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mc:AlternateContent xmlns:mc="http://schemas.openxmlformats.org/markup-compatibility/2006">
    <mc:Choice Requires="x15">
      <x15ac:absPath xmlns:x15ac="http://schemas.microsoft.com/office/spreadsheetml/2010/11/ac" url="C:\Users\CONTRATACIÓN\Desktop\CONTRATOS 2023\PLANEACIÓN\MC\MC-032-SP-2023 Parque iguanas\0. secop\"/>
    </mc:Choice>
  </mc:AlternateContent>
  <xr:revisionPtr revIDLastSave="0" documentId="13_ncr:1_{4CCD53D0-CD8B-477F-8B4E-5F5705E5D173}" xr6:coauthVersionLast="45" xr6:coauthVersionMax="45" xr10:uidLastSave="{00000000-0000-0000-0000-000000000000}"/>
  <bookViews>
    <workbookView xWindow="-120" yWindow="-120" windowWidth="29040" windowHeight="15840" firstSheet="5" activeTab="6" xr2:uid="{00000000-000D-0000-FFFF-FFFF00000000}"/>
  </bookViews>
  <sheets>
    <sheet name="CASA DIANA" sheetId="32" state="hidden" r:id="rId1"/>
    <sheet name="COTIZACIONES" sheetId="58" r:id="rId2"/>
    <sheet name="MEM CALCULO" sheetId="52" r:id="rId3"/>
    <sheet name="APA" sheetId="43" r:id="rId4"/>
    <sheet name="Formato APU" sheetId="60" r:id="rId5"/>
    <sheet name="APU IGUANAS" sheetId="59" r:id="rId6"/>
    <sheet name="PPTO OFICIAL" sheetId="57" r:id="rId7"/>
    <sheet name="AU" sheetId="54" r:id="rId8"/>
    <sheet name="CRONOGRAMA (2)" sheetId="61" r:id="rId9"/>
    <sheet name="CUADRILLAS" sheetId="38" r:id="rId10"/>
    <sheet name="MATERIALES" sheetId="50" r:id="rId11"/>
    <sheet name="MAQUINARIAS" sheetId="47"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s>
  <definedNames>
    <definedName name="_">#REF!</definedName>
    <definedName name="_____PJ50">#REF!</definedName>
    <definedName name="_____pj51">#REF!</definedName>
    <definedName name="_____PR1">#REF!</definedName>
    <definedName name="____PJ50">#REF!</definedName>
    <definedName name="____pj51">#REF!</definedName>
    <definedName name="____PR1">[1]PRECIOS!$A:$E</definedName>
    <definedName name="____R" hidden="1">{#N/A,#N/A,FALSE,"GRAFICO";#N/A,#N/A,FALSE,"CAJA (2)";#N/A,#N/A,FALSE,"TERCEROS-PROMEDIO";#N/A,#N/A,FALSE,"CAJA";#N/A,#N/A,FALSE,"INGRESOS1995-2003";#N/A,#N/A,FALSE,"GASTOS1995-2003"}</definedName>
    <definedName name="___PJ50">#REF!</definedName>
    <definedName name="___pj51">#REF!</definedName>
    <definedName name="___PR1">#REF!</definedName>
    <definedName name="___R" hidden="1">{#N/A,#N/A,FALSE,"GRAFICO";#N/A,#N/A,FALSE,"CAJA (2)";#N/A,#N/A,FALSE,"TERCEROS-PROMEDIO";#N/A,#N/A,FALSE,"CAJA";#N/A,#N/A,FALSE,"INGRESOS1995-2003";#N/A,#N/A,FALSE,"GASTOS1995-2003"}</definedName>
    <definedName name="__123Graph_A" hidden="1">[2]G.G!#REF!</definedName>
    <definedName name="__123Graph_AGraph2" hidden="1">[2]G.G!#REF!</definedName>
    <definedName name="__123Graph_AMAIN" hidden="1">'[3]ETAPA 50 SMMLV'!#REF!</definedName>
    <definedName name="__123Graph_BMAIN" hidden="1">'[3]ETAPA 50 SMMLV'!#REF!</definedName>
    <definedName name="__123Graph_X" hidden="1">[2]G.G!#REF!</definedName>
    <definedName name="__123Graph_XMAIN" hidden="1">'[3]ETAPA 50 SMMLV'!#REF!</definedName>
    <definedName name="__A17000">#REF!</definedName>
    <definedName name="__A20000">#REF!</definedName>
    <definedName name="__A30000">#REF!</definedName>
    <definedName name="__AFC1">[4]INV!$A$25:$D$28</definedName>
    <definedName name="__AFC3">[4]INV!$F$25:$I$28</definedName>
    <definedName name="__AFC5">[4]INV!$K$25:$N$28</definedName>
    <definedName name="__BGC1">[4]INV!$A$5:$D$8</definedName>
    <definedName name="__BGC3">[4]INV!$F$5:$I$8</definedName>
    <definedName name="__BGC5">[4]INV!$K$5:$N$8</definedName>
    <definedName name="__CAC1">[4]INV!$A$19:$D$22</definedName>
    <definedName name="__CAC3">[4]INV!$F$19:$I$22</definedName>
    <definedName name="__CAC5">[4]INV!$K$19:$N$22</definedName>
    <definedName name="__CMU005" localSheetId="8" hidden="1">#REF!</definedName>
    <definedName name="__CMU005" hidden="1">#REF!</definedName>
    <definedName name="__J5">[5]FACTORES!$N$8:$N$33</definedName>
    <definedName name="__PJ50">#REF!</definedName>
    <definedName name="__pj51">#REF!</definedName>
    <definedName name="__PR1">#REF!</definedName>
    <definedName name="__rc">#REF!</definedName>
    <definedName name="__SBC1">[4]INV!$A$12:$D$15</definedName>
    <definedName name="__SBC3">[4]INV!$F$12:$I$15</definedName>
    <definedName name="__SBC5">[4]INV!$K$12:$N$15</definedName>
    <definedName name="__xlfn.BAHTTEXT" hidden="1">#NAME?</definedName>
    <definedName name="_1" hidden="1">#REF!</definedName>
    <definedName name="_2" hidden="1">#REF!</definedName>
    <definedName name="_3_1">'[6]PRESUPUESTO DE OBRA + INTERV'!#REF!</definedName>
    <definedName name="_3_1_1">'[6]PRESUPUESTO DE OBRA + INTERV'!#REF!</definedName>
    <definedName name="_a1" hidden="1">{"TAB1",#N/A,TRUE,"GENERAL";"TAB2",#N/A,TRUE,"GENERAL";"TAB3",#N/A,TRUE,"GENERAL";"TAB4",#N/A,TRUE,"GENERAL";"TAB5",#N/A,TRUE,"GENERAL"}</definedName>
    <definedName name="_A17000">#REF!</definedName>
    <definedName name="_A18">#REF!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[4]INV!$A$25:$D$28</definedName>
    <definedName name="_AFC3">[4]INV!$F$25:$I$28</definedName>
    <definedName name="_AFC5">[4]INV!$K$25:$N$28</definedName>
    <definedName name="_APU221">#REF!</definedName>
    <definedName name="_APU465">[7]!absc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[4]INV!$A$5:$D$8</definedName>
    <definedName name="_BGC3">[4]INV!$F$5:$I$8</definedName>
    <definedName name="_BGC5">[4]INV!$K$5:$N$8</definedName>
    <definedName name="_CAC1">[4]INV!$A$19:$D$22</definedName>
    <definedName name="_CAC3">[4]INV!$F$19:$I$22</definedName>
    <definedName name="_CAC5">[4]INV!$K$19:$N$22</definedName>
    <definedName name="_CAP1">#REF!</definedName>
    <definedName name="_CMU005" localSheetId="8" hidden="1">#REF!</definedName>
    <definedName name="_CMU005" hidden="1">#REF!</definedName>
    <definedName name="_Dist_Bin" hidden="1">[8]MPC3I4!$A$2040:$DD$3161</definedName>
    <definedName name="_Dist_Values" hidden="1">[8]MPC3I4!$2552:$3906</definedName>
    <definedName name="_F" localSheetId="8" hidden="1">#REF!</definedName>
    <definedName name="_F" hidden="1">#REF!</definedName>
    <definedName name="_Fill" localSheetId="8" hidden="1">#REF!</definedName>
    <definedName name="_Fill" localSheetId="4" hidden="1">#REF!</definedName>
    <definedName name="_Fill" hidden="1">#REF!</definedName>
    <definedName name="_xlnm._FilterDatabase" localSheetId="10" hidden="1">MATERIALES!$A$10:$I$36</definedName>
    <definedName name="_xlnm._FilterDatabase" hidden="1">[9]Presupuesto_Via_distribuidora!$A$9:$H$344</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J5">[10]FACTORES!$N$8:$N$33</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8" hidden="1">#REF!</definedName>
    <definedName name="_Key1" localSheetId="4" hidden="1">#REF!</definedName>
    <definedName name="_Key1" hidden="1">#REF!</definedName>
    <definedName name="_Key2" localSheetId="4"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localSheetId="8" hidden="1">255</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R1">#REF!</definedName>
    <definedName name="_r" hidden="1">#REF!</definedName>
    <definedName name="_r4r" hidden="1">{"via1",#N/A,TRUE,"general";"via2",#N/A,TRUE,"general";"via3",#N/A,TRUE,"general"}</definedName>
    <definedName name="_rc">#REF!</definedName>
    <definedName name="_Regression_Out" hidden="1">#REF!</definedName>
    <definedName name="_Regression_X" hidden="1">#REF!</definedName>
    <definedName name="_Regression_Y"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[4]INV!$A$12:$D$15</definedName>
    <definedName name="_SBC3">[4]INV!$F$12:$I$15</definedName>
    <definedName name="_SBC5">[4]INV!$K$12:$N$15</definedName>
    <definedName name="_Sort" localSheetId="8" hidden="1">#REF!</definedName>
    <definedName name="_Sort" localSheetId="4"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le2_Out" localSheetId="8" hidden="1">#REF!</definedName>
    <definedName name="_Table2_Out" hidden="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8" hidden="1">{#N/A,#N/A,FALSE,"GRAFICO";#N/A,#N/A,FALSE,"CAJA (2)";#N/A,#N/A,FALSE,"TERCEROS-PROMEDIO";#N/A,#N/A,FALSE,"CAJA";#N/A,#N/A,FALSE,"INGRESOS1995-2003";#N/A,#N/A,FALSE,"GASTOS1995-2003"}</definedName>
    <definedName name="A">#REF!</definedName>
    <definedName name="a_BASICOS">#REF!</definedName>
    <definedName name="a_CIMENTACION">#REF!</definedName>
    <definedName name="A_impresión_IM">#REF!</definedName>
    <definedName name="a_PREELIMINAR">#REF!</definedName>
    <definedName name="A0">#REF!</definedName>
    <definedName name="a2a" hidden="1">{"TAB1",#N/A,TRUE,"GENERAL";"TAB2",#N/A,TRUE,"GENERAL";"TAB3",#N/A,TRUE,"GENERAL";"TAB4",#N/A,TRUE,"GENERAL";"TAB5",#N/A,TRUE,"GENERAL"}</definedName>
    <definedName name="AA" localSheetId="4" hidden="1">{#N/A,#N/A,TRUE,"INGENIERIA";#N/A,#N/A,TRUE,"COMPRAS";#N/A,#N/A,TRUE,"DIRECCION";#N/A,#N/A,TRUE,"RESUMEN"}</definedName>
    <definedName name="AA" hidden="1">{#N/A,#N/A,TRUE,"INGENIERIA";#N/A,#N/A,TRUE,"COMPRAS";#N/A,#N/A,TRUE,"DIRECCION";#N/A,#N/A,TRUE,"RESUMEN"}</definedName>
    <definedName name="aaa" hidden="1">{#N/A,#N/A,FALSE,"Aging Summary";#N/A,#N/A,FALSE,"Ratio Analysis";#N/A,#N/A,FALSE,"Test 120 Day Accts";#N/A,#N/A,FALSE,"Tickmarks"}</definedName>
    <definedName name="aaaa" hidden="1">{#N/A,#N/A,FALSE,"GRAFICO";#N/A,#N/A,FALSE,"CAJA (2)";#N/A,#N/A,FALSE,"TERCEROS-PROMEDIO";#N/A,#N/A,FALSE,"CAJA";#N/A,#N/A,FALSE,"INGRESOS1995-2003";#N/A,#N/A,FALSE,"GASTOS1995-2003"}</definedName>
    <definedName name="aaaaas" hidden="1">{"TAB1",#N/A,TRUE,"GENERAL";"TAB2",#N/A,TRUE,"GENERAL";"TAB3",#N/A,TRUE,"GENERAL";"TAB4",#N/A,TRUE,"GENERAL";"TAB5",#N/A,TRUE,"GENERAL"}</definedName>
    <definedName name="AAC">[4]AASHTO!$A$14:$F$17</definedName>
    <definedName name="aas" hidden="1">{"TAB1",#N/A,TRUE,"GENERAL";"TAB2",#N/A,TRUE,"GENERAL";"TAB3",#N/A,TRUE,"GENERAL";"TAB4",#N/A,TRUE,"GENERAL";"TAB5",#N/A,TRUE,"GENERAL"}</definedName>
    <definedName name="AB" hidden="1">{#N/A,#N/A,TRUE,"INGENIERIA";#N/A,#N/A,TRUE,"COMPRAS";#N/A,#N/A,TRUE,"DIRECCION";#N/A,#N/A,TRUE,"RESUMEN"}</definedName>
    <definedName name="ABG">[4]AASHTO!$A$2:$F$5</definedName>
    <definedName name="absc">#N/A</definedName>
    <definedName name="AC">#REF!</definedName>
    <definedName name="ACCESORIO_DE_FIJACION">'[11]INSUMOS-EQUIPOS electricos'!#REF!</definedName>
    <definedName name="AccessDatabase" localSheetId="8" hidden="1">"C:\C-314\VOLUMENES\volfin4.mdb"</definedName>
    <definedName name="AccessDatabase" hidden="1">"A:\SAIN.mdb"</definedName>
    <definedName name="ACTA03">#REF!</definedName>
    <definedName name="actual">'[12]ESTADO RED'!#REF!</definedName>
    <definedName name="ACwvu.TAB1." hidden="1">[9]Presupuesto_Via_distribuidora!#REF!</definedName>
    <definedName name="ACwvu.TAB2." hidden="1">[9]Presupuesto_Via_distribuidora!#REF!</definedName>
    <definedName name="ACwvu.TAB3." hidden="1">[9]Presupuesto_Via_distribuidora!#REF!</definedName>
    <definedName name="ACwvu.TAB4." hidden="1">[9]Presupuesto_Via_distribuidora!#REF!</definedName>
    <definedName name="ACwvu.TAB5." hidden="1">[9]Presupuesto_Via_distribuidora!#REF!</definedName>
    <definedName name="AD">#REF!</definedName>
    <definedName name="ADFGSDB" hidden="1">{"via1",#N/A,TRUE,"general";"via2",#N/A,TRUE,"general";"via3",#N/A,TRUE,"general"}</definedName>
    <definedName name="adicional">#REF!</definedName>
    <definedName name="Adm">#REF!</definedName>
    <definedName name="ADMINISTRADOR">[13]CUMPLIMIENTO!$C$5</definedName>
    <definedName name="ADMINISTRADOR_VIAL__ARMANDO_SANCHEZ_SANCHEZ">[14]INDICMICROEMP!$A$20</definedName>
    <definedName name="Administrativo">#REF!</definedName>
    <definedName name="admon">[15]DATOS!$B$16</definedName>
    <definedName name="admon1">[16]DATOS!$B$16</definedName>
    <definedName name="adoq">[17]!absc</definedName>
    <definedName name="ADOQUIN_VEHICULAR_DE_CONCRETO_PEATONAL_6_x_10_x_20">'[18]INSUMOS-EQUIPOS'!$B$348</definedName>
    <definedName name="ADOQUIN_VEHICULAR_DE_CONCRETO_VEHICULAR_8_x_10_20">'[18]INSUMOS-EQUIPOS'!$B$347</definedName>
    <definedName name="ADSAD" hidden="1">{"TAB1",#N/A,TRUE,"GENERAL";"TAB2",#N/A,TRUE,"GENERAL";"TAB3",#N/A,TRUE,"GENERAL";"TAB4",#N/A,TRUE,"GENERAL";"TAB5",#N/A,TRUE,"GENERAL"}</definedName>
    <definedName name="AE" hidden="1">{#N/A,#N/A,TRUE,"INGENIERIA";#N/A,#N/A,TRUE,"COMPRAS";#N/A,#N/A,TRUE,"DIRECCION";#N/A,#N/A,TRUE,"RESUMEN"}</definedName>
    <definedName name="aefa" hidden="1">{"via1",#N/A,TRUE,"general";"via2",#N/A,TRUE,"general";"via3",#N/A,TRUE,"general"}</definedName>
    <definedName name="AF" hidden="1">{#N/A,#N/A,TRUE,"INGENIERIA";#N/A,#N/A,TRUE,"COMPRAS";#N/A,#N/A,TRUE,"DIRECCION";#N/A,#N/A,TRUE,"RESUMEN"}</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hidden="1">{"via1",#N/A,TRUE,"general";"via2",#N/A,TRUE,"general";"via3",#N/A,TRUE,"general"}</definedName>
    <definedName name="Agua">[19]Insumos!$B$28</definedName>
    <definedName name="ah">#REF!</definedName>
    <definedName name="ahe">#REF!</definedName>
    <definedName name="aiu">#REF!</definedName>
    <definedName name="aj">#REF!</definedName>
    <definedName name="alc">[20]!absc</definedName>
    <definedName name="ALLANADORA_A_GASOLINA">'[21]INSUMOS-EQUIPOS'!$B$345</definedName>
    <definedName name="ALLANADORA_PARA_CONCRETO_INCLUYE_ASPAS_Y_PLATON">'[18]INSUMOS-EQUIPOS'!$B$194</definedName>
    <definedName name="Almacenista">#REF!</definedName>
    <definedName name="ALONSO">'[22]A.P.U'!#REF!</definedName>
    <definedName name="AMORTIZAR">'[23]ARPO 1B'!#REF!</definedName>
    <definedName name="AN">#REF!</definedName>
    <definedName name="Analyst" localSheetId="8" hidden="1">#REF!</definedName>
    <definedName name="Analyst" hidden="1">#REF!</definedName>
    <definedName name="Andamio_tubular_dos_cuerpos_y_tablon">'[11]INSUMOS-EQUIPOS electricos'!#REF!</definedName>
    <definedName name="ANGULO_HIERRO_1_1_2_PUL">'[24]INSUMOS-EQUIPOS'!$B$145</definedName>
    <definedName name="ani">#REF!</definedName>
    <definedName name="anscount" hidden="1">1</definedName>
    <definedName name="ANTONIA">#N/A</definedName>
    <definedName name="año">'[12]ESTADO RED'!#REF!</definedName>
    <definedName name="año1">'[25]ESTADO RED'!#REF!</definedName>
    <definedName name="AÑOWUIE">'[26]Res-Accide-10'!$R$2:$R$7</definedName>
    <definedName name="ao">#REF!</definedName>
    <definedName name="APB">#REF!</definedName>
    <definedName name="APU">[27]!absc</definedName>
    <definedName name="APU221.1">#REF!</definedName>
    <definedName name="APU221.2">#REF!</definedName>
    <definedName name="apubox">#REF!</definedName>
    <definedName name="APUS" localSheetId="8">[28]APUS!$B$1:$N$124</definedName>
    <definedName name="APUs">'[29]Hoja1 (2)'!$C$1:$G$4365</definedName>
    <definedName name="APUS2">#REF!</definedName>
    <definedName name="APUS3">#REF!</definedName>
    <definedName name="aqaq" hidden="1">{"TAB1",#N/A,TRUE,"GENERAL";"TAB2",#N/A,TRUE,"GENERAL";"TAB3",#N/A,TRUE,"GENERAL";"TAB4",#N/A,TRUE,"GENERAL";"TAB5",#N/A,TRUE,"GENERAL"}</definedName>
    <definedName name="_xlnm.Extract">#REF!</definedName>
    <definedName name="_xlnm.Print_Area" localSheetId="3">APA!$A$1:$I$194</definedName>
    <definedName name="_xlnm.Print_Area" localSheetId="5">'APU IGUANAS'!$A$1:$I$499</definedName>
    <definedName name="_xlnm.Print_Area" localSheetId="0">'CASA DIANA'!$A$1:$M$5005</definedName>
    <definedName name="_xlnm.Print_Area" localSheetId="1">#REF!</definedName>
    <definedName name="_xlnm.Print_Area" localSheetId="8">'CRONOGRAMA (2)'!$A$1:$J$43</definedName>
    <definedName name="_xlnm.Print_Area" localSheetId="9">CUADRILLAS!$A$1:$D$41</definedName>
    <definedName name="_xlnm.Print_Area" localSheetId="4">'Formato APU'!$F$1:$L$1596</definedName>
    <definedName name="_xlnm.Print_Area" localSheetId="11">MAQUINARIAS!$A$1:$E$46</definedName>
    <definedName name="_xlnm.Print_Area" localSheetId="10">MATERIALES!$A$1:$F$46</definedName>
    <definedName name="_xlnm.Print_Area" localSheetId="2">'MEM CALCULO'!$A$1:$H$1071</definedName>
    <definedName name="_xlnm.Print_Area" localSheetId="6">'PPTO OFICIAL'!$A$1:$G$35</definedName>
    <definedName name="_xlnm.Print_Area">#REF!</definedName>
    <definedName name="arg" localSheetId="8" hidden="1">[30]MI!#REF!</definedName>
    <definedName name="arg" hidden="1">[31]MI!#REF!</definedName>
    <definedName name="Arial">#REF!</definedName>
    <definedName name="ARL">#REF!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S">'[32]PESO NOMINAL'!$A$1:$B$21</definedName>
    <definedName name="AS2DocOpenMode" hidden="1">"AS2DocumentEdit"</definedName>
    <definedName name="ASB">[4]AASHTO!$A$8:$F$11</definedName>
    <definedName name="ASD" localSheetId="8" hidden="1">{"via1",#N/A,TRUE,"general";"via2",#N/A,TRUE,"general";"via3",#N/A,TRUE,"general"}</definedName>
    <definedName name="ASD">'[22]A.P.U'!#REF!</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[33]!absc</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trid">#REF!</definedName>
    <definedName name="au">#REF!</definedName>
    <definedName name="aur">#REF!</definedName>
    <definedName name="auto1">#REF!</definedName>
    <definedName name="auto2">#REF!</definedName>
    <definedName name="Auxcontabilidad">#REF!</definedName>
    <definedName name="av">#REF!</definedName>
    <definedName name="ax">#REF!</definedName>
    <definedName name="AY">[34]Hoja1!$G$6</definedName>
    <definedName name="AYU">[34]Hoja1!$F$6</definedName>
    <definedName name="Ayudante_HH">'[35]SALARIOS OBRA'!$E$15</definedName>
    <definedName name="azaz" hidden="1">{"TAB1",#N/A,TRUE,"GENERAL";"TAB2",#N/A,TRUE,"GENERAL";"TAB3",#N/A,TRUE,"GENERAL";"TAB4",#N/A,TRUE,"GENERAL";"TAB5",#N/A,TRUE,"GENERAL"}</definedName>
    <definedName name="azta">#REF!</definedName>
    <definedName name="B" localSheetId="8" hidden="1">{"PYGS",#N/A,FALSE,"PYG";"ACTIS",#N/A,FALSE,"BCE_GRAL-ACTIVO";"PASIS",#N/A,FALSE,"BCE_GRAL-PASIVO-PATRIM";"CAJAS",#N/A,FALSE,"CAJA"}</definedName>
    <definedName name="b">#REF!</definedName>
    <definedName name="b_MAMPOSTERIA">#REF!</definedName>
    <definedName name="BALASTO_UPS">'[11]INSUMOS-EQUIPOS electricos'!#REF!</definedName>
    <definedName name="bancos">#REF!</definedName>
    <definedName name="BARRA_DE_SEGURIDAD_EL_L">'[36]INSUMOS-EQUIPOS'!$B$345</definedName>
    <definedName name="BARRA_DE_SEGURIDAD_EN_L_BIDIRECCIONAL">'[36]INSUMOS-EQUIPOS'!$B$344</definedName>
    <definedName name="Barra_De_Seguridad_Plegable">'[36]INSUMOS-EQUIPOS'!$B$343</definedName>
    <definedName name="BARRA_DE_SEGURIDAD_RECTA">'[36]INSUMOS-EQUIPOS'!$B$346</definedName>
    <definedName name="BASE">#REF!</definedName>
    <definedName name="Base_datos_IM">#REF!</definedName>
    <definedName name="BASE_DE_DATOS">#REF!</definedName>
    <definedName name="_xlnm.Database">#REF!</definedName>
    <definedName name="BASICOS">#N/A</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[5]FACTORES!$B$8:$B$33</definedName>
    <definedName name="BDFB" hidden="1">{"via1",#N/A,TRUE,"general";"via2",#N/A,TRUE,"general";"via3",#N/A,TRUE,"general"}</definedName>
    <definedName name="BDFGDG" hidden="1">{"TAB1",#N/A,TRUE,"GENERAL";"TAB2",#N/A,TRUE,"GENERAL";"TAB3",#N/A,TRUE,"GENERAL";"TAB4",#N/A,TRUE,"GENERAL";"TAB5",#N/A,TRUE,"GENERAL"}</definedName>
    <definedName name="BDLICITACION">[37]BD!$1:$1048576</definedName>
    <definedName name="Beg_Bal">#REF!</definedName>
    <definedName name="BENEFICIARIOS">'[38]LISTA DE BENEFICIARIOS'!$B$4:$H$200</definedName>
    <definedName name="BERTO">'[22]A.P.U'!#REF!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'[39]ESTADO RED'!$E$8</definedName>
    <definedName name="BISAGRA_PUERTA_ACERO_INOXIDABLE_3x3_PULG.">'[40]INSUMOS-EQUIPOS'!$B$365</definedName>
    <definedName name="BJHVVHGH">DATE(YEAR(Loan_Start),MONTH(Loan_Start)+Payment_Number,DAY(Loan_Start))</definedName>
    <definedName name="BLOCK_DE_CEMENTO_VIBRADO_15_20_40_cm">'[36]INSUMOS-EQUIPOS'!$B$170</definedName>
    <definedName name="BLOQUE_CATIVO_4_4_3M">'[11]INSUMOS-EQUIPOS electricos'!#REF!</definedName>
    <definedName name="bnm">#REF!</definedName>
    <definedName name="BOQUILLA_CERAMICA_X_5_KG_CONCOLOR_CORONA">'[18]INSUMOS-EQUIPOS'!$B$342</definedName>
    <definedName name="br" hidden="1">{"TAB1",#N/A,TRUE,"GENERAL";"TAB2",#N/A,TRUE,"GENERAL";"TAB3",#N/A,TRUE,"GENERAL";"TAB4",#N/A,TRUE,"GENERAL";"TAB5",#N/A,TRUE,"GENERAL"}</definedName>
    <definedName name="BS_Data_Col" localSheetId="8" hidden="1">#REF!</definedName>
    <definedName name="BS_Data_Col" hidden="1">#REF!</definedName>
    <definedName name="bsb" hidden="1">{"via1",#N/A,TRUE,"general";"via2",#N/A,TRUE,"general";"via3",#N/A,TRUE,"general"}</definedName>
    <definedName name="BSpb" localSheetId="8" hidden="1">#REF!</definedName>
    <definedName name="BSpb" hidden="1">#REF!</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'[22]A.P.U'!#REF!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sco">#REF!</definedName>
    <definedName name="bustos">[34]Hoja1!$G$10</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CLAV">#REF!</definedName>
    <definedName name="C.FOND">#REF!</definedName>
    <definedName name="C.LOM">#REF!</definedName>
    <definedName name="C.TERR">#REF!</definedName>
    <definedName name="C_">#REF!</definedName>
    <definedName name="c_ESTRUCTURA">#REF!</definedName>
    <definedName name="CA">#REF!</definedName>
    <definedName name="Caja">#REF!</definedName>
    <definedName name="cajmenht">#REF!</definedName>
    <definedName name="CALCULO">#REF!</definedName>
    <definedName name="CAMPAMENTO">'[41]APU '!$F$56</definedName>
    <definedName name="CANT">#REF!</definedName>
    <definedName name="CANTID">#REF!</definedName>
    <definedName name="CANTIDADES">'[37]CANTIDADES DE OBRA'!$D$9:$G$33</definedName>
    <definedName name="CapActividad">#REF!</definedName>
    <definedName name="CapCom">#REF!</definedName>
    <definedName name="CapComponent">#REF!</definedName>
    <definedName name="Capitalpb" localSheetId="8" hidden="1">#REF!</definedName>
    <definedName name="Capitalpb" hidden="1">#REF!</definedName>
    <definedName name="CapitalStructure" localSheetId="8" hidden="1">#REF!</definedName>
    <definedName name="CapitalStructure" hidden="1">#REF!</definedName>
    <definedName name="CapResumen">#REF!</definedName>
    <definedName name="caramanto">#REF!</definedName>
    <definedName name="CARGADOR_FRONTAL">'[40]INSUMOS-EQUIPOS'!$B$380</definedName>
    <definedName name="Cargo">#REF!</definedName>
    <definedName name="carlos">#REF!</definedName>
    <definedName name="CAROL">'[15]precios-básicos2002'!$C$12:$C$56</definedName>
    <definedName name="carol1">'[16]precios-básicos2002'!$C$12:$C$56</definedName>
    <definedName name="CARRETERAS">[15]DATOS!$A$9</definedName>
    <definedName name="CARTILLA">#REF!</definedName>
    <definedName name="Cashpb" localSheetId="8" hidden="1">#REF!</definedName>
    <definedName name="Cashpb" hidden="1">#REF!</definedName>
    <definedName name="caspa">#REF!</definedName>
    <definedName name="catarata">#REF!</definedName>
    <definedName name="causa">#REF!</definedName>
    <definedName name="cc">'[41]SALARIOS OBRA'!$E$25</definedName>
    <definedName name="ccccc" hidden="1">{"TAB1",#N/A,TRUE,"GENERAL";"TAB2",#N/A,TRUE,"GENERAL";"TAB3",#N/A,TRUE,"GENERAL";"TAB4",#N/A,TRUE,"GENERAL";"TAB5",#N/A,TRUE,"GENERAL"}</definedName>
    <definedName name="CCCCCC">'[42]A. P. U.'!#REF!</definedName>
    <definedName name="ccto210">#REF!</definedName>
    <definedName name="cd">#REF!</definedName>
    <definedName name="cdcdc" hidden="1">{"via1",#N/A,TRUE,"general";"via2",#N/A,TRUE,"general";"via3",#N/A,TRUE,"general"}</definedName>
    <definedName name="ce">[10]FACTORES!$B$8:$B$33</definedName>
    <definedName name="ceerf" hidden="1">{"TAB1",#N/A,TRUE,"GENERAL";"TAB2",#N/A,TRUE,"GENERAL";"TAB3",#N/A,TRUE,"GENERAL";"TAB4",#N/A,TRUE,"GENERAL";"TAB5",#N/A,TRUE,"GENERAL"}</definedName>
    <definedName name="Celador">#REF!</definedName>
    <definedName name="Cemento_gris_50_Kg">#REF!</definedName>
    <definedName name="CEMENTO_GRIS_ARGOS">'[11]INSUMOS-EQUIPOS electricos'!$C$180</definedName>
    <definedName name="centro" hidden="1">{#N/A,#N/A,FALSE,"GRAFICO";#N/A,#N/A,FALSE,"CAJA (2)";#N/A,#N/A,FALSE,"TERCEROS-PROMEDIO";#N/A,#N/A,FALSE,"CAJA";#N/A,#N/A,FALSE,"INGRESOS1995-2003";#N/A,#N/A,FALSE,"GASTOS1995-2003"}</definedName>
    <definedName name="CERRADURA_MANIJA_ENTRADA_ASIS">'[40]INSUMOS-EQUIPOS'!$B$360</definedName>
    <definedName name="CERRAM_PROV">'[41]APU '!#REF!</definedName>
    <definedName name="Cerramiento_Provisional_en_Lona_Verde__altura_2.10m.">[43]APU!$G$104</definedName>
    <definedName name="Change_in_Cash" localSheetId="8" hidden="1">#REF!</definedName>
    <definedName name="Change_in_Cash" hidden="1">#REF!</definedName>
    <definedName name="CHE">#REF!</definedName>
    <definedName name="Check_to_Cash" localSheetId="8" hidden="1">#REF!</definedName>
    <definedName name="Check_to_Cash" hidden="1">#REF!</definedName>
    <definedName name="CILINDRO_GAS">75120</definedName>
    <definedName name="CL">#REF!</definedName>
    <definedName name="clase">#REF!</definedName>
    <definedName name="CO">#REF!</definedName>
    <definedName name="COMIEENTO">#REF!</definedName>
    <definedName name="comision_Topgrafica">'[41]SALARIOS OBRA'!$E$33</definedName>
    <definedName name="comision_topografia">('[44]SALARIO ADMINISTRACION'!$O$26+'[44]SALARIO ADMINISTRACION'!$O$27)/30/8</definedName>
    <definedName name="Concepto">#REF!</definedName>
    <definedName name="concreto_2000psi">'[41]CONCRETOS Y MORTEROS'!$H$38</definedName>
    <definedName name="concreto_3000_psi_pre">'[21]CONCRETOS Y MORTEROS'!$H$33</definedName>
    <definedName name="concreto_3000psi">'[45]CONCRETOS Y MORTEROS'!$H$33</definedName>
    <definedName name="concreto_3000psi_pre">'[41]CONCRETOS Y MORTEROS'!$H$37</definedName>
    <definedName name="concreto_3500_pre">'[40]CONCRETOS Y MORTEROS'!$H$37</definedName>
    <definedName name="Concreto_4000psi">'[41]CONCRETOS Y MORTEROS'!$H$36</definedName>
    <definedName name="Contramaestro">#REF!</definedName>
    <definedName name="COPIA1">#REF!</definedName>
    <definedName name="COPIA2">#REF!</definedName>
    <definedName name="cp">#REF!</definedName>
    <definedName name="CRIT1">#REF!</definedName>
    <definedName name="_xlnm.Criteria" hidden="1">{#N/A,#N/A,FALSE,"GRAFICO";#N/A,#N/A,FALSE,"CAJA (2)";#N/A,#N/A,FALSE,"TERCEROS-PROMEDIO";#N/A,#N/A,FALSE,"CAJA";#N/A,#N/A,FALSE,"INGRESOS1995-2003";#N/A,#N/A,FALSE,"GASTOS1995-2003"}</definedName>
    <definedName name="Criticos">#REF!</definedName>
    <definedName name="crt" hidden="1">{#N/A,#N/A,FALSE,"GRAFICO";#N/A,#N/A,FALSE,"CAJA (2)";#N/A,#N/A,FALSE,"TERCEROS-PROMEDIO";#N/A,#N/A,FALSE,"CAJA";#N/A,#N/A,FALSE,"INGRESOS1995-2003";#N/A,#N/A,FALSE,"GASTOS1995-2003"}</definedName>
    <definedName name="cuadrado">#REF!</definedName>
    <definedName name="Cuadrilla_1">'[41]SALARIOS OBRA'!$E$15</definedName>
    <definedName name="Cuadrilla_3">'[41]SALARIOS OBRA'!$E$17</definedName>
    <definedName name="Cuadrilla_4">'[41]SALARIOS OBRA'!$E$18</definedName>
    <definedName name="Cuadrilla_6">'[41]SALARIOS OBRA'!$E$20</definedName>
    <definedName name="Cuadrilla_bb">'[41]SALARIOS OBRA'!$E$22</definedName>
    <definedName name="Cuadrilla_cc_pintura">'[24]SALARIOS OBRA'!$E$24</definedName>
    <definedName name="cuadrilla_ee_formaleta">'[41]SALARIOS OBRA'!$E$27</definedName>
    <definedName name="Cuadrilla_esp_Bombeo">'[41]SALARIOS OBRA'!#REF!</definedName>
    <definedName name="Cuadrilla_hh">'[41]SALARIOS OBRA'!$E$23</definedName>
    <definedName name="CuadrillaA1">#REF!</definedName>
    <definedName name="CuadrillaA2">#REF!</definedName>
    <definedName name="CuadrillaB1">#REF!</definedName>
    <definedName name="CuadrillaC1">#REF!</definedName>
    <definedName name="CuadrillaE1">#REF!</definedName>
    <definedName name="CuadrillaMT">#REF!</definedName>
    <definedName name="CuadrillaP1">#REF!</definedName>
    <definedName name="Cuadrillas">[46]Cuadrillas!$A$11:$I$75</definedName>
    <definedName name="CuadrillasAT">[47]Cuadrillas!$B$5:$J$15</definedName>
    <definedName name="CuadrillaT1">#REF!</definedName>
    <definedName name="cuadro">#REF!</definedName>
    <definedName name="CUBIERTA_PANEL_METÁLICO_PARA_CUBIERTA_TECHMET__INYECTADO_EN_LÍNEA_CONTINUA_CON_POLIURETANO_EXPANDIDO_DE_ALTA_DENSIDAD__38KG___M3">'[36]INSUMOS-EQUIPOS'!$B$261</definedName>
    <definedName name="CUNET" hidden="1">{"via1",#N/A,TRUE,"general";"via2",#N/A,TRUE,"general";"via3",#N/A,TRUE,"general"}</definedName>
    <definedName name="cv">#REF!</definedName>
    <definedName name="cvc">#REF!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localSheetId="8" hidden="1">{"PYGT",#N/A,FALSE,"PYG";"ACTIT",#N/A,FALSE,"BCE_GRAL-ACTIVO";"PASIT",#N/A,FALSE,"BCE_GRAL-PASIVO-PATRIM";"CAJAT",#N/A,FALSE,"CAJA"}</definedName>
    <definedName name="d" hidden="1">{"Acueducto",#N/A,FALSE,"Base"}</definedName>
    <definedName name="d_CUBIERTA">#REF!</definedName>
    <definedName name="D_INT">[5]FACTORES!$A$8:$A$33</definedName>
    <definedName name="D1S">[5]FACTORES!$D$8:$D$33</definedName>
    <definedName name="D2S">[5]FACTORES!$N$8:$N$33</definedName>
    <definedName name="D81S">[5]FACTORES!$F$8:$F$33</definedName>
    <definedName name="D82S">[5]FACTORES!$P$8:$P$33</definedName>
    <definedName name="D8R">[5]FACTORES!$Z$8:$Z$33</definedName>
    <definedName name="DANI">[15]ITEMS!$B$6:$B$176</definedName>
    <definedName name="DASD" hidden="1">{"TAB1",#N/A,TRUE,"GENERAL";"TAB2",#N/A,TRUE,"GENERAL";"TAB3",#N/A,TRUE,"GENERAL";"TAB4",#N/A,TRUE,"GENERAL";"TAB5",#N/A,TRUE,"GENERAL"}</definedName>
    <definedName name="Data">#REF!</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IF([0]!Values_Entered,Header_Row+[0]!Number_of_Payments,Header_Row)</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 hidden="1">#REF!</definedName>
    <definedName name="Dealpb" localSheetId="8" hidden="1">#REF!</definedName>
    <definedName name="Dealpb" hidden="1">#REF!</definedName>
    <definedName name="deded" hidden="1">{"TAB1",#N/A,TRUE,"GENERAL";"TAB2",#N/A,TRUE,"GENERAL";"TAB3",#N/A,TRUE,"GENERAL";"TAB4",#N/A,TRUE,"GENERAL";"TAB5",#N/A,TRUE,"GENERAL"}</definedName>
    <definedName name="defd" hidden="1">{"via1",#N/A,TRUE,"general";"via2",#N/A,TRUE,"general";"via3",#N/A,TRUE,"general"}</definedName>
    <definedName name="DEL" hidden="1">#REF!</definedName>
    <definedName name="dem.pav">#REF!</definedName>
    <definedName name="DEMO_MUR_15">'[41]APU '!#REF!</definedName>
    <definedName name="DEMOL_CIMIEN">'[41]APU '!#REF!</definedName>
    <definedName name="DEMOL_ENCHAP">'[35]APU '!$H$300</definedName>
    <definedName name="DEMOL_ESTR_EXIS">'[35]APU '!$H$329</definedName>
    <definedName name="demol_muro_drw">'[35]APU '!$H$354</definedName>
    <definedName name="DEMOL_PISOS">'[41]APU '!#REF!</definedName>
    <definedName name="deni">#REF!</definedName>
    <definedName name="DENS">#REF!</definedName>
    <definedName name="densi">#REF!</definedName>
    <definedName name="DepreciationPB" localSheetId="8" hidden="1">#REF!</definedName>
    <definedName name="DepreciationPB" hidden="1">#REF!</definedName>
    <definedName name="DESCAP_MANO">'[41]APU '!#REF!</definedName>
    <definedName name="Descapote">#REF!</definedName>
    <definedName name="DESCAPOTE_A_MAQ">'[40]APU '!$H$109</definedName>
    <definedName name="Descrip_cuadrillas">[46]Cuadrillas!$A$15:$A$75</definedName>
    <definedName name="Descrip_equipos">[46]Equ!$A$15:$A$100</definedName>
    <definedName name="Descrip_transporte">[46]Trans!$A$16:$A$63</definedName>
    <definedName name="descripcion">#REF!</definedName>
    <definedName name="Descripción">[46]Mat!$A$11:$A$1040</definedName>
    <definedName name="DESDE">'[22]A.P.U'!#REF!</definedName>
    <definedName name="DESFRE" hidden="1">{#N/A,#N/A,FALSE,"GRAFICO";#N/A,#N/A,FALSE,"CAJA (2)";#N/A,#N/A,FALSE,"TERCEROS-PROMEDIO";#N/A,#N/A,FALSE,"CAJA";#N/A,#N/A,FALSE,"INGRESOS1995-2003";#N/A,#N/A,FALSE,"GASTOS1995-2003"}</definedName>
    <definedName name="DESM_MALLA_ESL">'[41]APU '!#REF!</definedName>
    <definedName name="Desmonte_y_descapote_a_máquina">[43]APU!$G$71</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f">'[11]INSUMOS-EQUIPOS electricos'!#REF!</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rio">#REF!</definedName>
    <definedName name="diego">#REF!</definedName>
    <definedName name="diego1">#REF!</definedName>
    <definedName name="DIFERENCIAL">'[40]INSUMOS-EQUIPOS'!$B$402</definedName>
    <definedName name="Dirección">#REF!</definedName>
    <definedName name="Director">#REF!</definedName>
    <definedName name="DISTRIBUCION" hidden="1">{#N/A,#N/A,FALSE,"GRAFICO";#N/A,#N/A,FALSE,"CAJA (2)";#N/A,#N/A,FALSE,"TERCEROS-PROMEDIO";#N/A,#N/A,FALSE,"CAJA";#N/A,#N/A,FALSE,"INGRESOS1995-2003";#N/A,#N/A,FALSE,"GASTOS1995-2003"}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OT">#REF!</definedName>
    <definedName name="dota">#REF!</definedName>
    <definedName name="DR">[5]FACTORES!$X$8:$X$33</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AGASG">#REF!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xfgg" hidden="1">{"via1",#N/A,TRUE,"general";"via2",#N/A,TRUE,"general";"via3",#N/A,TRUE,"general"}</definedName>
    <definedName name="DZ.Main" localSheetId="8" hidden="1">#REF!</definedName>
    <definedName name="DZ.Main" hidden="1">#REF!</definedName>
    <definedName name="e_INSTALACIONES_HIDRAULICAS">#REF!</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d">#REF!</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ctcjq">#REF!</definedName>
    <definedName name="efef" hidden="1">{"TAB1",#N/A,TRUE,"GENERAL";"TAB2",#N/A,TRUE,"GENERAL";"TAB3",#N/A,TRUE,"GENERAL";"TAB4",#N/A,TRUE,"GENERAL";"TAB5",#N/A,TRUE,"GENERAL"}</definedName>
    <definedName name="efer" hidden="1">{"via1",#N/A,TRUE,"general";"via2",#N/A,TRUE,"general";"via3",#N/A,TRUE,"general"}</definedName>
    <definedName name="EFWEFWEF">#REF!</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LEC_EQU">'[48]LISTADO EQUIPOS'!$C$47:$E$57</definedName>
    <definedName name="ELEC_MAT">#REF!</definedName>
    <definedName name="End_Bal">#REF!</definedName>
    <definedName name="EQUI">[49]EQUIPO!$B$2:$B$36</definedName>
    <definedName name="EQUIPO">#REF!</definedName>
    <definedName name="EQUIPO_1">[49]EQUIPO!$B$2:$D$36</definedName>
    <definedName name="Equipos">[46]Equ!$A$11:$G$100</definedName>
    <definedName name="EquiposAT">'[47]Equipos y Herramientas'!$B$6:$F$107</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localSheetId="8" hidden="1">{"TAB1",#N/A,TRUE,"GENERAL";"TAB2",#N/A,TRUE,"GENERAL";"TAB3",#N/A,TRUE,"GENERAL";"TAB4",#N/A,TRUE,"GENERAL";"TAB5",#N/A,TRUE,"GENERAL"}</definedName>
    <definedName name="ERR">#REF!</definedName>
    <definedName name="erra">#REF!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CENARIO" hidden="1">{#N/A,#N/A,FALSE,"GRAFICO";#N/A,#N/A,FALSE,"CAJA (2)";#N/A,#N/A,FALSE,"TERCEROS-PROMEDIO";#N/A,#N/A,FALSE,"CAJA";#N/A,#N/A,FALSE,"INGRESOS1995-2003";#N/A,#N/A,FALSE,"GASTOS1995-2003"}</definedName>
    <definedName name="ESP1S">[5]FACTORES!$C$8:$C$33</definedName>
    <definedName name="ESP2S">[5]FACTORES!$M$8:$M$33</definedName>
    <definedName name="ESPR">[5]FACTORES!$W$8:$W$33</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UCO_PLASTICO_INTERIOR_BLANCO">'[50]INSUMOS-EQUIPOS'!$B$241</definedName>
    <definedName name="ESTUCO_PROFESIONAL_INTERIORES__30KG">'[51]INSUMOS-EQUIPOS'!$B$279</definedName>
    <definedName name="ESTUDIOS" hidden="1">'[52]Datos-Gráfica-Apartada'!#REF!</definedName>
    <definedName name="ETAPA1">#REF!</definedName>
    <definedName name="ETAPA2">#REF!</definedName>
    <definedName name="ETAPA3">#REF!</definedName>
    <definedName name="ETAPA4">#REF!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COFLOOR_115_GRIS">'[40]INSUMOS-EQUIPOS'!$B$346</definedName>
    <definedName name="eut" hidden="1">{"via1",#N/A,TRUE,"general";"via2",#N/A,TRUE,"general";"via3",#N/A,TRUE,"general"}</definedName>
    <definedName name="euyt" hidden="1">{"TAB1",#N/A,TRUE,"GENERAL";"TAB2",#N/A,TRUE,"GENERAL";"TAB3",#N/A,TRUE,"GENERAL";"TAB4",#N/A,TRUE,"GENERAL";"TAB5",#N/A,TRUE,"GENERAL"}</definedName>
    <definedName name="ev.Calculation" hidden="1">-4135</definedName>
    <definedName name="ev.Initialized" hidden="1">FALSE</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avacion_Manual_para_Estructuras_de_Cimientos">[43]APU!$G$137</definedName>
    <definedName name="EXCAVACIONCONGLOMERADO">#REF!</definedName>
    <definedName name="EXCAVACIONSIMPLE">#REF!</definedName>
    <definedName name="Excel_BuiltIn_Print_Area" localSheetId="0">#REF!</definedName>
    <definedName name="Excel_BuiltIn_Print_Area">#REF!</definedName>
    <definedName name="Excel_BuiltIn_Print_Titles_2_1">#REF!</definedName>
    <definedName name="Excel_BuiltIn_Print_Titles_3">#REF!</definedName>
    <definedName name="Excel_BuiltIn_Print_Titles_4">#REF!</definedName>
    <definedName name="Excel_BuiltIn_Print_Titles_5">#REF!</definedName>
    <definedName name="EXCROC">'[53]Análisis de precios'!$H$52</definedName>
    <definedName name="Executivepb" localSheetId="8" hidden="1">#REF!</definedName>
    <definedName name="Executivepb" hidden="1">#REF!</definedName>
    <definedName name="Extra_Pay">#REF!</definedName>
    <definedName name="Extracción_IM">#REF!</definedName>
    <definedName name="f.c.">#REF!</definedName>
    <definedName name="f_INSTAC_AIRE_ACONDICIONADO">#REF!</definedName>
    <definedName name="f_INSTAC_ELECTRICAS_TELEF">#REF!</definedName>
    <definedName name="f_INSTALA_GAS">#REF!</definedName>
    <definedName name="fa">#REF!</definedName>
    <definedName name="FABI">Scheduled_Payment+Extra_Payment</definedName>
    <definedName name="FABIAN">IF(Loan_Amount*Interest_Rate*Loan_Years*Loan_Start&gt;0,1,0)</definedName>
    <definedName name="factor">#REF!</definedName>
    <definedName name="Factpb" localSheetId="8" hidden="1">#REF!</definedName>
    <definedName name="Factpb" hidden="1">#REF!</definedName>
    <definedName name="Factpb2" localSheetId="8" hidden="1">#REF!</definedName>
    <definedName name="Factpb2" hidden="1">#REF!</definedName>
    <definedName name="fb">#REF!</definedName>
    <definedName name="fd">'[42]A. P. U.'!#REF!</definedName>
    <definedName name="fda" localSheetId="8" hidden="1">{"TAB1",#N/A,TRUE,"GENERAL";"TAB2",#N/A,TRUE,"GENERAL";"TAB3",#N/A,TRUE,"GENERAL";"TAB4",#N/A,TRUE,"GENERAL";"TAB5",#N/A,TRUE,"GENERAL"}</definedName>
    <definedName name="fda">#REF!</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#REF!</definedName>
    <definedName name="ferfer" hidden="1">{"via1",#N/A,TRUE,"general";"via2",#N/A,TRUE,"general";"via3",#N/A,TRUE,"general"}</definedName>
    <definedName name="ff">#REF!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FREERG">'[54]ACTA MODIFICACIÓN No.02'!#REF!</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DUCIASOCTUBRE" hidden="1">{#N/A,#N/A,FALSE,"Aging Summary";#N/A,#N/A,FALSE,"Ratio Analysis";#N/A,#N/A,FALSE,"Test 120 Day Accts";#N/A,#N/A,FALSE,"Tickmarks"}</definedName>
    <definedName name="FIL3453464" hidden="1">#REF!</definedName>
    <definedName name="FILL" hidden="1">[55]VIGBOLILLOS29!$C$55:$L$55</definedName>
    <definedName name="FILL2" hidden="1">#REF!</definedName>
    <definedName name="FILL34" hidden="1">#REF!</definedName>
    <definedName name="FILL4" hidden="1">#REF!</definedName>
    <definedName name="FILL547665" hidden="1">#REF!</definedName>
    <definedName name="FILL6" hidden="1">#REF!</definedName>
    <definedName name="FILL8" hidden="1">#REF!</definedName>
    <definedName name="filll3" hidden="1">#REF!</definedName>
    <definedName name="Financialpb" localSheetId="8" hidden="1">#REF!</definedName>
    <definedName name="Financialpb" hidden="1">#REF!</definedName>
    <definedName name="Financialpb2" localSheetId="8" hidden="1">#REF!</definedName>
    <definedName name="Financialpb2" hidden="1">#REF!</definedName>
    <definedName name="fk">#REF!</definedName>
    <definedName name="flete_bquilla_manati">[44]TRANSPORTES!$E$15</definedName>
    <definedName name="FLETE_TON">'[40]INSUMOS-EQUIPOS'!$B$417</definedName>
    <definedName name="flq">#REF!</definedName>
    <definedName name="frbgsd" hidden="1">{"TAB1",#N/A,TRUE,"GENERAL";"TAB2",#N/A,TRUE,"GENERAL";"TAB3",#N/A,TRUE,"GENERAL";"TAB4",#N/A,TRUE,"GENERAL";"TAB5",#N/A,TRUE,"GENERAL"}</definedName>
    <definedName name="frefr" hidden="1">{"via1",#N/A,TRUE,"general";"via2",#N/A,TRUE,"general";"via3",#N/A,TRUE,"general"}</definedName>
    <definedName name="FRENTES">#REF!</definedName>
    <definedName name="FREV" hidden="1">{"PYGT",#N/A,FALSE,"PYG";"ACTIT",#N/A,FALSE,"BCE_GRAL-ACTIVO";"PASIT",#N/A,FALSE,"BCE_GRAL-PASIVO-PATRIM";"CAJAT",#N/A,FALSE,"CAJA"}</definedName>
    <definedName name="frfa" hidden="1">{"via1",#N/A,TRUE,"general";"via2",#N/A,TRUE,"general";"via3",#N/A,TRUE,"general"}</definedName>
    <definedName name="frfr" hidden="1">{"TAB1",#N/A,TRUE,"GENERAL";"TAB2",#N/A,TRUE,"GENERAL";"TAB3",#N/A,TRUE,"GENERAL";"TAB4",#N/A,TRUE,"GENERAL";"TAB5",#N/A,TRUE,"GENERAL"}</definedName>
    <definedName name="FSFCDFSFSD" hidden="1">#REF!</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_CARPINT_METALICA_MADERA">#REF!</definedName>
    <definedName name="ga">#REF!</definedName>
    <definedName name="Gastos" hidden="1">{#N/A,#N/A,FALSE,"GRAFICO";#N/A,#N/A,FALSE,"CAJA (2)";#N/A,#N/A,FALSE,"TERCEROS-PROMEDIO";#N/A,#N/A,FALSE,"CAJA";#N/A,#N/A,FALSE,"INGRESOS1995-2003";#N/A,#N/A,FALSE,"GASTOS1995-2003"}</definedName>
    <definedName name="gb">#REF!</definedName>
    <definedName name="gbbfghghj" hidden="1">{"TAB1",#N/A,TRUE,"GENERAL";"TAB2",#N/A,TRUE,"GENERAL";"TAB3",#N/A,TRUE,"GENERAL";"TAB4",#N/A,TRUE,"GENERAL";"TAB5",#N/A,TRUE,"GENERAL"}</definedName>
    <definedName name="gc">#REF!</definedName>
    <definedName name="gd">#REF!</definedName>
    <definedName name="GDGG">'[54]ACTA MODIFICACIÓN No.02'!#REF!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#REF!</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j">#REF!</definedName>
    <definedName name="GJHVCB" hidden="1">{"TAB1",#N/A,TRUE,"GENERAL";"TAB2",#N/A,TRUE,"GENERAL";"TAB3",#N/A,TRUE,"GENERAL";"TAB4",#N/A,TRUE,"GENERAL";"TAB5",#N/A,TRUE,"GENERAL"}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ATA_4">'[56]INSUMOS-EQUIPOS'!$B$295</definedName>
    <definedName name="Gravilla_3_4">[19]Insumos!$B$14</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DE_MESA_PUSH_MAX">'[40]INSUMOS-EQUIPOS'!$B$186</definedName>
    <definedName name="GRIFERIA_LAVAPLATOS__SENCILLA_PISCIS">'[18]INSUMOS-EQUIPOS'!$B$346</definedName>
    <definedName name="GRIFERIA_MONOCONTROL_DUCHA">'[40]INSUMOS-EQUIPOS'!$B$361</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rdaescoba">[57]Cantidades!#REF!</definedName>
    <definedName name="gus">#REF!</definedName>
    <definedName name="gustavo">#REF!</definedName>
    <definedName name="GUSTRA">#REF!</definedName>
    <definedName name="GUSTRA2">#REF!</definedName>
    <definedName name="gy">#REF!</definedName>
    <definedName name="h.EXC">#REF!</definedName>
    <definedName name="h.LOM">#REF!</definedName>
    <definedName name="h.POZ">#REF!</definedName>
    <definedName name="h_PISOS_Y_PAVIMENTO">#REF!</definedName>
    <definedName name="h9h" hidden="1">{"via1",#N/A,TRUE,"general";"via2",#N/A,TRUE,"general";"via3",#N/A,TRUE,"general"}</definedName>
    <definedName name="ha">#REF!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ber">#REF!</definedName>
    <definedName name="HERRAJES_GENERALES">'[11]INSUMOS-EQUIPOS electricos'!#REF!</definedName>
    <definedName name="Herramentista">#REF!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KKK7">#REF!</definedName>
    <definedName name="hhtrhreh" hidden="1">{"via1",#N/A,TRUE,"general";"via2",#N/A,TRUE,"general";"via3",#N/A,TRUE,"general"}</definedName>
    <definedName name="HisYear_0" localSheetId="8" hidden="1">#REF!</definedName>
    <definedName name="HisYear_0" hidden="1">#REF!</definedName>
    <definedName name="HisYear_1" localSheetId="8" hidden="1">#REF!</definedName>
    <definedName name="HisYear_1" hidden="1">#REF!</definedName>
    <definedName name="HisYear_2" localSheetId="8" hidden="1">#REF!</definedName>
    <definedName name="HisYear_2" hidden="1">#REF!</definedName>
    <definedName name="HisYear_3" hidden="1">#REF!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jk" hidden="1">[58]LTM!$N$676:$N$682,[58]LTM!$N$686,[58]LTM!$N$688:$N$694,[58]LTM!$N$699:$N$706,[58]LTM!$N$710:$N$714,[58]LTM!$N$717:$N$734,[58]LTM!$N$738,[58]LTM!$N$745:$N$751,[58]LTM!$N$837:$N$838,[58]LTM!$N$1454:$N$1458,[58]LTM!$N$1468:$N$1469</definedName>
    <definedName name="hjk">#REF!</definedName>
    <definedName name="HJKH" hidden="1">{"via1",#N/A,TRUE,"general";"via2",#N/A,TRUE,"general";"via3",#N/A,TRUE,"general"}</definedName>
    <definedName name="hjkjk" hidden="1">{"via1",#N/A,TRUE,"general";"via2",#N/A,TRUE,"general";"via3",#N/A,TRUE,"general"}</definedName>
    <definedName name="hl">#REF!</definedName>
    <definedName name="HM">[34]Hoja1!$G$8</definedName>
    <definedName name="hn" hidden="1">{"TAB1",#N/A,TRUE,"GENERAL";"TAB2",#N/A,TRUE,"GENERAL";"TAB3",#N/A,TRUE,"GENERAL";"TAB4",#N/A,TRUE,"GENERAL";"TAB5",#N/A,TRUE,"GENERAL"}</definedName>
    <definedName name="hn.ConvertZero1" localSheetId="8" hidden="1">[58]LTM!$G$461:$J$461,[58]LTM!$G$463:$J$464,[58]LTM!$G$468:$J$469,[58]LTM!$G$473:$J$475,[58]LTM!$G$480:$J$480,[58]LTM!$G$484:$J$485,[58]LTM!$G$490:$J$490,[58]LTM!$G$514:$J$518,[58]LTM!$G$525:$J$526,[58]LTM!$G$532:$J$537</definedName>
    <definedName name="hn.ConvertZero1" hidden="1">[59]LTM!$G$461:$J$461,[59]LTM!$G$463:$J$464,[59]LTM!$G$468:$J$469,[59]LTM!$G$473:$J$475,[59]LTM!$G$480:$J$480,[59]LTM!$G$484:$J$485,[59]LTM!$G$490:$J$490,[59]LTM!$G$514:$J$518,[59]LTM!$G$525:$J$526,[59]LTM!$G$532:$J$537</definedName>
    <definedName name="hn.ConvertZero2" localSheetId="8" hidden="1">[58]LTM!$G$560:$J$560,[58]LTM!$H$590:$J$591,[58]LTM!$H$614:$J$614,[58]LTM!$H$635:$J$636,[58]LTM!$G$676:$J$680,[58]LTM!$G$686:$J$686,[58]LTM!$G$688:$J$694,[58]LTM!$G$681:$J$682</definedName>
    <definedName name="hn.ConvertZero2" hidden="1">[59]LTM!$G$560:$J$560,[59]LTM!$H$590:$J$591,[59]LTM!$H$614:$J$614,[59]LTM!$H$635:$J$636,[59]LTM!$G$676:$J$680,[59]LTM!$G$686:$J$686,[59]LTM!$G$688:$J$694,[59]LTM!$G$681:$J$682</definedName>
    <definedName name="hn.ConvertZero3" localSheetId="8" hidden="1">[58]LTM!$G$699:$J$706,[58]LTM!$G$710:$J$714,[58]LTM!$G$717:$J$734,[58]LTM!$G$738:$J$738,[58]LTM!$G$745:$J$751</definedName>
    <definedName name="hn.ConvertZero3" hidden="1">[59]LTM!$G$699:$J$706,[59]LTM!$G$710:$J$714,[59]LTM!$G$717:$J$734,[59]LTM!$G$738:$J$738,[59]LTM!$G$745:$J$751</definedName>
    <definedName name="hn.ConvertZero4" localSheetId="8" hidden="1">[58]LTM!$G$840:$J$840,[58]LTM!$H$1266:$J$1266,[58]LTM!$G$1267:$J$1267,[58]LTM!$G$1454:$J$1461,[58]LTM!$J$1462,[58]LTM!$J$1463,[58]LTM!$G$1468:$J$1469,[58]LTM!$L$1469:$N$1469</definedName>
    <definedName name="hn.ConvertZero4" hidden="1">[59]LTM!$G$840:$J$840,[59]LTM!$H$1266:$J$1266,[59]LTM!$G$1267:$J$1267,[59]LTM!$G$1454:$J$1461,[59]LTM!$J$1462,[59]LTM!$J$1463,[59]LTM!$G$1468:$J$1469,[59]LTM!$L$1469:$N$1469</definedName>
    <definedName name="hn.ConvertZeroUnhide1" localSheetId="8" hidden="1">[58]LTM!$G$1469:$J$1469,[58]LTM!$L$1469:$N$1469,[58]LTM!$H$1266:$J$1266</definedName>
    <definedName name="hn.ConvertZeroUnhide1" hidden="1">[59]LTM!$G$1469:$J$1469,[59]LTM!$L$1469:$N$1469,[59]LTM!$H$1266:$J$1266</definedName>
    <definedName name="hn.Delete015" localSheetId="8" hidden="1">'[58]CREDIT STATS'!$B$9:$K$11,'[58]CREDIT STATS'!$O$11:$X$14,'[58]CREDIT STATS'!$B$25:$K$30,'[58]CREDIT STATS'!$O$25:$X$26</definedName>
    <definedName name="hn.Delete015" hidden="1">'[59]CREDIT STATS'!$B$9:$K$11,'[59]CREDIT STATS'!$O$11:$X$14,'[59]CREDIT STATS'!$B$25:$K$30,'[59]CREDIT STATS'!$O$25:$X$26</definedName>
    <definedName name="hn.DZ_MultByFXRates" localSheetId="8" hidden="1">[58]DropZone!$B$2:$I$118,[58]DropZone!$B$120:$I$132,[58]DropZone!$B$134:$I$136,[58]DropZone!$B$138:$I$146</definedName>
    <definedName name="hn.DZ_MultByFXRates" hidden="1">[59]DropZone!$B$2:$I$118,[59]DropZone!$B$120:$I$132,[59]DropZone!$B$134:$I$136,[59]DropZone!$B$138:$I$146</definedName>
    <definedName name="hn.ExtDb" hidden="1">FALSE</definedName>
    <definedName name="hn.LTM_MultByFXRates" localSheetId="8" hidden="1">[58]LTM!$G$461:$N$477,[58]LTM!$G$480:$N$539,[58]LTM!$G$548:$N$667,[58]LTM!$G$676:$N$1266,[58]LTM!$G$1454:$N$1461,[58]LTM!$G$1463:$N$1465,[58]LTM!$G$1468:$N$1469</definedName>
    <definedName name="hn.LTM_MultByFXRates" hidden="1">[59]LTM!$G$461:$N$477,[59]LTM!$G$480:$N$539,[59]LTM!$G$548:$N$667,[59]LTM!$G$676:$N$1266,[59]LTM!$G$1454:$N$1461,[59]LTM!$G$1463:$N$1465,[59]LTM!$G$1468:$N$1469</definedName>
    <definedName name="hn.ModelType" hidden="1">"DEAL"</definedName>
    <definedName name="hn.ModelVersion" hidden="1">1</definedName>
    <definedName name="hn.MultbyFXRates" localSheetId="8" hidden="1">[58]LTM!$G$461:$N$477,[58]LTM!$G$480:$N$539,[58]LTM!$G$548:$N$667,[58]LTM!$G$676:$N$1266,[58]LTM!$G$1454:$N$1461,[58]LTM!$G$1463:$N$1465,[58]LTM!$G$1468:$N$1469</definedName>
    <definedName name="hn.MultbyFXRates" hidden="1">[59]LTM!$G$461:$N$477,[59]LTM!$G$480:$N$539,[59]LTM!$G$548:$N$667,[59]LTM!$G$676:$N$1266,[59]LTM!$G$1454:$N$1461,[59]LTM!$G$1463:$N$1465,[59]LTM!$G$1468:$N$1469</definedName>
    <definedName name="hn.MultByFXRates1" localSheetId="8" hidden="1">[58]LTM!$G$461:$G$477,[58]LTM!$G$480:$G$539,[58]LTM!$G$548:$G$562,[58]LTM!$G$676:$G$840,[58]LTM!$G$1454:$G$1469</definedName>
    <definedName name="hn.MultByFXRates1" hidden="1">[59]LTM!$G$461:$G$477,[59]LTM!$G$480:$G$539,[59]LTM!$G$548:$G$562,[59]LTM!$G$676:$G$840,[59]LTM!$G$1454:$G$1469</definedName>
    <definedName name="hn.MultByFXRates2" localSheetId="8" hidden="1">[58]LTM!$H$461:$H$477,[58]LTM!$H$480:$H$539,[58]LTM!$H$548:$H$667,[58]LTM!$H$676:$H$1266,[58]LTM!$H$1454:$H$1469</definedName>
    <definedName name="hn.MultByFXRates2" hidden="1">[59]LTM!$H$461:$H$477,[59]LTM!$H$480:$H$539,[59]LTM!$H$548:$H$667,[59]LTM!$H$676:$H$1266,[59]LTM!$H$1454:$H$1469</definedName>
    <definedName name="hn.MultByFXRates3" localSheetId="8" hidden="1">[58]LTM!$I$461:$I$477,[58]LTM!$I$480:$I$539,[58]LTM!$I$548:$I$667,[58]LTM!$I$676:$I$1266,[58]LTM!$I$1454:$I$1469</definedName>
    <definedName name="hn.MultByFXRates3" hidden="1">[59]LTM!$I$461:$I$477,[59]LTM!$I$480:$I$539,[59]LTM!$I$548:$I$667,[59]LTM!$I$676:$I$1266,[59]LTM!$I$1454:$I$1469</definedName>
    <definedName name="hn.MultbyFxrates4" localSheetId="8" hidden="1">[58]LTM!$J$461:$J$477,[58]LTM!$J$480:$J$539,[58]LTM!$J$548:$J$668,[58]LTM!$J$676:$J$1266,[58]LTM!$J$1454:$J$1461,[58]LTM!$J$1463:$J$1465,[58]LTM!$J$1468</definedName>
    <definedName name="hn.MultbyFxrates4" hidden="1">[59]LTM!$J$461:$J$477,[59]LTM!$J$480:$J$539,[59]LTM!$J$548:$J$668,[59]LTM!$J$676:$J$1266,[59]LTM!$J$1454:$J$1461,[59]LTM!$J$1463:$J$1465,[59]LTM!$J$1468</definedName>
    <definedName name="hn.multbyfxrates5" localSheetId="8" hidden="1">[58]LTM!$L$461:$L$477,[58]LTM!$L$480:$L$539,[58]LTM!$L$548:$L$562,[58]LTM!$L$676:$L$840,[58]LTM!$L$1454:$L$1469</definedName>
    <definedName name="hn.multbyfxrates5" hidden="1">[59]LTM!$L$461:$L$477,[59]LTM!$L$480:$L$539,[59]LTM!$L$548:$L$562,[59]LTM!$L$676:$L$840,[59]LTM!$L$1454:$L$1469</definedName>
    <definedName name="hn.multbyfxrates6" localSheetId="8" hidden="1">[58]LTM!$M$461:$M$477,[58]LTM!$M$480:$M$539,[58]LTM!$M$548:$M$668,[58]LTM!$M$676:$M$1266,[58]LTM!$M$1454:$M$1469</definedName>
    <definedName name="hn.multbyfxrates6" hidden="1">[59]LTM!$M$461:$M$477,[59]LTM!$M$480:$M$539,[59]LTM!$M$548:$M$668,[59]LTM!$M$676:$M$1266,[59]LTM!$M$1454:$M$1469</definedName>
    <definedName name="hn.multbyfxrates7" localSheetId="8" hidden="1">[58]LTM!$N$461:$N$477,[58]LTM!$N$480:$N$539,[58]LTM!$N$548:$N$667,[58]LTM!$N$676:$N$1266,[58]LTM!$N$1454:$N$1469</definedName>
    <definedName name="hn.multbyfxrates7" hidden="1">[59]LTM!$N$461:$N$477,[59]LTM!$N$480:$N$539,[59]LTM!$N$548:$N$667,[59]LTM!$N$676:$N$1266,[59]LTM!$N$1454:$N$1469</definedName>
    <definedName name="hn.MultByFXRatesBot1" localSheetId="8" hidden="1">[58]LTM!$G$676:$G$682,[58]LTM!$G$686,[58]LTM!$G$688:$G$694,[58]LTM!$G$699:$G$706,[58]LTM!$G$710:$G$714,[58]LTM!$G$717:$G$734,[58]LTM!$G$738,[58]LTM!$G$738,[58]LTM!$G$745:$G$751,[58]LTM!$G$840,[58]LTM!$G$1454:$G$1461,[58]LTM!$G$1468:$G$1469</definedName>
    <definedName name="hn.MultByFXRatesBot1" hidden="1">[59]LTM!$G$676:$G$682,[59]LTM!$G$686,[59]LTM!$G$688:$G$694,[59]LTM!$G$699:$G$706,[59]LTM!$G$710:$G$714,[59]LTM!$G$717:$G$734,[59]LTM!$G$738,[59]LTM!$G$738,[59]LTM!$G$745:$G$751,[59]LTM!$G$840,[59]LTM!$G$1454:$G$1461,[59]LTM!$G$1468:$G$1469</definedName>
    <definedName name="hn.MultByFXRatesBot2" localSheetId="8" hidden="1">[58]LTM!$H$676:$H$682,[58]LTM!$H$686,[58]LTM!$H$688:$H$694,[58]LTM!$H$699:$H$706,[58]LTM!$H$710:$H$714,[58]LTM!$H$717:$H$734,[58]LTM!$H$738,[58]LTM!$H$745:$H$751,[58]LTM!$H$840,[58]LTM!$H$1266,[58]LTM!$H$1454:$H$1461,[58]LTM!$H$1468:$H$1469</definedName>
    <definedName name="hn.MultByFXRatesBot2" hidden="1">[59]LTM!$H$676:$H$682,[59]LTM!$H$686,[59]LTM!$H$688:$H$694,[59]LTM!$H$699:$H$706,[59]LTM!$H$710:$H$714,[59]LTM!$H$717:$H$734,[59]LTM!$H$738,[59]LTM!$H$745:$H$751,[59]LTM!$H$840,[59]LTM!$H$1266,[59]LTM!$H$1454:$H$1461,[59]LTM!$H$1468:$H$1469</definedName>
    <definedName name="hn.MultByFXRatesBot3" localSheetId="8" hidden="1">[58]LTM!$I$676:$I$682,[58]LTM!$I$686,[58]LTM!$I$688:$I$694,[58]LTM!$I$699:$I$706,[58]LTM!$I$710:$I$714,[58]LTM!$I$717:$I$734,[58]LTM!$I$738,[58]LTM!$I$745:$I$751,[58]LTM!$I$840,[58]LTM!$I$1266,[58]LTM!$I$1454:$I$1461,[58]LTM!$I$1468:$I$1469</definedName>
    <definedName name="hn.MultByFXRatesBot3" hidden="1">[59]LTM!$I$676:$I$682,[59]LTM!$I$686,[59]LTM!$I$688:$I$694,[59]LTM!$I$699:$I$706,[59]LTM!$I$710:$I$714,[59]LTM!$I$717:$I$734,[59]LTM!$I$738,[59]LTM!$I$745:$I$751,[59]LTM!$I$840,[59]LTM!$I$1266,[59]LTM!$I$1454:$I$1461,[59]LTM!$I$1468:$I$1469</definedName>
    <definedName name="hn.MultByFXRatesBot4" localSheetId="8" hidden="1">[58]LTM!$J$676:$J$682,[58]LTM!$J$686,[58]LTM!$J$688:$J$694,[58]LTM!$J$699:$J$706,[58]LTM!$J$710:$J$714,[58]LTM!$J$717:$J$734,[58]LTM!$J$738,[58]LTM!$J$745:$J$751,[58]LTM!$J$840,[58]LTM!$J$1266,[58]LTM!$J$1454:$J$1461,[58]LTM!$J$1463:$J$1465,[58]LTM!$J$1468</definedName>
    <definedName name="hn.MultByFXRatesBot4" hidden="1">[59]LTM!$J$676:$J$682,[59]LTM!$J$686,[59]LTM!$J$688:$J$694,[59]LTM!$J$699:$J$706,[59]LTM!$J$710:$J$714,[59]LTM!$J$717:$J$734,[59]LTM!$J$738,[59]LTM!$J$745:$J$751,[59]LTM!$J$840,[59]LTM!$J$1266,[59]LTM!$J$1454:$J$1461,[59]LTM!$J$1463:$J$1465,[59]LTM!$J$1468</definedName>
    <definedName name="hn.MultByFXRatesBot5" localSheetId="8" hidden="1">[58]LTM!$L$676:$L$682,[58]LTM!$L$686,[58]LTM!$L$688:$L$694,[58]LTM!$L$699:$L$706,[58]LTM!$L$710:$L$714,[58]LTM!$L$717:$L$734,[58]LTM!$L$738,[58]LTM!$L$745:$L$751,[58]LTM!$L$837:$L$838,[58]LTM!$L$1454:$L$1458,[58]LTM!$L$1468:$L$1469</definedName>
    <definedName name="hn.MultByFXRatesBot5" hidden="1">[59]LTM!$L$676:$L$682,[59]LTM!$L$686,[59]LTM!$L$688:$L$694,[59]LTM!$L$699:$L$706,[59]LTM!$L$710:$L$714,[59]LTM!$L$717:$L$734,[59]LTM!$L$738,[59]LTM!$L$745:$L$751,[59]LTM!$L$837:$L$838,[59]LTM!$L$1454:$L$1458,[59]LTM!$L$1468:$L$1469</definedName>
    <definedName name="hn.MultByFXRatesBot6" localSheetId="8" hidden="1">[58]LTM!$M$676:$M$682,[58]LTM!$M$686,[58]LTM!$M$688:$M$694,[58]LTM!$M$699:$M$706,[58]LTM!$M$710:$M$714,[58]LTM!$M$717:$M$734,[58]LTM!$M$738,[58]LTM!$M$745:$M$751,[58]LTM!$M$837:$M$838,[58]LTM!$M$1454:$M$1458,[58]LTM!$M$1468:$M$1469</definedName>
    <definedName name="hn.MultByFXRatesBot6" hidden="1">[59]LTM!$M$676:$M$682,[59]LTM!$M$686,[59]LTM!$M$688:$M$694,[59]LTM!$M$699:$M$706,[59]LTM!$M$710:$M$714,[59]LTM!$M$717:$M$734,[59]LTM!$M$738,[59]LTM!$M$745:$M$751,[59]LTM!$M$837:$M$838,[59]LTM!$M$1454:$M$1458,[59]LTM!$M$1468:$M$1469</definedName>
    <definedName name="hn.MultByFXRatesBot7" localSheetId="8" hidden="1">[58]LTM!$N$676:$N$682,[58]LTM!$N$686,[58]LTM!$N$688:$N$694,[58]LTM!$N$699:$N$706,[58]LTM!$N$710:$N$714,[58]LTM!$N$717:$N$734,[58]LTM!$N$738,[58]LTM!$N$745:$N$751,[58]LTM!$N$837:$N$838,[58]LTM!$N$1454:$N$1458,[58]LTM!$N$1468:$N$1469</definedName>
    <definedName name="hn.MultByFXRatesBot7" hidden="1">[59]LTM!$N$676:$N$682,[59]LTM!$N$686,[59]LTM!$N$688:$N$694,[59]LTM!$N$699:$N$706,[59]LTM!$N$710:$N$714,[59]LTM!$N$717:$N$734,[59]LTM!$N$738,[59]LTM!$N$745:$N$751,[59]LTM!$N$837:$N$838,[59]LTM!$N$1454:$N$1458,[59]LTM!$N$1468:$N$1469</definedName>
    <definedName name="hn.MultByFXRatesTop1" localSheetId="8" hidden="1">[58]LTM!$G$461,[58]LTM!$G$463:$G$464,[58]LTM!$G$468:$G$469,[58]LTM!$G$473:$G$475,[58]LTM!$G$480,[58]LTM!$G$484:$G$485,[58]LTM!$G$490:$G$509,[58]LTM!$G$512,[58]LTM!$G$514:$G$518,[58]LTM!$G$525:$G$526,[58]LTM!$G$532:$G$537,[58]LTM!$G$560</definedName>
    <definedName name="hn.MultByFXRatesTop1" hidden="1">[59]LTM!$G$461,[59]LTM!$G$463:$G$464,[59]LTM!$G$468:$G$469,[59]LTM!$G$473:$G$475,[59]LTM!$G$480,[59]LTM!$G$484:$G$485,[59]LTM!$G$490:$G$509,[59]LTM!$G$512,[59]LTM!$G$514:$G$518,[59]LTM!$G$525:$G$526,[59]LTM!$G$532:$G$537,[59]LTM!$G$560</definedName>
    <definedName name="hn.MultByFXRatesTop2" localSheetId="8" hidden="1">[58]LTM!$H$461,[58]LTM!$H$463:$H$464,[58]LTM!$H$468:$H$469,[58]LTM!$H$473:$H$475,[58]LTM!$H$480,[58]LTM!$H$484:$H$485,[58]LTM!$H$490:$H$509,[58]LTM!$H$512,[58]LTM!$H$514:$H$518,[58]LTM!$H$525:$H$526,[58]LTM!$H$532:$H$537,[58]LTM!$H$560,[58]LTM!$H$590:$H$591,[58]LTM!$H$614:$H$631,[58]LTM!$H$635:$H$636</definedName>
    <definedName name="hn.MultByFXRatesTop2" hidden="1">[59]LTM!$H$461,[59]LTM!$H$463:$H$464,[59]LTM!$H$468:$H$469,[59]LTM!$H$473:$H$475,[59]LTM!$H$480,[59]LTM!$H$484:$H$485,[59]LTM!$H$490:$H$509,[59]LTM!$H$512,[59]LTM!$H$514:$H$518,[59]LTM!$H$525:$H$526,[59]LTM!$H$532:$H$537,[59]LTM!$H$560,[59]LTM!$H$590:$H$591,[59]LTM!$H$614:$H$631,[59]LTM!$H$635:$H$636</definedName>
    <definedName name="hn.MultByFXRatesTop3" localSheetId="8" hidden="1">[58]LTM!$I$461,[58]LTM!$I$463:$I$464,[58]LTM!$I$468:$I$469,[58]LTM!$I$473:$I$475,[58]LTM!$I$480,[58]LTM!$I$484:$I$485,[58]LTM!$I$490:$I$509,[58]LTM!$I$512,[58]LTM!$I$514:$I$518,[58]LTM!$I$525:$I$526,[58]LTM!$I$532:$I$537,[58]LTM!$I$560,[58]LTM!$I$590:$I$591,[58]LTM!$I$614:$I$631,[58]LTM!$I$635:$I$636</definedName>
    <definedName name="hn.MultByFXRatesTop3" hidden="1">[59]LTM!$I$461,[59]LTM!$I$463:$I$464,[59]LTM!$I$468:$I$469,[59]LTM!$I$473:$I$475,[59]LTM!$I$480,[59]LTM!$I$484:$I$485,[59]LTM!$I$490:$I$509,[59]LTM!$I$512,[59]LTM!$I$514:$I$518,[59]LTM!$I$525:$I$526,[59]LTM!$I$532:$I$537,[59]LTM!$I$560,[59]LTM!$I$590:$I$591,[59]LTM!$I$614:$I$631,[59]LTM!$I$635:$I$636</definedName>
    <definedName name="hn.MultByFXRatesTop4" localSheetId="8" hidden="1">[58]LTM!$J$461,[58]LTM!$J$463:$J$464,[58]LTM!$J$468:$J$469,[58]LTM!$J$473:$J$475,[58]LTM!$J$480,[58]LTM!$J$484:$J$485,[58]LTM!$J$490:$J$509,[58]LTM!$J$512,[58]LTM!$J$514:$J$518,[58]LTM!$J$525:$J$526,[58]LTM!$J$532:$J$537,[58]LTM!$J$560,[58]LTM!$J$590:$J$591,[58]LTM!$J$614:$J$631,[58]LTM!$J$635:$J$636</definedName>
    <definedName name="hn.MultByFXRatesTop4" hidden="1">[59]LTM!$J$461,[59]LTM!$J$463:$J$464,[59]LTM!$J$468:$J$469,[59]LTM!$J$473:$J$475,[59]LTM!$J$480,[59]LTM!$J$484:$J$485,[59]LTM!$J$490:$J$509,[59]LTM!$J$512,[59]LTM!$J$514:$J$518,[59]LTM!$J$525:$J$526,[59]LTM!$J$532:$J$537,[59]LTM!$J$560,[59]LTM!$J$590:$J$591,[59]LTM!$J$614:$J$631,[59]LTM!$J$635:$J$636</definedName>
    <definedName name="hn.MultByFXRatesTop5" localSheetId="8" hidden="1">[58]LTM!$L$461,[58]LTM!$L$463:$L$464,[58]LTM!$L$468:$L$469,[58]LTM!$L$473:$L$475,[58]LTM!$L$480,[58]LTM!$L$484:$L$485,[58]LTM!$L$490:$L$509,[58]LTM!$L$512,[58]LTM!$L$514:$L$518,[58]LTM!$L$525:$L$526,[58]LTM!$L$532:$L$537,[58]LTM!$L$560</definedName>
    <definedName name="hn.MultByFXRatesTop5" hidden="1">[59]LTM!$L$461,[59]LTM!$L$463:$L$464,[59]LTM!$L$468:$L$469,[59]LTM!$L$473:$L$475,[59]LTM!$L$480,[59]LTM!$L$484:$L$485,[59]LTM!$L$490:$L$509,[59]LTM!$L$512,[59]LTM!$L$514:$L$518,[59]LTM!$L$525:$L$526,[59]LTM!$L$532:$L$537,[59]LTM!$L$560</definedName>
    <definedName name="hn.MultByFXRatesTop6" localSheetId="8" hidden="1">[58]LTM!$M$461,[58]LTM!$M$463:$M$464,[58]LTM!$M$468:$M$469,[58]LTM!$M$473:$M$475,[58]LTM!$M$480,[58]LTM!$M$484:$M$485,[58]LTM!$M$490:$M$509,[58]LTM!$M$512,[58]LTM!$M$514:$M$518,[58]LTM!$M$525:$M$526,[58]LTM!$M$532:$M$537,[58]LTM!$M$560,[58]LTM!$M$590:$M$591,[58]LTM!$M$614:$M$631,[58]LTM!$M$635:$M$636</definedName>
    <definedName name="hn.MultByFXRatesTop6" hidden="1">[59]LTM!$M$461,[59]LTM!$M$463:$M$464,[59]LTM!$M$468:$M$469,[59]LTM!$M$473:$M$475,[59]LTM!$M$480,[59]LTM!$M$484:$M$485,[59]LTM!$M$490:$M$509,[59]LTM!$M$512,[59]LTM!$M$514:$M$518,[59]LTM!$M$525:$M$526,[59]LTM!$M$532:$M$537,[59]LTM!$M$560,[59]LTM!$M$590:$M$591,[59]LTM!$M$614:$M$631,[59]LTM!$M$635:$M$636</definedName>
    <definedName name="hn.MultByFXRatesTop7" localSheetId="8" hidden="1">[58]LTM!$N$461,[58]LTM!$N$463:$N$464,[58]LTM!$N$468:$N$469,[58]LTM!$N$473:$N$475,[58]LTM!$N$480,[58]LTM!$N$484:$N$485,[58]LTM!$N$490:$N$509,[58]LTM!$N$512,[58]LTM!$N$514:$N$518,[58]LTM!$N$525:$N$526,[58]LTM!$N$532:$N$537,[58]LTM!$N$560,[58]LTM!$N$590:$N$591,[58]LTM!$N$614:$N$631,[58]LTM!$N$635:$N$636</definedName>
    <definedName name="hn.MultByFXRatesTop7" hidden="1">[59]LTM!$N$461,[59]LTM!$N$463:$N$464,[59]LTM!$N$468:$N$469,[59]LTM!$N$473:$N$475,[59]LTM!$N$480,[59]LTM!$N$484:$N$485,[59]LTM!$N$490:$N$509,[59]LTM!$N$512,[59]LTM!$N$514:$N$518,[59]LTM!$N$525:$N$526,[59]LTM!$N$532:$N$537,[59]LTM!$N$560,[59]LTM!$N$590:$N$591,[59]LTM!$N$614:$N$631,[59]LTM!$N$635:$N$636</definedName>
    <definedName name="hn.NoUpload" hidden="1">0</definedName>
    <definedName name="hn.YearLabel" localSheetId="8" hidden="1">#REF!</definedName>
    <definedName name="hn.YearLabel" hidden="1">#REF!</definedName>
    <definedName name="hnt">#REF!</definedName>
    <definedName name="hoha" hidden="1">{"PYGT",#N/A,FALSE,"PYG";"ACTIT",#N/A,FALSE,"BCE_GRAL-ACTIVO";"PASIT",#N/A,FALSE,"BCE_GRAL-PASIVO-PATRIM";"CAJAT",#N/A,FALSE,"CAJA"}</definedName>
    <definedName name="HOJA">DATE(YEAR([0]!Loan_Start),MONTH([0]!Loan_Start)+Payment_Number,DAY([0]!Loan_Start))</definedName>
    <definedName name="HOJA1">#REF!</definedName>
    <definedName name="HOJA444">DATE(YEAR([0]!Loan_Start),MONTH([0]!Loan_Start)+Payment_Number,DAY([0]!Loan_Start))</definedName>
    <definedName name="hora_ayudante">'[41]SALARIOS OBRA'!$E$14</definedName>
    <definedName name="hora_cuadrilla_jj">'[41]SALARIOS OBRA'!$E$26</definedName>
    <definedName name="hora_oficial">'[41]SALARIOS OBRA'!$E$13</definedName>
    <definedName name="hoy" hidden="1">#REF!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ML_CodePage" hidden="1">1252</definedName>
    <definedName name="HTML_Control" hidden="1">{"'PACÍFICO12'!$A$1:$E$6"}</definedName>
    <definedName name="HTML_Control2" hidden="1">{"'Parámetros'!$A$3:$C$3"}</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3" hidden="1">TRUE</definedName>
    <definedName name="HTML_OBDlg4" hidden="1">TRUE</definedName>
    <definedName name="HTML_OS" hidden="1">0</definedName>
    <definedName name="HTML_PathFile" hidden="1">"\\Sap1002264\c\COMPAQ\HTML.htm"</definedName>
    <definedName name="HTML_PathTemplate" hidden="1">"C:\Verificacion\&lt;!--##Table##--&gt;"</definedName>
    <definedName name="HTML_Title" hidden="1">"Planeacion 2002-cto11"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 localSheetId="8" hidden="1">{"PYGT",#N/A,FALSE,"PYG";"ACTIT",#N/A,FALSE,"BCE_GRAL-ACTIVO";"PASIT",#N/A,FALSE,"BCE_GRAL-PASIVO-PATRIM";"CAJAT",#N/A,FALSE,"CAJA"}</definedName>
    <definedName name="I">#REF!</definedName>
    <definedName name="i_ZONA_VERDE">#REF!</definedName>
    <definedName name="i8i" hidden="1">{"TAB1",#N/A,TRUE,"GENERAL";"TAB2",#N/A,TRUE,"GENERAL";"TAB3",#N/A,TRUE,"GENERAL";"TAB4",#N/A,TRUE,"GENERAL";"TAB5",#N/A,TRUE,"GENERAL"}</definedName>
    <definedName name="id">#REF!</definedName>
    <definedName name="Identificación">#REF!</definedName>
    <definedName name="IF">'[42]A. P. U.'!#REF!</definedName>
    <definedName name="ig">#REF!</definedName>
    <definedName name="ii" localSheetId="8" hidden="1">{"TAB1",#N/A,TRUE,"GENERAL";"TAB2",#N/A,TRUE,"GENERAL";"TAB3",#N/A,TRUE,"GENERAL";"TAB4",#N/A,TRUE,"GENERAL";"TAB5",#N/A,TRUE,"GENERAL"}</definedName>
    <definedName name="ii">#REF!</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#REF!</definedName>
    <definedName name="impresion">#REF!</definedName>
    <definedName name="Imprev">#REF!</definedName>
    <definedName name="imprevistos">[15]DATOS!$B$17</definedName>
    <definedName name="IN">#REF!</definedName>
    <definedName name="Incomepb" localSheetId="8" hidden="1">#REF!</definedName>
    <definedName name="Incomepb" hidden="1">#REF!</definedName>
    <definedName name="IND">[60]items!$C$4:$J$247</definedName>
    <definedName name="inf">#REF!</definedName>
    <definedName name="INFF">#REF!</definedName>
    <definedName name="INFG">#REF!</definedName>
    <definedName name="infi">#REF!</definedName>
    <definedName name="infor">#REF!</definedName>
    <definedName name="INI">#REF!</definedName>
    <definedName name="InsumosAT">'[61]Listado de Insumos'!#REF!</definedName>
    <definedName name="Int">#REF!</definedName>
    <definedName name="Interest_Rate">#REF!</definedName>
    <definedName name="INV_11">'[62]PR 1'!$A$2:$N$655</definedName>
    <definedName name="io">#REF!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sColHidden" hidden="1">FALSE</definedName>
    <definedName name="IsLTMColHidden" hidden="1">FALSE</definedName>
    <definedName name="IsSecureRevolver" localSheetId="8" hidden="1">#REF!</definedName>
    <definedName name="IsSecureRevolver" hidden="1">#REF!</definedName>
    <definedName name="IsSecureSenior1" localSheetId="8"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#REF!</definedName>
    <definedName name="ITEM">[63]Hoja1!$C$1:$G$4365</definedName>
    <definedName name="ITEM__EXCAVACION_EN_CONGLOMERADO_DE_2.00_A_4.00_M">#REF!</definedName>
    <definedName name="ITEM1">#REF!</definedName>
    <definedName name="ITEM15">#REF!</definedName>
    <definedName name="ITEM2">#REF!</definedName>
    <definedName name="ITEM3">#REF!</definedName>
    <definedName name="items">[15]ITEMS!$B$6:$B$176</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SUtl">#REF!</definedName>
    <definedName name="iyuiuyi" hidden="1">{"via1",#N/A,TRUE,"general";"via2",#N/A,TRUE,"general";"via3",#N/A,TRUE,"general"}</definedName>
    <definedName name="j" localSheetId="8" hidden="1">{"TAB1",#N/A,TRUE,"GENERAL";"TAB2",#N/A,TRUE,"GENERAL";"TAB3",#N/A,TRUE,"GENERAL";"TAB4",#N/A,TRUE,"GENERAL";"TAB5",#N/A,TRUE,"GENERAL"}</definedName>
    <definedName name="j" hidden="1">'[64]Datos-Gráfica'!#REF!</definedName>
    <definedName name="jdh" hidden="1">{"TAB1",#N/A,TRUE,"GENERAL";"TAB2",#N/A,TRUE,"GENERAL";"TAB3",#N/A,TRUE,"GENERAL";"TAB4",#N/A,TRUE,"GENERAL";"TAB5",#N/A,TRUE,"GENERAL"}</definedName>
    <definedName name="jdhdh" hidden="1">[9]Presupuesto_Via_distribuidora!#REF!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localSheetId="8" hidden="1">{"via1",#N/A,TRUE,"general";"via2",#N/A,TRUE,"general";"via3",#N/A,TRUE,"general"}</definedName>
    <definedName name="jj">#REF!</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 localSheetId="8" hidden="1">#REF!</definedName>
    <definedName name="jklj" hidden="1">#REF!</definedName>
    <definedName name="jn">#REF!</definedName>
    <definedName name="jñ">#REF!</definedName>
    <definedName name="jo">#REF!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localSheetId="8" hidden="1">{"PYGT",#N/A,FALSE,"PYG";"ACTIT",#N/A,FALSE,"BCE_GRAL-ACTIVO";"PASIT",#N/A,FALSE,"BCE_GRAL-PASIVO-PATRIM";"CAJAT",#N/A,FALSE,"CAJA"}</definedName>
    <definedName name="k">#REF!</definedName>
    <definedName name="KAKA">#REF!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l">#REF!</definedName>
    <definedName name="kio">#REF!</definedName>
    <definedName name="kip">#REF!</definedName>
    <definedName name="KJH">#REF!</definedName>
    <definedName name="KJHJH" hidden="1">{#N/A,#N/A,TRUE,"INGENIERIA";#N/A,#N/A,TRUE,"COMPRAS";#N/A,#N/A,TRUE,"DIRECCION";#N/A,#N/A,TRUE,"RESUMEN"}</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 localSheetId="8" hidden="1">#REF!</definedName>
    <definedName name="ko">#REF!</definedName>
    <definedName name="KORAZA_BLANCO">66900</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'[11]INSUMOS-EQUIPOS electricos'!#REF!</definedName>
    <definedName name="L.EXC">#REF!</definedName>
    <definedName name="L.TRAMO">#REF!</definedName>
    <definedName name="L_L">IF([0]!Values_Entered,Header_Row+[0]!Number_of_Payments,Header_Row)</definedName>
    <definedName name="LAMINA_DE_SUPER_BOARD_14_MM_1.22_2.44_59_75_KG">'[35]INSUMOS-EQUIPOS'!$B$199</definedName>
    <definedName name="lasd">#REF!</definedName>
    <definedName name="Last_Row">#N/A</definedName>
    <definedName name="LAVAMANO_AQUAJET_DE_COLGAR_CORONA">'[40]INSUMOS-EQUIPOS'!$B$362</definedName>
    <definedName name="LAVAMANO_DE_INCRUSTAR_CORONA_BLANCO_SAN_LORENZO">'[40]INSUMOS-EQUIPOS'!$B$182</definedName>
    <definedName name="LAVAPLATOS_EN_ACERO_INOXIDABLE_1.22_x_0.52_UNA_POZETA">'[18]INSUMOS-EQUIPOS'!$B$345</definedName>
    <definedName name="Left_Header" localSheetId="8" hidden="1">#REF!</definedName>
    <definedName name="Left_Header" hidden="1">#REF!</definedName>
    <definedName name="LF">#REF!</definedName>
    <definedName name="LICITACION">#REF!</definedName>
    <definedName name="lides">#REF!</definedName>
    <definedName name="limcount" hidden="1">1</definedName>
    <definedName name="LINEA">[15]DATOS!$B$16</definedName>
    <definedName name="List_cuadrillas">[46]Salarios!$D$8:$P$8</definedName>
    <definedName name="LISTADO_MATERIALES">'[28]LISTADO DE RECURSOS'!$B$4:$E$54</definedName>
    <definedName name="LISTADOS">'[28]LISTADO DE RECURSOS'!$B$57:$E$104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lllh" hidden="1">{"via1",#N/A,TRUE,"general";"via2",#N/A,TRUE,"general";"via3",#N/A,TRUE,"general"}</definedName>
    <definedName name="lllllllo" hidden="1">{"via1",#N/A,TRUE,"general";"via2",#N/A,TRUE,"general";"via3",#N/A,TRUE,"general"}</definedName>
    <definedName name="LÑP">#REF!</definedName>
    <definedName name="lo" hidden="1">{#N/A,#N/A,FALSE,"GRAFICO";#N/A,#N/A,FALSE,"CAJA (2)";#N/A,#N/A,FALSE,"TERCEROS-PROMEDIO";#N/A,#N/A,FALSE,"CAJA";#N/A,#N/A,FALSE,"INGRESOS1995-2003";#N/A,#N/A,FALSE,"GASTOS1995-2003"}</definedName>
    <definedName name="Loan_Amount">#REF!</definedName>
    <definedName name="Loan_Start">#REF!</definedName>
    <definedName name="Loan_Years">#REF!</definedName>
    <definedName name="LOCA">[65]!absc</definedName>
    <definedName name="LOCA_TRAZ_REPL">'[41]APU '!$F$147</definedName>
    <definedName name="LOCA1">[27]!absc</definedName>
    <definedName name="LOCALIZACION">#REF!</definedName>
    <definedName name="Localización_y_trazado_con_equipo_de_precisión.">[43]APU!$G$38</definedName>
    <definedName name="LOI">#REF!</definedName>
    <definedName name="lolol" hidden="1">{"TAB1",#N/A,TRUE,"GENERAL";"TAB2",#N/A,TRUE,"GENERAL";"TAB3",#N/A,TRUE,"GENERAL";"TAB4",#N/A,TRUE,"GENERAL";"TAB5",#N/A,TRUE,"GENERAL"}</definedName>
    <definedName name="lora">#REF!</definedName>
    <definedName name="lplpl" hidden="1">{"via1",#N/A,TRUE,"general";"via2",#N/A,TRUE,"general";"via3",#N/A,TRUE,"general"}</definedName>
    <definedName name="LUCY">OFFSET(Full_Print,0,0,[0]!LOCA)</definedName>
    <definedName name="M.O.">#REF!</definedName>
    <definedName name="MA">#REF!</definedName>
    <definedName name="Maestro">#REF!</definedName>
    <definedName name="mafdsf" hidden="1">{"via1",#N/A,TRUE,"general";"via2",#N/A,TRUE,"general";"via3",#N/A,TRUE,"general"}</definedName>
    <definedName name="MAL">'[66]Estado Resumen'!#REF!&lt;2.5</definedName>
    <definedName name="MALO">'[67]ESTADO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localSheetId="8" hidden="1">'[68]Datos-Gráfica-Apartada'!#REF!</definedName>
    <definedName name="mama" localSheetId="4" hidden="1">'[68]Datos-Gráfica-Apartada'!#REF!</definedName>
    <definedName name="MAMA">#REF!</definedName>
    <definedName name="MANZANARES">'[54]ACTA MODIFICACIÓN No.02'!#REF!</definedName>
    <definedName name="mao" hidden="1">{"TAB1",#N/A,TRUE,"GENERAL";"TAB2",#N/A,TRUE,"GENERAL";"TAB3",#N/A,TRUE,"GENERAL";"TAB4",#N/A,TRUE,"GENERAL";"TAB5",#N/A,TRUE,"GENERAL"}</definedName>
    <definedName name="maow" hidden="1">{"via1",#N/A,TRUE,"general";"via2",#N/A,TRUE,"general";"via3",#N/A,TRUE,"general"}</definedName>
    <definedName name="MAQ">#REF!</definedName>
    <definedName name="MARCO_PARA_PUERTA_DE_MADERA_TIPO_03">'[11]INSUMOS-EQUIPOS electricos'!#REF!</definedName>
    <definedName name="MARCO_PARA_PUERTA_DE_MADERA_TIPO_04">'[11]INSUMOS-EQUIPOS electricos'!#REF!</definedName>
    <definedName name="MARCO_PARA_PUERTA_DE_MADERA_TIPO_05">'[11]INSUMOS-EQUIPOS electricos'!#REF!</definedName>
    <definedName name="marga">[69]Gastos!#REF!</definedName>
    <definedName name="MARIA">#REF!</definedName>
    <definedName name="MarkP" hidden="1">{#N/A,#N/A,FALSE,"GRAFICO";#N/A,#N/A,FALSE,"CAJA (2)";#N/A,#N/A,FALSE,"TERCEROS-PROMEDIO";#N/A,#N/A,FALSE,"CAJA";#N/A,#N/A,FALSE,"INGRESOS1995-2003";#N/A,#N/A,FALSE,"GASTOS1995-2003"}</definedName>
    <definedName name="MARTA">IF(Loan_Amount*Interest_Rate*Loan_Years*Loan_Start&gt;0,1,0)</definedName>
    <definedName name="MARTHA">[15]DATOS!$A$9</definedName>
    <definedName name="masor" hidden="1">{"via1",#N/A,TRUE,"general";"via2",#N/A,TRUE,"general";"via3",#N/A,TRUE,"general"}</definedName>
    <definedName name="MAT">#REF!</definedName>
    <definedName name="MAT_ELEC">#REF!</definedName>
    <definedName name="MATER">[49]MATERIAL!$B$3:$B$580</definedName>
    <definedName name="MATER_SELC_INV_220">28000</definedName>
    <definedName name="MATERIALES">[49]MATERIAL!$B$2:$D$580</definedName>
    <definedName name="mdd" hidden="1">{"via1",#N/A,TRUE,"general";"via2",#N/A,TRUE,"general";"via3",#N/A,TRUE,"general"}</definedName>
    <definedName name="mdo">'[15]precios-básicos2002'!$C$131:$C$140</definedName>
    <definedName name="ME">#REF!</definedName>
    <definedName name="meg" hidden="1">{"TAB1",#N/A,TRUE,"GENERAL";"TAB2",#N/A,TRUE,"GENERAL";"TAB3",#N/A,TRUE,"GENERAL";"TAB4",#N/A,TRUE,"GENERAL";"TAB5",#N/A,TRUE,"GENERAL"}</definedName>
    <definedName name="MEM_CANTS">'[28]MEMORIA DE CANTIDADES'!$B$2:$K$385</definedName>
    <definedName name="MEMO">'[70]L PRECIOS'!$A$5:$D$267</definedName>
    <definedName name="MESON_DE_GRANITO_PULIDO_NEGRO_SAN_GABRIEL_ESPESOR_2_CM">'[71]INSUMOS-EQUIPOS'!$B$396</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#REF!</definedName>
    <definedName name="MIO">#REF!</definedName>
    <definedName name="mios">#REF!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'[72]ANALISIS RESUMIDOS'!$C$183,'[72]ANALISIS RESUMIDOS'!$C$186,'[72]ANALISIS RESUMIDOS'!$C$181,'[72]ANALISIS RESUMIDOS'!$C$179,'[72]ANALISIS RESUMIDOS'!$C$178,'[72]ANALISIS RESUMIDOS'!$C$39,'[72]ANALISIS RESUMIDOS'!$C$40</definedName>
    <definedName name="mm">#REF!</definedName>
    <definedName name="mmjmjh" hidden="1">{"TAB1",#N/A,TRUE,"GENERAL";"TAB2",#N/A,TRUE,"GENERAL";"TAB3",#N/A,TRUE,"GENERAL";"TAB4",#N/A,TRUE,"GENERAL";"TAB5",#N/A,TRUE,"GENERAL"}</definedName>
    <definedName name="mmm" localSheetId="8" hidden="1">{"TAB1",#N/A,TRUE,"GENERAL";"TAB2",#N/A,TRUE,"GENERAL";"TAB3",#N/A,TRUE,"GENERAL";"TAB4",#N/A,TRUE,"GENERAL";"TAB5",#N/A,TRUE,"GENERAL"}</definedName>
    <definedName name="mmm">#REF!</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bra">'[15]precios-básicos2002'!$C$131:$E$140</definedName>
    <definedName name="mortero_1.3">'[41]CONCRETOS Y MORTEROS'!$H$26</definedName>
    <definedName name="mortero_1.4">'[41]CONCRETOS Y MORTEROS'!$H$28</definedName>
    <definedName name="mortero_imper_1.3">'[41]CONCRETOS Y MORTEROS'!$H$27</definedName>
    <definedName name="mortero_imper_1.4">'[41]CONCRETOS Y MORTEROS'!$H$29</definedName>
    <definedName name="mr">#REF!</definedName>
    <definedName name="MU">#REF!</definedName>
    <definedName name="Muro">'[73]CONCRETOS Y MORTEROS'!$H$36</definedName>
    <definedName name="N">#REF!</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localSheetId="8" hidden="1">{"TAB1",#N/A,TRUE,"GENERAL";"TAB2",#N/A,TRUE,"GENERAL";"TAB3",#N/A,TRUE,"GENERAL";"TAB4",#N/A,TRUE,"GENERAL";"TAB5",#N/A,TRUE,"GENERAL"}</definedName>
    <definedName name="NF">#REF!</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JD">[10]FACTORES!$D$8:$D$33</definedName>
    <definedName name="nmmmm" hidden="1">{"via1",#N/A,TRUE,"general";"via2",#N/A,TRUE,"general";"via3",#N/A,TRUE,"general"}</definedName>
    <definedName name="nndng" hidden="1">{"TAB1",#N/A,TRUE,"GENERAL";"TAB2",#N/A,TRUE,"GENERAL";"TAB3",#N/A,TRUE,"GENERAL";"TAB4",#N/A,TRUE,"GENERAL";"TAB5",#N/A,TRUE,"GENERAL"}</definedName>
    <definedName name="NNN">[7]!absc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hidden="1">{"PYGT",#N/A,FALSE,"PYG";"ACTIT",#N/A,FALSE,"BCE_GRAL-ACTIVO";"PASIT",#N/A,FALSE,"BCE_GRAL-PASIVO-PATRIM";"CAJAT",#N/A,FALSE,"CAJA"}</definedName>
    <definedName name="NOJODA">#REF!</definedName>
    <definedName name="NOMBRE">#REF!</definedName>
    <definedName name="NOMPROY">#REF!</definedName>
    <definedName name="NOTAS">#REF!</definedName>
    <definedName name="nr">#REF!</definedName>
    <definedName name="nt">#REF!</definedName>
    <definedName name="Num_Pmt_Per_Year">#REF!</definedName>
    <definedName name="Number_of_Payments">MATCH(0.01,End_Bal,-1)+1</definedName>
    <definedName name="nxn" hidden="1">{"via1",#N/A,TRUE,"general";"via2",#N/A,TRUE,"general";"via3",#N/A,TRUE,"general"}</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#REF!</definedName>
    <definedName name="o9o9" hidden="1">{"via1",#N/A,TRUE,"general";"via2",#N/A,TRUE,"general";"via3",#N/A,TRUE,"general"}</definedName>
    <definedName name="OBRA">#REF!</definedName>
    <definedName name="OBS_Data_Col" localSheetId="8" hidden="1">#REF!</definedName>
    <definedName name="OBS_Data_Col" hidden="1">#REF!</definedName>
    <definedName name="oera" hidden="1">{#N/A,#N/A,FALSE,"Aging Summary";#N/A,#N/A,FALSE,"Ratio Analysis";#N/A,#N/A,FALSE,"Test 120 Day Accts";#N/A,#N/A,FALSE,"Tickmarks"}</definedName>
    <definedName name="OF">[34]Hoja1!$F$5</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K">#REF!</definedName>
    <definedName name="OKEY">#REF!</definedName>
    <definedName name="OKIS">#REF!</definedName>
    <definedName name="oo">#REF!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'[22]A.P.U'!#REF!</definedName>
    <definedName name="Openingpb" localSheetId="8" hidden="1">#REF!</definedName>
    <definedName name="Openingpb" hidden="1">#REF!</definedName>
    <definedName name="orga">[74]Gastos!#REF!</definedName>
    <definedName name="os">#REF!</definedName>
    <definedName name="oshi12">'[75]CORTE Nº 5'!#REF!</definedName>
    <definedName name="otros">[76]otros!$A$6:$A$1235</definedName>
    <definedName name="OWNER" localSheetId="8" hidden="1">#REF!</definedName>
    <definedName name="OWNER" hidden="1">#REF!</definedName>
    <definedName name="P">#REF!</definedName>
    <definedName name="p.BS" localSheetId="8" hidden="1">#REF!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1_4_1">'[41]APU '!#REF!</definedName>
    <definedName name="p0p0" hidden="1">{"via1",#N/A,TRUE,"general";"via2",#N/A,TRUE,"general";"via3",#N/A,TRUE,"general"}</definedName>
    <definedName name="PA">[77]PRESUPUESTO!#REF!</definedName>
    <definedName name="papa">#REF!</definedName>
    <definedName name="PARAL_CORR_3MT">370</definedName>
    <definedName name="paralelo">#REF!</definedName>
    <definedName name="PARAMETROS">#REF!</definedName>
    <definedName name="particulares1" hidden="1">{#N/A,#N/A,FALSE,"Aging Summary";#N/A,#N/A,FALSE,"Ratio Analysis";#N/A,#N/A,FALSE,"Test 120 Day Accts";#N/A,#N/A,FALSE,"Tickmarks"}</definedName>
    <definedName name="PASO" hidden="1">{#N/A,#N/A,TRUE,"INGENIERIA";#N/A,#N/A,TRUE,"COMPRAS";#N/A,#N/A,TRUE,"DIRECCION";#N/A,#N/A,TRUE,"RESUMEN"}</definedName>
    <definedName name="PASS" hidden="1">{#N/A,#N/A,TRUE,"INGENIERIA";#N/A,#N/A,TRUE,"COMPRAS";#N/A,#N/A,TRUE,"DIRECCION";#N/A,#N/A,TRUE,"RESUMEN"}</definedName>
    <definedName name="pavimentos">#REF!</definedName>
    <definedName name="Pay_Date">#REF!</definedName>
    <definedName name="Pay_Num">#REF!</definedName>
    <definedName name="Payment_Date">DATE(YEAR(Loan_Start),MONTH(Loan_Start)+Payment_Number,DAY(Loan_Start))</definedName>
    <definedName name="Payment_Needed">"Pago necesario"</definedName>
    <definedName name="PAZ">#REF!</definedName>
    <definedName name="PB">[77]PRESUPUESTO!#REF!</definedName>
    <definedName name="PC">'[54]ACTA MODIFICACIÓN No.02'!#REF!</definedName>
    <definedName name="PE">[77]PRESUPUESTO!#REF!</definedName>
    <definedName name="pelo">#REF!</definedName>
    <definedName name="Pensiones">#REF!</definedName>
    <definedName name="PERFIL_DEL_TRAMO">#REF!</definedName>
    <definedName name="Perfil_metálico_en_C_Grado_50_para_Correas_de_Soporte_de_Cubierta__Incluye_Elementos_de_Fijación_y_Tensores">[43]APU!$G$743</definedName>
    <definedName name="PERFIL_PA_BASE_9_CANAL__3_5_8____1__C26">'[45]INSUMOS-EQUIPOS'!$B$200</definedName>
    <definedName name="PERIODO">[13]CUMPLIMIENTO!$M$5</definedName>
    <definedName name="perro">#REF!</definedName>
    <definedName name="PIA" hidden="1">#REF!</definedName>
    <definedName name="PINTU">'[11]INSUMOS-EQUIPOS electricos'!#REF!</definedName>
    <definedName name="PINTURA_KORAZA_EXTERIORES_1_GALÓN_PINTUCO">'[51]INSUMOS-EQUIPOS'!$B$277</definedName>
    <definedName name="PISO__PARED_BLANCO_20.5CM_X_20.5CM_CORONA">'[45]INSUMOS-EQUIPOS'!$B$206</definedName>
    <definedName name="PISO__PARED_BLANCO_CORONA">36500</definedName>
    <definedName name="PISO_COMERCIAL_CERAMICA_PISO_30._X_30">'[18]INSUMOS-EQUIPOS'!$B$343</definedName>
    <definedName name="PISO_COMERCIAL_CERAMICA_PISO_30._X_60">'[18]INSUMOS-EQUIPOS'!$B$344</definedName>
    <definedName name="PISO_DUROPISO_BLANCO_33.8___33.8__CORONA">'[45]INSUMOS-EQUIPOS'!$B$207</definedName>
    <definedName name="PKHK" hidden="1">{"TAB1",#N/A,TRUE,"GENERAL";"TAB2",#N/A,TRUE,"GENERAL";"TAB3",#N/A,TRUE,"GENERAL";"TAB4",#N/A,TRUE,"GENERAL";"TAB5",#N/A,TRUE,"GENERAL"}</definedName>
    <definedName name="pkj" hidden="1">{"TAB1",#N/A,TRUE,"GENERAL";"TAB2",#N/A,TRUE,"GENERAL";"TAB3",#N/A,TRUE,"GENERAL";"TAB4",#N/A,TRUE,"GENERAL";"TAB5",#N/A,TRUE,"GENERAL"}</definedName>
    <definedName name="PL">'[22]A.P.U'!#REF!</definedName>
    <definedName name="PLAD" hidden="1">{"TAB1",#N/A,TRUE,"GENERAL";"TAB2",#N/A,TRUE,"GENERAL";"TAB3",#N/A,TRUE,"GENERAL";"TAB4",#N/A,TRUE,"GENERAL";"TAB5",#N/A,TRUE,"GENERAL"}</definedName>
    <definedName name="PLATINA">'[11]INSUMOS-EQUIPOS electricos'!#REF!</definedName>
    <definedName name="ploter">#REF!</definedName>
    <definedName name="PLPLUNN" hidden="1">{"TAB1",#N/A,TRUE,"GENERAL";"TAB2",#N/A,TRUE,"GENERAL";"TAB3",#N/A,TRUE,"GENERAL";"TAB4",#N/A,TRUE,"GENERAL";"TAB5",#N/A,TRUE,"GENERAL"}</definedName>
    <definedName name="PLUG" localSheetId="8" hidden="1">#REF!</definedName>
    <definedName name="PLUG" hidden="1">#REF!</definedName>
    <definedName name="pñ">#REF!</definedName>
    <definedName name="PO">'[22]A.P.U'!#REF!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OZO">#REF!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PTO_GENERAL">'[28]PPTO GENERAL'!$B$9:$H$14</definedName>
    <definedName name="pqroj" hidden="1">{"via1",#N/A,TRUE,"general";"via2",#N/A,TRUE,"general";"via3",#N/A,TRUE,"general"}</definedName>
    <definedName name="PRE">#REF!</definedName>
    <definedName name="PREACTA">#REF!</definedName>
    <definedName name="PRECIO">[78]PRECIOS!$A$5:$M$162</definedName>
    <definedName name="precios">#REF!</definedName>
    <definedName name="prestaciones">[15]DATOS!$B$14</definedName>
    <definedName name="PRIMER" localSheetId="8" hidden="1">{"via1",#N/A,TRUE,"general";"via2",#N/A,TRUE,"general";"via3",#N/A,TRUE,"general"}</definedName>
    <definedName name="primer">'[12]ESTADO RED'!#REF!</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#REF!</definedName>
    <definedName name="PrintEnd" localSheetId="8" hidden="1">#REF!</definedName>
    <definedName name="PrintEnd" hidden="1">#REF!</definedName>
    <definedName name="PrintStart" localSheetId="8" hidden="1">#REF!</definedName>
    <definedName name="PrintStart" hidden="1">#REF!</definedName>
    <definedName name="PROF">#REF!</definedName>
    <definedName name="Profundidad">#REF!</definedName>
    <definedName name="PROG" hidden="1">#REF!</definedName>
    <definedName name="PROVC_AGUA">'[41]APU '!#REF!</definedName>
    <definedName name="PROVI_ELCT">'[41]APU '!#REF!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TTTT" hidden="1">{#N/A,#N/A,TRUE,"INGENIERIA";#N/A,#N/A,TRUE,"COMPRAS";#N/A,#N/A,TRUE,"DIRECCION";#N/A,#N/A,TRUE,"RESUMEN"}</definedName>
    <definedName name="PUERTA_MADERA_TIPO_03__0.9_x_2.2_m">'[45]INSUMOS-EQUIPOS'!$B$286</definedName>
    <definedName name="PUERTA_MADERA_TIPO_04__0.85x2.20_m">'[45]INSUMOS-EQUIPOS'!$B$287</definedName>
    <definedName name="PUERTA_MADERA_TIPO_05__0.80x2.2_m">'[11]INSUMOS-EQUIPOS electricos'!#REF!</definedName>
    <definedName name="PUERTA_METALICA__TIPO_06__1x3_m">'[11]INSUMOS-EQUIPOS electricos'!#REF!</definedName>
    <definedName name="PUERTA_METALICA__TIPO_07__0.90x3_m">'[11]INSUMOS-EQUIPOS electricos'!#REF!</definedName>
    <definedName name="PUERTA_METALICA__TIPO_08__0.85x3_m">'[11]INSUMOS-EQUIPOS electricos'!#REF!</definedName>
    <definedName name="PUERTA_METALICA__TIPO_09__1x2.2_m">'[11]INSUMOS-EQUIPOS electricos'!#REF!</definedName>
    <definedName name="PUERTA_METALICA__TIPO_10__1x3_m">'[11]INSUMOS-EQUIPOS electricos'!#REF!</definedName>
    <definedName name="PUERTA_METALICA__TIPO_11__0.90x3_m">'[11]INSUMOS-EQUIPOS electricos'!#REF!</definedName>
    <definedName name="PUERTA_METALICA__TIPO_12__1x2.2_m">'[11]INSUMOS-EQUIPOS electricos'!#REF!</definedName>
    <definedName name="PUERTA_METALICA__TIPO_13__0.85x3_m">'[11]INSUMOS-EQUIPOS electricos'!#REF!</definedName>
    <definedName name="PUERTA_P_01">4574443</definedName>
    <definedName name="PUERTA_P_01_EN_MALLA_IMT_2200X1480__FABRICADA_MARCO_EN_LAMINA_CR_CAL_20__PANEL_EN_MALLA_IMT25_CAL_18__CERRADURA_DE_SOBREPONER_CON_MANIJA_SCHLAGE_O_SIMILAR__ACABADO_EN_PINTURA_ELECTROSTATICA.">'[79]INSUMOS-EQUIPOS'!$B$270</definedName>
    <definedName name="PUERTA_P_02">1235850</definedName>
    <definedName name="PUERTA_P_02_EN_MALLA_IMT_2200X1400__FABRICADA_MARCO_EN_LAMINA_CR_CAL_20__PANEL_EN_MALLA_IMT25_CAL_18__CERRADURA_DE_SOBREPONER_CON_MANIJA_SCHLAGE_O_SIMILAR__ACABADO_EN_PINTURA_ELECTROSTATICA.">'[45]INSUMOS-EQUIPOS'!$B$275</definedName>
    <definedName name="PUERTA_P_05_PLEGABLE_EN_LAMINA_DE_PVC_2500X2000__MARCO_EN_ALUMINIO_CAL_18__INCLUYE_TODOS_LOS_ACCESORIOS_PARA_SU_INSTALACION">'[40]INSUMOS-EQUIPOS'!$B$351</definedName>
    <definedName name="PUERTA_P_06_Y_P06__EN_ALUMINIO_2500X1000__FABRICADA_MARCO_EN_ALUMINIO_CAL_18__INCLUYE_BISAGRAS_Y_ELEMENTOS_PARA_SU_INSTALACION.">'[40]INSUMOS-EQUIPOS'!$B$352</definedName>
    <definedName name="PUERTA_P_08__EN_ALUMINIO_2500X1150_HOJA_EN_ALUMINIO_CON_ARTE_BINARIO_FABRICADA_MARCO_EN_ALUMINIO_CAL_18__INCLUYE_BISAGRAS_Y_ELEMENTOS_PARA_SU_INSTALACION.">'[40]INSUMOS-EQUIPOS'!$B$353</definedName>
    <definedName name="PUERTA_P_09_Y_P_9___EN_ALUMINIO_2500X1500_HOJA_EN_ALUMINIO_CON_ARTE_BINARIO_FABRICADA_MARCO_EN_ALUMINIO_CAL_18__INCLUYE_BISAGRAS_Y_ELEMENTOS_PARA_SU_INSTALACION.">'[40]INSUMOS-EQUIPOS'!$B$354</definedName>
    <definedName name="PUERTA_P_10___EN_ALUMINIO_2500X2250_HOJA_EN_ALUMINIO_CON_ARTE_BINARIO_FABRICADA_MARCO_EN_ALUMINIO_CAL_18__INCLUYE_BISAGRAS_Y_ELEMENTOS_PARA_SU_INSTALACION.">'[40]INSUMOS-EQUIPOS'!$B$355</definedName>
    <definedName name="PUERTA_PVC_TIPO_03">966000</definedName>
    <definedName name="PUERTA_PVC_TIPO_04">682500</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#REF!</definedName>
    <definedName name="qqqqqw" hidden="1">{"via1",#N/A,TRUE,"general";"via2",#N/A,TRUE,"general";"via3",#N/A,TRUE,"general"}</definedName>
    <definedName name="qrt" hidden="1">{"Acueducto",#N/A,FALSE,"Base"}</definedName>
    <definedName name="qw" localSheetId="8" hidden="1">{"via1",#N/A,TRUE,"general";"via2",#N/A,TRUE,"general";"via3",#N/A,TRUE,"general"}</definedName>
    <definedName name="qw">#REF!</definedName>
    <definedName name="qwdas2" hidden="1">{"via1",#N/A,TRUE,"general";"via2",#N/A,TRUE,"general";"via3",#N/A,TRUE,"general"}</definedName>
    <definedName name="QWE" hidden="1">'[3]ETAPA 50 SMMLV'!#REF!</definedName>
    <definedName name="qweqe" hidden="1">{"TAB1",#N/A,TRUE,"GENERAL";"TAB2",#N/A,TRUE,"GENERAL";"TAB3",#N/A,TRUE,"GENERAL";"TAB4",#N/A,TRUE,"GENERAL";"TAB5",#N/A,TRUE,"GENERAL"}</definedName>
    <definedName name="qwg" hidden="1">{"Acueducto",#N/A,FALSE,"Base"}</definedName>
    <definedName name="qwqwqwj" hidden="1">{"TAB1",#N/A,TRUE,"GENERAL";"TAB2",#N/A,TRUE,"GENERAL";"TAB3",#N/A,TRUE,"GENERAL";"TAB4",#N/A,TRUE,"GENERAL";"TAB5",#N/A,TRUE,"GENERAL"}</definedName>
    <definedName name="r.CashFlow" localSheetId="8" hidden="1">#REF!</definedName>
    <definedName name="r.CashFlow" hidden="1">#REF!</definedName>
    <definedName name="r.Leverage" localSheetId="8"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ANGOCODIGOS">[28]APUS!$A$1:$A$124</definedName>
    <definedName name="RANGOSUMACODIGOS">[28]APUS!$P$1:$P$124</definedName>
    <definedName name="rata">#REF!</definedName>
    <definedName name="RDN">[34]Hoja1!$G$7</definedName>
    <definedName name="rds">#REF!</definedName>
    <definedName name="REAJUSTE">#REF!</definedName>
    <definedName name="REAJUSTES">#REF!</definedName>
    <definedName name="REBECA">'[54]ACTA MODIFICACIÓN No.02'!#REF!</definedName>
    <definedName name="redes" hidden="1">{"Acueducto",#N/A,FALSE,"Base"}</definedName>
    <definedName name="REG">'[66]Estado Resumen'!XFC1&gt;2.5</definedName>
    <definedName name="REG_GAS_R20">26900</definedName>
    <definedName name="rege" hidden="1">{"TAB1",#N/A,TRUE,"GENERAL";"TAB2",#N/A,TRUE,"GENERAL";"TAB3",#N/A,TRUE,"GENERAL";"TAB4",#N/A,TRUE,"GENERAL";"TAB5",#N/A,TRUE,"GENERAL"}</definedName>
    <definedName name="regional">[39]CARRETERAS!$A$2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'[67]ESTADO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mbursement">"Reembolso"</definedName>
    <definedName name="REJHE" hidden="1">{"via1",#N/A,TRUE,"general";"via2",#N/A,TRUE,"general";"via3",#N/A,TRUE,"general"}</definedName>
    <definedName name="rell">#REF!</definedName>
    <definedName name="RELLG">#REF!</definedName>
    <definedName name="REP.PAV">#REF!</definedName>
    <definedName name="repe">#REF!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hidden="1">{#N/A,#N/A,FALSE,"GRAFICO";#N/A,#N/A,FALSE,"CAJA (2)";#N/A,#N/A,FALSE,"TERCEROS-PROMEDIO";#N/A,#N/A,FALSE,"CAJA";#N/A,#N/A,FALSE,"INGRESOS1995-2003";#N/A,#N/A,FALSE,"GASTOS1995-2003"}</definedName>
    <definedName name="RESAPU">'[47]F_Resumen apus pactados'!$D$8:$K$159</definedName>
    <definedName name="residente">'[39]GENERALIDADES '!$E$9</definedName>
    <definedName name="RET">#REF!</definedName>
    <definedName name="retr">#REF!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O">IF(Loan_Amount*Interest_Rate*Loan_Years*Loan_Start&gt;0,1,0)</definedName>
    <definedName name="RIEL_DE_PAVIMENTO">'[18]INSUMOS-EQUIPOS'!$B$349</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CIO">#REF!</definedName>
    <definedName name="Rows2Unhide" localSheetId="8" hidden="1">#REF!</definedName>
    <definedName name="Rows2Unhide" hidden="1">#REF!</definedName>
    <definedName name="rr">#REF!</definedName>
    <definedName name="rrr" localSheetId="8" hidden="1">{"via1",#N/A,TRUE,"general";"via2",#N/A,TRUE,"general";"via3",#N/A,TRUE,"general"}</definedName>
    <definedName name="rrr" hidden="1">{"Acueducto",#N/A,FALSE,"Base"}</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rtewtr">#REF!</definedName>
    <definedName name="rsdgsd5" hidden="1">{"TAB1",#N/A,TRUE,"GENERAL";"TAB2",#N/A,TRUE,"GENERAL";"TAB3",#N/A,TRUE,"GENERAL";"TAB4",#N/A,TRUE,"GENERAL";"TAB5",#N/A,TRUE,"GENERAL"}</definedName>
    <definedName name="RT">'[22]A.P.U'!#REF!</definedName>
    <definedName name="rte" localSheetId="8" hidden="1">{"TAB1",#N/A,TRUE,"GENERAL";"TAB2",#N/A,TRUE,"GENERAL";"TAB3",#N/A,TRUE,"GENERAL";"TAB4",#N/A,TRUE,"GENERAL";"TAB5",#N/A,TRUE,"GENERAL"}</definedName>
    <definedName name="rte">#REF!</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g" hidden="1">{"Acueducto",#N/A,FALSE,"Base"}</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A">DATE(YEAR([0]!Loan_Start),MONTH([0]!Loan_Start)+Payment_Number,DAY([0]!Loan_Start))</definedName>
    <definedName name="rutu" hidden="1">{"via1",#N/A,TRUE,"general";"via2",#N/A,TRUE,"general";"via3",#N/A,TRUE,"general"}</definedName>
    <definedName name="RW">[80]items!$C$4:$J$248</definedName>
    <definedName name="rwt" hidden="1">{"via1",#N/A,TRUE,"general";"via2",#N/A,TRUE,"general";"via3",#N/A,TRUE,"general"}</definedName>
    <definedName name="ry">#REF!</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#REF!</definedName>
    <definedName name="saa" hidden="1">{"via1",#N/A,TRUE,"general";"via2",#N/A,TRUE,"general";"via3",#N/A,TRUE,"general"}</definedName>
    <definedName name="SAD" hidden="1">{"via1",#N/A,TRUE,"general";"via2",#N/A,TRUE,"general";"via3",#N/A,TRUE,"general"}</definedName>
    <definedName name="sadA">'[11]INSUMOS-EQUIPOS electricos'!#REF!</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_Hora_Ayudante">'[40]SALARIOS OBRA'!$B$14</definedName>
    <definedName name="Salarios">[46]Salarios!$A$8:$P$17</definedName>
    <definedName name="SALID1">#REF!</definedName>
    <definedName name="salida_iluminación">#REF!</definedName>
    <definedName name="salida_interruptor_doble">#REF!</definedName>
    <definedName name="salida_tomacorriente_doble">#REF!</definedName>
    <definedName name="Salud">#REF!</definedName>
    <definedName name="SB">[77]PRESUPUESTO!#REF!</definedName>
    <definedName name="sbe">#REF!</definedName>
    <definedName name="sbgfbgdr" hidden="1">{"via1",#N/A,TRUE,"general";"via2",#N/A,TRUE,"general";"via3",#N/A,TRUE,"general"}</definedName>
    <definedName name="SbtPpto">#REF!</definedName>
    <definedName name="sc">#REF!</definedName>
    <definedName name="Sched_Pay">#REF!</definedName>
    <definedName name="Scheduled_Extra_Payments">#REF!</definedName>
    <definedName name="Scheduled_Interest_Rate">#REF!</definedName>
    <definedName name="Scheduled_Monthly_Payment">#REF!</definedName>
    <definedName name="sd">#REF!</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[81]Datos!$B$3:$D$72</definedName>
    <definedName name="segundo">'[12]ESTADO RED'!#REF!</definedName>
    <definedName name="Seguridad">#REF!</definedName>
    <definedName name="sencount" hidden="1">1</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GGSV" hidden="1">#REF!</definedName>
    <definedName name="si">#REF!</definedName>
    <definedName name="SIKADUR_COMBIFLEX">'[82]INSUMOS-EQUIPOS'!$B$240</definedName>
    <definedName name="SIKAFLEX">'[82]INSUMOS-EQUIPOS'!$B$241</definedName>
    <definedName name="SIKAFLEX_1A_PLUS_300cc">'[56]INSUMOS-EQUIPOS'!$B$233</definedName>
    <definedName name="SIKALATEX">'[82]INSUMOS-EQUIPOS'!$B$239</definedName>
    <definedName name="SIKATOP_ARMATEC_110">'[56]INSUMOS-EQUIPOS'!$B$234</definedName>
    <definedName name="SISTEMA_DE_INSTALACION_ENTRADA_POSTERIOR">'[40]INSUMOS-EQUIPOS'!$B$185</definedName>
    <definedName name="sk">#REF!</definedName>
    <definedName name="SL">[77]PRESUPUESTO!#REF!</definedName>
    <definedName name="sm">#REF!</definedName>
    <definedName name="SMIN">'[41]FACTOR PREST OBRA'!$C$12</definedName>
    <definedName name="SMT">'[41]FACTOR PREST OBRA'!$C$14</definedName>
    <definedName name="sn">#REF!</definedName>
    <definedName name="snw">#REF!</definedName>
    <definedName name="sñ">#REF!</definedName>
    <definedName name="so">#REF!</definedName>
    <definedName name="Solado_en_Concreto_de_2200_PSI_para_Zapatas.">[43]APU!$G$269</definedName>
    <definedName name="SOLDADURA_LIQ_PVC___1_8_GAL.">'[11]INSUMOS-EQUIPOS electricos'!$C$92</definedName>
    <definedName name="solo">#REF!</definedName>
    <definedName name="SORT" hidden="1">#REF!</definedName>
    <definedName name="SOSO" hidden="1">'[3]ETAPA 50 SMMLV'!#REF!</definedName>
    <definedName name="sr">#REF!</definedName>
    <definedName name="srwrwr" hidden="1">{"TAB1",#N/A,TRUE,"GENERAL";"TAB2",#N/A,TRUE,"GENERAL";"TAB3",#N/A,TRUE,"GENERAL";"TAB4",#N/A,TRUE,"GENERAL";"TAB5",#N/A,TRUE,"GENERAL"}</definedName>
    <definedName name="ss">#REF!</definedName>
    <definedName name="sssss7" hidden="1">{"via1",#N/A,TRUE,"general";"via2",#N/A,TRUE,"general";"via3",#N/A,TRUE,"general"}</definedName>
    <definedName name="sssssa" hidden="1">{"TAB1",#N/A,TRUE,"GENERAL";"TAB2",#N/A,TRUE,"GENERAL";"TAB3",#N/A,TRUE,"GENERAL";"TAB4",#N/A,TRUE,"GENERAL";"TAB5",#N/A,TRUE,"GENERAL"}</definedName>
    <definedName name="SSSSSSS">IF(Loan_Amount*Interest_Rate*Loan_Years*Loan_Start&gt;0,1,0)</definedName>
    <definedName name="sssssy" hidden="1">{"via1",#N/A,TRUE,"general";"via2",#N/A,TRUE,"general";"via3",#N/A,TRUE,"general"}</definedName>
    <definedName name="stt" hidden="1">{"via1",#N/A,TRUE,"general";"via2",#N/A,TRUE,"general";"via3",#N/A,TRUE,"general"}</definedName>
    <definedName name="Stub" localSheetId="8" hidden="1">#REF!</definedName>
    <definedName name="Stub" hidden="1">#REF!</definedName>
    <definedName name="Stub_Header1" localSheetId="8" hidden="1">#REF!</definedName>
    <definedName name="Stub_Header1" hidden="1">#REF!</definedName>
    <definedName name="Stub_Header2" localSheetId="8" hidden="1">#REF!</definedName>
    <definedName name="Stub_Header2" hidden="1">#REF!</definedName>
    <definedName name="Stub_Header3" hidden="1">#REF!</definedName>
    <definedName name="SUB_ESTRUCTURA_DE_INSTALACION">'[40]INSUMOS-EQUIPOS'!$B$364</definedName>
    <definedName name="SUBA">'[83]SUB APU'!$A$1:$D$65536</definedName>
    <definedName name="SUBTOTAL">#REF!</definedName>
    <definedName name="SUBTOTALMAT">#REF!</definedName>
    <definedName name="Supervía" localSheetId="8" hidden="1">{#N/A,#N/A,TRUE,"0001";#N/A,#N/A,TRUE,"0002";#N/A,#N/A,TRUE,"0003";#N/A,#N/A,TRUE,"0004";#N/A,#N/A,TRUE,"0005";#N/A,#N/A,TRUE,"0006";#N/A,#N/A,TRUE,"0007";#N/A,#N/A,TRUE,"0008";#N/A,#N/A,TRUE,"0009";#N/A,#N/A,TRUE,"0010"}</definedName>
    <definedName name="Supervía" localSheetId="4"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wsw" hidden="1">{"via1",#N/A,TRUE,"general";"via2",#N/A,TRUE,"general";"via3",#N/A,TRUE,"general"}</definedName>
    <definedName name="swsw3" hidden="1">{"TAB1",#N/A,TRUE,"GENERAL";"TAB2",#N/A,TRUE,"GENERAL";"TAB3",#N/A,TRUE,"GENERAL";"TAB4",#N/A,TRUE,"GENERAL";"TAB5",#N/A,TRUE,"GENERAL"}</definedName>
    <definedName name="Swvu.TAB1." hidden="1">[9]Presupuesto_Via_distribuidora!#REF!</definedName>
    <definedName name="Swvu.TAB2." hidden="1">[9]Presupuesto_Via_distribuidora!#REF!</definedName>
    <definedName name="Swvu.TAB3." hidden="1">[9]Presupuesto_Via_distribuidora!#REF!</definedName>
    <definedName name="Swvu.TAB4." hidden="1">[9]Presupuesto_Via_distribuidora!#REF!</definedName>
    <definedName name="Swvu.TAB5." hidden="1">[9]Presupuesto_Via_distribuidora!#REF!</definedName>
    <definedName name="t">'[84]INSUMOS-EQUIPOS'!$B$274</definedName>
    <definedName name="T.VIA">#REF!</definedName>
    <definedName name="T11SF15">[5]FACTORES!$I$8:$I$33</definedName>
    <definedName name="T11SF19">[5]FACTORES!$K$8:$K$33</definedName>
    <definedName name="T12SF15">[5]FACTORES!$S$8:$S$33</definedName>
    <definedName name="T12SF19">[5]FACTORES!$U$8:$U$33</definedName>
    <definedName name="T1RF15">[5]FACTORES!$AC$8:$AC$33</definedName>
    <definedName name="T1RF19">[5]FACTORES!$AE$8:$AE$33</definedName>
    <definedName name="T21SF15">[5]FACTORES!$J$8:$J$33</definedName>
    <definedName name="T21SF19">[5]FACTORES!$L$8:$L$33</definedName>
    <definedName name="T22SF15">[5]FACTORES!$T$8:$T$33</definedName>
    <definedName name="T22SF19">[5]FACTORES!$V$8:$V$33</definedName>
    <definedName name="T2RF15">[5]FACTORES!$AD$8:$AD$33</definedName>
    <definedName name="T2RF19">[5]FACTORES!$AF$8:$AF$33</definedName>
    <definedName name="t5t5" hidden="1">{"TAB1",#N/A,TRUE,"GENERAL";"TAB2",#N/A,TRUE,"GENERAL";"TAB3",#N/A,TRUE,"GENERAL";"TAB4",#N/A,TRUE,"GENERAL";"TAB5",#N/A,TRUE,"GENERAL"}</definedName>
    <definedName name="TABLA">#REF!</definedName>
    <definedName name="TABLA1.2.2">'[22]A.P.U'!#REF!</definedName>
    <definedName name="Taladro_3_4_Percutor">'[11]INSUMOS-EQUIPOS electricos'!#REF!</definedName>
    <definedName name="TARIFAS">[85]TARIFAS!$A$1:$F$52</definedName>
    <definedName name="Taxpb" localSheetId="8" hidden="1">#REF!</definedName>
    <definedName name="Taxpb" hidden="1">#REF!</definedName>
    <definedName name="TAZON_ENTRADA_SUPERIOR">'[40]INSUMOS-EQUIPOS'!$B$183</definedName>
    <definedName name="tb">#REF!</definedName>
    <definedName name="TC" hidden="1">{#N/A,#N/A,FALSE,"GRAFICO";#N/A,#N/A,FALSE,"CAJA (2)";#N/A,#N/A,FALSE,"TERCEROS-PROMEDIO";#N/A,#N/A,FALSE,"CAJA";#N/A,#N/A,FALSE,"INGRESOS1995-2003";#N/A,#N/A,FALSE,"GASTOS1995-2003"}</definedName>
    <definedName name="tdy" hidden="1">{"TAB1",#N/A,TRUE,"GENERAL";"TAB2",#N/A,TRUE,"GENERAL";"TAB3",#N/A,TRUE,"GENERAL";"TAB4",#N/A,TRUE,"GENERAL";"TAB5",#N/A,TRUE,"GENERAL"}</definedName>
    <definedName name="TECN">DATE(YEAR(Loan_Start),MONTH(Loan_Start)+Payment_Number,DAY(Loan_Start))</definedName>
    <definedName name="TEE_COBRE_1_2_PUL">1994</definedName>
    <definedName name="Teléfono">#REF!</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PO">#REF!</definedName>
    <definedName name="tipov">#REF!</definedName>
    <definedName name="titi">IF(Loan_Amount*Interest_Rate*Loan_Years*Loan_Start&gt;0,1,0)</definedName>
    <definedName name="Titlepb" localSheetId="8" hidden="1">#REF!</definedName>
    <definedName name="Titlepb" hidden="1">#REF!</definedName>
    <definedName name="TITO">#N/A</definedName>
    <definedName name="TITOF">#N/A</definedName>
    <definedName name="titu">#REF!</definedName>
    <definedName name="titu2">#REF!</definedName>
    <definedName name="TITULO">#REF!</definedName>
    <definedName name="_xlnm.Print_Titles" localSheetId="11">MAQUINARIAS!$2:$10</definedName>
    <definedName name="_xlnm.Print_Titles" localSheetId="10">MATERIALES!$1:$10</definedName>
    <definedName name="_xlnm.Print_Titles">#N/A</definedName>
    <definedName name="tj">#REF!</definedName>
    <definedName name="tl">#REF!</definedName>
    <definedName name="tn">#REF!</definedName>
    <definedName name="TOP">#REF!</definedName>
    <definedName name="tortas" hidden="1">{"TAB1",#N/A,TRUE,"GENERAL";"TAB2",#N/A,TRUE,"GENERAL";"TAB3",#N/A,TRUE,"GENERAL";"TAB4",#N/A,TRUE,"GENERAL";"TAB5",#N/A,TRUE,"GENERAL"}</definedName>
    <definedName name="tortas2" hidden="1">{"via1",#N/A,TRUE,"general";"via2",#N/A,TRUE,"general";"via3",#N/A,TRUE,"general"}</definedName>
    <definedName name="TOT">'[22]A.P.U'!#REF!</definedName>
    <definedName name="TOTAL">#REF!</definedName>
    <definedName name="Total_Interest">#REF!</definedName>
    <definedName name="Total_Pay">#REF!</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ITEM1.1">'[22]A.P.U'!#REF!</definedName>
    <definedName name="TOTALITEM1.1.1">'[22]A.P.U'!#REF!</definedName>
    <definedName name="TOTALITEM1.1.2">'[22]A.P.U'!#REF!</definedName>
    <definedName name="TOTALITEM1.1.3">'[22]A.P.U'!#REF!</definedName>
    <definedName name="TOTALITEM1.1.4">'[22]A.P.U'!#REF!</definedName>
    <definedName name="TOTALITEM1.2.1">'[22]A.P.U'!#REF!</definedName>
    <definedName name="TOTALITEM1.2.2">'[22]A.P.U'!#REF!</definedName>
    <definedName name="TOTALITEM1.2.3">'[22]A.P.U'!#REF!</definedName>
    <definedName name="TOTALITEM1.2.4">'[22]A.P.U'!#REF!</definedName>
    <definedName name="TOTALITEM1.2.5">'[22]A.P.U'!#REF!</definedName>
    <definedName name="TOTALITEM1.2.6">'[22]A.P.U'!#REF!</definedName>
    <definedName name="TOTALITEM1.3.1">'[22]A.P.U'!#REF!</definedName>
    <definedName name="TOTALITEM1.4">'[22]A.P.U'!#REF!</definedName>
    <definedName name="TOTALITEM1.5">'[22]A.P.U'!#REF!</definedName>
    <definedName name="TOTALITEM1.6">'[22]A.P.U'!#REF!</definedName>
    <definedName name="TOTALITEM1.7">'[22]A.P.U'!#REF!</definedName>
    <definedName name="TOTALITEM1.8">'[22]A.P.U'!#REF!</definedName>
    <definedName name="TOTALITEM10.1">'[22]A.P.U'!#REF!</definedName>
    <definedName name="TOTALITEM11.1">'[22]A.P.U'!#REF!</definedName>
    <definedName name="TOTALITEM11.2">'[22]A.P.U'!#REF!</definedName>
    <definedName name="TOTALITEM11.3">'[22]A.P.U'!#REF!</definedName>
    <definedName name="TOTALITEM11.4">'[22]A.P.U'!#REF!</definedName>
    <definedName name="TOTALITEM11.5">'[22]A.P.U'!#REF!</definedName>
    <definedName name="TOTALITEM11.6">'[22]A.P.U'!#REF!</definedName>
    <definedName name="TOTALITEM12.1">'[22]A.P.U'!#REF!</definedName>
    <definedName name="TOTALITEM12.10">'[22]A.P.U'!#REF!</definedName>
    <definedName name="TOTALITEM12.2">'[22]A.P.U'!#REF!</definedName>
    <definedName name="TOTALITEM12.3">'[22]A.P.U'!#REF!</definedName>
    <definedName name="TOTALITEM12.4">'[22]A.P.U'!#REF!</definedName>
    <definedName name="TOTALITEM12.5">'[22]A.P.U'!#REF!</definedName>
    <definedName name="TOTALITEM12.6">'[22]A.P.U'!#REF!</definedName>
    <definedName name="TOTALITEM12.7">'[22]A.P.U'!#REF!</definedName>
    <definedName name="TOTALITEM12.8">'[22]A.P.U'!#REF!</definedName>
    <definedName name="TOTALITEM12.9">'[22]A.P.U'!#REF!</definedName>
    <definedName name="TOTALITEM13.1.1">'[22]A.P.U'!#REF!</definedName>
    <definedName name="TOTALITEM13.1.2">'[22]A.P.U'!#REF!</definedName>
    <definedName name="TOTALITEM13.1.3">'[22]A.P.U'!#REF!</definedName>
    <definedName name="TOTALITEM13.2.2">'[22]A.P.U'!#REF!</definedName>
    <definedName name="TOTALITEM14.2">'[22]A.P.U'!#REF!</definedName>
    <definedName name="TOTALITEM14.3">'[22]A.P.U'!#REF!</definedName>
    <definedName name="TOTALITEM14.4">'[22]A.P.U'!#REF!</definedName>
    <definedName name="TOTALITEM14.5">'[22]A.P.U'!#REF!</definedName>
    <definedName name="TOTALITEM14.6">'[22]A.P.U'!#REF!</definedName>
    <definedName name="TOTALITEM15">'[22]A.P.U'!#REF!</definedName>
    <definedName name="TOTALITEM16">'[22]A.P.U'!#REF!</definedName>
    <definedName name="TOTALITEM2.1">'[22]A.P.U'!#REF!</definedName>
    <definedName name="TOTALITEM2.10">'[22]A.P.U'!#REF!</definedName>
    <definedName name="TOTALITEM2.11.1">'[22]A.P.U'!#REF!</definedName>
    <definedName name="TOTALITEM2.11.2">'[22]A.P.U'!#REF!</definedName>
    <definedName name="TOTALITEM2.12.1">'[22]A.P.U'!#REF!</definedName>
    <definedName name="TOTALITEM2.2">'[22]A.P.U'!#REF!</definedName>
    <definedName name="TOTALITEM2.3">'[22]A.P.U'!#REF!</definedName>
    <definedName name="TOTALITEM2.4">'[22]A.P.U'!#REF!</definedName>
    <definedName name="TOTALITEM2.5">'[22]A.P.U'!#REF!</definedName>
    <definedName name="TOTALITEM2.6">'[22]A.P.U'!#REF!</definedName>
    <definedName name="TOTALITEM2.7">'[22]A.P.U'!#REF!</definedName>
    <definedName name="TOTALITEM3.1.1">'[22]A.P.U'!#REF!</definedName>
    <definedName name="TOTALITEM3.1.2">'[22]A.P.U'!#REF!</definedName>
    <definedName name="TOTALITEM3.2">'[22]A.P.U'!#REF!</definedName>
    <definedName name="TOTALITEM3.3">'[22]A.P.U'!#REF!</definedName>
    <definedName name="TOTALITEM3.4.1">'[22]A.P.U'!#REF!</definedName>
    <definedName name="TOTALITEM3.4.2">'[22]A.P.U'!#REF!</definedName>
    <definedName name="TOTALITEM3.4.3">'[22]A.P.U'!#REF!</definedName>
    <definedName name="TOTALITEM3.5.1">'[22]A.P.U'!#REF!</definedName>
    <definedName name="TOTALITEM3.5.2">'[22]A.P.U'!#REF!</definedName>
    <definedName name="TOTALITEM3.5.3">'[22]A.P.U'!#REF!</definedName>
    <definedName name="TOTALITEM4.1.2">'[22]A.P.U'!#REF!</definedName>
    <definedName name="TOTALITEM4.1.3">'[22]A.P.U'!#REF!</definedName>
    <definedName name="TOTALITEM4.1.4">'[22]A.P.U'!#REF!</definedName>
    <definedName name="TOTALITEM4.2">'[22]A.P.U'!#REF!</definedName>
    <definedName name="TOTALITEM4.3">'[22]A.P.U'!#REF!</definedName>
    <definedName name="TOTALITEM4.4">'[22]A.P.U'!#REF!</definedName>
    <definedName name="TOTALITEM4.5">'[22]A.P.U'!#REF!</definedName>
    <definedName name="TOTALITEM4.6">'[22]A.P.U'!#REF!</definedName>
    <definedName name="TOTALITEM5.1">'[22]A.P.U'!#REF!</definedName>
    <definedName name="TOTALITEM5.2">'[22]A.P.U'!#REF!</definedName>
    <definedName name="TOTALITEM5.3">'[22]A.P.U'!#REF!</definedName>
    <definedName name="TOTALITEM5.4">'[22]A.P.U'!#REF!</definedName>
    <definedName name="TOTALITEM6.1">'[22]A.P.U'!#REF!</definedName>
    <definedName name="TOTALITEM6.2">'[22]A.P.U'!#REF!</definedName>
    <definedName name="TOTALITEM6.3">'[22]A.P.U'!#REF!</definedName>
    <definedName name="TOTALITEM7.1">'[22]A.P.U'!#REF!</definedName>
    <definedName name="TOTALITEM7.2">'[22]A.P.U'!#REF!</definedName>
    <definedName name="TOTALITEM7.3">'[22]A.P.U'!#REF!</definedName>
    <definedName name="TOTALITEM7.4">'[22]A.P.U'!#REF!</definedName>
    <definedName name="TOTALITEM7.5">'[22]A.P.U'!#REF!</definedName>
    <definedName name="TOTALITEM8.1">'[22]A.P.U'!#REF!</definedName>
    <definedName name="TOTALITEM8.2">'[22]A.P.U'!#REF!</definedName>
    <definedName name="TOTALITEM8.3">'[22]A.P.U'!#REF!</definedName>
    <definedName name="TOTALITEM8.4">'[22]A.P.U'!#REF!</definedName>
    <definedName name="TOTALITEM8.5">'[22]A.P.U'!#REF!</definedName>
    <definedName name="TOTALITEM8.6">'[22]A.P.U'!#REF!</definedName>
    <definedName name="TOTALITEM8.7">'[22]A.P.U'!#REF!</definedName>
    <definedName name="TOTALITEM8.8">'[22]A.P.U'!#REF!</definedName>
    <definedName name="TOTALITEM9.1">'[22]A.P.U'!#REF!</definedName>
    <definedName name="TOTALITEM9.2">'[22]A.P.U'!#REF!</definedName>
    <definedName name="TOTALITEM9.3">'[22]A.P.U'!#REF!</definedName>
    <definedName name="TOTALITEM9.4">'[22]A.P.U'!#REF!</definedName>
    <definedName name="TOTALITEM9.5">'[22]A.P.U'!#REF!</definedName>
    <definedName name="TOTALITEM9.6">'[22]A.P.U'!#REF!</definedName>
    <definedName name="TOTALITEM9.7">'[22]A.P.U'!#REF!</definedName>
    <definedName name="TOTALITEM9.8">'[22]A.P.U'!#REF!</definedName>
    <definedName name="TOTALITEN1.2.4">'[22]A.P.U'!#REF!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RANSPORI" localSheetId="4" hidden="1">{#N/A,#N/A,TRUE,"INGENIERIA";#N/A,#N/A,TRUE,"COMPRAS";#N/A,#N/A,TRUE,"DIRECCION";#N/A,#N/A,TRUE,"RESUMEN"}</definedName>
    <definedName name="TRANSPORI" hidden="1">{#N/A,#N/A,TRUE,"INGENIERIA";#N/A,#N/A,TRUE,"COMPRAS";#N/A,#N/A,TRUE,"DIRECCION";#N/A,#N/A,TRUE,"RESUMEN"}</definedName>
    <definedName name="TRANSPORTE" localSheetId="4" hidden="1">{#N/A,#N/A,TRUE,"INGENIERIA";#N/A,#N/A,TRUE,"COMPRAS";#N/A,#N/A,TRUE,"DIRECCION";#N/A,#N/A,TRUE,"RESUMEN"}</definedName>
    <definedName name="TRANSPORTE" hidden="1">{#N/A,#N/A,TRUE,"INGENIERIA";#N/A,#N/A,TRUE,"COMPRAS";#N/A,#N/A,TRUE,"DIRECCION";#N/A,#N/A,TRUE,"RESUMEN"}</definedName>
    <definedName name="TRAT">[86]desmonte!$E$48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mestre1">'[25]ESTADO RED'!$E$8</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A">[77]PRESUPUESTO!#REF!</definedName>
    <definedName name="TTB">[77]PRESUPUESTO!#REF!</definedName>
    <definedName name="TTC">[77]PRESUPUESTO!#REF!</definedName>
    <definedName name="TTE">[77]PRESUPUESTO!#REF!</definedName>
    <definedName name="TTL">[77]PRESUPUESTO!#REF!</definedName>
    <definedName name="Ttl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bo_pvc_2">#REF!</definedName>
    <definedName name="TUPI">MATCH(0.01,End_Bal,-1)+1</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'[22]A.P.U'!#REF!</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localSheetId="8" hidden="1">{"via1",#N/A,TRUE,"general";"via2",#N/A,TRUE,"general";"via3",#N/A,TRUE,"general"}</definedName>
    <definedName name="ui">#REF!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idades">[87]Presup_Cancha!$J$13:$J$17</definedName>
    <definedName name="UNION_COBRE_1_2_PUL">859</definedName>
    <definedName name="Unit" localSheetId="8" hidden="1">#REF!</definedName>
    <definedName name="Unit" hidden="1">#REF!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ilidad">[15]DATOS!$B$18</definedName>
    <definedName name="uu">#REF!</definedName>
    <definedName name="uuu" hidden="1">{"TAB1",#N/A,TRUE,"GENERAL";"TAB2",#N/A,TRUE,"GENERAL";"TAB3",#N/A,TRUE,"GENERAL";"TAB4",#N/A,TRUE,"GENERAL";"TAB5",#N/A,TRUE,"GENERAL"}</definedName>
    <definedName name="uuuu" localSheetId="8" hidden="1">#REF!</definedName>
    <definedName name="uuuu" hidden="1">#REF!</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localSheetId="8" hidden="1">{"TAB1",#N/A,TRUE,"GENERAL";"TAB2",#N/A,TRUE,"GENERAL";"TAB3",#N/A,TRUE,"GENERAL";"TAB4",#N/A,TRUE,"GENERAL";"TAB5",#N/A,TRUE,"GENERAL"}</definedName>
    <definedName name="v">#REF!</definedName>
    <definedName name="VALOR">[88]Combustible!$E$87:$E$114</definedName>
    <definedName name="valor1">#REF!</definedName>
    <definedName name="valor2">#REF!</definedName>
    <definedName name="VALOR3">#REF!</definedName>
    <definedName name="Values_Entered">IF(Loan_Amount*Interest_Rate*Loan_Years*Loan_Start&gt;0,1,0)</definedName>
    <definedName name="VALVULA_DE_EMPOTRAR_PUSH">'[40]INSUMOS-EQUIPOS'!$B$184</definedName>
    <definedName name="Valvula_Push_Entrada_Superior_de_Empotrar_Orinal">'[36]INSUMOS-EQUIPOS'!$B$342</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NTANA_R_03_FIJA_DE_1060X750__MARCO_VENTANA_EN_LAMINA_FIGURADA_CR_CAL._20__PANEL_EN_MALLA_IMT25_CAL._18__ACABADO_EN_PINTURA_ELECTROSTATICA">'[11]INSUMOS-EQUIPOS electricos'!#REF!</definedName>
    <definedName name="VENTANA_R_04_FIJA_DE_750X700__MARCO_VENTANA_EN_LAMINA_FIGURADA_CR_CAL._20__PANEL_EN_MALLA_IMT25_CAL._18__ACABADO_EN_PINTURA_ELECTROSTATICA">'[11]INSUMOS-EQUIPOS electricos'!#REF!</definedName>
    <definedName name="VENTANA_R_05_FIJA_DE_750X2000__MARCO_VENTANA_EN_LAMINA_FIGURADA_CR_CAL._20__PANEL_EN_MALLA_IMT25_CAL._18__ACABADO_EN_PINTURA_ELECTROSTATICA">'[11]INSUMOS-EQUIPOS electricos'!#REF!</definedName>
    <definedName name="VENTANA_R_06_FIJA_DE_900X2200__MARCO_VENTANA_EN_LAMINA_FIGURADA_CR_CAL._20__PANEL_EN_MALLA_IMT25_CAL._18__ACABADO_EN_PINTURA_ELECTROSTATICA">'[11]INSUMOS-EQUIPOS electricos'!#REF!</definedName>
    <definedName name="VENTANA_R_1_FIJA_DE_1.06X0.75m_CON__MARCO_VENTANA_EN_LAMINA_FIGURADA__ACABADO_EN_PINTURA_ELECTROSTATICA">'[11]INSUMOS-EQUIPOS electricos'!#REF!</definedName>
    <definedName name="VENTANA_R_10_FIJA_DE_0.96X0.72m_CON__MARCO_VENTANA_EN_LAMINA_FIGURADA__ACABADO_EN_PINTURA_ELECTROSTATICA">'[11]INSUMOS-EQUIPOS electricos'!#REF!</definedName>
    <definedName name="VENTANA_R_10_FIJA_DE_750X2520__MARCO_VENTANA_EN_LAMINA_FIGURADA_CR_CAL._20__PANEL_EN_MALLA_IMT25_CAL._18__ACABADO_EN_PINTURA_ELECTROSTATICA">'[11]INSUMOS-EQUIPOS electricos'!#REF!</definedName>
    <definedName name="VENTANA_R_11_FIJA_DE_0.66X0.72m_CON__MARCO_VENTANA_EN_LAMINA_FIGURADA__ACABADO_EN_PINTURA_ELECTROSTATICA">'[11]INSUMOS-EQUIPOS electricos'!#REF!</definedName>
    <definedName name="VENTANA_R_12_FIJA_DE_2.05X.75m_variable_CON__MARCO_VENTANA_EN_LAMINA_FIGURADA__ACABADO_EN_PINTURA_ELECTROSTATICA">'[11]INSUMOS-EQUIPOS electricos'!#REF!</definedName>
    <definedName name="VENTANA_R_13_FIJA_DE_2X0.75m_variable_CON__MARCO_VENTANA_EN_LAMINA_FIGURADA__ACABADO_EN_PINTURA_ELECTROSTATICA">'[11]INSUMOS-EQUIPOS electricos'!#REF!</definedName>
    <definedName name="VENTANA_R_14_FIJA_DE_2X0.75m_variable_CON__MARCO_VENTANA_EN_LAMINA_FIGURADA__ACABADO_EN_PINTURA_ELECTROSTATICA">'[11]INSUMOS-EQUIPOS electricos'!#REF!</definedName>
    <definedName name="VENTANA_R_2_FIJA_DE_2X0.75m_CON__MARCO_VENTANA_EN_LAMINA_FIGURADA__ACABADO_EN_PINTURA_ELECTROSTATICA">'[11]INSUMOS-EQUIPOS electricos'!#REF!</definedName>
    <definedName name="VENTANA_R_7_FIJA_DE_.73X0.75m_CON__MARCO_VENTANA_EN_LAMINA_FIGURADA__ACABADO_EN_PINTURA_ELECTROSTATICA">'[11]INSUMOS-EQUIPOS electricos'!#REF!</definedName>
    <definedName name="VENTANA_R_8_FIJA_DE_.88_X0.75m_CON__MARCO_VENTANA_EN_LAMINA_FIGURADA__ACABADO_EN_PINTURA_ELECTROSTATICA">'[11]INSUMOS-EQUIPOS electricos'!#REF!</definedName>
    <definedName name="VENTANA_R_9_FIJA_DE__0.72X0.72m_CON__MARCO_VENTANA_EN_LAMINA_FIGURADA__ACABADO_EN_PINTURA_ELECTROSTATICA">'[11]INSUMOS-EQUIPOS electricos'!#REF!</definedName>
    <definedName name="VENTANA_V_01_2200X1000__MARCO_VENTANA_EN_LAMINA_FIGURADA_CR_CAL._20__PANEL_EN_MALLA_IMT25_CAL._18__ACABADO_EN_PINTURA_ELECTROSTATICA">485000</definedName>
    <definedName name="VENTANA_V_02_2200X800__MARCO_VENTANA_EN_LAMINA_FIGURADA_CR_CAL._20__PANEL_EN_MALLA_IMT25_CAL._18___ACABADO_EN_PINTURA_ELECTROSTATICA">485000</definedName>
    <definedName name="VENTANA_V_03_2200X700__MARCO_VENTANA_EN_LAMINA_FIGURADA_CR_CAL._20___ACABADO_EN_PINTURA_ELECTROSTATICA">'[11]INSUMOS-EQUIPOS electricos'!#REF!</definedName>
    <definedName name="VENTANA_V_04_2100X1000__MARCO_VENTANA_EN_LAMINA_FIGURADA_CR_CAL._20__PANEL_EN_MALLA_IMT25_CAL._18__ACABADO_EN_PINTURA_ELECTROSTATICA">'[11]INSUMOS-EQUIPOS electricos'!#REF!</definedName>
    <definedName name="VENTANA_V_05_DE_2100X800__MARCO_VENTANA_EN_LAMINA_FIGURADA_CR_CAL._20__PANEL_EN_MALLA_IMT25_CAL._18__ACABADO_EN_PINTURA_ELECTROSTATICA">'[11]INSUMOS-EQUIPOS electricos'!#REF!</definedName>
    <definedName name="VENTANA_V_06_DE_2100X700__MARCO_VENTANA_EN_LAMINA_FIGURADA_CR_CAL._20__PANEL_EN_MALLA_IMT25_CAL._18__ACABADO_EN_PINTURA_ELECTROSTATICA">'[11]INSUMOS-EQUIPOS electricos'!#REF!</definedName>
    <definedName name="VENTANA_V_2__DE_ALUMINIO_EN_REJILLA_FIJA_EN_ALUMINIO_ESTRUCTURAL_INCLUYE_TORNILLERIA_EN_ACERO_INOXIDABLE">'[40]INSUMOS-EQUIPOS'!$B$356</definedName>
    <definedName name="VENTANA_V_3__DE_ALUMINIO_EN_REJILLA_FIJA_EN_ALUMINIO_ESTRUCTURAL_INCLUYE_TORNILLERIA_EN_ACERO_INOXIDABLE">'[40]INSUMOS-EQUIPOS'!$B$357</definedName>
    <definedName name="VENTANA_V_4__DE_ALUMINIO_EN_REJILLA_FIJA_EN_ALUMINIO_ESTRUCTURAL_INCLUYE_TORNILLERIA_EN_ACERO_INOXIDABLE">'[40]INSUMOS-EQUIPOS'!$B$358</definedName>
    <definedName name="VENTANA_V_5__DE_ALUMINIO_EN_REJILLA_FIJA_EN_ALUMINIO_ESTRUCTURAL_INCLUYE_TORNILLERIA_EN_ACERO_INOXIDABLE">'[40]INSUMOS-EQUIPOS'!$B$359</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 localSheetId="8" hidden="1">{"via1",#N/A,TRUE,"general";"via2",#N/A,TRUE,"general";"via3",#N/A,TRUE,"general"}</definedName>
    <definedName name="via" localSheetId="4" hidden="1">{"via1",#N/A,TRUE,"general";"via2",#N/A,TRUE,"general";"via3",#N/A,TRUE,"general"}</definedName>
    <definedName name="VIA">#REF!</definedName>
    <definedName name="vias">[81]Datos!$H$2:$H$6</definedName>
    <definedName name="Vigas_de_Cubierta_y_tanque_elevado_en_Concreto_de_3000_PSI.">[43]APU!$G$570</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{"Acueducto",#N/A,FALSE,"Base"}</definedName>
    <definedName name="w2w2w" hidden="1">{"via1",#N/A,TRUE,"general";"via2",#N/A,TRUE,"general";"via3",#N/A,TRUE,"general"}</definedName>
    <definedName name="WE">'[22]A.P.U'!#REF!</definedName>
    <definedName name="WEFE">'[54]ACTA MODIFICACIÓN No.02'!#REF!</definedName>
    <definedName name="WER">'[26]Res-Accide-10'!$S$2:$S$7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FQVGBTGNGNMH">#REF!</definedName>
    <definedName name="WILSON">'[26]Res-Accide-10'!#REF!</definedName>
    <definedName name="wj">#REF!</definedName>
    <definedName name="wl">#REF!</definedName>
    <definedName name="wq" hidden="1">{"Acueducto",#N/A,FALSE,"Base"}</definedName>
    <definedName name="wqe" hidden="1">{"Acueducto",#N/A,FALSE,"Base"}</definedName>
    <definedName name="WQEEWQ" hidden="1">{"TAB1",#N/A,TRUE,"GENERAL";"TAB2",#N/A,TRUE,"GENERAL";"TAB3",#N/A,TRUE,"GENERAL";"TAB4",#N/A,TRUE,"GENERAL";"TAB5",#N/A,TRUE,"GENERAL"}</definedName>
    <definedName name="wrn.Acueducto." hidden="1">{"Acueducto",#N/A,FALSE,"Base"}</definedName>
    <definedName name="wrn.Aging._.and._.Trend._.Analysis." hidden="1">{#N/A,#N/A,FALSE,"Aging Summary";#N/A,#N/A,FALSE,"Ratio Analysis";#N/A,#N/A,FALSE,"Test 120 Day Accts";#N/A,#N/A,FALSE,"Tickmarks"}</definedName>
    <definedName name="wrn.Financial._.Statements." localSheetId="8"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4"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localSheetId="8"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4"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8" hidden="1">{"TAB1",#N/A,TRUE,"GENERAL";"TAB2",#N/A,TRUE,"GENERAL";"TAB3",#N/A,TRUE,"GENERAL";"TAB4",#N/A,TRUE,"GENERAL";"TAB5",#N/A,TRUE,"GENERAL"}</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GERENCIA." localSheetId="4" hidden="1">{#N/A,#N/A,TRUE,"INGENIERIA";#N/A,#N/A,TRUE,"COMPRAS";#N/A,#N/A,TRUE,"DIRECCION";#N/A,#N/A,TRUE,"RESUMEN"}</definedName>
    <definedName name="wrn.GERENCIA." hidden="1">{#N/A,#N/A,TRUE,"INGENIERIA";#N/A,#N/A,TRUE,"COMPRAS";#N/A,#N/A,TRUE,"DIRECCION";#N/A,#N/A,TRUE,"RESUMEN"}</definedName>
    <definedName name="wrn.items." hidden="1">{#N/A,#N/A,FALSE,"Items"}</definedName>
    <definedName name="wrn.PROYEC." hidden="1">{#N/A,#N/A,FALSE,"GRAFICO";#N/A,#N/A,FALSE,"CAJA (2)";#N/A,#N/A,FALSE,"TERCEROS-PROMEDIO";#N/A,#N/A,FALSE,"CAJA";#N/A,#N/A,FALSE,"INGRESOS1995-2003";#N/A,#N/A,FALSE,"GASTOS1995-2003"}</definedName>
    <definedName name="wrn.Restructuring._.Summaries." localSheetId="8" hidden="1">{#N/A,#N/A,TRUE,"Transaction Summary";#N/A,#N/A,TRUE,"Restructuring Sensitivities";#N/A,#N/A,TRUE,"DCF";#N/A,#N/A,TRUE,"IRR";#N/A,#N/A,TRUE,"Debt Capacity"}</definedName>
    <definedName name="wrn.Restructuring._.Summaries." localSheetId="4"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via." localSheetId="8" hidden="1">{"via1",#N/A,TRUE,"general";"via2",#N/A,TRUE,"general";"via3",#N/A,TRUE,"general"}</definedName>
    <definedName name="wrn.via." localSheetId="4" hidden="1">{"via1",#N/A,TRUE,"general";"via2",#N/A,TRUE,"general";"via3",#N/A,TRUE,"general"}</definedName>
    <definedName name="wrn.via." hidden="1">{"via1",#N/A,TRUE,"general";"via2",#N/A,TRUE,"general";"via3",#N/A,TRUE,"general"}</definedName>
    <definedName name="wrn1.items" hidden="1">{#N/A,#N/A,FALSE,"Items"}</definedName>
    <definedName name="wrt" hidden="1">{"Acueducto",#N/A,FALSE,"Base"}</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b">#REF!</definedName>
    <definedName name="xcbvbs" hidden="1">{"TAB1",#N/A,TRUE,"GENERAL";"TAB2",#N/A,TRUE,"GENERAL";"TAB3",#N/A,TRUE,"GENERAL";"TAB4",#N/A,TRUE,"GENERAL";"TAB5",#N/A,TRUE,"GENERAL"}</definedName>
    <definedName name="xi">[10]FACTORES!$F$8:$F$33</definedName>
    <definedName name="xo">#REF!</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hidden="1">{"via1",#N/A,TRUE,"general";"via2",#N/A,TRUE,"general";"via3",#N/A,TRUE,"general"}</definedName>
    <definedName name="XXXXXX" hidden="1">{#N/A,#N/A,TRUE,"INGENIERIA";#N/A,#N/A,TRUE,"COMPRAS";#N/A,#N/A,TRUE,"DIRECCION";#N/A,#N/A,TRUE,"RESUMEN"}</definedName>
    <definedName name="XXXXXXXXXX">#REF!</definedName>
    <definedName name="xxxxxxxxxx29" hidden="1">{"via1",#N/A,TRUE,"general";"via2",#N/A,TRUE,"general";"via3",#N/A,TRUE,"general"}</definedName>
    <definedName name="XXXXXXXXXXXX">#REF!</definedName>
    <definedName name="xyz" localSheetId="8" hidden="1">#REF!</definedName>
    <definedName name="xyz"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 hidden="1">{#N/A,#N/A,FALSE,"GRAFICO";#N/A,#N/A,FALSE,"CAJA (2)";#N/A,#N/A,FALSE,"TERCEROS-PROMEDIO";#N/A,#N/A,FALSE,"CAJA";#N/A,#N/A,FALSE,"INGRESOS1995-2003";#N/A,#N/A,FALSE,"GASTOS1995-2003"}</definedName>
    <definedName name="yorlanys">#REF!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localSheetId="8" hidden="1">{"TAB1",#N/A,TRUE,"GENERAL";"TAB2",#N/A,TRUE,"GENERAL";"TAB3",#N/A,TRUE,"GENERAL";"TAB4",#N/A,TRUE,"GENERAL";"TAB5",#N/A,TRUE,"GENERAL"}</definedName>
    <definedName name="yu">#REF!</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localSheetId="8" hidden="1">{"via1",#N/A,TRUE,"general";"via2",#N/A,TRUE,"general";"via3",#N/A,TRUE,"general"}</definedName>
    <definedName name="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 localSheetId="8" hidden="1">[30]MI!#REF!</definedName>
    <definedName name="yyyyyy" hidden="1">[31]MI!#REF!</definedName>
    <definedName name="z">#REF!</definedName>
    <definedName name="Z_026CD6D7_F7CA_4BE8_B625_9A1778CFA739_.wvu.FilterData" hidden="1">[9]Presupuesto_Via_distribuidora!$A$9:$H$344</definedName>
    <definedName name="Z_026CD6D7_F7CA_4BE8_B625_9A1778CFA739_.wvu.PrintArea" hidden="1">[9]Presupuesto_Via_distribuidora!$A$390:$I$602</definedName>
    <definedName name="Z_026CD6D7_F7CA_4BE8_B625_9A1778CFA739_.wvu.PrintTitles" hidden="1">[9]Presupuesto_Via_distribuidora!$A$380:$IV$389</definedName>
    <definedName name="Z_05670E35_1347_49D9_AD91_AA9A31A4EF61_.wvu.FilterData" hidden="1">[9]Presupuesto_Via_distribuidora!$A$9:$H$344</definedName>
    <definedName name="Z_05670E35_1347_49D9_AD91_AA9A31A4EF61_.wvu.PrintArea" hidden="1">[9]Presupuesto_Via_distribuidora!$C$1:$H$344</definedName>
    <definedName name="Z_05670E35_1347_49D9_AD91_AA9A31A4EF61_.wvu.PrintTitles" hidden="1">[9]Presupuesto_Via_distribuidora!$A$2:$IV$8</definedName>
    <definedName name="Z_0890F28A_A8C8_451C_A3E6_C3AFDD239B64_.wvu.FilterData" hidden="1">[9]Presupuesto_Via_distribuidora!$A$9:$H$344</definedName>
    <definedName name="Z_0890F28A_A8C8_451C_A3E6_C3AFDD239B64_.wvu.PrintArea" hidden="1">[9]Presupuesto_Via_distribuidora!$A$392:$I$604</definedName>
    <definedName name="Z_0890F28A_A8C8_451C_A3E6_C3AFDD239B64_.wvu.PrintTitles" hidden="1">[9]Presupuesto_Via_distribuidora!$A$382:$IV$391</definedName>
    <definedName name="Z_0A4C2D72_EA87_11DA_B6F6_00609720E0A1_.wvu.FilterData" hidden="1">[9]Presupuesto_Via_distribuidora!$A$9:$H$344</definedName>
    <definedName name="Z_0A4C2D72_EA87_11DA_B6F6_00609720E0A1_.wvu.PrintArea" hidden="1">[9]Presupuesto_Via_distribuidora!$A$10:$I$164</definedName>
    <definedName name="Z_0A4C2D72_EA87_11DA_B6F6_00609720E0A1_.wvu.PrintTitles" hidden="1">[9]Presupuesto_Via_distribuidora!$A$1:$IV$9</definedName>
    <definedName name="Z_0A4C2D73_EA87_11DA_B6F6_00609720E0A1_.wvu.FilterData" hidden="1">[9]Presupuesto_Via_distribuidora!$A$9:$H$344</definedName>
    <definedName name="Z_0A4C2D73_EA87_11DA_B6F6_00609720E0A1_.wvu.PrintArea" hidden="1">[9]Presupuesto_Via_distribuidora!$A$176:$I$193</definedName>
    <definedName name="Z_0A4C2D73_EA87_11DA_B6F6_00609720E0A1_.wvu.PrintTitles" hidden="1">[9]Presupuesto_Via_distribuidora!#REF!</definedName>
    <definedName name="Z_0A4C2D74_EA87_11DA_B6F6_00609720E0A1_.wvu.FilterData" hidden="1">[9]Presupuesto_Via_distribuidora!$A$9:$H$344</definedName>
    <definedName name="Z_0A4C2D74_EA87_11DA_B6F6_00609720E0A1_.wvu.PrintArea" hidden="1">[9]Presupuesto_Via_distribuidora!$A$342:$I$541</definedName>
    <definedName name="Z_0A4C2D74_EA87_11DA_B6F6_00609720E0A1_.wvu.PrintTitles" hidden="1">[9]Presupuesto_Via_distribuidora!#REF!</definedName>
    <definedName name="Z_0A4C2D75_EA87_11DA_B6F6_00609720E0A1_.wvu.FilterData" hidden="1">[9]Presupuesto_Via_distribuidora!$A$9:$H$344</definedName>
    <definedName name="Z_0A4C2D75_EA87_11DA_B6F6_00609720E0A1_.wvu.PrintArea" hidden="1">[9]Presupuesto_Via_distribuidora!$A$557:$I$825</definedName>
    <definedName name="Z_0A4C2D75_EA87_11DA_B6F6_00609720E0A1_.wvu.PrintTitles" hidden="1">[9]Presupuesto_Via_distribuidora!$A$547:$IV$556</definedName>
    <definedName name="Z_0A4C2D76_EA87_11DA_B6F6_00609720E0A1_.wvu.FilterData" hidden="1">[9]Presupuesto_Via_distribuidora!$A$9:$H$344</definedName>
    <definedName name="Z_0A4C2D76_EA87_11DA_B6F6_00609720E0A1_.wvu.PrintArea" hidden="1">[9]Presupuesto_Via_distribuidora!$A$839:$I$1037</definedName>
    <definedName name="Z_0A4C2D76_EA87_11DA_B6F6_00609720E0A1_.wvu.PrintTitles" hidden="1">[9]Presupuesto_Via_distribuidora!$A$829:$IV$838</definedName>
    <definedName name="Z_0E0DE1F8_394A_4093_8E74_B2A631A3A88C_.wvu.FilterData" hidden="1">[9]Presupuesto_Via_distribuidora!$A$9:$H$344</definedName>
    <definedName name="Z_0E0DE1F8_394A_4093_8E74_B2A631A3A88C_.wvu.PrintArea" hidden="1">[9]Presupuesto_Via_distribuidora!$A$620:$I$888</definedName>
    <definedName name="Z_0E0DE1F8_394A_4093_8E74_B2A631A3A88C_.wvu.PrintTitles" hidden="1">[9]Presupuesto_Via_distribuidora!$A$610:$IV$619</definedName>
    <definedName name="Z_18C710ED_70CF_48D0_92F5_038A88335068_.wvu.FilterData" hidden="1">[9]Presupuesto_Via_distribuidora!$A$9:$H$344</definedName>
    <definedName name="Z_18C710ED_70CF_48D0_92F5_038A88335068_.wvu.PrintArea" hidden="1">[9]Presupuesto_Via_distribuidora!$C$1:$H$344</definedName>
    <definedName name="Z_18C710ED_70CF_48D0_92F5_038A88335068_.wvu.PrintTitles" hidden="1">[9]Presupuesto_Via_distribuidora!$A$2:$IV$8</definedName>
    <definedName name="Z_378D82E8_FE69_4712_AE73_9D578C4190DE_.wvu.FilterData" hidden="1">[9]Presupuesto_Via_distribuidora!$A$9:$H$344</definedName>
    <definedName name="Z_378D82E8_FE69_4712_AE73_9D578C4190DE_.wvu.PrintArea" hidden="1">[9]Presupuesto_Via_distribuidora!$C$1:$H$344</definedName>
    <definedName name="Z_378D82E8_FE69_4712_AE73_9D578C4190DE_.wvu.PrintTitles" hidden="1">[9]Presupuesto_Via_distribuidora!$A$2:$IV$8</definedName>
    <definedName name="Z_381FCF61_DF95_4756_B103_A1118DFFDE02_.wvu.FilterData" hidden="1">[9]Presupuesto_Via_distribuidora!$A$9:$H$344</definedName>
    <definedName name="Z_381FCF61_DF95_4756_B103_A1118DFFDE02_.wvu.PrintArea" hidden="1">[9]Presupuesto_Via_distribuidora!$C$1:$H$344</definedName>
    <definedName name="Z_381FCF61_DF95_4756_B103_A1118DFFDE02_.wvu.PrintTitles" hidden="1">[9]Presupuesto_Via_distribuidora!$A$2:$IV$8</definedName>
    <definedName name="Z_3B3C0CA1_2A9C_45FD_9823_50B200F6C0D1_.wvu.FilterData" hidden="1">[9]Presupuesto_Via_distribuidora!$A$9:$H$344</definedName>
    <definedName name="Z_3B3C0CA1_2A9C_45FD_9823_50B200F6C0D1_.wvu.PrintArea" hidden="1">[9]Presupuesto_Via_distribuidora!$C$1:$H$344</definedName>
    <definedName name="Z_3B3C0CA1_2A9C_45FD_9823_50B200F6C0D1_.wvu.PrintTitles" hidden="1">[9]Presupuesto_Via_distribuidora!$A$2:$IV$8</definedName>
    <definedName name="Z_3E9430E5_6A83_435B_9E47_1B8F7E18D67C_.wvu.FilterData" hidden="1">[9]Presupuesto_Via_distribuidora!$A$9:$H$344</definedName>
    <definedName name="Z_3E9430E5_6A83_435B_9E47_1B8F7E18D67C_.wvu.PrintArea" hidden="1">[9]Presupuesto_Via_distribuidora!$C$1:$H$344</definedName>
    <definedName name="Z_3E9430E5_6A83_435B_9E47_1B8F7E18D67C_.wvu.PrintTitles" hidden="1">[9]Presupuesto_Via_distribuidora!$A$2:$IV$8</definedName>
    <definedName name="Z_4A14CB5C_2287_4F6E_9A65_22F0A4D81D81_.wvu.FilterData" hidden="1">[9]Presupuesto_Via_distribuidora!$A$9:$H$344</definedName>
    <definedName name="Z_4A14CB5C_2287_4F6E_9A65_22F0A4D81D81_.wvu.PrintArea" hidden="1">[9]Presupuesto_Via_distribuidora!$C$1:$H$344</definedName>
    <definedName name="Z_4A14CB5C_2287_4F6E_9A65_22F0A4D81D81_.wvu.PrintTitles" hidden="1">[9]Presupuesto_Via_distribuidora!$A$2:$IV$8</definedName>
    <definedName name="Z_4BBC24C4_A093_4EC9_8AFF_49C6F602CC39_.wvu.FilterData" hidden="1">[9]Presupuesto_Via_distribuidora!$A$9:$H$344</definedName>
    <definedName name="Z_4BBC24C4_A093_4EC9_8AFF_49C6F602CC39_.wvu.PrintArea" hidden="1">[9]Presupuesto_Via_distribuidora!$C$1:$H$344</definedName>
    <definedName name="Z_4BBC24C4_A093_4EC9_8AFF_49C6F602CC39_.wvu.PrintTitles" hidden="1">[9]Presupuesto_Via_distribuidora!$A$2:$IV$8</definedName>
    <definedName name="Z_504A8F9D_2C46_439E_975A_DF1C1FA56E7B_.wvu.FilterData" hidden="1">[9]Presupuesto_Via_distribuidora!$A$9:$H$344</definedName>
    <definedName name="Z_504A8F9D_2C46_439E_975A_DF1C1FA56E7B_.wvu.PrintArea" hidden="1">[9]Presupuesto_Via_distribuidora!$C$1:$H$344</definedName>
    <definedName name="Z_504A8F9D_2C46_439E_975A_DF1C1FA56E7B_.wvu.PrintTitles" hidden="1">[9]Presupuesto_Via_distribuidora!$A$2:$IV$8</definedName>
    <definedName name="Z_653348E7_CDAD_4F62_A236_641A4BB6425A_.wvu.FilterData" hidden="1">[9]Presupuesto_Via_distribuidora!$A$9:$H$344</definedName>
    <definedName name="Z_653348E7_CDAD_4F62_A236_641A4BB6425A_.wvu.PrintArea" hidden="1">[9]Presupuesto_Via_distribuidora!$A$221:$I$375</definedName>
    <definedName name="Z_653348E7_CDAD_4F62_A236_641A4BB6425A_.wvu.PrintTitles" hidden="1">[9]Presupuesto_Via_distribuidora!$A$211:$IV$220</definedName>
    <definedName name="Z_68C48519_C8C2_4287_96F6_0F561F815CE8_.wvu.FilterData" hidden="1">[9]Presupuesto_Via_distribuidora!$A$9:$H$344</definedName>
    <definedName name="Z_68C48519_C8C2_4287_96F6_0F561F815CE8_.wvu.PrintArea" hidden="1">[9]Presupuesto_Via_distribuidora!$C$1:$H$344</definedName>
    <definedName name="Z_68C48519_C8C2_4287_96F6_0F561F815CE8_.wvu.PrintTitles" hidden="1">[9]Presupuesto_Via_distribuidora!$A$2:$IV$8</definedName>
    <definedName name="Z_6BA141F2_E104_11DA_B6F6_00609720E0A1_.wvu.FilterData" hidden="1">[9]Presupuesto_Via_distribuidora!$A$9:$H$344</definedName>
    <definedName name="Z_6BA141F2_E104_11DA_B6F6_00609720E0A1_.wvu.PrintArea" hidden="1">[9]Presupuesto_Via_distribuidora!$A$10:$I$164</definedName>
    <definedName name="Z_6BA141F2_E104_11DA_B6F6_00609720E0A1_.wvu.PrintTitles" hidden="1">[9]Presupuesto_Via_distribuidora!$A$1:$IV$9</definedName>
    <definedName name="Z_6BA141F3_E104_11DA_B6F6_00609720E0A1_.wvu.FilterData" hidden="1">[9]Presupuesto_Via_distribuidora!$A$9:$H$344</definedName>
    <definedName name="Z_6BA141F3_E104_11DA_B6F6_00609720E0A1_.wvu.PrintArea" hidden="1">[9]Presupuesto_Via_distribuidora!$A$176:$I$193</definedName>
    <definedName name="Z_6BA141F3_E104_11DA_B6F6_00609720E0A1_.wvu.PrintTitles" hidden="1">[9]Presupuesto_Via_distribuidora!#REF!</definedName>
    <definedName name="Z_6BA141F4_E104_11DA_B6F6_00609720E0A1_.wvu.FilterData" hidden="1">[9]Presupuesto_Via_distribuidora!$A$9:$H$344</definedName>
    <definedName name="Z_6BA141F4_E104_11DA_B6F6_00609720E0A1_.wvu.PrintArea" hidden="1">[9]Presupuesto_Via_distribuidora!$A$342:$I$541</definedName>
    <definedName name="Z_6BA141F4_E104_11DA_B6F6_00609720E0A1_.wvu.PrintTitles" hidden="1">[9]Presupuesto_Via_distribuidora!#REF!</definedName>
    <definedName name="Z_6BA141F5_E104_11DA_B6F6_00609720E0A1_.wvu.FilterData" hidden="1">[9]Presupuesto_Via_distribuidora!$A$9:$H$344</definedName>
    <definedName name="Z_6BA141F5_E104_11DA_B6F6_00609720E0A1_.wvu.PrintArea" hidden="1">[9]Presupuesto_Via_distribuidora!$A$557:$I$825</definedName>
    <definedName name="Z_6BA141F5_E104_11DA_B6F6_00609720E0A1_.wvu.PrintTitles" hidden="1">[9]Presupuesto_Via_distribuidora!$A$547:$IV$556</definedName>
    <definedName name="Z_6BA141F6_E104_11DA_B6F6_00609720E0A1_.wvu.FilterData" hidden="1">[9]Presupuesto_Via_distribuidora!$A$9:$H$344</definedName>
    <definedName name="Z_6BA141F6_E104_11DA_B6F6_00609720E0A1_.wvu.PrintArea" hidden="1">[9]Presupuesto_Via_distribuidora!$A$839:$I$1037</definedName>
    <definedName name="Z_6BA141F6_E104_11DA_B6F6_00609720E0A1_.wvu.PrintTitles" hidden="1">[9]Presupuesto_Via_distribuidora!$A$829:$IV$838</definedName>
    <definedName name="Z_726673D2_C579_4EF3_83C7_45DC3792EA6A_.wvu.FilterData" hidden="1">[9]Presupuesto_Via_distribuidora!$A$9:$H$344</definedName>
    <definedName name="Z_726673D2_C579_4EF3_83C7_45DC3792EA6A_.wvu.PrintArea" hidden="1">[9]Presupuesto_Via_distribuidora!$A$10:$I$208</definedName>
    <definedName name="Z_726673D2_C579_4EF3_83C7_45DC3792EA6A_.wvu.PrintTitles" hidden="1">[9]Presupuesto_Via_distribuidora!$A$1:$IV$9</definedName>
    <definedName name="Z_729969D8_DFDA_47B9_ADA2_E05CF62B3DEF_.wvu.FilterData" hidden="1">[9]Presupuesto_Via_distribuidora!$A$9:$H$344</definedName>
    <definedName name="Z_729969D8_DFDA_47B9_ADA2_E05CF62B3DEF_.wvu.PrintArea" hidden="1">[9]Presupuesto_Via_distribuidora!$A$618:$I$886</definedName>
    <definedName name="Z_729969D8_DFDA_47B9_ADA2_E05CF62B3DEF_.wvu.PrintTitles" hidden="1">[9]Presupuesto_Via_distribuidora!$A$608:$IV$617</definedName>
    <definedName name="Z_75EDDC88_CA8C_4671_911D_25D74F37EC47_.wvu.FilterData" hidden="1">[9]Presupuesto_Via_distribuidora!$A$9:$H$344</definedName>
    <definedName name="Z_75EDDC88_CA8C_4671_911D_25D74F37EC47_.wvu.PrintArea" hidden="1">[9]Presupuesto_Via_distribuidora!$A$902:$I$1100</definedName>
    <definedName name="Z_75EDDC88_CA8C_4671_911D_25D74F37EC47_.wvu.PrintTitles" hidden="1">[9]Presupuesto_Via_distribuidora!$A$892:$IV$901</definedName>
    <definedName name="Z_80573755_2D8B_4158_BD3A_CC331B950748_.wvu.FilterData" hidden="1">[9]Presupuesto_Via_distribuidora!$A$9:$H$344</definedName>
    <definedName name="Z_80573755_2D8B_4158_BD3A_CC331B950748_.wvu.PrintArea" hidden="1">[9]Presupuesto_Via_distribuidora!$A$221:$I$375</definedName>
    <definedName name="Z_80573755_2D8B_4158_BD3A_CC331B950748_.wvu.PrintTitles" hidden="1">[9]Presupuesto_Via_distribuidora!$A$211:$IV$220</definedName>
    <definedName name="Z_9C7B0D6D_4DDE_4C72_B23F_2E183F63ECB1_.wvu.FilterData" hidden="1">[9]Presupuesto_Via_distribuidora!$A$9:$H$344</definedName>
    <definedName name="Z_9C7B0D6D_4DDE_4C72_B23F_2E183F63ECB1_.wvu.PrintArea" hidden="1">[9]Presupuesto_Via_distribuidora!$C$1:$H$344</definedName>
    <definedName name="Z_9C7B0D6D_4DDE_4C72_B23F_2E183F63ECB1_.wvu.PrintTitles" hidden="1">[9]Presupuesto_Via_distribuidora!$A$2:$IV$8</definedName>
    <definedName name="Z_9C8B6436_249F_426A_96DC_EEE5E7CB7D1B_.wvu.FilterData" hidden="1">[9]Presupuesto_Via_distribuidora!$A$9:$H$344</definedName>
    <definedName name="Z_9C8B6436_249F_426A_96DC_EEE5E7CB7D1B_.wvu.PrintArea" hidden="1">[9]Presupuesto_Via_distribuidora!$C$1:$H$344</definedName>
    <definedName name="Z_9C8B6436_249F_426A_96DC_EEE5E7CB7D1B_.wvu.PrintTitles" hidden="1">[9]Presupuesto_Via_distribuidora!$A$2:$IV$8</definedName>
    <definedName name="Z_9FCFD0D5_270B_4F36_B422_02EF7A3700B8_.wvu.FilterData" hidden="1">[9]Presupuesto_Via_distribuidora!$A$9:$H$344</definedName>
    <definedName name="Z_9FCFD0D5_270B_4F36_B422_02EF7A3700B8_.wvu.PrintArea" hidden="1">[9]Presupuesto_Via_distribuidora!$A$390:$I$602</definedName>
    <definedName name="Z_9FCFD0D5_270B_4F36_B422_02EF7A3700B8_.wvu.PrintTitles" hidden="1">[9]Presupuesto_Via_distribuidora!$A$380:$IV$389</definedName>
    <definedName name="Z_9FE8FF3F_4486_44D6_9AFB_43CC5B824BF9_.wvu.FilterData" hidden="1">[9]Presupuesto_Via_distribuidora!$A$9:$H$344</definedName>
    <definedName name="Z_9FE8FF3F_4486_44D6_9AFB_43CC5B824BF9_.wvu.PrintArea" hidden="1">[9]Presupuesto_Via_distribuidora!$C$1:$H$344</definedName>
    <definedName name="Z_9FE8FF3F_4486_44D6_9AFB_43CC5B824BF9_.wvu.PrintTitles" hidden="1">[9]Presupuesto_Via_distribuidora!$A$2:$IV$8</definedName>
    <definedName name="Z_A3DE26BA_CF48_4654_9BE9_FAEB3C301C95_.wvu.FilterData" hidden="1">[9]Presupuesto_Via_distribuidora!$A$9:$H$344</definedName>
    <definedName name="Z_A3DE26BA_CF48_4654_9BE9_FAEB3C301C95_.wvu.PrintArea" hidden="1">[9]Presupuesto_Via_distribuidora!$A$221:$I$377</definedName>
    <definedName name="Z_A3DE26BA_CF48_4654_9BE9_FAEB3C301C95_.wvu.PrintTitles" hidden="1">[9]Presupuesto_Via_distribuidora!$A$211:$IV$220</definedName>
    <definedName name="Z_AAA1DD33_F1E3_423A_B1F2_E8567F4D95A5_.wvu.FilterData" hidden="1">[9]Presupuesto_Via_distribuidora!$A$9:$H$344</definedName>
    <definedName name="Z_AAA1DD33_F1E3_423A_B1F2_E8567F4D95A5_.wvu.PrintArea" hidden="1">[9]Presupuesto_Via_distribuidora!$A$900:$I$1098</definedName>
    <definedName name="Z_AAA1DD33_F1E3_423A_B1F2_E8567F4D95A5_.wvu.PrintTitles" hidden="1">[9]Presupuesto_Via_distribuidora!$A$890:$IV$899</definedName>
    <definedName name="Z_B4899972_EBDC_11DA_B6F6_00609720E0A1_.wvu.FilterData" hidden="1">[9]Presupuesto_Via_distribuidora!$A$9:$H$344</definedName>
    <definedName name="Z_B4899972_EBDC_11DA_B6F6_00609720E0A1_.wvu.PrintArea" hidden="1">[9]Presupuesto_Via_distribuidora!$A$10:$I$164</definedName>
    <definedName name="Z_B4899972_EBDC_11DA_B6F6_00609720E0A1_.wvu.PrintTitles" hidden="1">[9]Presupuesto_Via_distribuidora!$A$1:$IV$9</definedName>
    <definedName name="Z_B4899973_EBDC_11DA_B6F6_00609720E0A1_.wvu.FilterData" hidden="1">[9]Presupuesto_Via_distribuidora!$A$9:$H$344</definedName>
    <definedName name="Z_B4899973_EBDC_11DA_B6F6_00609720E0A1_.wvu.PrintArea" hidden="1">[9]Presupuesto_Via_distribuidora!$A$176:$I$193</definedName>
    <definedName name="Z_B4899973_EBDC_11DA_B6F6_00609720E0A1_.wvu.PrintTitles" hidden="1">[9]Presupuesto_Via_distribuidora!#REF!</definedName>
    <definedName name="Z_B4899974_EBDC_11DA_B6F6_00609720E0A1_.wvu.FilterData" hidden="1">[9]Presupuesto_Via_distribuidora!$A$9:$H$344</definedName>
    <definedName name="Z_B4899974_EBDC_11DA_B6F6_00609720E0A1_.wvu.PrintArea" hidden="1">[9]Presupuesto_Via_distribuidora!$A$342:$I$541</definedName>
    <definedName name="Z_B4899974_EBDC_11DA_B6F6_00609720E0A1_.wvu.PrintTitles" hidden="1">[9]Presupuesto_Via_distribuidora!#REF!</definedName>
    <definedName name="Z_B4899975_EBDC_11DA_B6F6_00609720E0A1_.wvu.FilterData" hidden="1">[9]Presupuesto_Via_distribuidora!$A$9:$H$344</definedName>
    <definedName name="Z_B4899975_EBDC_11DA_B6F6_00609720E0A1_.wvu.PrintArea" hidden="1">[9]Presupuesto_Via_distribuidora!$A$557:$I$825</definedName>
    <definedName name="Z_B4899975_EBDC_11DA_B6F6_00609720E0A1_.wvu.PrintTitles" hidden="1">[9]Presupuesto_Via_distribuidora!$A$547:$IV$556</definedName>
    <definedName name="Z_B4899976_EBDC_11DA_B6F6_00609720E0A1_.wvu.FilterData" hidden="1">[9]Presupuesto_Via_distribuidora!$A$9:$H$344</definedName>
    <definedName name="Z_B4899976_EBDC_11DA_B6F6_00609720E0A1_.wvu.PrintArea" hidden="1">[9]Presupuesto_Via_distribuidora!$A$839:$I$1037</definedName>
    <definedName name="Z_B4899976_EBDC_11DA_B6F6_00609720E0A1_.wvu.PrintTitles" hidden="1">[9]Presupuesto_Via_distribuidora!$A$829:$IV$838</definedName>
    <definedName name="Z_C24E6469_C4CC_430B_8814_72DD019DF2C8_.wvu.FilterData" hidden="1">[9]Presupuesto_Via_distribuidora!$A$9:$H$344</definedName>
    <definedName name="Z_C24E6469_C4CC_430B_8814_72DD019DF2C8_.wvu.PrintArea" hidden="1">[9]Presupuesto_Via_distribuidora!$A$900:$I$1098</definedName>
    <definedName name="Z_C24E6469_C4CC_430B_8814_72DD019DF2C8_.wvu.PrintTitles" hidden="1">[9]Presupuesto_Via_distribuidora!$A$890:$IV$899</definedName>
    <definedName name="Z_CA61CA57_E7CE_4A4D_974A_F3124BCA2797_.wvu.FilterData" hidden="1">[9]Presupuesto_Via_distribuidora!$A$9:$H$344</definedName>
    <definedName name="Z_CA61CA57_E7CE_4A4D_974A_F3124BCA2797_.wvu.PrintArea" hidden="1">[9]Presupuesto_Via_distribuidora!$A$618:$I$886</definedName>
    <definedName name="Z_CA61CA57_E7CE_4A4D_974A_F3124BCA2797_.wvu.PrintTitles" hidden="1">[9]Presupuesto_Via_distribuidora!$A$608:$IV$617</definedName>
    <definedName name="Z_DA4D5A8F_12FA_42F5_A8BB_526600E97433_.wvu.FilterData" hidden="1">[9]Presupuesto_Via_distribuidora!$A$9:$H$344</definedName>
    <definedName name="Z_DA4D5A8F_12FA_42F5_A8BB_526600E97433_.wvu.PrintArea" hidden="1">[9]Presupuesto_Via_distribuidora!$C$1:$H$344</definedName>
    <definedName name="Z_DA4D5A8F_12FA_42F5_A8BB_526600E97433_.wvu.PrintTitles" hidden="1">[9]Presupuesto_Via_distribuidora!$A$2:$IV$8</definedName>
    <definedName name="Z_DFB4C5EB_A8D3_475E_B627_EA98F95F9220_.wvu.FilterData" hidden="1">[9]Presupuesto_Via_distribuidora!$A$9:$H$344</definedName>
    <definedName name="Z_DFB4C5EB_A8D3_475E_B627_EA98F95F9220_.wvu.PrintArea" hidden="1">[9]Presupuesto_Via_distribuidora!$A$10:$I$208</definedName>
    <definedName name="Z_DFB4C5EB_A8D3_475E_B627_EA98F95F9220_.wvu.PrintTitles" hidden="1">[9]Presupuesto_Via_distribuidora!$A$1:$IV$9</definedName>
    <definedName name="Z_F2B990A1_57B3_4766_8C3D_4D3A5265BAEF_.wvu.FilterData" hidden="1">[9]Presupuesto_Via_distribuidora!$A$9:$H$344</definedName>
    <definedName name="Z_F2B990A1_57B3_4766_8C3D_4D3A5265BAEF_.wvu.PrintArea" hidden="1">[9]Presupuesto_Via_distribuidora!$C$1:$H$344</definedName>
    <definedName name="Z_F2B990A1_57B3_4766_8C3D_4D3A5265BAEF_.wvu.PrintTitles" hidden="1">[9]Presupuesto_Via_distribuidora!$A$2:$IV$8</definedName>
    <definedName name="Z_F9482E1F_92B8_43D8_949A_7DDCF2E63A19_.wvu.FilterData" hidden="1">[9]Presupuesto_Via_distribuidora!$A$9:$H$344</definedName>
    <definedName name="Z_F9482E1F_92B8_43D8_949A_7DDCF2E63A19_.wvu.PrintArea" hidden="1">[9]Presupuesto_Via_distribuidora!$A$10:$I$208</definedName>
    <definedName name="Z_F9482E1F_92B8_43D8_949A_7DDCF2E63A19_.wvu.PrintTitles" hidden="1">[9]Presupuesto_Via_distribuidora!$A$1:$IV$9</definedName>
    <definedName name="za">'[89]ESTADO RED'!$E$8</definedName>
    <definedName name="Zapatas_en_Concreto_Impermeabilizado_de_3000_PSI.">[43]APU!$G$302</definedName>
    <definedName name="zc">#REF!</definedName>
    <definedName name="zd">#REF!</definedName>
    <definedName name="zdervr" hidden="1">{"via1",#N/A,TRUE,"general";"via2",#N/A,TRUE,"general";"via3",#N/A,TRUE,"general"}</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'[42]A. P. U.'!#REF!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5" i="54" l="1"/>
  <c r="B9" i="61"/>
  <c r="B11" i="61"/>
  <c r="B13" i="61"/>
  <c r="B15" i="61"/>
  <c r="B17" i="61"/>
  <c r="B19" i="61"/>
  <c r="B21" i="61"/>
  <c r="B23" i="61"/>
  <c r="B24" i="61"/>
  <c r="B25" i="61"/>
  <c r="A24" i="61"/>
  <c r="A22" i="61"/>
  <c r="A20" i="61"/>
  <c r="B20" i="61" s="1"/>
  <c r="A18" i="61"/>
  <c r="A16" i="61"/>
  <c r="A14" i="61"/>
  <c r="A12" i="61"/>
  <c r="B12" i="61" s="1"/>
  <c r="A10" i="61"/>
  <c r="B10" i="61" s="1"/>
  <c r="A8" i="61"/>
  <c r="B8" i="61" s="1"/>
  <c r="A6" i="61"/>
  <c r="B6" i="61"/>
  <c r="A2" i="61"/>
  <c r="B38" i="61"/>
  <c r="B37" i="61"/>
  <c r="B36" i="61"/>
  <c r="A5" i="61"/>
  <c r="B5" i="61" s="1"/>
  <c r="C4" i="61"/>
  <c r="B22" i="61" l="1"/>
  <c r="B16" i="61"/>
  <c r="B14" i="61"/>
  <c r="B18" i="61"/>
  <c r="C45" i="47" l="1"/>
  <c r="C44" i="47"/>
  <c r="B45" i="47"/>
  <c r="B44" i="47"/>
  <c r="B42" i="47"/>
  <c r="B41" i="47"/>
  <c r="B41" i="50"/>
  <c r="B40" i="50"/>
  <c r="E19" i="50"/>
  <c r="E26" i="50"/>
  <c r="E206" i="52"/>
  <c r="H203" i="52"/>
  <c r="C203" i="52"/>
  <c r="B203" i="52"/>
  <c r="C202" i="52"/>
  <c r="B202" i="52"/>
  <c r="L28" i="54"/>
  <c r="G429" i="59"/>
  <c r="I429" i="59" s="1"/>
  <c r="I431" i="59" s="1"/>
  <c r="A434" i="59"/>
  <c r="G417" i="59"/>
  <c r="I417" i="59" s="1"/>
  <c r="I426" i="59" s="1"/>
  <c r="A417" i="59"/>
  <c r="I406" i="59"/>
  <c r="A405" i="59"/>
  <c r="B404" i="59"/>
  <c r="I444" i="59"/>
  <c r="B47" i="52"/>
  <c r="C12" i="52"/>
  <c r="E12" i="52" s="1"/>
  <c r="C13" i="52"/>
  <c r="G81" i="59"/>
  <c r="I81" i="59" s="1"/>
  <c r="D61" i="54"/>
  <c r="D60" i="54"/>
  <c r="B61" i="54"/>
  <c r="B60" i="54"/>
  <c r="A61" i="54"/>
  <c r="A60" i="54"/>
  <c r="B57" i="54"/>
  <c r="B56" i="54"/>
  <c r="H384" i="59"/>
  <c r="E25" i="57"/>
  <c r="E15" i="54"/>
  <c r="A8" i="38"/>
  <c r="D14" i="54"/>
  <c r="H12" i="52" l="1"/>
  <c r="H222" i="59"/>
  <c r="H187" i="52"/>
  <c r="C187" i="52"/>
  <c r="B187" i="52"/>
  <c r="I480" i="59"/>
  <c r="H187" i="59" l="1"/>
  <c r="G181" i="59"/>
  <c r="H86" i="59"/>
  <c r="B54" i="59"/>
  <c r="B104" i="59" s="1"/>
  <c r="D30" i="38" l="1"/>
  <c r="D31" i="38"/>
  <c r="F1596" i="60" l="1"/>
  <c r="F1595" i="60"/>
  <c r="M1596" i="60" s="1"/>
  <c r="N1596" i="60" s="1"/>
  <c r="F1594" i="60"/>
  <c r="M1595" i="60" s="1"/>
  <c r="N1595" i="60" s="1"/>
  <c r="L1591" i="60"/>
  <c r="L1590" i="60"/>
  <c r="L1589" i="60"/>
  <c r="K1588" i="60"/>
  <c r="F1588" i="60"/>
  <c r="I1588" i="60" s="1"/>
  <c r="F1587" i="60"/>
  <c r="I1587" i="60" s="1"/>
  <c r="K1583" i="60"/>
  <c r="L1584" i="60" s="1"/>
  <c r="K1582" i="60"/>
  <c r="K1581" i="60"/>
  <c r="K1576" i="60"/>
  <c r="F1572" i="60"/>
  <c r="I1572" i="60" s="1"/>
  <c r="K1572" i="60" s="1"/>
  <c r="L1577" i="60" s="1"/>
  <c r="K1568" i="60"/>
  <c r="K1567" i="60"/>
  <c r="K1566" i="60"/>
  <c r="M1562" i="60"/>
  <c r="M1563" i="60" s="1"/>
  <c r="L1561" i="60"/>
  <c r="F1561" i="60"/>
  <c r="A1594" i="60" s="1"/>
  <c r="F1558" i="60"/>
  <c r="M1559" i="60" s="1"/>
  <c r="F1557" i="60"/>
  <c r="M1558" i="60" s="1"/>
  <c r="N1558" i="60" s="1"/>
  <c r="F1556" i="60"/>
  <c r="M1557" i="60" s="1"/>
  <c r="N1557" i="60" s="1"/>
  <c r="L1553" i="60"/>
  <c r="L1552" i="60"/>
  <c r="L1551" i="60"/>
  <c r="K1550" i="60"/>
  <c r="F1550" i="60"/>
  <c r="I1550" i="60" s="1"/>
  <c r="F1549" i="60"/>
  <c r="I1549" i="60" s="1"/>
  <c r="K1545" i="60"/>
  <c r="L1546" i="60" s="1"/>
  <c r="K1544" i="60"/>
  <c r="K1543" i="60"/>
  <c r="K1538" i="60"/>
  <c r="I1537" i="60"/>
  <c r="K1537" i="60" s="1"/>
  <c r="H1537" i="60"/>
  <c r="J1536" i="60"/>
  <c r="F1536" i="60"/>
  <c r="F1535" i="60"/>
  <c r="I1535" i="60" s="1"/>
  <c r="K1535" i="60" s="1"/>
  <c r="B1535" i="60"/>
  <c r="F1534" i="60"/>
  <c r="I1534" i="60" s="1"/>
  <c r="K1534" i="60" s="1"/>
  <c r="K1530" i="60"/>
  <c r="K1529" i="60"/>
  <c r="K1528" i="60"/>
  <c r="L1523" i="60"/>
  <c r="F1523" i="60"/>
  <c r="A1556" i="60" s="1"/>
  <c r="F1520" i="60"/>
  <c r="M1521" i="60" s="1"/>
  <c r="M1522" i="60" s="1"/>
  <c r="M1519" i="60"/>
  <c r="N1519" i="60" s="1"/>
  <c r="F1519" i="60"/>
  <c r="M1520" i="60" s="1"/>
  <c r="N1520" i="60" s="1"/>
  <c r="F1518" i="60"/>
  <c r="L1515" i="60"/>
  <c r="L1514" i="60"/>
  <c r="L1513" i="60"/>
  <c r="K1512" i="60"/>
  <c r="H1512" i="60"/>
  <c r="F1512" i="60"/>
  <c r="I1512" i="60" s="1"/>
  <c r="F1511" i="60"/>
  <c r="K1507" i="60"/>
  <c r="K1506" i="60"/>
  <c r="L1508" i="60" s="1"/>
  <c r="K1505" i="60"/>
  <c r="K1500" i="60"/>
  <c r="F1496" i="60"/>
  <c r="I1496" i="60" s="1"/>
  <c r="K1496" i="60" s="1"/>
  <c r="L1501" i="60" s="1"/>
  <c r="K1492" i="60"/>
  <c r="K1491" i="60"/>
  <c r="K1490" i="60"/>
  <c r="L1485" i="60"/>
  <c r="F1485" i="60"/>
  <c r="G1483" i="60" s="1"/>
  <c r="M1483" i="60"/>
  <c r="M1484" i="60" s="1"/>
  <c r="N1484" i="60" s="1"/>
  <c r="F1482" i="60"/>
  <c r="F1481" i="60"/>
  <c r="M1482" i="60" s="1"/>
  <c r="N1482" i="60" s="1"/>
  <c r="F1480" i="60"/>
  <c r="M1481" i="60" s="1"/>
  <c r="N1481" i="60" s="1"/>
  <c r="L1477" i="60"/>
  <c r="L1476" i="60"/>
  <c r="L1475" i="60"/>
  <c r="K1474" i="60"/>
  <c r="F1474" i="60"/>
  <c r="I1474" i="60" s="1"/>
  <c r="I1473" i="60"/>
  <c r="F1473" i="60"/>
  <c r="K1469" i="60"/>
  <c r="K1468" i="60"/>
  <c r="K1467" i="60"/>
  <c r="K1462" i="60"/>
  <c r="F1458" i="60"/>
  <c r="I1458" i="60" s="1"/>
  <c r="K1458" i="60" s="1"/>
  <c r="L1463" i="60" s="1"/>
  <c r="K1454" i="60"/>
  <c r="K1453" i="60"/>
  <c r="K1452" i="60"/>
  <c r="L1447" i="60"/>
  <c r="F1447" i="60"/>
  <c r="M1448" i="60" s="1"/>
  <c r="F1444" i="60"/>
  <c r="M1445" i="60" s="1"/>
  <c r="M1446" i="60" s="1"/>
  <c r="F1443" i="60"/>
  <c r="M1444" i="60" s="1"/>
  <c r="N1444" i="60" s="1"/>
  <c r="F1442" i="60"/>
  <c r="M1443" i="60" s="1"/>
  <c r="N1443" i="60" s="1"/>
  <c r="L1439" i="60"/>
  <c r="L1438" i="60"/>
  <c r="L1437" i="60"/>
  <c r="K1436" i="60"/>
  <c r="F1436" i="60"/>
  <c r="I1436" i="60" s="1"/>
  <c r="F1435" i="60"/>
  <c r="K1431" i="60"/>
  <c r="K1430" i="60"/>
  <c r="K1429" i="60"/>
  <c r="K1424" i="60"/>
  <c r="F1420" i="60"/>
  <c r="H1420" i="60" s="1"/>
  <c r="K1416" i="60"/>
  <c r="K1415" i="60"/>
  <c r="K1414" i="60"/>
  <c r="L1409" i="60"/>
  <c r="F1409" i="60"/>
  <c r="F1406" i="60"/>
  <c r="M1407" i="60" s="1"/>
  <c r="F1405" i="60"/>
  <c r="M1406" i="60" s="1"/>
  <c r="N1406" i="60" s="1"/>
  <c r="F1404" i="60"/>
  <c r="M1405" i="60" s="1"/>
  <c r="N1405" i="60" s="1"/>
  <c r="L1401" i="60"/>
  <c r="L1400" i="60"/>
  <c r="L1399" i="60"/>
  <c r="K1398" i="60"/>
  <c r="F1398" i="60"/>
  <c r="I1398" i="60" s="1"/>
  <c r="F1397" i="60"/>
  <c r="I1397" i="60" s="1"/>
  <c r="K1393" i="60"/>
  <c r="K1392" i="60"/>
  <c r="K1391" i="60"/>
  <c r="K1386" i="60"/>
  <c r="F1382" i="60"/>
  <c r="H1382" i="60" s="1"/>
  <c r="K1378" i="60"/>
  <c r="K1377" i="60"/>
  <c r="K1376" i="60"/>
  <c r="L1372" i="60"/>
  <c r="L1371" i="60"/>
  <c r="F1371" i="60"/>
  <c r="A1404" i="60" s="1"/>
  <c r="F1368" i="60"/>
  <c r="M1369" i="60" s="1"/>
  <c r="F1367" i="60"/>
  <c r="M1368" i="60" s="1"/>
  <c r="N1368" i="60" s="1"/>
  <c r="F1366" i="60"/>
  <c r="M1367" i="60" s="1"/>
  <c r="N1367" i="60" s="1"/>
  <c r="L1363" i="60"/>
  <c r="L1362" i="60"/>
  <c r="L1361" i="60"/>
  <c r="K1360" i="60"/>
  <c r="F1360" i="60"/>
  <c r="H1360" i="60" s="1"/>
  <c r="F1359" i="60"/>
  <c r="H1359" i="60" s="1"/>
  <c r="K1355" i="60"/>
  <c r="K1354" i="60"/>
  <c r="K1353" i="60"/>
  <c r="K1348" i="60"/>
  <c r="F1344" i="60"/>
  <c r="I1344" i="60" s="1"/>
  <c r="K1344" i="60" s="1"/>
  <c r="L1349" i="60" s="1"/>
  <c r="K1340" i="60"/>
  <c r="K1339" i="60"/>
  <c r="K1338" i="60"/>
  <c r="M1335" i="60"/>
  <c r="N1334" i="60"/>
  <c r="L1333" i="60"/>
  <c r="F1333" i="60"/>
  <c r="M1334" i="60" s="1"/>
  <c r="M1331" i="60"/>
  <c r="N1331" i="60" s="1"/>
  <c r="F1330" i="60"/>
  <c r="F1329" i="60"/>
  <c r="M1330" i="60" s="1"/>
  <c r="N1330" i="60" s="1"/>
  <c r="F1328" i="60"/>
  <c r="M1329" i="60" s="1"/>
  <c r="N1329" i="60" s="1"/>
  <c r="L1325" i="60"/>
  <c r="L1324" i="60"/>
  <c r="L1323" i="60"/>
  <c r="K1322" i="60"/>
  <c r="F1322" i="60"/>
  <c r="I1321" i="60"/>
  <c r="H1321" i="60"/>
  <c r="F1321" i="60"/>
  <c r="K1317" i="60"/>
  <c r="K1316" i="60"/>
  <c r="K1315" i="60"/>
  <c r="F1314" i="60"/>
  <c r="I1314" i="60" s="1"/>
  <c r="K1314" i="60" s="1"/>
  <c r="K1310" i="60"/>
  <c r="F1307" i="60"/>
  <c r="F1306" i="60"/>
  <c r="K1302" i="60"/>
  <c r="K1301" i="60"/>
  <c r="K1300" i="60"/>
  <c r="L1295" i="60"/>
  <c r="F1295" i="60"/>
  <c r="B1303" i="60" s="1"/>
  <c r="C1311" i="60" s="1"/>
  <c r="D1318" i="60" s="1"/>
  <c r="E1326" i="60" s="1"/>
  <c r="M1293" i="60"/>
  <c r="N1293" i="60" s="1"/>
  <c r="F1292" i="60"/>
  <c r="F1291" i="60"/>
  <c r="M1292" i="60" s="1"/>
  <c r="N1292" i="60" s="1"/>
  <c r="F1290" i="60"/>
  <c r="M1291" i="60" s="1"/>
  <c r="N1291" i="60" s="1"/>
  <c r="L1287" i="60"/>
  <c r="L1286" i="60"/>
  <c r="L1285" i="60"/>
  <c r="K1284" i="60"/>
  <c r="F1284" i="60"/>
  <c r="F1283" i="60"/>
  <c r="K1279" i="60"/>
  <c r="K1278" i="60"/>
  <c r="K1277" i="60"/>
  <c r="K1276" i="60"/>
  <c r="K1272" i="60"/>
  <c r="H1268" i="60"/>
  <c r="F1268" i="60"/>
  <c r="K1264" i="60"/>
  <c r="K1263" i="60"/>
  <c r="K1262" i="60"/>
  <c r="L1257" i="60"/>
  <c r="F1257" i="60"/>
  <c r="G1255" i="60" s="1"/>
  <c r="F1254" i="60"/>
  <c r="M1255" i="60" s="1"/>
  <c r="N1253" i="60"/>
  <c r="F1253" i="60"/>
  <c r="M1254" i="60" s="1"/>
  <c r="N1254" i="60" s="1"/>
  <c r="F1252" i="60"/>
  <c r="M1253" i="60" s="1"/>
  <c r="L1249" i="60"/>
  <c r="L1248" i="60"/>
  <c r="L1247" i="60"/>
  <c r="K1246" i="60"/>
  <c r="F1246" i="60"/>
  <c r="I1246" i="60" s="1"/>
  <c r="F1245" i="60"/>
  <c r="K1241" i="60"/>
  <c r="K1240" i="60"/>
  <c r="K1239" i="60"/>
  <c r="K1238" i="60"/>
  <c r="L1242" i="60" s="1"/>
  <c r="K1234" i="60"/>
  <c r="F1230" i="60"/>
  <c r="H1230" i="60" s="1"/>
  <c r="K1226" i="60"/>
  <c r="K1225" i="60"/>
  <c r="K1224" i="60"/>
  <c r="L1219" i="60"/>
  <c r="F1219" i="60"/>
  <c r="L1220" i="60" s="1"/>
  <c r="M1218" i="60"/>
  <c r="M1217" i="60"/>
  <c r="N1217" i="60" s="1"/>
  <c r="F1216" i="60"/>
  <c r="F1215" i="60"/>
  <c r="M1216" i="60" s="1"/>
  <c r="N1216" i="60" s="1"/>
  <c r="F1214" i="60"/>
  <c r="M1215" i="60" s="1"/>
  <c r="N1215" i="60" s="1"/>
  <c r="L1211" i="60"/>
  <c r="L1210" i="60"/>
  <c r="K1209" i="60"/>
  <c r="I1209" i="60"/>
  <c r="F1209" i="60"/>
  <c r="H1209" i="60" s="1"/>
  <c r="F1208" i="60"/>
  <c r="I1208" i="60" s="1"/>
  <c r="K1204" i="60"/>
  <c r="L1205" i="60" s="1"/>
  <c r="K1203" i="60"/>
  <c r="K1202" i="60"/>
  <c r="K1201" i="60"/>
  <c r="K1197" i="60"/>
  <c r="K1196" i="60"/>
  <c r="I1195" i="60"/>
  <c r="K1195" i="60" s="1"/>
  <c r="H1195" i="60"/>
  <c r="I1194" i="60"/>
  <c r="K1194" i="60" s="1"/>
  <c r="H1194" i="60"/>
  <c r="I1193" i="60"/>
  <c r="K1193" i="60" s="1"/>
  <c r="H1193" i="60"/>
  <c r="I1192" i="60"/>
  <c r="K1192" i="60" s="1"/>
  <c r="H1192" i="60"/>
  <c r="I1191" i="60"/>
  <c r="K1191" i="60" s="1"/>
  <c r="H1191" i="60"/>
  <c r="K1187" i="60"/>
  <c r="K1186" i="60"/>
  <c r="K1185" i="60"/>
  <c r="L1180" i="60"/>
  <c r="F1180" i="60"/>
  <c r="A1214" i="60" s="1"/>
  <c r="F1177" i="60"/>
  <c r="M1178" i="60" s="1"/>
  <c r="M1179" i="60" s="1"/>
  <c r="F1176" i="60"/>
  <c r="M1177" i="60" s="1"/>
  <c r="N1177" i="60" s="1"/>
  <c r="F1175" i="60"/>
  <c r="M1176" i="60" s="1"/>
  <c r="N1176" i="60" s="1"/>
  <c r="L1172" i="60"/>
  <c r="L1171" i="60"/>
  <c r="K1170" i="60"/>
  <c r="F1170" i="60"/>
  <c r="I1170" i="60" s="1"/>
  <c r="F1169" i="60"/>
  <c r="K1165" i="60"/>
  <c r="K1164" i="60"/>
  <c r="K1163" i="60"/>
  <c r="K1162" i="60"/>
  <c r="K1158" i="60"/>
  <c r="K1157" i="60"/>
  <c r="K1156" i="60"/>
  <c r="K1155" i="60"/>
  <c r="I1154" i="60"/>
  <c r="K1154" i="60" s="1"/>
  <c r="H1154" i="60"/>
  <c r="I1153" i="60"/>
  <c r="K1153" i="60" s="1"/>
  <c r="H1153" i="60"/>
  <c r="I1152" i="60"/>
  <c r="K1152" i="60" s="1"/>
  <c r="H1152" i="60"/>
  <c r="K1148" i="60"/>
  <c r="K1147" i="60"/>
  <c r="K1146" i="60"/>
  <c r="L1141" i="60"/>
  <c r="F1141" i="60"/>
  <c r="M1139" i="60"/>
  <c r="M1140" i="60" s="1"/>
  <c r="N1140" i="60" s="1"/>
  <c r="F1138" i="60"/>
  <c r="F1137" i="60"/>
  <c r="M1138" i="60" s="1"/>
  <c r="N1138" i="60" s="1"/>
  <c r="F1136" i="60"/>
  <c r="M1137" i="60" s="1"/>
  <c r="N1137" i="60" s="1"/>
  <c r="L1133" i="60"/>
  <c r="L1132" i="60"/>
  <c r="F1131" i="60"/>
  <c r="K1130" i="60"/>
  <c r="K1131" i="60" s="1"/>
  <c r="I1130" i="60"/>
  <c r="F1130" i="60"/>
  <c r="F1129" i="60"/>
  <c r="I1129" i="60" s="1"/>
  <c r="K1125" i="60"/>
  <c r="K1124" i="60"/>
  <c r="K1123" i="60"/>
  <c r="K1122" i="60"/>
  <c r="K1118" i="60"/>
  <c r="K1117" i="60"/>
  <c r="K1116" i="60"/>
  <c r="K1115" i="60"/>
  <c r="K1114" i="60"/>
  <c r="K1113" i="60"/>
  <c r="F1112" i="60"/>
  <c r="H1112" i="60" s="1"/>
  <c r="K1108" i="60"/>
  <c r="K1107" i="60"/>
  <c r="F1106" i="60"/>
  <c r="H1106" i="60" s="1"/>
  <c r="L1101" i="60"/>
  <c r="F1101" i="60"/>
  <c r="M1102" i="60" s="1"/>
  <c r="F1098" i="60"/>
  <c r="M1099" i="60" s="1"/>
  <c r="F1097" i="60"/>
  <c r="M1098" i="60" s="1"/>
  <c r="N1098" i="60" s="1"/>
  <c r="F1096" i="60"/>
  <c r="M1097" i="60" s="1"/>
  <c r="N1097" i="60" s="1"/>
  <c r="L1093" i="60"/>
  <c r="L1092" i="60"/>
  <c r="F1091" i="60"/>
  <c r="I1091" i="60" s="1"/>
  <c r="K1090" i="60"/>
  <c r="K1091" i="60" s="1"/>
  <c r="F1090" i="60"/>
  <c r="H1089" i="60"/>
  <c r="F1089" i="60"/>
  <c r="I1089" i="60" s="1"/>
  <c r="K1085" i="60"/>
  <c r="K1084" i="60"/>
  <c r="K1083" i="60"/>
  <c r="K1082" i="60"/>
  <c r="L1086" i="60" s="1"/>
  <c r="K1078" i="60"/>
  <c r="K1077" i="60"/>
  <c r="I1077" i="60"/>
  <c r="H1077" i="60"/>
  <c r="I1076" i="60"/>
  <c r="K1076" i="60" s="1"/>
  <c r="H1076" i="60"/>
  <c r="I1075" i="60"/>
  <c r="K1075" i="60" s="1"/>
  <c r="H1075" i="60"/>
  <c r="I1074" i="60"/>
  <c r="K1074" i="60" s="1"/>
  <c r="H1074" i="60"/>
  <c r="I1073" i="60"/>
  <c r="K1073" i="60" s="1"/>
  <c r="H1073" i="60"/>
  <c r="I1072" i="60"/>
  <c r="K1072" i="60" s="1"/>
  <c r="H1072" i="60"/>
  <c r="I1071" i="60"/>
  <c r="K1071" i="60" s="1"/>
  <c r="H1071" i="60"/>
  <c r="I1070" i="60"/>
  <c r="K1070" i="60" s="1"/>
  <c r="H1070" i="60"/>
  <c r="K1066" i="60"/>
  <c r="K1065" i="60"/>
  <c r="K1064" i="60"/>
  <c r="L1059" i="60"/>
  <c r="F1059" i="60"/>
  <c r="M1060" i="60" s="1"/>
  <c r="G1057" i="60"/>
  <c r="F1056" i="60"/>
  <c r="M1057" i="60" s="1"/>
  <c r="F1055" i="60"/>
  <c r="M1056" i="60" s="1"/>
  <c r="N1056" i="60" s="1"/>
  <c r="F1054" i="60"/>
  <c r="M1055" i="60" s="1"/>
  <c r="N1055" i="60" s="1"/>
  <c r="L1051" i="60"/>
  <c r="L1050" i="60"/>
  <c r="F1049" i="60"/>
  <c r="F1048" i="60"/>
  <c r="H1048" i="60" s="1"/>
  <c r="H1047" i="60"/>
  <c r="F1047" i="60"/>
  <c r="I1047" i="60" s="1"/>
  <c r="K1043" i="60"/>
  <c r="K1042" i="60"/>
  <c r="K1041" i="60"/>
  <c r="K1040" i="60"/>
  <c r="K1036" i="60"/>
  <c r="K1035" i="60"/>
  <c r="K1034" i="60"/>
  <c r="K1033" i="60"/>
  <c r="K1032" i="60"/>
  <c r="K1031" i="60"/>
  <c r="J1030" i="60"/>
  <c r="F1030" i="60"/>
  <c r="I1030" i="60" s="1"/>
  <c r="F1026" i="60"/>
  <c r="I1026" i="60" s="1"/>
  <c r="K1026" i="60" s="1"/>
  <c r="I1025" i="60"/>
  <c r="K1025" i="60" s="1"/>
  <c r="F1025" i="60"/>
  <c r="H1025" i="60" s="1"/>
  <c r="F1024" i="60"/>
  <c r="I1024" i="60" s="1"/>
  <c r="K1024" i="60" s="1"/>
  <c r="L1019" i="60"/>
  <c r="F1019" i="60"/>
  <c r="B1027" i="60" s="1"/>
  <c r="C1037" i="60" s="1"/>
  <c r="D1044" i="60" s="1"/>
  <c r="E1052" i="60" s="1"/>
  <c r="M1017" i="60"/>
  <c r="F1016" i="60"/>
  <c r="N1015" i="60"/>
  <c r="F1015" i="60"/>
  <c r="M1016" i="60" s="1"/>
  <c r="N1016" i="60" s="1"/>
  <c r="F1014" i="60"/>
  <c r="M1015" i="60" s="1"/>
  <c r="L1011" i="60"/>
  <c r="L1010" i="60"/>
  <c r="F1009" i="60"/>
  <c r="K1008" i="60"/>
  <c r="K1009" i="60" s="1"/>
  <c r="F1008" i="60"/>
  <c r="I1007" i="60"/>
  <c r="F1007" i="60"/>
  <c r="H1007" i="60" s="1"/>
  <c r="K1003" i="60"/>
  <c r="K1002" i="60"/>
  <c r="K1001" i="60"/>
  <c r="K1000" i="60"/>
  <c r="I988" i="60"/>
  <c r="K988" i="60" s="1"/>
  <c r="L997" i="60" s="1"/>
  <c r="H988" i="60"/>
  <c r="K984" i="60"/>
  <c r="K983" i="60"/>
  <c r="K982" i="60"/>
  <c r="L977" i="60"/>
  <c r="F977" i="60"/>
  <c r="L978" i="60" s="1"/>
  <c r="F974" i="60"/>
  <c r="M975" i="60" s="1"/>
  <c r="F973" i="60"/>
  <c r="M974" i="60" s="1"/>
  <c r="N974" i="60" s="1"/>
  <c r="F972" i="60"/>
  <c r="M973" i="60" s="1"/>
  <c r="N973" i="60" s="1"/>
  <c r="L969" i="60"/>
  <c r="L968" i="60"/>
  <c r="K967" i="60"/>
  <c r="F967" i="60"/>
  <c r="K966" i="60"/>
  <c r="F966" i="60"/>
  <c r="I965" i="60"/>
  <c r="F965" i="60"/>
  <c r="H965" i="60" s="1"/>
  <c r="K961" i="60"/>
  <c r="K960" i="60"/>
  <c r="K959" i="60"/>
  <c r="K958" i="60"/>
  <c r="I954" i="60"/>
  <c r="K954" i="60" s="1"/>
  <c r="H954" i="60"/>
  <c r="K953" i="60"/>
  <c r="I953" i="60"/>
  <c r="H953" i="60"/>
  <c r="I952" i="60"/>
  <c r="K952" i="60" s="1"/>
  <c r="H952" i="60"/>
  <c r="I951" i="60"/>
  <c r="K951" i="60" s="1"/>
  <c r="H951" i="60"/>
  <c r="I950" i="60"/>
  <c r="K950" i="60" s="1"/>
  <c r="H950" i="60"/>
  <c r="I949" i="60"/>
  <c r="K949" i="60" s="1"/>
  <c r="H949" i="60"/>
  <c r="I948" i="60"/>
  <c r="K948" i="60" s="1"/>
  <c r="H948" i="60"/>
  <c r="I947" i="60"/>
  <c r="K947" i="60" s="1"/>
  <c r="H947" i="60"/>
  <c r="I946" i="60"/>
  <c r="K946" i="60" s="1"/>
  <c r="H946" i="60"/>
  <c r="K942" i="60"/>
  <c r="K941" i="60"/>
  <c r="K940" i="60"/>
  <c r="L935" i="60"/>
  <c r="F935" i="60"/>
  <c r="F932" i="60"/>
  <c r="M933" i="60" s="1"/>
  <c r="F931" i="60"/>
  <c r="M932" i="60" s="1"/>
  <c r="N932" i="60" s="1"/>
  <c r="F930" i="60"/>
  <c r="M931" i="60" s="1"/>
  <c r="N931" i="60" s="1"/>
  <c r="L927" i="60"/>
  <c r="L926" i="60"/>
  <c r="F925" i="60"/>
  <c r="K924" i="60"/>
  <c r="F924" i="60"/>
  <c r="I924" i="60" s="1"/>
  <c r="H923" i="60"/>
  <c r="F923" i="60"/>
  <c r="I923" i="60" s="1"/>
  <c r="K919" i="60"/>
  <c r="K918" i="60"/>
  <c r="K917" i="60"/>
  <c r="K916" i="60"/>
  <c r="I912" i="60"/>
  <c r="K912" i="60" s="1"/>
  <c r="H912" i="60"/>
  <c r="I911" i="60"/>
  <c r="K911" i="60" s="1"/>
  <c r="H911" i="60"/>
  <c r="I910" i="60"/>
  <c r="K910" i="60" s="1"/>
  <c r="H910" i="60"/>
  <c r="I909" i="60"/>
  <c r="K909" i="60" s="1"/>
  <c r="H909" i="60"/>
  <c r="I908" i="60"/>
  <c r="K908" i="60" s="1"/>
  <c r="H908" i="60"/>
  <c r="I907" i="60"/>
  <c r="K907" i="60" s="1"/>
  <c r="H907" i="60"/>
  <c r="I906" i="60"/>
  <c r="K906" i="60" s="1"/>
  <c r="H906" i="60"/>
  <c r="I905" i="60"/>
  <c r="K905" i="60" s="1"/>
  <c r="H905" i="60"/>
  <c r="I904" i="60"/>
  <c r="K904" i="60" s="1"/>
  <c r="H904" i="60"/>
  <c r="K900" i="60"/>
  <c r="K899" i="60"/>
  <c r="K898" i="60"/>
  <c r="L893" i="60"/>
  <c r="F893" i="60"/>
  <c r="F890" i="60"/>
  <c r="M891" i="60" s="1"/>
  <c r="F889" i="60"/>
  <c r="M890" i="60" s="1"/>
  <c r="N890" i="60" s="1"/>
  <c r="F888" i="60"/>
  <c r="M889" i="60" s="1"/>
  <c r="N889" i="60" s="1"/>
  <c r="L885" i="60"/>
  <c r="L884" i="60"/>
  <c r="F883" i="60"/>
  <c r="K882" i="60"/>
  <c r="K883" i="60" s="1"/>
  <c r="F882" i="60"/>
  <c r="F881" i="60"/>
  <c r="I881" i="60" s="1"/>
  <c r="K877" i="60"/>
  <c r="K876" i="60"/>
  <c r="K875" i="60"/>
  <c r="K874" i="60"/>
  <c r="I870" i="60"/>
  <c r="K870" i="60" s="1"/>
  <c r="H870" i="60"/>
  <c r="I869" i="60"/>
  <c r="K869" i="60" s="1"/>
  <c r="H869" i="60"/>
  <c r="I868" i="60"/>
  <c r="K868" i="60" s="1"/>
  <c r="H868" i="60"/>
  <c r="I867" i="60"/>
  <c r="K867" i="60" s="1"/>
  <c r="H867" i="60"/>
  <c r="I866" i="60"/>
  <c r="K866" i="60" s="1"/>
  <c r="H866" i="60"/>
  <c r="I865" i="60"/>
  <c r="K865" i="60" s="1"/>
  <c r="H865" i="60"/>
  <c r="I864" i="60"/>
  <c r="K864" i="60" s="1"/>
  <c r="H864" i="60"/>
  <c r="I863" i="60"/>
  <c r="K863" i="60" s="1"/>
  <c r="H863" i="60"/>
  <c r="I862" i="60"/>
  <c r="K862" i="60" s="1"/>
  <c r="H862" i="60"/>
  <c r="B859" i="60"/>
  <c r="C871" i="60" s="1"/>
  <c r="D878" i="60" s="1"/>
  <c r="E886" i="60" s="1"/>
  <c r="K858" i="60"/>
  <c r="K857" i="60"/>
  <c r="K856" i="60"/>
  <c r="L852" i="60"/>
  <c r="L851" i="60"/>
  <c r="F851" i="60"/>
  <c r="A888" i="60" s="1"/>
  <c r="F848" i="60"/>
  <c r="M849" i="60" s="1"/>
  <c r="F847" i="60"/>
  <c r="M848" i="60" s="1"/>
  <c r="N848" i="60" s="1"/>
  <c r="F846" i="60"/>
  <c r="M847" i="60" s="1"/>
  <c r="N847" i="60" s="1"/>
  <c r="F843" i="60"/>
  <c r="I843" i="60" s="1"/>
  <c r="F842" i="60"/>
  <c r="H842" i="60" s="1"/>
  <c r="F841" i="60"/>
  <c r="I841" i="60" s="1"/>
  <c r="K840" i="60"/>
  <c r="K841" i="60" s="1"/>
  <c r="K842" i="60" s="1"/>
  <c r="K843" i="60" s="1"/>
  <c r="F840" i="60"/>
  <c r="I840" i="60" s="1"/>
  <c r="F839" i="60"/>
  <c r="K835" i="60"/>
  <c r="K834" i="60"/>
  <c r="K833" i="60"/>
  <c r="H832" i="60"/>
  <c r="F832" i="60"/>
  <c r="J832" i="60" s="1"/>
  <c r="K832" i="60" s="1"/>
  <c r="I828" i="60"/>
  <c r="K828" i="60" s="1"/>
  <c r="H828" i="60"/>
  <c r="I827" i="60"/>
  <c r="K827" i="60" s="1"/>
  <c r="F827" i="60"/>
  <c r="H827" i="60" s="1"/>
  <c r="I826" i="60"/>
  <c r="K826" i="60" s="1"/>
  <c r="H826" i="60"/>
  <c r="I825" i="60"/>
  <c r="K825" i="60" s="1"/>
  <c r="H825" i="60"/>
  <c r="F824" i="60"/>
  <c r="H824" i="60" s="1"/>
  <c r="I823" i="60"/>
  <c r="K823" i="60" s="1"/>
  <c r="H823" i="60"/>
  <c r="F823" i="60"/>
  <c r="K819" i="60"/>
  <c r="K818" i="60"/>
  <c r="F817" i="60"/>
  <c r="H817" i="60" s="1"/>
  <c r="L812" i="60"/>
  <c r="F812" i="60"/>
  <c r="G810" i="60" s="1"/>
  <c r="F809" i="60"/>
  <c r="M810" i="60" s="1"/>
  <c r="F808" i="60"/>
  <c r="M809" i="60" s="1"/>
  <c r="N809" i="60" s="1"/>
  <c r="F807" i="60"/>
  <c r="M808" i="60" s="1"/>
  <c r="N808" i="60" s="1"/>
  <c r="L804" i="60"/>
  <c r="L803" i="60"/>
  <c r="K802" i="60"/>
  <c r="F802" i="60"/>
  <c r="I802" i="60" s="1"/>
  <c r="K801" i="60"/>
  <c r="F801" i="60"/>
  <c r="I801" i="60" s="1"/>
  <c r="F800" i="60"/>
  <c r="K796" i="60"/>
  <c r="K795" i="60"/>
  <c r="K794" i="60"/>
  <c r="K789" i="60"/>
  <c r="I785" i="60"/>
  <c r="K785" i="60" s="1"/>
  <c r="H785" i="60"/>
  <c r="K781" i="60"/>
  <c r="K780" i="60"/>
  <c r="F779" i="60"/>
  <c r="I779" i="60" s="1"/>
  <c r="K779" i="60" s="1"/>
  <c r="L774" i="60"/>
  <c r="F774" i="60"/>
  <c r="L775" i="60" s="1"/>
  <c r="G772" i="60"/>
  <c r="F771" i="60"/>
  <c r="M772" i="60" s="1"/>
  <c r="F770" i="60"/>
  <c r="M771" i="60" s="1"/>
  <c r="N771" i="60" s="1"/>
  <c r="F769" i="60"/>
  <c r="M770" i="60" s="1"/>
  <c r="N770" i="60" s="1"/>
  <c r="L766" i="60"/>
  <c r="I764" i="60"/>
  <c r="H764" i="60"/>
  <c r="J764" i="60" s="1"/>
  <c r="F764" i="60"/>
  <c r="K763" i="60"/>
  <c r="F763" i="60"/>
  <c r="F762" i="60"/>
  <c r="H762" i="60" s="1"/>
  <c r="K758" i="60"/>
  <c r="K757" i="60"/>
  <c r="K756" i="60"/>
  <c r="K751" i="60"/>
  <c r="J750" i="60"/>
  <c r="I750" i="60"/>
  <c r="H750" i="60"/>
  <c r="J749" i="60"/>
  <c r="I749" i="60"/>
  <c r="K749" i="60" s="1"/>
  <c r="H749" i="60"/>
  <c r="J748" i="60"/>
  <c r="I748" i="60"/>
  <c r="K748" i="60" s="1"/>
  <c r="H748" i="60"/>
  <c r="K747" i="60"/>
  <c r="I747" i="60"/>
  <c r="H747" i="60"/>
  <c r="K743" i="60"/>
  <c r="K742" i="60"/>
  <c r="L736" i="60"/>
  <c r="F736" i="60"/>
  <c r="L737" i="60" s="1"/>
  <c r="F733" i="60"/>
  <c r="M734" i="60" s="1"/>
  <c r="F732" i="60"/>
  <c r="M733" i="60" s="1"/>
  <c r="N733" i="60" s="1"/>
  <c r="F731" i="60"/>
  <c r="M732" i="60" s="1"/>
  <c r="N732" i="60" s="1"/>
  <c r="L728" i="60"/>
  <c r="K725" i="60"/>
  <c r="F725" i="60"/>
  <c r="F724" i="60"/>
  <c r="H724" i="60" s="1"/>
  <c r="K720" i="60"/>
  <c r="K719" i="60"/>
  <c r="K718" i="60"/>
  <c r="K713" i="60"/>
  <c r="K712" i="60"/>
  <c r="I710" i="60"/>
  <c r="K710" i="60" s="1"/>
  <c r="H710" i="60"/>
  <c r="J709" i="60"/>
  <c r="K709" i="60" s="1"/>
  <c r="I709" i="60"/>
  <c r="H709" i="60"/>
  <c r="K705" i="60"/>
  <c r="K704" i="60"/>
  <c r="F698" i="60"/>
  <c r="A731" i="60" s="1"/>
  <c r="M695" i="60"/>
  <c r="N695" i="60" s="1"/>
  <c r="F695" i="60"/>
  <c r="M696" i="60" s="1"/>
  <c r="N696" i="60" s="1"/>
  <c r="F694" i="60"/>
  <c r="F693" i="60"/>
  <c r="M694" i="60" s="1"/>
  <c r="N694" i="60" s="1"/>
  <c r="F690" i="60"/>
  <c r="F689" i="60"/>
  <c r="F688" i="60"/>
  <c r="I688" i="60" s="1"/>
  <c r="K687" i="60"/>
  <c r="F687" i="60"/>
  <c r="H687" i="60" s="1"/>
  <c r="I686" i="60"/>
  <c r="H686" i="60"/>
  <c r="K682" i="60"/>
  <c r="K681" i="60"/>
  <c r="K680" i="60"/>
  <c r="K675" i="60"/>
  <c r="K674" i="60"/>
  <c r="J673" i="60"/>
  <c r="K673" i="60" s="1"/>
  <c r="K672" i="60"/>
  <c r="K671" i="60"/>
  <c r="K670" i="60"/>
  <c r="K669" i="60"/>
  <c r="L676" i="60" s="1"/>
  <c r="J669" i="60"/>
  <c r="K665" i="60"/>
  <c r="K664" i="60"/>
  <c r="N662" i="60"/>
  <c r="M660" i="60"/>
  <c r="M661" i="60" s="1"/>
  <c r="M662" i="60" s="1"/>
  <c r="M663" i="60" s="1"/>
  <c r="M664" i="60" s="1"/>
  <c r="M665" i="60" s="1"/>
  <c r="F658" i="60"/>
  <c r="M656" i="60"/>
  <c r="N656" i="60" s="1"/>
  <c r="F655" i="60"/>
  <c r="M654" i="60"/>
  <c r="N654" i="60" s="1"/>
  <c r="F654" i="60"/>
  <c r="M655" i="60" s="1"/>
  <c r="N655" i="60" s="1"/>
  <c r="F653" i="60"/>
  <c r="L650" i="60"/>
  <c r="L649" i="60"/>
  <c r="L648" i="60"/>
  <c r="K647" i="60"/>
  <c r="F647" i="60"/>
  <c r="I647" i="60" s="1"/>
  <c r="F646" i="60"/>
  <c r="I646" i="60" s="1"/>
  <c r="K642" i="60"/>
  <c r="K641" i="60"/>
  <c r="K640" i="60"/>
  <c r="K639" i="60"/>
  <c r="K635" i="60"/>
  <c r="K633" i="60"/>
  <c r="K632" i="60"/>
  <c r="F631" i="60"/>
  <c r="K627" i="60"/>
  <c r="K626" i="60"/>
  <c r="K625" i="60"/>
  <c r="M621" i="60"/>
  <c r="F620" i="60"/>
  <c r="B628" i="60" s="1"/>
  <c r="C636" i="60" s="1"/>
  <c r="D643" i="60" s="1"/>
  <c r="E651" i="60" s="1"/>
  <c r="G618" i="60"/>
  <c r="F617" i="60"/>
  <c r="M618" i="60" s="1"/>
  <c r="F616" i="60"/>
  <c r="M617" i="60" s="1"/>
  <c r="N617" i="60" s="1"/>
  <c r="F615" i="60"/>
  <c r="M616" i="60" s="1"/>
  <c r="N616" i="60" s="1"/>
  <c r="L612" i="60"/>
  <c r="L611" i="60"/>
  <c r="L610" i="60"/>
  <c r="K609" i="60"/>
  <c r="F609" i="60"/>
  <c r="I609" i="60" s="1"/>
  <c r="F608" i="60"/>
  <c r="H608" i="60" s="1"/>
  <c r="K604" i="60"/>
  <c r="K603" i="60"/>
  <c r="K602" i="60"/>
  <c r="K601" i="60"/>
  <c r="K597" i="60"/>
  <c r="K595" i="60"/>
  <c r="K594" i="60"/>
  <c r="F593" i="60"/>
  <c r="H593" i="60" s="1"/>
  <c r="K589" i="60"/>
  <c r="K588" i="60"/>
  <c r="K587" i="60"/>
  <c r="F582" i="60"/>
  <c r="N579" i="60"/>
  <c r="F579" i="60"/>
  <c r="M580" i="60" s="1"/>
  <c r="F578" i="60"/>
  <c r="M579" i="60" s="1"/>
  <c r="F577" i="60"/>
  <c r="M578" i="60" s="1"/>
  <c r="N578" i="60" s="1"/>
  <c r="L574" i="60"/>
  <c r="L573" i="60"/>
  <c r="L572" i="60"/>
  <c r="K571" i="60"/>
  <c r="H571" i="60"/>
  <c r="F571" i="60"/>
  <c r="I571" i="60" s="1"/>
  <c r="F570" i="60"/>
  <c r="K566" i="60"/>
  <c r="K565" i="60"/>
  <c r="K564" i="60"/>
  <c r="K563" i="60"/>
  <c r="K559" i="60"/>
  <c r="I557" i="60"/>
  <c r="K557" i="60" s="1"/>
  <c r="F557" i="60"/>
  <c r="H557" i="60" s="1"/>
  <c r="F556" i="60"/>
  <c r="H556" i="60" s="1"/>
  <c r="F555" i="60"/>
  <c r="K551" i="60"/>
  <c r="K550" i="60"/>
  <c r="F549" i="60"/>
  <c r="F544" i="60"/>
  <c r="M542" i="60"/>
  <c r="M543" i="60" s="1"/>
  <c r="F541" i="60"/>
  <c r="F540" i="60"/>
  <c r="M541" i="60" s="1"/>
  <c r="N541" i="60" s="1"/>
  <c r="F539" i="60"/>
  <c r="M540" i="60" s="1"/>
  <c r="N540" i="60" s="1"/>
  <c r="J536" i="60"/>
  <c r="L536" i="60" s="1"/>
  <c r="J535" i="60"/>
  <c r="L535" i="60" s="1"/>
  <c r="L534" i="60"/>
  <c r="J534" i="60"/>
  <c r="K533" i="60"/>
  <c r="F533" i="60"/>
  <c r="F532" i="60"/>
  <c r="H532" i="60" s="1"/>
  <c r="K528" i="60"/>
  <c r="K527" i="60"/>
  <c r="K526" i="60"/>
  <c r="K525" i="60"/>
  <c r="K521" i="60"/>
  <c r="F518" i="60"/>
  <c r="I518" i="60" s="1"/>
  <c r="K518" i="60" s="1"/>
  <c r="J517" i="60"/>
  <c r="F517" i="60"/>
  <c r="K513" i="60"/>
  <c r="K512" i="60"/>
  <c r="F511" i="60"/>
  <c r="F506" i="60"/>
  <c r="B514" i="60" s="1"/>
  <c r="C522" i="60" s="1"/>
  <c r="D529" i="60" s="1"/>
  <c r="E537" i="60" s="1"/>
  <c r="G504" i="60"/>
  <c r="F503" i="60"/>
  <c r="F502" i="60"/>
  <c r="M503" i="60" s="1"/>
  <c r="N503" i="60" s="1"/>
  <c r="F501" i="60"/>
  <c r="M502" i="60" s="1"/>
  <c r="N502" i="60" s="1"/>
  <c r="J498" i="60"/>
  <c r="L498" i="60" s="1"/>
  <c r="J497" i="60"/>
  <c r="L497" i="60" s="1"/>
  <c r="J496" i="60"/>
  <c r="L496" i="60" s="1"/>
  <c r="F495" i="60"/>
  <c r="I495" i="60" s="1"/>
  <c r="F494" i="60"/>
  <c r="K490" i="60"/>
  <c r="K489" i="60"/>
  <c r="K488" i="60"/>
  <c r="K487" i="60"/>
  <c r="J481" i="60"/>
  <c r="F481" i="60"/>
  <c r="F480" i="60"/>
  <c r="J479" i="60"/>
  <c r="F479" i="60"/>
  <c r="I479" i="60" s="1"/>
  <c r="B476" i="60"/>
  <c r="C484" i="60" s="1"/>
  <c r="D491" i="60" s="1"/>
  <c r="E499" i="60" s="1"/>
  <c r="K475" i="60"/>
  <c r="F474" i="60"/>
  <c r="H474" i="60" s="1"/>
  <c r="F473" i="60"/>
  <c r="H473" i="60" s="1"/>
  <c r="N469" i="60"/>
  <c r="L469" i="60"/>
  <c r="F468" i="60"/>
  <c r="M469" i="60" s="1"/>
  <c r="M470" i="60" s="1"/>
  <c r="G466" i="60"/>
  <c r="F465" i="60"/>
  <c r="M466" i="60" s="1"/>
  <c r="F464" i="60"/>
  <c r="M465" i="60" s="1"/>
  <c r="N465" i="60" s="1"/>
  <c r="F463" i="60"/>
  <c r="M464" i="60" s="1"/>
  <c r="N464" i="60" s="1"/>
  <c r="J460" i="60"/>
  <c r="L460" i="60" s="1"/>
  <c r="J459" i="60"/>
  <c r="L459" i="60" s="1"/>
  <c r="J458" i="60"/>
  <c r="L458" i="60" s="1"/>
  <c r="K457" i="60"/>
  <c r="F457" i="60"/>
  <c r="H457" i="60" s="1"/>
  <c r="F456" i="60"/>
  <c r="K452" i="60"/>
  <c r="K451" i="60"/>
  <c r="K450" i="60"/>
  <c r="K449" i="60"/>
  <c r="L453" i="60" s="1"/>
  <c r="I443" i="60"/>
  <c r="K443" i="60" s="1"/>
  <c r="H443" i="60"/>
  <c r="F442" i="60"/>
  <c r="I442" i="60" s="1"/>
  <c r="K442" i="60" s="1"/>
  <c r="F441" i="60"/>
  <c r="K437" i="60"/>
  <c r="K436" i="60"/>
  <c r="I435" i="60"/>
  <c r="K435" i="60" s="1"/>
  <c r="H435" i="60"/>
  <c r="F435" i="60"/>
  <c r="F430" i="60"/>
  <c r="A463" i="60" s="1"/>
  <c r="F427" i="60"/>
  <c r="M504" i="60" s="1"/>
  <c r="M505" i="60" s="1"/>
  <c r="M506" i="60" s="1"/>
  <c r="N506" i="60" s="1"/>
  <c r="F426" i="60"/>
  <c r="M427" i="60" s="1"/>
  <c r="N427" i="60" s="1"/>
  <c r="F425" i="60"/>
  <c r="M426" i="60" s="1"/>
  <c r="N426" i="60" s="1"/>
  <c r="J422" i="60"/>
  <c r="L422" i="60" s="1"/>
  <c r="J421" i="60"/>
  <c r="L421" i="60" s="1"/>
  <c r="J420" i="60"/>
  <c r="L420" i="60" s="1"/>
  <c r="K419" i="60"/>
  <c r="F419" i="60"/>
  <c r="F418" i="60"/>
  <c r="K414" i="60"/>
  <c r="K413" i="60"/>
  <c r="K412" i="60"/>
  <c r="K411" i="60"/>
  <c r="K407" i="60"/>
  <c r="I405" i="60"/>
  <c r="K405" i="60" s="1"/>
  <c r="H405" i="60"/>
  <c r="H404" i="60"/>
  <c r="F404" i="60"/>
  <c r="I404" i="60" s="1"/>
  <c r="K404" i="60" s="1"/>
  <c r="F403" i="60"/>
  <c r="H403" i="60" s="1"/>
  <c r="K399" i="60"/>
  <c r="K398" i="60"/>
  <c r="F397" i="60"/>
  <c r="F392" i="60"/>
  <c r="F389" i="60"/>
  <c r="M390" i="60" s="1"/>
  <c r="N388" i="60"/>
  <c r="F388" i="60"/>
  <c r="M389" i="60" s="1"/>
  <c r="N389" i="60" s="1"/>
  <c r="F387" i="60"/>
  <c r="M388" i="60" s="1"/>
  <c r="J384" i="60"/>
  <c r="L384" i="60" s="1"/>
  <c r="J383" i="60"/>
  <c r="L383" i="60" s="1"/>
  <c r="J382" i="60"/>
  <c r="L382" i="60" s="1"/>
  <c r="K381" i="60"/>
  <c r="F381" i="60"/>
  <c r="F380" i="60"/>
  <c r="K376" i="60"/>
  <c r="K375" i="60"/>
  <c r="K374" i="60"/>
  <c r="K373" i="60"/>
  <c r="K369" i="60"/>
  <c r="K368" i="60"/>
  <c r="K367" i="60"/>
  <c r="K366" i="60"/>
  <c r="I365" i="60"/>
  <c r="K365" i="60" s="1"/>
  <c r="L370" i="60" s="1"/>
  <c r="F365" i="60"/>
  <c r="H365" i="60" s="1"/>
  <c r="K361" i="60"/>
  <c r="K360" i="60"/>
  <c r="K359" i="60"/>
  <c r="F354" i="60"/>
  <c r="A387" i="60" s="1"/>
  <c r="F351" i="60"/>
  <c r="M352" i="60" s="1"/>
  <c r="F350" i="60"/>
  <c r="M351" i="60" s="1"/>
  <c r="N351" i="60" s="1"/>
  <c r="F349" i="60"/>
  <c r="M350" i="60" s="1"/>
  <c r="N350" i="60" s="1"/>
  <c r="J346" i="60"/>
  <c r="L346" i="60" s="1"/>
  <c r="J345" i="60"/>
  <c r="L345" i="60" s="1"/>
  <c r="J344" i="60"/>
  <c r="L344" i="60" s="1"/>
  <c r="L343" i="60"/>
  <c r="F342" i="60"/>
  <c r="K338" i="60"/>
  <c r="K337" i="60"/>
  <c r="K336" i="60"/>
  <c r="F335" i="60"/>
  <c r="K331" i="60"/>
  <c r="L332" i="60" s="1"/>
  <c r="K323" i="60"/>
  <c r="K322" i="60"/>
  <c r="F321" i="60"/>
  <c r="F316" i="60"/>
  <c r="A349" i="60" s="1"/>
  <c r="N313" i="60"/>
  <c r="F313" i="60"/>
  <c r="M314" i="60" s="1"/>
  <c r="N314" i="60" s="1"/>
  <c r="F312" i="60"/>
  <c r="M313" i="60" s="1"/>
  <c r="F311" i="60"/>
  <c r="M312" i="60" s="1"/>
  <c r="N312" i="60" s="1"/>
  <c r="J308" i="60"/>
  <c r="L308" i="60" s="1"/>
  <c r="J307" i="60"/>
  <c r="L307" i="60" s="1"/>
  <c r="J306" i="60"/>
  <c r="L306" i="60" s="1"/>
  <c r="K305" i="60"/>
  <c r="F305" i="60"/>
  <c r="F304" i="60"/>
  <c r="K300" i="60"/>
  <c r="K299" i="60"/>
  <c r="K298" i="60"/>
  <c r="K297" i="60"/>
  <c r="K293" i="60"/>
  <c r="K292" i="60"/>
  <c r="K291" i="60"/>
  <c r="F290" i="60"/>
  <c r="H290" i="60" s="1"/>
  <c r="F289" i="60"/>
  <c r="K285" i="60"/>
  <c r="K284" i="60"/>
  <c r="F283" i="60"/>
  <c r="F278" i="60"/>
  <c r="B286" i="60" s="1"/>
  <c r="C294" i="60" s="1"/>
  <c r="D301" i="60" s="1"/>
  <c r="E309" i="60" s="1"/>
  <c r="F275" i="60"/>
  <c r="M276" i="60" s="1"/>
  <c r="F274" i="60"/>
  <c r="M275" i="60" s="1"/>
  <c r="N275" i="60" s="1"/>
  <c r="F273" i="60"/>
  <c r="M274" i="60" s="1"/>
  <c r="N274" i="60" s="1"/>
  <c r="J270" i="60"/>
  <c r="L270" i="60" s="1"/>
  <c r="J269" i="60"/>
  <c r="L269" i="60" s="1"/>
  <c r="J268" i="60"/>
  <c r="L268" i="60" s="1"/>
  <c r="K267" i="60"/>
  <c r="F267" i="60"/>
  <c r="H267" i="60" s="1"/>
  <c r="F266" i="60"/>
  <c r="I266" i="60" s="1"/>
  <c r="K262" i="60"/>
  <c r="K261" i="60"/>
  <c r="K260" i="60"/>
  <c r="F259" i="60"/>
  <c r="J259" i="60" s="1"/>
  <c r="K259" i="60" s="1"/>
  <c r="K255" i="60"/>
  <c r="K254" i="60"/>
  <c r="K253" i="60"/>
  <c r="K252" i="60"/>
  <c r="J251" i="60"/>
  <c r="F251" i="60"/>
  <c r="H251" i="60" s="1"/>
  <c r="K247" i="60"/>
  <c r="K246" i="60"/>
  <c r="J245" i="60"/>
  <c r="F245" i="60"/>
  <c r="I245" i="60" s="1"/>
  <c r="K245" i="60" s="1"/>
  <c r="F240" i="60"/>
  <c r="A273" i="60" s="1"/>
  <c r="M237" i="60"/>
  <c r="N237" i="60" s="1"/>
  <c r="F237" i="60"/>
  <c r="F236" i="60"/>
  <c r="F235" i="60"/>
  <c r="M236" i="60" s="1"/>
  <c r="N236" i="60" s="1"/>
  <c r="L232" i="60"/>
  <c r="J232" i="60"/>
  <c r="J231" i="60"/>
  <c r="L231" i="60" s="1"/>
  <c r="L230" i="60"/>
  <c r="J230" i="60"/>
  <c r="L229" i="60"/>
  <c r="F228" i="60"/>
  <c r="H228" i="60" s="1"/>
  <c r="K224" i="60"/>
  <c r="K223" i="60"/>
  <c r="K222" i="60"/>
  <c r="K221" i="60"/>
  <c r="K217" i="60"/>
  <c r="K216" i="60"/>
  <c r="K215" i="60"/>
  <c r="K214" i="60"/>
  <c r="K213" i="60"/>
  <c r="K209" i="60"/>
  <c r="K208" i="60"/>
  <c r="F207" i="60"/>
  <c r="F202" i="60"/>
  <c r="L203" i="60" s="1"/>
  <c r="F199" i="60"/>
  <c r="M238" i="60" s="1"/>
  <c r="N238" i="60" s="1"/>
  <c r="F198" i="60"/>
  <c r="M199" i="60" s="1"/>
  <c r="N199" i="60" s="1"/>
  <c r="F197" i="60"/>
  <c r="M198" i="60" s="1"/>
  <c r="N198" i="60" s="1"/>
  <c r="J194" i="60"/>
  <c r="L194" i="60" s="1"/>
  <c r="J193" i="60"/>
  <c r="L193" i="60" s="1"/>
  <c r="J192" i="60"/>
  <c r="L192" i="60" s="1"/>
  <c r="K191" i="60"/>
  <c r="F191" i="60"/>
  <c r="H191" i="60" s="1"/>
  <c r="F190" i="60"/>
  <c r="H190" i="60" s="1"/>
  <c r="K186" i="60"/>
  <c r="K185" i="60"/>
  <c r="K184" i="60"/>
  <c r="K183" i="60"/>
  <c r="L187" i="60" s="1"/>
  <c r="K179" i="60"/>
  <c r="K178" i="60"/>
  <c r="K177" i="60"/>
  <c r="K176" i="60"/>
  <c r="K175" i="60"/>
  <c r="K171" i="60"/>
  <c r="K170" i="60"/>
  <c r="K169" i="60"/>
  <c r="F164" i="60"/>
  <c r="L165" i="60" s="1"/>
  <c r="F161" i="60"/>
  <c r="F160" i="60"/>
  <c r="M161" i="60" s="1"/>
  <c r="N161" i="60" s="1"/>
  <c r="F159" i="60"/>
  <c r="M160" i="60" s="1"/>
  <c r="N160" i="60" s="1"/>
  <c r="J155" i="60"/>
  <c r="L155" i="60" s="1"/>
  <c r="J154" i="60"/>
  <c r="L154" i="60" s="1"/>
  <c r="L153" i="60"/>
  <c r="J153" i="60"/>
  <c r="K152" i="60"/>
  <c r="I152" i="60"/>
  <c r="H152" i="60"/>
  <c r="J152" i="60" s="1"/>
  <c r="I151" i="60"/>
  <c r="H151" i="60"/>
  <c r="J151" i="60" s="1"/>
  <c r="L151" i="60" s="1"/>
  <c r="K147" i="60"/>
  <c r="L148" i="60" s="1"/>
  <c r="K146" i="60"/>
  <c r="K145" i="60"/>
  <c r="K144" i="60"/>
  <c r="K140" i="60"/>
  <c r="K139" i="60"/>
  <c r="K138" i="60"/>
  <c r="K137" i="60"/>
  <c r="L141" i="60" s="1"/>
  <c r="K136" i="60"/>
  <c r="K132" i="60"/>
  <c r="K131" i="60"/>
  <c r="K130" i="60"/>
  <c r="F125" i="60"/>
  <c r="G123" i="60" s="1"/>
  <c r="F122" i="60"/>
  <c r="M162" i="60" s="1"/>
  <c r="M163" i="60" s="1"/>
  <c r="M121" i="60"/>
  <c r="N121" i="60" s="1"/>
  <c r="F121" i="60"/>
  <c r="M122" i="60" s="1"/>
  <c r="N122" i="60" s="1"/>
  <c r="F120" i="60"/>
  <c r="J116" i="60"/>
  <c r="L116" i="60" s="1"/>
  <c r="J115" i="60"/>
  <c r="L115" i="60" s="1"/>
  <c r="J114" i="60"/>
  <c r="L114" i="60" s="1"/>
  <c r="K113" i="60"/>
  <c r="I113" i="60"/>
  <c r="J113" i="60" s="1"/>
  <c r="H113" i="60"/>
  <c r="I112" i="60"/>
  <c r="H112" i="60"/>
  <c r="J112" i="60" s="1"/>
  <c r="L112" i="60" s="1"/>
  <c r="K108" i="60"/>
  <c r="K107" i="60"/>
  <c r="K106" i="60"/>
  <c r="K105" i="60"/>
  <c r="K101" i="60"/>
  <c r="K100" i="60"/>
  <c r="K99" i="60"/>
  <c r="K98" i="60"/>
  <c r="L102" i="60" s="1"/>
  <c r="K97" i="60"/>
  <c r="K93" i="60"/>
  <c r="K92" i="60"/>
  <c r="I91" i="60"/>
  <c r="K91" i="60" s="1"/>
  <c r="F91" i="60"/>
  <c r="H91" i="60" s="1"/>
  <c r="F86" i="60"/>
  <c r="M87" i="60" s="1"/>
  <c r="M83" i="60"/>
  <c r="N83" i="60" s="1"/>
  <c r="F83" i="60"/>
  <c r="F82" i="60"/>
  <c r="F81" i="60"/>
  <c r="M82" i="60" s="1"/>
  <c r="N82" i="60" s="1"/>
  <c r="L77" i="60"/>
  <c r="J77" i="60"/>
  <c r="J76" i="60"/>
  <c r="L76" i="60" s="1"/>
  <c r="J75" i="60"/>
  <c r="L75" i="60" s="1"/>
  <c r="K74" i="60"/>
  <c r="I74" i="60"/>
  <c r="H74" i="60"/>
  <c r="I73" i="60"/>
  <c r="H73" i="60"/>
  <c r="K69" i="60"/>
  <c r="K68" i="60"/>
  <c r="K67" i="60"/>
  <c r="K66" i="60"/>
  <c r="K62" i="60"/>
  <c r="K61" i="60"/>
  <c r="K60" i="60"/>
  <c r="K59" i="60"/>
  <c r="K58" i="60"/>
  <c r="B55" i="60"/>
  <c r="C63" i="60" s="1"/>
  <c r="D70" i="60" s="1"/>
  <c r="E78" i="60" s="1"/>
  <c r="K54" i="60"/>
  <c r="K53" i="60"/>
  <c r="K52" i="60"/>
  <c r="M48" i="60"/>
  <c r="M49" i="60" s="1"/>
  <c r="L48" i="60"/>
  <c r="F47" i="60"/>
  <c r="A80" i="60" s="1"/>
  <c r="G45" i="60"/>
  <c r="F44" i="60"/>
  <c r="F43" i="60"/>
  <c r="M44" i="60" s="1"/>
  <c r="N44" i="60" s="1"/>
  <c r="F42" i="60"/>
  <c r="M43" i="60" s="1"/>
  <c r="N43" i="60" s="1"/>
  <c r="A41" i="60"/>
  <c r="J38" i="60"/>
  <c r="L38" i="60" s="1"/>
  <c r="J37" i="60"/>
  <c r="L37" i="60" s="1"/>
  <c r="I36" i="60"/>
  <c r="H36" i="60"/>
  <c r="K35" i="60"/>
  <c r="K36" i="60" s="1"/>
  <c r="I35" i="60"/>
  <c r="H35" i="60"/>
  <c r="I34" i="60"/>
  <c r="H34" i="60"/>
  <c r="K30" i="60"/>
  <c r="K29" i="60"/>
  <c r="K28" i="60"/>
  <c r="K27" i="60"/>
  <c r="L31" i="60" s="1"/>
  <c r="K23" i="60"/>
  <c r="K22" i="60"/>
  <c r="I21" i="60"/>
  <c r="K21" i="60" s="1"/>
  <c r="H21" i="60"/>
  <c r="F21" i="60"/>
  <c r="F20" i="60"/>
  <c r="F19" i="60"/>
  <c r="H19" i="60" s="1"/>
  <c r="B16" i="60"/>
  <c r="C24" i="60" s="1"/>
  <c r="D31" i="60" s="1"/>
  <c r="E39" i="60" s="1"/>
  <c r="K15" i="60"/>
  <c r="K14" i="60"/>
  <c r="K13" i="60"/>
  <c r="M9" i="60"/>
  <c r="N9" i="60" s="1"/>
  <c r="L8" i="60"/>
  <c r="L47" i="60" s="1"/>
  <c r="L86" i="60" s="1"/>
  <c r="L125" i="60" s="1"/>
  <c r="L164" i="60" s="1"/>
  <c r="L202" i="60" s="1"/>
  <c r="L240" i="60" s="1"/>
  <c r="L278" i="60" s="1"/>
  <c r="L316" i="60" s="1"/>
  <c r="L354" i="60" s="1"/>
  <c r="L392" i="60" s="1"/>
  <c r="L430" i="60" s="1"/>
  <c r="L468" i="60" s="1"/>
  <c r="L506" i="60" s="1"/>
  <c r="L544" i="60" s="1"/>
  <c r="L582" i="60" s="1"/>
  <c r="F8" i="60"/>
  <c r="L9" i="60" s="1"/>
  <c r="G6" i="60"/>
  <c r="G2" i="60"/>
  <c r="N466" i="60" l="1"/>
  <c r="M467" i="60"/>
  <c r="M468" i="60" s="1"/>
  <c r="N468" i="60" s="1"/>
  <c r="M659" i="60"/>
  <c r="N659" i="60" s="1"/>
  <c r="G656" i="60"/>
  <c r="H763" i="60"/>
  <c r="I763" i="60"/>
  <c r="M1103" i="60"/>
  <c r="N1102" i="60"/>
  <c r="L70" i="60"/>
  <c r="N352" i="60"/>
  <c r="M353" i="60"/>
  <c r="N353" i="60" s="1"/>
  <c r="B362" i="60"/>
  <c r="C370" i="60" s="1"/>
  <c r="D377" i="60" s="1"/>
  <c r="E385" i="60" s="1"/>
  <c r="M355" i="60"/>
  <c r="M356" i="60" s="1"/>
  <c r="N356" i="60" s="1"/>
  <c r="L355" i="60"/>
  <c r="G352" i="60"/>
  <c r="L393" i="60"/>
  <c r="A425" i="60"/>
  <c r="G390" i="60"/>
  <c r="M393" i="60"/>
  <c r="H1026" i="60"/>
  <c r="I1048" i="60"/>
  <c r="I1112" i="60"/>
  <c r="K1112" i="60" s="1"/>
  <c r="L1126" i="60"/>
  <c r="H1129" i="60"/>
  <c r="J1129" i="60" s="1"/>
  <c r="L1129" i="60" s="1"/>
  <c r="A1136" i="60"/>
  <c r="L1318" i="60"/>
  <c r="I1360" i="60"/>
  <c r="L1394" i="60"/>
  <c r="H1398" i="60"/>
  <c r="L683" i="60"/>
  <c r="L721" i="60"/>
  <c r="L759" i="60"/>
  <c r="H801" i="60"/>
  <c r="J801" i="60" s="1"/>
  <c r="L801" i="60" s="1"/>
  <c r="L813" i="60"/>
  <c r="B820" i="60"/>
  <c r="C829" i="60" s="1"/>
  <c r="D836" i="60" s="1"/>
  <c r="E844" i="60" s="1"/>
  <c r="H840" i="60"/>
  <c r="J840" i="60" s="1"/>
  <c r="L840" i="60" s="1"/>
  <c r="I842" i="60"/>
  <c r="L1044" i="60"/>
  <c r="H1208" i="60"/>
  <c r="J1208" i="60" s="1"/>
  <c r="L1208" i="60" s="1"/>
  <c r="H1314" i="60"/>
  <c r="H1344" i="60"/>
  <c r="L1356" i="60"/>
  <c r="A1366" i="60"/>
  <c r="G1369" i="60"/>
  <c r="M1372" i="60"/>
  <c r="M1373" i="60" s="1"/>
  <c r="L1432" i="60"/>
  <c r="H1436" i="60"/>
  <c r="J1436" i="60" s="1"/>
  <c r="L1436" i="60" s="1"/>
  <c r="L1470" i="60"/>
  <c r="L109" i="60"/>
  <c r="L218" i="60"/>
  <c r="L225" i="60"/>
  <c r="L263" i="60"/>
  <c r="L415" i="60"/>
  <c r="J457" i="60"/>
  <c r="L457" i="60" s="1"/>
  <c r="L491" i="60"/>
  <c r="L63" i="60"/>
  <c r="L152" i="60"/>
  <c r="H259" i="60"/>
  <c r="I457" i="60"/>
  <c r="M507" i="60"/>
  <c r="J35" i="60"/>
  <c r="L180" i="60"/>
  <c r="M203" i="60"/>
  <c r="B210" i="60"/>
  <c r="C218" i="60" s="1"/>
  <c r="D225" i="60" s="1"/>
  <c r="E233" i="60" s="1"/>
  <c r="I251" i="60"/>
  <c r="K251" i="60" s="1"/>
  <c r="L256" i="60" s="1"/>
  <c r="H266" i="60"/>
  <c r="L301" i="60"/>
  <c r="H479" i="60"/>
  <c r="A501" i="60"/>
  <c r="N660" i="60"/>
  <c r="L790" i="60"/>
  <c r="L836" i="60"/>
  <c r="L871" i="60"/>
  <c r="H1474" i="60"/>
  <c r="J1474" i="60" s="1"/>
  <c r="J1512" i="60"/>
  <c r="J1048" i="60"/>
  <c r="L1048" i="60" s="1"/>
  <c r="J1360" i="60"/>
  <c r="L1360" i="60" s="1"/>
  <c r="M1486" i="60"/>
  <c r="M1487" i="60" s="1"/>
  <c r="L1524" i="60"/>
  <c r="H1549" i="60"/>
  <c r="I207" i="60"/>
  <c r="K207" i="60" s="1"/>
  <c r="H207" i="60"/>
  <c r="I267" i="60"/>
  <c r="I631" i="60"/>
  <c r="K631" i="60" s="1"/>
  <c r="H631" i="60"/>
  <c r="J763" i="60"/>
  <c r="J1089" i="60"/>
  <c r="L1089" i="60" s="1"/>
  <c r="N1407" i="60"/>
  <c r="M1408" i="60"/>
  <c r="N1408" i="60" s="1"/>
  <c r="N507" i="60"/>
  <c r="M508" i="60"/>
  <c r="I725" i="60"/>
  <c r="H725" i="60"/>
  <c r="M581" i="60"/>
  <c r="N580" i="60"/>
  <c r="M894" i="60"/>
  <c r="G891" i="60"/>
  <c r="B901" i="60"/>
  <c r="C913" i="60" s="1"/>
  <c r="D920" i="60" s="1"/>
  <c r="E928" i="60" s="1"/>
  <c r="A930" i="60"/>
  <c r="L894" i="60"/>
  <c r="I1131" i="60"/>
  <c r="H1131" i="60"/>
  <c r="M394" i="60"/>
  <c r="N393" i="60"/>
  <c r="I418" i="60"/>
  <c r="H418" i="60"/>
  <c r="I441" i="60"/>
  <c r="K441" i="60" s="1"/>
  <c r="L446" i="60" s="1"/>
  <c r="H441" i="60"/>
  <c r="H456" i="60"/>
  <c r="I456" i="60"/>
  <c r="I494" i="60"/>
  <c r="H494" i="60"/>
  <c r="J494" i="60" s="1"/>
  <c r="L494" i="60" s="1"/>
  <c r="M811" i="60"/>
  <c r="N810" i="60"/>
  <c r="G1139" i="60"/>
  <c r="M1142" i="60"/>
  <c r="N1142" i="60" s="1"/>
  <c r="I1283" i="60"/>
  <c r="H1283" i="60"/>
  <c r="J266" i="60"/>
  <c r="L266" i="60" s="1"/>
  <c r="H549" i="60"/>
  <c r="I549" i="60"/>
  <c r="K549" i="60" s="1"/>
  <c r="G162" i="60"/>
  <c r="B172" i="60"/>
  <c r="C180" i="60" s="1"/>
  <c r="D187" i="60" s="1"/>
  <c r="E195" i="60" s="1"/>
  <c r="M165" i="60"/>
  <c r="M166" i="60" s="1"/>
  <c r="M167" i="60" s="1"/>
  <c r="I190" i="60"/>
  <c r="J190" i="60" s="1"/>
  <c r="L190" i="60" s="1"/>
  <c r="M545" i="60"/>
  <c r="A577" i="60"/>
  <c r="L545" i="60"/>
  <c r="B552" i="60"/>
  <c r="C560" i="60" s="1"/>
  <c r="D567" i="60" s="1"/>
  <c r="E575" i="60" s="1"/>
  <c r="G542" i="60"/>
  <c r="I689" i="60"/>
  <c r="H689" i="60"/>
  <c r="J689" i="60" s="1"/>
  <c r="I839" i="60"/>
  <c r="H839" i="60"/>
  <c r="J74" i="60"/>
  <c r="L74" i="60" s="1"/>
  <c r="L113" i="60"/>
  <c r="I342" i="60"/>
  <c r="H342" i="60"/>
  <c r="M666" i="60"/>
  <c r="M667" i="60" s="1"/>
  <c r="N665" i="60"/>
  <c r="M204" i="60"/>
  <c r="M205" i="60" s="1"/>
  <c r="N203" i="60"/>
  <c r="J267" i="60"/>
  <c r="L267" i="60" s="1"/>
  <c r="M735" i="60"/>
  <c r="N735" i="60" s="1"/>
  <c r="N734" i="60"/>
  <c r="M1256" i="60"/>
  <c r="N1255" i="60"/>
  <c r="J842" i="60"/>
  <c r="L842" i="60" s="1"/>
  <c r="G849" i="60"/>
  <c r="M1220" i="60"/>
  <c r="M1221" i="60" s="1"/>
  <c r="N1221" i="60" s="1"/>
  <c r="B1379" i="60"/>
  <c r="C1387" i="60" s="1"/>
  <c r="D1394" i="60" s="1"/>
  <c r="E1402" i="60" s="1"/>
  <c r="L1486" i="60"/>
  <c r="A653" i="60"/>
  <c r="L763" i="60"/>
  <c r="J923" i="60"/>
  <c r="L923" i="60" s="1"/>
  <c r="J1047" i="60"/>
  <c r="L1047" i="60" s="1"/>
  <c r="L1119" i="60"/>
  <c r="J34" i="60"/>
  <c r="L34" i="60" s="1"/>
  <c r="M239" i="60"/>
  <c r="G314" i="60"/>
  <c r="K479" i="60"/>
  <c r="N542" i="60"/>
  <c r="I608" i="60"/>
  <c r="J608" i="60" s="1"/>
  <c r="L608" i="60" s="1"/>
  <c r="L613" i="60" s="1"/>
  <c r="I586" i="60" s="1"/>
  <c r="K586" i="60" s="1"/>
  <c r="L590" i="60" s="1"/>
  <c r="L621" i="60"/>
  <c r="L659" i="60"/>
  <c r="J686" i="60"/>
  <c r="L686" i="60" s="1"/>
  <c r="A693" i="60"/>
  <c r="H779" i="60"/>
  <c r="L955" i="60"/>
  <c r="G1217" i="60"/>
  <c r="I1382" i="60"/>
  <c r="K1382" i="60" s="1"/>
  <c r="L1387" i="60" s="1"/>
  <c r="J965" i="60"/>
  <c r="L965" i="60" s="1"/>
  <c r="L1448" i="60"/>
  <c r="M1524" i="60"/>
  <c r="M1525" i="60" s="1"/>
  <c r="H1535" i="60"/>
  <c r="H1587" i="60"/>
  <c r="J1587" i="60" s="1"/>
  <c r="L1587" i="60" s="1"/>
  <c r="B666" i="60"/>
  <c r="C676" i="60" s="1"/>
  <c r="D683" i="60" s="1"/>
  <c r="E691" i="60" s="1"/>
  <c r="I762" i="60"/>
  <c r="J762" i="60" s="1"/>
  <c r="L762" i="60" s="1"/>
  <c r="H843" i="60"/>
  <c r="J843" i="60" s="1"/>
  <c r="L843" i="60" s="1"/>
  <c r="K1030" i="60"/>
  <c r="L1037" i="60" s="1"/>
  <c r="H1091" i="60"/>
  <c r="B1227" i="60"/>
  <c r="C1235" i="60" s="1"/>
  <c r="D1242" i="60" s="1"/>
  <c r="E1250" i="60" s="1"/>
  <c r="M1294" i="60"/>
  <c r="N1294" i="60" s="1"/>
  <c r="L1334" i="60"/>
  <c r="N1372" i="60"/>
  <c r="J1398" i="60"/>
  <c r="L1398" i="60" s="1"/>
  <c r="J1549" i="60"/>
  <c r="L1549" i="60" s="1"/>
  <c r="J228" i="60"/>
  <c r="L228" i="60" s="1"/>
  <c r="L233" i="60" s="1"/>
  <c r="I206" i="60" s="1"/>
  <c r="K206" i="60" s="1"/>
  <c r="L210" i="60" s="1"/>
  <c r="L235" i="60" s="1"/>
  <c r="B324" i="60"/>
  <c r="C332" i="60" s="1"/>
  <c r="D339" i="60" s="1"/>
  <c r="E347" i="60" s="1"/>
  <c r="H609" i="60"/>
  <c r="J609" i="60" s="1"/>
  <c r="L609" i="60" s="1"/>
  <c r="L36" i="60"/>
  <c r="I191" i="60"/>
  <c r="J191" i="60" s="1"/>
  <c r="L191" i="60" s="1"/>
  <c r="I228" i="60"/>
  <c r="I290" i="60"/>
  <c r="K290" i="60" s="1"/>
  <c r="L317" i="60"/>
  <c r="M357" i="60"/>
  <c r="B400" i="60"/>
  <c r="C408" i="60" s="1"/>
  <c r="D415" i="60" s="1"/>
  <c r="E423" i="60" s="1"/>
  <c r="J1007" i="60"/>
  <c r="L1007" i="60" s="1"/>
  <c r="L1079" i="60"/>
  <c r="J36" i="60"/>
  <c r="J73" i="60"/>
  <c r="L73" i="60" s="1"/>
  <c r="M200" i="60"/>
  <c r="H245" i="60"/>
  <c r="M317" i="60"/>
  <c r="N661" i="60"/>
  <c r="K750" i="60"/>
  <c r="L752" i="60" s="1"/>
  <c r="H841" i="60"/>
  <c r="J841" i="60" s="1"/>
  <c r="L841" i="60" s="1"/>
  <c r="N1139" i="60"/>
  <c r="H1170" i="60"/>
  <c r="J1170" i="60" s="1"/>
  <c r="N1178" i="60"/>
  <c r="I1230" i="60"/>
  <c r="K1230" i="60" s="1"/>
  <c r="L1235" i="60" s="1"/>
  <c r="J1321" i="60"/>
  <c r="L1321" i="60" s="1"/>
  <c r="I1420" i="60"/>
  <c r="K1420" i="60" s="1"/>
  <c r="L1425" i="60" s="1"/>
  <c r="M206" i="60"/>
  <c r="N205" i="60"/>
  <c r="L620" i="60"/>
  <c r="L658" i="60"/>
  <c r="L698" i="60" s="1"/>
  <c r="L156" i="60"/>
  <c r="I129" i="60" s="1"/>
  <c r="K129" i="60" s="1"/>
  <c r="L133" i="60" s="1"/>
  <c r="L158" i="60" s="1"/>
  <c r="M88" i="60"/>
  <c r="N87" i="60"/>
  <c r="M277" i="60"/>
  <c r="N276" i="60"/>
  <c r="L117" i="60"/>
  <c r="I90" i="60" s="1"/>
  <c r="K90" i="60" s="1"/>
  <c r="L94" i="60" s="1"/>
  <c r="L119" i="60" s="1"/>
  <c r="M50" i="60"/>
  <c r="N49" i="60"/>
  <c r="M164" i="60"/>
  <c r="N164" i="60" s="1"/>
  <c r="N163" i="60"/>
  <c r="L271" i="60"/>
  <c r="I244" i="60" s="1"/>
  <c r="K244" i="60" s="1"/>
  <c r="L248" i="60" s="1"/>
  <c r="L273" i="60" s="1"/>
  <c r="M391" i="60"/>
  <c r="N390" i="60"/>
  <c r="I397" i="60"/>
  <c r="K397" i="60" s="1"/>
  <c r="H397" i="60"/>
  <c r="I304" i="60"/>
  <c r="H304" i="60"/>
  <c r="I380" i="60"/>
  <c r="H380" i="60"/>
  <c r="M544" i="60"/>
  <c r="N544" i="60" s="1"/>
  <c r="N543" i="60"/>
  <c r="M10" i="60"/>
  <c r="L126" i="60"/>
  <c r="N162" i="60"/>
  <c r="N204" i="60"/>
  <c r="M241" i="60"/>
  <c r="B248" i="60"/>
  <c r="C256" i="60" s="1"/>
  <c r="D263" i="60" s="1"/>
  <c r="E271" i="60" s="1"/>
  <c r="L241" i="60"/>
  <c r="L279" i="60"/>
  <c r="H283" i="60"/>
  <c r="I289" i="60"/>
  <c r="K289" i="60" s="1"/>
  <c r="I321" i="60"/>
  <c r="K321" i="60" s="1"/>
  <c r="H321" i="60"/>
  <c r="N470" i="60"/>
  <c r="M471" i="60"/>
  <c r="H20" i="60"/>
  <c r="I20" i="60"/>
  <c r="K20" i="60" s="1"/>
  <c r="N48" i="60"/>
  <c r="G84" i="60"/>
  <c r="B94" i="60"/>
  <c r="C102" i="60" s="1"/>
  <c r="D109" i="60" s="1"/>
  <c r="E117" i="60" s="1"/>
  <c r="M126" i="60"/>
  <c r="G276" i="60"/>
  <c r="I283" i="60"/>
  <c r="K283" i="60" s="1"/>
  <c r="H289" i="60"/>
  <c r="M354" i="60"/>
  <c r="N354" i="60" s="1"/>
  <c r="I381" i="60"/>
  <c r="A119" i="60"/>
  <c r="B133" i="60"/>
  <c r="C141" i="60" s="1"/>
  <c r="D148" i="60" s="1"/>
  <c r="E156" i="60" s="1"/>
  <c r="J335" i="60"/>
  <c r="K335" i="60" s="1"/>
  <c r="L339" i="60" s="1"/>
  <c r="H381" i="60"/>
  <c r="I19" i="60"/>
  <c r="K19" i="60" s="1"/>
  <c r="A158" i="60"/>
  <c r="A197" i="60"/>
  <c r="A235" i="60"/>
  <c r="M315" i="60"/>
  <c r="H335" i="60"/>
  <c r="I419" i="60"/>
  <c r="H419" i="60"/>
  <c r="L35" i="60"/>
  <c r="A311" i="60"/>
  <c r="M279" i="60"/>
  <c r="I305" i="60"/>
  <c r="M395" i="60"/>
  <c r="N394" i="60"/>
  <c r="L87" i="60"/>
  <c r="G200" i="60"/>
  <c r="G238" i="60"/>
  <c r="H305" i="60"/>
  <c r="J305" i="60" s="1"/>
  <c r="L305" i="60" s="1"/>
  <c r="N355" i="60"/>
  <c r="L377" i="60"/>
  <c r="H517" i="60"/>
  <c r="I570" i="60"/>
  <c r="H570" i="60"/>
  <c r="I403" i="60"/>
  <c r="K403" i="60" s="1"/>
  <c r="L408" i="60" s="1"/>
  <c r="I474" i="60"/>
  <c r="K474" i="60" s="1"/>
  <c r="H481" i="60"/>
  <c r="H511" i="60"/>
  <c r="I517" i="60"/>
  <c r="K517" i="60" s="1"/>
  <c r="L522" i="60" s="1"/>
  <c r="H555" i="60"/>
  <c r="M619" i="60"/>
  <c r="N618" i="60"/>
  <c r="N772" i="60"/>
  <c r="M773" i="60"/>
  <c r="I481" i="60"/>
  <c r="K481" i="60" s="1"/>
  <c r="I511" i="60"/>
  <c r="K511" i="60" s="1"/>
  <c r="I555" i="60"/>
  <c r="K555" i="60" s="1"/>
  <c r="I593" i="60"/>
  <c r="K593" i="60" s="1"/>
  <c r="L598" i="60" s="1"/>
  <c r="L636" i="60"/>
  <c r="N504" i="60"/>
  <c r="I533" i="60"/>
  <c r="A615" i="60"/>
  <c r="L583" i="60"/>
  <c r="G580" i="60"/>
  <c r="I690" i="60"/>
  <c r="H690" i="60"/>
  <c r="H442" i="60"/>
  <c r="N467" i="60"/>
  <c r="I473" i="60"/>
  <c r="K473" i="60" s="1"/>
  <c r="H480" i="60"/>
  <c r="N505" i="60"/>
  <c r="H533" i="60"/>
  <c r="G428" i="60"/>
  <c r="B438" i="60"/>
  <c r="C446" i="60" s="1"/>
  <c r="D453" i="60" s="1"/>
  <c r="E461" i="60" s="1"/>
  <c r="I480" i="60"/>
  <c r="K480" i="60" s="1"/>
  <c r="L484" i="60" s="1"/>
  <c r="H495" i="60"/>
  <c r="J495" i="60" s="1"/>
  <c r="L495" i="60" s="1"/>
  <c r="L499" i="60" s="1"/>
  <c r="I472" i="60" s="1"/>
  <c r="K472" i="60" s="1"/>
  <c r="A539" i="60"/>
  <c r="L507" i="60"/>
  <c r="I556" i="60"/>
  <c r="K556" i="60" s="1"/>
  <c r="J571" i="60"/>
  <c r="L571" i="60" s="1"/>
  <c r="M583" i="60"/>
  <c r="M622" i="60"/>
  <c r="N621" i="60"/>
  <c r="M428" i="60"/>
  <c r="L431" i="60"/>
  <c r="L529" i="60"/>
  <c r="L567" i="60"/>
  <c r="L605" i="60"/>
  <c r="M431" i="60"/>
  <c r="H518" i="60"/>
  <c r="I532" i="60"/>
  <c r="J532" i="60" s="1"/>
  <c r="L532" i="60" s="1"/>
  <c r="B590" i="60"/>
  <c r="C598" i="60" s="1"/>
  <c r="D605" i="60" s="1"/>
  <c r="E613" i="60" s="1"/>
  <c r="L643" i="60"/>
  <c r="G696" i="60"/>
  <c r="A846" i="60"/>
  <c r="M813" i="60"/>
  <c r="M850" i="60"/>
  <c r="N849" i="60"/>
  <c r="M1100" i="60"/>
  <c r="N1099" i="60"/>
  <c r="H646" i="60"/>
  <c r="J646" i="60" s="1"/>
  <c r="L646" i="60" s="1"/>
  <c r="M697" i="60"/>
  <c r="L699" i="60"/>
  <c r="B706" i="60"/>
  <c r="C714" i="60" s="1"/>
  <c r="D721" i="60" s="1"/>
  <c r="E729" i="60" s="1"/>
  <c r="L913" i="60"/>
  <c r="N663" i="60"/>
  <c r="L714" i="60"/>
  <c r="N811" i="60"/>
  <c r="M812" i="60"/>
  <c r="N812" i="60" s="1"/>
  <c r="M892" i="60"/>
  <c r="N891" i="60"/>
  <c r="M657" i="60"/>
  <c r="H688" i="60"/>
  <c r="J688" i="60" s="1"/>
  <c r="I724" i="60"/>
  <c r="J724" i="60" s="1"/>
  <c r="L724" i="60" s="1"/>
  <c r="G734" i="60"/>
  <c r="B744" i="60"/>
  <c r="C752" i="60" s="1"/>
  <c r="D759" i="60" s="1"/>
  <c r="E767" i="60" s="1"/>
  <c r="M737" i="60"/>
  <c r="A769" i="60"/>
  <c r="K764" i="60"/>
  <c r="L764" i="60" s="1"/>
  <c r="M775" i="60"/>
  <c r="A807" i="60"/>
  <c r="B782" i="60"/>
  <c r="C790" i="60" s="1"/>
  <c r="D797" i="60" s="1"/>
  <c r="E805" i="60" s="1"/>
  <c r="I824" i="60"/>
  <c r="K824" i="60" s="1"/>
  <c r="L829" i="60" s="1"/>
  <c r="N664" i="60"/>
  <c r="H800" i="60"/>
  <c r="I800" i="60"/>
  <c r="N933" i="60"/>
  <c r="M934" i="60"/>
  <c r="H647" i="60"/>
  <c r="J647" i="60" s="1"/>
  <c r="L647" i="60" s="1"/>
  <c r="I687" i="60"/>
  <c r="J687" i="60" s="1"/>
  <c r="L687" i="60" s="1"/>
  <c r="K688" i="60"/>
  <c r="M699" i="60"/>
  <c r="I882" i="60"/>
  <c r="H882" i="60"/>
  <c r="J882" i="60" s="1"/>
  <c r="L882" i="60" s="1"/>
  <c r="L920" i="60"/>
  <c r="H924" i="60"/>
  <c r="J924" i="60" s="1"/>
  <c r="M976" i="60"/>
  <c r="N975" i="60"/>
  <c r="M1020" i="60"/>
  <c r="G1017" i="60"/>
  <c r="A1054" i="60"/>
  <c r="L1020" i="60"/>
  <c r="H802" i="60"/>
  <c r="J802" i="60" s="1"/>
  <c r="L802" i="60" s="1"/>
  <c r="M852" i="60"/>
  <c r="M936" i="60"/>
  <c r="B943" i="60"/>
  <c r="C955" i="60" s="1"/>
  <c r="D962" i="60" s="1"/>
  <c r="E970" i="60" s="1"/>
  <c r="L936" i="60"/>
  <c r="G933" i="60"/>
  <c r="M1058" i="60"/>
  <c r="N1057" i="60"/>
  <c r="M1104" i="60"/>
  <c r="N1103" i="60"/>
  <c r="L924" i="60"/>
  <c r="I966" i="60"/>
  <c r="H966" i="60"/>
  <c r="H925" i="60"/>
  <c r="L797" i="60"/>
  <c r="L878" i="60"/>
  <c r="M895" i="60"/>
  <c r="N894" i="60"/>
  <c r="I925" i="60"/>
  <c r="I883" i="60"/>
  <c r="H883" i="60"/>
  <c r="A972" i="60"/>
  <c r="I817" i="60"/>
  <c r="K817" i="60" s="1"/>
  <c r="I1090" i="60"/>
  <c r="H1090" i="60"/>
  <c r="M1143" i="60"/>
  <c r="L1004" i="60"/>
  <c r="I1009" i="60"/>
  <c r="H1009" i="60"/>
  <c r="M1061" i="60"/>
  <c r="N1060" i="60"/>
  <c r="K925" i="60"/>
  <c r="H1024" i="60"/>
  <c r="N1179" i="60"/>
  <c r="M1180" i="60"/>
  <c r="N1180" i="60" s="1"/>
  <c r="H1245" i="60"/>
  <c r="I1245" i="60"/>
  <c r="M1526" i="60"/>
  <c r="N1525" i="60"/>
  <c r="M978" i="60"/>
  <c r="G975" i="60"/>
  <c r="B985" i="60"/>
  <c r="C997" i="60" s="1"/>
  <c r="D1004" i="60" s="1"/>
  <c r="E1012" i="60" s="1"/>
  <c r="I1008" i="60"/>
  <c r="H1008" i="60"/>
  <c r="A1175" i="60"/>
  <c r="B1149" i="60"/>
  <c r="C1159" i="60" s="1"/>
  <c r="D1166" i="60" s="1"/>
  <c r="E1173" i="60" s="1"/>
  <c r="L1142" i="60"/>
  <c r="L1166" i="60"/>
  <c r="L1170" i="60"/>
  <c r="I1284" i="60"/>
  <c r="H1284" i="60"/>
  <c r="J1284" i="60" s="1"/>
  <c r="L1284" i="60" s="1"/>
  <c r="G1407" i="60"/>
  <c r="M1410" i="60"/>
  <c r="L1410" i="60"/>
  <c r="A1442" i="60"/>
  <c r="B1417" i="60"/>
  <c r="C1425" i="60" s="1"/>
  <c r="D1432" i="60" s="1"/>
  <c r="E1440" i="60" s="1"/>
  <c r="H881" i="60"/>
  <c r="J881" i="60" s="1"/>
  <c r="L881" i="60" s="1"/>
  <c r="L962" i="60"/>
  <c r="I967" i="60"/>
  <c r="H967" i="60"/>
  <c r="A1014" i="60"/>
  <c r="A1096" i="60"/>
  <c r="L1060" i="60"/>
  <c r="B1067" i="60"/>
  <c r="C1079" i="60" s="1"/>
  <c r="D1086" i="60" s="1"/>
  <c r="E1094" i="60" s="1"/>
  <c r="M1018" i="60"/>
  <c r="N1017" i="60"/>
  <c r="H1030" i="60"/>
  <c r="I1049" i="60"/>
  <c r="H1049" i="60"/>
  <c r="J1091" i="60"/>
  <c r="L1091" i="60" s="1"/>
  <c r="I1106" i="60"/>
  <c r="K1106" i="60" s="1"/>
  <c r="H1130" i="60"/>
  <c r="J1130" i="60" s="1"/>
  <c r="L1130" i="60" s="1"/>
  <c r="M1141" i="60"/>
  <c r="N1141" i="60" s="1"/>
  <c r="L1159" i="60"/>
  <c r="I1169" i="60"/>
  <c r="H1169" i="60"/>
  <c r="L1198" i="60"/>
  <c r="N1218" i="60"/>
  <c r="M1219" i="60"/>
  <c r="N1219" i="60" s="1"/>
  <c r="N1335" i="60"/>
  <c r="M1336" i="60"/>
  <c r="N1369" i="60"/>
  <c r="M1370" i="60"/>
  <c r="B1109" i="60"/>
  <c r="C1119" i="60" s="1"/>
  <c r="D1126" i="60" s="1"/>
  <c r="E1134" i="60" s="1"/>
  <c r="G1099" i="60"/>
  <c r="B1188" i="60"/>
  <c r="C1198" i="60" s="1"/>
  <c r="D1205" i="60" s="1"/>
  <c r="E1212" i="60" s="1"/>
  <c r="M1449" i="60"/>
  <c r="N1448" i="60"/>
  <c r="L1181" i="60"/>
  <c r="N1220" i="60"/>
  <c r="M1295" i="60"/>
  <c r="N1295" i="60" s="1"/>
  <c r="I1306" i="60"/>
  <c r="K1306" i="60" s="1"/>
  <c r="H1306" i="60"/>
  <c r="L1102" i="60"/>
  <c r="G1178" i="60"/>
  <c r="M1181" i="60"/>
  <c r="M1222" i="60"/>
  <c r="L1280" i="60"/>
  <c r="I1307" i="60"/>
  <c r="K1307" i="60" s="1"/>
  <c r="H1307" i="60"/>
  <c r="M1296" i="60"/>
  <c r="G1293" i="60"/>
  <c r="A1328" i="60"/>
  <c r="M1332" i="60"/>
  <c r="B1265" i="60"/>
  <c r="C1273" i="60" s="1"/>
  <c r="D1280" i="60" s="1"/>
  <c r="E1288" i="60" s="1"/>
  <c r="I1268" i="60"/>
  <c r="K1268" i="60" s="1"/>
  <c r="L1273" i="60" s="1"/>
  <c r="L1296" i="60"/>
  <c r="M1374" i="60"/>
  <c r="N1373" i="60"/>
  <c r="L1258" i="60"/>
  <c r="I1322" i="60"/>
  <c r="H1322" i="60"/>
  <c r="M1409" i="60"/>
  <c r="N1409" i="60" s="1"/>
  <c r="H1435" i="60"/>
  <c r="I1435" i="60"/>
  <c r="N1446" i="60"/>
  <c r="M1447" i="60"/>
  <c r="N1447" i="60" s="1"/>
  <c r="H1246" i="60"/>
  <c r="J1246" i="60" s="1"/>
  <c r="L1246" i="60" s="1"/>
  <c r="A1252" i="60"/>
  <c r="M1258" i="60"/>
  <c r="I1359" i="60"/>
  <c r="J1359" i="60" s="1"/>
  <c r="L1359" i="60" s="1"/>
  <c r="L1364" i="60" s="1"/>
  <c r="I1337" i="60" s="1"/>
  <c r="K1337" i="60" s="1"/>
  <c r="L1341" i="60" s="1"/>
  <c r="L1366" i="60" s="1"/>
  <c r="J1209" i="60"/>
  <c r="L1209" i="60" s="1"/>
  <c r="L1212" i="60" s="1"/>
  <c r="I1184" i="60" s="1"/>
  <c r="K1184" i="60" s="1"/>
  <c r="L1188" i="60" s="1"/>
  <c r="L1214" i="60" s="1"/>
  <c r="A1290" i="60"/>
  <c r="N1445" i="60"/>
  <c r="L1474" i="60"/>
  <c r="M1564" i="60"/>
  <c r="N1563" i="60"/>
  <c r="B1341" i="60"/>
  <c r="C1349" i="60" s="1"/>
  <c r="D1356" i="60" s="1"/>
  <c r="E1364" i="60" s="1"/>
  <c r="H1473" i="60"/>
  <c r="J1473" i="60" s="1"/>
  <c r="L1473" i="60" s="1"/>
  <c r="N1483" i="60"/>
  <c r="G1331" i="60"/>
  <c r="G1445" i="60"/>
  <c r="A1480" i="60"/>
  <c r="B1455" i="60"/>
  <c r="C1463" i="60" s="1"/>
  <c r="D1470" i="60" s="1"/>
  <c r="E1478" i="60" s="1"/>
  <c r="M1485" i="60"/>
  <c r="N1485" i="60" s="1"/>
  <c r="M1560" i="60"/>
  <c r="N1559" i="60"/>
  <c r="H1397" i="60"/>
  <c r="J1397" i="60" s="1"/>
  <c r="L1397" i="60" s="1"/>
  <c r="L1402" i="60" s="1"/>
  <c r="I1375" i="60" s="1"/>
  <c r="K1375" i="60" s="1"/>
  <c r="L1379" i="60" s="1"/>
  <c r="L1404" i="60" s="1"/>
  <c r="M1488" i="60"/>
  <c r="N1487" i="60"/>
  <c r="L1512" i="60"/>
  <c r="N1522" i="60"/>
  <c r="M1523" i="60"/>
  <c r="N1523" i="60" s="1"/>
  <c r="B1493" i="60"/>
  <c r="C1501" i="60" s="1"/>
  <c r="D1508" i="60" s="1"/>
  <c r="E1516" i="60" s="1"/>
  <c r="A1518" i="60"/>
  <c r="B1531" i="60"/>
  <c r="C1539" i="60" s="1"/>
  <c r="D1546" i="60" s="1"/>
  <c r="E1554" i="60" s="1"/>
  <c r="G1559" i="60"/>
  <c r="H1458" i="60"/>
  <c r="H1496" i="60"/>
  <c r="H1534" i="60"/>
  <c r="L1562" i="60"/>
  <c r="H1511" i="60"/>
  <c r="G1521" i="60"/>
  <c r="N1562" i="60"/>
  <c r="I1511" i="60"/>
  <c r="N1521" i="60"/>
  <c r="B1569" i="60"/>
  <c r="C1577" i="60" s="1"/>
  <c r="D1584" i="60" s="1"/>
  <c r="E1592" i="60" s="1"/>
  <c r="N1486" i="60"/>
  <c r="N1524" i="60"/>
  <c r="H1536" i="60"/>
  <c r="H1572" i="60"/>
  <c r="I1536" i="60"/>
  <c r="K1536" i="60" s="1"/>
  <c r="L1539" i="60" s="1"/>
  <c r="H1550" i="60"/>
  <c r="J1550" i="60" s="1"/>
  <c r="L1550" i="60" s="1"/>
  <c r="L1554" i="60" s="1"/>
  <c r="I1527" i="60" s="1"/>
  <c r="K1527" i="60" s="1"/>
  <c r="L1531" i="60" s="1"/>
  <c r="H1588" i="60"/>
  <c r="J1588" i="60" s="1"/>
  <c r="L1588" i="60" s="1"/>
  <c r="L1592" i="60" s="1"/>
  <c r="I1565" i="60" s="1"/>
  <c r="K1565" i="60" s="1"/>
  <c r="L1569" i="60" s="1"/>
  <c r="L1594" i="60" s="1"/>
  <c r="J1511" i="60" l="1"/>
  <c r="L1511" i="60" s="1"/>
  <c r="L1516" i="60" s="1"/>
  <c r="I1489" i="60" s="1"/>
  <c r="K1489" i="60" s="1"/>
  <c r="L1493" i="60" s="1"/>
  <c r="L1518" i="60" s="1"/>
  <c r="L767" i="60"/>
  <c r="I740" i="60" s="1"/>
  <c r="K740" i="60" s="1"/>
  <c r="L744" i="60" s="1"/>
  <c r="J800" i="60"/>
  <c r="L800" i="60" s="1"/>
  <c r="L78" i="60"/>
  <c r="I51" i="60" s="1"/>
  <c r="K51" i="60" s="1"/>
  <c r="L55" i="60" s="1"/>
  <c r="L80" i="60" s="1"/>
  <c r="J1169" i="60"/>
  <c r="L1169" i="60" s="1"/>
  <c r="L1173" i="60" s="1"/>
  <c r="I1145" i="60" s="1"/>
  <c r="K1145" i="60" s="1"/>
  <c r="L1149" i="60" s="1"/>
  <c r="L1175" i="60" s="1"/>
  <c r="J1090" i="60"/>
  <c r="L1090" i="60" s="1"/>
  <c r="L1094" i="60" s="1"/>
  <c r="I1063" i="60" s="1"/>
  <c r="K1063" i="60" s="1"/>
  <c r="L1067" i="60" s="1"/>
  <c r="L560" i="60"/>
  <c r="L294" i="60"/>
  <c r="J342" i="60"/>
  <c r="L342" i="60" s="1"/>
  <c r="L347" i="60" s="1"/>
  <c r="I320" i="60" s="1"/>
  <c r="K320" i="60" s="1"/>
  <c r="L324" i="60" s="1"/>
  <c r="L349" i="60" s="1"/>
  <c r="J1283" i="60"/>
  <c r="L1283" i="60" s="1"/>
  <c r="L1288" i="60" s="1"/>
  <c r="I1261" i="60" s="1"/>
  <c r="K1261" i="60" s="1"/>
  <c r="L1265" i="60" s="1"/>
  <c r="J418" i="60"/>
  <c r="L418" i="60" s="1"/>
  <c r="J1131" i="60"/>
  <c r="L1131" i="60" s="1"/>
  <c r="L1134" i="60" s="1"/>
  <c r="I1105" i="60" s="1"/>
  <c r="K1105" i="60" s="1"/>
  <c r="L1109" i="60" s="1"/>
  <c r="L1136" i="60" s="1"/>
  <c r="J966" i="60"/>
  <c r="L966" i="60" s="1"/>
  <c r="L195" i="60"/>
  <c r="I168" i="60" s="1"/>
  <c r="K168" i="60" s="1"/>
  <c r="L172" i="60" s="1"/>
  <c r="L197" i="60" s="1"/>
  <c r="J725" i="60"/>
  <c r="L725" i="60" s="1"/>
  <c r="L729" i="60" s="1"/>
  <c r="I702" i="60" s="1"/>
  <c r="K702" i="60" s="1"/>
  <c r="L706" i="60" s="1"/>
  <c r="L731" i="60" s="1"/>
  <c r="M582" i="60"/>
  <c r="N582" i="60" s="1"/>
  <c r="N581" i="60"/>
  <c r="J456" i="60"/>
  <c r="L456" i="60" s="1"/>
  <c r="L461" i="60" s="1"/>
  <c r="I434" i="60" s="1"/>
  <c r="K434" i="60" s="1"/>
  <c r="L438" i="60" s="1"/>
  <c r="L463" i="60" s="1"/>
  <c r="M1257" i="60"/>
  <c r="N1257" i="60" s="1"/>
  <c r="N1256" i="60"/>
  <c r="L1290" i="60"/>
  <c r="J1322" i="60"/>
  <c r="L1322" i="60" s="1"/>
  <c r="L1326" i="60" s="1"/>
  <c r="I1299" i="60" s="1"/>
  <c r="K1299" i="60" s="1"/>
  <c r="L1303" i="60" s="1"/>
  <c r="J1008" i="60"/>
  <c r="L1008" i="60" s="1"/>
  <c r="J1245" i="60"/>
  <c r="L1245" i="60" s="1"/>
  <c r="L476" i="60"/>
  <c r="L501" i="60" s="1"/>
  <c r="L39" i="60"/>
  <c r="I12" i="60" s="1"/>
  <c r="K12" i="60" s="1"/>
  <c r="L16" i="60" s="1"/>
  <c r="J380" i="60"/>
  <c r="L380" i="60" s="1"/>
  <c r="M736" i="60"/>
  <c r="N736" i="60" s="1"/>
  <c r="N666" i="60"/>
  <c r="N166" i="60"/>
  <c r="M318" i="60"/>
  <c r="N317" i="60"/>
  <c r="M358" i="60"/>
  <c r="N357" i="60"/>
  <c r="M240" i="60"/>
  <c r="N240" i="60" s="1"/>
  <c r="N239" i="60"/>
  <c r="J690" i="60"/>
  <c r="N165" i="60"/>
  <c r="J304" i="60"/>
  <c r="L304" i="60" s="1"/>
  <c r="L309" i="60" s="1"/>
  <c r="I282" i="60" s="1"/>
  <c r="K282" i="60" s="1"/>
  <c r="L286" i="60" s="1"/>
  <c r="L311" i="60" s="1"/>
  <c r="M509" i="60"/>
  <c r="N508" i="60"/>
  <c r="M201" i="60"/>
  <c r="N200" i="60"/>
  <c r="L1096" i="60"/>
  <c r="L651" i="60"/>
  <c r="I624" i="60" s="1"/>
  <c r="K624" i="60" s="1"/>
  <c r="L628" i="60" s="1"/>
  <c r="L653" i="60" s="1"/>
  <c r="J533" i="60"/>
  <c r="L533" i="60" s="1"/>
  <c r="L537" i="60" s="1"/>
  <c r="I510" i="60" s="1"/>
  <c r="K510" i="60" s="1"/>
  <c r="L514" i="60" s="1"/>
  <c r="L539" i="60" s="1"/>
  <c r="L24" i="60"/>
  <c r="J839" i="60"/>
  <c r="L839" i="60" s="1"/>
  <c r="L844" i="60" s="1"/>
  <c r="I816" i="60" s="1"/>
  <c r="K816" i="60" s="1"/>
  <c r="L820" i="60" s="1"/>
  <c r="M546" i="60"/>
  <c r="N545" i="60"/>
  <c r="L1556" i="60"/>
  <c r="M1371" i="60"/>
  <c r="N1371" i="60" s="1"/>
  <c r="N1370" i="60"/>
  <c r="M1527" i="60"/>
  <c r="N1526" i="60"/>
  <c r="N1058" i="60"/>
  <c r="M1059" i="60"/>
  <c r="N1059" i="60" s="1"/>
  <c r="N583" i="60"/>
  <c r="M584" i="60"/>
  <c r="J419" i="60"/>
  <c r="L419" i="60" s="1"/>
  <c r="L423" i="60" s="1"/>
  <c r="I396" i="60" s="1"/>
  <c r="K396" i="60" s="1"/>
  <c r="L400" i="60" s="1"/>
  <c r="L425" i="60" s="1"/>
  <c r="J381" i="60"/>
  <c r="L381" i="60" s="1"/>
  <c r="L385" i="60" s="1"/>
  <c r="I358" i="60" s="1"/>
  <c r="K358" i="60" s="1"/>
  <c r="L362" i="60" s="1"/>
  <c r="L387" i="60" s="1"/>
  <c r="N315" i="60"/>
  <c r="M316" i="60"/>
  <c r="N316" i="60" s="1"/>
  <c r="N167" i="60"/>
  <c r="M168" i="60"/>
  <c r="L1311" i="60"/>
  <c r="M1450" i="60"/>
  <c r="N1449" i="60"/>
  <c r="M896" i="60"/>
  <c r="N895" i="60"/>
  <c r="N699" i="60"/>
  <c r="M700" i="60"/>
  <c r="N775" i="60"/>
  <c r="M776" i="60"/>
  <c r="N773" i="60"/>
  <c r="M774" i="60"/>
  <c r="N774" i="60" s="1"/>
  <c r="M242" i="60"/>
  <c r="N241" i="60"/>
  <c r="N622" i="60"/>
  <c r="M623" i="60"/>
  <c r="M127" i="60"/>
  <c r="N126" i="60"/>
  <c r="N88" i="60"/>
  <c r="M89" i="60"/>
  <c r="M1333" i="60"/>
  <c r="N1333" i="60" s="1"/>
  <c r="N1332" i="60"/>
  <c r="N657" i="60"/>
  <c r="M658" i="60"/>
  <c r="N658" i="60" s="1"/>
  <c r="L1478" i="60"/>
  <c r="I1451" i="60" s="1"/>
  <c r="K1451" i="60" s="1"/>
  <c r="L1455" i="60" s="1"/>
  <c r="L1480" i="60" s="1"/>
  <c r="J1435" i="60"/>
  <c r="L1435" i="60" s="1"/>
  <c r="L1440" i="60" s="1"/>
  <c r="I1413" i="60" s="1"/>
  <c r="K1413" i="60" s="1"/>
  <c r="L1417" i="60" s="1"/>
  <c r="L1442" i="60" s="1"/>
  <c r="M1337" i="60"/>
  <c r="N1336" i="60"/>
  <c r="J1049" i="60"/>
  <c r="L1049" i="60" s="1"/>
  <c r="L1052" i="60" s="1"/>
  <c r="I1023" i="60" s="1"/>
  <c r="K1023" i="60" s="1"/>
  <c r="L1027" i="60" s="1"/>
  <c r="L1054" i="60" s="1"/>
  <c r="M1144" i="60"/>
  <c r="N1143" i="60"/>
  <c r="J883" i="60"/>
  <c r="L883" i="60" s="1"/>
  <c r="L886" i="60" s="1"/>
  <c r="I855" i="60" s="1"/>
  <c r="K855" i="60" s="1"/>
  <c r="L859" i="60" s="1"/>
  <c r="L888" i="60" s="1"/>
  <c r="K689" i="60"/>
  <c r="L688" i="60"/>
  <c r="M432" i="60"/>
  <c r="N431" i="60"/>
  <c r="N279" i="60"/>
  <c r="M280" i="60"/>
  <c r="M1223" i="60"/>
  <c r="N1222" i="60"/>
  <c r="L805" i="60"/>
  <c r="I778" i="60" s="1"/>
  <c r="K778" i="60" s="1"/>
  <c r="L782" i="60" s="1"/>
  <c r="L807" i="60" s="1"/>
  <c r="M1101" i="60"/>
  <c r="N1101" i="60" s="1"/>
  <c r="N1100" i="60"/>
  <c r="N428" i="60"/>
  <c r="M429" i="60"/>
  <c r="L769" i="60"/>
  <c r="M392" i="60"/>
  <c r="N392" i="60" s="1"/>
  <c r="N391" i="60"/>
  <c r="N50" i="60"/>
  <c r="M51" i="60"/>
  <c r="M1489" i="60"/>
  <c r="N1488" i="60"/>
  <c r="N1020" i="60"/>
  <c r="M1021" i="60"/>
  <c r="N1258" i="60"/>
  <c r="M1259" i="60"/>
  <c r="M1375" i="60"/>
  <c r="N1374" i="60"/>
  <c r="L1250" i="60"/>
  <c r="I1223" i="60" s="1"/>
  <c r="K1223" i="60" s="1"/>
  <c r="L1227" i="60" s="1"/>
  <c r="L1252" i="60" s="1"/>
  <c r="M1062" i="60"/>
  <c r="N1061" i="60"/>
  <c r="N892" i="60"/>
  <c r="M893" i="60"/>
  <c r="N893" i="60" s="1"/>
  <c r="M668" i="60"/>
  <c r="N667" i="60"/>
  <c r="L846" i="60"/>
  <c r="J925" i="60"/>
  <c r="L925" i="60" s="1"/>
  <c r="L928" i="60" s="1"/>
  <c r="I897" i="60" s="1"/>
  <c r="K897" i="60" s="1"/>
  <c r="L901" i="60" s="1"/>
  <c r="L930" i="60" s="1"/>
  <c r="N697" i="60"/>
  <c r="M698" i="60"/>
  <c r="N698" i="60" s="1"/>
  <c r="N978" i="60"/>
  <c r="M979" i="60"/>
  <c r="J1009" i="60"/>
  <c r="L1009" i="60" s="1"/>
  <c r="L1012" i="60" s="1"/>
  <c r="I981" i="60" s="1"/>
  <c r="K981" i="60" s="1"/>
  <c r="L985" i="60" s="1"/>
  <c r="L1014" i="60" s="1"/>
  <c r="M937" i="60"/>
  <c r="N936" i="60"/>
  <c r="M977" i="60"/>
  <c r="N977" i="60" s="1"/>
  <c r="N976" i="60"/>
  <c r="M851" i="60"/>
  <c r="N851" i="60" s="1"/>
  <c r="N850" i="60"/>
  <c r="N619" i="60"/>
  <c r="M620" i="60"/>
  <c r="N620" i="60" s="1"/>
  <c r="N277" i="60"/>
  <c r="M278" i="60"/>
  <c r="N278" i="60" s="1"/>
  <c r="M1561" i="60"/>
  <c r="N1561" i="60" s="1"/>
  <c r="N1560" i="60"/>
  <c r="M1297" i="60"/>
  <c r="N1296" i="60"/>
  <c r="M1182" i="60"/>
  <c r="N1181" i="60"/>
  <c r="M738" i="60"/>
  <c r="N737" i="60"/>
  <c r="N1564" i="60"/>
  <c r="M1565" i="60"/>
  <c r="M1019" i="60"/>
  <c r="N1019" i="60" s="1"/>
  <c r="N1018" i="60"/>
  <c r="J967" i="60"/>
  <c r="L967" i="60" s="1"/>
  <c r="L970" i="60" s="1"/>
  <c r="I939" i="60" s="1"/>
  <c r="K939" i="60" s="1"/>
  <c r="L943" i="60" s="1"/>
  <c r="L972" i="60" s="1"/>
  <c r="M1411" i="60"/>
  <c r="N1410" i="60"/>
  <c r="M1105" i="60"/>
  <c r="N1104" i="60"/>
  <c r="M853" i="60"/>
  <c r="N852" i="60"/>
  <c r="N934" i="60"/>
  <c r="M935" i="60"/>
  <c r="N935" i="60" s="1"/>
  <c r="N813" i="60"/>
  <c r="M814" i="60"/>
  <c r="L615" i="60"/>
  <c r="J570" i="60"/>
  <c r="L570" i="60" s="1"/>
  <c r="L575" i="60" s="1"/>
  <c r="I548" i="60" s="1"/>
  <c r="K548" i="60" s="1"/>
  <c r="L552" i="60" s="1"/>
  <c r="L577" i="60" s="1"/>
  <c r="N395" i="60"/>
  <c r="M396" i="60"/>
  <c r="N471" i="60"/>
  <c r="M472" i="60"/>
  <c r="N10" i="60"/>
  <c r="M11" i="60"/>
  <c r="M207" i="60"/>
  <c r="N206" i="60"/>
  <c r="L41" i="60" l="1"/>
  <c r="N318" i="60"/>
  <c r="M319" i="60"/>
  <c r="N546" i="60"/>
  <c r="M547" i="60"/>
  <c r="M202" i="60"/>
  <c r="N202" i="60" s="1"/>
  <c r="N201" i="60"/>
  <c r="L1328" i="60"/>
  <c r="N358" i="60"/>
  <c r="M359" i="60"/>
  <c r="M510" i="60"/>
  <c r="N509" i="60"/>
  <c r="N1527" i="60"/>
  <c r="M1528" i="60"/>
  <c r="N668" i="60"/>
  <c r="M669" i="60"/>
  <c r="M90" i="60"/>
  <c r="N89" i="60"/>
  <c r="M1022" i="60"/>
  <c r="N1021" i="60"/>
  <c r="M433" i="60"/>
  <c r="N432" i="60"/>
  <c r="M243" i="60"/>
  <c r="N242" i="60"/>
  <c r="M473" i="60"/>
  <c r="N472" i="60"/>
  <c r="M1451" i="60"/>
  <c r="N1450" i="60"/>
  <c r="M585" i="60"/>
  <c r="N584" i="60"/>
  <c r="M1338" i="60"/>
  <c r="N1337" i="60"/>
  <c r="N1223" i="60"/>
  <c r="M1224" i="60"/>
  <c r="M128" i="60"/>
  <c r="N127" i="60"/>
  <c r="N776" i="60"/>
  <c r="M777" i="60"/>
  <c r="N1297" i="60"/>
  <c r="M1298" i="60"/>
  <c r="N814" i="60"/>
  <c r="M815" i="60"/>
  <c r="N1489" i="60"/>
  <c r="M1490" i="60"/>
  <c r="M281" i="60"/>
  <c r="N280" i="60"/>
  <c r="M1145" i="60"/>
  <c r="N1144" i="60"/>
  <c r="M624" i="60"/>
  <c r="N623" i="60"/>
  <c r="M169" i="60"/>
  <c r="N168" i="60"/>
  <c r="M52" i="60"/>
  <c r="N51" i="60"/>
  <c r="M397" i="60"/>
  <c r="N396" i="60"/>
  <c r="M897" i="60"/>
  <c r="N896" i="60"/>
  <c r="M854" i="60"/>
  <c r="N853" i="60"/>
  <c r="M1106" i="60"/>
  <c r="N1105" i="60"/>
  <c r="N738" i="60"/>
  <c r="M739" i="60"/>
  <c r="M430" i="60"/>
  <c r="N430" i="60" s="1"/>
  <c r="N429" i="60"/>
  <c r="N700" i="60"/>
  <c r="M701" i="60"/>
  <c r="N207" i="60"/>
  <c r="M208" i="60"/>
  <c r="M1260" i="60"/>
  <c r="N1259" i="60"/>
  <c r="M12" i="60"/>
  <c r="N11" i="60"/>
  <c r="M980" i="60"/>
  <c r="N979" i="60"/>
  <c r="M1566" i="60"/>
  <c r="N1565" i="60"/>
  <c r="L689" i="60"/>
  <c r="K690" i="60"/>
  <c r="L690" i="60" s="1"/>
  <c r="M1063" i="60"/>
  <c r="N1062" i="60"/>
  <c r="M1412" i="60"/>
  <c r="N1411" i="60"/>
  <c r="M1183" i="60"/>
  <c r="N1182" i="60"/>
  <c r="N937" i="60"/>
  <c r="M938" i="60"/>
  <c r="M1376" i="60"/>
  <c r="N1375" i="60"/>
  <c r="L691" i="60" l="1"/>
  <c r="I662" i="60" s="1"/>
  <c r="K662" i="60" s="1"/>
  <c r="L666" i="60" s="1"/>
  <c r="L693" i="60" s="1"/>
  <c r="M548" i="60"/>
  <c r="N547" i="60"/>
  <c r="M511" i="60"/>
  <c r="N510" i="60"/>
  <c r="M320" i="60"/>
  <c r="N319" i="60"/>
  <c r="M360" i="60"/>
  <c r="N359" i="60"/>
  <c r="M170" i="60"/>
  <c r="N169" i="60"/>
  <c r="M702" i="60"/>
  <c r="N701" i="60"/>
  <c r="M1377" i="60"/>
  <c r="N1376" i="60"/>
  <c r="N90" i="60"/>
  <c r="M91" i="60"/>
  <c r="N854" i="60"/>
  <c r="M855" i="60"/>
  <c r="N815" i="60"/>
  <c r="M816" i="60"/>
  <c r="N897" i="60"/>
  <c r="M898" i="60"/>
  <c r="N739" i="60"/>
  <c r="M740" i="60"/>
  <c r="M1299" i="60"/>
  <c r="N1298" i="60"/>
  <c r="M671" i="60"/>
  <c r="N669" i="60"/>
  <c r="M1452" i="60"/>
  <c r="N1451" i="60"/>
  <c r="M244" i="60"/>
  <c r="N243" i="60"/>
  <c r="N128" i="60"/>
  <c r="M129" i="60"/>
  <c r="M1225" i="60"/>
  <c r="N1224" i="60"/>
  <c r="M625" i="60"/>
  <c r="N624" i="60"/>
  <c r="N397" i="60"/>
  <c r="M398" i="60"/>
  <c r="M778" i="60"/>
  <c r="N777" i="60"/>
  <c r="M1529" i="60"/>
  <c r="N1528" i="60"/>
  <c r="N1566" i="60"/>
  <c r="M1567" i="60"/>
  <c r="M981" i="60"/>
  <c r="N980" i="60"/>
  <c r="M939" i="60"/>
  <c r="N938" i="60"/>
  <c r="N12" i="60"/>
  <c r="M13" i="60"/>
  <c r="M1339" i="60"/>
  <c r="N1338" i="60"/>
  <c r="M1261" i="60"/>
  <c r="N1260" i="60"/>
  <c r="N1106" i="60"/>
  <c r="M1107" i="60"/>
  <c r="N52" i="60"/>
  <c r="M53" i="60"/>
  <c r="M282" i="60"/>
  <c r="N281" i="60"/>
  <c r="M586" i="60"/>
  <c r="N585" i="60"/>
  <c r="M434" i="60"/>
  <c r="N433" i="60"/>
  <c r="M1023" i="60"/>
  <c r="N1022" i="60"/>
  <c r="M1413" i="60"/>
  <c r="N1412" i="60"/>
  <c r="N473" i="60"/>
  <c r="M474" i="60"/>
  <c r="N1063" i="60"/>
  <c r="M1064" i="60"/>
  <c r="M1146" i="60"/>
  <c r="N1145" i="60"/>
  <c r="M1184" i="60"/>
  <c r="N1183" i="60"/>
  <c r="N208" i="60"/>
  <c r="M209" i="60"/>
  <c r="M1491" i="60"/>
  <c r="N1490" i="60"/>
  <c r="M361" i="60" l="1"/>
  <c r="N360" i="60"/>
  <c r="N320" i="60"/>
  <c r="M321" i="60"/>
  <c r="N511" i="60"/>
  <c r="M512" i="60"/>
  <c r="M549" i="60"/>
  <c r="N548" i="60"/>
  <c r="M1065" i="60"/>
  <c r="N1064" i="60"/>
  <c r="M899" i="60"/>
  <c r="N898" i="60"/>
  <c r="M1530" i="60"/>
  <c r="N1529" i="60"/>
  <c r="M1108" i="60"/>
  <c r="N1107" i="60"/>
  <c r="M779" i="60"/>
  <c r="N778" i="60"/>
  <c r="M1453" i="60"/>
  <c r="N1452" i="60"/>
  <c r="M1378" i="60"/>
  <c r="N1377" i="60"/>
  <c r="N13" i="60"/>
  <c r="M14" i="60"/>
  <c r="M130" i="60"/>
  <c r="N129" i="60"/>
  <c r="N816" i="60"/>
  <c r="M817" i="60"/>
  <c r="N740" i="60"/>
  <c r="M741" i="60"/>
  <c r="M210" i="60"/>
  <c r="N209" i="60"/>
  <c r="M940" i="60"/>
  <c r="N939" i="60"/>
  <c r="N586" i="60"/>
  <c r="M587" i="60"/>
  <c r="M703" i="60"/>
  <c r="N702" i="60"/>
  <c r="N91" i="60"/>
  <c r="M92" i="60"/>
  <c r="N474" i="60"/>
  <c r="M475" i="60"/>
  <c r="M435" i="60"/>
  <c r="N434" i="60"/>
  <c r="M1414" i="60"/>
  <c r="N1413" i="60"/>
  <c r="N981" i="60"/>
  <c r="M982" i="60"/>
  <c r="N671" i="60"/>
  <c r="M673" i="60"/>
  <c r="M1568" i="60"/>
  <c r="N1567" i="60"/>
  <c r="M399" i="60"/>
  <c r="N398" i="60"/>
  <c r="N855" i="60"/>
  <c r="M856" i="60"/>
  <c r="M54" i="60"/>
  <c r="N53" i="60"/>
  <c r="N625" i="60"/>
  <c r="M626" i="60"/>
  <c r="N1225" i="60"/>
  <c r="M1226" i="60"/>
  <c r="N1184" i="60"/>
  <c r="M1185" i="60"/>
  <c r="N1261" i="60"/>
  <c r="M1262" i="60"/>
  <c r="M1492" i="60"/>
  <c r="N1491" i="60"/>
  <c r="N1146" i="60"/>
  <c r="M1147" i="60"/>
  <c r="N1023" i="60"/>
  <c r="M1024" i="60"/>
  <c r="N282" i="60"/>
  <c r="M283" i="60"/>
  <c r="N1339" i="60"/>
  <c r="M1340" i="60"/>
  <c r="M245" i="60"/>
  <c r="N244" i="60"/>
  <c r="M1300" i="60"/>
  <c r="N1299" i="60"/>
  <c r="N170" i="60"/>
  <c r="M171" i="60"/>
  <c r="N321" i="60" l="1"/>
  <c r="M322" i="60"/>
  <c r="N549" i="60"/>
  <c r="M550" i="60"/>
  <c r="N512" i="60"/>
  <c r="M513" i="60"/>
  <c r="N361" i="60"/>
  <c r="M362" i="60"/>
  <c r="N587" i="60"/>
  <c r="M588" i="60"/>
  <c r="M983" i="60"/>
  <c r="N982" i="60"/>
  <c r="M1148" i="60"/>
  <c r="N1147" i="60"/>
  <c r="N1024" i="60"/>
  <c r="M1025" i="60"/>
  <c r="M476" i="60"/>
  <c r="N475" i="60"/>
  <c r="N1226" i="60"/>
  <c r="M1227" i="60"/>
  <c r="N940" i="60"/>
  <c r="M941" i="60"/>
  <c r="M627" i="60"/>
  <c r="N626" i="60"/>
  <c r="N1185" i="60"/>
  <c r="M1186" i="60"/>
  <c r="N817" i="60"/>
  <c r="M818" i="60"/>
  <c r="M1454" i="60"/>
  <c r="N1453" i="60"/>
  <c r="N92" i="60"/>
  <c r="M93" i="60"/>
  <c r="N245" i="60"/>
  <c r="M246" i="60"/>
  <c r="M1415" i="60"/>
  <c r="N1414" i="60"/>
  <c r="N130" i="60"/>
  <c r="M131" i="60"/>
  <c r="M900" i="60"/>
  <c r="N899" i="60"/>
  <c r="N14" i="60"/>
  <c r="M15" i="60"/>
  <c r="N1492" i="60"/>
  <c r="M1493" i="60"/>
  <c r="N171" i="60"/>
  <c r="M172" i="60"/>
  <c r="M1263" i="60"/>
  <c r="N1262" i="60"/>
  <c r="M674" i="60"/>
  <c r="N673" i="60"/>
  <c r="N741" i="60"/>
  <c r="M742" i="60"/>
  <c r="M857" i="60"/>
  <c r="N856" i="60"/>
  <c r="M1301" i="60"/>
  <c r="N1300" i="60"/>
  <c r="N399" i="60"/>
  <c r="M400" i="60"/>
  <c r="N779" i="60"/>
  <c r="M780" i="60"/>
  <c r="M1341" i="60"/>
  <c r="N1340" i="60"/>
  <c r="M1569" i="60"/>
  <c r="N1568" i="60"/>
  <c r="M211" i="60"/>
  <c r="N210" i="60"/>
  <c r="M1109" i="60"/>
  <c r="N1108" i="60"/>
  <c r="N283" i="60"/>
  <c r="M284" i="60"/>
  <c r="M55" i="60"/>
  <c r="N54" i="60"/>
  <c r="N435" i="60"/>
  <c r="M436" i="60"/>
  <c r="N703" i="60"/>
  <c r="M704" i="60"/>
  <c r="M1379" i="60"/>
  <c r="N1378" i="60"/>
  <c r="N1530" i="60"/>
  <c r="M1531" i="60"/>
  <c r="M1066" i="60"/>
  <c r="N1065" i="60"/>
  <c r="M363" i="60" l="1"/>
  <c r="N362" i="60"/>
  <c r="M551" i="60"/>
  <c r="N550" i="60"/>
  <c r="M323" i="60"/>
  <c r="N322" i="60"/>
  <c r="M514" i="60"/>
  <c r="N513" i="60"/>
  <c r="M1532" i="60"/>
  <c r="N1531" i="60"/>
  <c r="M56" i="60"/>
  <c r="N55" i="60"/>
  <c r="M819" i="60"/>
  <c r="N818" i="60"/>
  <c r="M1570" i="60"/>
  <c r="N1569" i="60"/>
  <c r="M942" i="60"/>
  <c r="N941" i="60"/>
  <c r="N1415" i="60"/>
  <c r="M1416" i="60"/>
  <c r="M247" i="60"/>
  <c r="N246" i="60"/>
  <c r="N1341" i="60"/>
  <c r="M1342" i="60"/>
  <c r="M705" i="60"/>
  <c r="N704" i="60"/>
  <c r="M984" i="60"/>
  <c r="N983" i="60"/>
  <c r="M1494" i="60"/>
  <c r="N1493" i="60"/>
  <c r="N674" i="60"/>
  <c r="M675" i="60"/>
  <c r="M628" i="60"/>
  <c r="N627" i="60"/>
  <c r="M1187" i="60"/>
  <c r="N1186" i="60"/>
  <c r="N1379" i="60"/>
  <c r="M1380" i="60"/>
  <c r="N1301" i="60"/>
  <c r="M1302" i="60"/>
  <c r="M781" i="60"/>
  <c r="N780" i="60"/>
  <c r="M94" i="60"/>
  <c r="N93" i="60"/>
  <c r="M858" i="60"/>
  <c r="N857" i="60"/>
  <c r="M437" i="60"/>
  <c r="N436" i="60"/>
  <c r="N400" i="60"/>
  <c r="M401" i="60"/>
  <c r="N742" i="60"/>
  <c r="M743" i="60"/>
  <c r="N131" i="60"/>
  <c r="M132" i="60"/>
  <c r="M589" i="60"/>
  <c r="N588" i="60"/>
  <c r="M1026" i="60"/>
  <c r="N1025" i="60"/>
  <c r="M285" i="60"/>
  <c r="N284" i="60"/>
  <c r="N15" i="60"/>
  <c r="M16" i="60"/>
  <c r="M1264" i="60"/>
  <c r="N1263" i="60"/>
  <c r="M1149" i="60"/>
  <c r="N1148" i="60"/>
  <c r="N172" i="60"/>
  <c r="M173" i="60"/>
  <c r="M1228" i="60"/>
  <c r="N1227" i="60"/>
  <c r="M1110" i="60"/>
  <c r="N1109" i="60"/>
  <c r="N900" i="60"/>
  <c r="M901" i="60"/>
  <c r="N1066" i="60"/>
  <c r="M1067" i="60"/>
  <c r="M212" i="60"/>
  <c r="N211" i="60"/>
  <c r="N1454" i="60"/>
  <c r="M1455" i="60"/>
  <c r="M477" i="60"/>
  <c r="N476" i="60"/>
  <c r="M324" i="60" l="1"/>
  <c r="N323" i="60"/>
  <c r="N551" i="60"/>
  <c r="M552" i="60"/>
  <c r="N514" i="60"/>
  <c r="M515" i="60"/>
  <c r="M364" i="60"/>
  <c r="N363" i="60"/>
  <c r="M1381" i="60"/>
  <c r="N1380" i="60"/>
  <c r="M1495" i="60"/>
  <c r="N1494" i="60"/>
  <c r="N247" i="60"/>
  <c r="M248" i="60"/>
  <c r="N1416" i="60"/>
  <c r="M1417" i="60"/>
  <c r="M213" i="60"/>
  <c r="N212" i="60"/>
  <c r="M57" i="60"/>
  <c r="N56" i="60"/>
  <c r="M174" i="60"/>
  <c r="N173" i="60"/>
  <c r="N858" i="60"/>
  <c r="M859" i="60"/>
  <c r="M1571" i="60"/>
  <c r="N1570" i="60"/>
  <c r="M902" i="60"/>
  <c r="N901" i="60"/>
  <c r="M744" i="60"/>
  <c r="N743" i="60"/>
  <c r="N1026" i="60"/>
  <c r="M1027" i="60"/>
  <c r="M1188" i="60"/>
  <c r="N1187" i="60"/>
  <c r="N819" i="60"/>
  <c r="M820" i="60"/>
  <c r="N1110" i="60"/>
  <c r="M1111" i="60"/>
  <c r="N589" i="60"/>
  <c r="M590" i="60"/>
  <c r="M629" i="60"/>
  <c r="N628" i="60"/>
  <c r="M706" i="60"/>
  <c r="N705" i="60"/>
  <c r="N132" i="60"/>
  <c r="M133" i="60"/>
  <c r="N675" i="60"/>
  <c r="M676" i="60"/>
  <c r="N1342" i="60"/>
  <c r="M1343" i="60"/>
  <c r="M286" i="60"/>
  <c r="N285" i="60"/>
  <c r="N1455" i="60"/>
  <c r="M1456" i="60"/>
  <c r="M1150" i="60"/>
  <c r="N1149" i="60"/>
  <c r="M95" i="60"/>
  <c r="N94" i="60"/>
  <c r="M985" i="60"/>
  <c r="N984" i="60"/>
  <c r="M402" i="60"/>
  <c r="N401" i="60"/>
  <c r="M1265" i="60"/>
  <c r="N1264" i="60"/>
  <c r="M782" i="60"/>
  <c r="N781" i="60"/>
  <c r="M1068" i="60"/>
  <c r="N1067" i="60"/>
  <c r="M17" i="60"/>
  <c r="N16" i="60"/>
  <c r="M1303" i="60"/>
  <c r="N1302" i="60"/>
  <c r="M478" i="60"/>
  <c r="N477" i="60"/>
  <c r="M1229" i="60"/>
  <c r="N1228" i="60"/>
  <c r="M438" i="60"/>
  <c r="N437" i="60"/>
  <c r="N942" i="60"/>
  <c r="M943" i="60"/>
  <c r="M1533" i="60"/>
  <c r="N1532" i="60"/>
  <c r="M553" i="60" l="1"/>
  <c r="N552" i="60"/>
  <c r="M365" i="60"/>
  <c r="N364" i="60"/>
  <c r="N515" i="60"/>
  <c r="M516" i="60"/>
  <c r="N324" i="60"/>
  <c r="M325" i="60"/>
  <c r="M249" i="60"/>
  <c r="N248" i="60"/>
  <c r="M707" i="60"/>
  <c r="N706" i="60"/>
  <c r="N95" i="60"/>
  <c r="M96" i="60"/>
  <c r="N1150" i="60"/>
  <c r="M1151" i="60"/>
  <c r="N1303" i="60"/>
  <c r="M1304" i="60"/>
  <c r="M903" i="60"/>
  <c r="N902" i="60"/>
  <c r="M18" i="60"/>
  <c r="N17" i="60"/>
  <c r="N629" i="60"/>
  <c r="M630" i="60"/>
  <c r="M591" i="60"/>
  <c r="N590" i="60"/>
  <c r="M944" i="60"/>
  <c r="N943" i="60"/>
  <c r="M175" i="60"/>
  <c r="N174" i="60"/>
  <c r="N1571" i="60"/>
  <c r="M1572" i="60"/>
  <c r="N676" i="60"/>
  <c r="M677" i="60"/>
  <c r="M1069" i="60"/>
  <c r="N1068" i="60"/>
  <c r="M214" i="60"/>
  <c r="N213" i="60"/>
  <c r="N1495" i="60"/>
  <c r="M1496" i="60"/>
  <c r="N820" i="60"/>
  <c r="M821" i="60"/>
  <c r="N782" i="60"/>
  <c r="M783" i="60"/>
  <c r="N1343" i="60"/>
  <c r="M1344" i="60"/>
  <c r="M439" i="60"/>
  <c r="N438" i="60"/>
  <c r="M1189" i="60"/>
  <c r="N1188" i="60"/>
  <c r="M1457" i="60"/>
  <c r="N1456" i="60"/>
  <c r="N133" i="60"/>
  <c r="M134" i="60"/>
  <c r="M1112" i="60"/>
  <c r="N1111" i="60"/>
  <c r="N1417" i="60"/>
  <c r="M1418" i="60"/>
  <c r="N1265" i="60"/>
  <c r="M1266" i="60"/>
  <c r="M58" i="60"/>
  <c r="N57" i="60"/>
  <c r="M1028" i="60"/>
  <c r="N1027" i="60"/>
  <c r="M860" i="60"/>
  <c r="N859" i="60"/>
  <c r="N1229" i="60"/>
  <c r="M1230" i="60"/>
  <c r="N402" i="60"/>
  <c r="M403" i="60"/>
  <c r="N1533" i="60"/>
  <c r="M1534" i="60"/>
  <c r="N478" i="60"/>
  <c r="M479" i="60"/>
  <c r="N985" i="60"/>
  <c r="M986" i="60"/>
  <c r="N286" i="60"/>
  <c r="M287" i="60"/>
  <c r="M745" i="60"/>
  <c r="N744" i="60"/>
  <c r="N1381" i="60"/>
  <c r="M1382" i="60"/>
  <c r="M326" i="60" l="1"/>
  <c r="N325" i="60"/>
  <c r="N516" i="60"/>
  <c r="M517" i="60"/>
  <c r="M366" i="60"/>
  <c r="N365" i="60"/>
  <c r="N553" i="60"/>
  <c r="M554" i="60"/>
  <c r="N630" i="60"/>
  <c r="M631" i="60"/>
  <c r="N1534" i="60"/>
  <c r="M1535" i="60"/>
  <c r="N783" i="60"/>
  <c r="M784" i="60"/>
  <c r="M97" i="60"/>
  <c r="N96" i="60"/>
  <c r="M480" i="60"/>
  <c r="N479" i="60"/>
  <c r="M19" i="60"/>
  <c r="N18" i="60"/>
  <c r="N1344" i="60"/>
  <c r="M1345" i="60"/>
  <c r="M746" i="60"/>
  <c r="N745" i="60"/>
  <c r="N1028" i="60"/>
  <c r="M1029" i="60"/>
  <c r="N287" i="60"/>
  <c r="M288" i="60"/>
  <c r="M822" i="60"/>
  <c r="N821" i="60"/>
  <c r="N677" i="60"/>
  <c r="M678" i="60"/>
  <c r="M861" i="60"/>
  <c r="N860" i="60"/>
  <c r="N1069" i="60"/>
  <c r="M1070" i="60"/>
  <c r="M1113" i="60"/>
  <c r="N1112" i="60"/>
  <c r="M1190" i="60"/>
  <c r="N1189" i="60"/>
  <c r="N944" i="60"/>
  <c r="M945" i="60"/>
  <c r="N903" i="60"/>
  <c r="M904" i="60"/>
  <c r="N707" i="60"/>
  <c r="M708" i="60"/>
  <c r="N214" i="60"/>
  <c r="M215" i="60"/>
  <c r="N1457" i="60"/>
  <c r="M1458" i="60"/>
  <c r="M1267" i="60"/>
  <c r="N1266" i="60"/>
  <c r="N1151" i="60"/>
  <c r="M1152" i="60"/>
  <c r="M1419" i="60"/>
  <c r="N1418" i="60"/>
  <c r="M176" i="60"/>
  <c r="N175" i="60"/>
  <c r="N403" i="60"/>
  <c r="M404" i="60"/>
  <c r="N58" i="60"/>
  <c r="M59" i="60"/>
  <c r="N1382" i="60"/>
  <c r="M1383" i="60"/>
  <c r="M987" i="60"/>
  <c r="N986" i="60"/>
  <c r="M1231" i="60"/>
  <c r="N1230" i="60"/>
  <c r="N134" i="60"/>
  <c r="M135" i="60"/>
  <c r="N1496" i="60"/>
  <c r="M1497" i="60"/>
  <c r="N1572" i="60"/>
  <c r="M1573" i="60"/>
  <c r="N1304" i="60"/>
  <c r="M1305" i="60"/>
  <c r="M440" i="60"/>
  <c r="N439" i="60"/>
  <c r="M592" i="60"/>
  <c r="N591" i="60"/>
  <c r="M250" i="60"/>
  <c r="N249" i="60"/>
  <c r="M367" i="60" l="1"/>
  <c r="N366" i="60"/>
  <c r="M518" i="60"/>
  <c r="N517" i="60"/>
  <c r="N554" i="60"/>
  <c r="M555" i="60"/>
  <c r="N326" i="60"/>
  <c r="M327" i="60"/>
  <c r="N1458" i="60"/>
  <c r="M1459" i="60"/>
  <c r="M823" i="60"/>
  <c r="N822" i="60"/>
  <c r="M1346" i="60"/>
  <c r="N1345" i="60"/>
  <c r="M1384" i="60"/>
  <c r="N1383" i="60"/>
  <c r="M60" i="60"/>
  <c r="N59" i="60"/>
  <c r="N784" i="60"/>
  <c r="M785" i="60"/>
  <c r="N1535" i="60"/>
  <c r="M1536" i="60"/>
  <c r="N904" i="60"/>
  <c r="M905" i="60"/>
  <c r="M98" i="60"/>
  <c r="N97" i="60"/>
  <c r="N945" i="60"/>
  <c r="M946" i="60"/>
  <c r="N861" i="60"/>
  <c r="M862" i="60"/>
  <c r="N1231" i="60"/>
  <c r="M1232" i="60"/>
  <c r="N1190" i="60"/>
  <c r="M1191" i="60"/>
  <c r="N19" i="60"/>
  <c r="M20" i="60"/>
  <c r="N1070" i="60"/>
  <c r="M1071" i="60"/>
  <c r="N1419" i="60"/>
  <c r="M1420" i="60"/>
  <c r="M1153" i="60"/>
  <c r="N1152" i="60"/>
  <c r="M216" i="60"/>
  <c r="N215" i="60"/>
  <c r="N440" i="60"/>
  <c r="M441" i="60"/>
  <c r="N1305" i="60"/>
  <c r="M1306" i="60"/>
  <c r="M709" i="60"/>
  <c r="N708" i="60"/>
  <c r="M679" i="60"/>
  <c r="N678" i="60"/>
  <c r="M632" i="60"/>
  <c r="N631" i="60"/>
  <c r="N1497" i="60"/>
  <c r="M1498" i="60"/>
  <c r="N592" i="60"/>
  <c r="M593" i="60"/>
  <c r="N135" i="60"/>
  <c r="M136" i="60"/>
  <c r="M289" i="60"/>
  <c r="N288" i="60"/>
  <c r="M405" i="60"/>
  <c r="N404" i="60"/>
  <c r="M1030" i="60"/>
  <c r="N1029" i="60"/>
  <c r="M1574" i="60"/>
  <c r="N1573" i="60"/>
  <c r="N250" i="60"/>
  <c r="M251" i="60"/>
  <c r="M988" i="60"/>
  <c r="N987" i="60"/>
  <c r="N176" i="60"/>
  <c r="M177" i="60"/>
  <c r="M1268" i="60"/>
  <c r="N1267" i="60"/>
  <c r="N1113" i="60"/>
  <c r="M1114" i="60"/>
  <c r="M747" i="60"/>
  <c r="N746" i="60"/>
  <c r="N480" i="60"/>
  <c r="M481" i="60"/>
  <c r="M556" i="60" l="1"/>
  <c r="N555" i="60"/>
  <c r="M519" i="60"/>
  <c r="N518" i="60"/>
  <c r="N327" i="60"/>
  <c r="M328" i="60"/>
  <c r="N367" i="60"/>
  <c r="M368" i="60"/>
  <c r="N1536" i="60"/>
  <c r="M1537" i="60"/>
  <c r="N709" i="60"/>
  <c r="M710" i="60"/>
  <c r="M1347" i="60"/>
  <c r="N1346" i="60"/>
  <c r="N251" i="60"/>
  <c r="M252" i="60"/>
  <c r="M947" i="60"/>
  <c r="N946" i="60"/>
  <c r="N823" i="60"/>
  <c r="M824" i="60"/>
  <c r="N593" i="60"/>
  <c r="M594" i="60"/>
  <c r="M989" i="60"/>
  <c r="N988" i="60"/>
  <c r="M217" i="60"/>
  <c r="N216" i="60"/>
  <c r="N785" i="60"/>
  <c r="M786" i="60"/>
  <c r="M1233" i="60"/>
  <c r="N1232" i="60"/>
  <c r="M863" i="60"/>
  <c r="N862" i="60"/>
  <c r="M1031" i="60"/>
  <c r="N1030" i="60"/>
  <c r="M1115" i="60"/>
  <c r="N1114" i="60"/>
  <c r="M1499" i="60"/>
  <c r="N1498" i="60"/>
  <c r="N405" i="60"/>
  <c r="M406" i="60"/>
  <c r="N1268" i="60"/>
  <c r="M1269" i="60"/>
  <c r="N632" i="60"/>
  <c r="M633" i="60"/>
  <c r="N98" i="60"/>
  <c r="M99" i="60"/>
  <c r="M61" i="60"/>
  <c r="N60" i="60"/>
  <c r="N20" i="60"/>
  <c r="M21" i="60"/>
  <c r="N747" i="60"/>
  <c r="M748" i="60"/>
  <c r="M1192" i="60"/>
  <c r="N1191" i="60"/>
  <c r="M1575" i="60"/>
  <c r="N1574" i="60"/>
  <c r="N1153" i="60"/>
  <c r="M1154" i="60"/>
  <c r="N1306" i="60"/>
  <c r="M1307" i="60"/>
  <c r="N1420" i="60"/>
  <c r="M1421" i="60"/>
  <c r="N289" i="60"/>
  <c r="M290" i="60"/>
  <c r="N481" i="60"/>
  <c r="M482" i="60"/>
  <c r="M178" i="60"/>
  <c r="N177" i="60"/>
  <c r="M137" i="60"/>
  <c r="N136" i="60"/>
  <c r="M442" i="60"/>
  <c r="N441" i="60"/>
  <c r="M1072" i="60"/>
  <c r="N1071" i="60"/>
  <c r="M906" i="60"/>
  <c r="N905" i="60"/>
  <c r="N1459" i="60"/>
  <c r="M1460" i="60"/>
  <c r="M680" i="60"/>
  <c r="N679" i="60"/>
  <c r="N1384" i="60"/>
  <c r="M1385" i="60"/>
  <c r="M369" i="60" l="1"/>
  <c r="N368" i="60"/>
  <c r="N328" i="60"/>
  <c r="M329" i="60"/>
  <c r="M520" i="60"/>
  <c r="N519" i="60"/>
  <c r="N556" i="60"/>
  <c r="M557" i="60"/>
  <c r="M100" i="60"/>
  <c r="N99" i="60"/>
  <c r="N178" i="60"/>
  <c r="M179" i="60"/>
  <c r="M1155" i="60"/>
  <c r="N1154" i="60"/>
  <c r="N633" i="60"/>
  <c r="M634" i="60"/>
  <c r="M1348" i="60"/>
  <c r="N1347" i="60"/>
  <c r="M595" i="60"/>
  <c r="N594" i="60"/>
  <c r="N1233" i="60"/>
  <c r="M1234" i="60"/>
  <c r="M22" i="60"/>
  <c r="N21" i="60"/>
  <c r="N290" i="60"/>
  <c r="M291" i="60"/>
  <c r="N710" i="60"/>
  <c r="M711" i="60"/>
  <c r="N252" i="60"/>
  <c r="M253" i="60"/>
  <c r="N1072" i="60"/>
  <c r="M1073" i="60"/>
  <c r="M749" i="60"/>
  <c r="N748" i="60"/>
  <c r="M681" i="60"/>
  <c r="N680" i="60"/>
  <c r="M1500" i="60"/>
  <c r="N1499" i="60"/>
  <c r="N786" i="60"/>
  <c r="M787" i="60"/>
  <c r="M1116" i="60"/>
  <c r="N1115" i="60"/>
  <c r="N1460" i="60"/>
  <c r="M1461" i="60"/>
  <c r="N1269" i="60"/>
  <c r="M1270" i="60"/>
  <c r="M1576" i="60"/>
  <c r="N1575" i="60"/>
  <c r="M1032" i="60"/>
  <c r="N1031" i="60"/>
  <c r="M218" i="60"/>
  <c r="N217" i="60"/>
  <c r="N1385" i="60"/>
  <c r="M1386" i="60"/>
  <c r="N1421" i="60"/>
  <c r="M1422" i="60"/>
  <c r="M407" i="60"/>
  <c r="N406" i="60"/>
  <c r="M1538" i="60"/>
  <c r="N1537" i="60"/>
  <c r="N1307" i="60"/>
  <c r="M1308" i="60"/>
  <c r="N482" i="60"/>
  <c r="M483" i="60"/>
  <c r="N824" i="60"/>
  <c r="M825" i="60"/>
  <c r="N442" i="60"/>
  <c r="M443" i="60"/>
  <c r="N906" i="60"/>
  <c r="M907" i="60"/>
  <c r="M138" i="60"/>
  <c r="N137" i="60"/>
  <c r="N1192" i="60"/>
  <c r="M1193" i="60"/>
  <c r="N61" i="60"/>
  <c r="M62" i="60"/>
  <c r="M864" i="60"/>
  <c r="N863" i="60"/>
  <c r="N989" i="60"/>
  <c r="M990" i="60"/>
  <c r="M948" i="60"/>
  <c r="N947" i="60"/>
  <c r="M330" i="60" l="1"/>
  <c r="N329" i="60"/>
  <c r="M558" i="60"/>
  <c r="N557" i="60"/>
  <c r="M521" i="60"/>
  <c r="N520" i="60"/>
  <c r="N369" i="60"/>
  <c r="M370" i="60"/>
  <c r="M484" i="60"/>
  <c r="N483" i="60"/>
  <c r="M408" i="60"/>
  <c r="N407" i="60"/>
  <c r="N990" i="60"/>
  <c r="M991" i="60"/>
  <c r="M635" i="60"/>
  <c r="N634" i="60"/>
  <c r="M910" i="60"/>
  <c r="N907" i="60"/>
  <c r="N787" i="60"/>
  <c r="M788" i="60"/>
  <c r="M63" i="60"/>
  <c r="N62" i="60"/>
  <c r="N179" i="60"/>
  <c r="M180" i="60"/>
  <c r="N1234" i="60"/>
  <c r="M1235" i="60"/>
  <c r="N1032" i="60"/>
  <c r="M1033" i="60"/>
  <c r="N1422" i="60"/>
  <c r="M1423" i="60"/>
  <c r="M1577" i="60"/>
  <c r="N1576" i="60"/>
  <c r="N1308" i="60"/>
  <c r="M1309" i="60"/>
  <c r="N1500" i="60"/>
  <c r="M1501" i="60"/>
  <c r="M1349" i="60"/>
  <c r="N1348" i="60"/>
  <c r="M139" i="60"/>
  <c r="N138" i="60"/>
  <c r="M1117" i="60"/>
  <c r="N1116" i="60"/>
  <c r="N864" i="60"/>
  <c r="M865" i="60"/>
  <c r="M596" i="60"/>
  <c r="N595" i="60"/>
  <c r="M444" i="60"/>
  <c r="N443" i="60"/>
  <c r="M1387" i="60"/>
  <c r="N1386" i="60"/>
  <c r="M1271" i="60"/>
  <c r="N1270" i="60"/>
  <c r="N825" i="60"/>
  <c r="M826" i="60"/>
  <c r="N1461" i="60"/>
  <c r="M1462" i="60"/>
  <c r="M1076" i="60"/>
  <c r="N1073" i="60"/>
  <c r="N253" i="60"/>
  <c r="M254" i="60"/>
  <c r="N749" i="60"/>
  <c r="M750" i="60"/>
  <c r="N711" i="60"/>
  <c r="M712" i="60"/>
  <c r="N1155" i="60"/>
  <c r="M1156" i="60"/>
  <c r="M292" i="60"/>
  <c r="N291" i="60"/>
  <c r="M1194" i="60"/>
  <c r="N1193" i="60"/>
  <c r="N948" i="60"/>
  <c r="M949" i="60"/>
  <c r="M1539" i="60"/>
  <c r="N1538" i="60"/>
  <c r="M219" i="60"/>
  <c r="N218" i="60"/>
  <c r="M682" i="60"/>
  <c r="N681" i="60"/>
  <c r="N22" i="60"/>
  <c r="M23" i="60"/>
  <c r="M101" i="60"/>
  <c r="N100" i="60"/>
  <c r="N370" i="60" l="1"/>
  <c r="M371" i="60"/>
  <c r="N521" i="60"/>
  <c r="M522" i="60"/>
  <c r="N558" i="60"/>
  <c r="M559" i="60"/>
  <c r="N330" i="60"/>
  <c r="M331" i="60"/>
  <c r="N1423" i="60"/>
  <c r="M1424" i="60"/>
  <c r="M952" i="60"/>
  <c r="N949" i="60"/>
  <c r="M1350" i="60"/>
  <c r="N1349" i="60"/>
  <c r="M868" i="60"/>
  <c r="N865" i="60"/>
  <c r="N1194" i="60"/>
  <c r="M1195" i="60"/>
  <c r="N1462" i="60"/>
  <c r="M1463" i="60"/>
  <c r="M713" i="60"/>
  <c r="N712" i="60"/>
  <c r="N1076" i="60"/>
  <c r="M1077" i="60"/>
  <c r="N1309" i="60"/>
  <c r="M1310" i="60"/>
  <c r="M409" i="60"/>
  <c r="N408" i="60"/>
  <c r="M597" i="60"/>
  <c r="N596" i="60"/>
  <c r="N635" i="60"/>
  <c r="M636" i="60"/>
  <c r="M1034" i="60"/>
  <c r="N1033" i="60"/>
  <c r="M683" i="60"/>
  <c r="N682" i="60"/>
  <c r="M751" i="60"/>
  <c r="N750" i="60"/>
  <c r="N788" i="60"/>
  <c r="M789" i="60"/>
  <c r="M293" i="60"/>
  <c r="N292" i="60"/>
  <c r="M1388" i="60"/>
  <c r="N1387" i="60"/>
  <c r="M1157" i="60"/>
  <c r="N1156" i="60"/>
  <c r="M255" i="60"/>
  <c r="N254" i="60"/>
  <c r="N826" i="60"/>
  <c r="M827" i="60"/>
  <c r="M181" i="60"/>
  <c r="N180" i="60"/>
  <c r="N23" i="60"/>
  <c r="M24" i="60"/>
  <c r="N63" i="60"/>
  <c r="M64" i="60"/>
  <c r="M1502" i="60"/>
  <c r="N1501" i="60"/>
  <c r="M994" i="60"/>
  <c r="N991" i="60"/>
  <c r="N1271" i="60"/>
  <c r="M1272" i="60"/>
  <c r="M1236" i="60"/>
  <c r="N1235" i="60"/>
  <c r="N219" i="60"/>
  <c r="M220" i="60"/>
  <c r="M1118" i="60"/>
  <c r="N1117" i="60"/>
  <c r="N101" i="60"/>
  <c r="M102" i="60"/>
  <c r="N1539" i="60"/>
  <c r="M1540" i="60"/>
  <c r="N444" i="60"/>
  <c r="M445" i="60"/>
  <c r="M140" i="60"/>
  <c r="N139" i="60"/>
  <c r="N1577" i="60"/>
  <c r="M1578" i="60"/>
  <c r="N910" i="60"/>
  <c r="M911" i="60"/>
  <c r="M485" i="60"/>
  <c r="N484" i="60"/>
  <c r="M332" i="60" l="1"/>
  <c r="N331" i="60"/>
  <c r="M560" i="60"/>
  <c r="N559" i="60"/>
  <c r="N371" i="60"/>
  <c r="M372" i="60"/>
  <c r="M523" i="60"/>
  <c r="N522" i="60"/>
  <c r="M1541" i="60"/>
  <c r="N1540" i="60"/>
  <c r="N64" i="60"/>
  <c r="M65" i="60"/>
  <c r="M684" i="60"/>
  <c r="N683" i="60"/>
  <c r="M256" i="60"/>
  <c r="N255" i="60"/>
  <c r="M1311" i="60"/>
  <c r="N1310" i="60"/>
  <c r="N827" i="60"/>
  <c r="M828" i="60"/>
  <c r="N1236" i="60"/>
  <c r="M1237" i="60"/>
  <c r="M714" i="60"/>
  <c r="N713" i="60"/>
  <c r="N1272" i="60"/>
  <c r="M1273" i="60"/>
  <c r="N952" i="60"/>
  <c r="M953" i="60"/>
  <c r="M912" i="60"/>
  <c r="N911" i="60"/>
  <c r="N868" i="60"/>
  <c r="M869" i="60"/>
  <c r="M103" i="60"/>
  <c r="N102" i="60"/>
  <c r="N789" i="60"/>
  <c r="M790" i="60"/>
  <c r="M1035" i="60"/>
  <c r="N1034" i="60"/>
  <c r="N1350" i="60"/>
  <c r="M1351" i="60"/>
  <c r="N636" i="60"/>
  <c r="M637" i="60"/>
  <c r="M141" i="60"/>
  <c r="N140" i="60"/>
  <c r="M995" i="60"/>
  <c r="N994" i="60"/>
  <c r="M752" i="60"/>
  <c r="N751" i="60"/>
  <c r="N220" i="60"/>
  <c r="M221" i="60"/>
  <c r="M1078" i="60"/>
  <c r="N1077" i="60"/>
  <c r="M1196" i="60"/>
  <c r="N1195" i="60"/>
  <c r="M1425" i="60"/>
  <c r="N1424" i="60"/>
  <c r="M294" i="60"/>
  <c r="N293" i="60"/>
  <c r="M1579" i="60"/>
  <c r="N1578" i="60"/>
  <c r="M410" i="60"/>
  <c r="N409" i="60"/>
  <c r="M25" i="60"/>
  <c r="N24" i="60"/>
  <c r="M1464" i="60"/>
  <c r="N1463" i="60"/>
  <c r="M1119" i="60"/>
  <c r="N1118" i="60"/>
  <c r="M1158" i="60"/>
  <c r="N1157" i="60"/>
  <c r="M446" i="60"/>
  <c r="N445" i="60"/>
  <c r="M486" i="60"/>
  <c r="N485" i="60"/>
  <c r="M1503" i="60"/>
  <c r="N1502" i="60"/>
  <c r="M182" i="60"/>
  <c r="N181" i="60"/>
  <c r="N1388" i="60"/>
  <c r="M1389" i="60"/>
  <c r="M598" i="60"/>
  <c r="N597" i="60"/>
  <c r="N523" i="60" l="1"/>
  <c r="M524" i="60"/>
  <c r="M373" i="60"/>
  <c r="N372" i="60"/>
  <c r="N560" i="60"/>
  <c r="M561" i="60"/>
  <c r="N332" i="60"/>
  <c r="M333" i="60"/>
  <c r="M913" i="60"/>
  <c r="N912" i="60"/>
  <c r="N1389" i="60"/>
  <c r="M1390" i="60"/>
  <c r="N995" i="60"/>
  <c r="M996" i="60"/>
  <c r="M829" i="60"/>
  <c r="N828" i="60"/>
  <c r="M447" i="60"/>
  <c r="N446" i="60"/>
  <c r="M142" i="60"/>
  <c r="N141" i="60"/>
  <c r="M66" i="60"/>
  <c r="N65" i="60"/>
  <c r="N1237" i="60"/>
  <c r="M1238" i="60"/>
  <c r="M1197" i="60"/>
  <c r="N1196" i="60"/>
  <c r="M791" i="60"/>
  <c r="N790" i="60"/>
  <c r="N25" i="60"/>
  <c r="M26" i="60"/>
  <c r="M685" i="60"/>
  <c r="N684" i="60"/>
  <c r="M411" i="60"/>
  <c r="N410" i="60"/>
  <c r="M1312" i="60"/>
  <c r="N1311" i="60"/>
  <c r="M1580" i="60"/>
  <c r="N1579" i="60"/>
  <c r="M183" i="60"/>
  <c r="N182" i="60"/>
  <c r="M295" i="60"/>
  <c r="N294" i="60"/>
  <c r="M222" i="60"/>
  <c r="N221" i="60"/>
  <c r="M1274" i="60"/>
  <c r="N1273" i="60"/>
  <c r="M1504" i="60"/>
  <c r="N1503" i="60"/>
  <c r="N1158" i="60"/>
  <c r="M1159" i="60"/>
  <c r="M104" i="60"/>
  <c r="N103" i="60"/>
  <c r="N1351" i="60"/>
  <c r="M1352" i="60"/>
  <c r="M870" i="60"/>
  <c r="N869" i="60"/>
  <c r="M1465" i="60"/>
  <c r="N1464" i="60"/>
  <c r="N1035" i="60"/>
  <c r="M1036" i="60"/>
  <c r="N953" i="60"/>
  <c r="M954" i="60"/>
  <c r="M1079" i="60"/>
  <c r="N1078" i="60"/>
  <c r="N637" i="60"/>
  <c r="M638" i="60"/>
  <c r="M599" i="60"/>
  <c r="N598" i="60"/>
  <c r="N486" i="60"/>
  <c r="M487" i="60"/>
  <c r="M1120" i="60"/>
  <c r="N1119" i="60"/>
  <c r="M1426" i="60"/>
  <c r="N1425" i="60"/>
  <c r="N752" i="60"/>
  <c r="M753" i="60"/>
  <c r="M715" i="60"/>
  <c r="N714" i="60"/>
  <c r="M257" i="60"/>
  <c r="N256" i="60"/>
  <c r="M1542" i="60"/>
  <c r="N1541" i="60"/>
  <c r="M334" i="60" l="1"/>
  <c r="N333" i="60"/>
  <c r="M562" i="60"/>
  <c r="N561" i="60"/>
  <c r="N373" i="60"/>
  <c r="M374" i="60"/>
  <c r="M525" i="60"/>
  <c r="N524" i="60"/>
  <c r="N66" i="60"/>
  <c r="M67" i="60"/>
  <c r="N1312" i="60"/>
  <c r="M1313" i="60"/>
  <c r="N638" i="60"/>
  <c r="M639" i="60"/>
  <c r="M1466" i="60"/>
  <c r="N1465" i="60"/>
  <c r="N487" i="60"/>
  <c r="M488" i="60"/>
  <c r="M105" i="60"/>
  <c r="N104" i="60"/>
  <c r="M955" i="60"/>
  <c r="N954" i="60"/>
  <c r="M1391" i="60"/>
  <c r="N1390" i="60"/>
  <c r="M258" i="60"/>
  <c r="N257" i="60"/>
  <c r="M1275" i="60"/>
  <c r="N1274" i="60"/>
  <c r="N222" i="60"/>
  <c r="M223" i="60"/>
  <c r="N599" i="60"/>
  <c r="M600" i="60"/>
  <c r="M296" i="60"/>
  <c r="N295" i="60"/>
  <c r="M1198" i="60"/>
  <c r="N1197" i="60"/>
  <c r="N447" i="60"/>
  <c r="M448" i="60"/>
  <c r="M997" i="60"/>
  <c r="N996" i="60"/>
  <c r="M1581" i="60"/>
  <c r="N1580" i="60"/>
  <c r="M716" i="60"/>
  <c r="N715" i="60"/>
  <c r="M143" i="60"/>
  <c r="N142" i="60"/>
  <c r="M1160" i="60"/>
  <c r="N1159" i="60"/>
  <c r="N870" i="60"/>
  <c r="M871" i="60"/>
  <c r="N411" i="60"/>
  <c r="M412" i="60"/>
  <c r="N1036" i="60"/>
  <c r="M1037" i="60"/>
  <c r="M1353" i="60"/>
  <c r="N1352" i="60"/>
  <c r="M1239" i="60"/>
  <c r="N1238" i="60"/>
  <c r="N26" i="60"/>
  <c r="M27" i="60"/>
  <c r="M1121" i="60"/>
  <c r="N1120" i="60"/>
  <c r="M1080" i="60"/>
  <c r="N1079" i="60"/>
  <c r="M792" i="60"/>
  <c r="N791" i="60"/>
  <c r="N753" i="60"/>
  <c r="M754" i="60"/>
  <c r="M1543" i="60"/>
  <c r="N1542" i="60"/>
  <c r="M1427" i="60"/>
  <c r="N1426" i="60"/>
  <c r="M1505" i="60"/>
  <c r="N1504" i="60"/>
  <c r="M184" i="60"/>
  <c r="N183" i="60"/>
  <c r="M686" i="60"/>
  <c r="N685" i="60"/>
  <c r="M830" i="60"/>
  <c r="N829" i="60"/>
  <c r="M914" i="60"/>
  <c r="N913" i="60"/>
  <c r="M526" i="60" l="1"/>
  <c r="N525" i="60"/>
  <c r="M563" i="60"/>
  <c r="N562" i="60"/>
  <c r="N374" i="60"/>
  <c r="M375" i="60"/>
  <c r="M335" i="60"/>
  <c r="N334" i="60"/>
  <c r="M1038" i="60"/>
  <c r="N1037" i="60"/>
  <c r="M831" i="60"/>
  <c r="N830" i="60"/>
  <c r="M449" i="60"/>
  <c r="N448" i="60"/>
  <c r="N600" i="60"/>
  <c r="M601" i="60"/>
  <c r="M793" i="60"/>
  <c r="N792" i="60"/>
  <c r="M998" i="60"/>
  <c r="N997" i="60"/>
  <c r="M28" i="60"/>
  <c r="N27" i="60"/>
  <c r="M1428" i="60"/>
  <c r="N1427" i="60"/>
  <c r="N1313" i="60"/>
  <c r="M1314" i="60"/>
  <c r="N1466" i="60"/>
  <c r="M1467" i="60"/>
  <c r="N223" i="60"/>
  <c r="M224" i="60"/>
  <c r="M956" i="60"/>
  <c r="N955" i="60"/>
  <c r="N1239" i="60"/>
  <c r="M1240" i="60"/>
  <c r="N1275" i="60"/>
  <c r="M1276" i="60"/>
  <c r="M106" i="60"/>
  <c r="N105" i="60"/>
  <c r="N143" i="60"/>
  <c r="M144" i="60"/>
  <c r="M413" i="60"/>
  <c r="N412" i="60"/>
  <c r="N686" i="60"/>
  <c r="M687" i="60"/>
  <c r="M185" i="60"/>
  <c r="N184" i="60"/>
  <c r="N754" i="60"/>
  <c r="M755" i="60"/>
  <c r="M489" i="60"/>
  <c r="N488" i="60"/>
  <c r="M68" i="60"/>
  <c r="N67" i="60"/>
  <c r="N1121" i="60"/>
  <c r="M1122" i="60"/>
  <c r="N1391" i="60"/>
  <c r="M1392" i="60"/>
  <c r="M640" i="60"/>
  <c r="N639" i="60"/>
  <c r="M1081" i="60"/>
  <c r="N1080" i="60"/>
  <c r="M872" i="60"/>
  <c r="N871" i="60"/>
  <c r="M1544" i="60"/>
  <c r="N1543" i="60"/>
  <c r="M717" i="60"/>
  <c r="N716" i="60"/>
  <c r="N1198" i="60"/>
  <c r="M1199" i="60"/>
  <c r="M915" i="60"/>
  <c r="N914" i="60"/>
  <c r="M1506" i="60"/>
  <c r="N1505" i="60"/>
  <c r="N1353" i="60"/>
  <c r="M1354" i="60"/>
  <c r="M1161" i="60"/>
  <c r="N1160" i="60"/>
  <c r="M1582" i="60"/>
  <c r="N1581" i="60"/>
  <c r="N296" i="60"/>
  <c r="M297" i="60"/>
  <c r="M259" i="60"/>
  <c r="N258" i="60"/>
  <c r="N375" i="60" l="1"/>
  <c r="M376" i="60"/>
  <c r="N563" i="60"/>
  <c r="M564" i="60"/>
  <c r="M336" i="60"/>
  <c r="N335" i="60"/>
  <c r="M527" i="60"/>
  <c r="N526" i="60"/>
  <c r="N687" i="60"/>
  <c r="M688" i="60"/>
  <c r="N1506" i="60"/>
  <c r="M1507" i="60"/>
  <c r="M756" i="60"/>
  <c r="N755" i="60"/>
  <c r="M298" i="60"/>
  <c r="N297" i="60"/>
  <c r="N601" i="60"/>
  <c r="M602" i="60"/>
  <c r="M641" i="60"/>
  <c r="N640" i="60"/>
  <c r="N915" i="60"/>
  <c r="M916" i="60"/>
  <c r="M414" i="60"/>
  <c r="N413" i="60"/>
  <c r="M450" i="60"/>
  <c r="N449" i="60"/>
  <c r="M145" i="60"/>
  <c r="N144" i="60"/>
  <c r="N1314" i="60"/>
  <c r="M1315" i="60"/>
  <c r="N1467" i="60"/>
  <c r="M1468" i="60"/>
  <c r="N717" i="60"/>
  <c r="M718" i="60"/>
  <c r="N1428" i="60"/>
  <c r="M1429" i="60"/>
  <c r="M1545" i="60"/>
  <c r="N1544" i="60"/>
  <c r="M1123" i="60"/>
  <c r="N1122" i="60"/>
  <c r="N956" i="60"/>
  <c r="M957" i="60"/>
  <c r="N998" i="60"/>
  <c r="M999" i="60"/>
  <c r="N831" i="60"/>
  <c r="M832" i="60"/>
  <c r="M490" i="60"/>
  <c r="N489" i="60"/>
  <c r="N1240" i="60"/>
  <c r="M1241" i="60"/>
  <c r="M1583" i="60"/>
  <c r="N1582" i="60"/>
  <c r="M29" i="60"/>
  <c r="N28" i="60"/>
  <c r="M1162" i="60"/>
  <c r="N1161" i="60"/>
  <c r="M873" i="60"/>
  <c r="N872" i="60"/>
  <c r="M186" i="60"/>
  <c r="N185" i="60"/>
  <c r="N1354" i="60"/>
  <c r="M1355" i="60"/>
  <c r="M1200" i="60"/>
  <c r="N1199" i="60"/>
  <c r="M225" i="60"/>
  <c r="N224" i="60"/>
  <c r="M1277" i="60"/>
  <c r="N1276" i="60"/>
  <c r="M1393" i="60"/>
  <c r="N1392" i="60"/>
  <c r="N259" i="60"/>
  <c r="M260" i="60"/>
  <c r="M1082" i="60"/>
  <c r="N1081" i="60"/>
  <c r="M69" i="60"/>
  <c r="N68" i="60"/>
  <c r="M107" i="60"/>
  <c r="N106" i="60"/>
  <c r="M794" i="60"/>
  <c r="N793" i="60"/>
  <c r="M1039" i="60"/>
  <c r="N1038" i="60"/>
  <c r="N564" i="60" l="1"/>
  <c r="M565" i="60"/>
  <c r="M337" i="60"/>
  <c r="N336" i="60"/>
  <c r="M377" i="60"/>
  <c r="N376" i="60"/>
  <c r="M528" i="60"/>
  <c r="N527" i="60"/>
  <c r="M187" i="60"/>
  <c r="N186" i="60"/>
  <c r="N1082" i="60"/>
  <c r="M1083" i="60"/>
  <c r="M917" i="60"/>
  <c r="N916" i="60"/>
  <c r="N69" i="60"/>
  <c r="M70" i="60"/>
  <c r="M874" i="60"/>
  <c r="N873" i="60"/>
  <c r="M261" i="60"/>
  <c r="N260" i="60"/>
  <c r="N1241" i="60"/>
  <c r="M1242" i="60"/>
  <c r="M719" i="60"/>
  <c r="N718" i="60"/>
  <c r="N602" i="60"/>
  <c r="M603" i="60"/>
  <c r="N107" i="60"/>
  <c r="M108" i="60"/>
  <c r="N1200" i="60"/>
  <c r="M1201" i="60"/>
  <c r="N450" i="60"/>
  <c r="M451" i="60"/>
  <c r="N832" i="60"/>
  <c r="M833" i="60"/>
  <c r="M1278" i="60"/>
  <c r="N1277" i="60"/>
  <c r="N1545" i="60"/>
  <c r="M1546" i="60"/>
  <c r="N1429" i="60"/>
  <c r="M1430" i="60"/>
  <c r="M226" i="60"/>
  <c r="N225" i="60"/>
  <c r="M146" i="60"/>
  <c r="N145" i="60"/>
  <c r="N641" i="60"/>
  <c r="M642" i="60"/>
  <c r="M958" i="60"/>
  <c r="N957" i="60"/>
  <c r="M1508" i="60"/>
  <c r="N1507" i="60"/>
  <c r="N1355" i="60"/>
  <c r="M1356" i="60"/>
  <c r="N1468" i="60"/>
  <c r="M1469" i="60"/>
  <c r="M689" i="60"/>
  <c r="N688" i="60"/>
  <c r="M1316" i="60"/>
  <c r="N1315" i="60"/>
  <c r="N794" i="60"/>
  <c r="M795" i="60"/>
  <c r="M30" i="60"/>
  <c r="N29" i="60"/>
  <c r="M1000" i="60"/>
  <c r="N999" i="60"/>
  <c r="N1583" i="60"/>
  <c r="M1584" i="60"/>
  <c r="M757" i="60"/>
  <c r="N756" i="60"/>
  <c r="M1040" i="60"/>
  <c r="N1039" i="60"/>
  <c r="N1393" i="60"/>
  <c r="M1394" i="60"/>
  <c r="N1162" i="60"/>
  <c r="M1163" i="60"/>
  <c r="M491" i="60"/>
  <c r="N490" i="60"/>
  <c r="M1124" i="60"/>
  <c r="N1123" i="60"/>
  <c r="M415" i="60"/>
  <c r="N414" i="60"/>
  <c r="N298" i="60"/>
  <c r="M299" i="60"/>
  <c r="N377" i="60" l="1"/>
  <c r="M378" i="60"/>
  <c r="N337" i="60"/>
  <c r="M338" i="60"/>
  <c r="M566" i="60"/>
  <c r="N565" i="60"/>
  <c r="N528" i="60"/>
  <c r="M529" i="60"/>
  <c r="M71" i="60"/>
  <c r="N70" i="60"/>
  <c r="N1278" i="60"/>
  <c r="M1279" i="60"/>
  <c r="N1469" i="60"/>
  <c r="M1470" i="60"/>
  <c r="M1243" i="60"/>
  <c r="N1242" i="60"/>
  <c r="M959" i="60"/>
  <c r="N958" i="60"/>
  <c r="M918" i="60"/>
  <c r="N917" i="60"/>
  <c r="M1395" i="60"/>
  <c r="N1394" i="60"/>
  <c r="N689" i="60"/>
  <c r="M690" i="60"/>
  <c r="M1202" i="60"/>
  <c r="N1201" i="60"/>
  <c r="N1356" i="60"/>
  <c r="M1357" i="60"/>
  <c r="M643" i="60"/>
  <c r="N642" i="60"/>
  <c r="M109" i="60"/>
  <c r="N108" i="60"/>
  <c r="M1084" i="60"/>
  <c r="N1083" i="60"/>
  <c r="M1001" i="60"/>
  <c r="N1000" i="60"/>
  <c r="M1431" i="60"/>
  <c r="N1430" i="60"/>
  <c r="N30" i="60"/>
  <c r="M31" i="60"/>
  <c r="M796" i="60"/>
  <c r="N795" i="60"/>
  <c r="M834" i="60"/>
  <c r="N833" i="60"/>
  <c r="M492" i="60"/>
  <c r="N491" i="60"/>
  <c r="N757" i="60"/>
  <c r="M758" i="60"/>
  <c r="M262" i="60"/>
  <c r="N261" i="60"/>
  <c r="M1509" i="60"/>
  <c r="N1508" i="60"/>
  <c r="M1041" i="60"/>
  <c r="N1040" i="60"/>
  <c r="N1163" i="60"/>
  <c r="M1164" i="60"/>
  <c r="M1547" i="60"/>
  <c r="N1546" i="60"/>
  <c r="M452" i="60"/>
  <c r="N451" i="60"/>
  <c r="N603" i="60"/>
  <c r="M604" i="60"/>
  <c r="M416" i="60"/>
  <c r="N415" i="60"/>
  <c r="M227" i="60"/>
  <c r="N226" i="60"/>
  <c r="M720" i="60"/>
  <c r="N719" i="60"/>
  <c r="N1124" i="60"/>
  <c r="M1125" i="60"/>
  <c r="N299" i="60"/>
  <c r="M300" i="60"/>
  <c r="M1585" i="60"/>
  <c r="N1584" i="60"/>
  <c r="M1317" i="60"/>
  <c r="N1316" i="60"/>
  <c r="N146" i="60"/>
  <c r="M147" i="60"/>
  <c r="M875" i="60"/>
  <c r="N874" i="60"/>
  <c r="M188" i="60"/>
  <c r="N187" i="60"/>
  <c r="N529" i="60" l="1"/>
  <c r="M530" i="60"/>
  <c r="N566" i="60"/>
  <c r="M567" i="60"/>
  <c r="N338" i="60"/>
  <c r="M339" i="60"/>
  <c r="M379" i="60"/>
  <c r="N378" i="60"/>
  <c r="M1586" i="60"/>
  <c r="N1585" i="60"/>
  <c r="M493" i="60"/>
  <c r="N492" i="60"/>
  <c r="M1244" i="60"/>
  <c r="N1243" i="60"/>
  <c r="N834" i="60"/>
  <c r="M835" i="60"/>
  <c r="M1280" i="60"/>
  <c r="N1279" i="60"/>
  <c r="N720" i="60"/>
  <c r="M721" i="60"/>
  <c r="N643" i="60"/>
  <c r="M644" i="60"/>
  <c r="M148" i="60"/>
  <c r="N147" i="60"/>
  <c r="M1471" i="60"/>
  <c r="N1470" i="60"/>
  <c r="N262" i="60"/>
  <c r="M263" i="60"/>
  <c r="N1125" i="60"/>
  <c r="M1126" i="60"/>
  <c r="M1318" i="60"/>
  <c r="N1317" i="60"/>
  <c r="M417" i="60"/>
  <c r="N416" i="60"/>
  <c r="M797" i="60"/>
  <c r="N796" i="60"/>
  <c r="M1085" i="60"/>
  <c r="N1084" i="60"/>
  <c r="M1203" i="60"/>
  <c r="N1202" i="60"/>
  <c r="N959" i="60"/>
  <c r="M960" i="60"/>
  <c r="N875" i="60"/>
  <c r="M876" i="60"/>
  <c r="N1509" i="60"/>
  <c r="M1510" i="60"/>
  <c r="M1396" i="60"/>
  <c r="N1395" i="60"/>
  <c r="N1357" i="60"/>
  <c r="M1358" i="60"/>
  <c r="M1548" i="60"/>
  <c r="N1547" i="60"/>
  <c r="N918" i="60"/>
  <c r="M919" i="60"/>
  <c r="M1165" i="60"/>
  <c r="N1164" i="60"/>
  <c r="N604" i="60"/>
  <c r="M605" i="60"/>
  <c r="N31" i="60"/>
  <c r="M32" i="60"/>
  <c r="N690" i="60"/>
  <c r="M691" i="60"/>
  <c r="N452" i="60"/>
  <c r="M453" i="60"/>
  <c r="N1431" i="60"/>
  <c r="M1432" i="60"/>
  <c r="M301" i="60"/>
  <c r="N300" i="60"/>
  <c r="N227" i="60"/>
  <c r="M228" i="60"/>
  <c r="N1001" i="60"/>
  <c r="M1002" i="60"/>
  <c r="N758" i="60"/>
  <c r="M759" i="60"/>
  <c r="M189" i="60"/>
  <c r="N188" i="60"/>
  <c r="M1042" i="60"/>
  <c r="N1041" i="60"/>
  <c r="M110" i="60"/>
  <c r="N109" i="60"/>
  <c r="M72" i="60"/>
  <c r="N71" i="60"/>
  <c r="M380" i="60" l="1"/>
  <c r="N379" i="60"/>
  <c r="M568" i="60"/>
  <c r="N567" i="60"/>
  <c r="N339" i="60"/>
  <c r="M340" i="60"/>
  <c r="M531" i="60"/>
  <c r="N530" i="60"/>
  <c r="N691" i="60"/>
  <c r="M692" i="60"/>
  <c r="N835" i="60"/>
  <c r="M836" i="60"/>
  <c r="N1244" i="60"/>
  <c r="M1245" i="60"/>
  <c r="N1085" i="60"/>
  <c r="M1086" i="60"/>
  <c r="M33" i="60"/>
  <c r="N32" i="60"/>
  <c r="M645" i="60"/>
  <c r="N644" i="60"/>
  <c r="M111" i="60"/>
  <c r="N110" i="60"/>
  <c r="M722" i="60"/>
  <c r="N721" i="60"/>
  <c r="N189" i="60"/>
  <c r="M190" i="60"/>
  <c r="N1358" i="60"/>
  <c r="M1359" i="60"/>
  <c r="N493" i="60"/>
  <c r="M494" i="60"/>
  <c r="M1511" i="60"/>
  <c r="N1510" i="60"/>
  <c r="N1318" i="60"/>
  <c r="M1319" i="60"/>
  <c r="M877" i="60"/>
  <c r="N876" i="60"/>
  <c r="M302" i="60"/>
  <c r="N301" i="60"/>
  <c r="N797" i="60"/>
  <c r="M798" i="60"/>
  <c r="M1433" i="60"/>
  <c r="N1432" i="60"/>
  <c r="M961" i="60"/>
  <c r="N960" i="60"/>
  <c r="M1043" i="60"/>
  <c r="N1042" i="60"/>
  <c r="M1003" i="60"/>
  <c r="N1002" i="60"/>
  <c r="M454" i="60"/>
  <c r="N453" i="60"/>
  <c r="N228" i="60"/>
  <c r="M229" i="60"/>
  <c r="M920" i="60"/>
  <c r="N919" i="60"/>
  <c r="M149" i="60"/>
  <c r="N148" i="60"/>
  <c r="M1127" i="60"/>
  <c r="N1126" i="60"/>
  <c r="N1548" i="60"/>
  <c r="M1549" i="60"/>
  <c r="N759" i="60"/>
  <c r="M760" i="60"/>
  <c r="N605" i="60"/>
  <c r="M606" i="60"/>
  <c r="M264" i="60"/>
  <c r="N263" i="60"/>
  <c r="N72" i="60"/>
  <c r="M73" i="60"/>
  <c r="M1166" i="60"/>
  <c r="N1165" i="60"/>
  <c r="M1397" i="60"/>
  <c r="N1396" i="60"/>
  <c r="N1203" i="60"/>
  <c r="M1204" i="60"/>
  <c r="M418" i="60"/>
  <c r="N417" i="60"/>
  <c r="N1471" i="60"/>
  <c r="M1472" i="60"/>
  <c r="N1280" i="60"/>
  <c r="M1281" i="60"/>
  <c r="N1586" i="60"/>
  <c r="M1587" i="60"/>
  <c r="M341" i="60" l="1"/>
  <c r="N340" i="60"/>
  <c r="M569" i="60"/>
  <c r="N568" i="60"/>
  <c r="N531" i="60"/>
  <c r="M532" i="60"/>
  <c r="N380" i="60"/>
  <c r="M381" i="60"/>
  <c r="N1281" i="60"/>
  <c r="M1282" i="60"/>
  <c r="M265" i="60"/>
  <c r="N264" i="60"/>
  <c r="M1473" i="60"/>
  <c r="N1472" i="60"/>
  <c r="N149" i="60"/>
  <c r="M150" i="60"/>
  <c r="N1127" i="60"/>
  <c r="M1128" i="60"/>
  <c r="M878" i="60"/>
  <c r="N877" i="60"/>
  <c r="N1359" i="60"/>
  <c r="M1360" i="60"/>
  <c r="N1433" i="60"/>
  <c r="M1434" i="60"/>
  <c r="N494" i="60"/>
  <c r="M495" i="60"/>
  <c r="M455" i="60"/>
  <c r="N454" i="60"/>
  <c r="N606" i="60"/>
  <c r="M607" i="60"/>
  <c r="M1167" i="60"/>
  <c r="N1166" i="60"/>
  <c r="M921" i="60"/>
  <c r="N920" i="60"/>
  <c r="N33" i="60"/>
  <c r="M34" i="60"/>
  <c r="N1245" i="60"/>
  <c r="M1246" i="60"/>
  <c r="M962" i="60"/>
  <c r="N961" i="60"/>
  <c r="N836" i="60"/>
  <c r="M837" i="60"/>
  <c r="M1004" i="60"/>
  <c r="N1003" i="60"/>
  <c r="M799" i="60"/>
  <c r="N798" i="60"/>
  <c r="N418" i="60"/>
  <c r="M419" i="60"/>
  <c r="N1549" i="60"/>
  <c r="M1550" i="60"/>
  <c r="M1087" i="60"/>
  <c r="N1086" i="60"/>
  <c r="M693" i="60"/>
  <c r="N693" i="60" s="1"/>
  <c r="N692" i="60"/>
  <c r="N1397" i="60"/>
  <c r="M1398" i="60"/>
  <c r="M112" i="60"/>
  <c r="N111" i="60"/>
  <c r="M1320" i="60"/>
  <c r="N1319" i="60"/>
  <c r="M646" i="60"/>
  <c r="N645" i="60"/>
  <c r="N760" i="60"/>
  <c r="M761" i="60"/>
  <c r="N190" i="60"/>
  <c r="M191" i="60"/>
  <c r="N1511" i="60"/>
  <c r="M1512" i="60"/>
  <c r="N1587" i="60"/>
  <c r="M1588" i="60"/>
  <c r="M1205" i="60"/>
  <c r="N1204" i="60"/>
  <c r="N73" i="60"/>
  <c r="M74" i="60"/>
  <c r="N229" i="60"/>
  <c r="M230" i="60"/>
  <c r="N1043" i="60"/>
  <c r="M1044" i="60"/>
  <c r="M303" i="60"/>
  <c r="N302" i="60"/>
  <c r="M723" i="60"/>
  <c r="N722" i="60"/>
  <c r="N381" i="60" l="1"/>
  <c r="M382" i="60"/>
  <c r="N532" i="60"/>
  <c r="M533" i="60"/>
  <c r="N569" i="60"/>
  <c r="M570" i="60"/>
  <c r="M342" i="60"/>
  <c r="N341" i="60"/>
  <c r="M304" i="60"/>
  <c r="N303" i="60"/>
  <c r="N112" i="60"/>
  <c r="M113" i="60"/>
  <c r="N1044" i="60"/>
  <c r="M1045" i="60"/>
  <c r="N1473" i="60"/>
  <c r="M1474" i="60"/>
  <c r="N191" i="60"/>
  <c r="M192" i="60"/>
  <c r="M151" i="60"/>
  <c r="N150" i="60"/>
  <c r="N1588" i="60"/>
  <c r="M1589" i="60"/>
  <c r="N1360" i="60"/>
  <c r="M1361" i="60"/>
  <c r="M1513" i="60"/>
  <c r="N1512" i="60"/>
  <c r="N495" i="60"/>
  <c r="M496" i="60"/>
  <c r="N34" i="60"/>
  <c r="M35" i="60"/>
  <c r="M1206" i="60"/>
  <c r="N1205" i="60"/>
  <c r="N761" i="60"/>
  <c r="M762" i="60"/>
  <c r="M838" i="60"/>
  <c r="N837" i="60"/>
  <c r="N455" i="60"/>
  <c r="M456" i="60"/>
  <c r="M231" i="60"/>
  <c r="N230" i="60"/>
  <c r="N419" i="60"/>
  <c r="M420" i="60"/>
  <c r="N646" i="60"/>
  <c r="M647" i="60"/>
  <c r="N962" i="60"/>
  <c r="M963" i="60"/>
  <c r="N878" i="60"/>
  <c r="M879" i="60"/>
  <c r="N265" i="60"/>
  <c r="M266" i="60"/>
  <c r="M608" i="60"/>
  <c r="N607" i="60"/>
  <c r="M1399" i="60"/>
  <c r="N1398" i="60"/>
  <c r="M1435" i="60"/>
  <c r="N1434" i="60"/>
  <c r="M1005" i="60"/>
  <c r="N1004" i="60"/>
  <c r="N1550" i="60"/>
  <c r="M1551" i="60"/>
  <c r="N921" i="60"/>
  <c r="M922" i="60"/>
  <c r="M75" i="60"/>
  <c r="N74" i="60"/>
  <c r="N1246" i="60"/>
  <c r="M1247" i="60"/>
  <c r="M1129" i="60"/>
  <c r="N1128" i="60"/>
  <c r="M1283" i="60"/>
  <c r="N1282" i="60"/>
  <c r="N723" i="60"/>
  <c r="M724" i="60"/>
  <c r="N1320" i="60"/>
  <c r="M1321" i="60"/>
  <c r="M1088" i="60"/>
  <c r="N1087" i="60"/>
  <c r="N799" i="60"/>
  <c r="M800" i="60"/>
  <c r="N1167" i="60"/>
  <c r="M1168" i="60"/>
  <c r="N533" i="60" l="1"/>
  <c r="M534" i="60"/>
  <c r="M571" i="60"/>
  <c r="N570" i="60"/>
  <c r="N382" i="60"/>
  <c r="M383" i="60"/>
  <c r="N342" i="60"/>
  <c r="M343" i="60"/>
  <c r="N1399" i="60"/>
  <c r="M1400" i="60"/>
  <c r="M1590" i="60"/>
  <c r="N1589" i="60"/>
  <c r="M114" i="60"/>
  <c r="N113" i="60"/>
  <c r="M1552" i="60"/>
  <c r="N1551" i="60"/>
  <c r="N1045" i="60"/>
  <c r="M1046" i="60"/>
  <c r="N800" i="60"/>
  <c r="M801" i="60"/>
  <c r="M497" i="60"/>
  <c r="N496" i="60"/>
  <c r="M839" i="60"/>
  <c r="N838" i="60"/>
  <c r="N151" i="60"/>
  <c r="M152" i="60"/>
  <c r="N1247" i="60"/>
  <c r="M1248" i="60"/>
  <c r="M421" i="60"/>
  <c r="N420" i="60"/>
  <c r="M964" i="60"/>
  <c r="N963" i="60"/>
  <c r="N608" i="60"/>
  <c r="M609" i="60"/>
  <c r="N1168" i="60"/>
  <c r="M1169" i="60"/>
  <c r="M36" i="60"/>
  <c r="N35" i="60"/>
  <c r="N1283" i="60"/>
  <c r="M1284" i="60"/>
  <c r="M1006" i="60"/>
  <c r="N1005" i="60"/>
  <c r="N266" i="60"/>
  <c r="M267" i="60"/>
  <c r="M193" i="60"/>
  <c r="N192" i="60"/>
  <c r="N1088" i="60"/>
  <c r="M1089" i="60"/>
  <c r="N1129" i="60"/>
  <c r="M1130" i="60"/>
  <c r="N1435" i="60"/>
  <c r="M1436" i="60"/>
  <c r="M923" i="60"/>
  <c r="N922" i="60"/>
  <c r="M1362" i="60"/>
  <c r="N1361" i="60"/>
  <c r="N1474" i="60"/>
  <c r="M1475" i="60"/>
  <c r="N724" i="60"/>
  <c r="M725" i="60"/>
  <c r="N456" i="60"/>
  <c r="M457" i="60"/>
  <c r="N647" i="60"/>
  <c r="M648" i="60"/>
  <c r="M76" i="60"/>
  <c r="N75" i="60"/>
  <c r="N762" i="60"/>
  <c r="M763" i="60"/>
  <c r="M1514" i="60"/>
  <c r="N1513" i="60"/>
  <c r="N1321" i="60"/>
  <c r="M1322" i="60"/>
  <c r="M880" i="60"/>
  <c r="N879" i="60"/>
  <c r="N231" i="60"/>
  <c r="M232" i="60"/>
  <c r="M1207" i="60"/>
  <c r="N1206" i="60"/>
  <c r="N304" i="60"/>
  <c r="M305" i="60"/>
  <c r="M384" i="60" l="1"/>
  <c r="N383" i="60"/>
  <c r="M572" i="60"/>
  <c r="N571" i="60"/>
  <c r="M535" i="60"/>
  <c r="N534" i="60"/>
  <c r="M344" i="60"/>
  <c r="N343" i="60"/>
  <c r="N1089" i="60"/>
  <c r="M1090" i="60"/>
  <c r="N305" i="60"/>
  <c r="M306" i="60"/>
  <c r="M924" i="60"/>
  <c r="N923" i="60"/>
  <c r="M194" i="60"/>
  <c r="N193" i="60"/>
  <c r="M458" i="60"/>
  <c r="N457" i="60"/>
  <c r="N839" i="60"/>
  <c r="M840" i="60"/>
  <c r="N725" i="60"/>
  <c r="M726" i="60"/>
  <c r="N36" i="60"/>
  <c r="M37" i="60"/>
  <c r="M498" i="60"/>
  <c r="N497" i="60"/>
  <c r="N1322" i="60"/>
  <c r="M1323" i="60"/>
  <c r="N1169" i="60"/>
  <c r="M1170" i="60"/>
  <c r="M1591" i="60"/>
  <c r="N1590" i="60"/>
  <c r="N1284" i="60"/>
  <c r="M1285" i="60"/>
  <c r="N964" i="60"/>
  <c r="M965" i="60"/>
  <c r="M1553" i="60"/>
  <c r="N1552" i="60"/>
  <c r="N1207" i="60"/>
  <c r="M1208" i="60"/>
  <c r="N114" i="60"/>
  <c r="M115" i="60"/>
  <c r="N1475" i="60"/>
  <c r="M1476" i="60"/>
  <c r="N267" i="60"/>
  <c r="M268" i="60"/>
  <c r="N1248" i="60"/>
  <c r="M1249" i="60"/>
  <c r="N1130" i="60"/>
  <c r="M1131" i="60"/>
  <c r="N609" i="60"/>
  <c r="M610" i="60"/>
  <c r="N1046" i="60"/>
  <c r="M1047" i="60"/>
  <c r="N1400" i="60"/>
  <c r="M1401" i="60"/>
  <c r="N763" i="60"/>
  <c r="M764" i="60"/>
  <c r="M881" i="60"/>
  <c r="N880" i="60"/>
  <c r="N421" i="60"/>
  <c r="M422" i="60"/>
  <c r="M233" i="60"/>
  <c r="N232" i="60"/>
  <c r="N1436" i="60"/>
  <c r="M1437" i="60"/>
  <c r="N801" i="60"/>
  <c r="M802" i="60"/>
  <c r="M77" i="60"/>
  <c r="N76" i="60"/>
  <c r="M649" i="60"/>
  <c r="N648" i="60"/>
  <c r="N152" i="60"/>
  <c r="M153" i="60"/>
  <c r="N1514" i="60"/>
  <c r="M1515" i="60"/>
  <c r="M1363" i="60"/>
  <c r="N1362" i="60"/>
  <c r="N1006" i="60"/>
  <c r="M1007" i="60"/>
  <c r="M536" i="60" l="1"/>
  <c r="N535" i="60"/>
  <c r="N572" i="60"/>
  <c r="M573" i="60"/>
  <c r="M345" i="60"/>
  <c r="N344" i="60"/>
  <c r="M385" i="60"/>
  <c r="N384" i="60"/>
  <c r="M154" i="60"/>
  <c r="N153" i="60"/>
  <c r="N194" i="60"/>
  <c r="M195" i="60"/>
  <c r="N726" i="60"/>
  <c r="M727" i="60"/>
  <c r="M1324" i="60"/>
  <c r="N1323" i="60"/>
  <c r="N840" i="60"/>
  <c r="M841" i="60"/>
  <c r="N1437" i="60"/>
  <c r="M1438" i="60"/>
  <c r="M1171" i="60"/>
  <c r="N1170" i="60"/>
  <c r="N1553" i="60"/>
  <c r="M1554" i="60"/>
  <c r="N1131" i="60"/>
  <c r="M1132" i="60"/>
  <c r="N233" i="60"/>
  <c r="M234" i="60"/>
  <c r="N924" i="60"/>
  <c r="M925" i="60"/>
  <c r="M611" i="60"/>
  <c r="N610" i="60"/>
  <c r="N306" i="60"/>
  <c r="M307" i="60"/>
  <c r="N1007" i="60"/>
  <c r="M1008" i="60"/>
  <c r="N1476" i="60"/>
  <c r="M1477" i="60"/>
  <c r="M423" i="60"/>
  <c r="N422" i="60"/>
  <c r="M116" i="60"/>
  <c r="N115" i="60"/>
  <c r="N1363" i="60"/>
  <c r="M1364" i="60"/>
  <c r="M1516" i="60"/>
  <c r="N1515" i="60"/>
  <c r="N1249" i="60"/>
  <c r="M1250" i="60"/>
  <c r="M1286" i="60"/>
  <c r="N1285" i="60"/>
  <c r="M499" i="60"/>
  <c r="N498" i="60"/>
  <c r="N802" i="60"/>
  <c r="M803" i="60"/>
  <c r="M1048" i="60"/>
  <c r="N1047" i="60"/>
  <c r="N268" i="60"/>
  <c r="M269" i="60"/>
  <c r="N37" i="60"/>
  <c r="M38" i="60"/>
  <c r="N1090" i="60"/>
  <c r="M1091" i="60"/>
  <c r="N764" i="60"/>
  <c r="M765" i="60"/>
  <c r="N965" i="60"/>
  <c r="M966" i="60"/>
  <c r="N649" i="60"/>
  <c r="M650" i="60"/>
  <c r="N1401" i="60"/>
  <c r="M1402" i="60"/>
  <c r="N1208" i="60"/>
  <c r="M1209" i="60"/>
  <c r="M78" i="60"/>
  <c r="N77" i="60"/>
  <c r="M882" i="60"/>
  <c r="N881" i="60"/>
  <c r="N1591" i="60"/>
  <c r="M1592" i="60"/>
  <c r="M459" i="60"/>
  <c r="N458" i="60"/>
  <c r="N385" i="60" l="1"/>
  <c r="M386" i="60"/>
  <c r="N573" i="60"/>
  <c r="M574" i="60"/>
  <c r="M346" i="60"/>
  <c r="N345" i="60"/>
  <c r="N536" i="60"/>
  <c r="M537" i="60"/>
  <c r="N966" i="60"/>
  <c r="M967" i="60"/>
  <c r="N38" i="60"/>
  <c r="M39" i="60"/>
  <c r="M79" i="60"/>
  <c r="N78" i="60"/>
  <c r="N803" i="60"/>
  <c r="M804" i="60"/>
  <c r="M1517" i="60"/>
  <c r="N1516" i="60"/>
  <c r="M1593" i="60"/>
  <c r="N1592" i="60"/>
  <c r="M1210" i="60"/>
  <c r="N1209" i="60"/>
  <c r="N882" i="60"/>
  <c r="M883" i="60"/>
  <c r="N116" i="60"/>
  <c r="M117" i="60"/>
  <c r="M651" i="60"/>
  <c r="N650" i="60"/>
  <c r="N1477" i="60"/>
  <c r="M1478" i="60"/>
  <c r="N1008" i="60"/>
  <c r="M1009" i="60"/>
  <c r="M1439" i="60"/>
  <c r="N1438" i="60"/>
  <c r="M766" i="60"/>
  <c r="N765" i="60"/>
  <c r="M1133" i="60"/>
  <c r="N1132" i="60"/>
  <c r="M196" i="60"/>
  <c r="N195" i="60"/>
  <c r="M1403" i="60"/>
  <c r="N1402" i="60"/>
  <c r="N1091" i="60"/>
  <c r="M1092" i="60"/>
  <c r="M1251" i="60"/>
  <c r="N1250" i="60"/>
  <c r="M1555" i="60"/>
  <c r="N1554" i="60"/>
  <c r="N925" i="60"/>
  <c r="M926" i="60"/>
  <c r="M460" i="60"/>
  <c r="N459" i="60"/>
  <c r="N1171" i="60"/>
  <c r="M1172" i="60"/>
  <c r="M1365" i="60"/>
  <c r="N1364" i="60"/>
  <c r="N234" i="60"/>
  <c r="M235" i="60"/>
  <c r="N235" i="60" s="1"/>
  <c r="N727" i="60"/>
  <c r="M728" i="60"/>
  <c r="M500" i="60"/>
  <c r="N499" i="60"/>
  <c r="N269" i="60"/>
  <c r="M270" i="60"/>
  <c r="M308" i="60"/>
  <c r="N307" i="60"/>
  <c r="N841" i="60"/>
  <c r="M842" i="60"/>
  <c r="M1287" i="60"/>
  <c r="N1286" i="60"/>
  <c r="N1048" i="60"/>
  <c r="M1049" i="60"/>
  <c r="N423" i="60"/>
  <c r="M424" i="60"/>
  <c r="M612" i="60"/>
  <c r="N611" i="60"/>
  <c r="M1325" i="60"/>
  <c r="N1324" i="60"/>
  <c r="N154" i="60"/>
  <c r="M155" i="60"/>
  <c r="M347" i="60" l="1"/>
  <c r="N346" i="60"/>
  <c r="M538" i="60"/>
  <c r="N537" i="60"/>
  <c r="M387" i="60"/>
  <c r="N387" i="60" s="1"/>
  <c r="N386" i="60"/>
  <c r="M575" i="60"/>
  <c r="N574" i="60"/>
  <c r="M1093" i="60"/>
  <c r="N1092" i="60"/>
  <c r="M1050" i="60"/>
  <c r="N1049" i="60"/>
  <c r="M40" i="60"/>
  <c r="N39" i="60"/>
  <c r="M425" i="60"/>
  <c r="N425" i="60" s="1"/>
  <c r="N424" i="60"/>
  <c r="M1479" i="60"/>
  <c r="N1478" i="60"/>
  <c r="N766" i="60"/>
  <c r="M767" i="60"/>
  <c r="N155" i="60"/>
  <c r="M156" i="60"/>
  <c r="N308" i="60"/>
  <c r="M309" i="60"/>
  <c r="N1593" i="60"/>
  <c r="M1594" i="60"/>
  <c r="N1594" i="60" s="1"/>
  <c r="N1365" i="60"/>
  <c r="M1366" i="60"/>
  <c r="N1366" i="60" s="1"/>
  <c r="N1517" i="60"/>
  <c r="M1518" i="60"/>
  <c r="N1518" i="60" s="1"/>
  <c r="N842" i="60"/>
  <c r="M843" i="60"/>
  <c r="M805" i="60"/>
  <c r="N804" i="60"/>
  <c r="N1403" i="60"/>
  <c r="M1404" i="60"/>
  <c r="N1404" i="60" s="1"/>
  <c r="N651" i="60"/>
  <c r="M652" i="60"/>
  <c r="M271" i="60"/>
  <c r="N270" i="60"/>
  <c r="N117" i="60"/>
  <c r="M118" i="60"/>
  <c r="N1555" i="60"/>
  <c r="M1556" i="60"/>
  <c r="N1556" i="60" s="1"/>
  <c r="N967" i="60"/>
  <c r="M968" i="60"/>
  <c r="M729" i="60"/>
  <c r="N728" i="60"/>
  <c r="N460" i="60"/>
  <c r="M461" i="60"/>
  <c r="N1210" i="60"/>
  <c r="M1211" i="60"/>
  <c r="M927" i="60"/>
  <c r="N926" i="60"/>
  <c r="N1439" i="60"/>
  <c r="M1440" i="60"/>
  <c r="N79" i="60"/>
  <c r="M80" i="60"/>
  <c r="N1009" i="60"/>
  <c r="M1010" i="60"/>
  <c r="M1326" i="60"/>
  <c r="N1325" i="60"/>
  <c r="N196" i="60"/>
  <c r="M197" i="60"/>
  <c r="N197" i="60" s="1"/>
  <c r="M1173" i="60"/>
  <c r="N1172" i="60"/>
  <c r="N883" i="60"/>
  <c r="M884" i="60"/>
  <c r="M613" i="60"/>
  <c r="N612" i="60"/>
  <c r="M1288" i="60"/>
  <c r="N1287" i="60"/>
  <c r="M501" i="60"/>
  <c r="N501" i="60" s="1"/>
  <c r="N500" i="60"/>
  <c r="M1252" i="60"/>
  <c r="N1252" i="60" s="1"/>
  <c r="N1251" i="60"/>
  <c r="N1133" i="60"/>
  <c r="M1134" i="60"/>
  <c r="M539" i="60" l="1"/>
  <c r="N539" i="60" s="1"/>
  <c r="N538" i="60"/>
  <c r="M576" i="60"/>
  <c r="N575" i="60"/>
  <c r="M348" i="60"/>
  <c r="N347" i="60"/>
  <c r="M928" i="60"/>
  <c r="N927" i="60"/>
  <c r="M41" i="60"/>
  <c r="N40" i="60"/>
  <c r="M844" i="60"/>
  <c r="N843" i="60"/>
  <c r="N652" i="60"/>
  <c r="M653" i="60"/>
  <c r="N653" i="60" s="1"/>
  <c r="N767" i="60"/>
  <c r="M768" i="60"/>
  <c r="M1135" i="60"/>
  <c r="N1134" i="60"/>
  <c r="N884" i="60"/>
  <c r="M885" i="60"/>
  <c r="M1212" i="60"/>
  <c r="N1211" i="60"/>
  <c r="N1050" i="60"/>
  <c r="M1051" i="60"/>
  <c r="M1441" i="60"/>
  <c r="N1440" i="60"/>
  <c r="M614" i="60"/>
  <c r="N613" i="60"/>
  <c r="M272" i="60"/>
  <c r="N271" i="60"/>
  <c r="N1010" i="60"/>
  <c r="M1011" i="60"/>
  <c r="M1174" i="60"/>
  <c r="N1173" i="60"/>
  <c r="M81" i="60"/>
  <c r="N81" i="60" s="1"/>
  <c r="N80" i="60"/>
  <c r="M462" i="60"/>
  <c r="N461" i="60"/>
  <c r="M119" i="60"/>
  <c r="N118" i="60"/>
  <c r="N309" i="60"/>
  <c r="M310" i="60"/>
  <c r="N729" i="60"/>
  <c r="M730" i="60"/>
  <c r="N968" i="60"/>
  <c r="M969" i="60"/>
  <c r="N156" i="60"/>
  <c r="M157" i="60"/>
  <c r="N1326" i="60"/>
  <c r="M1327" i="60"/>
  <c r="N1288" i="60"/>
  <c r="M1289" i="60"/>
  <c r="M806" i="60"/>
  <c r="N805" i="60"/>
  <c r="N1479" i="60"/>
  <c r="M1480" i="60"/>
  <c r="N1480" i="60" s="1"/>
  <c r="N1093" i="60"/>
  <c r="M1094" i="60"/>
  <c r="N348" i="60" l="1"/>
  <c r="M349" i="60"/>
  <c r="N349" i="60" s="1"/>
  <c r="M577" i="60"/>
  <c r="N577" i="60" s="1"/>
  <c r="N576" i="60"/>
  <c r="M1290" i="60"/>
  <c r="N1290" i="60" s="1"/>
  <c r="N1289" i="60"/>
  <c r="N462" i="60"/>
  <c r="M463" i="60"/>
  <c r="N463" i="60" s="1"/>
  <c r="M1213" i="60"/>
  <c r="N1212" i="60"/>
  <c r="M731" i="60"/>
  <c r="N731" i="60" s="1"/>
  <c r="N730" i="60"/>
  <c r="N885" i="60"/>
  <c r="M886" i="60"/>
  <c r="M845" i="60"/>
  <c r="N844" i="60"/>
  <c r="M1095" i="60"/>
  <c r="N1094" i="60"/>
  <c r="M311" i="60"/>
  <c r="N311" i="60" s="1"/>
  <c r="N310" i="60"/>
  <c r="N1441" i="60"/>
  <c r="M1442" i="60"/>
  <c r="N1442" i="60" s="1"/>
  <c r="M1136" i="60"/>
  <c r="N1136" i="60" s="1"/>
  <c r="N1135" i="60"/>
  <c r="M42" i="60"/>
  <c r="N42" i="60" s="1"/>
  <c r="N41" i="60"/>
  <c r="M158" i="60"/>
  <c r="N157" i="60"/>
  <c r="M1012" i="60"/>
  <c r="N1011" i="60"/>
  <c r="M1052" i="60"/>
  <c r="N1051" i="60"/>
  <c r="M769" i="60"/>
  <c r="N769" i="60" s="1"/>
  <c r="N768" i="60"/>
  <c r="N969" i="60"/>
  <c r="M970" i="60"/>
  <c r="M807" i="60"/>
  <c r="N807" i="60" s="1"/>
  <c r="N806" i="60"/>
  <c r="M273" i="60"/>
  <c r="N273" i="60" s="1"/>
  <c r="N272" i="60"/>
  <c r="M615" i="60"/>
  <c r="N615" i="60" s="1"/>
  <c r="N614" i="60"/>
  <c r="M1328" i="60"/>
  <c r="N1328" i="60" s="1"/>
  <c r="N1327" i="60"/>
  <c r="N1174" i="60"/>
  <c r="M1175" i="60"/>
  <c r="N1175" i="60" s="1"/>
  <c r="N119" i="60"/>
  <c r="M120" i="60"/>
  <c r="N120" i="60" s="1"/>
  <c r="N928" i="60"/>
  <c r="M929" i="60"/>
  <c r="M971" i="60" l="1"/>
  <c r="N970" i="60"/>
  <c r="N1213" i="60"/>
  <c r="M1214" i="60"/>
  <c r="N1214" i="60" s="1"/>
  <c r="M1053" i="60"/>
  <c r="N1052" i="60"/>
  <c r="N845" i="60"/>
  <c r="M846" i="60"/>
  <c r="N846" i="60" s="1"/>
  <c r="M887" i="60"/>
  <c r="N886" i="60"/>
  <c r="M159" i="60"/>
  <c r="N159" i="60" s="1"/>
  <c r="N158" i="60"/>
  <c r="M930" i="60"/>
  <c r="N930" i="60" s="1"/>
  <c r="N929" i="60"/>
  <c r="M1096" i="60"/>
  <c r="N1096" i="60" s="1"/>
  <c r="N1095" i="60"/>
  <c r="M1013" i="60"/>
  <c r="N1012" i="60"/>
  <c r="N1053" i="60" l="1"/>
  <c r="M1054" i="60"/>
  <c r="N1054" i="60" s="1"/>
  <c r="M1014" i="60"/>
  <c r="N1014" i="60" s="1"/>
  <c r="N1013" i="60"/>
  <c r="N887" i="60"/>
  <c r="M888" i="60"/>
  <c r="N888" i="60" s="1"/>
  <c r="M972" i="60"/>
  <c r="N972" i="60" s="1"/>
  <c r="N971" i="60"/>
  <c r="E1066" i="52" l="1"/>
  <c r="H1066" i="52" s="1"/>
  <c r="H1070" i="52" s="1"/>
  <c r="H1063" i="52"/>
  <c r="G1066" i="52" s="1"/>
  <c r="C1063" i="52"/>
  <c r="B1063" i="52"/>
  <c r="E1045" i="52"/>
  <c r="H1045" i="52" s="1"/>
  <c r="H1049" i="52" s="1"/>
  <c r="H1042" i="52"/>
  <c r="G1045" i="52" s="1"/>
  <c r="C1042" i="52"/>
  <c r="B1042" i="52"/>
  <c r="H1021" i="52"/>
  <c r="G1024" i="52" s="1"/>
  <c r="C1021" i="52"/>
  <c r="B1021" i="52"/>
  <c r="E1003" i="52"/>
  <c r="H1003" i="52" s="1"/>
  <c r="H1007" i="52" s="1"/>
  <c r="H1000" i="52"/>
  <c r="G1003" i="52" s="1"/>
  <c r="C1000" i="52"/>
  <c r="B1000" i="52"/>
  <c r="E982" i="52"/>
  <c r="H982" i="52" s="1"/>
  <c r="H986" i="52" s="1"/>
  <c r="H979" i="52"/>
  <c r="G982" i="52" s="1"/>
  <c r="C979" i="52"/>
  <c r="B979" i="52"/>
  <c r="E961" i="52"/>
  <c r="H961" i="52" s="1"/>
  <c r="H965" i="52" s="1"/>
  <c r="H958" i="52"/>
  <c r="G961" i="52" s="1"/>
  <c r="C958" i="52"/>
  <c r="B958" i="52"/>
  <c r="E940" i="52"/>
  <c r="H940" i="52" s="1"/>
  <c r="H936" i="52"/>
  <c r="G939" i="52" s="1"/>
  <c r="C936" i="52"/>
  <c r="B936" i="52"/>
  <c r="H915" i="52"/>
  <c r="G918" i="52" s="1"/>
  <c r="C915" i="52"/>
  <c r="B915" i="52"/>
  <c r="H893" i="52"/>
  <c r="G896" i="52" s="1"/>
  <c r="C893" i="52"/>
  <c r="B893" i="52"/>
  <c r="E876" i="52"/>
  <c r="H876" i="52" s="1"/>
  <c r="E875" i="52"/>
  <c r="H875" i="52" s="1"/>
  <c r="H872" i="52"/>
  <c r="G875" i="52" s="1"/>
  <c r="G876" i="52" s="1"/>
  <c r="C872" i="52"/>
  <c r="B872" i="52"/>
  <c r="E853" i="52"/>
  <c r="H853" i="52" s="1"/>
  <c r="H857" i="52" s="1"/>
  <c r="H850" i="52"/>
  <c r="G853" i="52" s="1"/>
  <c r="C850" i="52"/>
  <c r="B850" i="52"/>
  <c r="E832" i="52"/>
  <c r="H832" i="52" s="1"/>
  <c r="H836" i="52" s="1"/>
  <c r="H829" i="52"/>
  <c r="G832" i="52" s="1"/>
  <c r="C829" i="52"/>
  <c r="B829" i="52"/>
  <c r="E811" i="52"/>
  <c r="H811" i="52" s="1"/>
  <c r="H815" i="52" s="1"/>
  <c r="H808" i="52"/>
  <c r="G811" i="52" s="1"/>
  <c r="C808" i="52"/>
  <c r="B808" i="52"/>
  <c r="E790" i="52"/>
  <c r="H790" i="52" s="1"/>
  <c r="H794" i="52" s="1"/>
  <c r="H787" i="52"/>
  <c r="G790" i="52" s="1"/>
  <c r="C787" i="52"/>
  <c r="B787" i="52"/>
  <c r="E769" i="52"/>
  <c r="H769" i="52" s="1"/>
  <c r="H773" i="52" s="1"/>
  <c r="H766" i="52"/>
  <c r="G769" i="52" s="1"/>
  <c r="C766" i="52"/>
  <c r="B766" i="52"/>
  <c r="E748" i="52"/>
  <c r="H748" i="52" s="1"/>
  <c r="H752" i="52" s="1"/>
  <c r="H745" i="52"/>
  <c r="G748" i="52" s="1"/>
  <c r="C745" i="52"/>
  <c r="B745" i="52"/>
  <c r="H726" i="52"/>
  <c r="G729" i="52" s="1"/>
  <c r="C726" i="52"/>
  <c r="B726" i="52"/>
  <c r="E708" i="52"/>
  <c r="H708" i="52" s="1"/>
  <c r="H712" i="52" s="1"/>
  <c r="H705" i="52"/>
  <c r="G708" i="52" s="1"/>
  <c r="C705" i="52"/>
  <c r="B705" i="52"/>
  <c r="E687" i="52"/>
  <c r="H687" i="52" s="1"/>
  <c r="H691" i="52" s="1"/>
  <c r="H684" i="52"/>
  <c r="G687" i="52" s="1"/>
  <c r="C684" i="52"/>
  <c r="B684" i="52"/>
  <c r="E666" i="52"/>
  <c r="H666" i="52" s="1"/>
  <c r="H670" i="52" s="1"/>
  <c r="H663" i="52"/>
  <c r="G666" i="52" s="1"/>
  <c r="C663" i="52"/>
  <c r="B663" i="52"/>
  <c r="E645" i="52"/>
  <c r="H645" i="52" s="1"/>
  <c r="H649" i="52" s="1"/>
  <c r="H642" i="52"/>
  <c r="G645" i="52" s="1"/>
  <c r="C642" i="52"/>
  <c r="B642" i="52"/>
  <c r="E624" i="52"/>
  <c r="H624" i="52" s="1"/>
  <c r="H628" i="52" s="1"/>
  <c r="H621" i="52"/>
  <c r="G624" i="52" s="1"/>
  <c r="C621" i="52"/>
  <c r="B621" i="52"/>
  <c r="E603" i="52"/>
  <c r="H603" i="52" s="1"/>
  <c r="H607" i="52" s="1"/>
  <c r="H600" i="52"/>
  <c r="G603" i="52" s="1"/>
  <c r="C600" i="52"/>
  <c r="B600" i="52"/>
  <c r="E582" i="52"/>
  <c r="H582" i="52" s="1"/>
  <c r="H586" i="52" s="1"/>
  <c r="H579" i="52"/>
  <c r="G582" i="52" s="1"/>
  <c r="C579" i="52"/>
  <c r="B579" i="52"/>
  <c r="E561" i="52"/>
  <c r="H561" i="52" s="1"/>
  <c r="H565" i="52" s="1"/>
  <c r="H558" i="52"/>
  <c r="G561" i="52" s="1"/>
  <c r="C558" i="52"/>
  <c r="B558" i="52"/>
  <c r="E540" i="52"/>
  <c r="H540" i="52" s="1"/>
  <c r="H544" i="52" s="1"/>
  <c r="H537" i="52"/>
  <c r="G540" i="52" s="1"/>
  <c r="C537" i="52"/>
  <c r="B537" i="52"/>
  <c r="E519" i="52"/>
  <c r="H519" i="52" s="1"/>
  <c r="H523" i="52" s="1"/>
  <c r="H516" i="52"/>
  <c r="G519" i="52" s="1"/>
  <c r="C516" i="52"/>
  <c r="B516" i="52"/>
  <c r="E498" i="52"/>
  <c r="H498" i="52" s="1"/>
  <c r="H502" i="52" s="1"/>
  <c r="H495" i="52"/>
  <c r="G498" i="52" s="1"/>
  <c r="C495" i="52"/>
  <c r="B495" i="52"/>
  <c r="E477" i="52"/>
  <c r="H477" i="52" s="1"/>
  <c r="H481" i="52" s="1"/>
  <c r="H474" i="52"/>
  <c r="G477" i="52" s="1"/>
  <c r="C474" i="52"/>
  <c r="E455" i="52"/>
  <c r="H455" i="52" s="1"/>
  <c r="H459" i="52" s="1"/>
  <c r="H452" i="52"/>
  <c r="G455" i="52" s="1"/>
  <c r="C452" i="52"/>
  <c r="B452" i="52"/>
  <c r="E433" i="52"/>
  <c r="H433" i="52" s="1"/>
  <c r="H437" i="52" s="1"/>
  <c r="H430" i="52"/>
  <c r="G433" i="52" s="1"/>
  <c r="C430" i="52"/>
  <c r="B430" i="52"/>
  <c r="E411" i="52"/>
  <c r="H411" i="52" s="1"/>
  <c r="H415" i="52" s="1"/>
  <c r="H408" i="52"/>
  <c r="G411" i="52" s="1"/>
  <c r="C408" i="52"/>
  <c r="B408" i="52"/>
  <c r="C407" i="52"/>
  <c r="C978" i="52" s="1"/>
  <c r="B407" i="52"/>
  <c r="B1062" i="52" s="1"/>
  <c r="E389" i="52"/>
  <c r="H389" i="52" s="1"/>
  <c r="H393" i="52" s="1"/>
  <c r="H386" i="52"/>
  <c r="G389" i="52" s="1"/>
  <c r="C386" i="52"/>
  <c r="B386" i="52"/>
  <c r="E369" i="52"/>
  <c r="H369" i="52" s="1"/>
  <c r="H373" i="52" s="1"/>
  <c r="H366" i="52"/>
  <c r="G369" i="52" s="1"/>
  <c r="C366" i="52"/>
  <c r="B366" i="52"/>
  <c r="F349" i="52"/>
  <c r="E349" i="52"/>
  <c r="B348" i="52"/>
  <c r="D1024" i="52" s="1"/>
  <c r="E1024" i="52" s="1"/>
  <c r="H1024" i="52" s="1"/>
  <c r="H1028" i="52" s="1"/>
  <c r="H345" i="52"/>
  <c r="G348" i="52" s="1"/>
  <c r="C345" i="52"/>
  <c r="B345" i="52"/>
  <c r="B328" i="52"/>
  <c r="E328" i="52" s="1"/>
  <c r="F328" i="52" s="1"/>
  <c r="H328" i="52" s="1"/>
  <c r="G327" i="52"/>
  <c r="E327" i="52"/>
  <c r="B327" i="52"/>
  <c r="F326" i="52"/>
  <c r="H326" i="52" s="1"/>
  <c r="G325" i="52"/>
  <c r="B325" i="52"/>
  <c r="B324" i="52"/>
  <c r="F324" i="52" s="1"/>
  <c r="H324" i="52" s="1"/>
  <c r="B323" i="52"/>
  <c r="F323" i="52" s="1"/>
  <c r="H323" i="52" s="1"/>
  <c r="E322" i="52"/>
  <c r="B322" i="52"/>
  <c r="H319" i="52"/>
  <c r="C319" i="52"/>
  <c r="B319" i="52"/>
  <c r="C318" i="52"/>
  <c r="C344" i="52" s="1"/>
  <c r="C365" i="52" s="1"/>
  <c r="C385" i="52" s="1"/>
  <c r="E303" i="52"/>
  <c r="H303" i="52" s="1"/>
  <c r="H305" i="52" s="1"/>
  <c r="H300" i="52"/>
  <c r="G303" i="52" s="1"/>
  <c r="C300" i="52"/>
  <c r="B300" i="52"/>
  <c r="B283" i="52"/>
  <c r="E283" i="52" s="1"/>
  <c r="H283" i="52" s="1"/>
  <c r="H286" i="52" s="1"/>
  <c r="H280" i="52"/>
  <c r="G283" i="52" s="1"/>
  <c r="C280" i="52"/>
  <c r="B280" i="52"/>
  <c r="D264" i="52"/>
  <c r="E264" i="52" s="1"/>
  <c r="H264" i="52" s="1"/>
  <c r="E263" i="52"/>
  <c r="H263" i="52" s="1"/>
  <c r="H266" i="52" s="1"/>
  <c r="H260" i="52"/>
  <c r="G263" i="52" s="1"/>
  <c r="C260" i="52"/>
  <c r="B260" i="52"/>
  <c r="B244" i="52"/>
  <c r="E244" i="52" s="1"/>
  <c r="H244" i="52" s="1"/>
  <c r="E243" i="52"/>
  <c r="H243" i="52" s="1"/>
  <c r="H240" i="52"/>
  <c r="G243" i="52" s="1"/>
  <c r="C240" i="52"/>
  <c r="B240" i="52"/>
  <c r="C239" i="52"/>
  <c r="C259" i="52" s="1"/>
  <c r="C279" i="52" s="1"/>
  <c r="C299" i="52" s="1"/>
  <c r="B239" i="52"/>
  <c r="B259" i="52" s="1"/>
  <c r="B279" i="52" s="1"/>
  <c r="B299" i="52" s="1"/>
  <c r="B318" i="52" s="1"/>
  <c r="B344" i="52" s="1"/>
  <c r="B365" i="52" s="1"/>
  <c r="B385" i="52" s="1"/>
  <c r="G264" i="52" l="1"/>
  <c r="B892" i="52"/>
  <c r="C828" i="52"/>
  <c r="B683" i="52"/>
  <c r="B429" i="52"/>
  <c r="B620" i="52"/>
  <c r="C683" i="52"/>
  <c r="G349" i="52"/>
  <c r="C620" i="52"/>
  <c r="C1062" i="52"/>
  <c r="B599" i="52"/>
  <c r="C765" i="52"/>
  <c r="C515" i="52"/>
  <c r="B914" i="52"/>
  <c r="G940" i="52"/>
  <c r="B536" i="52"/>
  <c r="B1020" i="52"/>
  <c r="H879" i="52"/>
  <c r="B999" i="52"/>
  <c r="F322" i="52"/>
  <c r="H322" i="52" s="1"/>
  <c r="C451" i="52"/>
  <c r="C704" i="52"/>
  <c r="H349" i="52"/>
  <c r="B451" i="52"/>
  <c r="C473" i="52"/>
  <c r="B515" i="52"/>
  <c r="C536" i="52"/>
  <c r="C599" i="52"/>
  <c r="C744" i="52"/>
  <c r="C1020" i="52"/>
  <c r="E325" i="52"/>
  <c r="F325" i="52" s="1"/>
  <c r="H325" i="52" s="1"/>
  <c r="C429" i="52"/>
  <c r="B871" i="52"/>
  <c r="C892" i="52"/>
  <c r="C999" i="52"/>
  <c r="B849" i="52"/>
  <c r="B786" i="52"/>
  <c r="C849" i="52"/>
  <c r="G244" i="52"/>
  <c r="F327" i="52"/>
  <c r="H327" i="52" s="1"/>
  <c r="B704" i="52"/>
  <c r="B765" i="52"/>
  <c r="H245" i="52"/>
  <c r="E348" i="52"/>
  <c r="H348" i="52" s="1"/>
  <c r="H352" i="52" s="1"/>
  <c r="B896" i="52" s="1"/>
  <c r="B473" i="52"/>
  <c r="B557" i="52"/>
  <c r="B641" i="52"/>
  <c r="B725" i="52"/>
  <c r="C786" i="52"/>
  <c r="C871" i="52"/>
  <c r="C914" i="52"/>
  <c r="B957" i="52"/>
  <c r="C557" i="52"/>
  <c r="C641" i="52"/>
  <c r="C725" i="52"/>
  <c r="B807" i="52"/>
  <c r="C957" i="52"/>
  <c r="B1041" i="52"/>
  <c r="D729" i="52"/>
  <c r="E729" i="52" s="1"/>
  <c r="H729" i="52" s="1"/>
  <c r="H732" i="52" s="1"/>
  <c r="B494" i="52"/>
  <c r="B578" i="52"/>
  <c r="B662" i="52"/>
  <c r="C807" i="52"/>
  <c r="B935" i="52"/>
  <c r="B978" i="52"/>
  <c r="C1041" i="52"/>
  <c r="C494" i="52"/>
  <c r="C578" i="52"/>
  <c r="C662" i="52"/>
  <c r="B744" i="52"/>
  <c r="B828" i="52"/>
  <c r="C935" i="52"/>
  <c r="H331" i="52" l="1"/>
  <c r="E896" i="52"/>
  <c r="H896" i="52" s="1"/>
  <c r="H900" i="52" s="1"/>
  <c r="B918" i="52"/>
  <c r="B939" i="52" l="1"/>
  <c r="E939" i="52" s="1"/>
  <c r="H939" i="52" s="1"/>
  <c r="H943" i="52" s="1"/>
  <c r="E918" i="52"/>
  <c r="H918" i="52" s="1"/>
  <c r="H922" i="52" s="1"/>
  <c r="A485" i="59" l="1"/>
  <c r="G468" i="59"/>
  <c r="I468" i="59" s="1"/>
  <c r="I457" i="59"/>
  <c r="A456" i="59"/>
  <c r="B455" i="59"/>
  <c r="I495" i="59"/>
  <c r="A384" i="59" l="1"/>
  <c r="A369" i="59"/>
  <c r="G369" i="59"/>
  <c r="I369" i="59" s="1"/>
  <c r="H368" i="59"/>
  <c r="G368" i="59"/>
  <c r="A368" i="59"/>
  <c r="G367" i="59"/>
  <c r="I367" i="59" s="1"/>
  <c r="A367" i="59"/>
  <c r="G360" i="59"/>
  <c r="A360" i="59"/>
  <c r="I356" i="59"/>
  <c r="A355" i="59"/>
  <c r="B354" i="59"/>
  <c r="I394" i="59"/>
  <c r="H321" i="59"/>
  <c r="A334" i="59"/>
  <c r="F321" i="59"/>
  <c r="A321" i="59"/>
  <c r="G320" i="59"/>
  <c r="I320" i="59" s="1"/>
  <c r="F320" i="59"/>
  <c r="A320" i="59"/>
  <c r="I309" i="59"/>
  <c r="A308" i="59"/>
  <c r="B307" i="59"/>
  <c r="I344" i="59"/>
  <c r="A36" i="43"/>
  <c r="A286" i="59"/>
  <c r="F271" i="59"/>
  <c r="G271" i="59"/>
  <c r="A271" i="59"/>
  <c r="G270" i="59"/>
  <c r="I270" i="59" s="1"/>
  <c r="A270" i="59"/>
  <c r="A269" i="59"/>
  <c r="G264" i="59"/>
  <c r="I264" i="59" s="1"/>
  <c r="A264" i="59"/>
  <c r="G263" i="59"/>
  <c r="A263" i="59"/>
  <c r="I259" i="59"/>
  <c r="A258" i="59"/>
  <c r="B257" i="59"/>
  <c r="I297" i="59"/>
  <c r="A222" i="59"/>
  <c r="A221" i="59"/>
  <c r="G221" i="59"/>
  <c r="I221" i="59" s="1"/>
  <c r="I210" i="59"/>
  <c r="A209" i="59"/>
  <c r="B208" i="59"/>
  <c r="I247" i="59"/>
  <c r="A187" i="59"/>
  <c r="A181" i="59"/>
  <c r="G170" i="59"/>
  <c r="I170" i="59" s="1"/>
  <c r="I178" i="59" s="1"/>
  <c r="A170" i="59"/>
  <c r="G163" i="59"/>
  <c r="A163" i="59"/>
  <c r="I159" i="59"/>
  <c r="A158" i="59"/>
  <c r="B157" i="59"/>
  <c r="I198" i="59"/>
  <c r="A136" i="59"/>
  <c r="I108" i="59"/>
  <c r="A107" i="59"/>
  <c r="B106" i="59"/>
  <c r="I147" i="59"/>
  <c r="I127" i="59"/>
  <c r="A86" i="59"/>
  <c r="G63" i="59"/>
  <c r="I63" i="59" s="1"/>
  <c r="A63" i="59"/>
  <c r="I59" i="59"/>
  <c r="A57" i="59"/>
  <c r="B56" i="59"/>
  <c r="B155" i="59"/>
  <c r="B206" i="59" s="1"/>
  <c r="B255" i="59" s="1"/>
  <c r="B305" i="59" s="1"/>
  <c r="B352" i="59" s="1"/>
  <c r="I96" i="59"/>
  <c r="I83" i="59"/>
  <c r="I78" i="59"/>
  <c r="B453" i="59" l="1"/>
  <c r="B402" i="59"/>
  <c r="I360" i="59"/>
  <c r="I368" i="59"/>
  <c r="I376" i="59" s="1"/>
  <c r="I381" i="59" s="1"/>
  <c r="I263" i="59"/>
  <c r="I271" i="59"/>
  <c r="I163" i="59"/>
  <c r="I181" i="59"/>
  <c r="I184" i="59" s="1"/>
  <c r="I133" i="59"/>
  <c r="I46" i="59" l="1"/>
  <c r="H36" i="59"/>
  <c r="A36" i="59"/>
  <c r="I33" i="59"/>
  <c r="I28" i="59"/>
  <c r="G13" i="59"/>
  <c r="I13" i="59" s="1"/>
  <c r="I9" i="59"/>
  <c r="A8" i="59"/>
  <c r="B224" i="52"/>
  <c r="E224" i="52" s="1"/>
  <c r="H224" i="52" s="1"/>
  <c r="H226" i="52" s="1"/>
  <c r="H221" i="52"/>
  <c r="G224" i="52" s="1"/>
  <c r="C221" i="52"/>
  <c r="B221" i="52"/>
  <c r="C220" i="52"/>
  <c r="B220" i="52"/>
  <c r="G206" i="52"/>
  <c r="H206" i="52"/>
  <c r="H208" i="52" s="1"/>
  <c r="D20" i="57" s="1"/>
  <c r="G190" i="52" l="1"/>
  <c r="C186" i="52"/>
  <c r="B186" i="52"/>
  <c r="E190" i="52"/>
  <c r="H190" i="52" s="1"/>
  <c r="H192" i="52" s="1"/>
  <c r="D22" i="57" s="1"/>
  <c r="H171" i="52" l="1"/>
  <c r="C171" i="52"/>
  <c r="B171" i="52"/>
  <c r="C170" i="52"/>
  <c r="B170" i="52"/>
  <c r="F157" i="52"/>
  <c r="E157" i="52"/>
  <c r="H156" i="52"/>
  <c r="G159" i="52" s="1"/>
  <c r="C156" i="52"/>
  <c r="B156" i="52"/>
  <c r="C155" i="52"/>
  <c r="B155" i="52"/>
  <c r="H140" i="52"/>
  <c r="C140" i="52"/>
  <c r="B140" i="52"/>
  <c r="C139" i="52"/>
  <c r="B139" i="52"/>
  <c r="E124" i="52"/>
  <c r="H121" i="52"/>
  <c r="C121" i="52"/>
  <c r="B121" i="52"/>
  <c r="C120" i="52"/>
  <c r="B120" i="52"/>
  <c r="C44" i="50"/>
  <c r="C43" i="50"/>
  <c r="B44" i="50"/>
  <c r="B43" i="50"/>
  <c r="H81" i="52"/>
  <c r="C81" i="52"/>
  <c r="B81" i="52"/>
  <c r="C80" i="52"/>
  <c r="B80" i="52"/>
  <c r="H47" i="52"/>
  <c r="C27" i="52"/>
  <c r="B27" i="52"/>
  <c r="B159" i="52" l="1"/>
  <c r="B174" i="52" s="1"/>
  <c r="D174" i="52" s="1"/>
  <c r="E174" i="52" s="1"/>
  <c r="E143" i="52"/>
  <c r="H143" i="52"/>
  <c r="H144" i="52" s="1"/>
  <c r="E159" i="52" l="1"/>
  <c r="H159" i="52" s="1"/>
  <c r="H44" i="52"/>
  <c r="C44" i="52"/>
  <c r="B44" i="52"/>
  <c r="B43" i="52"/>
  <c r="C43" i="52"/>
  <c r="E31" i="52"/>
  <c r="H28" i="52"/>
  <c r="B28" i="52"/>
  <c r="C28" i="52"/>
  <c r="H9" i="52"/>
  <c r="B9" i="52"/>
  <c r="C9" i="52"/>
  <c r="C8" i="52"/>
  <c r="B8" i="52"/>
  <c r="H13" i="52"/>
  <c r="E13" i="52"/>
  <c r="G47" i="52" l="1"/>
  <c r="G48" i="52"/>
  <c r="E48" i="52"/>
  <c r="H48" i="52" s="1"/>
  <c r="H49" i="52" s="1"/>
  <c r="B84" i="52"/>
  <c r="E84" i="52" s="1"/>
  <c r="H84" i="52" s="1"/>
  <c r="G31" i="52"/>
  <c r="H14" i="52"/>
  <c r="D10" i="57" s="1"/>
  <c r="D13" i="57" l="1"/>
  <c r="H124" i="52"/>
  <c r="G124" i="52"/>
  <c r="A7" i="50" l="1"/>
  <c r="A6" i="47"/>
  <c r="H6" i="57"/>
  <c r="A5" i="52"/>
  <c r="H126" i="52"/>
  <c r="D16" i="57" s="1"/>
  <c r="H167" i="43"/>
  <c r="H165" i="43"/>
  <c r="G167" i="43"/>
  <c r="F167" i="43"/>
  <c r="A167" i="43"/>
  <c r="H164" i="43"/>
  <c r="H61" i="43"/>
  <c r="H62" i="43"/>
  <c r="M68" i="43"/>
  <c r="A117" i="52" l="1"/>
  <c r="A24" i="52"/>
  <c r="I167" i="43"/>
  <c r="H109" i="43"/>
  <c r="H110" i="43" s="1"/>
  <c r="J126" i="43"/>
  <c r="I129" i="43"/>
  <c r="A132" i="43"/>
  <c r="H174" i="52"/>
  <c r="H176" i="52" s="1"/>
  <c r="D19" i="57" s="1"/>
  <c r="G174" i="52"/>
  <c r="D15" i="54"/>
  <c r="H15" i="54" s="1"/>
  <c r="H31" i="54"/>
  <c r="C4" i="54"/>
  <c r="C2" i="54"/>
  <c r="C1" i="54"/>
  <c r="H160" i="52"/>
  <c r="D18" i="57" s="1"/>
  <c r="G143" i="52"/>
  <c r="H31" i="52"/>
  <c r="A77" i="52" l="1"/>
  <c r="A40" i="52"/>
  <c r="H33" i="52"/>
  <c r="D11" i="57" s="1"/>
  <c r="G84" i="52"/>
  <c r="H27" i="54"/>
  <c r="H44" i="54" s="1"/>
  <c r="H45" i="54"/>
  <c r="D17" i="57"/>
  <c r="H89" i="52" l="1"/>
  <c r="D14" i="57" s="1"/>
  <c r="A37" i="38" l="1"/>
  <c r="E23" i="50"/>
  <c r="G21" i="43"/>
  <c r="I21" i="43" s="1"/>
  <c r="G14" i="43"/>
  <c r="G61" i="43" s="1"/>
  <c r="G13" i="43"/>
  <c r="B5" i="43"/>
  <c r="B53" i="43" s="1"/>
  <c r="E14" i="47"/>
  <c r="A5" i="47"/>
  <c r="G20" i="43"/>
  <c r="I20" i="43" s="1"/>
  <c r="G19" i="43"/>
  <c r="E16" i="50"/>
  <c r="A36" i="38"/>
  <c r="A35" i="38"/>
  <c r="A181" i="43"/>
  <c r="I178" i="43"/>
  <c r="J175" i="43"/>
  <c r="H158" i="43"/>
  <c r="H159" i="43" s="1"/>
  <c r="A83" i="43"/>
  <c r="I80" i="43"/>
  <c r="I33" i="43"/>
  <c r="H13" i="43"/>
  <c r="H14" i="43" s="1"/>
  <c r="B26" i="38"/>
  <c r="N3481" i="32"/>
  <c r="M2973" i="32"/>
  <c r="M2872" i="32"/>
  <c r="M2771" i="32"/>
  <c r="M2670" i="32"/>
  <c r="M2569" i="32"/>
  <c r="M2468" i="32"/>
  <c r="M2367" i="32"/>
  <c r="M2266" i="32"/>
  <c r="M2165" i="32"/>
  <c r="M2064" i="32"/>
  <c r="M1862" i="32"/>
  <c r="K548" i="32"/>
  <c r="J548" i="32"/>
  <c r="M538" i="32"/>
  <c r="M33" i="32"/>
  <c r="C14" i="32"/>
  <c r="M4888" i="32"/>
  <c r="B4888" i="32"/>
  <c r="B4787" i="32"/>
  <c r="K4921" i="32"/>
  <c r="J4921" i="32"/>
  <c r="M4921" i="32" s="1"/>
  <c r="J4920" i="32"/>
  <c r="M4920" i="32" s="1"/>
  <c r="M4913" i="32"/>
  <c r="M4916" i="32" s="1"/>
  <c r="M4907" i="32"/>
  <c r="M4906" i="32"/>
  <c r="M4905" i="32"/>
  <c r="M4904" i="32"/>
  <c r="M4903" i="32"/>
  <c r="M4897" i="32"/>
  <c r="M4896" i="32"/>
  <c r="M4895" i="32"/>
  <c r="M4894" i="32"/>
  <c r="M4893" i="32"/>
  <c r="M4892" i="32"/>
  <c r="K4820" i="32"/>
  <c r="J4820" i="32"/>
  <c r="J4819" i="32"/>
  <c r="M4819" i="32" s="1"/>
  <c r="M4812" i="32"/>
  <c r="M4815" i="32" s="1"/>
  <c r="M4806" i="32"/>
  <c r="M4805" i="32"/>
  <c r="M4804" i="32"/>
  <c r="M4803" i="32"/>
  <c r="M4802" i="32"/>
  <c r="M4796" i="32"/>
  <c r="M4795" i="32"/>
  <c r="M4794" i="32"/>
  <c r="M4793" i="32"/>
  <c r="M4792" i="32"/>
  <c r="M4791" i="32"/>
  <c r="K4691" i="32"/>
  <c r="M4691" i="32" s="1"/>
  <c r="L4702" i="32"/>
  <c r="K4702" i="32"/>
  <c r="M4702" i="32" s="1"/>
  <c r="B4686" i="32"/>
  <c r="K4719" i="32"/>
  <c r="J4719" i="32"/>
  <c r="J4718" i="32"/>
  <c r="M4718" i="32" s="1"/>
  <c r="J4711" i="32"/>
  <c r="M4711" i="32"/>
  <c r="M4714" i="32" s="1"/>
  <c r="M4705" i="32"/>
  <c r="M4704" i="32"/>
  <c r="M4703" i="32"/>
  <c r="M4701" i="32"/>
  <c r="M4695" i="32"/>
  <c r="M4694" i="32"/>
  <c r="M4693" i="32"/>
  <c r="M4692" i="32"/>
  <c r="M4690" i="32"/>
  <c r="K4603" i="32"/>
  <c r="M4603" i="32" s="1"/>
  <c r="M4585" i="32"/>
  <c r="B4585" i="32"/>
  <c r="K4618" i="32"/>
  <c r="J4618" i="32"/>
  <c r="J4617" i="32"/>
  <c r="M4617" i="32" s="1"/>
  <c r="J4610" i="32"/>
  <c r="M4610" i="32" s="1"/>
  <c r="M4613" i="32" s="1"/>
  <c r="M4604" i="32"/>
  <c r="M4602" i="32"/>
  <c r="M4601" i="32"/>
  <c r="M4600" i="32"/>
  <c r="M4594" i="32"/>
  <c r="M4593" i="32"/>
  <c r="M4592" i="32"/>
  <c r="M4591" i="32"/>
  <c r="M4590" i="32"/>
  <c r="M4589" i="32"/>
  <c r="L4499" i="32"/>
  <c r="M4484" i="32"/>
  <c r="B4484" i="32"/>
  <c r="K4517" i="32"/>
  <c r="J4517" i="32"/>
  <c r="J4516" i="32"/>
  <c r="M4516" i="32" s="1"/>
  <c r="J4509" i="32"/>
  <c r="M4509" i="32" s="1"/>
  <c r="M4512" i="32" s="1"/>
  <c r="M4503" i="32"/>
  <c r="M4502" i="32"/>
  <c r="M4501" i="32"/>
  <c r="M4500" i="32"/>
  <c r="M4499" i="32"/>
  <c r="M4493" i="32"/>
  <c r="M4492" i="32"/>
  <c r="M4491" i="32"/>
  <c r="M4490" i="32"/>
  <c r="M4489" i="32"/>
  <c r="M4488" i="32"/>
  <c r="M4383" i="32"/>
  <c r="K4383" i="32"/>
  <c r="B4383" i="32"/>
  <c r="K4416" i="32"/>
  <c r="J4416" i="32"/>
  <c r="M4416" i="32" s="1"/>
  <c r="J4415" i="32"/>
  <c r="M4415" i="32" s="1"/>
  <c r="J4408" i="32"/>
  <c r="M4408" i="32" s="1"/>
  <c r="M4411" i="32" s="1"/>
  <c r="M4402" i="32"/>
  <c r="M4401" i="32"/>
  <c r="M4400" i="32"/>
  <c r="M4399" i="32"/>
  <c r="M4398" i="32"/>
  <c r="M4392" i="32"/>
  <c r="M4391" i="32"/>
  <c r="M4390" i="32"/>
  <c r="M4389" i="32"/>
  <c r="M4388" i="32"/>
  <c r="M4387" i="32"/>
  <c r="M4282" i="32"/>
  <c r="K4282" i="32"/>
  <c r="B4282" i="32"/>
  <c r="K4315" i="32"/>
  <c r="J4315" i="32"/>
  <c r="J4314" i="32"/>
  <c r="M4314" i="32" s="1"/>
  <c r="J4307" i="32"/>
  <c r="M4307" i="32" s="1"/>
  <c r="M4310" i="32" s="1"/>
  <c r="M4301" i="32"/>
  <c r="M4300" i="32"/>
  <c r="M4299" i="32"/>
  <c r="M4298" i="32"/>
  <c r="K4297" i="32"/>
  <c r="M4297" i="32" s="1"/>
  <c r="M4291" i="32"/>
  <c r="M4290" i="32"/>
  <c r="M4289" i="32"/>
  <c r="M4288" i="32"/>
  <c r="M4287" i="32"/>
  <c r="M4286" i="32"/>
  <c r="M4181" i="32"/>
  <c r="K4181" i="32"/>
  <c r="B4181" i="32"/>
  <c r="K4214" i="32"/>
  <c r="J4214" i="32"/>
  <c r="J4213" i="32"/>
  <c r="M4213" i="32" s="1"/>
  <c r="J4206" i="32"/>
  <c r="M4206" i="32" s="1"/>
  <c r="M4209" i="32" s="1"/>
  <c r="M4200" i="32"/>
  <c r="M4199" i="32"/>
  <c r="M4198" i="32"/>
  <c r="M4197" i="32"/>
  <c r="M4196" i="32"/>
  <c r="M4190" i="32"/>
  <c r="M4189" i="32"/>
  <c r="M4188" i="32"/>
  <c r="M4187" i="32"/>
  <c r="M4186" i="32"/>
  <c r="M4185" i="32"/>
  <c r="M4080" i="32"/>
  <c r="K4080" i="32"/>
  <c r="B4080" i="32"/>
  <c r="M3979" i="32"/>
  <c r="K3979" i="32"/>
  <c r="B3979" i="32"/>
  <c r="M3878" i="32"/>
  <c r="B3878" i="32"/>
  <c r="K3878" i="32"/>
  <c r="K4113" i="32"/>
  <c r="J4113" i="32"/>
  <c r="M4113" i="32" s="1"/>
  <c r="J4112" i="32"/>
  <c r="M4112" i="32" s="1"/>
  <c r="J4105" i="32"/>
  <c r="M4105" i="32" s="1"/>
  <c r="M4108" i="32" s="1"/>
  <c r="M4099" i="32"/>
  <c r="M4098" i="32"/>
  <c r="M4097" i="32"/>
  <c r="M4096" i="32"/>
  <c r="M4095" i="32"/>
  <c r="M4089" i="32"/>
  <c r="M4088" i="32"/>
  <c r="M4087" i="32"/>
  <c r="M4086" i="32"/>
  <c r="M4085" i="32"/>
  <c r="M4084" i="32"/>
  <c r="K4012" i="32"/>
  <c r="J4012" i="32"/>
  <c r="J4011" i="32"/>
  <c r="M4011" i="32" s="1"/>
  <c r="J4004" i="32"/>
  <c r="M4004" i="32"/>
  <c r="M4007" i="32" s="1"/>
  <c r="M3998" i="32"/>
  <c r="M3997" i="32"/>
  <c r="M3996" i="32"/>
  <c r="M3995" i="32"/>
  <c r="M3994" i="32"/>
  <c r="M3988" i="32"/>
  <c r="M3987" i="32"/>
  <c r="M3986" i="32"/>
  <c r="M3985" i="32"/>
  <c r="M3984" i="32"/>
  <c r="M3983" i="32"/>
  <c r="K3911" i="32"/>
  <c r="M3911" i="32" s="1"/>
  <c r="J3911" i="32"/>
  <c r="J3910" i="32"/>
  <c r="M3910" i="32" s="1"/>
  <c r="J3903" i="32"/>
  <c r="M3903" i="32" s="1"/>
  <c r="M3906" i="32" s="1"/>
  <c r="M3897" i="32"/>
  <c r="M3896" i="32"/>
  <c r="M3895" i="32"/>
  <c r="M3894" i="32"/>
  <c r="M3893" i="32"/>
  <c r="M3887" i="32"/>
  <c r="M3886" i="32"/>
  <c r="M3885" i="32"/>
  <c r="M3884" i="32"/>
  <c r="M3883" i="32"/>
  <c r="M3882" i="32"/>
  <c r="M3777" i="32"/>
  <c r="K3777" i="32"/>
  <c r="B3777" i="32"/>
  <c r="K3810" i="32"/>
  <c r="J3810" i="32"/>
  <c r="J3809" i="32"/>
  <c r="M3809" i="32" s="1"/>
  <c r="J3802" i="32"/>
  <c r="M3802" i="32" s="1"/>
  <c r="M3805" i="32" s="1"/>
  <c r="M3796" i="32"/>
  <c r="M3795" i="32"/>
  <c r="M3794" i="32"/>
  <c r="M3793" i="32"/>
  <c r="M3792" i="32"/>
  <c r="M3786" i="32"/>
  <c r="M3785" i="32"/>
  <c r="M3784" i="32"/>
  <c r="M3783" i="32"/>
  <c r="M3782" i="32"/>
  <c r="M3781" i="32"/>
  <c r="M3676" i="32"/>
  <c r="K3676" i="32"/>
  <c r="B3676" i="32"/>
  <c r="K3709" i="32"/>
  <c r="J3709" i="32"/>
  <c r="J3708" i="32"/>
  <c r="M3708" i="32" s="1"/>
  <c r="J3701" i="32"/>
  <c r="M3701" i="32" s="1"/>
  <c r="M3704" i="32" s="1"/>
  <c r="M3695" i="32"/>
  <c r="M3694" i="32"/>
  <c r="M3693" i="32"/>
  <c r="M3692" i="32"/>
  <c r="K3691" i="32"/>
  <c r="M3691" i="32" s="1"/>
  <c r="M3685" i="32"/>
  <c r="M3684" i="32"/>
  <c r="M3683" i="32"/>
  <c r="M3682" i="32"/>
  <c r="M3681" i="32"/>
  <c r="M3680" i="32"/>
  <c r="J3600" i="32"/>
  <c r="M3600" i="32" s="1"/>
  <c r="M3603" i="32" s="1"/>
  <c r="M3571" i="32"/>
  <c r="B3571" i="32"/>
  <c r="K3608" i="32"/>
  <c r="J3608" i="32"/>
  <c r="J3607" i="32"/>
  <c r="M3607" i="32" s="1"/>
  <c r="M3593" i="32"/>
  <c r="M3592" i="32"/>
  <c r="M3591" i="32"/>
  <c r="M3590" i="32"/>
  <c r="M3589" i="32"/>
  <c r="M3588" i="32"/>
  <c r="M3587" i="32"/>
  <c r="M3586" i="32"/>
  <c r="M3580" i="32"/>
  <c r="M3579" i="32"/>
  <c r="M3578" i="32"/>
  <c r="M3577" i="32"/>
  <c r="M3576" i="32"/>
  <c r="M3575" i="32"/>
  <c r="M3466" i="32"/>
  <c r="B3466" i="32"/>
  <c r="K3503" i="32"/>
  <c r="J3503" i="32"/>
  <c r="M3503" i="32" s="1"/>
  <c r="J3502" i="32"/>
  <c r="M3502" i="32" s="1"/>
  <c r="M3495" i="32"/>
  <c r="M3498" i="32" s="1"/>
  <c r="M3488" i="32"/>
  <c r="M3487" i="32"/>
  <c r="M3486" i="32"/>
  <c r="M3485" i="32"/>
  <c r="M3484" i="32"/>
  <c r="M3483" i="32"/>
  <c r="M3482" i="32"/>
  <c r="M3481" i="32"/>
  <c r="M3475" i="32"/>
  <c r="M3474" i="32"/>
  <c r="M3473" i="32"/>
  <c r="M3472" i="32"/>
  <c r="M3471" i="32"/>
  <c r="M3470" i="32"/>
  <c r="M3361" i="32"/>
  <c r="B3361" i="32"/>
  <c r="K3398" i="32"/>
  <c r="J3398" i="32"/>
  <c r="J3397" i="32"/>
  <c r="M3397" i="32" s="1"/>
  <c r="M3390" i="32"/>
  <c r="M3393" i="32" s="1"/>
  <c r="M3383" i="32"/>
  <c r="M3382" i="32"/>
  <c r="M3381" i="32"/>
  <c r="M3380" i="32"/>
  <c r="M3379" i="32"/>
  <c r="M3378" i="32"/>
  <c r="M3377" i="32"/>
  <c r="M3376" i="32"/>
  <c r="M3370" i="32"/>
  <c r="M3369" i="32"/>
  <c r="M3368" i="32"/>
  <c r="M3367" i="32"/>
  <c r="M3366" i="32"/>
  <c r="M3365" i="32"/>
  <c r="M3260" i="32"/>
  <c r="K3260" i="32"/>
  <c r="B3260" i="32"/>
  <c r="K3293" i="32"/>
  <c r="J3293" i="32"/>
  <c r="J3292" i="32"/>
  <c r="M3292" i="32" s="1"/>
  <c r="J3285" i="32"/>
  <c r="M3285" i="32" s="1"/>
  <c r="M3288" i="32" s="1"/>
  <c r="M3279" i="32"/>
  <c r="M3278" i="32"/>
  <c r="M3277" i="32"/>
  <c r="M3276" i="32"/>
  <c r="M3275" i="32"/>
  <c r="M3269" i="32"/>
  <c r="M3268" i="32"/>
  <c r="M3267" i="32"/>
  <c r="M3266" i="32"/>
  <c r="M3265" i="32"/>
  <c r="M3264" i="32"/>
  <c r="M3159" i="32"/>
  <c r="K3159" i="32"/>
  <c r="B3159" i="32"/>
  <c r="K3192" i="32"/>
  <c r="J3192" i="32"/>
  <c r="J3191" i="32"/>
  <c r="M3191" i="32" s="1"/>
  <c r="J3184" i="32"/>
  <c r="M3184" i="32" s="1"/>
  <c r="M3187" i="32" s="1"/>
  <c r="M3178" i="32"/>
  <c r="M3177" i="32"/>
  <c r="M3176" i="32"/>
  <c r="M3175" i="32"/>
  <c r="M3174" i="32"/>
  <c r="M3168" i="32"/>
  <c r="M3167" i="32"/>
  <c r="M3166" i="32"/>
  <c r="M3165" i="32"/>
  <c r="M3164" i="32"/>
  <c r="M3163" i="32"/>
  <c r="M3058" i="32"/>
  <c r="K3058" i="32"/>
  <c r="B3058" i="32"/>
  <c r="K3091" i="32"/>
  <c r="J3091" i="32"/>
  <c r="J3090" i="32"/>
  <c r="M3090" i="32" s="1"/>
  <c r="J3083" i="32"/>
  <c r="M3083" i="32" s="1"/>
  <c r="M3086" i="32" s="1"/>
  <c r="M3077" i="32"/>
  <c r="M3076" i="32"/>
  <c r="M3075" i="32"/>
  <c r="M3074" i="32"/>
  <c r="M3073" i="32"/>
  <c r="M3067" i="32"/>
  <c r="M3066" i="32"/>
  <c r="M3065" i="32"/>
  <c r="M3064" i="32"/>
  <c r="M3063" i="32"/>
  <c r="M3062" i="32"/>
  <c r="M2957" i="32"/>
  <c r="K2957" i="32"/>
  <c r="B2957" i="32"/>
  <c r="K2990" i="32"/>
  <c r="J2990" i="32"/>
  <c r="J2989" i="32"/>
  <c r="M2989" i="32" s="1"/>
  <c r="J2982" i="32"/>
  <c r="M2982" i="32" s="1"/>
  <c r="M2985" i="32" s="1"/>
  <c r="M2976" i="32"/>
  <c r="M2975" i="32"/>
  <c r="M2974" i="32"/>
  <c r="M2972" i="32"/>
  <c r="M2966" i="32"/>
  <c r="M2965" i="32"/>
  <c r="M2964" i="32"/>
  <c r="M2963" i="32"/>
  <c r="M2962" i="32"/>
  <c r="M2961" i="32"/>
  <c r="M2856" i="32"/>
  <c r="K2856" i="32"/>
  <c r="B2856" i="32"/>
  <c r="K2889" i="32"/>
  <c r="J2889" i="32"/>
  <c r="J2888" i="32"/>
  <c r="M2888" i="32" s="1"/>
  <c r="J2881" i="32"/>
  <c r="M2881" i="32" s="1"/>
  <c r="M2884" i="32" s="1"/>
  <c r="M2875" i="32"/>
  <c r="M2874" i="32"/>
  <c r="M2873" i="32"/>
  <c r="M2871" i="32"/>
  <c r="M2865" i="32"/>
  <c r="M2864" i="32"/>
  <c r="M2863" i="32"/>
  <c r="M2862" i="32"/>
  <c r="M2861" i="32"/>
  <c r="M2860" i="32"/>
  <c r="M2755" i="32"/>
  <c r="K2755" i="32"/>
  <c r="B2755" i="32"/>
  <c r="K2788" i="32"/>
  <c r="J2788" i="32"/>
  <c r="J2787" i="32"/>
  <c r="M2787" i="32" s="1"/>
  <c r="J2780" i="32"/>
  <c r="M2780" i="32" s="1"/>
  <c r="M2783" i="32" s="1"/>
  <c r="M2774" i="32"/>
  <c r="M2773" i="32"/>
  <c r="M2772" i="32"/>
  <c r="M2770" i="32"/>
  <c r="M2764" i="32"/>
  <c r="M2763" i="32"/>
  <c r="M2762" i="32"/>
  <c r="M2761" i="32"/>
  <c r="M2760" i="32"/>
  <c r="M2759" i="32"/>
  <c r="M2654" i="32"/>
  <c r="K2654" i="32"/>
  <c r="B2654" i="32"/>
  <c r="K2687" i="32"/>
  <c r="J2687" i="32"/>
  <c r="J2686" i="32"/>
  <c r="M2686" i="32" s="1"/>
  <c r="J2679" i="32"/>
  <c r="M2679" i="32" s="1"/>
  <c r="M2682" i="32" s="1"/>
  <c r="M2673" i="32"/>
  <c r="M2672" i="32"/>
  <c r="M2671" i="32"/>
  <c r="M2669" i="32"/>
  <c r="M2663" i="32"/>
  <c r="M2662" i="32"/>
  <c r="M2661" i="32"/>
  <c r="M2660" i="32"/>
  <c r="M2659" i="32"/>
  <c r="M2658" i="32"/>
  <c r="M2553" i="32"/>
  <c r="K2553" i="32"/>
  <c r="B2553" i="32"/>
  <c r="K2586" i="32"/>
  <c r="J2586" i="32"/>
  <c r="J2585" i="32"/>
  <c r="M2585" i="32" s="1"/>
  <c r="J2578" i="32"/>
  <c r="M2578" i="32" s="1"/>
  <c r="M2581" i="32" s="1"/>
  <c r="M2572" i="32"/>
  <c r="M2571" i="32"/>
  <c r="M2570" i="32"/>
  <c r="M2568" i="32"/>
  <c r="M2562" i="32"/>
  <c r="M2561" i="32"/>
  <c r="M2560" i="32"/>
  <c r="M2559" i="32"/>
  <c r="M2558" i="32"/>
  <c r="M2557" i="32"/>
  <c r="M2452" i="32"/>
  <c r="K2452" i="32"/>
  <c r="B2452" i="32"/>
  <c r="K2485" i="32"/>
  <c r="J2485" i="32"/>
  <c r="J2484" i="32"/>
  <c r="M2484" i="32" s="1"/>
  <c r="J2477" i="32"/>
  <c r="M2477" i="32" s="1"/>
  <c r="M2480" i="32" s="1"/>
  <c r="M2471" i="32"/>
  <c r="M2470" i="32"/>
  <c r="M2469" i="32"/>
  <c r="M2467" i="32"/>
  <c r="M2461" i="32"/>
  <c r="M2460" i="32"/>
  <c r="M2459" i="32"/>
  <c r="M2458" i="32"/>
  <c r="M2457" i="32"/>
  <c r="M2456" i="32"/>
  <c r="M2351" i="32"/>
  <c r="K2351" i="32"/>
  <c r="B2351" i="32"/>
  <c r="K2384" i="32"/>
  <c r="J2384" i="32"/>
  <c r="J2383" i="32"/>
  <c r="M2383" i="32"/>
  <c r="J2376" i="32"/>
  <c r="M2376" i="32" s="1"/>
  <c r="M2379" i="32" s="1"/>
  <c r="M2370" i="32"/>
  <c r="M2369" i="32"/>
  <c r="M2368" i="32"/>
  <c r="M2366" i="32"/>
  <c r="M2360" i="32"/>
  <c r="M2359" i="32"/>
  <c r="M2358" i="32"/>
  <c r="M2357" i="32"/>
  <c r="M2356" i="32"/>
  <c r="M2355" i="32"/>
  <c r="M2250" i="32"/>
  <c r="K2250" i="32"/>
  <c r="B2250" i="32"/>
  <c r="K2283" i="32"/>
  <c r="J2283" i="32"/>
  <c r="M2283" i="32" s="1"/>
  <c r="J2282" i="32"/>
  <c r="M2282" i="32" s="1"/>
  <c r="J2275" i="32"/>
  <c r="M2275" i="32" s="1"/>
  <c r="M2278" i="32" s="1"/>
  <c r="M2269" i="32"/>
  <c r="M2268" i="32"/>
  <c r="M2267" i="32"/>
  <c r="M2265" i="32"/>
  <c r="M2259" i="32"/>
  <c r="M2258" i="32"/>
  <c r="M2257" i="32"/>
  <c r="M2256" i="32"/>
  <c r="M2255" i="32"/>
  <c r="M2254" i="32"/>
  <c r="M2149" i="32"/>
  <c r="K2149" i="32"/>
  <c r="B2149" i="32"/>
  <c r="K2182" i="32"/>
  <c r="J2182" i="32"/>
  <c r="J2181" i="32"/>
  <c r="M2181" i="32" s="1"/>
  <c r="J2174" i="32"/>
  <c r="M2174" i="32" s="1"/>
  <c r="M2177" i="32" s="1"/>
  <c r="M2168" i="32"/>
  <c r="M2167" i="32"/>
  <c r="M2166" i="32"/>
  <c r="M2164" i="32"/>
  <c r="M2158" i="32"/>
  <c r="M2157" i="32"/>
  <c r="M2156" i="32"/>
  <c r="M2155" i="32"/>
  <c r="M2154" i="32"/>
  <c r="M2153" i="32"/>
  <c r="M2048" i="32"/>
  <c r="K2048" i="32"/>
  <c r="B2048" i="32"/>
  <c r="K2081" i="32"/>
  <c r="J2081" i="32"/>
  <c r="J2080" i="32"/>
  <c r="M2080" i="32" s="1"/>
  <c r="J2073" i="32"/>
  <c r="M2073" i="32" s="1"/>
  <c r="M2076" i="32" s="1"/>
  <c r="M2067" i="32"/>
  <c r="M2066" i="32"/>
  <c r="M2065" i="32"/>
  <c r="M2063" i="32"/>
  <c r="M2057" i="32"/>
  <c r="M2056" i="32"/>
  <c r="M2055" i="32"/>
  <c r="M2054" i="32"/>
  <c r="M2053" i="32"/>
  <c r="M2052" i="32"/>
  <c r="M1947" i="32"/>
  <c r="K1947" i="32"/>
  <c r="B1947" i="32"/>
  <c r="K1980" i="32"/>
  <c r="J1980" i="32"/>
  <c r="J1979" i="32"/>
  <c r="M1979" i="32" s="1"/>
  <c r="J1972" i="32"/>
  <c r="M1972" i="32" s="1"/>
  <c r="M1975" i="32" s="1"/>
  <c r="M1966" i="32"/>
  <c r="M1965" i="32"/>
  <c r="M1964" i="32"/>
  <c r="M1963" i="32"/>
  <c r="M1962" i="32"/>
  <c r="M1956" i="32"/>
  <c r="M1955" i="32"/>
  <c r="M1954" i="32"/>
  <c r="M1953" i="32"/>
  <c r="M1952" i="32"/>
  <c r="M1951" i="32"/>
  <c r="M1846" i="32"/>
  <c r="K1846" i="32"/>
  <c r="B1846" i="32"/>
  <c r="K1879" i="32"/>
  <c r="J1879" i="32"/>
  <c r="J1878" i="32"/>
  <c r="M1878" i="32" s="1"/>
  <c r="J1871" i="32"/>
  <c r="M1871" i="32" s="1"/>
  <c r="M1874" i="32" s="1"/>
  <c r="M1865" i="32"/>
  <c r="M1864" i="32"/>
  <c r="M1863" i="32"/>
  <c r="M1861" i="32"/>
  <c r="M1855" i="32"/>
  <c r="M1854" i="32"/>
  <c r="M1853" i="32"/>
  <c r="M1852" i="32"/>
  <c r="M1851" i="32"/>
  <c r="M1850" i="32"/>
  <c r="M1745" i="32"/>
  <c r="K1745" i="32"/>
  <c r="B1745" i="32"/>
  <c r="K1778" i="32"/>
  <c r="J1778" i="32"/>
  <c r="J1777" i="32"/>
  <c r="M1777" i="32" s="1"/>
  <c r="J1770" i="32"/>
  <c r="M1770" i="32" s="1"/>
  <c r="M1773" i="32" s="1"/>
  <c r="M1764" i="32"/>
  <c r="M1763" i="32"/>
  <c r="M1762" i="32"/>
  <c r="M1761" i="32"/>
  <c r="M1760" i="32"/>
  <c r="M1754" i="32"/>
  <c r="M1753" i="32"/>
  <c r="M1752" i="32"/>
  <c r="M1751" i="32"/>
  <c r="M1750" i="32"/>
  <c r="M1749" i="32"/>
  <c r="M1644" i="32"/>
  <c r="K1644" i="32"/>
  <c r="K1677" i="32"/>
  <c r="J1677" i="32"/>
  <c r="J1676" i="32"/>
  <c r="M1676" i="32" s="1"/>
  <c r="M1669" i="32"/>
  <c r="M1672" i="32" s="1"/>
  <c r="M1663" i="32"/>
  <c r="M1662" i="32"/>
  <c r="M1661" i="32"/>
  <c r="M1660" i="32"/>
  <c r="M1659" i="32"/>
  <c r="M1653" i="32"/>
  <c r="M1652" i="32"/>
  <c r="M1651" i="32"/>
  <c r="M1650" i="32"/>
  <c r="M1649" i="32"/>
  <c r="M1648" i="32"/>
  <c r="M1563" i="32"/>
  <c r="K1560" i="32"/>
  <c r="M1560" i="32" s="1"/>
  <c r="K1559" i="32"/>
  <c r="M1559" i="32" s="1"/>
  <c r="M1543" i="32"/>
  <c r="K1543" i="32"/>
  <c r="B1543" i="32"/>
  <c r="K1576" i="32"/>
  <c r="J1576" i="32"/>
  <c r="J1575" i="32"/>
  <c r="M1575" i="32" s="1"/>
  <c r="J1568" i="32"/>
  <c r="M1568" i="32" s="1"/>
  <c r="M1571" i="32" s="1"/>
  <c r="M1562" i="32"/>
  <c r="M1561" i="32"/>
  <c r="M1558" i="32"/>
  <c r="M1552" i="32"/>
  <c r="M1551" i="32"/>
  <c r="M1550" i="32"/>
  <c r="M1549" i="32"/>
  <c r="M1548" i="32"/>
  <c r="M1547" i="32"/>
  <c r="K1457" i="32"/>
  <c r="M1457" i="32"/>
  <c r="M1442" i="32"/>
  <c r="K1442" i="32"/>
  <c r="B1442" i="32"/>
  <c r="K1475" i="32"/>
  <c r="J1475" i="32"/>
  <c r="J1474" i="32"/>
  <c r="M1474" i="32" s="1"/>
  <c r="J1467" i="32"/>
  <c r="M1467" i="32" s="1"/>
  <c r="M1470" i="32" s="1"/>
  <c r="M1461" i="32"/>
  <c r="M1460" i="32"/>
  <c r="M1459" i="32"/>
  <c r="M1458" i="32"/>
  <c r="M1451" i="32"/>
  <c r="M1450" i="32"/>
  <c r="M1449" i="32"/>
  <c r="M1448" i="32"/>
  <c r="M1447" i="32"/>
  <c r="M1446" i="32"/>
  <c r="M1341" i="32"/>
  <c r="K1341" i="32"/>
  <c r="B1341" i="32"/>
  <c r="K1374" i="32"/>
  <c r="J1374" i="32"/>
  <c r="J1373" i="32"/>
  <c r="M1373" i="32" s="1"/>
  <c r="J1366" i="32"/>
  <c r="M1366" i="32" s="1"/>
  <c r="M1369" i="32" s="1"/>
  <c r="M1360" i="32"/>
  <c r="M1359" i="32"/>
  <c r="M1358" i="32"/>
  <c r="M1357" i="32"/>
  <c r="M1356" i="32"/>
  <c r="M1350" i="32"/>
  <c r="M1349" i="32"/>
  <c r="M1348" i="32"/>
  <c r="M1347" i="32"/>
  <c r="M1346" i="32"/>
  <c r="M1345" i="32"/>
  <c r="M1240" i="32"/>
  <c r="K1240" i="32"/>
  <c r="B1240" i="32"/>
  <c r="K1273" i="32"/>
  <c r="J1273" i="32"/>
  <c r="J1272" i="32"/>
  <c r="M1272" i="32" s="1"/>
  <c r="J1265" i="32"/>
  <c r="M1265" i="32"/>
  <c r="M1268" i="32" s="1"/>
  <c r="M1259" i="32"/>
  <c r="M1258" i="32"/>
  <c r="M1257" i="32"/>
  <c r="M1256" i="32"/>
  <c r="M1255" i="32"/>
  <c r="M1249" i="32"/>
  <c r="M1248" i="32"/>
  <c r="M1247" i="32"/>
  <c r="M1246" i="32"/>
  <c r="M1245" i="32"/>
  <c r="M1244" i="32"/>
  <c r="M1154" i="32"/>
  <c r="M1139" i="32"/>
  <c r="K1139" i="32"/>
  <c r="B1139" i="32"/>
  <c r="K1172" i="32"/>
  <c r="J1172" i="32"/>
  <c r="J1171" i="32"/>
  <c r="M1171" i="32" s="1"/>
  <c r="J1164" i="32"/>
  <c r="M1164" i="32" s="1"/>
  <c r="M1167" i="32" s="1"/>
  <c r="M1159" i="32"/>
  <c r="M1158" i="32"/>
  <c r="M1157" i="32"/>
  <c r="M1156" i="32"/>
  <c r="M1155" i="32"/>
  <c r="M1148" i="32"/>
  <c r="M1147" i="32"/>
  <c r="M1146" i="32"/>
  <c r="M1145" i="32"/>
  <c r="M1144" i="32"/>
  <c r="M1143" i="32"/>
  <c r="K1038" i="32"/>
  <c r="M1038" i="32"/>
  <c r="B1038" i="32"/>
  <c r="K1071" i="32"/>
  <c r="J1071" i="32"/>
  <c r="J1070" i="32"/>
  <c r="M1070" i="32" s="1"/>
  <c r="J1063" i="32"/>
  <c r="M1063" i="32" s="1"/>
  <c r="M1066" i="32" s="1"/>
  <c r="M1058" i="32"/>
  <c r="M1057" i="32"/>
  <c r="M1056" i="32"/>
  <c r="M1055" i="32"/>
  <c r="M1054" i="32"/>
  <c r="M1053" i="32"/>
  <c r="M1047" i="32"/>
  <c r="M1046" i="32"/>
  <c r="M1045" i="32"/>
  <c r="M1044" i="32"/>
  <c r="M1043" i="32"/>
  <c r="M1042" i="32"/>
  <c r="M1576" i="32"/>
  <c r="M937" i="32"/>
  <c r="K937" i="32"/>
  <c r="B937" i="32"/>
  <c r="K970" i="32"/>
  <c r="J970" i="32"/>
  <c r="J969" i="32"/>
  <c r="M969" i="32" s="1"/>
  <c r="J962" i="32"/>
  <c r="M962" i="32"/>
  <c r="M965" i="32" s="1"/>
  <c r="M957" i="32"/>
  <c r="M956" i="32"/>
  <c r="M955" i="32"/>
  <c r="M954" i="32"/>
  <c r="M953" i="32"/>
  <c r="M952" i="32"/>
  <c r="M946" i="32"/>
  <c r="M945" i="32"/>
  <c r="M944" i="32"/>
  <c r="M943" i="32"/>
  <c r="M942" i="32"/>
  <c r="M941" i="32"/>
  <c r="M836" i="32"/>
  <c r="K836" i="32"/>
  <c r="B836" i="32"/>
  <c r="K869" i="32"/>
  <c r="J869" i="32"/>
  <c r="J868" i="32"/>
  <c r="M868" i="32" s="1"/>
  <c r="J861" i="32"/>
  <c r="M861" i="32" s="1"/>
  <c r="M864" i="32" s="1"/>
  <c r="M856" i="32"/>
  <c r="M855" i="32"/>
  <c r="M854" i="32"/>
  <c r="M853" i="32"/>
  <c r="M852" i="32"/>
  <c r="M851" i="32"/>
  <c r="M845" i="32"/>
  <c r="M844" i="32"/>
  <c r="M843" i="32"/>
  <c r="M842" i="32"/>
  <c r="M841" i="32"/>
  <c r="M840" i="32"/>
  <c r="K735" i="32"/>
  <c r="M735" i="32"/>
  <c r="B735" i="32"/>
  <c r="K768" i="32"/>
  <c r="J768" i="32"/>
  <c r="M768" i="32" s="1"/>
  <c r="J767" i="32"/>
  <c r="M767" i="32" s="1"/>
  <c r="J760" i="32"/>
  <c r="M760" i="32"/>
  <c r="M763" i="32"/>
  <c r="M755" i="32"/>
  <c r="M754" i="32"/>
  <c r="M753" i="32"/>
  <c r="M752" i="32"/>
  <c r="M751" i="32"/>
  <c r="M750" i="32"/>
  <c r="M744" i="32"/>
  <c r="M743" i="32"/>
  <c r="M742" i="32"/>
  <c r="M741" i="32"/>
  <c r="M740" i="32"/>
  <c r="M739" i="32"/>
  <c r="M634" i="32"/>
  <c r="K634" i="32"/>
  <c r="B634" i="32"/>
  <c r="K667" i="32"/>
  <c r="J667" i="32"/>
  <c r="J666" i="32"/>
  <c r="M666" i="32" s="1"/>
  <c r="J659" i="32"/>
  <c r="M659" i="32" s="1"/>
  <c r="M662" i="32" s="1"/>
  <c r="M654" i="32"/>
  <c r="K653" i="32"/>
  <c r="M653" i="32" s="1"/>
  <c r="K652" i="32"/>
  <c r="M652" i="32" s="1"/>
  <c r="M651" i="32"/>
  <c r="M650" i="32"/>
  <c r="M649" i="32"/>
  <c r="M643" i="32"/>
  <c r="M642" i="32"/>
  <c r="M641" i="32"/>
  <c r="M640" i="32"/>
  <c r="M639" i="32"/>
  <c r="M638" i="32"/>
  <c r="M533" i="32"/>
  <c r="K533" i="32"/>
  <c r="B533" i="32"/>
  <c r="K566" i="32"/>
  <c r="J566" i="32"/>
  <c r="M566" i="32" s="1"/>
  <c r="J565" i="32"/>
  <c r="M565" i="32" s="1"/>
  <c r="M558" i="32"/>
  <c r="M561" i="32" s="1"/>
  <c r="M552" i="32"/>
  <c r="M551" i="32"/>
  <c r="M550" i="32"/>
  <c r="M549" i="32"/>
  <c r="M542" i="32"/>
  <c r="M541" i="32"/>
  <c r="M540" i="32"/>
  <c r="M539" i="32"/>
  <c r="M537" i="32"/>
  <c r="M432" i="32"/>
  <c r="K432" i="32"/>
  <c r="B432" i="32"/>
  <c r="K465" i="32"/>
  <c r="J465" i="32"/>
  <c r="J464" i="32"/>
  <c r="M464" i="32" s="1"/>
  <c r="J457" i="32"/>
  <c r="M457" i="32" s="1"/>
  <c r="M460" i="32" s="1"/>
  <c r="M451" i="32"/>
  <c r="M450" i="32"/>
  <c r="M449" i="32"/>
  <c r="M448" i="32"/>
  <c r="M447" i="32"/>
  <c r="M441" i="32"/>
  <c r="M440" i="32"/>
  <c r="M439" i="32"/>
  <c r="M438" i="32"/>
  <c r="K437" i="32"/>
  <c r="M437" i="32" s="1"/>
  <c r="M436" i="32"/>
  <c r="M331" i="32"/>
  <c r="K331" i="32"/>
  <c r="B331" i="32"/>
  <c r="K364" i="32"/>
  <c r="J364" i="32"/>
  <c r="M364" i="32" s="1"/>
  <c r="J363" i="32"/>
  <c r="M363" i="32" s="1"/>
  <c r="J356" i="32"/>
  <c r="M356" i="32" s="1"/>
  <c r="M359" i="32" s="1"/>
  <c r="M350" i="32"/>
  <c r="M349" i="32"/>
  <c r="M348" i="32"/>
  <c r="M347" i="32"/>
  <c r="M346" i="32"/>
  <c r="M340" i="32"/>
  <c r="M339" i="32"/>
  <c r="M338" i="32"/>
  <c r="M337" i="32"/>
  <c r="K336" i="32"/>
  <c r="M336" i="32" s="1"/>
  <c r="M335" i="32"/>
  <c r="M230" i="32"/>
  <c r="K230" i="32"/>
  <c r="B230" i="32"/>
  <c r="K263" i="32"/>
  <c r="J263" i="32"/>
  <c r="M263" i="32" s="1"/>
  <c r="J262" i="32"/>
  <c r="M262" i="32" s="1"/>
  <c r="M255" i="32"/>
  <c r="M258" i="32" s="1"/>
  <c r="M249" i="32"/>
  <c r="M248" i="32"/>
  <c r="M247" i="32"/>
  <c r="M246" i="32"/>
  <c r="M245" i="32"/>
  <c r="M239" i="32"/>
  <c r="M238" i="32"/>
  <c r="M237" i="32"/>
  <c r="M236" i="32"/>
  <c r="K235" i="32"/>
  <c r="M235" i="32" s="1"/>
  <c r="M234" i="32"/>
  <c r="M129" i="32"/>
  <c r="K129" i="32"/>
  <c r="B129" i="32"/>
  <c r="K162" i="32"/>
  <c r="J162" i="32"/>
  <c r="J161" i="32"/>
  <c r="M161" i="32" s="1"/>
  <c r="J154" i="32"/>
  <c r="M154" i="32" s="1"/>
  <c r="M157" i="32" s="1"/>
  <c r="M148" i="32"/>
  <c r="M147" i="32"/>
  <c r="M146" i="32"/>
  <c r="M145" i="32"/>
  <c r="K144" i="32"/>
  <c r="M144" i="32" s="1"/>
  <c r="M138" i="32"/>
  <c r="M137" i="32"/>
  <c r="M136" i="32"/>
  <c r="M135" i="32"/>
  <c r="M134" i="32"/>
  <c r="M133" i="32"/>
  <c r="M28" i="32"/>
  <c r="K28" i="32"/>
  <c r="B28" i="32"/>
  <c r="K61" i="32"/>
  <c r="J61" i="32"/>
  <c r="J60" i="32"/>
  <c r="M60" i="32" s="1"/>
  <c r="M53" i="32"/>
  <c r="M56" i="32" s="1"/>
  <c r="M49" i="32"/>
  <c r="M37" i="32"/>
  <c r="M36" i="32"/>
  <c r="M35" i="32"/>
  <c r="M34" i="32"/>
  <c r="M32" i="32"/>
  <c r="C115" i="32"/>
  <c r="C216" i="32" s="1"/>
  <c r="C317" i="32" s="1"/>
  <c r="C418" i="32" s="1"/>
  <c r="C519" i="32" s="1"/>
  <c r="C620" i="32" s="1"/>
  <c r="C721" i="32" s="1"/>
  <c r="C822" i="32" s="1"/>
  <c r="C923" i="32" s="1"/>
  <c r="C1024" i="32" s="1"/>
  <c r="C1125" i="32" s="1"/>
  <c r="C1226" i="32" s="1"/>
  <c r="C1327" i="32" s="1"/>
  <c r="C1428" i="32" s="1"/>
  <c r="C1529" i="32" s="1"/>
  <c r="C1630" i="32" s="1"/>
  <c r="C1731" i="32" s="1"/>
  <c r="C1832" i="32" s="1"/>
  <c r="C1933" i="32" s="1"/>
  <c r="C2034" i="32" s="1"/>
  <c r="C2135" i="32" s="1"/>
  <c r="C2236" i="32" s="1"/>
  <c r="C2337" i="32" s="1"/>
  <c r="C2438" i="32" s="1"/>
  <c r="C2539" i="32" s="1"/>
  <c r="C2640" i="32" s="1"/>
  <c r="C2741" i="32" s="1"/>
  <c r="C2842" i="32" s="1"/>
  <c r="C2943" i="32" s="1"/>
  <c r="C3044" i="32" s="1"/>
  <c r="C3145" i="32" s="1"/>
  <c r="C3246" i="32" s="1"/>
  <c r="C3347" i="32" s="1"/>
  <c r="C3452" i="32" s="1"/>
  <c r="C3557" i="32" s="1"/>
  <c r="C3662" i="32" s="1"/>
  <c r="C3763" i="32" s="1"/>
  <c r="C3864" i="32" s="1"/>
  <c r="C3965" i="32" s="1"/>
  <c r="C4066" i="32" s="1"/>
  <c r="C4167" i="32" s="1"/>
  <c r="C4268" i="32" s="1"/>
  <c r="C4369" i="32" s="1"/>
  <c r="C4470" i="32" s="1"/>
  <c r="C4571" i="32" s="1"/>
  <c r="C4672" i="32" s="1"/>
  <c r="C4773" i="32" s="1"/>
  <c r="C4874" i="32" s="1"/>
  <c r="M4686" i="32"/>
  <c r="M4787" i="32"/>
  <c r="M4618" i="32" l="1"/>
  <c r="M970" i="32"/>
  <c r="M1261" i="32"/>
  <c r="M2889" i="32"/>
  <c r="M2891" i="32" s="1"/>
  <c r="M2866" i="32" s="1"/>
  <c r="M2867" i="32" s="1"/>
  <c r="M2893" i="32" s="1"/>
  <c r="M548" i="32"/>
  <c r="M352" i="32"/>
  <c r="M2687" i="32"/>
  <c r="M2689" i="32" s="1"/>
  <c r="M2664" i="32" s="1"/>
  <c r="M2665" i="32" s="1"/>
  <c r="M3398" i="32"/>
  <c r="M3400" i="32" s="1"/>
  <c r="M3371" i="32" s="1"/>
  <c r="M3372" i="32" s="1"/>
  <c r="M4315" i="32"/>
  <c r="M4317" i="32" s="1"/>
  <c r="M4292" i="32" s="1"/>
  <c r="M4293" i="32" s="1"/>
  <c r="M150" i="32"/>
  <c r="M162" i="32"/>
  <c r="M164" i="32" s="1"/>
  <c r="M139" i="32" s="1"/>
  <c r="M265" i="32"/>
  <c r="M240" i="32" s="1"/>
  <c r="M1879" i="32"/>
  <c r="M1881" i="32" s="1"/>
  <c r="M1856" i="32" s="1"/>
  <c r="M1857" i="32" s="1"/>
  <c r="M4808" i="32"/>
  <c r="M4115" i="32"/>
  <c r="M4090" i="32" s="1"/>
  <c r="M3281" i="32"/>
  <c r="M4719" i="32"/>
  <c r="M4721" i="32" s="1"/>
  <c r="M4696" i="32" s="1"/>
  <c r="M4697" i="32" s="1"/>
  <c r="B28" i="38"/>
  <c r="B27" i="38"/>
  <c r="F27" i="38" s="1"/>
  <c r="M2081" i="32"/>
  <c r="M3913" i="32"/>
  <c r="M3888" i="32" s="1"/>
  <c r="M3889" i="32" s="1"/>
  <c r="M2992" i="32"/>
  <c r="M2967" i="32" s="1"/>
  <c r="M2968" i="32" s="1"/>
  <c r="M2994" i="32" s="1"/>
  <c r="K2999" i="32" s="1"/>
  <c r="M1463" i="32"/>
  <c r="M2978" i="32"/>
  <c r="M4091" i="32"/>
  <c r="M4707" i="32"/>
  <c r="M1564" i="32"/>
  <c r="M1172" i="32"/>
  <c r="M1174" i="32" s="1"/>
  <c r="M1149" i="32" s="1"/>
  <c r="M1150" i="32" s="1"/>
  <c r="M1578" i="32"/>
  <c r="M1553" i="32" s="1"/>
  <c r="M1778" i="32"/>
  <c r="M1780" i="32" s="1"/>
  <c r="M1755" i="32" s="1"/>
  <c r="M1756" i="32" s="1"/>
  <c r="M1782" i="32" s="1"/>
  <c r="M2877" i="32"/>
  <c r="M3386" i="32"/>
  <c r="M3709" i="32"/>
  <c r="M4822" i="32"/>
  <c r="M4797" i="32" s="1"/>
  <c r="M4798" i="32" s="1"/>
  <c r="M4824" i="32" s="1"/>
  <c r="K4829" i="32" s="1"/>
  <c r="M1766" i="32"/>
  <c r="M2170" i="32"/>
  <c r="M2271" i="32"/>
  <c r="M2788" i="32"/>
  <c r="M2790" i="32" s="1"/>
  <c r="M2765" i="32" s="1"/>
  <c r="M2766" i="32" s="1"/>
  <c r="M4620" i="32"/>
  <c r="M4595" i="32" s="1"/>
  <c r="M4596" i="32" s="1"/>
  <c r="M554" i="32"/>
  <c r="M2574" i="32"/>
  <c r="I13" i="43"/>
  <c r="M869" i="32"/>
  <c r="M871" i="32" s="1"/>
  <c r="M846" i="32" s="1"/>
  <c r="M847" i="32" s="1"/>
  <c r="M1374" i="32"/>
  <c r="M1376" i="32" s="1"/>
  <c r="M1351" i="32" s="1"/>
  <c r="M1352" i="32" s="1"/>
  <c r="M1475" i="32"/>
  <c r="M1477" i="32" s="1"/>
  <c r="M1452" i="32" s="1"/>
  <c r="M1453" i="32" s="1"/>
  <c r="M1479" i="32" s="1"/>
  <c r="M1980" i="32"/>
  <c r="M1982" i="32" s="1"/>
  <c r="M1957" i="32" s="1"/>
  <c r="M1958" i="32" s="1"/>
  <c r="M2182" i="32"/>
  <c r="M2184" i="32" s="1"/>
  <c r="M2159" i="32" s="1"/>
  <c r="M2160" i="32" s="1"/>
  <c r="M2186" i="32" s="1"/>
  <c r="M2285" i="32"/>
  <c r="M2260" i="32" s="1"/>
  <c r="M2261" i="32" s="1"/>
  <c r="M2287" i="32" s="1"/>
  <c r="M2485" i="32"/>
  <c r="M2487" i="32" s="1"/>
  <c r="M2462" i="32" s="1"/>
  <c r="M2463" i="32" s="1"/>
  <c r="M2990" i="32"/>
  <c r="M4012" i="32"/>
  <c r="M4418" i="32"/>
  <c r="M4393" i="32" s="1"/>
  <c r="M4394" i="32" s="1"/>
  <c r="M4505" i="32"/>
  <c r="M4820" i="32"/>
  <c r="M3505" i="32"/>
  <c r="M3476" i="32" s="1"/>
  <c r="M3477" i="32" s="1"/>
  <c r="M366" i="32"/>
  <c r="M341" i="32" s="1"/>
  <c r="M342" i="32" s="1"/>
  <c r="M368" i="32" s="1"/>
  <c r="M1665" i="32"/>
  <c r="M3091" i="32"/>
  <c r="M3093" i="32" s="1"/>
  <c r="M3068" i="32" s="1"/>
  <c r="M3069" i="32" s="1"/>
  <c r="M4606" i="32"/>
  <c r="M1968" i="32"/>
  <c r="M2372" i="32"/>
  <c r="M4303" i="32"/>
  <c r="M61" i="32"/>
  <c r="M63" i="32" s="1"/>
  <c r="M38" i="32" s="1"/>
  <c r="M39" i="32" s="1"/>
  <c r="M65" i="32" s="1"/>
  <c r="M3596" i="32"/>
  <c r="M3079" i="32"/>
  <c r="M3798" i="32"/>
  <c r="M4202" i="32"/>
  <c r="M568" i="32"/>
  <c r="M543" i="32" s="1"/>
  <c r="M544" i="32" s="1"/>
  <c r="M465" i="32"/>
  <c r="M655" i="32"/>
  <c r="M972" i="32"/>
  <c r="M947" i="32" s="1"/>
  <c r="M948" i="32" s="1"/>
  <c r="M1071" i="32"/>
  <c r="M1073" i="32" s="1"/>
  <c r="M1048" i="32" s="1"/>
  <c r="M1049" i="32" s="1"/>
  <c r="M1273" i="32"/>
  <c r="M1275" i="32" s="1"/>
  <c r="M1250" i="32" s="1"/>
  <c r="M1251" i="32" s="1"/>
  <c r="M2069" i="32"/>
  <c r="M2384" i="32"/>
  <c r="M2386" i="32" s="1"/>
  <c r="M2361" i="32" s="1"/>
  <c r="M2362" i="32" s="1"/>
  <c r="M2776" i="32"/>
  <c r="M4517" i="32"/>
  <c r="M4519" i="32" s="1"/>
  <c r="M4494" i="32" s="1"/>
  <c r="M4495" i="32" s="1"/>
  <c r="M4521" i="32" s="1"/>
  <c r="M140" i="32"/>
  <c r="M2473" i="32"/>
  <c r="M958" i="32"/>
  <c r="M3180" i="32"/>
  <c r="M1362" i="32"/>
  <c r="M4000" i="32"/>
  <c r="M4101" i="32"/>
  <c r="M4923" i="32"/>
  <c r="M4898" i="32" s="1"/>
  <c r="M4899" i="32" s="1"/>
  <c r="D26" i="38"/>
  <c r="M251" i="32"/>
  <c r="M1160" i="32"/>
  <c r="M1677" i="32"/>
  <c r="M1679" i="32" s="1"/>
  <c r="M1654" i="32" s="1"/>
  <c r="M1655" i="32" s="1"/>
  <c r="M1681" i="32" s="1"/>
  <c r="K1685" i="32" s="1"/>
  <c r="M3293" i="32"/>
  <c r="M3295" i="32" s="1"/>
  <c r="M3270" i="32" s="1"/>
  <c r="M3271" i="32" s="1"/>
  <c r="M3297" i="32" s="1"/>
  <c r="M3711" i="32"/>
  <c r="M3686" i="32" s="1"/>
  <c r="M3687" i="32" s="1"/>
  <c r="M4404" i="32"/>
  <c r="M4909" i="32"/>
  <c r="I61" i="43"/>
  <c r="G109" i="43"/>
  <c r="B101" i="43"/>
  <c r="B150" i="43" s="1"/>
  <c r="I14" i="43"/>
  <c r="G70" i="43"/>
  <c r="I70" i="43" s="1"/>
  <c r="M443" i="32"/>
  <c r="M770" i="32"/>
  <c r="M745" i="32" s="1"/>
  <c r="M746" i="32" s="1"/>
  <c r="M1554" i="32"/>
  <c r="M241" i="32"/>
  <c r="M2083" i="32"/>
  <c r="M2058" i="32" s="1"/>
  <c r="M2059" i="32" s="1"/>
  <c r="M2085" i="32" s="1"/>
  <c r="M857" i="32"/>
  <c r="M3899" i="32"/>
  <c r="M756" i="32"/>
  <c r="M2675" i="32"/>
  <c r="M3192" i="32"/>
  <c r="M3194" i="32" s="1"/>
  <c r="M3169" i="32" s="1"/>
  <c r="M3170" i="32" s="1"/>
  <c r="M3196" i="32" s="1"/>
  <c r="M3491" i="32"/>
  <c r="M3608" i="32"/>
  <c r="M3610" i="32" s="1"/>
  <c r="M3581" i="32" s="1"/>
  <c r="M3582" i="32" s="1"/>
  <c r="M4014" i="32"/>
  <c r="M3989" i="32" s="1"/>
  <c r="M3990" i="32" s="1"/>
  <c r="G68" i="43"/>
  <c r="G115" i="43" s="1"/>
  <c r="I115" i="43" s="1"/>
  <c r="I19" i="43"/>
  <c r="I27" i="43" s="1"/>
  <c r="M467" i="32"/>
  <c r="M442" i="32" s="1"/>
  <c r="M453" i="32"/>
  <c r="M3697" i="32"/>
  <c r="M1059" i="32"/>
  <c r="M1867" i="32"/>
  <c r="M3810" i="32"/>
  <c r="M3812" i="32" s="1"/>
  <c r="M3787" i="32" s="1"/>
  <c r="M3788" i="32" s="1"/>
  <c r="M4214" i="32"/>
  <c r="M4216" i="32" s="1"/>
  <c r="M4191" i="32" s="1"/>
  <c r="M4192" i="32" s="1"/>
  <c r="M667" i="32"/>
  <c r="M669" i="32" s="1"/>
  <c r="M644" i="32" s="1"/>
  <c r="M645" i="32" s="1"/>
  <c r="M2586" i="32"/>
  <c r="M2588" i="32" s="1"/>
  <c r="M2563" i="32" s="1"/>
  <c r="M2564" i="32" s="1"/>
  <c r="B23" i="38"/>
  <c r="D27" i="38"/>
  <c r="D25" i="38"/>
  <c r="G69" i="43"/>
  <c r="G116" i="43" s="1"/>
  <c r="I116" i="43" s="1"/>
  <c r="C12" i="38"/>
  <c r="C13" i="38"/>
  <c r="B22" i="38"/>
  <c r="G62" i="43"/>
  <c r="G110" i="43" s="1"/>
  <c r="I110" i="43" s="1"/>
  <c r="B29" i="38"/>
  <c r="B24" i="38"/>
  <c r="C18" i="38" s="1"/>
  <c r="F36" i="59" s="1"/>
  <c r="I36" i="59" s="1"/>
  <c r="I38" i="59" s="1"/>
  <c r="I12" i="59" s="1"/>
  <c r="I17" i="59" s="1"/>
  <c r="I40" i="59" s="1"/>
  <c r="I48" i="59" s="1"/>
  <c r="E10" i="57" s="1"/>
  <c r="M166" i="32" l="1"/>
  <c r="M4723" i="32"/>
  <c r="M4925" i="32"/>
  <c r="K4929" i="32" s="1"/>
  <c r="M1277" i="32"/>
  <c r="K1282" i="32" s="1"/>
  <c r="M2792" i="32"/>
  <c r="M4319" i="32"/>
  <c r="F384" i="59"/>
  <c r="I384" i="59" s="1"/>
  <c r="I386" i="59" s="1"/>
  <c r="F136" i="59"/>
  <c r="I136" i="59" s="1"/>
  <c r="I139" i="59" s="1"/>
  <c r="F187" i="59"/>
  <c r="I187" i="59" s="1"/>
  <c r="I190" i="59" s="1"/>
  <c r="F86" i="59"/>
  <c r="I86" i="59" s="1"/>
  <c r="I88" i="59" s="1"/>
  <c r="I62" i="59" s="1"/>
  <c r="I67" i="59" s="1"/>
  <c r="I90" i="59" s="1"/>
  <c r="I98" i="59" s="1"/>
  <c r="E11" i="57" s="1"/>
  <c r="F11" i="57" s="1"/>
  <c r="D9" i="61" s="1"/>
  <c r="J9" i="61" s="1"/>
  <c r="M570" i="32"/>
  <c r="K574" i="32" s="1"/>
  <c r="M3402" i="32"/>
  <c r="K3408" i="32" s="1"/>
  <c r="K2191" i="32"/>
  <c r="K2190" i="32"/>
  <c r="M2193" i="32" s="1"/>
  <c r="M2195" i="32" s="1"/>
  <c r="K2192" i="32"/>
  <c r="K2899" i="32"/>
  <c r="K2898" i="32"/>
  <c r="M4016" i="32"/>
  <c r="K4022" i="32" s="1"/>
  <c r="M1883" i="32"/>
  <c r="K1889" i="32" s="1"/>
  <c r="D28" i="38"/>
  <c r="F28" i="38"/>
  <c r="M1984" i="32"/>
  <c r="K1989" i="32" s="1"/>
  <c r="K4830" i="32"/>
  <c r="M1378" i="32"/>
  <c r="K1384" i="32" s="1"/>
  <c r="M3095" i="32"/>
  <c r="K3099" i="32" s="1"/>
  <c r="M873" i="32"/>
  <c r="K878" i="32" s="1"/>
  <c r="M1580" i="32"/>
  <c r="M974" i="32"/>
  <c r="A152" i="52"/>
  <c r="A136" i="52"/>
  <c r="K2797" i="32"/>
  <c r="K2798" i="32"/>
  <c r="K2796" i="32"/>
  <c r="K1485" i="32"/>
  <c r="K1483" i="32"/>
  <c r="M1486" i="32" s="1"/>
  <c r="M1488" i="32" s="1"/>
  <c r="K1484" i="32"/>
  <c r="M4420" i="32"/>
  <c r="K4424" i="32" s="1"/>
  <c r="M1176" i="32"/>
  <c r="M2691" i="32"/>
  <c r="K2696" i="32" s="1"/>
  <c r="K4930" i="32"/>
  <c r="M4117" i="32"/>
  <c r="K4123" i="32" s="1"/>
  <c r="M1075" i="32"/>
  <c r="K1081" i="32" s="1"/>
  <c r="M3612" i="32"/>
  <c r="K3618" i="32" s="1"/>
  <c r="M772" i="32"/>
  <c r="K776" i="32" s="1"/>
  <c r="K2897" i="32"/>
  <c r="K3407" i="32"/>
  <c r="K4828" i="32"/>
  <c r="M4831" i="32" s="1"/>
  <c r="M4833" i="32" s="1"/>
  <c r="M2388" i="32"/>
  <c r="K2392" i="32" s="1"/>
  <c r="M2590" i="32"/>
  <c r="K2595" i="32" s="1"/>
  <c r="K3406" i="32"/>
  <c r="M3409" i="32" s="1"/>
  <c r="M3411" i="32" s="1"/>
  <c r="M4622" i="32"/>
  <c r="K374" i="32"/>
  <c r="K373" i="32"/>
  <c r="K372" i="32"/>
  <c r="K1181" i="32"/>
  <c r="K1182" i="32"/>
  <c r="K1180" i="32"/>
  <c r="K4727" i="32"/>
  <c r="K4728" i="32"/>
  <c r="K4729" i="32"/>
  <c r="K4425" i="32"/>
  <c r="K171" i="32"/>
  <c r="K170" i="32"/>
  <c r="M173" i="32" s="1"/>
  <c r="M175" i="32" s="1"/>
  <c r="K172" i="32"/>
  <c r="K980" i="32"/>
  <c r="K978" i="32"/>
  <c r="K979" i="32"/>
  <c r="K71" i="32"/>
  <c r="K69" i="32"/>
  <c r="K70" i="32"/>
  <c r="M3814" i="32"/>
  <c r="K3820" i="32" s="1"/>
  <c r="K1687" i="32"/>
  <c r="M469" i="32"/>
  <c r="K474" i="32" s="1"/>
  <c r="M3507" i="32"/>
  <c r="K3512" i="32" s="1"/>
  <c r="K4931" i="32"/>
  <c r="K2998" i="32"/>
  <c r="M2489" i="32"/>
  <c r="K2292" i="32"/>
  <c r="K2291" i="32"/>
  <c r="K2293" i="32"/>
  <c r="M671" i="32"/>
  <c r="K677" i="32" s="1"/>
  <c r="K1686" i="32"/>
  <c r="M1688" i="32" s="1"/>
  <c r="M1690" i="32" s="1"/>
  <c r="M4218" i="32"/>
  <c r="K4222" i="32" s="1"/>
  <c r="M3915" i="32"/>
  <c r="K3920" i="32" s="1"/>
  <c r="K3000" i="32"/>
  <c r="M267" i="32"/>
  <c r="K272" i="32" s="1"/>
  <c r="G117" i="43"/>
  <c r="I117" i="43" s="1"/>
  <c r="I123" i="43" s="1"/>
  <c r="I109" i="43"/>
  <c r="G158" i="43"/>
  <c r="I158" i="43" s="1"/>
  <c r="H14" i="54"/>
  <c r="K3202" i="32"/>
  <c r="K3201" i="32"/>
  <c r="K3200" i="32"/>
  <c r="K3921" i="32"/>
  <c r="K3919" i="32"/>
  <c r="K879" i="32"/>
  <c r="K676" i="32"/>
  <c r="K4224" i="32"/>
  <c r="K4223" i="32"/>
  <c r="K2695" i="32"/>
  <c r="K2697" i="32"/>
  <c r="K1080" i="32"/>
  <c r="K2596" i="32"/>
  <c r="K777" i="32"/>
  <c r="K1786" i="32"/>
  <c r="K1788" i="32"/>
  <c r="K1787" i="32"/>
  <c r="K4324" i="32"/>
  <c r="K4325" i="32"/>
  <c r="K4323" i="32"/>
  <c r="K1585" i="32"/>
  <c r="K1584" i="32"/>
  <c r="K1586" i="32"/>
  <c r="F29" i="38"/>
  <c r="D29" i="38"/>
  <c r="I62" i="43"/>
  <c r="C17" i="38"/>
  <c r="D23" i="38"/>
  <c r="K3302" i="32"/>
  <c r="K3303" i="32"/>
  <c r="K3301" i="32"/>
  <c r="C16" i="38"/>
  <c r="F36" i="43" s="1"/>
  <c r="C15" i="38"/>
  <c r="C14" i="38"/>
  <c r="F434" i="59" s="1"/>
  <c r="I434" i="59" s="1"/>
  <c r="I436" i="59" s="1"/>
  <c r="I409" i="59" s="1"/>
  <c r="I414" i="59" s="1"/>
  <c r="I438" i="59" s="1"/>
  <c r="I446" i="59" s="1"/>
  <c r="E20" i="57" s="1"/>
  <c r="F20" i="57" s="1"/>
  <c r="D22" i="38"/>
  <c r="K4527" i="32"/>
  <c r="K4525" i="32"/>
  <c r="K4526" i="32"/>
  <c r="K1887" i="32"/>
  <c r="I68" i="43"/>
  <c r="D24" i="38"/>
  <c r="I69" i="43"/>
  <c r="K4020" i="32"/>
  <c r="K2090" i="32"/>
  <c r="K2089" i="32"/>
  <c r="K2091" i="32"/>
  <c r="M3713" i="32"/>
  <c r="F132" i="43" l="1"/>
  <c r="I132" i="43" s="1"/>
  <c r="I135" i="43" s="1"/>
  <c r="I108" i="43" s="1"/>
  <c r="F485" i="59"/>
  <c r="I485" i="59" s="1"/>
  <c r="I487" i="59" s="1"/>
  <c r="I460" i="59" s="1"/>
  <c r="I465" i="59" s="1"/>
  <c r="F334" i="59"/>
  <c r="I334" i="59" s="1"/>
  <c r="I336" i="59" s="1"/>
  <c r="F286" i="59"/>
  <c r="I286" i="59" s="1"/>
  <c r="I289" i="59" s="1"/>
  <c r="I262" i="59" s="1"/>
  <c r="I266" i="59" s="1"/>
  <c r="I111" i="59"/>
  <c r="I116" i="59" s="1"/>
  <c r="I141" i="59" s="1"/>
  <c r="I149" i="59" s="1"/>
  <c r="E13" i="57" s="1"/>
  <c r="K1281" i="32"/>
  <c r="K576" i="32"/>
  <c r="I359" i="59"/>
  <c r="I364" i="59" s="1"/>
  <c r="I388" i="59" s="1"/>
  <c r="I396" i="59" s="1"/>
  <c r="E19" i="57" s="1"/>
  <c r="F19" i="57" s="1"/>
  <c r="H21" i="61" s="1"/>
  <c r="J21" i="61" s="1"/>
  <c r="K1888" i="32"/>
  <c r="K1283" i="32"/>
  <c r="K877" i="32"/>
  <c r="K575" i="32"/>
  <c r="M577" i="32" s="1"/>
  <c r="M579" i="32" s="1"/>
  <c r="K1988" i="32"/>
  <c r="M1991" i="32" s="1"/>
  <c r="M1993" i="32" s="1"/>
  <c r="I162" i="59"/>
  <c r="I167" i="59" s="1"/>
  <c r="I192" i="59"/>
  <c r="I200" i="59" s="1"/>
  <c r="E14" i="57" s="1"/>
  <c r="K2393" i="32"/>
  <c r="K778" i="32"/>
  <c r="H23" i="61"/>
  <c r="F23" i="61"/>
  <c r="J23" i="61" s="1"/>
  <c r="K3616" i="32"/>
  <c r="K3818" i="32"/>
  <c r="M2799" i="32"/>
  <c r="M2801" i="32" s="1"/>
  <c r="K1990" i="32"/>
  <c r="F237" i="59"/>
  <c r="I237" i="59" s="1"/>
  <c r="I239" i="59" s="1"/>
  <c r="I213" i="59" s="1"/>
  <c r="I218" i="59" s="1"/>
  <c r="A183" i="52"/>
  <c r="A167" i="52"/>
  <c r="A199" i="52" s="1"/>
  <c r="A217" i="52" s="1"/>
  <c r="A236" i="52" s="1"/>
  <c r="A256" i="52" s="1"/>
  <c r="A276" i="52" s="1"/>
  <c r="A296" i="52" s="1"/>
  <c r="A315" i="52" s="1"/>
  <c r="A341" i="52" s="1"/>
  <c r="A362" i="52" s="1"/>
  <c r="A382" i="52" s="1"/>
  <c r="A404" i="52" s="1"/>
  <c r="K4021" i="32"/>
  <c r="K4122" i="32"/>
  <c r="K1079" i="32"/>
  <c r="M1082" i="32" s="1"/>
  <c r="M1084" i="32" s="1"/>
  <c r="K675" i="32"/>
  <c r="M678" i="32" s="1"/>
  <c r="M680" i="32" s="1"/>
  <c r="M4730" i="32"/>
  <c r="M4732" i="32" s="1"/>
  <c r="K3617" i="32"/>
  <c r="K3101" i="32"/>
  <c r="K1382" i="32"/>
  <c r="K3100" i="32"/>
  <c r="M2900" i="32"/>
  <c r="M2902" i="32" s="1"/>
  <c r="K1383" i="32"/>
  <c r="M1385" i="32" s="1"/>
  <c r="M1387" i="32" s="1"/>
  <c r="K271" i="32"/>
  <c r="M3304" i="32"/>
  <c r="M3306" i="32" s="1"/>
  <c r="K2394" i="32"/>
  <c r="M2395" i="32" s="1"/>
  <c r="M2397" i="32" s="1"/>
  <c r="K2594" i="32"/>
  <c r="M2597" i="32" s="1"/>
  <c r="M2599" i="32" s="1"/>
  <c r="M880" i="32"/>
  <c r="M882" i="32" s="1"/>
  <c r="K3819" i="32"/>
  <c r="M3001" i="32"/>
  <c r="M3003" i="32" s="1"/>
  <c r="M72" i="32"/>
  <c r="M74" i="32" s="1"/>
  <c r="M1183" i="32"/>
  <c r="M1185" i="32" s="1"/>
  <c r="K4121" i="32"/>
  <c r="K4628" i="32"/>
  <c r="K4627" i="32"/>
  <c r="K4626" i="32"/>
  <c r="K273" i="32"/>
  <c r="M3922" i="32"/>
  <c r="M3924" i="32" s="1"/>
  <c r="K4426" i="32"/>
  <c r="M4427" i="32" s="1"/>
  <c r="M4429" i="32" s="1"/>
  <c r="K475" i="32"/>
  <c r="K3511" i="32"/>
  <c r="M3203" i="32"/>
  <c r="M3205" i="32" s="1"/>
  <c r="M4225" i="32"/>
  <c r="M4227" i="32" s="1"/>
  <c r="M4932" i="32"/>
  <c r="M4934" i="32" s="1"/>
  <c r="M375" i="32"/>
  <c r="M377" i="32" s="1"/>
  <c r="M981" i="32"/>
  <c r="M983" i="32" s="1"/>
  <c r="M1587" i="32"/>
  <c r="M1589" i="32" s="1"/>
  <c r="M3619" i="32"/>
  <c r="M3621" i="32" s="1"/>
  <c r="K473" i="32"/>
  <c r="K3513" i="32"/>
  <c r="M2698" i="32"/>
  <c r="M2700" i="32" s="1"/>
  <c r="M4124" i="32"/>
  <c r="M4126" i="32" s="1"/>
  <c r="M4528" i="32"/>
  <c r="M4530" i="32" s="1"/>
  <c r="I112" i="43"/>
  <c r="I137" i="43" s="1"/>
  <c r="I142" i="43" s="1"/>
  <c r="I143" i="43" s="1"/>
  <c r="I145" i="43" s="1"/>
  <c r="M2294" i="32"/>
  <c r="M2296" i="32" s="1"/>
  <c r="H17" i="54"/>
  <c r="K2494" i="32"/>
  <c r="K2493" i="32"/>
  <c r="K2495" i="32"/>
  <c r="G166" i="43"/>
  <c r="I166" i="43" s="1"/>
  <c r="M1890" i="32"/>
  <c r="M1892" i="32" s="1"/>
  <c r="G165" i="43"/>
  <c r="I165" i="43" s="1"/>
  <c r="G159" i="43"/>
  <c r="I159" i="43" s="1"/>
  <c r="F83" i="43"/>
  <c r="I83" i="43" s="1"/>
  <c r="I86" i="43" s="1"/>
  <c r="F181" i="43"/>
  <c r="I181" i="43" s="1"/>
  <c r="I184" i="43" s="1"/>
  <c r="I36" i="43"/>
  <c r="I38" i="43" s="1"/>
  <c r="M2092" i="32"/>
  <c r="M2094" i="32" s="1"/>
  <c r="I74" i="43"/>
  <c r="M1284" i="32"/>
  <c r="M1286" i="32" s="1"/>
  <c r="M1789" i="32"/>
  <c r="M1791" i="32" s="1"/>
  <c r="K3718" i="32"/>
  <c r="K3719" i="32"/>
  <c r="K3717" i="32"/>
  <c r="M4023" i="32"/>
  <c r="M4025" i="32" s="1"/>
  <c r="G164" i="43"/>
  <c r="I164" i="43" s="1"/>
  <c r="M4326" i="32"/>
  <c r="M4328" i="32" s="1"/>
  <c r="M779" i="32"/>
  <c r="M781" i="32" s="1"/>
  <c r="I312" i="59" l="1"/>
  <c r="I317" i="59" s="1"/>
  <c r="I329" i="59"/>
  <c r="I331" i="59" s="1"/>
  <c r="M476" i="32"/>
  <c r="M478" i="32" s="1"/>
  <c r="M3821" i="32"/>
  <c r="M3823" i="32" s="1"/>
  <c r="M3102" i="32"/>
  <c r="M3104" i="32" s="1"/>
  <c r="M274" i="32"/>
  <c r="M276" i="32" s="1"/>
  <c r="A680" i="52"/>
  <c r="A975" i="52"/>
  <c r="A804" i="52"/>
  <c r="A954" i="52"/>
  <c r="A512" i="52"/>
  <c r="A659" i="52"/>
  <c r="A741" i="52"/>
  <c r="A426" i="52"/>
  <c r="A762" i="52"/>
  <c r="A1017" i="52"/>
  <c r="A783" i="52"/>
  <c r="A533" i="52"/>
  <c r="A638" i="52"/>
  <c r="A996" i="52"/>
  <c r="A1059" i="52"/>
  <c r="A701" i="52"/>
  <c r="A911" i="52"/>
  <c r="A868" i="52"/>
  <c r="A825" i="52"/>
  <c r="A1038" i="52"/>
  <c r="A722" i="52"/>
  <c r="A448" i="52"/>
  <c r="A554" i="52"/>
  <c r="A846" i="52"/>
  <c r="A470" i="52"/>
  <c r="A596" i="52"/>
  <c r="A932" i="52"/>
  <c r="A575" i="52"/>
  <c r="A889" i="52"/>
  <c r="A491" i="52"/>
  <c r="A617" i="52"/>
  <c r="I172" i="43"/>
  <c r="F10" i="57"/>
  <c r="M4629" i="32"/>
  <c r="M4631" i="32" s="1"/>
  <c r="M3514" i="32"/>
  <c r="M3516" i="32" s="1"/>
  <c r="M2496" i="32"/>
  <c r="M2498" i="32" s="1"/>
  <c r="H42" i="54"/>
  <c r="M3720" i="32"/>
  <c r="M3722" i="32" s="1"/>
  <c r="I12" i="43"/>
  <c r="I16" i="43" s="1"/>
  <c r="I40" i="43" s="1"/>
  <c r="I157" i="43"/>
  <c r="I161" i="43" s="1"/>
  <c r="I60" i="43"/>
  <c r="I65" i="43" s="1"/>
  <c r="I88" i="43" s="1"/>
  <c r="F9" i="57" l="1"/>
  <c r="D7" i="61"/>
  <c r="F14" i="57"/>
  <c r="D13" i="61" s="1"/>
  <c r="J13" i="61" s="1"/>
  <c r="I186" i="43"/>
  <c r="I191" i="43" s="1"/>
  <c r="I192" i="43" s="1"/>
  <c r="I194" i="43" s="1"/>
  <c r="I44" i="43"/>
  <c r="I45" i="43"/>
  <c r="I43" i="43"/>
  <c r="I92" i="43"/>
  <c r="I93" i="43"/>
  <c r="I91" i="43"/>
  <c r="J7" i="61" l="1"/>
  <c r="F13" i="57"/>
  <c r="I46" i="43"/>
  <c r="I48" i="43" s="1"/>
  <c r="I94" i="43"/>
  <c r="I96" i="43" s="1"/>
  <c r="F12" i="57" l="1"/>
  <c r="D11" i="61"/>
  <c r="G469" i="59"/>
  <c r="I469" i="59" s="1"/>
  <c r="I477" i="59" s="1"/>
  <c r="I482" i="59" s="1"/>
  <c r="I489" i="59" s="1"/>
  <c r="I497" i="59" s="1"/>
  <c r="E22" i="57" s="1"/>
  <c r="F22" i="57" s="1"/>
  <c r="G222" i="59"/>
  <c r="I222" i="59" s="1"/>
  <c r="G321" i="59"/>
  <c r="I321" i="59" s="1"/>
  <c r="I326" i="59" s="1"/>
  <c r="I338" i="59" s="1"/>
  <c r="I346" i="59" s="1"/>
  <c r="E18" i="57" s="1"/>
  <c r="G269" i="59"/>
  <c r="I269" i="59" s="1"/>
  <c r="I277" i="59" s="1"/>
  <c r="J11" i="61" l="1"/>
  <c r="D27" i="61"/>
  <c r="F21" i="57"/>
  <c r="H25" i="61"/>
  <c r="I280" i="59"/>
  <c r="I283" i="59" s="1"/>
  <c r="I291" i="59" s="1"/>
  <c r="I299" i="59" s="1"/>
  <c r="E17" i="57" s="1"/>
  <c r="F17" i="57" s="1"/>
  <c r="I229" i="59"/>
  <c r="I234" i="59" s="1"/>
  <c r="I241" i="59" s="1"/>
  <c r="I249" i="59" s="1"/>
  <c r="E16" i="57" s="1"/>
  <c r="F16" i="57" s="1"/>
  <c r="H15" i="61" s="1"/>
  <c r="J15" i="61" s="1"/>
  <c r="H17" i="61" l="1"/>
  <c r="F17" i="61"/>
  <c r="J25" i="61"/>
  <c r="F18" i="57"/>
  <c r="J17" i="61" l="1"/>
  <c r="F19" i="61"/>
  <c r="J19" i="61" s="1"/>
  <c r="H19" i="61"/>
  <c r="H27" i="61" s="1"/>
  <c r="F15" i="57"/>
  <c r="F23" i="57" s="1"/>
  <c r="F27" i="61" l="1"/>
  <c r="J27" i="61" s="1"/>
  <c r="F25" i="57"/>
  <c r="D9" i="54"/>
  <c r="H21" i="54"/>
  <c r="I31" i="54" l="1"/>
  <c r="I45" i="54" s="1"/>
  <c r="H52" i="54"/>
  <c r="I15" i="54"/>
  <c r="H34" i="54"/>
  <c r="I34" i="54" s="1"/>
  <c r="I21" i="54"/>
  <c r="I43" i="54" s="1"/>
  <c r="H37" i="54"/>
  <c r="I37" i="54" s="1"/>
  <c r="H36" i="54"/>
  <c r="I36" i="54" s="1"/>
  <c r="H35" i="54"/>
  <c r="I35" i="54" s="1"/>
  <c r="I27" i="54"/>
  <c r="I44" i="54" s="1"/>
  <c r="I14" i="54"/>
  <c r="H38" i="54"/>
  <c r="I38" i="54" s="1"/>
  <c r="I17" i="54"/>
  <c r="I42" i="54" s="1"/>
  <c r="H43" i="54"/>
  <c r="H39" i="54" l="1"/>
  <c r="L22" i="54" s="1"/>
  <c r="I39" i="54" l="1"/>
  <c r="I46" i="54" s="1"/>
  <c r="I47" i="54" s="1"/>
  <c r="I51" i="54" s="1"/>
  <c r="H46" i="54"/>
  <c r="H47" i="54" s="1"/>
  <c r="H51" i="54" s="1"/>
  <c r="H53" i="54" s="1"/>
  <c r="E24" i="57" l="1"/>
  <c r="C28" i="61"/>
  <c r="I53" i="54"/>
  <c r="H9" i="54" s="1"/>
  <c r="G9" i="54" s="1"/>
  <c r="F24" i="57" l="1"/>
  <c r="F26" i="57" s="1"/>
  <c r="H28" i="61"/>
  <c r="H29" i="61" s="1"/>
  <c r="F28" i="61"/>
  <c r="F29" i="61" s="1"/>
  <c r="D28" i="61"/>
  <c r="H10" i="54"/>
  <c r="G32" i="50" l="1"/>
  <c r="H36" i="47"/>
  <c r="J28" i="61"/>
  <c r="D29" i="61"/>
  <c r="J29" i="61" l="1"/>
  <c r="D31" i="61" s="1"/>
  <c r="D30" i="61"/>
  <c r="F30" i="61" s="1"/>
  <c r="H30" i="61" s="1"/>
  <c r="D32" i="61" l="1"/>
  <c r="F31" i="61"/>
  <c r="H31" i="61"/>
  <c r="J31" i="61" l="1"/>
  <c r="F32" i="61"/>
  <c r="H32" i="61" s="1"/>
</calcChain>
</file>

<file path=xl/sharedStrings.xml><?xml version="1.0" encoding="utf-8"?>
<sst xmlns="http://schemas.openxmlformats.org/spreadsheetml/2006/main" count="9190" uniqueCount="626">
  <si>
    <t>MUNICIPIO DE TARAZA</t>
  </si>
  <si>
    <t>ITEM</t>
  </si>
  <si>
    <t>DESCRIPCION</t>
  </si>
  <si>
    <t>UND</t>
  </si>
  <si>
    <t>m2</t>
  </si>
  <si>
    <t>ml</t>
  </si>
  <si>
    <t>Unid</t>
  </si>
  <si>
    <t>CÓDIGO</t>
  </si>
  <si>
    <t>DEPARTAMENTE DE ANTIOQUIA</t>
  </si>
  <si>
    <t>VERSIÓN</t>
  </si>
  <si>
    <t>SECRETARIA DE PLANEACION Y OBRAS PUBLICAS</t>
  </si>
  <si>
    <t>ANÁLISIS DE PRECIOS UNITARIOS</t>
  </si>
  <si>
    <t>PÁGINA</t>
  </si>
  <si>
    <t>DE</t>
  </si>
  <si>
    <t>FECHA</t>
  </si>
  <si>
    <t>(Día)</t>
  </si>
  <si>
    <t>(Mes)</t>
  </si>
  <si>
    <t>(Año)</t>
  </si>
  <si>
    <t>ITEMS DE LA PROPUESTA ECONÓMICA</t>
  </si>
  <si>
    <t>□</t>
  </si>
  <si>
    <t>ITEMS NO PREVISTOS</t>
  </si>
  <si>
    <t xml:space="preserve">UNIDAD EJECUTORA: </t>
  </si>
  <si>
    <t>DIRECCIÓN TERRITORIAL:</t>
  </si>
  <si>
    <t>CONTRATO No.</t>
  </si>
  <si>
    <t>OBJETO DEL CONTRATO:</t>
  </si>
  <si>
    <t>CARRETERA:</t>
  </si>
  <si>
    <t>SECTOR:</t>
  </si>
  <si>
    <t>CONTRATISTA:</t>
  </si>
  <si>
    <t>INTERVENTOR:</t>
  </si>
  <si>
    <t>CTO No.:</t>
  </si>
  <si>
    <t>FECHA CIERRE PROCESO DE SELECCIÓN CONTRATO DE OBRA:</t>
  </si>
  <si>
    <t xml:space="preserve">                                    (Día)</t>
  </si>
  <si>
    <t>DATOS ESPECÍFICOS</t>
  </si>
  <si>
    <t>DESCRIPCIÓN</t>
  </si>
  <si>
    <t>GRUPO DE AJUSTE</t>
  </si>
  <si>
    <t>UNIDAD</t>
  </si>
  <si>
    <t>CANTIDAD</t>
  </si>
  <si>
    <t>I. EQUIPO</t>
  </si>
  <si>
    <t>TIPO</t>
  </si>
  <si>
    <t>TARIFA/HORA</t>
  </si>
  <si>
    <t>RENDIMIENTO</t>
  </si>
  <si>
    <t>Vr. UNITARIO</t>
  </si>
  <si>
    <t>Andamio cuerpo completo + tablon</t>
  </si>
  <si>
    <t>HERRAMIENTA MENOR (%)</t>
  </si>
  <si>
    <t>SUBTOTAL $</t>
  </si>
  <si>
    <t>II. MATERIALES</t>
  </si>
  <si>
    <t>PRECIO UNIT.</t>
  </si>
  <si>
    <t>III. TRANSPORTES</t>
  </si>
  <si>
    <t>MATERIAL</t>
  </si>
  <si>
    <t>CANTIDAD (1)</t>
  </si>
  <si>
    <t>DISTANCIA (2)</t>
  </si>
  <si>
    <t>(1) * (2)</t>
  </si>
  <si>
    <t>TARIFA</t>
  </si>
  <si>
    <t>m3</t>
  </si>
  <si>
    <t>IV. MANO DE OBRA</t>
  </si>
  <si>
    <t>TRABAJADOR</t>
  </si>
  <si>
    <t>JORNAL</t>
  </si>
  <si>
    <t>PRESTACIONES (%)</t>
  </si>
  <si>
    <t>JORNAL TOTAL</t>
  </si>
  <si>
    <t>Oficial de 2a obra negra</t>
  </si>
  <si>
    <t>Ayudante entendido</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</si>
  <si>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</si>
  <si>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</si>
  <si>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</si>
  <si>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</si>
  <si>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</si>
  <si>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</si>
  <si>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</si>
  <si>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</si>
  <si>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</si>
  <si>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</si>
  <si>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</si>
  <si>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</si>
  <si>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</si>
  <si>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</si>
  <si>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</si>
  <si>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</si>
  <si>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</si>
  <si>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</si>
  <si>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</si>
  <si>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t>
  </si>
  <si>
    <t>Copias: Unidad Ejecutora, Contratista y Interventor</t>
  </si>
  <si>
    <t>Teja Perfil 7 Gris #10 305x92cm Área Útil: 2.54m2</t>
  </si>
  <si>
    <t>Amarre Teja Tapa Metalica 26cm Cal 18</t>
  </si>
  <si>
    <t>Sellante de fisuroas o huecos base acuosa</t>
  </si>
  <si>
    <t>teja ond.tejalit doble ancho #6 ete</t>
  </si>
  <si>
    <t>cab.limatesa-limahoya</t>
  </si>
  <si>
    <t>amarre caballete eternit</t>
  </si>
  <si>
    <t>gancho teja ondulada 55 eternit</t>
  </si>
  <si>
    <t>larguero 2x4pulg  abarco 4 varas</t>
  </si>
  <si>
    <t>unidad</t>
  </si>
  <si>
    <t>Materiales</t>
  </si>
  <si>
    <t>Kg</t>
  </si>
  <si>
    <t>Unidad</t>
  </si>
  <si>
    <t>materiales</t>
  </si>
  <si>
    <t>Sanitario Blanco, incluye griferia</t>
  </si>
  <si>
    <t>Lavamanos Blanco, incluye griferia</t>
  </si>
  <si>
    <t>Estucor corona o similar</t>
  </si>
  <si>
    <t>Pintura vinilica tipo 1</t>
  </si>
  <si>
    <t>Gal</t>
  </si>
  <si>
    <t>M3</t>
  </si>
  <si>
    <t>Suministro y aplicación de Pintura Esmalte para puertas en lamina existente, ambas caras</t>
  </si>
  <si>
    <t>ML</t>
  </si>
  <si>
    <t>Unid.</t>
  </si>
  <si>
    <t>Lija abrasiva de agua</t>
  </si>
  <si>
    <t>unid.</t>
  </si>
  <si>
    <t>Pintura tipo esmalte sintetico</t>
  </si>
  <si>
    <t>Pulidora electrica</t>
  </si>
  <si>
    <t>Pequeña</t>
  </si>
  <si>
    <t>Tiner o Disolvente</t>
  </si>
  <si>
    <t>Gal/4</t>
  </si>
  <si>
    <t>Aplique Pared LED 550 Lúmenes 6w Luz Fría Rejilla Blanco Y Negro</t>
  </si>
  <si>
    <t>Tuberie PVC-Conduit y accesorios 1/2"</t>
  </si>
  <si>
    <t>Glob</t>
  </si>
  <si>
    <t>ALAMBRE DE CU Nº 12 THHN/THWN</t>
  </si>
  <si>
    <t>Plafon de baquelita</t>
  </si>
  <si>
    <t>ALAMBRE NO 12 AWG-CU- THHN/THWN-90ºC</t>
  </si>
  <si>
    <t>Tuberia y accesorios PVC- Conduit 1/2"</t>
  </si>
  <si>
    <t>Toma corriente doble con puesta a tierra</t>
  </si>
  <si>
    <t>Interuptor doble tipo levinton Blanco</t>
  </si>
  <si>
    <t>Interuptor sencillo linea institucional Blanco</t>
  </si>
  <si>
    <t>TABLERO ESPACIO TOTALIZADOR 12CIRCUITOS. RETIE</t>
  </si>
  <si>
    <t>CHAPA CON LLAVE PARA TABLERO ELÉCTRICO</t>
  </si>
  <si>
    <t>BREAKER TOTALIZADOR 3POLOS 80AMP</t>
  </si>
  <si>
    <t>BREAKER ENCHUFABLE 20-30W</t>
  </si>
  <si>
    <t>TABLERO ESPACIO TOTALIZADOR 6CIRCUITOS. RETIE</t>
  </si>
  <si>
    <t>mortero 1:5 en obra</t>
  </si>
  <si>
    <t>bloque 15x20x40 Tipo A 13 Mpa</t>
  </si>
  <si>
    <t>mortero 1:4 en obra</t>
  </si>
  <si>
    <t>tub.presion 6m rde 21 1 pulg  pavco</t>
  </si>
  <si>
    <t>tee 1 pulg  tub.presion pavco</t>
  </si>
  <si>
    <t>unid</t>
  </si>
  <si>
    <t>codo 90° 1 pulg  presion pavco</t>
  </si>
  <si>
    <t>soldadura liquida pvc pavco</t>
  </si>
  <si>
    <t>1/4gal</t>
  </si>
  <si>
    <t>limpiador remov. para pvc (760gr) pavco</t>
  </si>
  <si>
    <t>union 1 pulg  presion pavco</t>
  </si>
  <si>
    <t>uniones sanit. 4 pulg  pavco</t>
  </si>
  <si>
    <t>Orinal Blanco, incluye griferia</t>
  </si>
  <si>
    <t>Tanque plastico 2000lts</t>
  </si>
  <si>
    <t>Valvula de control de llenado</t>
  </si>
  <si>
    <t>Tuberia y accesorios necesarios</t>
  </si>
  <si>
    <t>Enchape ceramico blanco 20.5*20.5</t>
  </si>
  <si>
    <t>Piso pared egeo blanco 20.5*20.5</t>
  </si>
  <si>
    <t>pegacor blanco (25 kg)</t>
  </si>
  <si>
    <t>lechada (subanalisis)</t>
  </si>
  <si>
    <t>Piso pared blanco 20.5*20.5</t>
  </si>
  <si>
    <t>Lava traperos prefabricado, con acabado en enchape ceramico de 0.40x0.35m,</t>
  </si>
  <si>
    <t>Silicona</t>
  </si>
  <si>
    <t>acero liso 40  5/8 pulg</t>
  </si>
  <si>
    <t>concr.3000 psi(1.1/2 pulg ) premez.</t>
  </si>
  <si>
    <t>mortero 1:3 en obra</t>
  </si>
  <si>
    <t>concremix gris ipb (24 kg)</t>
  </si>
  <si>
    <t>az. macedon.pared c.25600 25x25 (c)</t>
  </si>
  <si>
    <t>tabla 2cmx10pulg  mad.comun sin cep.(3m)</t>
  </si>
  <si>
    <t>puerta</t>
  </si>
  <si>
    <t>Puerta en lamina 0.90x2.00m</t>
  </si>
  <si>
    <t>Puerta en lamina 1.00x2.00m</t>
  </si>
  <si>
    <t>Puerta en lamina 0.80x2.00m</t>
  </si>
  <si>
    <t>Ventana</t>
  </si>
  <si>
    <t>Ventana en lamina 3.50x2.00m + protector tub galvanizada</t>
  </si>
  <si>
    <t>Ventana en lamina 2.60x1.00m + protector tub galvanizada</t>
  </si>
  <si>
    <t>Ventana en lamina 2.20x1.00m + protector tub galvanizada</t>
  </si>
  <si>
    <t>Ventana en lamina 1.50x1.00m + protector tub galvanizada</t>
  </si>
  <si>
    <t>Ventana en lamina 1.00x1.00m + protector tub galvanizada</t>
  </si>
  <si>
    <t>ventana metálica en lamina doblada, marco y celosía 9.00x0.80mts muro 0.12m</t>
  </si>
  <si>
    <t>ventana metálica en lamina doblada, marco y celosía 1.00x0.80mts muro 0.12m</t>
  </si>
  <si>
    <t>cortina metálica enrollable, en perfilería metálica C-20, incluye marco y demás necesarios</t>
  </si>
  <si>
    <t>Divisiones metálicas en lamina de acero inox. Incluye marco y doble cubierta 0.80x0.50mts</t>
  </si>
  <si>
    <t>Division</t>
  </si>
  <si>
    <t>barra en acero inoxidable entrega de comida 1.40m de longitud por 0.40m de ancho</t>
  </si>
  <si>
    <t>Mesón metálico en acero inox. Prefabricado, incluye lavaplatos y grifería con mezclador</t>
  </si>
  <si>
    <t>Aire Mini Split 9000BTU</t>
  </si>
  <si>
    <t>Und</t>
  </si>
  <si>
    <t>m</t>
  </si>
  <si>
    <t>CONECTOR O CLAVIJA 3 PATAS PLASTICA</t>
  </si>
  <si>
    <t>un</t>
  </si>
  <si>
    <t>Oficial Electrico</t>
  </si>
  <si>
    <t>VENTILADORES INDUSTRIAL KDK - 56 PULGADAS - 3 ASPAS BLANCO</t>
  </si>
  <si>
    <t>LAMPARA HALUX DOBLE FLUORESCENTE EXTRA PL 2 X 36W CON TUBO</t>
  </si>
  <si>
    <t>TOMA DOBLE P T</t>
  </si>
  <si>
    <t>Tuberia y accesorios 1/2"</t>
  </si>
  <si>
    <t>Reflectores tipo led de 45watts</t>
  </si>
  <si>
    <t>Cable 7 hilos centelsa # 6</t>
  </si>
  <si>
    <t>Varilla cooperwell 2,40m fina</t>
  </si>
  <si>
    <t>Conector terminal partido No 2/0 burndy</t>
  </si>
  <si>
    <t>fabigel</t>
  </si>
  <si>
    <t xml:space="preserve">soldadura exotermica </t>
  </si>
  <si>
    <t>gr</t>
  </si>
  <si>
    <t>CONCRETO DE 21 MPAEN OBRA</t>
  </si>
  <si>
    <t>TABLA MADERA COMÚN (18 X 1.5 CM)</t>
  </si>
  <si>
    <t>LARGUERO MAD. COMÚN 4CMX8CMX2.80M</t>
  </si>
  <si>
    <t>CLAVOS DE 1"</t>
  </si>
  <si>
    <t>HERRAJE DE 50 X 50 ANTIFRAUDE</t>
  </si>
  <si>
    <t>TELERA DE 0,90 X 1,35 M.</t>
  </si>
  <si>
    <t>UN</t>
  </si>
  <si>
    <t>LB</t>
  </si>
  <si>
    <t>DÍA</t>
  </si>
  <si>
    <t xml:space="preserve">CABLE CU AISLADO NO. 4 AWG - THHN </t>
  </si>
  <si>
    <t xml:space="preserve">CABLE CU AISLADO NO.6 AWG - THHN </t>
  </si>
  <si>
    <t xml:space="preserve">TUBERÍA PVC  Ø   1-1/4""X 3 M </t>
  </si>
  <si>
    <t xml:space="preserve">ADAPTADOR DE 1-1/4" </t>
  </si>
  <si>
    <t>PERFIL PHR - 120 X 60 X 2,5MM CORREAS</t>
  </si>
  <si>
    <t xml:space="preserve">ANTICORROSIVO 2 EN 1 </t>
  </si>
  <si>
    <t>SOLDADURA G- 6011</t>
  </si>
  <si>
    <t>TORNILLOS TIPO SOMBRILLA Y  ELEMENTOS PARA FIJACION DE TECHO</t>
  </si>
  <si>
    <t>Teja Termoacústica UPVC PMMA 11.8mtx0.94mt 2mm Blanca-Blanca</t>
  </si>
  <si>
    <t>Alquiler cueerpo andamio</t>
  </si>
  <si>
    <t>completo</t>
  </si>
  <si>
    <t>TOTAL</t>
  </si>
  <si>
    <t>Ducha antivandalica</t>
  </si>
  <si>
    <t>Puerta en lamina 1.20x2.00m un alas</t>
  </si>
  <si>
    <t>Mortero 1:4</t>
  </si>
  <si>
    <t>ventana metálica en lamina doblada, marco y celosía 2.40x0.80mts muro 0.12m</t>
  </si>
  <si>
    <t>%</t>
  </si>
  <si>
    <t>ANALISIS DE PRECIOS UNITARIOS</t>
  </si>
  <si>
    <t xml:space="preserve">OBJETO :  </t>
  </si>
  <si>
    <t>UNIDAD:</t>
  </si>
  <si>
    <t>CANT</t>
  </si>
  <si>
    <t>Vr. / DIA</t>
  </si>
  <si>
    <t>REND.</t>
  </si>
  <si>
    <t>V-UNIT.</t>
  </si>
  <si>
    <t>Herramienta menor</t>
  </si>
  <si>
    <t>SUB-TOTAL</t>
  </si>
  <si>
    <t>II. MATERIALES EN OBRA</t>
  </si>
  <si>
    <t>UN.</t>
  </si>
  <si>
    <t>P-UNIT.</t>
  </si>
  <si>
    <t>CANT.</t>
  </si>
  <si>
    <t>Vol (M3)</t>
  </si>
  <si>
    <t>DIST.</t>
  </si>
  <si>
    <t>M3-KM</t>
  </si>
  <si>
    <t>PERSONAL</t>
  </si>
  <si>
    <t>JORNAL MAS PRESTAC.</t>
  </si>
  <si>
    <t xml:space="preserve">CUADRILLA 3 </t>
  </si>
  <si>
    <t>TOTAL COSTO DIRECTO</t>
  </si>
  <si>
    <t>V-TOTAL</t>
  </si>
  <si>
    <t>Administración</t>
  </si>
  <si>
    <t>Utilidad</t>
  </si>
  <si>
    <t>Imprevistos</t>
  </si>
  <si>
    <t xml:space="preserve">Acarreo interno de materiales </t>
  </si>
  <si>
    <t xml:space="preserve">                     </t>
  </si>
  <si>
    <t>ITEM:</t>
  </si>
  <si>
    <t>Hta menor</t>
  </si>
  <si>
    <t>CUADRO DE SALARIOS</t>
  </si>
  <si>
    <t xml:space="preserve">DESCRIPCION </t>
  </si>
  <si>
    <t>CUADRILLAS</t>
  </si>
  <si>
    <t>COSTO</t>
  </si>
  <si>
    <t>1 AYUDANTE</t>
  </si>
  <si>
    <t>CUADRILLA 1</t>
  </si>
  <si>
    <t>2 AYUDANTES</t>
  </si>
  <si>
    <t>CUADRILLA 2</t>
  </si>
  <si>
    <t>1 OFICIAL + 1 AYUDANTE</t>
  </si>
  <si>
    <t>1 OFICIAL + 2 AYUDANTES</t>
  </si>
  <si>
    <t xml:space="preserve">CUADRILLA 4 </t>
  </si>
  <si>
    <t>1 OFICIAL + 6 AYUDANTES</t>
  </si>
  <si>
    <t>CUADRILLA 5</t>
  </si>
  <si>
    <t>1 SOLDADOR + 1 AYUDANTE</t>
  </si>
  <si>
    <t>CUADRILLA 6</t>
  </si>
  <si>
    <t>SALARIO (DIA)</t>
  </si>
  <si>
    <t>PRESTACIONES</t>
  </si>
  <si>
    <t>SALARIO (MES)</t>
  </si>
  <si>
    <t>OFICIAL</t>
  </si>
  <si>
    <t>SOLDADOR</t>
  </si>
  <si>
    <t>CADENERO</t>
  </si>
  <si>
    <t>AYUDANTE</t>
  </si>
  <si>
    <t>TECNOLOGO</t>
  </si>
  <si>
    <t>INGENIERO</t>
  </si>
  <si>
    <t>OBJETO:</t>
  </si>
  <si>
    <t>VR. UNITARIO</t>
  </si>
  <si>
    <t>VALOR PARCIAL</t>
  </si>
  <si>
    <t xml:space="preserve">VALOR COSTOS DIRECTOS </t>
  </si>
  <si>
    <t>1.1</t>
  </si>
  <si>
    <t>1.2</t>
  </si>
  <si>
    <t>3.1</t>
  </si>
  <si>
    <t>DEPARTAMENTO DE ANTIOQUIA</t>
  </si>
  <si>
    <t>MUNICIPIO DE CAUCASIA</t>
  </si>
  <si>
    <t>2.2</t>
  </si>
  <si>
    <t>3.2</t>
  </si>
  <si>
    <t>Concretadora</t>
  </si>
  <si>
    <t>Sac</t>
  </si>
  <si>
    <t>Agua</t>
  </si>
  <si>
    <t>Lt</t>
  </si>
  <si>
    <t>1.3</t>
  </si>
  <si>
    <t>3.3</t>
  </si>
  <si>
    <t>3.5</t>
  </si>
  <si>
    <t>3.6</t>
  </si>
  <si>
    <t>1 TOPOGRAFO + 1 CADENERO</t>
  </si>
  <si>
    <t>CUADRILLA 7</t>
  </si>
  <si>
    <t>TOPOGRAFO</t>
  </si>
  <si>
    <t>ANALISIS DE PRECIOS AUXILIARES</t>
  </si>
  <si>
    <t xml:space="preserve">Suministros y preparacion de concreto 1:2:3 en obra </t>
  </si>
  <si>
    <t>M2</t>
  </si>
  <si>
    <t>Coche</t>
  </si>
  <si>
    <t xml:space="preserve">Concretadora </t>
  </si>
  <si>
    <t>Cemento gris tipo 1</t>
  </si>
  <si>
    <t>Material de playa mixto clasificado</t>
  </si>
  <si>
    <t>Agua para mezclado</t>
  </si>
  <si>
    <t>lts</t>
  </si>
  <si>
    <t>APA PREPARACION MORTERO 1:4</t>
  </si>
  <si>
    <t>Cemento gris</t>
  </si>
  <si>
    <t>Saco</t>
  </si>
  <si>
    <t>Arena</t>
  </si>
  <si>
    <t>III. TRANSPORTES EN OBRA</t>
  </si>
  <si>
    <t>(M3-KM)/TON</t>
  </si>
  <si>
    <t xml:space="preserve">Suministros y preparacion de concreto 1:3:6 </t>
  </si>
  <si>
    <t>Concretadora 1 saco</t>
  </si>
  <si>
    <t>Material de playa, arena de revoque</t>
  </si>
  <si>
    <t>Estampilla procultura</t>
  </si>
  <si>
    <t>Estampilla U. de A.</t>
  </si>
  <si>
    <t>PORCENTAJE</t>
  </si>
  <si>
    <t>Estampilla Adulto Mayor</t>
  </si>
  <si>
    <t>Estampilla prodeporte</t>
  </si>
  <si>
    <t>Localización y Replanteo</t>
  </si>
  <si>
    <t>3.7</t>
  </si>
  <si>
    <t>Equipo topografia</t>
  </si>
  <si>
    <t>MAQUINARIAS Y EQUIPOS</t>
  </si>
  <si>
    <t>VR. UNIT.</t>
  </si>
  <si>
    <t>Maquinaria</t>
  </si>
  <si>
    <t>Retro excavadora</t>
  </si>
  <si>
    <t>Hor</t>
  </si>
  <si>
    <t>Buldozer</t>
  </si>
  <si>
    <t>Motoniveladora</t>
  </si>
  <si>
    <t>1.4</t>
  </si>
  <si>
    <t>Volqueta</t>
  </si>
  <si>
    <t>Movimientos</t>
  </si>
  <si>
    <t>Movimiento de tierra (incluye botada)</t>
  </si>
  <si>
    <t>M3/km</t>
  </si>
  <si>
    <t>Movimiento de tierra (corte)</t>
  </si>
  <si>
    <t>EQUIPOS</t>
  </si>
  <si>
    <t>Andamios + tablon</t>
  </si>
  <si>
    <t xml:space="preserve">Equipo trabajo alturas </t>
  </si>
  <si>
    <t>Equipo de topografia</t>
  </si>
  <si>
    <t>Vibrador de concreto</t>
  </si>
  <si>
    <t>Compresor</t>
  </si>
  <si>
    <t>Pulidora</t>
  </si>
  <si>
    <t>3.8</t>
  </si>
  <si>
    <t>Equipo de soldadura electrica</t>
  </si>
  <si>
    <t>3.9</t>
  </si>
  <si>
    <t xml:space="preserve">Formaleta </t>
  </si>
  <si>
    <t>3.10</t>
  </si>
  <si>
    <t>3.11</t>
  </si>
  <si>
    <t>3.12</t>
  </si>
  <si>
    <t>3.13</t>
  </si>
  <si>
    <t>Taladro demolición tipo machin con punta</t>
  </si>
  <si>
    <t>Hidrolavadora</t>
  </si>
  <si>
    <t>3.18</t>
  </si>
  <si>
    <t xml:space="preserve">Compactador tipo rana </t>
  </si>
  <si>
    <t>3.19</t>
  </si>
  <si>
    <t>3.20</t>
  </si>
  <si>
    <t xml:space="preserve">Laboratorio de suelos </t>
  </si>
  <si>
    <t>3.23</t>
  </si>
  <si>
    <t>Acero de refuerzo de FY = 4.200 Kg/cm 2 (60.000 PSI).</t>
  </si>
  <si>
    <t>DEPARTAMENTO DE ANTIOQUIA
MUNICIPIO DE CAUCASIA
NIT: 890906445 - 2</t>
  </si>
  <si>
    <t xml:space="preserve">Código:  D-A- A4-01
</t>
  </si>
  <si>
    <t>Versión: 2</t>
  </si>
  <si>
    <t xml:space="preserve">Fecha de Aprobación
29 de Diciembre  de 2017
</t>
  </si>
  <si>
    <t>NOMBRE</t>
  </si>
  <si>
    <t>CARGO</t>
  </si>
  <si>
    <t>FIRMA</t>
  </si>
  <si>
    <t>PROYECTO:</t>
  </si>
  <si>
    <t>FABIO LÉON VÁSQUEZ PALACIO</t>
  </si>
  <si>
    <t>FERNEY HOYOS OQUENDO</t>
  </si>
  <si>
    <t>Secretario de planeación</t>
  </si>
  <si>
    <t>Los de arriba firmante hemos declarado que revisamos el documento y lo encontramos ajustado a las normas y disposiciones legales vigentes y por lo tanto, bajo nuestra responsabilidad lo presentamos para la firma.</t>
  </si>
  <si>
    <t>Antisol blanco (presentación 20 kg)</t>
  </si>
  <si>
    <t>kG</t>
  </si>
  <si>
    <t>Ml</t>
  </si>
  <si>
    <t xml:space="preserve">Contratista, coordinación obras publicas </t>
  </si>
  <si>
    <t>REVISO:</t>
  </si>
  <si>
    <t>JOSE AGUSTIN HERRERA SARA</t>
  </si>
  <si>
    <t>Coordinador Técnico Planeación</t>
  </si>
  <si>
    <t>APROBO:</t>
  </si>
  <si>
    <t>SUB TOTAL OBRA</t>
  </si>
  <si>
    <t>Arandela Ø5/16"</t>
  </si>
  <si>
    <t>MATERIALES DE CONSTRUCCIÓN</t>
  </si>
  <si>
    <t>Glo.</t>
  </si>
  <si>
    <t>Arena Clasificada</t>
  </si>
  <si>
    <t>Bordillo de concreto prefabricado 15x35 cm</t>
  </si>
  <si>
    <t>Cemento Gris</t>
  </si>
  <si>
    <t>Bul</t>
  </si>
  <si>
    <t>Cordon soporte Sello 3/8" Junta x25m Sellalon</t>
  </si>
  <si>
    <t>Cuñ</t>
  </si>
  <si>
    <t xml:space="preserve">Malla eslabonada Metal 2-1/4 x 2-1/4 2.5mm </t>
  </si>
  <si>
    <t>Manto Mineral TREND HS Poliester 3mm X 10Metros</t>
  </si>
  <si>
    <t>MATERIAL PETREO</t>
  </si>
  <si>
    <t>Sello de silicona o sellador autonivelante (Cuñete) tipo Sikaflex®-401 Pavement SL (Sellante de poliuretano)</t>
  </si>
  <si>
    <t>SUB BASE GRANULAR TIPO INVIAS</t>
  </si>
  <si>
    <t>Maquina cortadora de concreto y asfalto</t>
  </si>
  <si>
    <t xml:space="preserve">Texturizador y llana </t>
  </si>
  <si>
    <t>Malla electrosoldada 15X15Cm 4.0Mm (Xx-084) 6X2.35M</t>
  </si>
  <si>
    <t>Disco diamantado de 14"</t>
  </si>
  <si>
    <t>Contribución de obra pública – 5% - sobre el valor total del contrato antes de IVA – Ley 418 de 1997 – Ley 1106 de 2006 – Ley 80 de 1993</t>
  </si>
  <si>
    <t xml:space="preserve">PRESUPUESTO DE OBRA </t>
  </si>
  <si>
    <t xml:space="preserve">    DEPARTAMENTO DE ANTIOQUIA   MUNICIPIO DE CAUCASIA                                                                                                                                                                                                                                   NIT: 890906445 - 2</t>
  </si>
  <si>
    <t>Fecha de Aprobacion       XX de XXXXXX de XXXX</t>
  </si>
  <si>
    <t xml:space="preserve">Pagina x de x </t>
  </si>
  <si>
    <t>Secretaría De Planeación y OO.PP.MM</t>
  </si>
  <si>
    <t>CAPITULO</t>
  </si>
  <si>
    <t xml:space="preserve">DIMENSIONES </t>
  </si>
  <si>
    <t>V. PARCIAL</t>
  </si>
  <si>
    <t xml:space="preserve">N° DE ELEMENTOS </t>
  </si>
  <si>
    <t>UNID</t>
  </si>
  <si>
    <t>LONGITUD</t>
  </si>
  <si>
    <t>ANCHO</t>
  </si>
  <si>
    <t>ESPESOR</t>
  </si>
  <si>
    <t>NA</t>
  </si>
  <si>
    <t>CANTIDAD TOTAL</t>
  </si>
  <si>
    <t>Observaciones</t>
  </si>
  <si>
    <t>EXCAVACIONES Y LLENOS</t>
  </si>
  <si>
    <t xml:space="preserve">ANDEN </t>
  </si>
  <si>
    <t xml:space="preserve">LONGITUD </t>
  </si>
  <si>
    <t xml:space="preserve">ANCHO </t>
  </si>
  <si>
    <t xml:space="preserve">STEFANY BOHORQUEZ PEREZ </t>
  </si>
  <si>
    <t>Secretaria de Planeacion</t>
  </si>
  <si>
    <t>NIT: 890.906.445-2</t>
  </si>
  <si>
    <t>COMPOSICION DEL PORCENTAJE DE ADMINISTRACION, IMPREVISTOS Y UTILIDAD</t>
  </si>
  <si>
    <t>COSTO DIRECTO DEL PROYECTO</t>
  </si>
  <si>
    <t>DURACION DEL PROYECTO (MESES)</t>
  </si>
  <si>
    <t>TOTAL PROYECTO (A)</t>
  </si>
  <si>
    <t>DETALLE DE LOS COSTOS ADMINISTRATIVOS</t>
  </si>
  <si>
    <t>1. PERSONAL POR ADMINISTRACION</t>
  </si>
  <si>
    <t>MESES</t>
  </si>
  <si>
    <t>PREST. (%)</t>
  </si>
  <si>
    <t>PERM.    (%)</t>
  </si>
  <si>
    <t>SAL. BASICO</t>
  </si>
  <si>
    <t>VR. TOTAL</t>
  </si>
  <si>
    <t>TOTAL PERSONAL ADMINISTRATIVO</t>
  </si>
  <si>
    <t>2. MOVILIZACIÓN E INSTALACIÓN</t>
  </si>
  <si>
    <t>TOTAL MOVILIZACION E INSTALACION</t>
  </si>
  <si>
    <t>3. GASTOS GENERALES</t>
  </si>
  <si>
    <t>TOTAL GASTOS GENERALES</t>
  </si>
  <si>
    <t xml:space="preserve">4. CONTROL DE CALIDAD EN OBRA </t>
  </si>
  <si>
    <t>VALOR TOTAL</t>
  </si>
  <si>
    <t>5. GASTOS LEGALES, JURIDICOS Y TRIBUTARIOS</t>
  </si>
  <si>
    <t>RESUMEN DE LOS COSTOS POR ADMINISTRACION</t>
  </si>
  <si>
    <t>TOTALES</t>
  </si>
  <si>
    <t>Personal por Administración</t>
  </si>
  <si>
    <t>Movilización e instalaciones</t>
  </si>
  <si>
    <t>Gastos generales</t>
  </si>
  <si>
    <t>Control De Calidad En La Obra</t>
  </si>
  <si>
    <t>Gastos legales, juridicos y tributarios</t>
  </si>
  <si>
    <t>TOTAL GASTOS POR ADMINISTRACION</t>
  </si>
  <si>
    <t>COMPOSICION DE PORCENTAJES DE ADMINISTRACION, IMPREVISTOS Y UTILIDADES</t>
  </si>
  <si>
    <t>TOTAL A.I.U</t>
  </si>
  <si>
    <t xml:space="preserve">CARGO </t>
  </si>
  <si>
    <t xml:space="preserve">FIRMA </t>
  </si>
  <si>
    <t>REVISÓ:</t>
  </si>
  <si>
    <t>MANUEL ANGEL MUÑOZ PEREZ</t>
  </si>
  <si>
    <t>AU</t>
  </si>
  <si>
    <t xml:space="preserve">Corte de dilataciones cada 1,60m, incluye cordon de soporte y sello de silicona autonivelante </t>
  </si>
  <si>
    <t>Triturado 1/2"</t>
  </si>
  <si>
    <t>Triturado 3/4"</t>
  </si>
  <si>
    <t xml:space="preserve">Contratista, apoyo obras publicas </t>
  </si>
  <si>
    <t xml:space="preserve">Excavación manual profundidad &lt;2,0 m en tierra común </t>
  </si>
  <si>
    <t>Cemento gris tipo 1 X50KG</t>
  </si>
  <si>
    <t>Loseta guia tactil de 0.2 x 0.2 x 0.06 m ALFA</t>
  </si>
  <si>
    <t>ALTURA</t>
  </si>
  <si>
    <t>ADMINISTRATIVO (A)</t>
  </si>
  <si>
    <t>UTILIDAD (U)</t>
  </si>
  <si>
    <t>Suministros y preparacion de concreto 1:2:2</t>
  </si>
  <si>
    <t>acarreo</t>
  </si>
  <si>
    <t>Tecnologo Residente</t>
  </si>
  <si>
    <t>Lleno y compactacion con material tipo sub-base  granular</t>
  </si>
  <si>
    <t xml:space="preserve">Anden </t>
  </si>
  <si>
    <t>ADECUACIÓN Y MEJORAMIENTO DEL PARQUE DE LAS IGUANAS, UBICADO EN EL BARRIO EL BOSQUE  DEL MUNICIPIO DE CAUCASIA, ANTIOQUIA</t>
  </si>
  <si>
    <t xml:space="preserve">Anden existente en mal estado </t>
  </si>
  <si>
    <t xml:space="preserve">bordillos </t>
  </si>
  <si>
    <t>OBRAS PRELIMINARES</t>
  </si>
  <si>
    <t xml:space="preserve">ANDENES Y SENDERO PEATONAL </t>
  </si>
  <si>
    <t xml:space="preserve">placa en concreto en forma circular r=1,50m y andén de 3x1m </t>
  </si>
  <si>
    <t>AREA</t>
  </si>
  <si>
    <t xml:space="preserve">ESPESOR </t>
  </si>
  <si>
    <t xml:space="preserve">Andén </t>
  </si>
  <si>
    <t xml:space="preserve">AREA </t>
  </si>
  <si>
    <t xml:space="preserve">PROF </t>
  </si>
  <si>
    <t>Andén</t>
  </si>
  <si>
    <t xml:space="preserve">BORDILLO ANDEN </t>
  </si>
  <si>
    <t xml:space="preserve"> GUIA TACTIL </t>
  </si>
  <si>
    <t xml:space="preserve">UNIDAD </t>
  </si>
  <si>
    <t xml:space="preserve">ESP </t>
  </si>
  <si>
    <t xml:space="preserve">UN </t>
  </si>
  <si>
    <t xml:space="preserve">MOBILIARIO </t>
  </si>
  <si>
    <t>Suministro, transporte e instalación de banca en concreto prefabricado, según especificacion de diseño, incluye todo lo necesario par su correcta instalación</t>
  </si>
  <si>
    <t>cestas de basura</t>
  </si>
  <si>
    <t xml:space="preserve">ZAPATAS </t>
  </si>
  <si>
    <t xml:space="preserve">VIGA DE CIMENTACIÓN </t>
  </si>
  <si>
    <t xml:space="preserve">PEDESTAL </t>
  </si>
  <si>
    <t xml:space="preserve">viga de amarre </t>
  </si>
  <si>
    <t>2.1</t>
  </si>
  <si>
    <t>2.3</t>
  </si>
  <si>
    <t>Movimiento de materiales petreos</t>
  </si>
  <si>
    <t>CUADRILLA 3 Y CUADRILLA 2</t>
  </si>
  <si>
    <t>CUÑE</t>
  </si>
  <si>
    <t xml:space="preserve">Transporte intermunicipal </t>
  </si>
  <si>
    <t>Banca en concreto prefabricado, según especificacion de diseño, incluye todo lo necesario par su correcta instalación</t>
  </si>
  <si>
    <t>concreto de 3000 psi</t>
  </si>
  <si>
    <t xml:space="preserve">columnas </t>
  </si>
  <si>
    <t xml:space="preserve">CANT VARILLAS </t>
  </si>
  <si>
    <t xml:space="preserve">VALOR PARCIAL </t>
  </si>
  <si>
    <t>LONGITUD/AREA</t>
  </si>
  <si>
    <t xml:space="preserve">DIAMETRO </t>
  </si>
  <si>
    <t>KG/M-KG/M2</t>
  </si>
  <si>
    <t xml:space="preserve">VIGAS DE A </t>
  </si>
  <si>
    <t>ESTRIBOS VIGA</t>
  </si>
  <si>
    <t xml:space="preserve">COLUMNAS </t>
  </si>
  <si>
    <t xml:space="preserve">ESTRIBOS </t>
  </si>
  <si>
    <t xml:space="preserve">MALLA REFUERZO POR TEMP MORTERO </t>
  </si>
  <si>
    <t>XX-084</t>
  </si>
  <si>
    <t xml:space="preserve">ALTURA </t>
  </si>
  <si>
    <t xml:space="preserve">MUROS </t>
  </si>
  <si>
    <t xml:space="preserve">MURO MEDIANA ALTURA </t>
  </si>
  <si>
    <t xml:space="preserve">CANT </t>
  </si>
  <si>
    <t xml:space="preserve">Conexión a red </t>
  </si>
  <si>
    <t xml:space="preserve">CANTIDAD </t>
  </si>
  <si>
    <t>LARGO</t>
  </si>
  <si>
    <t xml:space="preserve">DESCUENTO </t>
  </si>
  <si>
    <t xml:space="preserve">LOSA </t>
  </si>
  <si>
    <t xml:space="preserve">CUCHILLA LAT </t>
  </si>
  <si>
    <t xml:space="preserve">DESCUENTO AREA </t>
  </si>
  <si>
    <t>und</t>
  </si>
  <si>
    <t>Terminal EMT de 3/4"</t>
  </si>
  <si>
    <t>Recebo</t>
  </si>
  <si>
    <t>Angulo 2 1/2" x 3/16"</t>
  </si>
  <si>
    <t>Soldadura W.A. 6013 x 3/32 SUP</t>
  </si>
  <si>
    <t>Triturado</t>
  </si>
  <si>
    <t>Cable Serie 8000 Aluminio No. 8</t>
  </si>
  <si>
    <t>Terminal Bimetalico #8</t>
  </si>
  <si>
    <t>ANALISIS DE PRECIOS UNITARIOS (APU)</t>
  </si>
  <si>
    <t>Item</t>
  </si>
  <si>
    <t>MUNICIPIO:</t>
  </si>
  <si>
    <t>Caucasia</t>
  </si>
  <si>
    <t>DPTO:</t>
  </si>
  <si>
    <t>Antioquia</t>
  </si>
  <si>
    <t>FECHA:</t>
  </si>
  <si>
    <t>Tipo</t>
  </si>
  <si>
    <t>Tarifa/Hora</t>
  </si>
  <si>
    <t>Rendimiento</t>
  </si>
  <si>
    <t>Valor-Unit.</t>
  </si>
  <si>
    <t>% M.O.</t>
  </si>
  <si>
    <t>Sub-Total</t>
  </si>
  <si>
    <t>Precio-Unit.</t>
  </si>
  <si>
    <t>Cantidad</t>
  </si>
  <si>
    <t>m3-Km</t>
  </si>
  <si>
    <t>Tarifa</t>
  </si>
  <si>
    <t>Trabajador</t>
  </si>
  <si>
    <t>Jornal</t>
  </si>
  <si>
    <t>Prestaciones (FP)</t>
  </si>
  <si>
    <t>Jornal Total</t>
  </si>
  <si>
    <t>Oficial O Civil</t>
  </si>
  <si>
    <t>Ayudante O Civil</t>
  </si>
  <si>
    <t>Maestro</t>
  </si>
  <si>
    <t>_________________________</t>
  </si>
  <si>
    <t>Total Costo Directo</t>
  </si>
  <si>
    <t>VOLQUETA 6 M3 (m³/Km)</t>
  </si>
  <si>
    <t>Agregado Concreto Estampado</t>
  </si>
  <si>
    <t>Tubo Pvc Db De 1-1/2"X3Mts</t>
  </si>
  <si>
    <t>Pegante para PVC</t>
  </si>
  <si>
    <t>1/4 Galón</t>
  </si>
  <si>
    <t>Accesorio de fijación por metro lineal</t>
  </si>
  <si>
    <t>Un</t>
  </si>
  <si>
    <t>Arena Gruesa</t>
  </si>
  <si>
    <t>Relleno con material importado</t>
  </si>
  <si>
    <t>Cinta Señalizacion Peligro Amarilla</t>
  </si>
  <si>
    <t xml:space="preserve">RENDIMIENTO - DIA </t>
  </si>
  <si>
    <t>Capataz O Electrica</t>
  </si>
  <si>
    <t>Marco de acero galvanizado</t>
  </si>
  <si>
    <t xml:space="preserve">CONCRETO 3000 PSI </t>
  </si>
  <si>
    <t xml:space="preserve">CONCRETO 2000 PSI </t>
  </si>
  <si>
    <t>Mortero Impermeabilizado 1:3</t>
  </si>
  <si>
    <t>Tablero Bifasico Con Puerta De 8 Circuitos</t>
  </si>
  <si>
    <t>Cable de cobre No 8 Thhn</t>
  </si>
  <si>
    <t>Cuerda de 1/4" x 12 mts</t>
  </si>
  <si>
    <t>ADAPTADOR TERMINAL EMT 3/4"</t>
  </si>
  <si>
    <t>CABLE DE COBRE #12 HF LS (LIBRE DE HALOGENOS)</t>
  </si>
  <si>
    <t>CAJA OCTOGONAL EMT</t>
  </si>
  <si>
    <t>CONECTOR TIPO RESORTE (ROJO)</t>
  </si>
  <si>
    <t>TORNILLO DRIWAL 5X8</t>
  </si>
  <si>
    <t>UNION EMT 3/4"</t>
  </si>
  <si>
    <t>TUBO EMT 3/4"</t>
  </si>
  <si>
    <t xml:space="preserve">CONSUMIBLES DE MONTAJE </t>
  </si>
  <si>
    <t>INTERRUPTOR SENCILLO INCRUSTAR</t>
  </si>
  <si>
    <t>TOMA 120 VOL 25 AMP CON POLO A TIERRA BLANCO</t>
  </si>
  <si>
    <t>TOMA 220 VOL 25 AMP CON POLO A TIERRA BLANCO</t>
  </si>
  <si>
    <t>LUMINARIA 20W</t>
  </si>
  <si>
    <t xml:space="preserve">Varilla Cooperweld 2,4 Mts. 5/8" Cobre </t>
  </si>
  <si>
    <t>Cable De Cobre Desnudo No. 2</t>
  </si>
  <si>
    <t>Soldadura Exotérmica 90 Gr</t>
  </si>
  <si>
    <t>Sika boom</t>
  </si>
  <si>
    <t>Accesorios de fijación</t>
  </si>
  <si>
    <t>Cinta Scotch Super 33+ 3/4"X 20 Mts</t>
  </si>
  <si>
    <t>Cinta de color blanco</t>
  </si>
  <si>
    <t>Cinta de color rojo</t>
  </si>
  <si>
    <t xml:space="preserve">OFICIAL ELECTRICO </t>
  </si>
  <si>
    <t xml:space="preserve">AYUDANTE O ELECTRICA </t>
  </si>
  <si>
    <t>INGENIERO DIRECTOR</t>
  </si>
  <si>
    <t xml:space="preserve">Ladrillo macizo 20x10x6cm </t>
  </si>
  <si>
    <t>XAYAN PACHECO CORREA</t>
  </si>
  <si>
    <t xml:space="preserve">Porfesional universitario de infraestructura </t>
  </si>
  <si>
    <t xml:space="preserve">Demolición de piso en concreto de cualquier resistencia, manual o mecánicamente y con un espesor de hasta 15cm, incluye cargue retiro y disposición de material sobrante </t>
  </si>
  <si>
    <t xml:space="preserve">sendero peatonal </t>
  </si>
  <si>
    <t>LONG</t>
  </si>
  <si>
    <t xml:space="preserve">Suministro, transporte e instalación de triturado para sendero peatonal </t>
  </si>
  <si>
    <t>PROGRAMACIÓN FINANCIERA Y DE OBRA DEL PROYECTO</t>
  </si>
  <si>
    <t>ACTIVIDAD</t>
  </si>
  <si>
    <t>Nº SEM.</t>
  </si>
  <si>
    <t>MES 1</t>
  </si>
  <si>
    <t>SUBTOTALES</t>
  </si>
  <si>
    <t>Semana 1</t>
  </si>
  <si>
    <t>Semana 2</t>
  </si>
  <si>
    <t>Inversión financiera</t>
  </si>
  <si>
    <t>COSTO DIRECTO FLUJO SEMANAL</t>
  </si>
  <si>
    <t>TOTAL A.U</t>
  </si>
  <si>
    <t>TOTAL FLUJO SEMANAL</t>
  </si>
  <si>
    <t>FLUJO SEMANAL ACUMULADO</t>
  </si>
  <si>
    <t>% FINANCIERO SEMANAL</t>
  </si>
  <si>
    <t>% FINANCIERO ACUMULADO</t>
  </si>
  <si>
    <t xml:space="preserve">ADAN DAVID MEJIA NORIEGA </t>
  </si>
  <si>
    <t>Representante Legal CIVILNEC S.A.S</t>
  </si>
  <si>
    <t>Contratista</t>
  </si>
  <si>
    <t>Semana 3</t>
  </si>
  <si>
    <t>PROYECTÓ:</t>
  </si>
  <si>
    <t>Colocación de concreto para construcción de Andén e=0.10m con concreto Resistencia 21MPa (D) O Clase D (210 kg/cm2 ó 3000 psi) norma INVIAS 630-13  . Incluye malla electrosoldada.</t>
  </si>
  <si>
    <t xml:space="preserve">Suministro, transporte e instalación de guia tactil antideslizante  20x20x6 alfa o similar </t>
  </si>
  <si>
    <t>Suministro, transporte e instalación de bordillo en concreto  prefabricado 15x35 cm</t>
  </si>
  <si>
    <t>Tecnico en salud y seguridad</t>
  </si>
  <si>
    <t>MANTENER Y MEJORAR ESPACIOS RECREATIVOS DE LA ZONA URBANA DEL MUNICIPIO DE CAUCASIA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</si>
</sst>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1">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quot;€&quot;_-;\-* #,##0.00\ &quot;€&quot;_-;_-* &quot;-&quot;??\ &quot;€&quot;_-;_-@_-"/>
    <numFmt numFmtId="167" formatCode="_-* #,##0.00\ _€_-;\-* #,##0.00\ _€_-;_-* &quot;-&quot;??\ _€_-;_-@_-"/>
    <numFmt numFmtId="168" formatCode="[$-2C0A]d&quot; de &quot;mmmm&quot; de &quot;yyyy;@"/>
    <numFmt numFmtId="169" formatCode="_-* #,##0.00\ _P_t_s_-;\-* #,##0.00\ _P_t_s_-;_-* &quot;-&quot;??\ _P_t_s_-;_-@_-"/>
    <numFmt numFmtId="170" formatCode="_-[$$-240A]\ * #,##0.00_-;\-[$$-240A]\ * #,##0.00_-;_-[$$-240A]\ * &quot;-&quot;??_-;_-@_-"/>
    <numFmt numFmtId="171" formatCode="_-[$$-240A]\ * #,##0.0_-;\-[$$-240A]\ * #,##0.0_-;_-[$$-240A]\ * &quot;-&quot;??_-;_-@_-"/>
    <numFmt numFmtId="172" formatCode="_(* #,##0.00_);_(* \(#,##0.00\);_(* &quot;-&quot;??_);_(@_)"/>
    <numFmt numFmtId="173" formatCode="_([$$-240A]\ * #,##0.00_);_([$$-240A]\ * \(#,##0.00\);_([$$-240A]\ * &quot;-&quot;??_);_(@_)"/>
    <numFmt numFmtId="174" formatCode="0.000"/>
    <numFmt numFmtId="175" formatCode="_([$$-240A]\ * #,##0_);_([$$-240A]\ * \(#,##0\);_([$$-240A]\ * &quot;-&quot;??_);_(@_)"/>
    <numFmt numFmtId="176" formatCode="_(* #,##0_);_(* \(#,##0\);_(* &quot;-&quot;??_);_(@_)"/>
    <numFmt numFmtId="177" formatCode="_([$$-240A]\ * #,##0.0_);_([$$-240A]\ * \(#,##0.0\);_([$$-240A]\ * &quot;-&quot;??_);_(@_)"/>
    <numFmt numFmtId="178" formatCode="_-[$$-240A]\ * #,##0_-;\-[$$-240A]\ * #,##0_-;_-[$$-240A]\ * &quot;-&quot;??_-;_-@_-"/>
    <numFmt numFmtId="179" formatCode="_ * #,##0.00_ ;_ * \-#,##0.00_ ;_ * &quot;-&quot;??_ ;_ @_ "/>
    <numFmt numFmtId="180" formatCode="_(&quot;$&quot;\ * #,##0.00_);_(&quot;$&quot;\ * \(#,##0.00\);_(&quot;$&quot;\ * &quot;-&quot;??_);_(@_)"/>
    <numFmt numFmtId="181" formatCode="_ &quot;$&quot;\ * #,##0.00_ ;_ &quot;$&quot;\ * \-#,##0.00_ ;_ &quot;$&quot;\ * &quot;-&quot;??_ ;_ @_ "/>
    <numFmt numFmtId="182" formatCode="[$$-240A]\ #,##0.00"/>
    <numFmt numFmtId="183" formatCode="_(&quot;$&quot;* #,##0.00_);_(&quot;$&quot;* \(#,##0.00\);_(&quot;$&quot;* &quot;-&quot;??_);_(@_)"/>
    <numFmt numFmtId="184" formatCode="_(&quot;$&quot;\ * #,##0.0_);_(&quot;$&quot;\ * \(#,##0.0\);_(&quot;$&quot;\ * &quot;-&quot;??_);_(@_)"/>
    <numFmt numFmtId="185" formatCode="_ * #,##0.0_ ;_ * \-#,##0.0_ ;_ * &quot;-&quot;??_ ;_ @_ "/>
    <numFmt numFmtId="186" formatCode="_ * #,##0.000_ ;_ * \-#,##0.000_ ;_ * &quot;-&quot;??_ ;_ @_ "/>
    <numFmt numFmtId="187" formatCode="_-* #,##0.000\ _P_t_s_-;\-* #,##0.000\ _P_t_s_-;_-* &quot;-&quot;??\ _P_t_s_-;_-@_-"/>
    <numFmt numFmtId="188" formatCode="[$$-240A]\ #,##0;[$$-240A]\ \-#,##0"/>
    <numFmt numFmtId="189" formatCode="&quot;$&quot;\ #,##0"/>
    <numFmt numFmtId="190" formatCode="&quot;$&quot;\ #,##0.00"/>
    <numFmt numFmtId="191" formatCode="_ &quot;$&quot;\ * #,##0_ ;_ &quot;$&quot;\ * \-#,##0_ ;_ &quot;$&quot;\ * &quot;-&quot;_ ;_ @_ "/>
    <numFmt numFmtId="192" formatCode="0.000%"/>
    <numFmt numFmtId="193" formatCode="0.0%"/>
    <numFmt numFmtId="194" formatCode="[$$-240A]\ #,##0"/>
    <numFmt numFmtId="195" formatCode="_ &quot;$&quot;\ * #,##0_ ;_ &quot;$&quot;\ * \-#,##0_ ;_ &quot;$&quot;\ * &quot;-&quot;??_ ;_ @_ "/>
    <numFmt numFmtId="196" formatCode="[$$-240A]\ #,##0.0"/>
    <numFmt numFmtId="197" formatCode="_ * #,##0_ ;_ * \-#,##0_ ;_ * &quot;-&quot;??_ ;_ @_ "/>
    <numFmt numFmtId="198" formatCode="#,##0.0"/>
    <numFmt numFmtId="199" formatCode="_-&quot;$&quot;* #,##0_-;\-&quot;$&quot;* #,##0_-;_-&quot;$&quot;* &quot;-&quot;??_-;_-@_-"/>
    <numFmt numFmtId="200" formatCode="_(&quot;$&quot;\ * #,##0_);_(&quot;$&quot;\ * \(#,##0\);_(&quot;$&quot;\ * &quot;-&quot;??_);_(@_)"/>
    <numFmt numFmtId="201" formatCode="&quot;$&quot;\ #,##0.00_);\(&quot;$&quot;\ #,##0.00\)"/>
    <numFmt numFmtId="202" formatCode="_-* #,##0.00\ &quot;Pts&quot;_-;\-* #,##0.00\ &quot;Pts&quot;_-;_-* &quot;-&quot;??\ &quot;Pts&quot;_-;_-@_-"/>
    <numFmt numFmtId="203" formatCode="_-* #,##0.000_-;\-* #,##0.000_-;_-* &quot;-&quot;???_-;_-@_-"/>
    <numFmt numFmtId="204" formatCode="_-[$$-340A]\ * #,##0.00_-;\-[$$-340A]\ * #,##0.00_-;_-[$$-340A]\ * &quot;-&quot;??_-;_-@_-"/>
    <numFmt numFmtId="205" formatCode="_-* #,##0.0000_-;\-* #,##0.0000_-;_-* &quot;-&quot;??_-;_-@_-"/>
    <numFmt numFmtId="206" formatCode="_-[$$-240A]\ * #,##0.00_ ;_-[$$-240A]\ * \-#,##0.00\ ;_-[$$-240A]\ * &quot;-&quot;??_ ;_-@_ "/>
    <numFmt numFmtId="207" formatCode="_ * #,##0.0000_ ;_ * \-#,##0.0000_ ;_ * &quot;-&quot;??_ ;_ @_ "/>
    <numFmt numFmtId="208" formatCode="_-* #,##0.00000_-;\-* #,##0.00000_-;_-* &quot;-&quot;??_-;_-@_-"/>
    <numFmt numFmtId="209" formatCode="_ * #,##0.00000_ ;_ * \-#,##0.00000_ ;_ * &quot;-&quot;??_ ;_ @_ "/>
    <numFmt numFmtId="210" formatCode="_(* #,##0.0000_);_(* \(#,##0.0000\);_(* &quot;-&quot;??_);_(@_)"/>
    <numFmt numFmtId="211" formatCode="_-* #,##0.000_-;\-* #,##0.000_-;_-* &quot;-&quot;??_-;_-@_-"/>
    <numFmt numFmtId="212" formatCode="_-* #,##0.0_-;\-* #,##0.0_-;_-* &quot;-&quot;??_-;_-@_-"/>
  </numFmts>
  <fonts count="72">
    <font>
      <sz val="11"/>
      <color theme="1"/>
      <name val="Calibri"/>
      <family val="2"/>
      <scheme val="minor"/>
    </font>
    <font>
      <sz val="11"/>
      <color theme="1"/>
      <name val="Calibri"/>
      <family val="2"/>
      <scheme val="minor"/>
    </font>
    <font>
      <sz val="10"/>
      <name val="Arial"/>
      <family val="2"/>
    </font>
    <font>
      <sz val="11"/>
      <color theme="1"/>
      <name val="Arial Narrow"/>
      <family val="2"/>
    </font>
    <font>
      <sz val="10"/>
      <color theme="1"/>
      <name val="Arial Narrow"/>
      <family val="2"/>
    </font>
    <font>
      <sz val="10"/>
      <name val="Arial Narrow"/>
      <family val="2"/>
    </font>
    <font>
      <b/>
      <sz val="10"/>
      <name val="Arial Narrow"/>
      <family val="2"/>
    </font>
    <font>
      <sz val="12"/>
      <color theme="1"/>
      <name val="Arial Narrow"/>
      <family val="2"/>
    </font>
    <font>
      <b/>
      <sz val="12"/>
      <name val="Arial Narrow"/>
      <family val="2"/>
    </font>
    <font>
      <sz val="10"/>
      <name val="Geneva"/>
      <family val="2"/>
    </font>
    <font>
      <sz val="12"/>
      <name val="Arial Narrow"/>
      <family val="2"/>
    </font>
    <font>
      <sz val="8"/>
      <name val="Arial Narrow"/>
      <family val="2"/>
    </font>
    <font>
      <sz val="8"/>
      <color theme="1"/>
      <name val="Arial Narrow"/>
      <family val="2"/>
    </font>
    <font>
      <b/>
      <sz val="8"/>
      <name val="Arial Narrow"/>
      <family val="2"/>
    </font>
    <font>
      <sz val="12"/>
      <color rgb="FF7030A0"/>
      <name val="Arial Narrow"/>
      <family val="2"/>
    </font>
    <font>
      <sz val="11"/>
      <name val="Arial"/>
      <family val="2"/>
    </font>
    <font>
      <b/>
      <sz val="11"/>
      <name val="Arial"/>
      <family val="2"/>
    </font>
    <font>
      <b/>
      <sz val="12"/>
      <name val="Arial "/>
    </font>
    <font>
      <sz val="12"/>
      <name val="Arial "/>
    </font>
    <font>
      <sz val="11"/>
      <name val="Arial "/>
    </font>
    <font>
      <sz val="12"/>
      <color indexed="8"/>
      <name val="Arial "/>
    </font>
    <font>
      <b/>
      <sz val="14"/>
      <name val="Arial"/>
      <family val="2"/>
    </font>
    <font>
      <sz val="12"/>
      <name val="Arial"/>
      <family val="2"/>
    </font>
    <font>
      <b/>
      <sz val="12"/>
      <name val="Arial"/>
      <family val="2"/>
    </font>
    <font>
      <b/>
      <sz val="11"/>
      <name val="Arial "/>
    </font>
    <font>
      <b/>
      <sz val="10"/>
      <name val="Arial"/>
      <family val="2"/>
    </font>
    <font>
      <i/>
      <sz val="11"/>
      <name val="Arial"/>
      <family val="2"/>
    </font>
    <font>
      <b/>
      <i/>
      <sz val="12"/>
      <name val="Arial"/>
      <family val="2"/>
    </font>
    <font>
      <sz val="8"/>
      <name val="Arial"/>
      <family val="2"/>
    </font>
    <font>
      <sz val="12"/>
      <color theme="1"/>
      <name val="Arial"/>
      <family val="2"/>
    </font>
    <font>
      <b/>
      <i/>
      <sz val="12"/>
      <color theme="1"/>
      <name val="Arial"/>
      <family val="2"/>
    </font>
    <font>
      <i/>
      <sz val="10"/>
      <name val="Arial"/>
      <family val="2"/>
    </font>
    <font>
      <i/>
      <sz val="8"/>
      <name val="Arial"/>
      <family val="2"/>
    </font>
    <font>
      <i/>
      <sz val="12"/>
      <name val="Arial"/>
      <family val="2"/>
    </font>
    <font>
      <i/>
      <sz val="9"/>
      <name val="Arial"/>
      <family val="2"/>
    </font>
    <font>
      <i/>
      <sz val="12"/>
      <color indexed="8"/>
      <name val="Arial"/>
      <family val="2"/>
    </font>
    <font>
      <sz val="12"/>
      <color rgb="FF000000"/>
      <name val="Arial"/>
      <family val="2"/>
    </font>
    <font>
      <sz val="14"/>
      <color theme="1"/>
      <name val="Arial"/>
      <family val="2"/>
    </font>
    <font>
      <b/>
      <i/>
      <sz val="11"/>
      <name val="Arial"/>
      <family val="2"/>
    </font>
    <font>
      <b/>
      <sz val="9"/>
      <name val="Arial"/>
      <family val="2"/>
    </font>
    <font>
      <sz val="6"/>
      <color rgb="FF000000"/>
      <name val="Arial"/>
      <family val="2"/>
    </font>
    <font>
      <sz val="9"/>
      <name val="Arial "/>
    </font>
    <font>
      <sz val="9"/>
      <color rgb="FF000000"/>
      <name val="Arial"/>
      <family val="2"/>
    </font>
    <font>
      <sz val="14"/>
      <name val="Arial"/>
      <family val="2"/>
    </font>
    <font>
      <sz val="10"/>
      <color rgb="FF000000"/>
      <name val="Arial"/>
      <family val="2"/>
    </font>
    <font>
      <b/>
      <sz val="10"/>
      <name val="Tahoma"/>
      <family val="2"/>
    </font>
    <font>
      <sz val="12"/>
      <color theme="1"/>
      <name val="Calibri"/>
      <family val="2"/>
      <scheme val="minor"/>
    </font>
    <font>
      <sz val="11"/>
      <color rgb="FF000000"/>
      <name val="Arial"/>
      <family val="2"/>
    </font>
    <font>
      <b/>
      <sz val="14"/>
      <name val="Arial "/>
    </font>
    <font>
      <sz val="11"/>
      <name val="Calibri"/>
      <family val="2"/>
      <scheme val="minor"/>
    </font>
    <font>
      <sz val="9"/>
      <name val="Arial"/>
      <family val="2"/>
    </font>
    <font>
      <sz val="9"/>
      <name val="Tahoma"/>
      <family val="2"/>
    </font>
    <font>
      <b/>
      <sz val="9"/>
      <name val="Arial "/>
    </font>
    <font>
      <b/>
      <sz val="9"/>
      <color rgb="FF000000"/>
      <name val="Arial"/>
      <family val="2"/>
    </font>
    <font>
      <sz val="11"/>
      <color theme="1"/>
      <name val="Arial"/>
      <family val="2"/>
    </font>
    <font>
      <sz val="8"/>
      <name val="Calibri"/>
      <family val="2"/>
      <scheme val="minor"/>
    </font>
    <font>
      <b/>
      <sz val="8"/>
      <name val="Arial"/>
      <family val="2"/>
    </font>
    <font>
      <b/>
      <sz val="9"/>
      <color theme="1"/>
      <name val="Arial"/>
      <family val="2"/>
    </font>
    <font>
      <sz val="9"/>
      <color theme="1"/>
      <name val="Arial"/>
      <family val="2"/>
    </font>
    <font>
      <b/>
      <sz val="11"/>
      <color theme="1"/>
      <name val="Arial"/>
      <family val="2"/>
    </font>
    <font>
      <b/>
      <sz val="10"/>
      <color theme="1"/>
      <name val="Arial"/>
      <family val="2"/>
    </font>
    <font>
      <b/>
      <sz val="11"/>
      <color theme="1"/>
      <name val="Calibri"/>
      <family val="2"/>
      <scheme val="minor"/>
    </font>
    <font>
      <b/>
      <i/>
      <sz val="10"/>
      <name val="Arial"/>
      <family val="2"/>
    </font>
    <font>
      <b/>
      <i/>
      <sz val="8"/>
      <name val="Arial"/>
      <family val="2"/>
    </font>
    <font>
      <sz val="13"/>
      <color theme="1"/>
      <name val="Calibri"/>
      <family val="2"/>
      <scheme val="minor"/>
    </font>
    <font>
      <b/>
      <sz val="11"/>
      <color theme="0"/>
      <name val="Arial Narrow"/>
      <family val="2"/>
    </font>
    <font>
      <b/>
      <sz val="11"/>
      <name val="Arial Narrow"/>
      <family val="2"/>
    </font>
    <font>
      <sz val="11"/>
      <color rgb="FF000000"/>
      <name val="Arial Narrow"/>
      <family val="2"/>
    </font>
    <font>
      <b/>
      <sz val="11"/>
      <color theme="1"/>
      <name val="Arial Narrow"/>
      <family val="2"/>
    </font>
    <font>
      <sz val="11"/>
      <color rgb="FF000000"/>
      <name val="Calibri"/>
      <family val="2"/>
    </font>
    <font>
      <b/>
      <sz val="14"/>
      <color theme="1"/>
      <name val="Calibri"/>
      <family val="2"/>
      <scheme val="minor"/>
    </font>
    <font>
      <sz val="14"/>
      <color theme="1"/>
      <name val="Calibri"/>
      <family val="2"/>
      <scheme val="minor"/>
    </font>
  </fonts>
  <fills count="21">
    <fill>
      <patternFill patternType="none"/>
    </fill>
    <fill>
      <patternFill patternType="gray125"/>
    </fill>
    <fill>
      <patternFill patternType="solid">
        <fgColor rgb="FFFFFFC9"/>
        <bgColor indexed="64"/>
      </patternFill>
    </fill>
    <fill>
      <patternFill patternType="solid">
        <fgColor rgb="FFFFFFC9"/>
        <bgColor rgb="FF000000"/>
      </patternFill>
    </fill>
    <fill>
      <patternFill patternType="solid">
        <fgColor rgb="FFFFFFFF"/>
        <bgColor rgb="FF000000"/>
      </patternFill>
    </fill>
    <fill>
      <patternFill patternType="solid">
        <fgColor theme="9" tint="-0.249977111117893"/>
        <bgColor indexed="64"/>
      </patternFill>
    </fill>
    <fill>
      <patternFill patternType="solid">
        <fgColor theme="9" tint="-0.24994659260841701"/>
        <bgColor rgb="FF000000"/>
      </patternFill>
    </fill>
    <fill>
      <patternFill patternType="solid">
        <fgColor theme="9" tint="-0.24994659260841701"/>
        <bgColor indexed="64"/>
      </patternFill>
    </fill>
    <fill>
      <patternFill patternType="solid">
        <fgColor theme="9" tint="-0.249977111117893"/>
        <bgColor auto="1"/>
      </patternFill>
    </fill>
    <fill>
      <patternFill patternType="solid">
        <fgColor theme="9" tint="-0.249977111117893"/>
        <bgColor rgb="FF000000"/>
      </patternFill>
    </fill>
    <fill>
      <patternFill patternType="solid">
        <fgColor theme="9" tint="0.79998168889431442"/>
        <bgColor rgb="FF000000"/>
      </patternFill>
    </fill>
    <fill>
      <patternFill patternType="solid">
        <fgColor theme="0"/>
        <bgColor indexed="64"/>
      </patternFill>
    </fill>
    <fill>
      <patternFill patternType="solid">
        <fgColor indexed="9"/>
        <bgColor indexed="64"/>
      </patternFill>
    </fill>
    <fill>
      <patternFill patternType="solid">
        <fgColor rgb="FFFFFF00"/>
        <bgColor indexed="64"/>
      </patternFill>
    </fill>
    <fill>
      <patternFill patternType="solid">
        <fgColor indexed="2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8" tint="0.59999389629810485"/>
        <bgColor indexed="64"/>
      </patternFill>
    </fill>
    <fill>
      <patternFill patternType="solid">
        <fgColor theme="9" tint="0.79998168889431442"/>
        <bgColor indexed="64"/>
      </patternFill>
    </fill>
  </fills>
  <borders count="120">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indexed="64"/>
      </left>
      <right style="thin">
        <color indexed="64"/>
      </right>
      <top/>
      <bottom style="thin">
        <color indexed="64"/>
      </bottom>
      <diagonal/>
    </border>
    <border>
      <left style="thin">
        <color auto="1"/>
      </left>
      <right style="thin">
        <color auto="1"/>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diagonal/>
    </border>
    <border>
      <left/>
      <right style="double">
        <color auto="1"/>
      </right>
      <top style="medium">
        <color indexed="64"/>
      </top>
      <bottom style="double">
        <color auto="1"/>
      </bottom>
      <diagonal/>
    </border>
    <border>
      <left style="double">
        <color auto="1"/>
      </left>
      <right style="medium">
        <color indexed="64"/>
      </right>
      <top style="medium">
        <color indexed="64"/>
      </top>
      <bottom style="double">
        <color auto="1"/>
      </bottom>
      <diagonal/>
    </border>
    <border>
      <left/>
      <right style="double">
        <color auto="1"/>
      </right>
      <top style="double">
        <color auto="1"/>
      </top>
      <bottom style="double">
        <color auto="1"/>
      </bottom>
      <diagonal/>
    </border>
    <border>
      <left style="double">
        <color auto="1"/>
      </left>
      <right style="medium">
        <color indexed="64"/>
      </right>
      <top style="double">
        <color auto="1"/>
      </top>
      <bottom style="double">
        <color auto="1"/>
      </bottom>
      <diagonal/>
    </border>
    <border>
      <left style="medium">
        <color indexed="64"/>
      </left>
      <right style="double">
        <color auto="1"/>
      </right>
      <top style="double">
        <color auto="1"/>
      </top>
      <bottom style="double">
        <color auto="1"/>
      </bottom>
      <diagonal/>
    </border>
    <border>
      <left style="double">
        <color auto="1"/>
      </left>
      <right style="double">
        <color auto="1"/>
      </right>
      <top style="double">
        <color auto="1"/>
      </top>
      <bottom style="double">
        <color auto="1"/>
      </bottom>
      <diagonal/>
    </border>
    <border>
      <left style="double">
        <color auto="1"/>
      </left>
      <right/>
      <top style="double">
        <color auto="1"/>
      </top>
      <bottom style="double">
        <color auto="1"/>
      </bottom>
      <diagonal/>
    </border>
    <border>
      <left style="medium">
        <color indexed="64"/>
      </left>
      <right style="dotted">
        <color auto="1"/>
      </right>
      <top style="double">
        <color auto="1"/>
      </top>
      <bottom style="dotted">
        <color auto="1"/>
      </bottom>
      <diagonal/>
    </border>
    <border>
      <left style="dotted">
        <color auto="1"/>
      </left>
      <right style="dotted">
        <color auto="1"/>
      </right>
      <top style="double">
        <color auto="1"/>
      </top>
      <bottom style="dotted">
        <color auto="1"/>
      </bottom>
      <diagonal/>
    </border>
    <border>
      <left style="dotted">
        <color auto="1"/>
      </left>
      <right style="dotted">
        <color auto="1"/>
      </right>
      <top style="double">
        <color auto="1"/>
      </top>
      <bottom/>
      <diagonal/>
    </border>
    <border>
      <left style="dotted">
        <color auto="1"/>
      </left>
      <right style="double">
        <color auto="1"/>
      </right>
      <top style="double">
        <color auto="1"/>
      </top>
      <bottom style="dotted">
        <color auto="1"/>
      </bottom>
      <diagonal/>
    </border>
    <border>
      <left style="medium">
        <color indexed="64"/>
      </left>
      <right style="dotted">
        <color auto="1"/>
      </right>
      <top style="dotted">
        <color auto="1"/>
      </top>
      <bottom style="dotted">
        <color auto="1"/>
      </bottom>
      <diagonal/>
    </border>
    <border>
      <left style="dotted">
        <color auto="1"/>
      </left>
      <right style="dotted">
        <color auto="1"/>
      </right>
      <top style="dotted">
        <color auto="1"/>
      </top>
      <bottom style="dotted">
        <color auto="1"/>
      </bottom>
      <diagonal/>
    </border>
    <border>
      <left style="dotted">
        <color auto="1"/>
      </left>
      <right style="double">
        <color auto="1"/>
      </right>
      <top style="dotted">
        <color auto="1"/>
      </top>
      <bottom style="dotted">
        <color auto="1"/>
      </bottom>
      <diagonal/>
    </border>
    <border>
      <left style="medium">
        <color indexed="64"/>
      </left>
      <right style="dotted">
        <color auto="1"/>
      </right>
      <top style="dotted">
        <color auto="1"/>
      </top>
      <bottom style="double">
        <color auto="1"/>
      </bottom>
      <diagonal/>
    </border>
    <border>
      <left style="dotted">
        <color auto="1"/>
      </left>
      <right style="dotted">
        <color auto="1"/>
      </right>
      <top style="dotted">
        <color auto="1"/>
      </top>
      <bottom style="double">
        <color auto="1"/>
      </bottom>
      <diagonal/>
    </border>
    <border>
      <left style="dotted">
        <color auto="1"/>
      </left>
      <right style="double">
        <color auto="1"/>
      </right>
      <top style="dotted">
        <color auto="1"/>
      </top>
      <bottom style="double">
        <color auto="1"/>
      </bottom>
      <diagonal/>
    </border>
    <border>
      <left style="double">
        <color auto="1"/>
      </left>
      <right style="double">
        <color auto="1"/>
      </right>
      <top style="double">
        <color auto="1"/>
      </top>
      <bottom/>
      <diagonal/>
    </border>
    <border>
      <left style="medium">
        <color indexed="64"/>
      </left>
      <right/>
      <top style="double">
        <color auto="1"/>
      </top>
      <bottom style="double">
        <color auto="1"/>
      </bottom>
      <diagonal/>
    </border>
    <border>
      <left style="medium">
        <color indexed="64"/>
      </left>
      <right/>
      <top style="dotted">
        <color auto="1"/>
      </top>
      <bottom style="dotted">
        <color auto="1"/>
      </bottom>
      <diagonal/>
    </border>
    <border>
      <left/>
      <right style="dotted">
        <color auto="1"/>
      </right>
      <top style="dotted">
        <color auto="1"/>
      </top>
      <bottom style="dotted">
        <color auto="1"/>
      </bottom>
      <diagonal/>
    </border>
    <border>
      <left style="medium">
        <color indexed="64"/>
      </left>
      <right/>
      <top style="dotted">
        <color auto="1"/>
      </top>
      <bottom style="double">
        <color auto="1"/>
      </bottom>
      <diagonal/>
    </border>
    <border>
      <left/>
      <right style="dotted">
        <color auto="1"/>
      </right>
      <top style="dotted">
        <color auto="1"/>
      </top>
      <bottom style="double">
        <color auto="1"/>
      </bottom>
      <diagonal/>
    </border>
    <border>
      <left style="dotted">
        <color auto="1"/>
      </left>
      <right style="medium">
        <color indexed="64"/>
      </right>
      <top style="double">
        <color auto="1"/>
      </top>
      <bottom style="dotted">
        <color auto="1"/>
      </bottom>
      <diagonal/>
    </border>
    <border>
      <left style="dotted">
        <color auto="1"/>
      </left>
      <right style="medium">
        <color indexed="64"/>
      </right>
      <top style="dotted">
        <color auto="1"/>
      </top>
      <bottom style="dotted">
        <color auto="1"/>
      </bottom>
      <diagonal/>
    </border>
    <border>
      <left style="dotted">
        <color auto="1"/>
      </left>
      <right style="medium">
        <color indexed="64"/>
      </right>
      <top style="dotted">
        <color auto="1"/>
      </top>
      <bottom style="double">
        <color auto="1"/>
      </bottom>
      <diagonal/>
    </border>
    <border>
      <left style="medium">
        <color indexed="64"/>
      </left>
      <right style="dotted">
        <color auto="1"/>
      </right>
      <top/>
      <bottom style="double">
        <color indexed="64"/>
      </bottom>
      <diagonal/>
    </border>
    <border>
      <left style="dotted">
        <color auto="1"/>
      </left>
      <right style="dotted">
        <color auto="1"/>
      </right>
      <top/>
      <bottom style="double">
        <color indexed="64"/>
      </bottom>
      <diagonal/>
    </border>
    <border>
      <left style="dotted">
        <color auto="1"/>
      </left>
      <right style="double">
        <color auto="1"/>
      </right>
      <top/>
      <bottom style="double">
        <color indexed="64"/>
      </bottom>
      <diagonal/>
    </border>
    <border>
      <left style="dotted">
        <color auto="1"/>
      </left>
      <right style="dotted">
        <color auto="1"/>
      </right>
      <top style="dotted">
        <color auto="1"/>
      </top>
      <bottom/>
      <diagonal/>
    </border>
    <border>
      <left style="double">
        <color auto="1"/>
      </left>
      <right style="medium">
        <color indexed="64"/>
      </right>
      <top style="double">
        <color auto="1"/>
      </top>
      <bottom/>
      <diagonal/>
    </border>
    <border>
      <left style="medium">
        <color indexed="64"/>
      </left>
      <right/>
      <top style="double">
        <color auto="1"/>
      </top>
      <bottom style="dotted">
        <color auto="1"/>
      </bottom>
      <diagonal/>
    </border>
    <border>
      <left/>
      <right style="dotted">
        <color auto="1"/>
      </right>
      <top style="double">
        <color auto="1"/>
      </top>
      <bottom style="dotted">
        <color auto="1"/>
      </bottom>
      <diagonal/>
    </border>
    <border>
      <left style="double">
        <color auto="1"/>
      </left>
      <right style="medium">
        <color indexed="64"/>
      </right>
      <top/>
      <bottom/>
      <diagonal/>
    </border>
    <border>
      <left style="double">
        <color auto="1"/>
      </left>
      <right style="medium">
        <color indexed="64"/>
      </right>
      <top/>
      <bottom style="double">
        <color auto="1"/>
      </bottom>
      <diagonal/>
    </border>
    <border>
      <left/>
      <right style="dotted">
        <color auto="1"/>
      </right>
      <top style="double">
        <color auto="1"/>
      </top>
      <bottom style="double">
        <color auto="1"/>
      </bottom>
      <diagonal/>
    </border>
    <border>
      <left/>
      <right style="dotted">
        <color auto="1"/>
      </right>
      <top/>
      <bottom style="dotted">
        <color auto="1"/>
      </bottom>
      <diagonal/>
    </border>
    <border>
      <left style="thin">
        <color theme="0" tint="-0.34998626667073579"/>
      </left>
      <right/>
      <top/>
      <bottom/>
      <diagonal/>
    </border>
    <border>
      <left/>
      <right style="thin">
        <color theme="0" tint="-0.34998626667073579"/>
      </right>
      <top/>
      <bottom/>
      <diagonal/>
    </border>
  </borders>
  <cellStyleXfs count="63">
    <xf numFmtId="0" fontId="0" fillId="0" borderId="0"/>
    <xf numFmtId="164" fontId="1" fillId="0" borderId="0" applyFont="0" applyFill="0" applyBorder="0" applyAlignment="0" applyProtection="0"/>
    <xf numFmtId="9" fontId="1" fillId="0" borderId="0" applyFont="0" applyFill="0" applyBorder="0" applyAlignment="0" applyProtection="0"/>
    <xf numFmtId="168" fontId="2" fillId="0" borderId="0"/>
    <xf numFmtId="169" fontId="2" fillId="0" borderId="0" applyFont="0" applyFill="0" applyBorder="0" applyAlignment="0" applyProtection="0"/>
    <xf numFmtId="172" fontId="1" fillId="0" borderId="0" applyFont="0" applyFill="0" applyBorder="0" applyAlignment="0" applyProtection="0"/>
    <xf numFmtId="0" fontId="2" fillId="0" borderId="0"/>
    <xf numFmtId="43" fontId="1" fillId="0" borderId="0" applyFont="0" applyFill="0" applyBorder="0" applyAlignment="0" applyProtection="0"/>
    <xf numFmtId="165" fontId="1" fillId="0" borderId="0" applyFont="0" applyFill="0" applyBorder="0" applyAlignment="0" applyProtection="0"/>
    <xf numFmtId="0" fontId="9" fillId="0" borderId="0"/>
    <xf numFmtId="0" fontId="2" fillId="0" borderId="0"/>
    <xf numFmtId="9" fontId="2" fillId="0" borderId="0" applyFont="0" applyFill="0" applyBorder="0" applyAlignment="0" applyProtection="0"/>
    <xf numFmtId="43" fontId="1" fillId="0" borderId="0" applyFont="0" applyFill="0" applyBorder="0" applyAlignment="0" applyProtection="0"/>
    <xf numFmtId="180" fontId="1" fillId="0" borderId="0" applyFont="0" applyFill="0" applyBorder="0" applyAlignment="0" applyProtection="0"/>
    <xf numFmtId="9" fontId="1" fillId="0" borderId="0" applyFont="0" applyFill="0" applyBorder="0" applyAlignment="0" applyProtection="0"/>
    <xf numFmtId="179" fontId="2" fillId="0" borderId="0" applyFont="0" applyFill="0" applyBorder="0" applyAlignment="0" applyProtection="0"/>
    <xf numFmtId="181" fontId="2" fillId="0" borderId="0" applyFont="0" applyFill="0" applyBorder="0" applyAlignment="0" applyProtection="0"/>
    <xf numFmtId="9" fontId="2" fillId="0" borderId="0" applyFont="0" applyFill="0" applyBorder="0" applyAlignment="0" applyProtection="0"/>
    <xf numFmtId="183" fontId="2" fillId="0" borderId="0" applyFont="0" applyFill="0" applyBorder="0" applyAlignment="0" applyProtection="0"/>
    <xf numFmtId="0" fontId="2" fillId="0" borderId="0"/>
    <xf numFmtId="43" fontId="2" fillId="0" borderId="0" applyFont="0" applyFill="0" applyBorder="0" applyAlignment="0" applyProtection="0"/>
    <xf numFmtId="179" fontId="2" fillId="0" borderId="0" applyFont="0" applyFill="0" applyBorder="0" applyAlignment="0" applyProtection="0"/>
    <xf numFmtId="9" fontId="2" fillId="0" borderId="0" applyFont="0" applyFill="0" applyBorder="0" applyAlignment="0" applyProtection="0"/>
    <xf numFmtId="0" fontId="2" fillId="0" borderId="0" applyFont="0" applyFill="0" applyBorder="0" applyAlignment="0" applyProtection="0"/>
    <xf numFmtId="0" fontId="2" fillId="0" borderId="0"/>
    <xf numFmtId="166" fontId="2" fillId="0" borderId="0" applyFont="0" applyFill="0" applyBorder="0" applyAlignment="0" applyProtection="0"/>
    <xf numFmtId="9" fontId="2" fillId="0" borderId="0" applyFont="0" applyFill="0" applyBorder="0" applyAlignment="0" applyProtection="0"/>
    <xf numFmtId="164" fontId="1" fillId="0" borderId="0" applyFont="0" applyFill="0" applyBorder="0" applyAlignment="0" applyProtection="0"/>
    <xf numFmtId="0" fontId="2" fillId="0" borderId="0"/>
    <xf numFmtId="167" fontId="2" fillId="0" borderId="0" applyFont="0" applyFill="0" applyBorder="0" applyAlignment="0" applyProtection="0"/>
    <xf numFmtId="182" fontId="2" fillId="0" borderId="0" applyFont="0" applyFill="0" applyBorder="0" applyAlignment="0" applyProtection="0"/>
    <xf numFmtId="167" fontId="2" fillId="0" borderId="0" applyFont="0" applyFill="0" applyBorder="0" applyAlignment="0" applyProtection="0"/>
    <xf numFmtId="0" fontId="2" fillId="0" borderId="0"/>
    <xf numFmtId="0" fontId="2" fillId="0" borderId="0"/>
    <xf numFmtId="167" fontId="2" fillId="0" borderId="0" applyFont="0" applyFill="0" applyBorder="0" applyAlignment="0" applyProtection="0"/>
    <xf numFmtId="181" fontId="2" fillId="0" borderId="0" applyFont="0" applyFill="0" applyBorder="0" applyAlignment="0" applyProtection="0"/>
    <xf numFmtId="191" fontId="2" fillId="0" borderId="0" applyFont="0" applyFill="0" applyBorder="0" applyAlignment="0" applyProtection="0"/>
    <xf numFmtId="181" fontId="2" fillId="0" borderId="0" applyFont="0" applyFill="0" applyBorder="0" applyAlignment="0" applyProtection="0"/>
    <xf numFmtId="0" fontId="1" fillId="0" borderId="0"/>
    <xf numFmtId="181" fontId="2" fillId="0" borderId="0" applyFont="0" applyFill="0" applyBorder="0" applyAlignment="0" applyProtection="0"/>
    <xf numFmtId="179" fontId="2" fillId="0" borderId="0" applyFont="0" applyFill="0" applyBorder="0" applyAlignment="0" applyProtection="0"/>
    <xf numFmtId="0" fontId="1" fillId="0" borderId="0"/>
    <xf numFmtId="0" fontId="2" fillId="0" borderId="0"/>
    <xf numFmtId="183" fontId="1" fillId="0" borderId="0" applyFont="0" applyFill="0" applyBorder="0" applyAlignment="0" applyProtection="0"/>
    <xf numFmtId="0" fontId="2" fillId="0" borderId="0"/>
    <xf numFmtId="172" fontId="1" fillId="0" borderId="0" applyFont="0" applyFill="0" applyBorder="0" applyAlignment="0" applyProtection="0"/>
    <xf numFmtId="180"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 fillId="0" borderId="0"/>
    <xf numFmtId="0" fontId="2" fillId="0" borderId="0"/>
    <xf numFmtId="0" fontId="2" fillId="0" borderId="0"/>
    <xf numFmtId="0" fontId="2" fillId="0" borderId="0"/>
    <xf numFmtId="0" fontId="2" fillId="0" borderId="0"/>
    <xf numFmtId="202" fontId="2" fillId="0" borderId="0" applyFont="0" applyFill="0" applyBorder="0" applyAlignment="0" applyProtection="0"/>
    <xf numFmtId="0" fontId="54" fillId="0" borderId="0"/>
    <xf numFmtId="0" fontId="2" fillId="0" borderId="0"/>
    <xf numFmtId="180" fontId="54" fillId="0" borderId="0" applyFont="0" applyFill="0" applyBorder="0" applyAlignment="0" applyProtection="0"/>
    <xf numFmtId="44" fontId="1" fillId="0" borderId="0" applyFont="0" applyFill="0" applyBorder="0" applyAlignment="0" applyProtection="0"/>
    <xf numFmtId="180" fontId="1" fillId="0" borderId="0" applyFont="0" applyFill="0" applyBorder="0" applyAlignment="0" applyProtection="0"/>
    <xf numFmtId="0" fontId="1" fillId="0" borderId="0"/>
    <xf numFmtId="0" fontId="1" fillId="0" borderId="0"/>
    <xf numFmtId="180" fontId="69" fillId="0" borderId="0" applyFont="0" applyFill="0" applyBorder="0" applyAlignment="0" applyProtection="0"/>
  </cellStyleXfs>
  <cellXfs count="1190">
    <xf numFmtId="0" fontId="0" fillId="0" borderId="0" xfId="0"/>
    <xf numFmtId="0" fontId="3" fillId="0" borderId="0" xfId="0" applyFont="1"/>
    <xf numFmtId="0" fontId="6" fillId="3" borderId="18" xfId="0" applyFont="1" applyFill="1" applyBorder="1"/>
    <xf numFmtId="0" fontId="6" fillId="3" borderId="41" xfId="0" applyFont="1" applyFill="1" applyBorder="1"/>
    <xf numFmtId="0" fontId="10" fillId="2" borderId="19" xfId="0" applyFont="1" applyFill="1" applyBorder="1" applyAlignment="1">
      <alignment horizontal="center"/>
    </xf>
    <xf numFmtId="0" fontId="8" fillId="2" borderId="20" xfId="0" applyFont="1" applyFill="1" applyBorder="1" applyAlignment="1">
      <alignment horizontal="center"/>
    </xf>
    <xf numFmtId="0" fontId="8" fillId="2" borderId="20" xfId="0" applyFont="1" applyFill="1" applyBorder="1" applyAlignment="1">
      <alignment horizontal="left"/>
    </xf>
    <xf numFmtId="0" fontId="10" fillId="2" borderId="20" xfId="0" applyFont="1" applyFill="1" applyBorder="1" applyAlignment="1">
      <alignment horizontal="center" vertical="center"/>
    </xf>
    <xf numFmtId="0" fontId="10" fillId="2" borderId="13" xfId="0" applyFont="1" applyFill="1" applyBorder="1" applyAlignment="1">
      <alignment horizontal="center" vertical="center"/>
    </xf>
    <xf numFmtId="0" fontId="10" fillId="2" borderId="14" xfId="0" applyFont="1" applyFill="1" applyBorder="1" applyAlignment="1">
      <alignment horizontal="center" vertical="center"/>
    </xf>
    <xf numFmtId="0" fontId="7" fillId="0" borderId="0" xfId="0" applyFont="1"/>
    <xf numFmtId="0" fontId="10" fillId="2" borderId="1" xfId="0" applyFont="1" applyFill="1" applyBorder="1" applyAlignment="1">
      <alignment horizontal="center"/>
    </xf>
    <xf numFmtId="0" fontId="8" fillId="2" borderId="0" xfId="0" applyFont="1" applyFill="1" applyAlignment="1">
      <alignment horizontal="center"/>
    </xf>
    <xf numFmtId="0" fontId="8" fillId="2" borderId="0" xfId="0" applyFont="1" applyFill="1" applyAlignment="1">
      <alignment horizontal="left"/>
    </xf>
    <xf numFmtId="0" fontId="10" fillId="2" borderId="0" xfId="0" applyFont="1" applyFill="1" applyAlignment="1">
      <alignment horizontal="right" vertical="center"/>
    </xf>
    <xf numFmtId="0" fontId="10" fillId="2" borderId="0" xfId="0" applyFont="1" applyFill="1" applyAlignment="1">
      <alignment horizontal="center" vertical="center"/>
    </xf>
    <xf numFmtId="0" fontId="10" fillId="2" borderId="22" xfId="0" applyFont="1" applyFill="1" applyBorder="1" applyAlignment="1">
      <alignment horizontal="center" vertical="center"/>
    </xf>
    <xf numFmtId="0" fontId="10" fillId="2" borderId="0" xfId="0" applyFont="1" applyFill="1"/>
    <xf numFmtId="0" fontId="10" fillId="2" borderId="0" xfId="0" applyFont="1" applyFill="1" applyAlignment="1">
      <alignment horizontal="left" vertical="center"/>
    </xf>
    <xf numFmtId="0" fontId="8" fillId="2" borderId="1" xfId="0" applyFont="1" applyFill="1" applyBorder="1" applyAlignment="1">
      <alignment horizontal="left"/>
    </xf>
    <xf numFmtId="0" fontId="10" fillId="2" borderId="0" xfId="0" applyFont="1" applyFill="1" applyAlignment="1">
      <alignment horizontal="right"/>
    </xf>
    <xf numFmtId="0" fontId="10" fillId="2" borderId="0" xfId="0" applyFont="1" applyFill="1" applyAlignment="1">
      <alignment horizontal="center"/>
    </xf>
    <xf numFmtId="0" fontId="8" fillId="2" borderId="0" xfId="0" applyFont="1" applyFill="1" applyAlignment="1">
      <alignment horizontal="right"/>
    </xf>
    <xf numFmtId="0" fontId="10" fillId="2" borderId="36" xfId="0" applyFont="1" applyFill="1" applyBorder="1" applyAlignment="1">
      <alignment horizontal="right"/>
    </xf>
    <xf numFmtId="0" fontId="10" fillId="2" borderId="22" xfId="0" applyFont="1" applyFill="1" applyBorder="1" applyAlignment="1">
      <alignment horizontal="center"/>
    </xf>
    <xf numFmtId="0" fontId="11" fillId="2" borderId="23" xfId="0" applyFont="1" applyFill="1" applyBorder="1" applyAlignment="1">
      <alignment horizontal="left"/>
    </xf>
    <xf numFmtId="0" fontId="11" fillId="2" borderId="18" xfId="0" applyFont="1" applyFill="1" applyBorder="1" applyAlignment="1">
      <alignment horizontal="right"/>
    </xf>
    <xf numFmtId="0" fontId="12" fillId="0" borderId="0" xfId="0" applyFont="1"/>
    <xf numFmtId="0" fontId="11" fillId="0" borderId="19" xfId="0" applyFont="1" applyBorder="1"/>
    <xf numFmtId="0" fontId="11" fillId="0" borderId="20" xfId="0" applyFont="1" applyBorder="1"/>
    <xf numFmtId="0" fontId="11" fillId="0" borderId="21" xfId="0" applyFont="1" applyBorder="1"/>
    <xf numFmtId="0" fontId="8" fillId="0" borderId="1" xfId="0" applyFont="1" applyBorder="1" applyAlignment="1" applyProtection="1">
      <alignment horizontal="left"/>
      <protection locked="0"/>
    </xf>
    <xf numFmtId="0" fontId="8" fillId="0" borderId="36" xfId="0" applyFont="1" applyBorder="1" applyAlignment="1" applyProtection="1">
      <alignment horizontal="left"/>
      <protection locked="0"/>
    </xf>
    <xf numFmtId="0" fontId="8" fillId="0" borderId="0" xfId="0" applyFont="1" applyAlignment="1" applyProtection="1">
      <alignment horizontal="center"/>
      <protection locked="0"/>
    </xf>
    <xf numFmtId="0" fontId="10" fillId="0" borderId="36" xfId="0" applyFont="1" applyBorder="1" applyProtection="1">
      <protection locked="0"/>
    </xf>
    <xf numFmtId="0" fontId="10" fillId="0" borderId="0" xfId="0" applyFont="1"/>
    <xf numFmtId="0" fontId="10" fillId="0" borderId="0" xfId="0" applyFont="1" applyProtection="1">
      <protection locked="0"/>
    </xf>
    <xf numFmtId="0" fontId="10" fillId="0" borderId="22" xfId="0" applyFont="1" applyBorder="1"/>
    <xf numFmtId="0" fontId="8" fillId="0" borderId="1" xfId="0" applyFont="1" applyBorder="1" applyProtection="1">
      <protection locked="0"/>
    </xf>
    <xf numFmtId="0" fontId="8" fillId="0" borderId="0" xfId="0" applyFont="1"/>
    <xf numFmtId="0" fontId="13" fillId="0" borderId="1" xfId="0" applyFont="1" applyBorder="1" applyProtection="1">
      <protection locked="0"/>
    </xf>
    <xf numFmtId="0" fontId="13" fillId="0" borderId="0" xfId="0" applyFont="1"/>
    <xf numFmtId="0" fontId="11" fillId="0" borderId="0" xfId="0" applyFont="1" applyAlignment="1" applyProtection="1">
      <alignment horizontal="center"/>
      <protection locked="0"/>
    </xf>
    <xf numFmtId="0" fontId="11" fillId="0" borderId="22" xfId="0" applyFont="1" applyBorder="1" applyAlignment="1" applyProtection="1">
      <alignment horizontal="center"/>
      <protection locked="0"/>
    </xf>
    <xf numFmtId="0" fontId="8" fillId="0" borderId="36" xfId="0" applyFont="1" applyBorder="1"/>
    <xf numFmtId="0" fontId="10" fillId="0" borderId="36" xfId="0" applyFont="1" applyBorder="1" applyAlignment="1" applyProtection="1">
      <alignment horizontal="center"/>
      <protection locked="0"/>
    </xf>
    <xf numFmtId="0" fontId="10" fillId="0" borderId="36" xfId="0" applyFont="1" applyBorder="1"/>
    <xf numFmtId="0" fontId="10" fillId="0" borderId="37" xfId="0" applyFont="1" applyBorder="1" applyAlignment="1" applyProtection="1">
      <alignment horizontal="center"/>
      <protection locked="0"/>
    </xf>
    <xf numFmtId="0" fontId="10" fillId="0" borderId="36" xfId="0" applyFont="1" applyBorder="1" applyAlignment="1">
      <alignment horizontal="center"/>
    </xf>
    <xf numFmtId="0" fontId="10" fillId="0" borderId="37" xfId="0" applyFont="1" applyBorder="1" applyAlignment="1">
      <alignment horizontal="center"/>
    </xf>
    <xf numFmtId="0" fontId="11" fillId="0" borderId="0" xfId="0" applyFont="1" applyAlignment="1">
      <alignment horizontal="center"/>
    </xf>
    <xf numFmtId="0" fontId="11" fillId="0" borderId="22" xfId="0" applyFont="1" applyBorder="1" applyAlignment="1">
      <alignment horizontal="center"/>
    </xf>
    <xf numFmtId="0" fontId="8" fillId="4" borderId="0" xfId="0" applyFont="1" applyFill="1" applyAlignment="1">
      <alignment horizontal="center"/>
    </xf>
    <xf numFmtId="0" fontId="10" fillId="4" borderId="36" xfId="0" applyFont="1" applyFill="1" applyBorder="1" applyAlignment="1">
      <alignment horizontal="center"/>
    </xf>
    <xf numFmtId="0" fontId="14" fillId="4" borderId="37" xfId="0" applyFont="1" applyFill="1" applyBorder="1" applyAlignment="1">
      <alignment horizontal="center"/>
    </xf>
    <xf numFmtId="0" fontId="10" fillId="0" borderId="0" xfId="0" applyFont="1" applyAlignment="1">
      <alignment horizontal="center"/>
    </xf>
    <xf numFmtId="0" fontId="10" fillId="0" borderId="0" xfId="0" applyFont="1" applyAlignment="1">
      <alignment horizontal="center" vertical="center"/>
    </xf>
    <xf numFmtId="0" fontId="10" fillId="0" borderId="36" xfId="0" applyFont="1" applyBorder="1" applyAlignment="1">
      <alignment horizontal="center" vertical="center"/>
    </xf>
    <xf numFmtId="0" fontId="10" fillId="0" borderId="22" xfId="0" applyFont="1" applyBorder="1" applyAlignment="1">
      <alignment horizontal="center"/>
    </xf>
    <xf numFmtId="0" fontId="8" fillId="0" borderId="1" xfId="0" applyFont="1" applyBorder="1" applyAlignment="1" applyProtection="1">
      <alignment vertical="top"/>
      <protection locked="0"/>
    </xf>
    <xf numFmtId="0" fontId="8" fillId="0" borderId="0" xfId="0" applyFont="1" applyAlignment="1">
      <alignment vertical="top"/>
    </xf>
    <xf numFmtId="0" fontId="10" fillId="0" borderId="0" xfId="0" applyFont="1" applyAlignment="1">
      <alignment vertical="top"/>
    </xf>
    <xf numFmtId="0" fontId="10" fillId="0" borderId="22" xfId="0" applyFont="1" applyBorder="1" applyAlignment="1">
      <alignment horizontal="center" vertical="top"/>
    </xf>
    <xf numFmtId="0" fontId="11" fillId="4" borderId="1" xfId="0" applyFont="1" applyFill="1" applyBorder="1"/>
    <xf numFmtId="0" fontId="11" fillId="4" borderId="0" xfId="0" applyFont="1" applyFill="1"/>
    <xf numFmtId="0" fontId="11" fillId="4" borderId="22" xfId="0" applyFont="1" applyFill="1" applyBorder="1"/>
    <xf numFmtId="0" fontId="8" fillId="6" borderId="30" xfId="0" applyFont="1" applyFill="1" applyBorder="1" applyAlignment="1">
      <alignment horizontal="center" vertical="center"/>
    </xf>
    <xf numFmtId="0" fontId="8" fillId="7" borderId="7" xfId="0" applyFont="1" applyFill="1" applyBorder="1" applyAlignment="1">
      <alignment horizontal="center" vertical="center" wrapText="1"/>
    </xf>
    <xf numFmtId="0" fontId="8" fillId="7" borderId="30" xfId="0" applyFont="1" applyFill="1" applyBorder="1" applyAlignment="1">
      <alignment horizontal="center" vertical="center" wrapText="1"/>
    </xf>
    <xf numFmtId="0" fontId="8" fillId="3" borderId="44" xfId="0" applyFont="1" applyFill="1" applyBorder="1" applyAlignment="1">
      <alignment horizontal="center"/>
    </xf>
    <xf numFmtId="0" fontId="8" fillId="2" borderId="44" xfId="0" applyFont="1" applyFill="1" applyBorder="1" applyAlignment="1">
      <alignment horizontal="center" vertical="center"/>
    </xf>
    <xf numFmtId="0" fontId="8" fillId="3" borderId="44" xfId="0" applyFont="1" applyFill="1" applyBorder="1" applyAlignment="1">
      <alignment horizontal="center" vertical="center"/>
    </xf>
    <xf numFmtId="0" fontId="10" fillId="8" borderId="1" xfId="0" applyFont="1" applyFill="1" applyBorder="1" applyAlignment="1">
      <alignment horizontal="center"/>
    </xf>
    <xf numFmtId="0" fontId="10" fillId="8" borderId="0" xfId="0" applyFont="1" applyFill="1"/>
    <xf numFmtId="0" fontId="10" fillId="8" borderId="22" xfId="0" applyFont="1" applyFill="1" applyBorder="1"/>
    <xf numFmtId="0" fontId="8" fillId="3" borderId="45" xfId="0" applyFont="1" applyFill="1" applyBorder="1"/>
    <xf numFmtId="0" fontId="10" fillId="3" borderId="39" xfId="0" applyFont="1" applyFill="1" applyBorder="1"/>
    <xf numFmtId="0" fontId="10" fillId="3" borderId="40" xfId="0" applyFont="1" applyFill="1" applyBorder="1"/>
    <xf numFmtId="0" fontId="8" fillId="6" borderId="9" xfId="0" applyFont="1" applyFill="1" applyBorder="1" applyAlignment="1">
      <alignment horizontal="center"/>
    </xf>
    <xf numFmtId="0" fontId="8" fillId="6" borderId="10" xfId="0" applyFont="1" applyFill="1" applyBorder="1" applyAlignment="1">
      <alignment horizontal="center"/>
    </xf>
    <xf numFmtId="173" fontId="10" fillId="4" borderId="26" xfId="0" applyNumberFormat="1" applyFont="1" applyFill="1" applyBorder="1" applyAlignment="1">
      <alignment horizontal="right"/>
    </xf>
    <xf numFmtId="173" fontId="10" fillId="4" borderId="28" xfId="0" applyNumberFormat="1" applyFont="1" applyFill="1" applyBorder="1" applyAlignment="1">
      <alignment horizontal="right"/>
    </xf>
    <xf numFmtId="4" fontId="10" fillId="4" borderId="2" xfId="0" applyNumberFormat="1" applyFont="1" applyFill="1" applyBorder="1" applyAlignment="1">
      <alignment horizontal="right"/>
    </xf>
    <xf numFmtId="0" fontId="10" fillId="4" borderId="51" xfId="0" applyFont="1" applyFill="1" applyBorder="1" applyAlignment="1">
      <alignment horizontal="center"/>
    </xf>
    <xf numFmtId="0" fontId="10" fillId="4" borderId="39" xfId="0" applyFont="1" applyFill="1" applyBorder="1" applyAlignment="1">
      <alignment horizontal="center"/>
    </xf>
    <xf numFmtId="0" fontId="10" fillId="4" borderId="52" xfId="0" applyFont="1" applyFill="1" applyBorder="1" applyAlignment="1">
      <alignment horizontal="center"/>
    </xf>
    <xf numFmtId="2" fontId="10" fillId="4" borderId="2" xfId="0" applyNumberFormat="1" applyFont="1" applyFill="1" applyBorder="1"/>
    <xf numFmtId="0" fontId="10" fillId="4" borderId="42" xfId="0" applyFont="1" applyFill="1" applyBorder="1"/>
    <xf numFmtId="4" fontId="10" fillId="4" borderId="43" xfId="0" applyNumberFormat="1" applyFont="1" applyFill="1" applyBorder="1"/>
    <xf numFmtId="4" fontId="10" fillId="4" borderId="30" xfId="0" applyNumberFormat="1" applyFont="1" applyFill="1" applyBorder="1"/>
    <xf numFmtId="0" fontId="13" fillId="4" borderId="1" xfId="0" applyFont="1" applyFill="1" applyBorder="1"/>
    <xf numFmtId="0" fontId="8" fillId="3" borderId="50" xfId="0" applyFont="1" applyFill="1" applyBorder="1"/>
    <xf numFmtId="0" fontId="10" fillId="3" borderId="51" xfId="0" applyFont="1" applyFill="1" applyBorder="1"/>
    <xf numFmtId="0" fontId="10" fillId="3" borderId="33" xfId="0" applyFont="1" applyFill="1" applyBorder="1"/>
    <xf numFmtId="0" fontId="8" fillId="9" borderId="13" xfId="0" applyFont="1" applyFill="1" applyBorder="1" applyAlignment="1">
      <alignment horizontal="center"/>
    </xf>
    <xf numFmtId="0" fontId="8" fillId="9" borderId="14" xfId="0" applyFont="1" applyFill="1" applyBorder="1" applyAlignment="1">
      <alignment horizontal="center"/>
    </xf>
    <xf numFmtId="0" fontId="8" fillId="4" borderId="36" xfId="0" applyFont="1" applyFill="1" applyBorder="1" applyAlignment="1">
      <alignment horizontal="center"/>
    </xf>
    <xf numFmtId="0" fontId="8" fillId="4" borderId="49" xfId="0" applyFont="1" applyFill="1" applyBorder="1" applyAlignment="1">
      <alignment horizontal="center"/>
    </xf>
    <xf numFmtId="174" fontId="10" fillId="4" borderId="26" xfId="0" applyNumberFormat="1" applyFont="1" applyFill="1" applyBorder="1" applyAlignment="1">
      <alignment horizontal="right"/>
    </xf>
    <xf numFmtId="0" fontId="8" fillId="4" borderId="35" xfId="0" applyFont="1" applyFill="1" applyBorder="1" applyAlignment="1">
      <alignment horizontal="center"/>
    </xf>
    <xf numFmtId="2" fontId="10" fillId="4" borderId="49" xfId="0" applyNumberFormat="1" applyFont="1" applyFill="1" applyBorder="1" applyAlignment="1">
      <alignment horizontal="right"/>
    </xf>
    <xf numFmtId="2" fontId="10" fillId="4" borderId="28" xfId="0" applyNumberFormat="1" applyFont="1" applyFill="1" applyBorder="1" applyAlignment="1">
      <alignment horizontal="right"/>
    </xf>
    <xf numFmtId="0" fontId="10" fillId="4" borderId="51" xfId="0" applyFont="1" applyFill="1" applyBorder="1"/>
    <xf numFmtId="0" fontId="10" fillId="4" borderId="2" xfId="0" applyFont="1" applyFill="1" applyBorder="1"/>
    <xf numFmtId="0" fontId="10" fillId="4" borderId="6" xfId="0" applyFont="1" applyFill="1" applyBorder="1"/>
    <xf numFmtId="2" fontId="10" fillId="4" borderId="30" xfId="0" applyNumberFormat="1" applyFont="1" applyFill="1" applyBorder="1"/>
    <xf numFmtId="0" fontId="8" fillId="9" borderId="13" xfId="0" applyFont="1" applyFill="1" applyBorder="1" applyAlignment="1">
      <alignment horizontal="center" vertical="center"/>
    </xf>
    <xf numFmtId="0" fontId="8" fillId="9" borderId="13" xfId="0" applyFont="1" applyFill="1" applyBorder="1" applyAlignment="1">
      <alignment horizontal="center" vertical="center" wrapText="1"/>
    </xf>
    <xf numFmtId="0" fontId="8" fillId="9" borderId="55" xfId="0" applyFont="1" applyFill="1" applyBorder="1" applyAlignment="1">
      <alignment horizontal="center" vertical="center" wrapText="1"/>
    </xf>
    <xf numFmtId="0" fontId="8" fillId="9" borderId="14" xfId="0" applyFont="1" applyFill="1" applyBorder="1" applyAlignment="1">
      <alignment horizontal="center" vertical="center"/>
    </xf>
    <xf numFmtId="0" fontId="10" fillId="4" borderId="2" xfId="0" applyFont="1" applyFill="1" applyBorder="1" applyAlignment="1">
      <alignment horizontal="center"/>
    </xf>
    <xf numFmtId="2" fontId="10" fillId="4" borderId="51" xfId="0" applyNumberFormat="1" applyFont="1" applyFill="1" applyBorder="1"/>
    <xf numFmtId="173" fontId="10" fillId="4" borderId="6" xfId="0" applyNumberFormat="1" applyFont="1" applyFill="1" applyBorder="1"/>
    <xf numFmtId="0" fontId="10" fillId="0" borderId="50" xfId="10" applyFont="1" applyBorder="1"/>
    <xf numFmtId="0" fontId="10" fillId="4" borderId="39" xfId="0" applyFont="1" applyFill="1" applyBorder="1"/>
    <xf numFmtId="0" fontId="10" fillId="4" borderId="25" xfId="0" applyFont="1" applyFill="1" applyBorder="1" applyAlignment="1">
      <alignment horizontal="center"/>
    </xf>
    <xf numFmtId="2" fontId="10" fillId="4" borderId="38" xfId="0" applyNumberFormat="1" applyFont="1" applyFill="1" applyBorder="1" applyAlignment="1">
      <alignment horizontal="right"/>
    </xf>
    <xf numFmtId="2" fontId="10" fillId="4" borderId="52" xfId="0" applyNumberFormat="1" applyFont="1" applyFill="1" applyBorder="1" applyAlignment="1">
      <alignment horizontal="right"/>
    </xf>
    <xf numFmtId="2" fontId="10" fillId="4" borderId="6" xfId="0" applyNumberFormat="1" applyFont="1" applyFill="1" applyBorder="1"/>
    <xf numFmtId="0" fontId="10" fillId="4" borderId="17" xfId="0" applyFont="1" applyFill="1" applyBorder="1"/>
    <xf numFmtId="4" fontId="10" fillId="0" borderId="6" xfId="10" applyNumberFormat="1" applyFont="1" applyBorder="1"/>
    <xf numFmtId="4" fontId="10" fillId="0" borderId="30" xfId="10" applyNumberFormat="1" applyFont="1" applyBorder="1"/>
    <xf numFmtId="0" fontId="8" fillId="9" borderId="14" xfId="0" applyFont="1" applyFill="1" applyBorder="1" applyAlignment="1">
      <alignment horizontal="center" vertical="center" wrapText="1"/>
    </xf>
    <xf numFmtId="175" fontId="10" fillId="4" borderId="2" xfId="0" applyNumberFormat="1" applyFont="1" applyFill="1" applyBorder="1"/>
    <xf numFmtId="2" fontId="10" fillId="0" borderId="2" xfId="11" applyNumberFormat="1" applyFont="1" applyFill="1" applyBorder="1" applyAlignment="1">
      <alignment horizontal="center"/>
    </xf>
    <xf numFmtId="173" fontId="10" fillId="0" borderId="2" xfId="8" applyNumberFormat="1" applyFont="1" applyFill="1" applyBorder="1"/>
    <xf numFmtId="170" fontId="10" fillId="0" borderId="6" xfId="10" applyNumberFormat="1" applyFont="1" applyBorder="1"/>
    <xf numFmtId="4" fontId="8" fillId="4" borderId="30" xfId="0" applyNumberFormat="1" applyFont="1" applyFill="1" applyBorder="1"/>
    <xf numFmtId="0" fontId="8" fillId="9" borderId="13" xfId="0" applyFont="1" applyFill="1" applyBorder="1" applyAlignment="1">
      <alignment horizontal="center" wrapText="1"/>
    </xf>
    <xf numFmtId="0" fontId="8" fillId="9" borderId="14" xfId="0" applyFont="1" applyFill="1" applyBorder="1" applyAlignment="1">
      <alignment horizontal="center" wrapText="1"/>
    </xf>
    <xf numFmtId="43" fontId="8" fillId="10" borderId="51" xfId="7" applyFont="1" applyFill="1" applyBorder="1"/>
    <xf numFmtId="9" fontId="8" fillId="10" borderId="29" xfId="2" applyFont="1" applyFill="1" applyBorder="1"/>
    <xf numFmtId="9" fontId="10" fillId="0" borderId="29" xfId="10" applyNumberFormat="1" applyFont="1" applyBorder="1"/>
    <xf numFmtId="43" fontId="10" fillId="4" borderId="6" xfId="7" applyFont="1" applyFill="1" applyBorder="1"/>
    <xf numFmtId="0" fontId="8" fillId="10" borderId="45" xfId="0" applyFont="1" applyFill="1" applyBorder="1"/>
    <xf numFmtId="0" fontId="8" fillId="10" borderId="39" xfId="0" applyFont="1" applyFill="1" applyBorder="1"/>
    <xf numFmtId="0" fontId="8" fillId="10" borderId="57" xfId="0" applyFont="1" applyFill="1" applyBorder="1"/>
    <xf numFmtId="0" fontId="8" fillId="10" borderId="58" xfId="0" applyFont="1" applyFill="1" applyBorder="1"/>
    <xf numFmtId="43" fontId="8" fillId="10" borderId="58" xfId="7" applyFont="1" applyFill="1" applyBorder="1"/>
    <xf numFmtId="9" fontId="8" fillId="10" borderId="53" xfId="2" applyFont="1" applyFill="1" applyBorder="1"/>
    <xf numFmtId="9" fontId="10" fillId="0" borderId="17" xfId="10" applyNumberFormat="1" applyFont="1" applyBorder="1"/>
    <xf numFmtId="172" fontId="10" fillId="4" borderId="30" xfId="0" applyNumberFormat="1" applyFont="1" applyFill="1" applyBorder="1"/>
    <xf numFmtId="176" fontId="8" fillId="4" borderId="30" xfId="0" applyNumberFormat="1" applyFont="1" applyFill="1" applyBorder="1"/>
    <xf numFmtId="0" fontId="10" fillId="0" borderId="19" xfId="0" applyFont="1" applyBorder="1"/>
    <xf numFmtId="0" fontId="10" fillId="0" borderId="20" xfId="0" applyFont="1" applyBorder="1"/>
    <xf numFmtId="0" fontId="10" fillId="0" borderId="21" xfId="0" applyFont="1" applyBorder="1"/>
    <xf numFmtId="0" fontId="10" fillId="0" borderId="1" xfId="0" applyFont="1" applyBorder="1"/>
    <xf numFmtId="0" fontId="11" fillId="0" borderId="1" xfId="0" applyFont="1" applyBorder="1"/>
    <xf numFmtId="0" fontId="11" fillId="0" borderId="0" xfId="0" applyFont="1"/>
    <xf numFmtId="0" fontId="11" fillId="0" borderId="22" xfId="0" applyFont="1" applyBorder="1"/>
    <xf numFmtId="0" fontId="8" fillId="0" borderId="54" xfId="0" applyFont="1" applyBorder="1"/>
    <xf numFmtId="0" fontId="10" fillId="0" borderId="55" xfId="0" applyFont="1" applyBorder="1"/>
    <xf numFmtId="0" fontId="10" fillId="0" borderId="59" xfId="0" applyFont="1" applyBorder="1"/>
    <xf numFmtId="0" fontId="10" fillId="0" borderId="50" xfId="0" applyFont="1" applyBorder="1"/>
    <xf numFmtId="0" fontId="10" fillId="0" borderId="51" xfId="0" applyFont="1" applyBorder="1"/>
    <xf numFmtId="0" fontId="10" fillId="0" borderId="33" xfId="0" applyFont="1" applyBorder="1"/>
    <xf numFmtId="0" fontId="10" fillId="0" borderId="57" xfId="0" applyFont="1" applyBorder="1"/>
    <xf numFmtId="0" fontId="10" fillId="0" borderId="58" xfId="0" applyFont="1" applyBorder="1"/>
    <xf numFmtId="0" fontId="10" fillId="0" borderId="60" xfId="0" applyFont="1" applyBorder="1"/>
    <xf numFmtId="0" fontId="8" fillId="0" borderId="1" xfId="0" applyFont="1" applyBorder="1" applyAlignment="1">
      <alignment horizontal="left"/>
    </xf>
    <xf numFmtId="0" fontId="10" fillId="0" borderId="39" xfId="0" applyFont="1" applyBorder="1"/>
    <xf numFmtId="0" fontId="10" fillId="0" borderId="0" xfId="0" applyFont="1" applyAlignment="1">
      <alignment horizontal="left"/>
    </xf>
    <xf numFmtId="0" fontId="10" fillId="0" borderId="1" xfId="0" applyFont="1" applyBorder="1" applyAlignment="1">
      <alignment horizontal="left"/>
    </xf>
    <xf numFmtId="0" fontId="11" fillId="0" borderId="1" xfId="0" applyFont="1" applyBorder="1" applyAlignment="1">
      <alignment horizontal="left"/>
    </xf>
    <xf numFmtId="0" fontId="5" fillId="0" borderId="1" xfId="0" applyFont="1" applyBorder="1" applyAlignment="1">
      <alignment horizontal="left"/>
    </xf>
    <xf numFmtId="0" fontId="5" fillId="0" borderId="0" xfId="0" applyFont="1" applyAlignment="1">
      <alignment horizontal="left"/>
    </xf>
    <xf numFmtId="0" fontId="5" fillId="0" borderId="0" xfId="0" applyFont="1"/>
    <xf numFmtId="0" fontId="4" fillId="0" borderId="0" xfId="0" applyFont="1"/>
    <xf numFmtId="0" fontId="5" fillId="0" borderId="23" xfId="0" applyFont="1" applyBorder="1" applyAlignment="1">
      <alignment horizontal="left"/>
    </xf>
    <xf numFmtId="0" fontId="5" fillId="0" borderId="18" xfId="0" applyFont="1" applyBorder="1" applyAlignment="1">
      <alignment horizontal="left"/>
    </xf>
    <xf numFmtId="0" fontId="5" fillId="0" borderId="18" xfId="0" applyFont="1" applyBorder="1"/>
    <xf numFmtId="170" fontId="10" fillId="4" borderId="28" xfId="0" applyNumberFormat="1" applyFont="1" applyFill="1" applyBorder="1" applyAlignment="1">
      <alignment horizontal="right"/>
    </xf>
    <xf numFmtId="170" fontId="10" fillId="4" borderId="6" xfId="0" applyNumberFormat="1" applyFont="1" applyFill="1" applyBorder="1"/>
    <xf numFmtId="170" fontId="10" fillId="4" borderId="30" xfId="0" applyNumberFormat="1" applyFont="1" applyFill="1" applyBorder="1"/>
    <xf numFmtId="170" fontId="10" fillId="0" borderId="30" xfId="10" applyNumberFormat="1" applyFont="1" applyBorder="1"/>
    <xf numFmtId="170" fontId="8" fillId="4" borderId="30" xfId="0" applyNumberFormat="1" applyFont="1" applyFill="1" applyBorder="1"/>
    <xf numFmtId="177" fontId="10" fillId="4" borderId="6" xfId="0" applyNumberFormat="1" applyFont="1" applyFill="1" applyBorder="1"/>
    <xf numFmtId="171" fontId="8" fillId="4" borderId="30" xfId="0" applyNumberFormat="1" applyFont="1" applyFill="1" applyBorder="1"/>
    <xf numFmtId="0" fontId="8" fillId="0" borderId="1" xfId="0" applyFont="1" applyBorder="1" applyAlignment="1">
      <alignment horizontal="justify" vertical="center" wrapText="1"/>
    </xf>
    <xf numFmtId="0" fontId="8" fillId="0" borderId="0" xfId="0" applyFont="1" applyAlignment="1">
      <alignment horizontal="justify" vertical="center" wrapText="1"/>
    </xf>
    <xf numFmtId="0" fontId="8" fillId="0" borderId="22" xfId="0" applyFont="1" applyBorder="1" applyAlignment="1">
      <alignment horizontal="justify" vertical="center" wrapText="1"/>
    </xf>
    <xf numFmtId="0" fontId="10" fillId="4" borderId="57" xfId="0" applyFont="1" applyFill="1" applyBorder="1"/>
    <xf numFmtId="0" fontId="10" fillId="4" borderId="58" xfId="0" applyFont="1" applyFill="1" applyBorder="1"/>
    <xf numFmtId="0" fontId="8" fillId="9" borderId="55" xfId="0" applyFont="1" applyFill="1" applyBorder="1" applyAlignment="1">
      <alignment horizontal="center"/>
    </xf>
    <xf numFmtId="0" fontId="8" fillId="9" borderId="56" xfId="0" applyFont="1" applyFill="1" applyBorder="1" applyAlignment="1">
      <alignment horizontal="center" wrapText="1"/>
    </xf>
    <xf numFmtId="0" fontId="8" fillId="9" borderId="12" xfId="0" applyFont="1" applyFill="1" applyBorder="1" applyAlignment="1">
      <alignment horizontal="center"/>
    </xf>
    <xf numFmtId="0" fontId="10" fillId="4" borderId="48" xfId="0" applyFont="1" applyFill="1" applyBorder="1" applyAlignment="1">
      <alignment horizontal="left"/>
    </xf>
    <xf numFmtId="0" fontId="10" fillId="2" borderId="36" xfId="0" applyFont="1" applyFill="1" applyBorder="1" applyAlignment="1">
      <alignment horizontal="center"/>
    </xf>
    <xf numFmtId="0" fontId="11" fillId="2" borderId="18" xfId="0" applyFont="1" applyFill="1" applyBorder="1" applyAlignment="1">
      <alignment horizontal="center"/>
    </xf>
    <xf numFmtId="0" fontId="10" fillId="0" borderId="0" xfId="0" applyFont="1" applyAlignment="1">
      <alignment horizontal="center" vertical="top"/>
    </xf>
    <xf numFmtId="0" fontId="5" fillId="0" borderId="0" xfId="0" applyFont="1" applyAlignment="1">
      <alignment horizontal="right"/>
    </xf>
    <xf numFmtId="178" fontId="10" fillId="4" borderId="28" xfId="0" applyNumberFormat="1" applyFont="1" applyFill="1" applyBorder="1" applyAlignment="1">
      <alignment horizontal="right"/>
    </xf>
    <xf numFmtId="178" fontId="10" fillId="4" borderId="30" xfId="0" applyNumberFormat="1" applyFont="1" applyFill="1" applyBorder="1"/>
    <xf numFmtId="0" fontId="8" fillId="2" borderId="44" xfId="0" applyFont="1" applyFill="1" applyBorder="1" applyAlignment="1">
      <alignment horizontal="center" vertical="center" wrapText="1"/>
    </xf>
    <xf numFmtId="0" fontId="17" fillId="0" borderId="61" xfId="19" applyFont="1" applyBorder="1"/>
    <xf numFmtId="0" fontId="18" fillId="0" borderId="0" xfId="19" applyFont="1"/>
    <xf numFmtId="0" fontId="17" fillId="0" borderId="0" xfId="19" applyFont="1"/>
    <xf numFmtId="169" fontId="17" fillId="0" borderId="0" xfId="4" applyFont="1" applyFill="1" applyBorder="1" applyAlignment="1">
      <alignment horizontal="right"/>
    </xf>
    <xf numFmtId="184" fontId="18" fillId="0" borderId="34" xfId="13" applyNumberFormat="1" applyFont="1" applyFill="1" applyBorder="1" applyAlignment="1">
      <alignment horizontal="center"/>
    </xf>
    <xf numFmtId="169" fontId="18" fillId="0" borderId="0" xfId="4" applyFont="1" applyFill="1" applyBorder="1"/>
    <xf numFmtId="184" fontId="18" fillId="0" borderId="34" xfId="13" applyNumberFormat="1" applyFont="1" applyFill="1" applyBorder="1"/>
    <xf numFmtId="0" fontId="18" fillId="0" borderId="61" xfId="19" applyFont="1" applyBorder="1"/>
    <xf numFmtId="185" fontId="18" fillId="0" borderId="0" xfId="19" applyNumberFormat="1" applyFont="1"/>
    <xf numFmtId="9" fontId="18" fillId="0" borderId="0" xfId="22" applyFont="1" applyFill="1" applyBorder="1"/>
    <xf numFmtId="185" fontId="17" fillId="0" borderId="0" xfId="19" applyNumberFormat="1" applyFont="1" applyAlignment="1">
      <alignment horizontal="left"/>
    </xf>
    <xf numFmtId="169" fontId="18" fillId="0" borderId="0" xfId="4" applyFont="1" applyFill="1" applyBorder="1" applyAlignment="1">
      <alignment horizontal="centerContinuous"/>
    </xf>
    <xf numFmtId="185" fontId="18" fillId="0" borderId="0" xfId="19" applyNumberFormat="1" applyFont="1" applyAlignment="1">
      <alignment horizontal="centerContinuous"/>
    </xf>
    <xf numFmtId="169" fontId="17" fillId="0" borderId="0" xfId="4" applyFont="1" applyFill="1" applyBorder="1" applyAlignment="1">
      <alignment horizontal="centerContinuous"/>
    </xf>
    <xf numFmtId="0" fontId="22" fillId="0" borderId="0" xfId="0" applyFont="1"/>
    <xf numFmtId="0" fontId="15" fillId="0" borderId="0" xfId="0" applyFont="1"/>
    <xf numFmtId="0" fontId="2" fillId="0" borderId="0" xfId="28"/>
    <xf numFmtId="0" fontId="23" fillId="0" borderId="0" xfId="32" applyFont="1" applyAlignment="1">
      <alignment horizontal="left"/>
    </xf>
    <xf numFmtId="0" fontId="25" fillId="0" borderId="0" xfId="32" applyFont="1" applyAlignment="1">
      <alignment wrapText="1"/>
    </xf>
    <xf numFmtId="0" fontId="25" fillId="0" borderId="0" xfId="32" applyFont="1"/>
    <xf numFmtId="2" fontId="25" fillId="0" borderId="0" xfId="32" applyNumberFormat="1" applyFont="1"/>
    <xf numFmtId="0" fontId="26" fillId="0" borderId="0" xfId="0" applyFont="1"/>
    <xf numFmtId="0" fontId="2" fillId="0" borderId="0" xfId="19"/>
    <xf numFmtId="0" fontId="28" fillId="0" borderId="0" xfId="19" applyFont="1"/>
    <xf numFmtId="0" fontId="2" fillId="0" borderId="0" xfId="19" applyAlignment="1">
      <alignment horizontal="center"/>
    </xf>
    <xf numFmtId="0" fontId="23" fillId="0" borderId="2" xfId="19" applyFont="1" applyBorder="1" applyAlignment="1">
      <alignment horizontal="center" vertical="center" wrapText="1"/>
    </xf>
    <xf numFmtId="0" fontId="2" fillId="0" borderId="2" xfId="19" applyBorder="1" applyAlignment="1">
      <alignment horizontal="center"/>
    </xf>
    <xf numFmtId="0" fontId="22" fillId="0" borderId="2" xfId="19" applyFont="1" applyBorder="1" applyAlignment="1">
      <alignment horizontal="center" vertical="center" wrapText="1"/>
    </xf>
    <xf numFmtId="0" fontId="22" fillId="0" borderId="0" xfId="19" applyFont="1" applyAlignment="1">
      <alignment horizontal="center" vertical="center" wrapText="1"/>
    </xf>
    <xf numFmtId="180" fontId="22" fillId="0" borderId="2" xfId="13" applyFont="1" applyBorder="1" applyAlignment="1">
      <alignment horizontal="center" vertical="center" wrapText="1"/>
    </xf>
    <xf numFmtId="180" fontId="22" fillId="0" borderId="2" xfId="13" applyFont="1" applyBorder="1" applyAlignment="1">
      <alignment horizontal="right" vertical="center" wrapText="1"/>
    </xf>
    <xf numFmtId="0" fontId="23" fillId="0" borderId="18" xfId="19" applyFont="1" applyBorder="1" applyAlignment="1">
      <alignment horizontal="justify"/>
    </xf>
    <xf numFmtId="0" fontId="25" fillId="0" borderId="18" xfId="24" applyFont="1" applyBorder="1"/>
    <xf numFmtId="2" fontId="25" fillId="0" borderId="0" xfId="24" applyNumberFormat="1" applyFont="1"/>
    <xf numFmtId="0" fontId="25" fillId="0" borderId="0" xfId="24" applyFont="1"/>
    <xf numFmtId="0" fontId="30" fillId="0" borderId="0" xfId="10" applyFont="1" applyAlignment="1">
      <alignment vertical="center"/>
    </xf>
    <xf numFmtId="0" fontId="29" fillId="0" borderId="0" xfId="10" applyFont="1"/>
    <xf numFmtId="0" fontId="29" fillId="0" borderId="0" xfId="10" applyFont="1" applyAlignment="1">
      <alignment horizontal="left" vertical="center"/>
    </xf>
    <xf numFmtId="0" fontId="29" fillId="0" borderId="0" xfId="10" applyFont="1" applyAlignment="1">
      <alignment horizontal="center" vertical="center"/>
    </xf>
    <xf numFmtId="0" fontId="31" fillId="0" borderId="0" xfId="19" applyFont="1"/>
    <xf numFmtId="0" fontId="32" fillId="0" borderId="0" xfId="19" applyFont="1"/>
    <xf numFmtId="179" fontId="32" fillId="0" borderId="0" xfId="21" applyFont="1" applyFill="1" applyBorder="1"/>
    <xf numFmtId="0" fontId="32" fillId="0" borderId="0" xfId="19" applyFont="1" applyAlignment="1">
      <alignment horizontal="center"/>
    </xf>
    <xf numFmtId="0" fontId="31" fillId="0" borderId="0" xfId="19" applyFont="1" applyAlignment="1">
      <alignment horizontal="center"/>
    </xf>
    <xf numFmtId="0" fontId="27" fillId="0" borderId="0" xfId="19" applyFont="1"/>
    <xf numFmtId="0" fontId="33" fillId="0" borderId="0" xfId="19" applyFont="1"/>
    <xf numFmtId="179" fontId="27" fillId="0" borderId="0" xfId="21" applyFont="1" applyFill="1" applyBorder="1" applyAlignment="1">
      <alignment horizontal="right"/>
    </xf>
    <xf numFmtId="179" fontId="33" fillId="0" borderId="0" xfId="21" applyFont="1" applyFill="1" applyBorder="1"/>
    <xf numFmtId="179" fontId="33" fillId="0" borderId="62" xfId="21" applyFont="1" applyFill="1" applyBorder="1" applyAlignment="1">
      <alignment horizontal="center"/>
    </xf>
    <xf numFmtId="179" fontId="33" fillId="11" borderId="62" xfId="19" applyNumberFormat="1" applyFont="1" applyFill="1" applyBorder="1" applyAlignment="1">
      <alignment horizontal="center"/>
    </xf>
    <xf numFmtId="164" fontId="33" fillId="11" borderId="62" xfId="1" applyFont="1" applyFill="1" applyBorder="1"/>
    <xf numFmtId="4" fontId="33" fillId="11" borderId="62" xfId="20" applyNumberFormat="1" applyFont="1" applyFill="1" applyBorder="1" applyAlignment="1">
      <alignment horizontal="center"/>
    </xf>
    <xf numFmtId="164" fontId="33" fillId="11" borderId="62" xfId="1" applyFont="1" applyFill="1" applyBorder="1" applyAlignment="1">
      <alignment horizontal="right"/>
    </xf>
    <xf numFmtId="0" fontId="31" fillId="0" borderId="0" xfId="0" applyFont="1"/>
    <xf numFmtId="164" fontId="33" fillId="0" borderId="62" xfId="1" applyFont="1" applyFill="1" applyBorder="1"/>
    <xf numFmtId="179" fontId="33" fillId="0" borderId="62" xfId="21" applyFont="1" applyFill="1" applyBorder="1"/>
    <xf numFmtId="164" fontId="33" fillId="0" borderId="62" xfId="1" applyFont="1" applyFill="1" applyBorder="1" applyAlignment="1">
      <alignment horizontal="right"/>
    </xf>
    <xf numFmtId="185" fontId="33" fillId="0" borderId="0" xfId="19" applyNumberFormat="1" applyFont="1"/>
    <xf numFmtId="164" fontId="27" fillId="0" borderId="62" xfId="1" applyFont="1" applyFill="1" applyBorder="1" applyAlignment="1">
      <alignment horizontal="right"/>
    </xf>
    <xf numFmtId="185" fontId="33" fillId="0" borderId="62" xfId="19" applyNumberFormat="1" applyFont="1" applyBorder="1" applyAlignment="1">
      <alignment horizontal="center"/>
    </xf>
    <xf numFmtId="0" fontId="33" fillId="0" borderId="62" xfId="19" applyFont="1" applyBorder="1" applyAlignment="1">
      <alignment horizontal="centerContinuous"/>
    </xf>
    <xf numFmtId="43" fontId="33" fillId="0" borderId="62" xfId="20" applyFont="1" applyFill="1" applyBorder="1"/>
    <xf numFmtId="165" fontId="33" fillId="0" borderId="62" xfId="8" applyFont="1" applyFill="1" applyBorder="1"/>
    <xf numFmtId="9" fontId="33" fillId="0" borderId="0" xfId="22" applyFont="1" applyFill="1" applyBorder="1"/>
    <xf numFmtId="185" fontId="27" fillId="0" borderId="0" xfId="19" applyNumberFormat="1" applyFont="1" applyAlignment="1">
      <alignment horizontal="left"/>
    </xf>
    <xf numFmtId="179" fontId="33" fillId="0" borderId="0" xfId="21" applyFont="1" applyFill="1" applyBorder="1" applyAlignment="1">
      <alignment horizontal="centerContinuous"/>
    </xf>
    <xf numFmtId="9" fontId="33" fillId="0" borderId="62" xfId="22" applyFont="1" applyBorder="1" applyAlignment="1">
      <alignment horizontal="center"/>
    </xf>
    <xf numFmtId="185" fontId="33" fillId="0" borderId="0" xfId="19" applyNumberFormat="1" applyFont="1" applyAlignment="1">
      <alignment horizontal="centerContinuous"/>
    </xf>
    <xf numFmtId="179" fontId="27" fillId="0" borderId="0" xfId="21" applyFont="1" applyFill="1" applyBorder="1" applyAlignment="1">
      <alignment horizontal="centerContinuous"/>
    </xf>
    <xf numFmtId="164" fontId="27" fillId="0" borderId="25" xfId="1" applyFont="1" applyFill="1" applyBorder="1" applyAlignment="1">
      <alignment horizontal="right"/>
    </xf>
    <xf numFmtId="0" fontId="33" fillId="12" borderId="0" xfId="0" applyFont="1" applyFill="1"/>
    <xf numFmtId="0" fontId="31" fillId="12" borderId="0" xfId="0" applyFont="1" applyFill="1"/>
    <xf numFmtId="179" fontId="33" fillId="12" borderId="62" xfId="0" applyNumberFormat="1" applyFont="1" applyFill="1" applyBorder="1" applyAlignment="1">
      <alignment horizontal="center"/>
    </xf>
    <xf numFmtId="179" fontId="33" fillId="12" borderId="62" xfId="20" applyNumberFormat="1" applyFont="1" applyFill="1" applyBorder="1"/>
    <xf numFmtId="164" fontId="33" fillId="11" borderId="62" xfId="1" applyFont="1" applyFill="1" applyBorder="1" applyAlignment="1">
      <alignment horizontal="center"/>
    </xf>
    <xf numFmtId="179" fontId="35" fillId="12" borderId="62" xfId="0" applyNumberFormat="1" applyFont="1" applyFill="1" applyBorder="1" applyAlignment="1">
      <alignment horizontal="center"/>
    </xf>
    <xf numFmtId="179" fontId="35" fillId="12" borderId="62" xfId="20" applyNumberFormat="1" applyFont="1" applyFill="1" applyBorder="1"/>
    <xf numFmtId="4" fontId="35" fillId="12" borderId="62" xfId="20" applyNumberFormat="1" applyFont="1" applyFill="1" applyBorder="1" applyAlignment="1">
      <alignment horizontal="center"/>
    </xf>
    <xf numFmtId="164" fontId="35" fillId="12" borderId="62" xfId="1" applyFont="1" applyFill="1" applyBorder="1" applyAlignment="1">
      <alignment horizontal="center"/>
    </xf>
    <xf numFmtId="0" fontId="33" fillId="12" borderId="62" xfId="0" applyFont="1" applyFill="1" applyBorder="1" applyAlignment="1">
      <alignment horizontal="center"/>
    </xf>
    <xf numFmtId="185" fontId="33" fillId="12" borderId="62" xfId="20" applyNumberFormat="1" applyFont="1" applyFill="1" applyBorder="1"/>
    <xf numFmtId="185" fontId="33" fillId="12" borderId="0" xfId="0" applyNumberFormat="1" applyFont="1" applyFill="1"/>
    <xf numFmtId="185" fontId="27" fillId="11" borderId="0" xfId="0" applyNumberFormat="1" applyFont="1" applyFill="1" applyAlignment="1">
      <alignment horizontal="right"/>
    </xf>
    <xf numFmtId="164" fontId="27" fillId="11" borderId="62" xfId="1" applyFont="1" applyFill="1" applyBorder="1" applyAlignment="1">
      <alignment horizontal="center"/>
    </xf>
    <xf numFmtId="185" fontId="33" fillId="12" borderId="62" xfId="0" applyNumberFormat="1" applyFont="1" applyFill="1" applyBorder="1" applyAlignment="1">
      <alignment horizontal="center"/>
    </xf>
    <xf numFmtId="164" fontId="27" fillId="11" borderId="62" xfId="1" applyFont="1" applyFill="1" applyBorder="1" applyAlignment="1">
      <alignment horizontal="right"/>
    </xf>
    <xf numFmtId="0" fontId="33" fillId="12" borderId="62" xfId="0" applyFont="1" applyFill="1" applyBorder="1" applyAlignment="1">
      <alignment horizontal="centerContinuous"/>
    </xf>
    <xf numFmtId="0" fontId="33" fillId="12" borderId="62" xfId="0" applyFont="1" applyFill="1" applyBorder="1"/>
    <xf numFmtId="43" fontId="33" fillId="12" borderId="62" xfId="20" applyFont="1" applyFill="1" applyBorder="1"/>
    <xf numFmtId="164" fontId="35" fillId="12" borderId="62" xfId="1" applyFont="1" applyFill="1" applyBorder="1"/>
    <xf numFmtId="179" fontId="33" fillId="12" borderId="62" xfId="0" applyNumberFormat="1" applyFont="1" applyFill="1" applyBorder="1"/>
    <xf numFmtId="185" fontId="27" fillId="11" borderId="0" xfId="0" applyNumberFormat="1" applyFont="1" applyFill="1" applyAlignment="1">
      <alignment horizontal="left"/>
    </xf>
    <xf numFmtId="0" fontId="27" fillId="12" borderId="0" xfId="0" applyFont="1" applyFill="1"/>
    <xf numFmtId="185" fontId="27" fillId="11" borderId="0" xfId="0" applyNumberFormat="1" applyFont="1" applyFill="1" applyAlignment="1">
      <alignment horizontal="centerContinuous"/>
    </xf>
    <xf numFmtId="179" fontId="33" fillId="12" borderId="62" xfId="20" applyNumberFormat="1" applyFont="1" applyFill="1" applyBorder="1" applyAlignment="1">
      <alignment horizontal="center"/>
    </xf>
    <xf numFmtId="179" fontId="27" fillId="11" borderId="62" xfId="0" applyNumberFormat="1" applyFont="1" applyFill="1" applyBorder="1" applyAlignment="1">
      <alignment horizontal="right"/>
    </xf>
    <xf numFmtId="185" fontId="27" fillId="12" borderId="0" xfId="0" applyNumberFormat="1" applyFont="1" applyFill="1"/>
    <xf numFmtId="185" fontId="33" fillId="11" borderId="0" xfId="0" applyNumberFormat="1" applyFont="1" applyFill="1"/>
    <xf numFmtId="185" fontId="33" fillId="11" borderId="0" xfId="0" applyNumberFormat="1" applyFont="1" applyFill="1" applyAlignment="1">
      <alignment horizontal="left"/>
    </xf>
    <xf numFmtId="185" fontId="33" fillId="11" borderId="0" xfId="0" applyNumberFormat="1" applyFont="1" applyFill="1" applyAlignment="1">
      <alignment horizontal="centerContinuous"/>
    </xf>
    <xf numFmtId="164" fontId="27" fillId="11" borderId="25" xfId="1" applyFont="1" applyFill="1" applyBorder="1" applyAlignment="1">
      <alignment horizontal="right"/>
    </xf>
    <xf numFmtId="0" fontId="32" fillId="0" borderId="61" xfId="19" applyFont="1" applyBorder="1"/>
    <xf numFmtId="165" fontId="32" fillId="0" borderId="34" xfId="8" applyFont="1" applyFill="1" applyBorder="1"/>
    <xf numFmtId="0" fontId="27" fillId="0" borderId="61" xfId="19" applyFont="1" applyBorder="1"/>
    <xf numFmtId="0" fontId="33" fillId="0" borderId="61" xfId="19" applyFont="1" applyBorder="1"/>
    <xf numFmtId="0" fontId="27" fillId="0" borderId="61" xfId="19" applyFont="1" applyBorder="1" applyAlignment="1">
      <alignment horizontal="center"/>
    </xf>
    <xf numFmtId="165" fontId="33" fillId="0" borderId="34" xfId="8" applyFont="1" applyFill="1" applyBorder="1" applyAlignment="1">
      <alignment horizontal="center"/>
    </xf>
    <xf numFmtId="165" fontId="33" fillId="0" borderId="34" xfId="8" applyFont="1" applyFill="1" applyBorder="1"/>
    <xf numFmtId="165" fontId="33" fillId="11" borderId="62" xfId="8" applyFont="1" applyFill="1" applyBorder="1"/>
    <xf numFmtId="164" fontId="27" fillId="0" borderId="26" xfId="1" applyFont="1" applyFill="1" applyBorder="1" applyAlignment="1">
      <alignment horizontal="right"/>
    </xf>
    <xf numFmtId="164" fontId="33" fillId="0" borderId="34" xfId="1" applyFont="1" applyFill="1" applyBorder="1"/>
    <xf numFmtId="0" fontId="25" fillId="0" borderId="0" xfId="28" applyFont="1"/>
    <xf numFmtId="0" fontId="2" fillId="0" borderId="0" xfId="32"/>
    <xf numFmtId="180" fontId="17" fillId="0" borderId="26" xfId="13" applyFont="1" applyFill="1" applyBorder="1" applyAlignment="1">
      <alignment horizontal="right"/>
    </xf>
    <xf numFmtId="184" fontId="17" fillId="0" borderId="26" xfId="13" applyNumberFormat="1" applyFont="1" applyFill="1" applyBorder="1" applyAlignment="1">
      <alignment horizontal="right"/>
    </xf>
    <xf numFmtId="4" fontId="17" fillId="0" borderId="61" xfId="19" applyNumberFormat="1" applyFont="1" applyBorder="1" applyAlignment="1">
      <alignment horizontal="center"/>
    </xf>
    <xf numFmtId="0" fontId="22" fillId="0" borderId="0" xfId="19" applyFont="1"/>
    <xf numFmtId="0" fontId="33" fillId="0" borderId="62" xfId="19" applyFont="1" applyBorder="1" applyAlignment="1">
      <alignment horizontal="center"/>
    </xf>
    <xf numFmtId="165" fontId="33" fillId="0" borderId="62" xfId="8" applyFont="1" applyFill="1" applyBorder="1" applyAlignment="1">
      <alignment horizontal="center"/>
    </xf>
    <xf numFmtId="0" fontId="33" fillId="11" borderId="62" xfId="0" applyFont="1" applyFill="1" applyBorder="1" applyAlignment="1">
      <alignment horizontal="center"/>
    </xf>
    <xf numFmtId="184" fontId="18" fillId="0" borderId="62" xfId="13" applyNumberFormat="1" applyFont="1" applyFill="1" applyBorder="1" applyAlignment="1">
      <alignment horizontal="right"/>
    </xf>
    <xf numFmtId="180" fontId="18" fillId="0" borderId="62" xfId="13" applyFont="1" applyFill="1" applyBorder="1"/>
    <xf numFmtId="4" fontId="18" fillId="0" borderId="62" xfId="20" applyNumberFormat="1" applyFont="1" applyFill="1" applyBorder="1" applyAlignment="1">
      <alignment horizontal="center"/>
    </xf>
    <xf numFmtId="185" fontId="18" fillId="0" borderId="62" xfId="19" applyNumberFormat="1" applyFont="1" applyBorder="1" applyAlignment="1">
      <alignment horizontal="center"/>
    </xf>
    <xf numFmtId="184" fontId="18" fillId="0" borderId="62" xfId="13" applyNumberFormat="1" applyFont="1" applyFill="1" applyBorder="1"/>
    <xf numFmtId="169" fontId="18" fillId="0" borderId="62" xfId="4" applyFont="1" applyFill="1" applyBorder="1" applyAlignment="1">
      <alignment horizontal="center"/>
    </xf>
    <xf numFmtId="184" fontId="18" fillId="0" borderId="62" xfId="13" applyNumberFormat="1" applyFont="1" applyFill="1" applyBorder="1" applyAlignment="1">
      <alignment horizontal="center"/>
    </xf>
    <xf numFmtId="0" fontId="18" fillId="0" borderId="62" xfId="19" applyFont="1" applyBorder="1" applyAlignment="1">
      <alignment horizontal="centerContinuous"/>
    </xf>
    <xf numFmtId="43" fontId="18" fillId="0" borderId="62" xfId="20" applyFont="1" applyFill="1" applyBorder="1"/>
    <xf numFmtId="179" fontId="18" fillId="0" borderId="62" xfId="20" applyNumberFormat="1" applyFont="1" applyFill="1" applyBorder="1"/>
    <xf numFmtId="180" fontId="17" fillId="0" borderId="62" xfId="13" applyFont="1" applyFill="1" applyBorder="1" applyAlignment="1">
      <alignment horizontal="right"/>
    </xf>
    <xf numFmtId="9" fontId="18" fillId="0" borderId="62" xfId="2" applyFont="1" applyFill="1" applyBorder="1" applyAlignment="1">
      <alignment horizontal="center"/>
    </xf>
    <xf numFmtId="169" fontId="18" fillId="0" borderId="62" xfId="4" applyFont="1" applyFill="1" applyBorder="1"/>
    <xf numFmtId="0" fontId="20" fillId="0" borderId="62" xfId="0" applyFont="1" applyBorder="1" applyAlignment="1">
      <alignment horizontal="center"/>
    </xf>
    <xf numFmtId="179" fontId="20" fillId="0" borderId="62" xfId="23" applyNumberFormat="1" applyFont="1" applyFill="1" applyBorder="1"/>
    <xf numFmtId="186" fontId="18" fillId="0" borderId="62" xfId="4" applyNumberFormat="1" applyFont="1" applyFill="1" applyBorder="1"/>
    <xf numFmtId="184" fontId="17" fillId="0" borderId="62" xfId="13" applyNumberFormat="1" applyFont="1" applyFill="1" applyBorder="1" applyAlignment="1">
      <alignment horizontal="right"/>
    </xf>
    <xf numFmtId="179" fontId="34" fillId="11" borderId="34" xfId="0" applyNumberFormat="1" applyFont="1" applyFill="1" applyBorder="1" applyAlignment="1">
      <alignment horizontal="right"/>
    </xf>
    <xf numFmtId="0" fontId="27" fillId="12" borderId="61" xfId="0" applyFont="1" applyFill="1" applyBorder="1"/>
    <xf numFmtId="179" fontId="33" fillId="11" borderId="34" xfId="0" applyNumberFormat="1" applyFont="1" applyFill="1" applyBorder="1"/>
    <xf numFmtId="0" fontId="33" fillId="12" borderId="61" xfId="0" applyFont="1" applyFill="1" applyBorder="1"/>
    <xf numFmtId="164" fontId="33" fillId="11" borderId="34" xfId="1" applyFont="1" applyFill="1" applyBorder="1" applyAlignment="1">
      <alignment horizontal="center"/>
    </xf>
    <xf numFmtId="179" fontId="27" fillId="11" borderId="34" xfId="0" applyNumberFormat="1" applyFont="1" applyFill="1" applyBorder="1"/>
    <xf numFmtId="0" fontId="33" fillId="0" borderId="35" xfId="19" applyFont="1" applyBorder="1"/>
    <xf numFmtId="0" fontId="33" fillId="0" borderId="36" xfId="19" applyFont="1" applyBorder="1"/>
    <xf numFmtId="185" fontId="33" fillId="0" borderId="36" xfId="19" applyNumberFormat="1" applyFont="1" applyBorder="1"/>
    <xf numFmtId="185" fontId="27" fillId="0" borderId="36" xfId="19" applyNumberFormat="1" applyFont="1" applyBorder="1" applyAlignment="1">
      <alignment horizontal="left"/>
    </xf>
    <xf numFmtId="185" fontId="33" fillId="0" borderId="36" xfId="19" applyNumberFormat="1" applyFont="1" applyBorder="1" applyAlignment="1">
      <alignment horizontal="centerContinuous"/>
    </xf>
    <xf numFmtId="179" fontId="27" fillId="0" borderId="36" xfId="21" applyFont="1" applyFill="1" applyBorder="1" applyAlignment="1">
      <alignment horizontal="centerContinuous"/>
    </xf>
    <xf numFmtId="0" fontId="15" fillId="0" borderId="62" xfId="0" applyFont="1" applyBorder="1" applyAlignment="1">
      <alignment horizontal="center" vertical="center" wrapText="1"/>
    </xf>
    <xf numFmtId="0" fontId="2" fillId="0" borderId="0" xfId="0" applyFont="1"/>
    <xf numFmtId="0" fontId="22" fillId="0" borderId="0" xfId="19" applyFont="1" applyAlignment="1">
      <alignment wrapText="1"/>
    </xf>
    <xf numFmtId="4" fontId="23" fillId="14" borderId="62" xfId="0" applyNumberFormat="1" applyFont="1" applyFill="1" applyBorder="1" applyAlignment="1">
      <alignment horizontal="center" vertical="center"/>
    </xf>
    <xf numFmtId="0" fontId="23" fillId="14" borderId="62" xfId="0" applyFont="1" applyFill="1" applyBorder="1" applyAlignment="1">
      <alignment horizontal="center" vertical="center" wrapText="1"/>
    </xf>
    <xf numFmtId="0" fontId="23" fillId="14" borderId="62" xfId="0" applyFont="1" applyFill="1" applyBorder="1" applyAlignment="1">
      <alignment horizontal="center" vertical="center"/>
    </xf>
    <xf numFmtId="4" fontId="23" fillId="14" borderId="62" xfId="0" applyNumberFormat="1" applyFont="1" applyFill="1" applyBorder="1" applyAlignment="1">
      <alignment vertical="center"/>
    </xf>
    <xf numFmtId="195" fontId="23" fillId="14" borderId="62" xfId="37" applyNumberFormat="1" applyFont="1" applyFill="1" applyBorder="1" applyAlignment="1">
      <alignment horizontal="right" vertical="center"/>
    </xf>
    <xf numFmtId="4" fontId="23" fillId="0" borderId="62" xfId="0" applyNumberFormat="1" applyFont="1" applyBorder="1" applyAlignment="1">
      <alignment horizontal="center" vertical="center"/>
    </xf>
    <xf numFmtId="0" fontId="23" fillId="0" borderId="62" xfId="0" applyFont="1" applyBorder="1" applyAlignment="1">
      <alignment horizontal="left" vertical="center" wrapText="1"/>
    </xf>
    <xf numFmtId="4" fontId="22" fillId="0" borderId="62" xfId="0" applyNumberFormat="1" applyFont="1" applyBorder="1" applyAlignment="1">
      <alignment horizontal="center" vertical="center"/>
    </xf>
    <xf numFmtId="4" fontId="22" fillId="0" borderId="62" xfId="0" applyNumberFormat="1" applyFont="1" applyBorder="1" applyAlignment="1">
      <alignment vertical="center"/>
    </xf>
    <xf numFmtId="182" fontId="22" fillId="0" borderId="62" xfId="0" applyNumberFormat="1" applyFont="1" applyBorder="1" applyAlignment="1">
      <alignment horizontal="right" vertical="center"/>
    </xf>
    <xf numFmtId="0" fontId="22" fillId="0" borderId="62" xfId="0" applyFont="1" applyBorder="1" applyAlignment="1">
      <alignment horizontal="justify" vertical="center" wrapText="1"/>
    </xf>
    <xf numFmtId="0" fontId="22" fillId="0" borderId="62" xfId="0" applyFont="1" applyBorder="1" applyAlignment="1">
      <alignment horizontal="center" vertical="center"/>
    </xf>
    <xf numFmtId="3" fontId="22" fillId="0" borderId="62" xfId="0" applyNumberFormat="1" applyFont="1" applyBorder="1" applyAlignment="1">
      <alignment horizontal="center" vertical="center"/>
    </xf>
    <xf numFmtId="196" fontId="22" fillId="0" borderId="62" xfId="0" applyNumberFormat="1" applyFont="1" applyBorder="1" applyAlignment="1">
      <alignment horizontal="right"/>
    </xf>
    <xf numFmtId="4" fontId="23" fillId="0" borderId="62" xfId="0" applyNumberFormat="1" applyFont="1" applyBorder="1" applyAlignment="1">
      <alignment horizontal="center"/>
    </xf>
    <xf numFmtId="0" fontId="23" fillId="0" borderId="62" xfId="0" applyFont="1" applyBorder="1" applyAlignment="1">
      <alignment horizontal="left"/>
    </xf>
    <xf numFmtId="0" fontId="22" fillId="0" borderId="62" xfId="0" applyFont="1" applyBorder="1"/>
    <xf numFmtId="4" fontId="22" fillId="0" borderId="62" xfId="0" applyNumberFormat="1" applyFont="1" applyBorder="1" applyAlignment="1">
      <alignment horizontal="center"/>
    </xf>
    <xf numFmtId="0" fontId="22" fillId="0" borderId="62" xfId="0" applyFont="1" applyBorder="1" applyAlignment="1">
      <alignment horizontal="left" wrapText="1"/>
    </xf>
    <xf numFmtId="196" fontId="22" fillId="0" borderId="62" xfId="37" applyNumberFormat="1" applyFont="1" applyFill="1" applyBorder="1" applyAlignment="1">
      <alignment horizontal="right" vertical="center"/>
    </xf>
    <xf numFmtId="0" fontId="22" fillId="0" borderId="67" xfId="0" applyFont="1" applyBorder="1" applyAlignment="1">
      <alignment horizontal="left" wrapText="1"/>
    </xf>
    <xf numFmtId="0" fontId="22" fillId="0" borderId="25" xfId="0" applyFont="1" applyBorder="1" applyAlignment="1">
      <alignment horizontal="center" vertical="center"/>
    </xf>
    <xf numFmtId="196" fontId="22" fillId="0" borderId="25" xfId="37" applyNumberFormat="1" applyFont="1" applyFill="1" applyBorder="1" applyAlignment="1">
      <alignment horizontal="right" vertical="center"/>
    </xf>
    <xf numFmtId="188" fontId="38" fillId="0" borderId="18" xfId="0" applyNumberFormat="1" applyFont="1" applyBorder="1" applyAlignment="1">
      <alignment horizontal="left" vertical="center"/>
    </xf>
    <xf numFmtId="0" fontId="26" fillId="0" borderId="18" xfId="0" applyFont="1" applyBorder="1" applyAlignment="1">
      <alignment horizontal="left" vertical="center"/>
    </xf>
    <xf numFmtId="187" fontId="18" fillId="0" borderId="62" xfId="4" applyNumberFormat="1" applyFont="1" applyFill="1" applyBorder="1" applyAlignment="1">
      <alignment horizontal="center"/>
    </xf>
    <xf numFmtId="0" fontId="2" fillId="12" borderId="0" xfId="0" applyFont="1" applyFill="1"/>
    <xf numFmtId="0" fontId="40" fillId="0" borderId="62" xfId="0" applyFont="1" applyBorder="1" applyAlignment="1">
      <alignment horizontal="justify" vertical="center" wrapText="1"/>
    </xf>
    <xf numFmtId="0" fontId="40" fillId="0" borderId="62" xfId="0" applyFont="1" applyBorder="1" applyAlignment="1">
      <alignment vertical="center" wrapText="1"/>
    </xf>
    <xf numFmtId="193" fontId="22" fillId="0" borderId="2" xfId="19" applyNumberFormat="1" applyFont="1" applyBorder="1" applyAlignment="1">
      <alignment horizontal="center" vertical="center" wrapText="1"/>
    </xf>
    <xf numFmtId="0" fontId="19" fillId="0" borderId="61" xfId="19" applyFont="1" applyBorder="1"/>
    <xf numFmtId="0" fontId="19" fillId="0" borderId="0" xfId="19" applyFont="1"/>
    <xf numFmtId="179" fontId="19" fillId="0" borderId="0" xfId="30" applyNumberFormat="1" applyFont="1" applyFill="1" applyBorder="1"/>
    <xf numFmtId="179" fontId="19" fillId="0" borderId="34" xfId="19" applyNumberFormat="1" applyFont="1" applyBorder="1"/>
    <xf numFmtId="0" fontId="24" fillId="0" borderId="61" xfId="19" applyFont="1" applyBorder="1"/>
    <xf numFmtId="0" fontId="24" fillId="0" borderId="61" xfId="28" applyFont="1" applyBorder="1"/>
    <xf numFmtId="4" fontId="24" fillId="0" borderId="61" xfId="28" applyNumberFormat="1" applyFont="1" applyBorder="1" applyAlignment="1">
      <alignment horizontal="center"/>
    </xf>
    <xf numFmtId="197" fontId="19" fillId="0" borderId="52" xfId="20" applyNumberFormat="1" applyFont="1" applyFill="1" applyBorder="1"/>
    <xf numFmtId="185" fontId="19" fillId="0" borderId="52" xfId="30" applyNumberFormat="1" applyFont="1" applyFill="1" applyBorder="1"/>
    <xf numFmtId="179" fontId="19" fillId="0" borderId="52" xfId="30" applyNumberFormat="1" applyFont="1" applyFill="1" applyBorder="1"/>
    <xf numFmtId="186" fontId="19" fillId="0" borderId="52" xfId="30" applyNumberFormat="1" applyFont="1" applyFill="1" applyBorder="1"/>
    <xf numFmtId="0" fontId="19" fillId="0" borderId="25" xfId="19" applyFont="1" applyBorder="1" applyAlignment="1">
      <alignment horizontal="center"/>
    </xf>
    <xf numFmtId="14" fontId="44" fillId="0" borderId="62" xfId="0" applyNumberFormat="1" applyFont="1" applyBorder="1" applyAlignment="1">
      <alignment horizontal="center" vertical="center" wrapText="1"/>
    </xf>
    <xf numFmtId="179" fontId="19" fillId="0" borderId="62" xfId="19" applyNumberFormat="1" applyFont="1" applyBorder="1" applyAlignment="1">
      <alignment horizontal="center"/>
    </xf>
    <xf numFmtId="0" fontId="22" fillId="0" borderId="0" xfId="19" applyFont="1" applyAlignment="1">
      <alignment horizontal="center"/>
    </xf>
    <xf numFmtId="0" fontId="0" fillId="0" borderId="62" xfId="0" applyBorder="1"/>
    <xf numFmtId="198" fontId="0" fillId="0" borderId="62" xfId="0" applyNumberFormat="1" applyBorder="1" applyAlignment="1">
      <alignment horizontal="center"/>
    </xf>
    <xf numFmtId="194" fontId="0" fillId="0" borderId="62" xfId="0" applyNumberFormat="1" applyBorder="1"/>
    <xf numFmtId="4" fontId="45" fillId="14" borderId="62" xfId="0" applyNumberFormat="1" applyFont="1" applyFill="1" applyBorder="1" applyAlignment="1">
      <alignment horizontal="center" vertical="center"/>
    </xf>
    <xf numFmtId="0" fontId="45" fillId="14" borderId="62" xfId="0" applyFont="1" applyFill="1" applyBorder="1" applyAlignment="1">
      <alignment horizontal="center" vertical="center" wrapText="1"/>
    </xf>
    <xf numFmtId="0" fontId="45" fillId="14" borderId="62" xfId="0" applyFont="1" applyFill="1" applyBorder="1" applyAlignment="1">
      <alignment horizontal="center" vertical="center"/>
    </xf>
    <xf numFmtId="198" fontId="45" fillId="14" borderId="62" xfId="0" applyNumberFormat="1" applyFont="1" applyFill="1" applyBorder="1" applyAlignment="1">
      <alignment horizontal="center" vertical="center"/>
    </xf>
    <xf numFmtId="194" fontId="45" fillId="14" borderId="62" xfId="37" applyNumberFormat="1" applyFont="1" applyFill="1" applyBorder="1" applyAlignment="1">
      <alignment horizontal="right" vertical="center"/>
    </xf>
    <xf numFmtId="4" fontId="15" fillId="0" borderId="62" xfId="0" applyNumberFormat="1" applyFont="1" applyBorder="1" applyAlignment="1">
      <alignment horizontal="center" vertical="center" wrapText="1"/>
    </xf>
    <xf numFmtId="0" fontId="15" fillId="0" borderId="62" xfId="0" applyFont="1" applyBorder="1" applyAlignment="1">
      <alignment horizontal="left" wrapText="1"/>
    </xf>
    <xf numFmtId="0" fontId="22" fillId="0" borderId="62" xfId="0" applyFont="1" applyBorder="1" applyAlignment="1">
      <alignment horizontal="center" vertical="center" wrapText="1"/>
    </xf>
    <xf numFmtId="198" fontId="22" fillId="0" borderId="62" xfId="0" applyNumberFormat="1" applyFont="1" applyBorder="1" applyAlignment="1">
      <alignment horizontal="center" vertical="center" wrapText="1"/>
    </xf>
    <xf numFmtId="194" fontId="22" fillId="0" borderId="62" xfId="37" applyNumberFormat="1" applyFont="1" applyFill="1" applyBorder="1" applyAlignment="1">
      <alignment horizontal="right" vertical="center" wrapText="1"/>
    </xf>
    <xf numFmtId="0" fontId="15" fillId="0" borderId="62" xfId="0" applyFont="1" applyBorder="1" applyAlignment="1">
      <alignment horizontal="justify" vertical="center" wrapText="1"/>
    </xf>
    <xf numFmtId="198" fontId="15" fillId="0" borderId="62" xfId="0" applyNumberFormat="1" applyFont="1" applyBorder="1" applyAlignment="1">
      <alignment horizontal="center" vertical="center" wrapText="1"/>
    </xf>
    <xf numFmtId="194" fontId="15" fillId="0" borderId="62" xfId="37" applyNumberFormat="1" applyFont="1" applyFill="1" applyBorder="1" applyAlignment="1">
      <alignment horizontal="right" vertical="center" wrapText="1"/>
    </xf>
    <xf numFmtId="194" fontId="22" fillId="0" borderId="62" xfId="0" applyNumberFormat="1" applyFont="1" applyBorder="1" applyAlignment="1">
      <alignment horizontal="right" wrapText="1"/>
    </xf>
    <xf numFmtId="182" fontId="22" fillId="0" borderId="62" xfId="37" applyNumberFormat="1" applyFont="1" applyFill="1" applyBorder="1" applyAlignment="1">
      <alignment horizontal="right" vertical="center" wrapText="1"/>
    </xf>
    <xf numFmtId="0" fontId="25" fillId="0" borderId="18" xfId="32" applyFont="1" applyBorder="1" applyAlignment="1">
      <alignment wrapText="1"/>
    </xf>
    <xf numFmtId="194" fontId="0" fillId="0" borderId="0" xfId="0" applyNumberFormat="1"/>
    <xf numFmtId="14" fontId="47" fillId="0" borderId="62" xfId="0" applyNumberFormat="1" applyFont="1" applyBorder="1" applyAlignment="1">
      <alignment horizontal="center" vertical="center" wrapText="1"/>
    </xf>
    <xf numFmtId="0" fontId="44" fillId="0" borderId="62" xfId="0" applyFont="1" applyBorder="1" applyAlignment="1">
      <alignment horizontal="justify" vertical="center" wrapText="1"/>
    </xf>
    <xf numFmtId="0" fontId="42" fillId="0" borderId="62" xfId="0" applyFont="1" applyBorder="1" applyAlignment="1">
      <alignment horizontal="justify" vertical="center" wrapText="1"/>
    </xf>
    <xf numFmtId="0" fontId="42" fillId="0" borderId="62" xfId="0" applyFont="1" applyBorder="1" applyAlignment="1">
      <alignment vertical="center" wrapText="1"/>
    </xf>
    <xf numFmtId="198" fontId="0" fillId="0" borderId="0" xfId="0" applyNumberFormat="1" applyAlignment="1">
      <alignment horizontal="center"/>
    </xf>
    <xf numFmtId="184" fontId="17" fillId="0" borderId="25" xfId="13" applyNumberFormat="1" applyFont="1" applyFill="1" applyBorder="1" applyAlignment="1">
      <alignment horizontal="right"/>
    </xf>
    <xf numFmtId="200" fontId="18" fillId="0" borderId="62" xfId="13" applyNumberFormat="1" applyFont="1" applyFill="1" applyBorder="1"/>
    <xf numFmtId="197" fontId="19" fillId="0" borderId="64" xfId="20" applyNumberFormat="1" applyFont="1" applyFill="1" applyBorder="1"/>
    <xf numFmtId="9" fontId="18" fillId="0" borderId="62" xfId="2" applyFont="1" applyFill="1" applyBorder="1"/>
    <xf numFmtId="197" fontId="18" fillId="0" borderId="64" xfId="19" applyNumberFormat="1" applyFont="1" applyBorder="1" applyAlignment="1">
      <alignment horizontal="center"/>
    </xf>
    <xf numFmtId="179" fontId="18" fillId="0" borderId="64" xfId="40" applyFont="1" applyFill="1" applyBorder="1"/>
    <xf numFmtId="199" fontId="18" fillId="0" borderId="52" xfId="8" applyNumberFormat="1" applyFont="1" applyFill="1" applyBorder="1"/>
    <xf numFmtId="0" fontId="18" fillId="0" borderId="25" xfId="0" applyFont="1" applyBorder="1" applyAlignment="1">
      <alignment horizontal="center"/>
    </xf>
    <xf numFmtId="179" fontId="18" fillId="0" borderId="52" xfId="21" applyFont="1" applyFill="1" applyBorder="1"/>
    <xf numFmtId="14" fontId="36" fillId="0" borderId="62" xfId="0" applyNumberFormat="1" applyFont="1" applyBorder="1" applyAlignment="1">
      <alignment horizontal="center" vertical="center" wrapText="1"/>
    </xf>
    <xf numFmtId="194" fontId="15" fillId="0" borderId="6" xfId="37" applyNumberFormat="1" applyFont="1" applyFill="1" applyBorder="1" applyAlignment="1">
      <alignment horizontal="right" vertical="center" wrapText="1"/>
    </xf>
    <xf numFmtId="0" fontId="49" fillId="0" borderId="0" xfId="0" applyFont="1"/>
    <xf numFmtId="0" fontId="22" fillId="13" borderId="0" xfId="0" applyFont="1" applyFill="1" applyAlignment="1">
      <alignment vertical="center"/>
    </xf>
    <xf numFmtId="0" fontId="39" fillId="0" borderId="62" xfId="0" applyFont="1" applyBorder="1" applyAlignment="1">
      <alignment horizontal="center"/>
    </xf>
    <xf numFmtId="0" fontId="39" fillId="0" borderId="62" xfId="0" applyFont="1" applyBorder="1" applyAlignment="1">
      <alignment horizontal="center" vertical="center"/>
    </xf>
    <xf numFmtId="2" fontId="39" fillId="0" borderId="62" xfId="0" applyNumberFormat="1" applyFont="1" applyBorder="1" applyAlignment="1">
      <alignment horizontal="center"/>
    </xf>
    <xf numFmtId="189" fontId="39" fillId="0" borderId="62" xfId="0" applyNumberFormat="1" applyFont="1" applyBorder="1" applyAlignment="1">
      <alignment horizontal="center"/>
    </xf>
    <xf numFmtId="190" fontId="39" fillId="0" borderId="62" xfId="0" applyNumberFormat="1" applyFont="1" applyBorder="1" applyAlignment="1">
      <alignment horizontal="center"/>
    </xf>
    <xf numFmtId="0" fontId="39" fillId="0" borderId="62" xfId="0" applyFont="1" applyBorder="1" applyAlignment="1">
      <alignment vertical="center"/>
    </xf>
    <xf numFmtId="1" fontId="50" fillId="0" borderId="62" xfId="0" applyNumberFormat="1" applyFont="1" applyBorder="1" applyAlignment="1">
      <alignment vertical="center" wrapText="1"/>
    </xf>
    <xf numFmtId="2" fontId="50" fillId="0" borderId="62" xfId="0" applyNumberFormat="1" applyFont="1" applyBorder="1" applyAlignment="1">
      <alignment horizontal="center" vertical="center"/>
    </xf>
    <xf numFmtId="189" fontId="50" fillId="0" borderId="62" xfId="13" applyNumberFormat="1" applyFont="1" applyFill="1" applyBorder="1" applyAlignment="1">
      <alignment vertical="center"/>
    </xf>
    <xf numFmtId="190" fontId="50" fillId="0" borderId="62" xfId="13" applyNumberFormat="1" applyFont="1" applyFill="1" applyBorder="1" applyAlignment="1">
      <alignment vertical="center"/>
    </xf>
    <xf numFmtId="0" fontId="51" fillId="0" borderId="62" xfId="0" applyFont="1" applyBorder="1" applyAlignment="1">
      <alignment vertical="center" wrapText="1"/>
    </xf>
    <xf numFmtId="0" fontId="51" fillId="0" borderId="62" xfId="0" applyFont="1" applyBorder="1" applyAlignment="1">
      <alignment horizontal="center" vertical="center" wrapText="1"/>
    </xf>
    <xf numFmtId="0" fontId="51" fillId="0" borderId="62" xfId="0" applyFont="1" applyBorder="1" applyAlignment="1">
      <alignment horizontal="left" vertical="center" wrapText="1"/>
    </xf>
    <xf numFmtId="189" fontId="39" fillId="0" borderId="62" xfId="0" applyNumberFormat="1" applyFont="1" applyBorder="1"/>
    <xf numFmtId="190" fontId="39" fillId="0" borderId="62" xfId="0" applyNumberFormat="1" applyFont="1" applyBorder="1"/>
    <xf numFmtId="9" fontId="39" fillId="0" borderId="62" xfId="2" applyFont="1" applyFill="1" applyBorder="1" applyAlignment="1">
      <alignment horizontal="center"/>
    </xf>
    <xf numFmtId="4" fontId="41" fillId="0" borderId="0" xfId="0" applyNumberFormat="1" applyFont="1" applyAlignment="1">
      <alignment horizontal="center" vertical="center"/>
    </xf>
    <xf numFmtId="188" fontId="52" fillId="0" borderId="0" xfId="0" applyNumberFormat="1" applyFont="1" applyAlignment="1">
      <alignment horizontal="left" vertical="center"/>
    </xf>
    <xf numFmtId="0" fontId="41" fillId="0" borderId="0" xfId="0" applyFont="1" applyAlignment="1">
      <alignment horizontal="left" vertical="center"/>
    </xf>
    <xf numFmtId="189" fontId="41" fillId="0" borderId="0" xfId="0" applyNumberFormat="1" applyFont="1" applyAlignment="1">
      <alignment horizontal="right" vertical="center"/>
    </xf>
    <xf numFmtId="190" fontId="52" fillId="0" borderId="0" xfId="0" applyNumberFormat="1" applyFont="1" applyAlignment="1">
      <alignment horizontal="center" vertical="center"/>
    </xf>
    <xf numFmtId="0" fontId="52" fillId="0" borderId="0" xfId="0" applyFont="1" applyAlignment="1">
      <alignment horizontal="center"/>
    </xf>
    <xf numFmtId="0" fontId="41" fillId="0" borderId="18" xfId="0" applyFont="1" applyBorder="1"/>
    <xf numFmtId="0" fontId="41" fillId="0" borderId="0" xfId="0" applyFont="1" applyAlignment="1">
      <alignment horizontal="center" vertical="center"/>
    </xf>
    <xf numFmtId="0" fontId="41" fillId="0" borderId="0" xfId="0" applyFont="1"/>
    <xf numFmtId="189" fontId="41" fillId="0" borderId="0" xfId="0" applyNumberFormat="1" applyFont="1"/>
    <xf numFmtId="190" fontId="41" fillId="0" borderId="0" xfId="0" applyNumberFormat="1" applyFont="1"/>
    <xf numFmtId="0" fontId="52" fillId="0" borderId="0" xfId="0" applyFont="1" applyAlignment="1">
      <alignment wrapText="1"/>
    </xf>
    <xf numFmtId="0" fontId="39" fillId="0" borderId="0" xfId="32" applyFont="1" applyAlignment="1">
      <alignment horizontal="left"/>
    </xf>
    <xf numFmtId="0" fontId="52" fillId="0" borderId="0" xfId="0" applyFont="1" applyAlignment="1">
      <alignment horizontal="center" wrapText="1"/>
    </xf>
    <xf numFmtId="189" fontId="52" fillId="0" borderId="0" xfId="0" applyNumberFormat="1" applyFont="1" applyAlignment="1">
      <alignment horizontal="center" wrapText="1"/>
    </xf>
    <xf numFmtId="0" fontId="41" fillId="0" borderId="0" xfId="0" applyFont="1" applyAlignment="1">
      <alignment vertical="top" wrapText="1"/>
    </xf>
    <xf numFmtId="0" fontId="50" fillId="0" borderId="0" xfId="32" applyFont="1"/>
    <xf numFmtId="190" fontId="52" fillId="0" borderId="0" xfId="0" applyNumberFormat="1" applyFont="1" applyAlignment="1">
      <alignment horizontal="center" vertical="top" wrapText="1"/>
    </xf>
    <xf numFmtId="0" fontId="53" fillId="0" borderId="62" xfId="0" applyFont="1" applyBorder="1" applyAlignment="1">
      <alignment horizontal="center" vertical="center" wrapText="1"/>
    </xf>
    <xf numFmtId="0" fontId="2" fillId="0" borderId="62" xfId="28" applyBorder="1"/>
    <xf numFmtId="2" fontId="54" fillId="0" borderId="35" xfId="41" applyNumberFormat="1" applyFont="1" applyBorder="1"/>
    <xf numFmtId="2" fontId="16" fillId="0" borderId="62" xfId="42" applyNumberFormat="1" applyFont="1" applyBorder="1" applyAlignment="1" applyProtection="1">
      <alignment horizontal="center" vertical="center" wrapText="1"/>
      <protection locked="0"/>
    </xf>
    <xf numFmtId="2" fontId="16" fillId="0" borderId="62" xfId="42" applyNumberFormat="1" applyFont="1" applyBorder="1" applyAlignment="1" applyProtection="1">
      <alignment horizontal="left" vertical="center" wrapText="1"/>
      <protection locked="0"/>
    </xf>
    <xf numFmtId="2" fontId="2" fillId="0" borderId="62" xfId="42" applyNumberFormat="1" applyBorder="1" applyAlignment="1" applyProtection="1">
      <alignment horizontal="center" vertical="center" wrapText="1"/>
      <protection locked="0"/>
    </xf>
    <xf numFmtId="2" fontId="15" fillId="0" borderId="62" xfId="42" applyNumberFormat="1" applyFont="1" applyBorder="1" applyAlignment="1" applyProtection="1">
      <alignment horizontal="center" vertical="center" wrapText="1"/>
      <protection locked="0"/>
    </xf>
    <xf numFmtId="2" fontId="25" fillId="0" borderId="62" xfId="42" applyNumberFormat="1" applyFont="1" applyBorder="1" applyAlignment="1" applyProtection="1">
      <alignment horizontal="left" vertical="center" wrapText="1"/>
      <protection locked="0"/>
    </xf>
    <xf numFmtId="2" fontId="15" fillId="0" borderId="38" xfId="42" applyNumberFormat="1" applyFont="1" applyBorder="1" applyAlignment="1" applyProtection="1">
      <alignment vertical="center" wrapText="1"/>
      <protection locked="0"/>
    </xf>
    <xf numFmtId="2" fontId="15" fillId="0" borderId="39" xfId="42" applyNumberFormat="1" applyFont="1" applyBorder="1" applyAlignment="1" applyProtection="1">
      <alignment vertical="center" wrapText="1"/>
      <protection locked="0"/>
    </xf>
    <xf numFmtId="2" fontId="15" fillId="0" borderId="0" xfId="42" applyNumberFormat="1" applyFont="1" applyAlignment="1" applyProtection="1">
      <alignment vertical="center" wrapText="1"/>
      <protection locked="0"/>
    </xf>
    <xf numFmtId="0" fontId="50" fillId="0" borderId="62" xfId="0" applyFont="1" applyBorder="1" applyAlignment="1">
      <alignment horizontal="center" vertical="center"/>
    </xf>
    <xf numFmtId="189" fontId="50" fillId="0" borderId="62" xfId="0" applyNumberFormat="1" applyFont="1" applyBorder="1" applyAlignment="1">
      <alignment vertical="center"/>
    </xf>
    <xf numFmtId="0" fontId="39" fillId="15" borderId="62" xfId="7" applyNumberFormat="1" applyFont="1" applyFill="1" applyBorder="1" applyAlignment="1">
      <alignment horizontal="center" vertical="center"/>
    </xf>
    <xf numFmtId="1" fontId="39" fillId="15" borderId="62" xfId="0" applyNumberFormat="1" applyFont="1" applyFill="1" applyBorder="1" applyAlignment="1">
      <alignment vertical="center"/>
    </xf>
    <xf numFmtId="0" fontId="39" fillId="15" borderId="62" xfId="0" applyFont="1" applyFill="1" applyBorder="1" applyAlignment="1">
      <alignment vertical="center"/>
    </xf>
    <xf numFmtId="189" fontId="39" fillId="15" borderId="62" xfId="0" applyNumberFormat="1" applyFont="1" applyFill="1" applyBorder="1" applyAlignment="1">
      <alignment vertical="center"/>
    </xf>
    <xf numFmtId="190" fontId="39" fillId="15" borderId="62" xfId="0" applyNumberFormat="1" applyFont="1" applyFill="1" applyBorder="1" applyAlignment="1">
      <alignment vertical="center"/>
    </xf>
    <xf numFmtId="2" fontId="2" fillId="0" borderId="63" xfId="42" applyNumberFormat="1" applyBorder="1" applyAlignment="1" applyProtection="1">
      <alignment horizontal="center" vertical="center" wrapText="1"/>
      <protection locked="0"/>
    </xf>
    <xf numFmtId="2" fontId="15" fillId="0" borderId="65" xfId="42" applyNumberFormat="1" applyFont="1" applyBorder="1" applyAlignment="1" applyProtection="1">
      <alignment horizontal="center" vertical="center" wrapText="1"/>
      <protection locked="0"/>
    </xf>
    <xf numFmtId="2" fontId="15" fillId="0" borderId="64" xfId="42" applyNumberFormat="1" applyFont="1" applyBorder="1" applyAlignment="1" applyProtection="1">
      <alignment horizontal="center" vertical="center" wrapText="1"/>
      <protection locked="0"/>
    </xf>
    <xf numFmtId="0" fontId="18" fillId="0" borderId="62" xfId="2" applyNumberFormat="1" applyFont="1" applyFill="1" applyBorder="1"/>
    <xf numFmtId="198" fontId="50" fillId="0" borderId="62" xfId="0" applyNumberFormat="1" applyFont="1" applyBorder="1" applyAlignment="1">
      <alignment horizontal="center" vertical="center"/>
    </xf>
    <xf numFmtId="2" fontId="18" fillId="0" borderId="62" xfId="19" applyNumberFormat="1" applyFont="1" applyBorder="1"/>
    <xf numFmtId="0" fontId="1" fillId="0" borderId="0" xfId="0" applyFont="1"/>
    <xf numFmtId="0" fontId="46" fillId="0" borderId="0" xfId="0" applyFont="1"/>
    <xf numFmtId="0" fontId="58" fillId="0" borderId="19" xfId="44" applyFont="1" applyBorder="1" applyAlignment="1">
      <alignment vertical="center"/>
    </xf>
    <xf numFmtId="0" fontId="58" fillId="0" borderId="20" xfId="44" applyFont="1" applyBorder="1" applyAlignment="1">
      <alignment vertical="center"/>
    </xf>
    <xf numFmtId="0" fontId="58" fillId="0" borderId="21" xfId="44" applyFont="1" applyBorder="1" applyAlignment="1">
      <alignment vertical="center"/>
    </xf>
    <xf numFmtId="201" fontId="58" fillId="0" borderId="30" xfId="45" applyNumberFormat="1" applyFont="1" applyBorder="1" applyAlignment="1">
      <alignment vertical="center"/>
    </xf>
    <xf numFmtId="0" fontId="58" fillId="0" borderId="0" xfId="44" applyFont="1" applyAlignment="1">
      <alignment vertical="center" wrapText="1"/>
    </xf>
    <xf numFmtId="0" fontId="57" fillId="0" borderId="3" xfId="44" applyFont="1" applyBorder="1" applyAlignment="1">
      <alignment vertical="center"/>
    </xf>
    <xf numFmtId="180" fontId="58" fillId="0" borderId="8" xfId="46" applyFont="1" applyBorder="1" applyAlignment="1">
      <alignment vertical="center"/>
    </xf>
    <xf numFmtId="44" fontId="58" fillId="0" borderId="30" xfId="46" applyNumberFormat="1" applyFont="1" applyBorder="1" applyAlignment="1">
      <alignment vertical="center"/>
    </xf>
    <xf numFmtId="0" fontId="57" fillId="16" borderId="9" xfId="44" applyFont="1" applyFill="1" applyBorder="1" applyAlignment="1">
      <alignment horizontal="center" vertical="center"/>
    </xf>
    <xf numFmtId="0" fontId="57" fillId="16" borderId="9" xfId="44" applyFont="1" applyFill="1" applyBorder="1" applyAlignment="1">
      <alignment horizontal="center" vertical="center" wrapText="1"/>
    </xf>
    <xf numFmtId="0" fontId="57" fillId="16" borderId="10" xfId="44" applyFont="1" applyFill="1" applyBorder="1" applyAlignment="1">
      <alignment horizontal="center" vertical="center"/>
    </xf>
    <xf numFmtId="2" fontId="50" fillId="0" borderId="26" xfId="44" applyNumberFormat="1" applyFont="1" applyBorder="1" applyAlignment="1">
      <alignment horizontal="center" vertical="center"/>
    </xf>
    <xf numFmtId="10" fontId="50" fillId="0" borderId="26" xfId="47" applyNumberFormat="1" applyFont="1" applyBorder="1" applyAlignment="1">
      <alignment horizontal="center" vertical="center"/>
    </xf>
    <xf numFmtId="9" fontId="50" fillId="0" borderId="26" xfId="47" applyFont="1" applyBorder="1" applyAlignment="1">
      <alignment horizontal="center" vertical="center"/>
    </xf>
    <xf numFmtId="165" fontId="58" fillId="0" borderId="26" xfId="48" applyFont="1" applyBorder="1" applyAlignment="1">
      <alignment vertical="center"/>
    </xf>
    <xf numFmtId="192" fontId="58" fillId="0" borderId="28" xfId="44" applyNumberFormat="1" applyFont="1" applyBorder="1" applyAlignment="1">
      <alignment vertical="center"/>
    </xf>
    <xf numFmtId="2" fontId="50" fillId="0" borderId="62" xfId="44" applyNumberFormat="1" applyFont="1" applyBorder="1" applyAlignment="1">
      <alignment horizontal="center" vertical="center"/>
    </xf>
    <xf numFmtId="165" fontId="50" fillId="0" borderId="62" xfId="48" applyFont="1" applyBorder="1" applyAlignment="1">
      <alignment horizontal="center" vertical="center" wrapText="1"/>
    </xf>
    <xf numFmtId="165" fontId="58" fillId="0" borderId="62" xfId="48" applyFont="1" applyBorder="1" applyAlignment="1">
      <alignment vertical="center"/>
    </xf>
    <xf numFmtId="10" fontId="57" fillId="0" borderId="6" xfId="44" applyNumberFormat="1" applyFont="1" applyBorder="1" applyAlignment="1">
      <alignment vertical="center"/>
    </xf>
    <xf numFmtId="0" fontId="57" fillId="16" borderId="62" xfId="44" applyFont="1" applyFill="1" applyBorder="1" applyAlignment="1">
      <alignment horizontal="center" vertical="center"/>
    </xf>
    <xf numFmtId="0" fontId="57" fillId="16" borderId="6" xfId="44" applyFont="1" applyFill="1" applyBorder="1" applyAlignment="1">
      <alignment horizontal="center" vertical="center"/>
    </xf>
    <xf numFmtId="0" fontId="58" fillId="0" borderId="62" xfId="44" applyFont="1" applyBorder="1" applyAlignment="1">
      <alignment horizontal="center" vertical="center"/>
    </xf>
    <xf numFmtId="2" fontId="58" fillId="0" borderId="62" xfId="44" applyNumberFormat="1" applyFont="1" applyBorder="1" applyAlignment="1">
      <alignment horizontal="center" vertical="center"/>
    </xf>
    <xf numFmtId="165" fontId="58" fillId="0" borderId="62" xfId="48" applyFont="1" applyBorder="1" applyAlignment="1">
      <alignment horizontal="center" vertical="center" wrapText="1"/>
    </xf>
    <xf numFmtId="165" fontId="57" fillId="0" borderId="62" xfId="48" applyFont="1" applyBorder="1" applyAlignment="1">
      <alignment vertical="center"/>
    </xf>
    <xf numFmtId="192" fontId="58" fillId="0" borderId="6" xfId="44" applyNumberFormat="1" applyFont="1" applyBorder="1" applyAlignment="1">
      <alignment vertical="center"/>
    </xf>
    <xf numFmtId="193" fontId="2" fillId="0" borderId="62" xfId="22" applyNumberFormat="1" applyFont="1" applyBorder="1"/>
    <xf numFmtId="0" fontId="57" fillId="0" borderId="62" xfId="44" applyFont="1" applyBorder="1" applyAlignment="1">
      <alignment horizontal="center" vertical="center"/>
    </xf>
    <xf numFmtId="10" fontId="58" fillId="0" borderId="62" xfId="44" applyNumberFormat="1" applyFont="1" applyBorder="1" applyAlignment="1">
      <alignment vertical="center"/>
    </xf>
    <xf numFmtId="10" fontId="58" fillId="0" borderId="6" xfId="44" applyNumberFormat="1" applyFont="1" applyBorder="1" applyAlignment="1">
      <alignment vertical="center"/>
    </xf>
    <xf numFmtId="0" fontId="58" fillId="0" borderId="1" xfId="44" applyFont="1" applyBorder="1" applyAlignment="1">
      <alignment vertical="center"/>
    </xf>
    <xf numFmtId="0" fontId="58" fillId="0" borderId="0" xfId="44" applyFont="1" applyAlignment="1">
      <alignment vertical="center"/>
    </xf>
    <xf numFmtId="0" fontId="58" fillId="0" borderId="22" xfId="44" applyFont="1" applyBorder="1" applyAlignment="1">
      <alignment vertical="center"/>
    </xf>
    <xf numFmtId="0" fontId="57" fillId="0" borderId="6" xfId="44" applyFont="1" applyBorder="1" applyAlignment="1">
      <alignment horizontal="center" vertical="center"/>
    </xf>
    <xf numFmtId="183" fontId="0" fillId="0" borderId="0" xfId="43" applyFont="1"/>
    <xf numFmtId="165" fontId="60" fillId="0" borderId="17" xfId="48" applyFont="1" applyBorder="1" applyAlignment="1">
      <alignment vertical="center"/>
    </xf>
    <xf numFmtId="10" fontId="60" fillId="0" borderId="70" xfId="44" applyNumberFormat="1" applyFont="1" applyBorder="1" applyAlignment="1">
      <alignment vertical="center"/>
    </xf>
    <xf numFmtId="0" fontId="40" fillId="0" borderId="62" xfId="6" applyFont="1" applyBorder="1" applyAlignment="1">
      <alignment horizontal="justify" vertical="center" wrapText="1"/>
    </xf>
    <xf numFmtId="0" fontId="31" fillId="0" borderId="0" xfId="6" applyFont="1"/>
    <xf numFmtId="180" fontId="0" fillId="0" borderId="0" xfId="0" applyNumberFormat="1"/>
    <xf numFmtId="44" fontId="0" fillId="0" borderId="0" xfId="0" applyNumberFormat="1"/>
    <xf numFmtId="179" fontId="19" fillId="0" borderId="62" xfId="30" applyNumberFormat="1" applyFont="1" applyFill="1" applyBorder="1"/>
    <xf numFmtId="0" fontId="18" fillId="0" borderId="62" xfId="19" applyFont="1" applyBorder="1"/>
    <xf numFmtId="4" fontId="15" fillId="0" borderId="0" xfId="0" applyNumberFormat="1" applyFont="1" applyAlignment="1">
      <alignment horizontal="center" vertical="center" wrapText="1"/>
    </xf>
    <xf numFmtId="0" fontId="15" fillId="0" borderId="0" xfId="0" applyFont="1" applyAlignment="1">
      <alignment horizontal="left" wrapText="1"/>
    </xf>
    <xf numFmtId="0" fontId="22" fillId="0" borderId="0" xfId="0" applyFont="1" applyAlignment="1">
      <alignment horizontal="center" vertical="center" wrapText="1"/>
    </xf>
    <xf numFmtId="2" fontId="15" fillId="17" borderId="62" xfId="42" applyNumberFormat="1" applyFont="1" applyFill="1" applyBorder="1" applyAlignment="1" applyProtection="1">
      <alignment horizontal="center" vertical="center" wrapText="1"/>
      <protection locked="0"/>
    </xf>
    <xf numFmtId="0" fontId="22" fillId="11" borderId="0" xfId="0" applyFont="1" applyFill="1" applyAlignment="1">
      <alignment vertical="center"/>
    </xf>
    <xf numFmtId="0" fontId="22" fillId="11" borderId="0" xfId="0" applyFont="1" applyFill="1"/>
    <xf numFmtId="200" fontId="17" fillId="0" borderId="62" xfId="13" applyNumberFormat="1" applyFont="1" applyFill="1" applyBorder="1" applyAlignment="1">
      <alignment horizontal="right"/>
    </xf>
    <xf numFmtId="2" fontId="22" fillId="11" borderId="0" xfId="0" applyNumberFormat="1" applyFont="1" applyFill="1" applyAlignment="1">
      <alignment vertical="center"/>
    </xf>
    <xf numFmtId="2" fontId="22" fillId="11" borderId="0" xfId="0" applyNumberFormat="1" applyFont="1" applyFill="1"/>
    <xf numFmtId="9" fontId="39" fillId="0" borderId="62" xfId="2" applyFont="1" applyBorder="1"/>
    <xf numFmtId="10" fontId="39" fillId="0" borderId="62" xfId="2" applyNumberFormat="1" applyFont="1" applyBorder="1"/>
    <xf numFmtId="10" fontId="0" fillId="0" borderId="0" xfId="0" applyNumberFormat="1"/>
    <xf numFmtId="164" fontId="31" fillId="0" borderId="0" xfId="19" applyNumberFormat="1" applyFont="1"/>
    <xf numFmtId="2" fontId="50" fillId="0" borderId="30" xfId="44" applyNumberFormat="1" applyFont="1" applyBorder="1" applyAlignment="1">
      <alignment horizontal="center" vertical="center" wrapText="1"/>
    </xf>
    <xf numFmtId="10" fontId="25" fillId="0" borderId="30" xfId="2" applyNumberFormat="1" applyFont="1" applyBorder="1" applyAlignment="1">
      <alignment horizontal="center" vertical="center"/>
    </xf>
    <xf numFmtId="190" fontId="0" fillId="0" borderId="0" xfId="0" applyNumberFormat="1"/>
    <xf numFmtId="184" fontId="17" fillId="0" borderId="0" xfId="13" applyNumberFormat="1" applyFont="1" applyFill="1" applyBorder="1" applyAlignment="1">
      <alignment horizontal="right"/>
    </xf>
    <xf numFmtId="2" fontId="16" fillId="0" borderId="62" xfId="42" applyNumberFormat="1" applyFont="1" applyBorder="1" applyAlignment="1" applyProtection="1">
      <alignment horizontal="center" vertical="center" wrapText="1"/>
      <protection locked="0"/>
    </xf>
    <xf numFmtId="2" fontId="15" fillId="0" borderId="26" xfId="42" applyNumberFormat="1" applyFont="1" applyBorder="1" applyAlignment="1" applyProtection="1">
      <alignment horizontal="center" vertical="center" wrapText="1"/>
      <protection locked="0"/>
    </xf>
    <xf numFmtId="2" fontId="16" fillId="0" borderId="62" xfId="42" applyNumberFormat="1" applyFont="1" applyBorder="1" applyAlignment="1" applyProtection="1">
      <alignment horizontal="center" vertical="center" wrapText="1"/>
      <protection locked="0"/>
    </xf>
    <xf numFmtId="1" fontId="39" fillId="15" borderId="62" xfId="0" applyNumberFormat="1" applyFont="1" applyFill="1" applyBorder="1" applyAlignment="1">
      <alignment vertical="center" wrapText="1"/>
    </xf>
    <xf numFmtId="2" fontId="39" fillId="0" borderId="62" xfId="42" applyNumberFormat="1" applyFont="1" applyBorder="1" applyAlignment="1" applyProtection="1">
      <alignment horizontal="center" vertical="center" wrapText="1"/>
      <protection locked="0"/>
    </xf>
    <xf numFmtId="0" fontId="18" fillId="0" borderId="62" xfId="19" applyFont="1" applyBorder="1" applyAlignment="1">
      <alignment horizontal="center"/>
    </xf>
    <xf numFmtId="179" fontId="18" fillId="0" borderId="62" xfId="19" applyNumberFormat="1" applyFont="1" applyBorder="1" applyAlignment="1">
      <alignment horizontal="center"/>
    </xf>
    <xf numFmtId="2" fontId="15" fillId="0" borderId="63" xfId="42" applyNumberFormat="1" applyFont="1" applyBorder="1" applyAlignment="1" applyProtection="1">
      <alignment horizontal="center" vertical="center" wrapText="1"/>
      <protection locked="0"/>
    </xf>
    <xf numFmtId="197" fontId="18" fillId="0" borderId="62" xfId="20" applyNumberFormat="1" applyFont="1" applyFill="1" applyBorder="1"/>
    <xf numFmtId="185" fontId="18" fillId="0" borderId="52" xfId="21" applyNumberFormat="1" applyFont="1" applyFill="1" applyBorder="1"/>
    <xf numFmtId="197" fontId="19" fillId="0" borderId="62" xfId="20" applyNumberFormat="1" applyFont="1" applyFill="1" applyBorder="1"/>
    <xf numFmtId="0" fontId="18" fillId="0" borderId="62" xfId="19" applyFont="1" applyBorder="1" applyAlignment="1">
      <alignment horizontal="center"/>
    </xf>
    <xf numFmtId="179" fontId="18" fillId="0" borderId="62" xfId="19" applyNumberFormat="1" applyFont="1" applyBorder="1" applyAlignment="1">
      <alignment horizontal="center"/>
    </xf>
    <xf numFmtId="2" fontId="16" fillId="0" borderId="62" xfId="42" applyNumberFormat="1" applyFont="1" applyBorder="1" applyAlignment="1" applyProtection="1">
      <alignment horizontal="center" vertical="center" wrapText="1"/>
      <protection locked="0"/>
    </xf>
    <xf numFmtId="190" fontId="22" fillId="0" borderId="0" xfId="0" applyNumberFormat="1" applyFont="1"/>
    <xf numFmtId="12" fontId="15" fillId="0" borderId="62" xfId="42" applyNumberFormat="1" applyFont="1" applyBorder="1" applyAlignment="1" applyProtection="1">
      <alignment horizontal="center" vertical="center" wrapText="1"/>
      <protection locked="0"/>
    </xf>
    <xf numFmtId="174" fontId="15" fillId="0" borderId="62" xfId="42" applyNumberFormat="1" applyFont="1" applyBorder="1" applyAlignment="1" applyProtection="1">
      <alignment horizontal="center" vertical="center" wrapText="1"/>
      <protection locked="0"/>
    </xf>
    <xf numFmtId="2" fontId="15" fillId="0" borderId="0" xfId="42" applyNumberFormat="1" applyFont="1" applyBorder="1" applyAlignment="1" applyProtection="1">
      <alignment vertical="center" wrapText="1"/>
      <protection locked="0"/>
    </xf>
    <xf numFmtId="0" fontId="0" fillId="0" borderId="0" xfId="0" applyBorder="1"/>
    <xf numFmtId="0" fontId="18" fillId="0" borderId="62" xfId="19" applyFont="1" applyBorder="1" applyAlignment="1">
      <alignment horizontal="center"/>
    </xf>
    <xf numFmtId="179" fontId="18" fillId="0" borderId="62" xfId="19" applyNumberFormat="1" applyFont="1" applyBorder="1" applyAlignment="1">
      <alignment horizontal="center"/>
    </xf>
    <xf numFmtId="0" fontId="0" fillId="0" borderId="62" xfId="0" applyBorder="1" applyAlignment="1">
      <alignment horizontal="center"/>
    </xf>
    <xf numFmtId="43" fontId="0" fillId="0" borderId="0" xfId="7" applyFont="1"/>
    <xf numFmtId="0" fontId="23" fillId="11" borderId="72" xfId="19" applyFont="1" applyFill="1" applyBorder="1" applyAlignment="1">
      <alignment vertical="center" wrapText="1"/>
    </xf>
    <xf numFmtId="0" fontId="23" fillId="11" borderId="74" xfId="19" applyFont="1" applyFill="1" applyBorder="1" applyAlignment="1">
      <alignment vertical="center" wrapText="1"/>
    </xf>
    <xf numFmtId="0" fontId="23" fillId="11" borderId="75" xfId="19" applyFont="1" applyFill="1" applyBorder="1" applyAlignment="1">
      <alignment vertical="center" wrapText="1"/>
    </xf>
    <xf numFmtId="0" fontId="23" fillId="11" borderId="76" xfId="19" applyFont="1" applyFill="1" applyBorder="1" applyAlignment="1">
      <alignment vertical="center" wrapText="1"/>
    </xf>
    <xf numFmtId="14" fontId="0" fillId="0" borderId="0" xfId="0" applyNumberFormat="1"/>
    <xf numFmtId="0" fontId="23" fillId="11" borderId="77" xfId="19" applyFont="1" applyFill="1" applyBorder="1" applyAlignment="1">
      <alignment vertical="center" wrapText="1"/>
    </xf>
    <xf numFmtId="0" fontId="23" fillId="11" borderId="79" xfId="19" applyFont="1" applyFill="1" applyBorder="1" applyAlignment="1">
      <alignment vertical="center" wrapText="1"/>
    </xf>
    <xf numFmtId="0" fontId="25" fillId="18" borderId="81" xfId="19" applyFont="1" applyFill="1" applyBorder="1" applyAlignment="1">
      <alignment horizontal="right" vertical="center"/>
    </xf>
    <xf numFmtId="0" fontId="2" fillId="18" borderId="82" xfId="19" applyFill="1" applyBorder="1" applyAlignment="1">
      <alignment horizontal="center" vertical="center"/>
    </xf>
    <xf numFmtId="0" fontId="25" fillId="18" borderId="83" xfId="19" applyFont="1" applyFill="1" applyBorder="1" applyAlignment="1">
      <alignment horizontal="right" vertical="center"/>
    </xf>
    <xf numFmtId="0" fontId="2" fillId="18" borderId="84" xfId="19" applyFill="1" applyBorder="1" applyAlignment="1">
      <alignment horizontal="center" vertical="center"/>
    </xf>
    <xf numFmtId="14" fontId="2" fillId="18" borderId="84" xfId="19" applyNumberFormat="1" applyFill="1" applyBorder="1" applyAlignment="1">
      <alignment horizontal="center" vertical="center"/>
    </xf>
    <xf numFmtId="203" fontId="0" fillId="0" borderId="0" xfId="0" applyNumberFormat="1"/>
    <xf numFmtId="0" fontId="25" fillId="18" borderId="84" xfId="19" applyFont="1" applyFill="1" applyBorder="1" applyAlignment="1">
      <alignment horizontal="center" vertical="center"/>
    </xf>
    <xf numFmtId="0" fontId="62" fillId="12" borderId="1" xfId="19" applyFont="1" applyFill="1" applyBorder="1"/>
    <xf numFmtId="0" fontId="32" fillId="12" borderId="0" xfId="19" applyFont="1" applyFill="1"/>
    <xf numFmtId="0" fontId="28" fillId="12" borderId="0" xfId="19" applyFont="1" applyFill="1"/>
    <xf numFmtId="0" fontId="31" fillId="12" borderId="22" xfId="19" applyFont="1" applyFill="1" applyBorder="1" applyAlignment="1">
      <alignment horizontal="right" vertical="center"/>
    </xf>
    <xf numFmtId="0" fontId="63" fillId="18" borderId="86" xfId="19" applyFont="1" applyFill="1" applyBorder="1" applyAlignment="1">
      <alignment horizontal="center"/>
    </xf>
    <xf numFmtId="0" fontId="63" fillId="18" borderId="87" xfId="19" applyFont="1" applyFill="1" applyBorder="1" applyAlignment="1">
      <alignment horizontal="center"/>
    </xf>
    <xf numFmtId="0" fontId="32" fillId="12" borderId="89" xfId="19" applyFont="1" applyFill="1" applyBorder="1" applyAlignment="1">
      <alignment horizontal="center"/>
    </xf>
    <xf numFmtId="44" fontId="32" fillId="11" borderId="90" xfId="58" applyFont="1" applyFill="1" applyBorder="1"/>
    <xf numFmtId="9" fontId="32" fillId="12" borderId="89" xfId="2" applyFont="1" applyFill="1" applyBorder="1" applyAlignment="1">
      <alignment horizontal="center"/>
    </xf>
    <xf numFmtId="204" fontId="32" fillId="12" borderId="91" xfId="21" applyNumberFormat="1" applyFont="1" applyFill="1" applyBorder="1" applyAlignment="1">
      <alignment horizontal="center"/>
    </xf>
    <xf numFmtId="180" fontId="32" fillId="12" borderId="93" xfId="59" applyFont="1" applyFill="1" applyBorder="1" applyAlignment="1">
      <alignment horizontal="center"/>
    </xf>
    <xf numFmtId="44" fontId="32" fillId="11" borderId="93" xfId="58" applyFont="1" applyFill="1" applyBorder="1"/>
    <xf numFmtId="205" fontId="32" fillId="12" borderId="93" xfId="7" applyNumberFormat="1" applyFont="1" applyFill="1" applyBorder="1" applyAlignment="1">
      <alignment horizontal="center"/>
    </xf>
    <xf numFmtId="204" fontId="32" fillId="12" borderId="94" xfId="21" applyNumberFormat="1" applyFont="1" applyFill="1" applyBorder="1" applyAlignment="1">
      <alignment horizontal="center"/>
    </xf>
    <xf numFmtId="44" fontId="32" fillId="12" borderId="93" xfId="58" applyFont="1" applyFill="1" applyBorder="1"/>
    <xf numFmtId="0" fontId="32" fillId="12" borderId="96" xfId="19" applyFont="1" applyFill="1" applyBorder="1" applyAlignment="1">
      <alignment horizontal="center"/>
    </xf>
    <xf numFmtId="44" fontId="32" fillId="12" borderId="96" xfId="58" applyFont="1" applyFill="1" applyBorder="1"/>
    <xf numFmtId="43" fontId="32" fillId="12" borderId="96" xfId="7" applyFont="1" applyFill="1" applyBorder="1"/>
    <xf numFmtId="44" fontId="32" fillId="12" borderId="97" xfId="58" applyFont="1" applyFill="1" applyBorder="1"/>
    <xf numFmtId="0" fontId="32" fillId="12" borderId="1" xfId="19" applyFont="1" applyFill="1" applyBorder="1"/>
    <xf numFmtId="179" fontId="32" fillId="12" borderId="0" xfId="19" applyNumberFormat="1" applyFont="1" applyFill="1"/>
    <xf numFmtId="179" fontId="63" fillId="12" borderId="0" xfId="19" applyNumberFormat="1" applyFont="1" applyFill="1" applyAlignment="1">
      <alignment horizontal="center"/>
    </xf>
    <xf numFmtId="206" fontId="32" fillId="18" borderId="84" xfId="19" applyNumberFormat="1" applyFont="1" applyFill="1" applyBorder="1"/>
    <xf numFmtId="0" fontId="32" fillId="12" borderId="22" xfId="19" applyFont="1" applyFill="1" applyBorder="1"/>
    <xf numFmtId="0" fontId="63" fillId="18" borderId="98" xfId="19" applyFont="1" applyFill="1" applyBorder="1" applyAlignment="1">
      <alignment horizontal="center"/>
    </xf>
    <xf numFmtId="179" fontId="63" fillId="18" borderId="86" xfId="19" applyNumberFormat="1" applyFont="1" applyFill="1" applyBorder="1" applyAlignment="1">
      <alignment horizontal="center"/>
    </xf>
    <xf numFmtId="179" fontId="63" fillId="18" borderId="87" xfId="19" applyNumberFormat="1" applyFont="1" applyFill="1" applyBorder="1" applyAlignment="1">
      <alignment horizontal="center"/>
    </xf>
    <xf numFmtId="207" fontId="32" fillId="12" borderId="89" xfId="19" applyNumberFormat="1" applyFont="1" applyFill="1" applyBorder="1" applyAlignment="1">
      <alignment horizontal="center"/>
    </xf>
    <xf numFmtId="180" fontId="32" fillId="12" borderId="90" xfId="59" applyFont="1" applyFill="1" applyBorder="1" applyAlignment="1">
      <alignment horizontal="center"/>
    </xf>
    <xf numFmtId="186" fontId="32" fillId="12" borderId="89" xfId="19" applyNumberFormat="1" applyFont="1" applyFill="1" applyBorder="1" applyAlignment="1">
      <alignment horizontal="center"/>
    </xf>
    <xf numFmtId="207" fontId="32" fillId="12" borderId="93" xfId="19" applyNumberFormat="1" applyFont="1" applyFill="1" applyBorder="1" applyAlignment="1">
      <alignment horizontal="center"/>
    </xf>
    <xf numFmtId="186" fontId="32" fillId="12" borderId="93" xfId="19" applyNumberFormat="1" applyFont="1" applyFill="1" applyBorder="1" applyAlignment="1">
      <alignment horizontal="center"/>
    </xf>
    <xf numFmtId="179" fontId="32" fillId="12" borderId="93" xfId="19" applyNumberFormat="1" applyFont="1" applyFill="1" applyBorder="1" applyAlignment="1">
      <alignment horizontal="center"/>
    </xf>
    <xf numFmtId="179" fontId="32" fillId="12" borderId="96" xfId="21" applyFont="1" applyFill="1" applyBorder="1" applyAlignment="1">
      <alignment horizontal="center"/>
    </xf>
    <xf numFmtId="179" fontId="32" fillId="12" borderId="96" xfId="19" applyNumberFormat="1" applyFont="1" applyFill="1" applyBorder="1" applyAlignment="1">
      <alignment horizontal="center"/>
    </xf>
    <xf numFmtId="44" fontId="32" fillId="12" borderId="97" xfId="58" applyFont="1" applyFill="1" applyBorder="1" applyAlignment="1">
      <alignment horizontal="center"/>
    </xf>
    <xf numFmtId="208" fontId="32" fillId="11" borderId="93" xfId="7" applyNumberFormat="1" applyFont="1" applyFill="1" applyBorder="1"/>
    <xf numFmtId="43" fontId="32" fillId="12" borderId="93" xfId="7" applyFont="1" applyFill="1" applyBorder="1" applyAlignment="1">
      <alignment horizontal="center"/>
    </xf>
    <xf numFmtId="179" fontId="32" fillId="12" borderId="93" xfId="21" applyFont="1" applyFill="1" applyBorder="1"/>
    <xf numFmtId="44" fontId="32" fillId="12" borderId="94" xfId="58" applyFont="1" applyFill="1" applyBorder="1" applyAlignment="1">
      <alignment horizontal="center"/>
    </xf>
    <xf numFmtId="179" fontId="32" fillId="12" borderId="96" xfId="21" applyFont="1" applyFill="1" applyBorder="1"/>
    <xf numFmtId="180" fontId="32" fillId="18" borderId="84" xfId="59" applyFont="1" applyFill="1" applyBorder="1"/>
    <xf numFmtId="0" fontId="63" fillId="18" borderId="85" xfId="19" applyFont="1" applyFill="1" applyBorder="1" applyAlignment="1">
      <alignment horizontal="center"/>
    </xf>
    <xf numFmtId="0" fontId="63" fillId="18" borderId="86" xfId="19" quotePrefix="1" applyFont="1" applyFill="1" applyBorder="1" applyAlignment="1">
      <alignment horizontal="center"/>
    </xf>
    <xf numFmtId="0" fontId="63" fillId="18" borderId="84" xfId="19" quotePrefix="1" applyFont="1" applyFill="1" applyBorder="1" applyAlignment="1">
      <alignment horizontal="center"/>
    </xf>
    <xf numFmtId="0" fontId="32" fillId="12" borderId="88" xfId="19" applyFont="1" applyFill="1" applyBorder="1"/>
    <xf numFmtId="179" fontId="32" fillId="12" borderId="89" xfId="21" applyFont="1" applyFill="1" applyBorder="1"/>
    <xf numFmtId="180" fontId="32" fillId="12" borderId="90" xfId="59" applyFont="1" applyFill="1" applyBorder="1"/>
    <xf numFmtId="10" fontId="32" fillId="12" borderId="89" xfId="21" applyNumberFormat="1" applyFont="1" applyFill="1" applyBorder="1"/>
    <xf numFmtId="180" fontId="32" fillId="12" borderId="89" xfId="59" applyFont="1" applyFill="1" applyBorder="1"/>
    <xf numFmtId="209" fontId="32" fillId="12" borderId="89" xfId="21" applyNumberFormat="1" applyFont="1" applyFill="1" applyBorder="1"/>
    <xf numFmtId="180" fontId="32" fillId="12" borderId="104" xfId="59" applyFont="1" applyFill="1" applyBorder="1" applyAlignment="1">
      <alignment horizontal="center"/>
    </xf>
    <xf numFmtId="0" fontId="32" fillId="12" borderId="92" xfId="19" applyFont="1" applyFill="1" applyBorder="1"/>
    <xf numFmtId="180" fontId="32" fillId="12" borderId="93" xfId="59" applyFont="1" applyFill="1" applyBorder="1"/>
    <xf numFmtId="10" fontId="32" fillId="12" borderId="93" xfId="21" applyNumberFormat="1" applyFont="1" applyFill="1" applyBorder="1"/>
    <xf numFmtId="209" fontId="32" fillId="12" borderId="93" xfId="21" applyNumberFormat="1" applyFont="1" applyFill="1" applyBorder="1"/>
    <xf numFmtId="180" fontId="32" fillId="12" borderId="105" xfId="59" applyFont="1" applyFill="1" applyBorder="1" applyAlignment="1">
      <alignment horizontal="center"/>
    </xf>
    <xf numFmtId="179" fontId="32" fillId="0" borderId="93" xfId="21" applyFont="1" applyFill="1" applyBorder="1"/>
    <xf numFmtId="9" fontId="32" fillId="12" borderId="93" xfId="19" applyNumberFormat="1" applyFont="1" applyFill="1" applyBorder="1"/>
    <xf numFmtId="179" fontId="32" fillId="12" borderId="93" xfId="19" applyNumberFormat="1" applyFont="1" applyFill="1" applyBorder="1"/>
    <xf numFmtId="179" fontId="32" fillId="12" borderId="105" xfId="21" applyFont="1" applyFill="1" applyBorder="1" applyAlignment="1">
      <alignment horizontal="center"/>
    </xf>
    <xf numFmtId="0" fontId="32" fillId="12" borderId="95" xfId="19" applyFont="1" applyFill="1" applyBorder="1"/>
    <xf numFmtId="0" fontId="32" fillId="12" borderId="96" xfId="19" applyFont="1" applyFill="1" applyBorder="1"/>
    <xf numFmtId="179" fontId="32" fillId="12" borderId="96" xfId="19" applyNumberFormat="1" applyFont="1" applyFill="1" applyBorder="1"/>
    <xf numFmtId="179" fontId="32" fillId="12" borderId="106" xfId="19" applyNumberFormat="1" applyFont="1" applyFill="1" applyBorder="1"/>
    <xf numFmtId="179" fontId="32" fillId="12" borderId="0" xfId="19" applyNumberFormat="1" applyFont="1" applyFill="1" applyAlignment="1">
      <alignment horizontal="center"/>
    </xf>
    <xf numFmtId="2" fontId="0" fillId="0" borderId="0" xfId="0" applyNumberFormat="1"/>
    <xf numFmtId="180" fontId="63" fillId="18" borderId="84" xfId="59" applyFont="1" applyFill="1" applyBorder="1"/>
    <xf numFmtId="0" fontId="61" fillId="0" borderId="1" xfId="60" applyFont="1" applyBorder="1"/>
    <xf numFmtId="0" fontId="1" fillId="0" borderId="0" xfId="60"/>
    <xf numFmtId="0" fontId="1" fillId="0" borderId="18" xfId="60" applyBorder="1"/>
    <xf numFmtId="0" fontId="0" fillId="0" borderId="18" xfId="0" applyBorder="1"/>
    <xf numFmtId="0" fontId="1" fillId="0" borderId="24" xfId="60" applyBorder="1"/>
    <xf numFmtId="0" fontId="32" fillId="12" borderId="93" xfId="19" applyFont="1" applyFill="1" applyBorder="1"/>
    <xf numFmtId="9" fontId="32" fillId="12" borderId="89" xfId="2" applyFont="1" applyFill="1" applyBorder="1" applyAlignment="1">
      <alignment horizontal="right"/>
    </xf>
    <xf numFmtId="207" fontId="32" fillId="12" borderId="89" xfId="21" applyNumberFormat="1" applyFont="1" applyFill="1" applyBorder="1"/>
    <xf numFmtId="207" fontId="32" fillId="12" borderId="93" xfId="21" applyNumberFormat="1" applyFont="1" applyFill="1" applyBorder="1"/>
    <xf numFmtId="186" fontId="32" fillId="12" borderId="89" xfId="21" applyNumberFormat="1" applyFont="1" applyFill="1" applyBorder="1"/>
    <xf numFmtId="186" fontId="32" fillId="12" borderId="93" xfId="21" applyNumberFormat="1" applyFont="1" applyFill="1" applyBorder="1"/>
    <xf numFmtId="207" fontId="32" fillId="12" borderId="108" xfId="19" applyNumberFormat="1" applyFont="1" applyFill="1" applyBorder="1" applyAlignment="1">
      <alignment horizontal="center"/>
    </xf>
    <xf numFmtId="180" fontId="32" fillId="12" borderId="108" xfId="59" applyFont="1" applyFill="1" applyBorder="1" applyAlignment="1">
      <alignment horizontal="center"/>
    </xf>
    <xf numFmtId="186" fontId="32" fillId="12" borderId="108" xfId="19" applyNumberFormat="1" applyFont="1" applyFill="1" applyBorder="1" applyAlignment="1">
      <alignment horizontal="center"/>
    </xf>
    <xf numFmtId="44" fontId="32" fillId="12" borderId="109" xfId="58" applyFont="1" applyFill="1" applyBorder="1" applyAlignment="1">
      <alignment horizontal="center"/>
    </xf>
    <xf numFmtId="186" fontId="32" fillId="12" borderId="110" xfId="19" applyNumberFormat="1" applyFont="1" applyFill="1" applyBorder="1" applyAlignment="1">
      <alignment horizontal="center"/>
    </xf>
    <xf numFmtId="172" fontId="32" fillId="12" borderId="89" xfId="19" applyNumberFormat="1" applyFont="1" applyFill="1" applyBorder="1" applyAlignment="1">
      <alignment horizontal="center"/>
    </xf>
    <xf numFmtId="172" fontId="32" fillId="12" borderId="93" xfId="19" applyNumberFormat="1" applyFont="1" applyFill="1" applyBorder="1" applyAlignment="1">
      <alignment horizontal="center"/>
    </xf>
    <xf numFmtId="210" fontId="32" fillId="12" borderId="89" xfId="19" applyNumberFormat="1" applyFont="1" applyFill="1" applyBorder="1" applyAlignment="1">
      <alignment horizontal="center"/>
    </xf>
    <xf numFmtId="210" fontId="32" fillId="12" borderId="93" xfId="19" applyNumberFormat="1" applyFont="1" applyFill="1" applyBorder="1" applyAlignment="1">
      <alignment horizontal="center"/>
    </xf>
    <xf numFmtId="186" fontId="32" fillId="12" borderId="93" xfId="19" applyNumberFormat="1" applyFont="1" applyFill="1" applyBorder="1"/>
    <xf numFmtId="211" fontId="32" fillId="12" borderId="93" xfId="7" applyNumberFormat="1" applyFont="1" applyFill="1" applyBorder="1" applyAlignment="1">
      <alignment horizontal="center"/>
    </xf>
    <xf numFmtId="212" fontId="32" fillId="11" borderId="93" xfId="7" applyNumberFormat="1" applyFont="1" applyFill="1" applyBorder="1"/>
    <xf numFmtId="210" fontId="32" fillId="12" borderId="117" xfId="19" applyNumberFormat="1" applyFont="1" applyFill="1" applyBorder="1" applyAlignment="1">
      <alignment horizontal="center"/>
    </xf>
    <xf numFmtId="210" fontId="32" fillId="12" borderId="113" xfId="19" applyNumberFormat="1" applyFont="1" applyFill="1" applyBorder="1" applyAlignment="1">
      <alignment horizontal="center"/>
    </xf>
    <xf numFmtId="210" fontId="32" fillId="12" borderId="101" xfId="19" applyNumberFormat="1" applyFont="1" applyFill="1" applyBorder="1" applyAlignment="1">
      <alignment horizontal="center"/>
    </xf>
    <xf numFmtId="165" fontId="18" fillId="0" borderId="62" xfId="8" applyFont="1" applyFill="1" applyBorder="1"/>
    <xf numFmtId="207" fontId="19" fillId="0" borderId="62" xfId="30" applyNumberFormat="1" applyFont="1" applyFill="1" applyBorder="1"/>
    <xf numFmtId="0" fontId="61" fillId="0" borderId="39" xfId="0" applyFont="1" applyBorder="1"/>
    <xf numFmtId="0" fontId="0" fillId="0" borderId="39" xfId="0" applyBorder="1"/>
    <xf numFmtId="0" fontId="40" fillId="0" borderId="0" xfId="6" applyFont="1" applyBorder="1" applyAlignment="1">
      <alignment vertical="center" wrapText="1"/>
    </xf>
    <xf numFmtId="0" fontId="67" fillId="0" borderId="0" xfId="0" applyFont="1"/>
    <xf numFmtId="10" fontId="0" fillId="0" borderId="0" xfId="0" applyNumberFormat="1" applyAlignment="1">
      <alignment horizontal="center"/>
    </xf>
    <xf numFmtId="0" fontId="71" fillId="0" borderId="0" xfId="0" applyFont="1" applyAlignment="1">
      <alignment horizontal="left"/>
    </xf>
    <xf numFmtId="0" fontId="71" fillId="0" borderId="0" xfId="0" applyFont="1"/>
    <xf numFmtId="10" fontId="0" fillId="0" borderId="0" xfId="0" applyNumberFormat="1" applyBorder="1" applyAlignment="1">
      <alignment horizontal="center"/>
    </xf>
    <xf numFmtId="0" fontId="70" fillId="0" borderId="0" xfId="0" applyFont="1" applyAlignment="1">
      <alignment horizontal="left"/>
    </xf>
    <xf numFmtId="44" fontId="0" fillId="0" borderId="62" xfId="58" applyFont="1" applyBorder="1"/>
    <xf numFmtId="0" fontId="0" fillId="19" borderId="62" xfId="0" applyFill="1" applyBorder="1" applyAlignment="1">
      <alignment horizontal="center"/>
    </xf>
    <xf numFmtId="10" fontId="0" fillId="19" borderId="62" xfId="0" applyNumberFormat="1" applyFill="1" applyBorder="1" applyAlignment="1">
      <alignment horizontal="center"/>
    </xf>
    <xf numFmtId="10" fontId="0" fillId="0" borderId="62" xfId="0" applyNumberFormat="1" applyBorder="1"/>
    <xf numFmtId="0" fontId="66" fillId="19" borderId="62" xfId="0" applyFont="1" applyFill="1" applyBorder="1" applyAlignment="1">
      <alignment horizontal="center" vertical="center"/>
    </xf>
    <xf numFmtId="0" fontId="65" fillId="5" borderId="62" xfId="0" applyFont="1" applyFill="1" applyBorder="1" applyAlignment="1">
      <alignment horizontal="center" vertical="center"/>
    </xf>
    <xf numFmtId="0" fontId="68" fillId="20" borderId="62" xfId="0" applyFont="1" applyFill="1" applyBorder="1" applyAlignment="1">
      <alignment horizontal="center" vertical="center"/>
    </xf>
    <xf numFmtId="180" fontId="68" fillId="17" borderId="62" xfId="62" applyFont="1" applyFill="1" applyBorder="1" applyAlignment="1">
      <alignment horizontal="center" vertical="center"/>
    </xf>
    <xf numFmtId="0" fontId="0" fillId="0" borderId="62" xfId="0" applyBorder="1" applyAlignment="1">
      <alignment horizontal="center" vertical="center"/>
    </xf>
    <xf numFmtId="44" fontId="0" fillId="0" borderId="62" xfId="0" applyNumberFormat="1" applyBorder="1"/>
    <xf numFmtId="0" fontId="0" fillId="0" borderId="62" xfId="0" applyBorder="1" applyAlignment="1">
      <alignment vertical="center" wrapText="1"/>
    </xf>
    <xf numFmtId="0" fontId="0" fillId="15" borderId="62" xfId="0" applyFill="1" applyBorder="1"/>
    <xf numFmtId="0" fontId="0" fillId="0" borderId="62" xfId="0" applyFill="1" applyBorder="1"/>
    <xf numFmtId="0" fontId="0" fillId="0" borderId="62" xfId="0" applyBorder="1" applyAlignment="1">
      <alignment vertical="center"/>
    </xf>
    <xf numFmtId="0" fontId="59" fillId="0" borderId="39" xfId="0" applyFont="1" applyBorder="1"/>
    <xf numFmtId="0" fontId="54" fillId="0" borderId="0" xfId="0" applyFont="1"/>
    <xf numFmtId="0" fontId="8" fillId="0" borderId="1" xfId="0" applyFont="1" applyBorder="1" applyAlignment="1">
      <alignment horizontal="justify" vertical="center" wrapText="1"/>
    </xf>
    <xf numFmtId="0" fontId="8" fillId="0" borderId="0" xfId="0" applyFont="1" applyAlignment="1">
      <alignment horizontal="justify" vertical="center" wrapText="1"/>
    </xf>
    <xf numFmtId="0" fontId="8" fillId="0" borderId="22" xfId="0" applyFont="1" applyBorder="1" applyAlignment="1">
      <alignment horizontal="justify" vertical="center" wrapText="1"/>
    </xf>
    <xf numFmtId="0" fontId="8" fillId="0" borderId="1" xfId="0" applyFont="1" applyBorder="1" applyAlignment="1">
      <alignment horizontal="justify" wrapText="1"/>
    </xf>
    <xf numFmtId="0" fontId="8" fillId="0" borderId="0" xfId="0" applyFont="1" applyAlignment="1">
      <alignment horizontal="justify" wrapText="1"/>
    </xf>
    <xf numFmtId="0" fontId="8" fillId="0" borderId="22" xfId="0" applyFont="1" applyBorder="1" applyAlignment="1">
      <alignment horizontal="justify" wrapText="1"/>
    </xf>
    <xf numFmtId="0" fontId="5" fillId="0" borderId="0" xfId="0" applyFont="1" applyAlignment="1">
      <alignment horizontal="right"/>
    </xf>
    <xf numFmtId="0" fontId="5" fillId="0" borderId="22" xfId="0" applyFont="1" applyBorder="1" applyAlignment="1">
      <alignment horizontal="right"/>
    </xf>
    <xf numFmtId="0" fontId="5" fillId="0" borderId="18" xfId="0" applyFont="1" applyBorder="1" applyAlignment="1">
      <alignment horizontal="right"/>
    </xf>
    <xf numFmtId="0" fontId="5" fillId="0" borderId="24" xfId="0" applyFont="1" applyBorder="1" applyAlignment="1">
      <alignment horizontal="right"/>
    </xf>
    <xf numFmtId="0" fontId="8" fillId="10" borderId="50" xfId="0" applyFont="1" applyFill="1" applyBorder="1"/>
    <xf numFmtId="0" fontId="8" fillId="10" borderId="51" xfId="0" applyFont="1" applyFill="1" applyBorder="1"/>
    <xf numFmtId="170" fontId="10" fillId="4" borderId="5" xfId="1" applyNumberFormat="1" applyFont="1" applyFill="1" applyBorder="1" applyAlignment="1">
      <alignment horizontal="right"/>
    </xf>
    <xf numFmtId="170" fontId="10" fillId="4" borderId="29" xfId="1" applyNumberFormat="1" applyFont="1" applyFill="1" applyBorder="1" applyAlignment="1">
      <alignment horizontal="right"/>
    </xf>
    <xf numFmtId="170" fontId="10" fillId="4" borderId="16" xfId="1" applyNumberFormat="1" applyFont="1" applyFill="1" applyBorder="1" applyAlignment="1">
      <alignment horizontal="right"/>
    </xf>
    <xf numFmtId="170" fontId="10" fillId="4" borderId="53" xfId="1" applyNumberFormat="1" applyFont="1" applyFill="1" applyBorder="1" applyAlignment="1">
      <alignment horizontal="right"/>
    </xf>
    <xf numFmtId="0" fontId="8" fillId="4" borderId="3" xfId="0" applyFont="1" applyFill="1" applyBorder="1" applyAlignment="1">
      <alignment horizontal="right"/>
    </xf>
    <xf numFmtId="0" fontId="8" fillId="4" borderId="7" xfId="0" applyFont="1" applyFill="1" applyBorder="1" applyAlignment="1">
      <alignment horizontal="right"/>
    </xf>
    <xf numFmtId="0" fontId="8" fillId="4" borderId="8" xfId="0" applyFont="1" applyFill="1" applyBorder="1" applyAlignment="1">
      <alignment horizontal="right"/>
    </xf>
    <xf numFmtId="0" fontId="8" fillId="9" borderId="54" xfId="0" applyFont="1" applyFill="1" applyBorder="1" applyAlignment="1">
      <alignment horizontal="center" vertical="center"/>
    </xf>
    <xf numFmtId="0" fontId="8" fillId="9" borderId="55" xfId="0" applyFont="1" applyFill="1" applyBorder="1" applyAlignment="1">
      <alignment horizontal="center" vertical="center"/>
    </xf>
    <xf numFmtId="0" fontId="8" fillId="9" borderId="56" xfId="0" applyFont="1" applyFill="1" applyBorder="1" applyAlignment="1">
      <alignment horizontal="center" vertical="center"/>
    </xf>
    <xf numFmtId="0" fontId="8" fillId="9" borderId="12" xfId="0" applyFont="1" applyFill="1" applyBorder="1" applyAlignment="1">
      <alignment horizontal="center" vertical="center"/>
    </xf>
    <xf numFmtId="0" fontId="10" fillId="0" borderId="50" xfId="10" applyFont="1" applyBorder="1" applyAlignment="1">
      <alignment horizontal="left" vertical="center"/>
    </xf>
    <xf numFmtId="0" fontId="10" fillId="0" borderId="51" xfId="10" applyFont="1" applyBorder="1" applyAlignment="1">
      <alignment horizontal="left" vertical="center"/>
    </xf>
    <xf numFmtId="0" fontId="10" fillId="0" borderId="29" xfId="10" applyFont="1" applyBorder="1" applyAlignment="1">
      <alignment horizontal="left" vertical="center"/>
    </xf>
    <xf numFmtId="173" fontId="10" fillId="4" borderId="5" xfId="0" applyNumberFormat="1" applyFont="1" applyFill="1" applyBorder="1" applyAlignment="1">
      <alignment horizontal="right"/>
    </xf>
    <xf numFmtId="173" fontId="10" fillId="4" borderId="29" xfId="0" applyNumberFormat="1" applyFont="1" applyFill="1" applyBorder="1" applyAlignment="1">
      <alignment horizontal="right"/>
    </xf>
    <xf numFmtId="2" fontId="10" fillId="4" borderId="16" xfId="0" applyNumberFormat="1" applyFont="1" applyFill="1" applyBorder="1" applyAlignment="1">
      <alignment horizontal="right"/>
    </xf>
    <xf numFmtId="2" fontId="10" fillId="4" borderId="53" xfId="0" applyNumberFormat="1" applyFont="1" applyFill="1" applyBorder="1" applyAlignment="1">
      <alignment horizontal="right"/>
    </xf>
    <xf numFmtId="0" fontId="10" fillId="4" borderId="50" xfId="0" applyFont="1" applyFill="1" applyBorder="1" applyAlignment="1">
      <alignment wrapText="1"/>
    </xf>
    <xf numFmtId="0" fontId="10" fillId="4" borderId="51" xfId="0" applyFont="1" applyFill="1" applyBorder="1" applyAlignment="1">
      <alignment wrapText="1"/>
    </xf>
    <xf numFmtId="0" fontId="10" fillId="4" borderId="29" xfId="0" applyFont="1" applyFill="1" applyBorder="1" applyAlignment="1">
      <alignment wrapText="1"/>
    </xf>
    <xf numFmtId="170" fontId="10" fillId="4" borderId="5" xfId="0" applyNumberFormat="1" applyFont="1" applyFill="1" applyBorder="1" applyAlignment="1">
      <alignment horizontal="center"/>
    </xf>
    <xf numFmtId="170" fontId="10" fillId="4" borderId="29" xfId="0" applyNumberFormat="1" applyFont="1" applyFill="1" applyBorder="1" applyAlignment="1">
      <alignment horizontal="center"/>
    </xf>
    <xf numFmtId="0" fontId="10" fillId="4" borderId="50" xfId="0" applyFont="1" applyFill="1" applyBorder="1"/>
    <xf numFmtId="0" fontId="10" fillId="4" borderId="51" xfId="0" applyFont="1" applyFill="1" applyBorder="1"/>
    <xf numFmtId="0" fontId="10" fillId="4" borderId="29" xfId="0" applyFont="1" applyFill="1" applyBorder="1"/>
    <xf numFmtId="0" fontId="10" fillId="4" borderId="5" xfId="0" applyFont="1" applyFill="1" applyBorder="1" applyAlignment="1">
      <alignment horizontal="center"/>
    </xf>
    <xf numFmtId="0" fontId="10" fillId="4" borderId="29" xfId="0" applyFont="1" applyFill="1" applyBorder="1" applyAlignment="1">
      <alignment horizontal="center"/>
    </xf>
    <xf numFmtId="0" fontId="10" fillId="4" borderId="57" xfId="0" applyFont="1" applyFill="1" applyBorder="1"/>
    <xf numFmtId="0" fontId="10" fillId="4" borderId="58" xfId="0" applyFont="1" applyFill="1" applyBorder="1"/>
    <xf numFmtId="0" fontId="8" fillId="4" borderId="18" xfId="0" applyFont="1" applyFill="1" applyBorder="1" applyAlignment="1">
      <alignment horizontal="right"/>
    </xf>
    <xf numFmtId="0" fontId="8" fillId="4" borderId="24" xfId="0" applyFont="1" applyFill="1" applyBorder="1" applyAlignment="1">
      <alignment horizontal="right"/>
    </xf>
    <xf numFmtId="0" fontId="8" fillId="9" borderId="54" xfId="0" applyFont="1" applyFill="1" applyBorder="1" applyAlignment="1">
      <alignment horizontal="center"/>
    </xf>
    <xf numFmtId="0" fontId="8" fillId="9" borderId="55" xfId="0" applyFont="1" applyFill="1" applyBorder="1" applyAlignment="1">
      <alignment horizontal="center"/>
    </xf>
    <xf numFmtId="0" fontId="8" fillId="9" borderId="12" xfId="0" applyFont="1" applyFill="1" applyBorder="1" applyAlignment="1">
      <alignment horizontal="center" wrapText="1"/>
    </xf>
    <xf numFmtId="0" fontId="8" fillId="9" borderId="56" xfId="0" applyFont="1" applyFill="1" applyBorder="1" applyAlignment="1">
      <alignment horizontal="center" wrapText="1"/>
    </xf>
    <xf numFmtId="0" fontId="8" fillId="4" borderId="23" xfId="0" applyFont="1" applyFill="1" applyBorder="1" applyAlignment="1">
      <alignment horizontal="right"/>
    </xf>
    <xf numFmtId="0" fontId="8" fillId="5" borderId="54" xfId="0" applyFont="1" applyFill="1" applyBorder="1" applyAlignment="1">
      <alignment horizontal="center" vertical="center"/>
    </xf>
    <xf numFmtId="0" fontId="8" fillId="5" borderId="55" xfId="0" applyFont="1" applyFill="1" applyBorder="1" applyAlignment="1">
      <alignment horizontal="center" vertical="center"/>
    </xf>
    <xf numFmtId="0" fontId="8" fillId="9" borderId="12" xfId="0" applyFont="1" applyFill="1" applyBorder="1" applyAlignment="1">
      <alignment horizontal="center" vertical="center" wrapText="1"/>
    </xf>
    <xf numFmtId="0" fontId="8" fillId="9" borderId="32" xfId="0" applyFont="1" applyFill="1" applyBorder="1" applyAlignment="1">
      <alignment horizontal="center" vertical="center" wrapText="1"/>
    </xf>
    <xf numFmtId="0" fontId="10" fillId="4" borderId="50" xfId="0" applyFont="1" applyFill="1" applyBorder="1" applyAlignment="1">
      <alignment horizontal="left" vertical="center"/>
    </xf>
    <xf numFmtId="0" fontId="10" fillId="4" borderId="51" xfId="0" applyFont="1" applyFill="1" applyBorder="1" applyAlignment="1">
      <alignment horizontal="left" vertical="center"/>
    </xf>
    <xf numFmtId="0" fontId="10" fillId="4" borderId="29" xfId="0" applyFont="1" applyFill="1" applyBorder="1" applyAlignment="1">
      <alignment horizontal="left" vertical="center"/>
    </xf>
    <xf numFmtId="4" fontId="10" fillId="0" borderId="5" xfId="10" applyNumberFormat="1" applyFont="1" applyBorder="1" applyAlignment="1">
      <alignment horizontal="center"/>
    </xf>
    <xf numFmtId="4" fontId="10" fillId="0" borderId="29" xfId="10" applyNumberFormat="1" applyFont="1" applyBorder="1" applyAlignment="1">
      <alignment horizontal="center"/>
    </xf>
    <xf numFmtId="0" fontId="10" fillId="0" borderId="50" xfId="10" applyFont="1" applyBorder="1" applyAlignment="1">
      <alignment horizontal="left"/>
    </xf>
    <xf numFmtId="0" fontId="10" fillId="0" borderId="51" xfId="0" applyFont="1" applyBorder="1"/>
    <xf numFmtId="0" fontId="10" fillId="4" borderId="2" xfId="0" applyFont="1" applyFill="1" applyBorder="1" applyAlignment="1">
      <alignment horizontal="center" vertical="center"/>
    </xf>
    <xf numFmtId="174" fontId="10" fillId="4" borderId="2" xfId="0" applyNumberFormat="1" applyFont="1" applyFill="1" applyBorder="1" applyAlignment="1">
      <alignment horizontal="center" vertical="center"/>
    </xf>
    <xf numFmtId="0" fontId="10" fillId="4" borderId="50" xfId="0" applyFont="1" applyFill="1" applyBorder="1" applyAlignment="1">
      <alignment horizontal="left"/>
    </xf>
    <xf numFmtId="0" fontId="10" fillId="4" borderId="51" xfId="0" applyFont="1" applyFill="1" applyBorder="1" applyAlignment="1">
      <alignment horizontal="left"/>
    </xf>
    <xf numFmtId="0" fontId="10" fillId="4" borderId="29" xfId="0" applyFont="1" applyFill="1" applyBorder="1" applyAlignment="1">
      <alignment horizontal="left"/>
    </xf>
    <xf numFmtId="0" fontId="10" fillId="4" borderId="16" xfId="0" applyFont="1" applyFill="1" applyBorder="1"/>
    <xf numFmtId="0" fontId="10" fillId="4" borderId="53" xfId="0" applyFont="1" applyFill="1" applyBorder="1"/>
    <xf numFmtId="9" fontId="10" fillId="4" borderId="16" xfId="0" applyNumberFormat="1" applyFont="1" applyFill="1" applyBorder="1" applyAlignment="1">
      <alignment horizontal="center"/>
    </xf>
    <xf numFmtId="0" fontId="10" fillId="4" borderId="53" xfId="0" applyFont="1" applyFill="1" applyBorder="1" applyAlignment="1">
      <alignment horizontal="center"/>
    </xf>
    <xf numFmtId="0" fontId="8" fillId="9" borderId="56" xfId="0" applyFont="1" applyFill="1" applyBorder="1" applyAlignment="1">
      <alignment horizontal="center"/>
    </xf>
    <xf numFmtId="0" fontId="8" fillId="9" borderId="12" xfId="0" applyFont="1" applyFill="1" applyBorder="1" applyAlignment="1">
      <alignment horizontal="center"/>
    </xf>
    <xf numFmtId="0" fontId="10" fillId="4" borderId="48" xfId="0" applyFont="1" applyFill="1" applyBorder="1" applyAlignment="1">
      <alignment horizontal="left"/>
    </xf>
    <xf numFmtId="0" fontId="10" fillId="4" borderId="36" xfId="0" applyFont="1" applyFill="1" applyBorder="1" applyAlignment="1">
      <alignment horizontal="left"/>
    </xf>
    <xf numFmtId="0" fontId="10" fillId="4" borderId="49" xfId="0" applyFont="1" applyFill="1" applyBorder="1" applyAlignment="1">
      <alignment horizontal="left"/>
    </xf>
    <xf numFmtId="0" fontId="10" fillId="4" borderId="31" xfId="0" applyFont="1" applyFill="1" applyBorder="1" applyAlignment="1">
      <alignment horizontal="center" vertical="center"/>
    </xf>
    <xf numFmtId="0" fontId="10" fillId="4" borderId="32" xfId="0" applyFont="1" applyFill="1" applyBorder="1" applyAlignment="1">
      <alignment horizontal="center" vertical="center"/>
    </xf>
    <xf numFmtId="174" fontId="10" fillId="4" borderId="31" xfId="0" applyNumberFormat="1" applyFont="1" applyFill="1" applyBorder="1" applyAlignment="1">
      <alignment horizontal="center" vertical="center"/>
    </xf>
    <xf numFmtId="174" fontId="10" fillId="4" borderId="32" xfId="0" applyNumberFormat="1" applyFont="1" applyFill="1" applyBorder="1" applyAlignment="1">
      <alignment horizontal="center" vertical="center"/>
    </xf>
    <xf numFmtId="0" fontId="8" fillId="5" borderId="4" xfId="0" applyFont="1" applyFill="1" applyBorder="1" applyAlignment="1" applyProtection="1">
      <alignment horizontal="center"/>
      <protection locked="0"/>
    </xf>
    <xf numFmtId="0" fontId="8" fillId="5" borderId="2" xfId="0" applyFont="1" applyFill="1" applyBorder="1" applyAlignment="1" applyProtection="1">
      <alignment horizontal="center"/>
      <protection locked="0"/>
    </xf>
    <xf numFmtId="0" fontId="8" fillId="5" borderId="6" xfId="0" applyFont="1" applyFill="1" applyBorder="1" applyAlignment="1" applyProtection="1">
      <alignment horizontal="center"/>
      <protection locked="0"/>
    </xf>
    <xf numFmtId="0" fontId="8" fillId="6" borderId="3" xfId="0" applyFont="1" applyFill="1" applyBorder="1" applyAlignment="1">
      <alignment horizontal="center" vertical="center" wrapText="1"/>
    </xf>
    <xf numFmtId="0" fontId="8" fillId="6" borderId="7" xfId="0" applyFont="1" applyFill="1" applyBorder="1" applyAlignment="1">
      <alignment horizontal="center" vertical="center" wrapText="1"/>
    </xf>
    <xf numFmtId="0" fontId="8" fillId="6" borderId="7" xfId="0" applyFont="1" applyFill="1" applyBorder="1" applyAlignment="1">
      <alignment horizontal="center" vertical="center"/>
    </xf>
    <xf numFmtId="0" fontId="8" fillId="6" borderId="8" xfId="0" applyFont="1" applyFill="1" applyBorder="1" applyAlignment="1">
      <alignment horizontal="center" vertical="center"/>
    </xf>
    <xf numFmtId="0" fontId="8" fillId="3" borderId="23" xfId="0" applyFont="1" applyFill="1" applyBorder="1" applyAlignment="1">
      <alignment horizontal="left" vertical="center" wrapText="1"/>
    </xf>
    <xf numFmtId="0" fontId="8" fillId="3" borderId="18" xfId="0" applyFont="1" applyFill="1" applyBorder="1" applyAlignment="1">
      <alignment horizontal="left" vertical="center" wrapText="1"/>
    </xf>
    <xf numFmtId="0" fontId="8" fillId="3" borderId="24" xfId="0" applyFont="1" applyFill="1" applyBorder="1" applyAlignment="1">
      <alignment horizontal="left" vertical="center" wrapText="1"/>
    </xf>
    <xf numFmtId="0" fontId="8" fillId="3" borderId="23" xfId="0" applyFont="1" applyFill="1" applyBorder="1" applyAlignment="1">
      <alignment horizontal="center" vertical="center"/>
    </xf>
    <xf numFmtId="0" fontId="8" fillId="3" borderId="24" xfId="0" applyFont="1" applyFill="1" applyBorder="1" applyAlignment="1">
      <alignment horizontal="center" vertical="center"/>
    </xf>
    <xf numFmtId="0" fontId="8" fillId="6" borderId="3" xfId="0" applyFont="1" applyFill="1" applyBorder="1" applyAlignment="1">
      <alignment horizontal="center"/>
    </xf>
    <xf numFmtId="0" fontId="8" fillId="6" borderId="7" xfId="0" applyFont="1" applyFill="1" applyBorder="1" applyAlignment="1">
      <alignment horizontal="center"/>
    </xf>
    <xf numFmtId="0" fontId="8" fillId="6" borderId="46" xfId="0" applyFont="1" applyFill="1" applyBorder="1" applyAlignment="1">
      <alignment horizontal="center"/>
    </xf>
    <xf numFmtId="0" fontId="8" fillId="6" borderId="47" xfId="0" applyFont="1" applyFill="1" applyBorder="1" applyAlignment="1">
      <alignment horizontal="center"/>
    </xf>
    <xf numFmtId="0" fontId="10" fillId="4" borderId="39" xfId="0" applyFont="1" applyFill="1" applyBorder="1" applyAlignment="1">
      <alignment horizontal="left"/>
    </xf>
    <xf numFmtId="0" fontId="5" fillId="2" borderId="11" xfId="0" applyFont="1" applyFill="1" applyBorder="1" applyAlignment="1">
      <alignment horizontal="center"/>
    </xf>
    <xf numFmtId="0" fontId="5" fillId="2" borderId="13" xfId="0" applyFont="1" applyFill="1" applyBorder="1" applyAlignment="1">
      <alignment horizontal="center"/>
    </xf>
    <xf numFmtId="0" fontId="5" fillId="2" borderId="4" xfId="0" applyFont="1" applyFill="1" applyBorder="1" applyAlignment="1">
      <alignment horizontal="center"/>
    </xf>
    <xf numFmtId="0" fontId="5" fillId="2" borderId="2" xfId="0" applyFont="1" applyFill="1" applyBorder="1" applyAlignment="1">
      <alignment horizontal="center"/>
    </xf>
    <xf numFmtId="0" fontId="5" fillId="2" borderId="15" xfId="0" applyFont="1" applyFill="1" applyBorder="1" applyAlignment="1">
      <alignment horizontal="center"/>
    </xf>
    <xf numFmtId="0" fontId="5" fillId="2" borderId="17" xfId="0" applyFont="1" applyFill="1" applyBorder="1" applyAlignment="1">
      <alignment horizontal="center"/>
    </xf>
    <xf numFmtId="0" fontId="6" fillId="3" borderId="20" xfId="0" applyFont="1" applyFill="1" applyBorder="1" applyAlignment="1">
      <alignment horizontal="center"/>
    </xf>
    <xf numFmtId="0" fontId="6" fillId="3" borderId="32" xfId="0" applyFont="1" applyFill="1" applyBorder="1" applyAlignment="1">
      <alignment horizontal="center"/>
    </xf>
    <xf numFmtId="0" fontId="5" fillId="3" borderId="13" xfId="9" applyFont="1" applyFill="1" applyBorder="1" applyAlignment="1">
      <alignment horizontal="left" vertical="center"/>
    </xf>
    <xf numFmtId="0" fontId="5" fillId="3" borderId="2" xfId="9" applyFont="1" applyFill="1" applyBorder="1" applyAlignment="1">
      <alignment horizontal="left" vertical="center"/>
    </xf>
    <xf numFmtId="0" fontId="5" fillId="3" borderId="31" xfId="9" applyFont="1" applyFill="1" applyBorder="1" applyAlignment="1">
      <alignment horizontal="center" vertical="center"/>
    </xf>
    <xf numFmtId="0" fontId="5" fillId="3" borderId="20" xfId="9" applyFont="1" applyFill="1" applyBorder="1" applyAlignment="1">
      <alignment horizontal="center" vertical="center"/>
    </xf>
    <xf numFmtId="0" fontId="5" fillId="3" borderId="21" xfId="9" applyFont="1" applyFill="1" applyBorder="1" applyAlignment="1">
      <alignment horizontal="center" vertical="center"/>
    </xf>
    <xf numFmtId="0" fontId="5" fillId="3" borderId="35" xfId="9" applyFont="1" applyFill="1" applyBorder="1" applyAlignment="1">
      <alignment horizontal="center" vertical="center"/>
    </xf>
    <xf numFmtId="0" fontId="5" fillId="3" borderId="36" xfId="9" applyFont="1" applyFill="1" applyBorder="1" applyAlignment="1">
      <alignment horizontal="center" vertical="center"/>
    </xf>
    <xf numFmtId="0" fontId="5" fillId="3" borderId="37" xfId="9" applyFont="1" applyFill="1" applyBorder="1" applyAlignment="1">
      <alignment horizontal="center" vertical="center"/>
    </xf>
    <xf numFmtId="0" fontId="8" fillId="3" borderId="0" xfId="0" applyFont="1" applyFill="1" applyAlignment="1">
      <alignment horizontal="center"/>
    </xf>
    <xf numFmtId="0" fontId="8" fillId="3" borderId="34" xfId="0" applyFont="1" applyFill="1" applyBorder="1" applyAlignment="1">
      <alignment horizontal="center"/>
    </xf>
    <xf numFmtId="0" fontId="5" fillId="3" borderId="25" xfId="9" applyFont="1" applyFill="1" applyBorder="1" applyAlignment="1">
      <alignment horizontal="left" vertical="center"/>
    </xf>
    <xf numFmtId="0" fontId="5" fillId="3" borderId="26" xfId="0" applyFont="1" applyFill="1" applyBorder="1" applyAlignment="1">
      <alignment horizontal="left" vertical="center"/>
    </xf>
    <xf numFmtId="0" fontId="8" fillId="2" borderId="1" xfId="0" applyFont="1" applyFill="1" applyBorder="1" applyAlignment="1">
      <alignment horizontal="right" vertical="center"/>
    </xf>
    <xf numFmtId="0" fontId="8" fillId="2" borderId="0" xfId="0" applyFont="1" applyFill="1" applyAlignment="1">
      <alignment horizontal="right" vertical="center"/>
    </xf>
    <xf numFmtId="0" fontId="8" fillId="2" borderId="0" xfId="0" applyFont="1" applyFill="1" applyAlignment="1">
      <alignment horizontal="center" vertical="center"/>
    </xf>
    <xf numFmtId="0" fontId="10" fillId="2" borderId="36" xfId="0" applyFont="1" applyFill="1" applyBorder="1" applyAlignment="1">
      <alignment horizontal="center"/>
    </xf>
    <xf numFmtId="0" fontId="11" fillId="2" borderId="18" xfId="0" applyFont="1" applyFill="1" applyBorder="1" applyAlignment="1">
      <alignment horizontal="center"/>
    </xf>
    <xf numFmtId="0" fontId="11" fillId="2" borderId="24" xfId="0" applyFont="1" applyFill="1" applyBorder="1" applyAlignment="1">
      <alignment horizontal="center"/>
    </xf>
    <xf numFmtId="0" fontId="10" fillId="0" borderId="0" xfId="0" applyFont="1" applyAlignment="1" applyProtection="1">
      <alignment horizontal="center" vertical="center"/>
      <protection locked="0"/>
    </xf>
    <xf numFmtId="0" fontId="10" fillId="0" borderId="22" xfId="0" applyFont="1" applyBorder="1" applyAlignment="1" applyProtection="1">
      <alignment horizontal="center" vertical="center"/>
      <protection locked="0"/>
    </xf>
    <xf numFmtId="0" fontId="10" fillId="0" borderId="0" xfId="0" applyFont="1" applyAlignment="1">
      <alignment horizontal="center" vertical="top"/>
    </xf>
    <xf numFmtId="0" fontId="10" fillId="0" borderId="39" xfId="0" applyFont="1" applyBorder="1" applyAlignment="1">
      <alignment horizontal="center" vertical="top"/>
    </xf>
    <xf numFmtId="0" fontId="5" fillId="3" borderId="38" xfId="9" applyFont="1" applyFill="1" applyBorder="1" applyAlignment="1">
      <alignment horizontal="center" vertical="center"/>
    </xf>
    <xf numFmtId="0" fontId="5" fillId="3" borderId="39" xfId="9" applyFont="1" applyFill="1" applyBorder="1" applyAlignment="1">
      <alignment horizontal="center" vertical="center"/>
    </xf>
    <xf numFmtId="0" fontId="5" fillId="3" borderId="40" xfId="9" applyFont="1" applyFill="1" applyBorder="1" applyAlignment="1">
      <alignment horizontal="center" vertical="center"/>
    </xf>
    <xf numFmtId="0" fontId="5" fillId="3" borderId="35" xfId="0" applyFont="1" applyFill="1" applyBorder="1" applyAlignment="1">
      <alignment horizontal="center" vertical="center"/>
    </xf>
    <xf numFmtId="0" fontId="5" fillId="3" borderId="36" xfId="0" applyFont="1" applyFill="1" applyBorder="1" applyAlignment="1">
      <alignment horizontal="center" vertical="center"/>
    </xf>
    <xf numFmtId="0" fontId="5" fillId="3" borderId="37" xfId="0" applyFont="1" applyFill="1" applyBorder="1" applyAlignment="1">
      <alignment horizontal="center" vertical="center"/>
    </xf>
    <xf numFmtId="0" fontId="5" fillId="3" borderId="42" xfId="9" applyFont="1" applyFill="1" applyBorder="1" applyAlignment="1">
      <alignment horizontal="left" vertical="center"/>
    </xf>
    <xf numFmtId="0" fontId="5" fillId="3" borderId="25" xfId="9" applyFont="1" applyFill="1" applyBorder="1" applyAlignment="1">
      <alignment horizontal="center" vertical="center"/>
    </xf>
    <xf numFmtId="0" fontId="5" fillId="3" borderId="42" xfId="9" applyFont="1" applyFill="1" applyBorder="1" applyAlignment="1">
      <alignment horizontal="center" vertical="center"/>
    </xf>
    <xf numFmtId="0" fontId="5" fillId="3" borderId="27" xfId="9" applyFont="1" applyFill="1" applyBorder="1" applyAlignment="1">
      <alignment horizontal="center" vertical="center"/>
    </xf>
    <xf numFmtId="0" fontId="5" fillId="3" borderId="43" xfId="9" applyFont="1" applyFill="1" applyBorder="1" applyAlignment="1">
      <alignment horizontal="center" vertical="center"/>
    </xf>
    <xf numFmtId="170" fontId="10" fillId="4" borderId="16" xfId="0" applyNumberFormat="1" applyFont="1" applyFill="1" applyBorder="1" applyAlignment="1">
      <alignment horizontal="center"/>
    </xf>
    <xf numFmtId="170" fontId="10" fillId="4" borderId="53" xfId="0" applyNumberFormat="1" applyFont="1" applyFill="1" applyBorder="1" applyAlignment="1">
      <alignment horizontal="center"/>
    </xf>
    <xf numFmtId="170" fontId="10" fillId="4" borderId="5" xfId="0" applyNumberFormat="1" applyFont="1" applyFill="1" applyBorder="1" applyAlignment="1">
      <alignment horizontal="right"/>
    </xf>
    <xf numFmtId="170" fontId="10" fillId="4" borderId="29" xfId="0" applyNumberFormat="1" applyFont="1" applyFill="1" applyBorder="1" applyAlignment="1">
      <alignment horizontal="right"/>
    </xf>
    <xf numFmtId="0" fontId="7" fillId="0" borderId="39" xfId="0" applyFont="1" applyBorder="1" applyAlignment="1">
      <alignment horizontal="left"/>
    </xf>
    <xf numFmtId="0" fontId="7" fillId="0" borderId="52" xfId="0" applyFont="1" applyBorder="1" applyAlignment="1">
      <alignment horizontal="left"/>
    </xf>
    <xf numFmtId="0" fontId="7" fillId="0" borderId="2" xfId="0" applyFont="1" applyBorder="1" applyAlignment="1">
      <alignment horizontal="left"/>
    </xf>
    <xf numFmtId="2" fontId="16" fillId="0" borderId="62" xfId="42" applyNumberFormat="1" applyFont="1" applyBorder="1" applyAlignment="1" applyProtection="1">
      <alignment horizontal="center" vertical="center" wrapText="1"/>
      <protection locked="0"/>
    </xf>
    <xf numFmtId="2" fontId="16" fillId="0" borderId="63" xfId="42" applyNumberFormat="1" applyFont="1" applyBorder="1" applyAlignment="1" applyProtection="1">
      <alignment horizontal="center" vertical="center" wrapText="1"/>
      <protection locked="0"/>
    </xf>
    <xf numFmtId="2" fontId="16" fillId="0" borderId="65" xfId="42" applyNumberFormat="1" applyFont="1" applyBorder="1" applyAlignment="1" applyProtection="1">
      <alignment horizontal="center" vertical="center" wrapText="1"/>
      <protection locked="0"/>
    </xf>
    <xf numFmtId="2" fontId="16" fillId="0" borderId="64" xfId="42" applyNumberFormat="1" applyFont="1" applyBorder="1" applyAlignment="1" applyProtection="1">
      <alignment horizontal="center" vertical="center" wrapText="1"/>
      <protection locked="0"/>
    </xf>
    <xf numFmtId="2" fontId="16" fillId="11" borderId="63" xfId="42" applyNumberFormat="1" applyFont="1" applyFill="1" applyBorder="1" applyAlignment="1" applyProtection="1">
      <alignment horizontal="center" vertical="center" wrapText="1"/>
      <protection locked="0"/>
    </xf>
    <xf numFmtId="2" fontId="16" fillId="11" borderId="65" xfId="42" applyNumberFormat="1" applyFont="1" applyFill="1" applyBorder="1" applyAlignment="1" applyProtection="1">
      <alignment horizontal="center" vertical="center" wrapText="1"/>
      <protection locked="0"/>
    </xf>
    <xf numFmtId="2" fontId="16" fillId="11" borderId="64" xfId="42" applyNumberFormat="1" applyFont="1" applyFill="1" applyBorder="1" applyAlignment="1" applyProtection="1">
      <alignment horizontal="center" vertical="center" wrapText="1"/>
      <protection locked="0"/>
    </xf>
    <xf numFmtId="2" fontId="54" fillId="0" borderId="62" xfId="41" applyNumberFormat="1" applyFont="1" applyBorder="1" applyAlignment="1">
      <alignment horizontal="center"/>
    </xf>
    <xf numFmtId="2" fontId="54" fillId="0" borderId="62" xfId="41" applyNumberFormat="1" applyFont="1" applyBorder="1" applyAlignment="1">
      <alignment horizontal="center" wrapText="1"/>
    </xf>
    <xf numFmtId="2" fontId="54" fillId="0" borderId="38" xfId="41" applyNumberFormat="1" applyFont="1" applyBorder="1" applyAlignment="1">
      <alignment horizontal="center" wrapText="1"/>
    </xf>
    <xf numFmtId="2" fontId="54" fillId="0" borderId="52" xfId="41" applyNumberFormat="1" applyFont="1" applyBorder="1" applyAlignment="1">
      <alignment horizontal="center" wrapText="1"/>
    </xf>
    <xf numFmtId="2" fontId="54" fillId="0" borderId="61" xfId="41" applyNumberFormat="1" applyFont="1" applyBorder="1" applyAlignment="1">
      <alignment horizontal="center" wrapText="1"/>
    </xf>
    <xf numFmtId="2" fontId="54" fillId="0" borderId="34" xfId="41" applyNumberFormat="1" applyFont="1" applyBorder="1" applyAlignment="1">
      <alignment horizontal="center" wrapText="1"/>
    </xf>
    <xf numFmtId="2" fontId="54" fillId="0" borderId="35" xfId="41" applyNumberFormat="1" applyFont="1" applyBorder="1" applyAlignment="1">
      <alignment horizontal="center" wrapText="1"/>
    </xf>
    <xf numFmtId="2" fontId="54" fillId="0" borderId="49" xfId="41" applyNumberFormat="1" applyFont="1" applyBorder="1" applyAlignment="1">
      <alignment horizontal="center" wrapText="1"/>
    </xf>
    <xf numFmtId="2" fontId="16" fillId="0" borderId="25" xfId="42" applyNumberFormat="1" applyFont="1" applyBorder="1" applyAlignment="1" applyProtection="1">
      <alignment horizontal="center" vertical="center" wrapText="1"/>
      <protection locked="0"/>
    </xf>
    <xf numFmtId="2" fontId="16" fillId="0" borderId="26" xfId="42" applyNumberFormat="1" applyFont="1" applyBorder="1" applyAlignment="1" applyProtection="1">
      <alignment horizontal="center" vertical="center" wrapText="1"/>
      <protection locked="0"/>
    </xf>
    <xf numFmtId="2" fontId="54" fillId="0" borderId="35" xfId="41" applyNumberFormat="1" applyFont="1" applyBorder="1" applyAlignment="1">
      <alignment horizontal="center"/>
    </xf>
    <xf numFmtId="2" fontId="54" fillId="0" borderId="49" xfId="41" applyNumberFormat="1" applyFont="1" applyBorder="1" applyAlignment="1">
      <alignment horizontal="center"/>
    </xf>
    <xf numFmtId="2" fontId="54" fillId="0" borderId="61" xfId="41" applyNumberFormat="1" applyFont="1" applyBorder="1" applyAlignment="1">
      <alignment horizontal="center"/>
    </xf>
    <xf numFmtId="2" fontId="54" fillId="0" borderId="34" xfId="41" applyNumberFormat="1" applyFont="1" applyBorder="1" applyAlignment="1">
      <alignment horizontal="center"/>
    </xf>
    <xf numFmtId="2" fontId="54" fillId="0" borderId="0" xfId="41" applyNumberFormat="1" applyFont="1" applyAlignment="1">
      <alignment horizontal="center" wrapText="1"/>
    </xf>
    <xf numFmtId="0" fontId="21" fillId="0" borderId="62" xfId="19" applyFont="1" applyBorder="1" applyAlignment="1">
      <alignment horizontal="center" vertical="center" wrapText="1"/>
    </xf>
    <xf numFmtId="0" fontId="33" fillId="0" borderId="0" xfId="19" applyFont="1" applyAlignment="1">
      <alignment horizontal="left" vertical="center" wrapText="1"/>
    </xf>
    <xf numFmtId="0" fontId="33" fillId="0" borderId="34" xfId="19" applyFont="1" applyBorder="1" applyAlignment="1">
      <alignment horizontal="left" vertical="center" wrapText="1"/>
    </xf>
    <xf numFmtId="0" fontId="26" fillId="0" borderId="0" xfId="19" applyFont="1" applyAlignment="1">
      <alignment horizontal="center" vertical="center" wrapText="1"/>
    </xf>
    <xf numFmtId="0" fontId="26" fillId="0" borderId="34" xfId="19" applyFont="1" applyBorder="1" applyAlignment="1">
      <alignment horizontal="center" vertical="center" wrapText="1"/>
    </xf>
    <xf numFmtId="0" fontId="33" fillId="0" borderId="62" xfId="19" applyFont="1" applyBorder="1" applyAlignment="1">
      <alignment horizontal="center"/>
    </xf>
    <xf numFmtId="0" fontId="33" fillId="0" borderId="62" xfId="19" applyFont="1" applyBorder="1" applyAlignment="1">
      <alignment horizontal="left" indent="1"/>
    </xf>
    <xf numFmtId="0" fontId="33" fillId="11" borderId="62" xfId="19" applyFont="1" applyFill="1" applyBorder="1" applyAlignment="1">
      <alignment horizontal="left" indent="1"/>
    </xf>
    <xf numFmtId="0" fontId="33" fillId="0" borderId="62" xfId="19" applyFont="1" applyBorder="1" applyAlignment="1">
      <alignment horizontal="left"/>
    </xf>
    <xf numFmtId="0" fontId="33" fillId="0" borderId="63" xfId="19" applyFont="1" applyBorder="1" applyAlignment="1">
      <alignment horizontal="center"/>
    </xf>
    <xf numFmtId="0" fontId="33" fillId="0" borderId="65" xfId="19" applyFont="1" applyBorder="1" applyAlignment="1">
      <alignment horizontal="center"/>
    </xf>
    <xf numFmtId="0" fontId="33" fillId="0" borderId="64" xfId="19" applyFont="1" applyBorder="1" applyAlignment="1">
      <alignment horizontal="center"/>
    </xf>
    <xf numFmtId="165" fontId="33" fillId="0" borderId="62" xfId="8" applyFont="1" applyFill="1" applyBorder="1" applyAlignment="1">
      <alignment horizontal="center"/>
    </xf>
    <xf numFmtId="179" fontId="33" fillId="0" borderId="62" xfId="19" applyNumberFormat="1" applyFont="1" applyBorder="1" applyAlignment="1">
      <alignment horizontal="center"/>
    </xf>
    <xf numFmtId="0" fontId="35" fillId="11" borderId="62" xfId="0" applyFont="1" applyFill="1" applyBorder="1" applyAlignment="1">
      <alignment horizontal="left" indent="1"/>
    </xf>
    <xf numFmtId="0" fontId="33" fillId="11" borderId="62" xfId="0" applyFont="1" applyFill="1" applyBorder="1" applyAlignment="1">
      <alignment horizontal="center"/>
    </xf>
    <xf numFmtId="0" fontId="33" fillId="11" borderId="62" xfId="0" applyFont="1" applyFill="1" applyBorder="1" applyAlignment="1">
      <alignment horizontal="left" indent="1"/>
    </xf>
    <xf numFmtId="0" fontId="33" fillId="11" borderId="62" xfId="0" applyFont="1" applyFill="1" applyBorder="1" applyAlignment="1">
      <alignment horizontal="left"/>
    </xf>
    <xf numFmtId="0" fontId="35" fillId="11" borderId="62" xfId="0" applyFont="1" applyFill="1" applyBorder="1" applyAlignment="1">
      <alignment horizontal="center"/>
    </xf>
    <xf numFmtId="179" fontId="35" fillId="11" borderId="62" xfId="0" applyNumberFormat="1" applyFont="1" applyFill="1" applyBorder="1" applyAlignment="1">
      <alignment horizontal="center"/>
    </xf>
    <xf numFmtId="179" fontId="33" fillId="11" borderId="62" xfId="0" applyNumberFormat="1" applyFont="1" applyFill="1" applyBorder="1" applyAlignment="1">
      <alignment horizontal="center"/>
    </xf>
    <xf numFmtId="0" fontId="33" fillId="0" borderId="63" xfId="19" applyFont="1" applyBorder="1" applyAlignment="1">
      <alignment horizontal="left" indent="1"/>
    </xf>
    <xf numFmtId="0" fontId="33" fillId="0" borderId="65" xfId="19" applyFont="1" applyBorder="1" applyAlignment="1">
      <alignment horizontal="left" indent="1"/>
    </xf>
    <xf numFmtId="0" fontId="33" fillId="0" borderId="64" xfId="19" applyFont="1" applyBorder="1" applyAlignment="1">
      <alignment horizontal="left" indent="1"/>
    </xf>
    <xf numFmtId="0" fontId="21" fillId="0" borderId="38" xfId="19" applyFont="1" applyBorder="1" applyAlignment="1">
      <alignment horizontal="center" vertical="center" wrapText="1"/>
    </xf>
    <xf numFmtId="0" fontId="21" fillId="0" borderId="39" xfId="19" applyFont="1" applyBorder="1" applyAlignment="1">
      <alignment horizontal="center" vertical="center" wrapText="1"/>
    </xf>
    <xf numFmtId="0" fontId="21" fillId="0" borderId="52" xfId="19" applyFont="1" applyBorder="1" applyAlignment="1">
      <alignment horizontal="center" vertical="center" wrapText="1"/>
    </xf>
    <xf numFmtId="0" fontId="21" fillId="0" borderId="61" xfId="19" applyFont="1" applyBorder="1" applyAlignment="1">
      <alignment horizontal="center" vertical="center" wrapText="1"/>
    </xf>
    <xf numFmtId="0" fontId="21" fillId="0" borderId="0" xfId="19" applyFont="1" applyAlignment="1">
      <alignment horizontal="center" vertical="center" wrapText="1"/>
    </xf>
    <xf numFmtId="0" fontId="21" fillId="0" borderId="34" xfId="19" applyFont="1" applyBorder="1" applyAlignment="1">
      <alignment horizontal="center" vertical="center" wrapText="1"/>
    </xf>
    <xf numFmtId="0" fontId="21" fillId="0" borderId="35" xfId="19" applyFont="1" applyBorder="1" applyAlignment="1">
      <alignment horizontal="center" vertical="center" wrapText="1"/>
    </xf>
    <xf numFmtId="0" fontId="21" fillId="0" borderId="36" xfId="19" applyFont="1" applyBorder="1" applyAlignment="1">
      <alignment horizontal="center" vertical="center" wrapText="1"/>
    </xf>
    <xf numFmtId="0" fontId="21" fillId="0" borderId="49" xfId="19" applyFont="1" applyBorder="1" applyAlignment="1">
      <alignment horizontal="center" vertical="center" wrapText="1"/>
    </xf>
    <xf numFmtId="0" fontId="33" fillId="11" borderId="63" xfId="19" applyFont="1" applyFill="1" applyBorder="1" applyAlignment="1">
      <alignment horizontal="left" indent="1"/>
    </xf>
    <xf numFmtId="0" fontId="33" fillId="11" borderId="65" xfId="19" applyFont="1" applyFill="1" applyBorder="1" applyAlignment="1">
      <alignment horizontal="left" indent="1"/>
    </xf>
    <xf numFmtId="0" fontId="33" fillId="11" borderId="64" xfId="19" applyFont="1" applyFill="1" applyBorder="1" applyAlignment="1">
      <alignment horizontal="left" indent="1"/>
    </xf>
    <xf numFmtId="0" fontId="33" fillId="0" borderId="63" xfId="19" applyFont="1" applyBorder="1" applyAlignment="1">
      <alignment horizontal="left"/>
    </xf>
    <xf numFmtId="0" fontId="33" fillId="0" borderId="65" xfId="19" applyFont="1" applyBorder="1" applyAlignment="1">
      <alignment horizontal="left"/>
    </xf>
    <xf numFmtId="0" fontId="33" fillId="0" borderId="64" xfId="19" applyFont="1" applyBorder="1" applyAlignment="1">
      <alignment horizontal="left"/>
    </xf>
    <xf numFmtId="164" fontId="33" fillId="0" borderId="63" xfId="1" applyFont="1" applyFill="1" applyBorder="1" applyAlignment="1">
      <alignment horizontal="center"/>
    </xf>
    <xf numFmtId="164" fontId="33" fillId="0" borderId="64" xfId="1" applyFont="1" applyFill="1" applyBorder="1" applyAlignment="1">
      <alignment horizontal="center"/>
    </xf>
    <xf numFmtId="179" fontId="33" fillId="0" borderId="63" xfId="19" applyNumberFormat="1" applyFont="1" applyBorder="1" applyAlignment="1">
      <alignment horizontal="center"/>
    </xf>
    <xf numFmtId="179" fontId="33" fillId="0" borderId="64" xfId="19" applyNumberFormat="1" applyFont="1" applyBorder="1" applyAlignment="1">
      <alignment horizontal="center"/>
    </xf>
    <xf numFmtId="164" fontId="33" fillId="0" borderId="62" xfId="1" applyFont="1" applyFill="1" applyBorder="1" applyAlignment="1">
      <alignment horizontal="center"/>
    </xf>
    <xf numFmtId="0" fontId="16" fillId="18" borderId="73" xfId="19" applyFont="1" applyFill="1" applyBorder="1" applyAlignment="1">
      <alignment horizontal="center" vertical="center" wrapText="1"/>
    </xf>
    <xf numFmtId="0" fontId="16" fillId="18" borderId="0" xfId="19" applyFont="1" applyFill="1" applyAlignment="1">
      <alignment horizontal="center" vertical="center" wrapText="1"/>
    </xf>
    <xf numFmtId="0" fontId="16" fillId="18" borderId="78" xfId="19" applyFont="1" applyFill="1" applyBorder="1" applyAlignment="1">
      <alignment horizontal="center" vertical="center" wrapText="1"/>
    </xf>
    <xf numFmtId="0" fontId="16" fillId="0" borderId="72" xfId="19" applyFont="1" applyBorder="1" applyAlignment="1">
      <alignment horizontal="center" vertical="center"/>
    </xf>
    <xf numFmtId="0" fontId="16" fillId="0" borderId="73" xfId="19" applyFont="1" applyBorder="1" applyAlignment="1">
      <alignment horizontal="center" vertical="center"/>
    </xf>
    <xf numFmtId="0" fontId="16" fillId="0" borderId="74" xfId="19" applyFont="1" applyBorder="1" applyAlignment="1">
      <alignment horizontal="center" vertical="center"/>
    </xf>
    <xf numFmtId="0" fontId="21" fillId="18" borderId="80" xfId="19" applyFont="1" applyFill="1" applyBorder="1" applyAlignment="1">
      <alignment horizontal="center" vertical="center" wrapText="1"/>
    </xf>
    <xf numFmtId="0" fontId="21" fillId="18" borderId="66" xfId="19" applyFont="1" applyFill="1" applyBorder="1" applyAlignment="1">
      <alignment horizontal="center" vertical="center" wrapText="1"/>
    </xf>
    <xf numFmtId="0" fontId="21" fillId="18" borderId="13" xfId="19" applyFont="1" applyFill="1" applyBorder="1" applyAlignment="1">
      <alignment horizontal="center" vertical="center" wrapText="1"/>
    </xf>
    <xf numFmtId="0" fontId="21" fillId="18" borderId="62" xfId="19" applyFont="1" applyFill="1" applyBorder="1" applyAlignment="1">
      <alignment horizontal="center" vertical="center" wrapText="1"/>
    </xf>
    <xf numFmtId="2" fontId="21" fillId="18" borderId="68" xfId="19" applyNumberFormat="1" applyFont="1" applyFill="1" applyBorder="1" applyAlignment="1">
      <alignment horizontal="center" vertical="center" wrapText="1"/>
    </xf>
    <xf numFmtId="0" fontId="63" fillId="18" borderId="85" xfId="19" applyFont="1" applyFill="1" applyBorder="1" applyAlignment="1">
      <alignment horizontal="center"/>
    </xf>
    <xf numFmtId="0" fontId="63" fillId="18" borderId="86" xfId="19" applyFont="1" applyFill="1" applyBorder="1" applyAlignment="1">
      <alignment horizontal="center"/>
    </xf>
    <xf numFmtId="0" fontId="32" fillId="12" borderId="84" xfId="19" applyFont="1" applyFill="1" applyBorder="1" applyAlignment="1">
      <alignment horizontal="center"/>
    </xf>
    <xf numFmtId="0" fontId="32" fillId="12" borderId="88" xfId="19" applyFont="1" applyFill="1" applyBorder="1" applyAlignment="1">
      <alignment horizontal="left"/>
    </xf>
    <xf numFmtId="0" fontId="32" fillId="12" borderId="89" xfId="19" applyFont="1" applyFill="1" applyBorder="1" applyAlignment="1">
      <alignment horizontal="left"/>
    </xf>
    <xf numFmtId="0" fontId="32" fillId="12" borderId="92" xfId="19" applyFont="1" applyFill="1" applyBorder="1" applyAlignment="1">
      <alignment horizontal="left"/>
    </xf>
    <xf numFmtId="0" fontId="32" fillId="12" borderId="93" xfId="19" applyFont="1" applyFill="1" applyBorder="1" applyAlignment="1">
      <alignment horizontal="left"/>
    </xf>
    <xf numFmtId="0" fontId="63" fillId="18" borderId="99" xfId="19" applyFont="1" applyFill="1" applyBorder="1" applyAlignment="1">
      <alignment horizontal="center"/>
    </xf>
    <xf numFmtId="0" fontId="63" fillId="18" borderId="83" xfId="19" applyFont="1" applyFill="1" applyBorder="1" applyAlignment="1">
      <alignment horizontal="center"/>
    </xf>
    <xf numFmtId="0" fontId="32" fillId="12" borderId="100" xfId="19" applyFont="1" applyFill="1" applyBorder="1"/>
    <xf numFmtId="0" fontId="32" fillId="12" borderId="101" xfId="19" applyFont="1" applyFill="1" applyBorder="1"/>
    <xf numFmtId="0" fontId="32" fillId="12" borderId="102" xfId="19" applyFont="1" applyFill="1" applyBorder="1"/>
    <xf numFmtId="0" fontId="32" fillId="12" borderId="103" xfId="19" applyFont="1" applyFill="1" applyBorder="1"/>
    <xf numFmtId="0" fontId="32" fillId="12" borderId="95" xfId="19" applyFont="1" applyFill="1" applyBorder="1" applyAlignment="1">
      <alignment horizontal="left"/>
    </xf>
    <xf numFmtId="0" fontId="32" fillId="12" borderId="96" xfId="19" applyFont="1" applyFill="1" applyBorder="1" applyAlignment="1">
      <alignment horizontal="left"/>
    </xf>
    <xf numFmtId="0" fontId="32" fillId="12" borderId="92" xfId="19" applyFont="1" applyFill="1" applyBorder="1" applyAlignment="1">
      <alignment horizontal="left" wrapText="1"/>
    </xf>
    <xf numFmtId="0" fontId="63" fillId="12" borderId="0" xfId="19" applyFont="1" applyFill="1" applyAlignment="1">
      <alignment horizontal="right"/>
    </xf>
    <xf numFmtId="0" fontId="21" fillId="18" borderId="31" xfId="19" applyFont="1" applyFill="1" applyBorder="1" applyAlignment="1">
      <alignment horizontal="center" vertical="center" wrapText="1"/>
    </xf>
    <xf numFmtId="0" fontId="21" fillId="18" borderId="20" xfId="19" applyFont="1" applyFill="1" applyBorder="1" applyAlignment="1">
      <alignment horizontal="center" vertical="center" wrapText="1"/>
    </xf>
    <xf numFmtId="0" fontId="21" fillId="18" borderId="32" xfId="19" applyFont="1" applyFill="1" applyBorder="1" applyAlignment="1">
      <alignment horizontal="center" vertical="center" wrapText="1"/>
    </xf>
    <xf numFmtId="0" fontId="21" fillId="18" borderId="61" xfId="19" applyFont="1" applyFill="1" applyBorder="1" applyAlignment="1">
      <alignment horizontal="center" vertical="center" wrapText="1"/>
    </xf>
    <xf numFmtId="0" fontId="21" fillId="18" borderId="0" xfId="19" applyFont="1" applyFill="1" applyAlignment="1">
      <alignment horizontal="center" vertical="center" wrapText="1"/>
    </xf>
    <xf numFmtId="0" fontId="21" fillId="18" borderId="34" xfId="19" applyFont="1" applyFill="1" applyBorder="1" applyAlignment="1">
      <alignment horizontal="center" vertical="center" wrapText="1"/>
    </xf>
    <xf numFmtId="0" fontId="21" fillId="18" borderId="35" xfId="19" applyFont="1" applyFill="1" applyBorder="1" applyAlignment="1">
      <alignment horizontal="center" vertical="center" wrapText="1"/>
    </xf>
    <xf numFmtId="0" fontId="21" fillId="18" borderId="36" xfId="19" applyFont="1" applyFill="1" applyBorder="1" applyAlignment="1">
      <alignment horizontal="center" vertical="center" wrapText="1"/>
    </xf>
    <xf numFmtId="0" fontId="21" fillId="18" borderId="49" xfId="19" applyFont="1" applyFill="1" applyBorder="1" applyAlignment="1">
      <alignment horizontal="center" vertical="center" wrapText="1"/>
    </xf>
    <xf numFmtId="0" fontId="32" fillId="12" borderId="88" xfId="19" applyFont="1" applyFill="1" applyBorder="1" applyAlignment="1">
      <alignment horizontal="left" wrapText="1"/>
    </xf>
    <xf numFmtId="0" fontId="32" fillId="12" borderId="89" xfId="19" applyFont="1" applyFill="1" applyBorder="1" applyAlignment="1">
      <alignment horizontal="left" wrapText="1"/>
    </xf>
    <xf numFmtId="0" fontId="16" fillId="18" borderId="13" xfId="19" applyFont="1" applyFill="1" applyBorder="1" applyAlignment="1">
      <alignment horizontal="center" vertical="center" wrapText="1"/>
    </xf>
    <xf numFmtId="0" fontId="16" fillId="18" borderId="62" xfId="19" applyFont="1" applyFill="1" applyBorder="1" applyAlignment="1">
      <alignment horizontal="center" vertical="center" wrapText="1"/>
    </xf>
    <xf numFmtId="0" fontId="32" fillId="12" borderId="107" xfId="19" applyFont="1" applyFill="1" applyBorder="1" applyAlignment="1">
      <alignment horizontal="left" wrapText="1"/>
    </xf>
    <xf numFmtId="0" fontId="32" fillId="12" borderId="108" xfId="19" applyFont="1" applyFill="1" applyBorder="1" applyAlignment="1">
      <alignment horizontal="left" wrapText="1"/>
    </xf>
    <xf numFmtId="0" fontId="32" fillId="12" borderId="93" xfId="19" applyFont="1" applyFill="1" applyBorder="1" applyAlignment="1">
      <alignment horizontal="left" wrapText="1"/>
    </xf>
    <xf numFmtId="0" fontId="39" fillId="18" borderId="13" xfId="19" applyFont="1" applyFill="1" applyBorder="1" applyAlignment="1">
      <alignment horizontal="center" vertical="center" wrapText="1"/>
    </xf>
    <xf numFmtId="0" fontId="39" fillId="18" borderId="62" xfId="19" applyFont="1" applyFill="1" applyBorder="1" applyAlignment="1">
      <alignment horizontal="center" vertical="center" wrapText="1"/>
    </xf>
    <xf numFmtId="3" fontId="32" fillId="12" borderId="92" xfId="19" applyNumberFormat="1" applyFont="1" applyFill="1" applyBorder="1" applyAlignment="1">
      <alignment horizontal="left" wrapText="1"/>
    </xf>
    <xf numFmtId="3" fontId="32" fillId="12" borderId="92" xfId="19" applyNumberFormat="1" applyFont="1" applyFill="1" applyBorder="1" applyAlignment="1">
      <alignment horizontal="left"/>
    </xf>
    <xf numFmtId="0" fontId="32" fillId="12" borderId="100" xfId="19" applyFont="1" applyFill="1" applyBorder="1" applyAlignment="1">
      <alignment wrapText="1"/>
    </xf>
    <xf numFmtId="0" fontId="32" fillId="12" borderId="101" xfId="19" applyFont="1" applyFill="1" applyBorder="1" applyAlignment="1">
      <alignment wrapText="1"/>
    </xf>
    <xf numFmtId="0" fontId="32" fillId="12" borderId="100" xfId="19" applyFont="1" applyFill="1" applyBorder="1" applyAlignment="1">
      <alignment horizontal="left"/>
    </xf>
    <xf numFmtId="0" fontId="32" fillId="12" borderId="101" xfId="19" applyFont="1" applyFill="1" applyBorder="1" applyAlignment="1">
      <alignment horizontal="left"/>
    </xf>
    <xf numFmtId="3" fontId="28" fillId="0" borderId="50" xfId="0" applyNumberFormat="1" applyFont="1" applyBorder="1" applyAlignment="1">
      <alignment horizontal="left" wrapText="1"/>
    </xf>
    <xf numFmtId="3" fontId="28" fillId="0" borderId="64" xfId="0" applyNumberFormat="1" applyFont="1" applyBorder="1" applyAlignment="1">
      <alignment horizontal="left" wrapText="1"/>
    </xf>
    <xf numFmtId="3" fontId="28" fillId="0" borderId="50" xfId="0" applyNumberFormat="1" applyFont="1" applyBorder="1" applyAlignment="1">
      <alignment horizontal="left"/>
    </xf>
    <xf numFmtId="3" fontId="28" fillId="0" borderId="64" xfId="0" applyNumberFormat="1" applyFont="1" applyBorder="1" applyAlignment="1">
      <alignment horizontal="left"/>
    </xf>
    <xf numFmtId="3" fontId="28" fillId="0" borderId="50" xfId="61" applyNumberFormat="1" applyFont="1" applyBorder="1" applyAlignment="1">
      <alignment horizontal="left"/>
    </xf>
    <xf numFmtId="3" fontId="28" fillId="0" borderId="64" xfId="61" applyNumberFormat="1" applyFont="1" applyBorder="1" applyAlignment="1">
      <alignment horizontal="left"/>
    </xf>
    <xf numFmtId="0" fontId="16" fillId="18" borderId="31" xfId="19" applyFont="1" applyFill="1" applyBorder="1" applyAlignment="1">
      <alignment horizontal="center" vertical="center" wrapText="1"/>
    </xf>
    <xf numFmtId="0" fontId="16" fillId="18" borderId="20" xfId="19" applyFont="1" applyFill="1" applyBorder="1" applyAlignment="1">
      <alignment horizontal="center" vertical="center" wrapText="1"/>
    </xf>
    <xf numFmtId="0" fontId="16" fillId="18" borderId="32" xfId="19" applyFont="1" applyFill="1" applyBorder="1" applyAlignment="1">
      <alignment horizontal="center" vertical="center" wrapText="1"/>
    </xf>
    <xf numFmtId="0" fontId="16" fillId="18" borderId="61" xfId="19" applyFont="1" applyFill="1" applyBorder="1" applyAlignment="1">
      <alignment horizontal="center" vertical="center" wrapText="1"/>
    </xf>
    <xf numFmtId="0" fontId="16" fillId="18" borderId="34" xfId="19" applyFont="1" applyFill="1" applyBorder="1" applyAlignment="1">
      <alignment horizontal="center" vertical="center" wrapText="1"/>
    </xf>
    <xf numFmtId="0" fontId="16" fillId="18" borderId="35" xfId="19" applyFont="1" applyFill="1" applyBorder="1" applyAlignment="1">
      <alignment horizontal="center" vertical="center" wrapText="1"/>
    </xf>
    <xf numFmtId="0" fontId="16" fillId="18" borderId="36" xfId="19" applyFont="1" applyFill="1" applyBorder="1" applyAlignment="1">
      <alignment horizontal="center" vertical="center" wrapText="1"/>
    </xf>
    <xf numFmtId="0" fontId="16" fillId="18" borderId="49" xfId="19" applyFont="1" applyFill="1" applyBorder="1" applyAlignment="1">
      <alignment horizontal="center" vertical="center" wrapText="1"/>
    </xf>
    <xf numFmtId="2" fontId="21" fillId="18" borderId="66" xfId="19" applyNumberFormat="1" applyFont="1" applyFill="1" applyBorder="1" applyAlignment="1">
      <alignment horizontal="center" vertical="center" wrapText="1"/>
    </xf>
    <xf numFmtId="0" fontId="32" fillId="12" borderId="111" xfId="19" applyFont="1" applyFill="1" applyBorder="1" applyAlignment="1">
      <alignment horizontal="center"/>
    </xf>
    <xf numFmtId="0" fontId="32" fillId="12" borderId="114" xfId="19" applyFont="1" applyFill="1" applyBorder="1" applyAlignment="1">
      <alignment horizontal="center"/>
    </xf>
    <xf numFmtId="0" fontId="32" fillId="12" borderId="115" xfId="19" applyFont="1" applyFill="1" applyBorder="1" applyAlignment="1">
      <alignment horizontal="center"/>
    </xf>
    <xf numFmtId="0" fontId="32" fillId="12" borderId="112" xfId="19" applyFont="1" applyFill="1" applyBorder="1" applyAlignment="1">
      <alignment horizontal="left"/>
    </xf>
    <xf numFmtId="0" fontId="32" fillId="12" borderId="113" xfId="19" applyFont="1" applyFill="1" applyBorder="1" applyAlignment="1">
      <alignment horizontal="left"/>
    </xf>
    <xf numFmtId="0" fontId="32" fillId="12" borderId="102" xfId="19" applyFont="1" applyFill="1" applyBorder="1" applyAlignment="1">
      <alignment horizontal="left"/>
    </xf>
    <xf numFmtId="0" fontId="32" fillId="12" borderId="103" xfId="19" applyFont="1" applyFill="1" applyBorder="1" applyAlignment="1">
      <alignment horizontal="left"/>
    </xf>
    <xf numFmtId="0" fontId="32" fillId="12" borderId="112" xfId="19" applyFont="1" applyFill="1" applyBorder="1" applyAlignment="1">
      <alignment horizontal="left" wrapText="1"/>
    </xf>
    <xf numFmtId="0" fontId="32" fillId="12" borderId="113" xfId="19" applyFont="1" applyFill="1" applyBorder="1" applyAlignment="1">
      <alignment horizontal="left" wrapText="1"/>
    </xf>
    <xf numFmtId="0" fontId="32" fillId="12" borderId="100" xfId="19" applyFont="1" applyFill="1" applyBorder="1" applyAlignment="1">
      <alignment horizontal="left" wrapText="1"/>
    </xf>
    <xf numFmtId="0" fontId="32" fillId="12" borderId="101" xfId="19" applyFont="1" applyFill="1" applyBorder="1" applyAlignment="1">
      <alignment horizontal="left" wrapText="1"/>
    </xf>
    <xf numFmtId="0" fontId="32" fillId="12" borderId="99" xfId="19" applyFont="1" applyFill="1" applyBorder="1" applyAlignment="1">
      <alignment horizontal="left" wrapText="1"/>
    </xf>
    <xf numFmtId="0" fontId="32" fillId="12" borderId="116" xfId="19" applyFont="1" applyFill="1" applyBorder="1" applyAlignment="1">
      <alignment horizontal="left" wrapText="1"/>
    </xf>
    <xf numFmtId="0" fontId="48" fillId="0" borderId="38" xfId="19" applyFont="1" applyBorder="1" applyAlignment="1">
      <alignment horizontal="center" vertical="center" wrapText="1"/>
    </xf>
    <xf numFmtId="0" fontId="48" fillId="0" borderId="39" xfId="19" applyFont="1" applyBorder="1" applyAlignment="1">
      <alignment horizontal="center" vertical="center" wrapText="1"/>
    </xf>
    <xf numFmtId="0" fontId="48" fillId="0" borderId="52" xfId="19" applyFont="1" applyBorder="1" applyAlignment="1">
      <alignment horizontal="center" vertical="center" wrapText="1"/>
    </xf>
    <xf numFmtId="0" fontId="48" fillId="0" borderId="61" xfId="19" applyFont="1" applyBorder="1" applyAlignment="1">
      <alignment horizontal="center" vertical="center" wrapText="1"/>
    </xf>
    <xf numFmtId="0" fontId="48" fillId="0" borderId="0" xfId="19" applyFont="1" applyAlignment="1">
      <alignment horizontal="center" vertical="center" wrapText="1"/>
    </xf>
    <xf numFmtId="0" fontId="48" fillId="0" borderId="34" xfId="19" applyFont="1" applyBorder="1" applyAlignment="1">
      <alignment horizontal="center" vertical="center" wrapText="1"/>
    </xf>
    <xf numFmtId="0" fontId="48" fillId="0" borderId="35" xfId="19" applyFont="1" applyBorder="1" applyAlignment="1">
      <alignment horizontal="center" vertical="center" wrapText="1"/>
    </xf>
    <xf numFmtId="0" fontId="48" fillId="0" borderId="36" xfId="19" applyFont="1" applyBorder="1" applyAlignment="1">
      <alignment horizontal="center" vertical="center" wrapText="1"/>
    </xf>
    <xf numFmtId="0" fontId="48" fillId="0" borderId="49" xfId="19" applyFont="1" applyBorder="1" applyAlignment="1">
      <alignment horizontal="center" vertical="center" wrapText="1"/>
    </xf>
    <xf numFmtId="0" fontId="48" fillId="0" borderId="62" xfId="19" applyFont="1" applyBorder="1" applyAlignment="1">
      <alignment horizontal="center" vertical="center" wrapText="1"/>
    </xf>
    <xf numFmtId="0" fontId="18" fillId="0" borderId="0" xfId="19" applyFont="1" applyAlignment="1">
      <alignment horizontal="left" vertical="center" wrapText="1"/>
    </xf>
    <xf numFmtId="0" fontId="18" fillId="0" borderId="34" xfId="19" applyFont="1" applyBorder="1" applyAlignment="1">
      <alignment horizontal="left" vertical="center" wrapText="1"/>
    </xf>
    <xf numFmtId="1" fontId="19" fillId="0" borderId="0" xfId="28" applyNumberFormat="1" applyFont="1" applyAlignment="1">
      <alignment horizontal="left" vertical="center" wrapText="1"/>
    </xf>
    <xf numFmtId="1" fontId="19" fillId="0" borderId="34" xfId="28" applyNumberFormat="1" applyFont="1" applyBorder="1" applyAlignment="1">
      <alignment horizontal="left" vertical="center" wrapText="1"/>
    </xf>
    <xf numFmtId="0" fontId="18" fillId="0" borderId="62" xfId="19" applyFont="1" applyBorder="1" applyAlignment="1">
      <alignment horizontal="center"/>
    </xf>
    <xf numFmtId="0" fontId="18" fillId="0" borderId="62" xfId="19" applyFont="1" applyBorder="1" applyAlignment="1">
      <alignment horizontal="left" indent="1"/>
    </xf>
    <xf numFmtId="0" fontId="19" fillId="0" borderId="63" xfId="19" applyFont="1" applyBorder="1" applyAlignment="1">
      <alignment horizontal="left" indent="1"/>
    </xf>
    <xf numFmtId="0" fontId="19" fillId="0" borderId="65" xfId="19" applyFont="1" applyBorder="1" applyAlignment="1">
      <alignment horizontal="left" indent="1"/>
    </xf>
    <xf numFmtId="0" fontId="19" fillId="0" borderId="64" xfId="19" applyFont="1" applyBorder="1" applyAlignment="1">
      <alignment horizontal="left" indent="1"/>
    </xf>
    <xf numFmtId="0" fontId="18" fillId="0" borderId="62" xfId="19" applyFont="1" applyBorder="1" applyAlignment="1">
      <alignment horizontal="left"/>
    </xf>
    <xf numFmtId="0" fontId="19" fillId="0" borderId="63" xfId="19" applyFont="1" applyBorder="1" applyAlignment="1">
      <alignment wrapText="1"/>
    </xf>
    <xf numFmtId="0" fontId="19" fillId="0" borderId="65" xfId="19" applyFont="1" applyBorder="1" applyAlignment="1">
      <alignment wrapText="1"/>
    </xf>
    <xf numFmtId="0" fontId="19" fillId="0" borderId="64" xfId="19" applyFont="1" applyBorder="1" applyAlignment="1">
      <alignment wrapText="1"/>
    </xf>
    <xf numFmtId="0" fontId="19" fillId="0" borderId="63" xfId="19" applyFont="1" applyBorder="1"/>
    <xf numFmtId="0" fontId="19" fillId="0" borderId="65" xfId="19" applyFont="1" applyBorder="1"/>
    <xf numFmtId="0" fontId="19" fillId="0" borderId="64" xfId="19" applyFont="1" applyBorder="1"/>
    <xf numFmtId="0" fontId="19" fillId="0" borderId="0" xfId="19" applyFont="1" applyAlignment="1">
      <alignment horizontal="left" vertical="center" wrapText="1"/>
    </xf>
    <xf numFmtId="0" fontId="19" fillId="0" borderId="34" xfId="19" applyFont="1" applyBorder="1" applyAlignment="1">
      <alignment horizontal="left" vertical="center" wrapText="1"/>
    </xf>
    <xf numFmtId="1" fontId="18" fillId="0" borderId="0" xfId="28" applyNumberFormat="1" applyFont="1" applyAlignment="1">
      <alignment horizontal="center" vertical="center" wrapText="1"/>
    </xf>
    <xf numFmtId="1" fontId="18" fillId="0" borderId="34" xfId="28" applyNumberFormat="1" applyFont="1" applyBorder="1" applyAlignment="1">
      <alignment horizontal="center" vertical="center" wrapText="1"/>
    </xf>
    <xf numFmtId="0" fontId="18" fillId="0" borderId="62" xfId="19" applyFont="1" applyBorder="1" applyAlignment="1">
      <alignment horizontal="left" wrapText="1" indent="1"/>
    </xf>
    <xf numFmtId="180" fontId="18" fillId="0" borderId="62" xfId="13" applyFont="1" applyFill="1" applyBorder="1" applyAlignment="1">
      <alignment horizontal="center"/>
    </xf>
    <xf numFmtId="1" fontId="18" fillId="0" borderId="0" xfId="28" applyNumberFormat="1" applyFont="1" applyAlignment="1">
      <alignment horizontal="left" vertical="center" wrapText="1"/>
    </xf>
    <xf numFmtId="1" fontId="18" fillId="0" borderId="34" xfId="28" applyNumberFormat="1" applyFont="1" applyBorder="1" applyAlignment="1">
      <alignment horizontal="left" vertical="center" wrapText="1"/>
    </xf>
    <xf numFmtId="0" fontId="18" fillId="0" borderId="0" xfId="19" applyFont="1" applyAlignment="1">
      <alignment horizontal="left" vertical="top" wrapText="1"/>
    </xf>
    <xf numFmtId="0" fontId="18" fillId="0" borderId="34" xfId="19" applyFont="1" applyBorder="1" applyAlignment="1">
      <alignment horizontal="left" vertical="top" wrapText="1"/>
    </xf>
    <xf numFmtId="0" fontId="48" fillId="0" borderId="26" xfId="19" applyFont="1" applyBorder="1" applyAlignment="1">
      <alignment horizontal="center" vertical="center" wrapText="1"/>
    </xf>
    <xf numFmtId="179" fontId="18" fillId="0" borderId="62" xfId="19" applyNumberFormat="1" applyFont="1" applyBorder="1" applyAlignment="1">
      <alignment horizontal="center"/>
    </xf>
    <xf numFmtId="0" fontId="19" fillId="0" borderId="50" xfId="19" applyFont="1" applyBorder="1"/>
    <xf numFmtId="1" fontId="19" fillId="0" borderId="0" xfId="28" applyNumberFormat="1" applyFont="1" applyAlignment="1">
      <alignment horizontal="center" vertical="center" wrapText="1"/>
    </xf>
    <xf numFmtId="1" fontId="19" fillId="0" borderId="34" xfId="28" applyNumberFormat="1" applyFont="1" applyBorder="1" applyAlignment="1">
      <alignment horizontal="center" vertical="center" wrapText="1"/>
    </xf>
    <xf numFmtId="0" fontId="18" fillId="0" borderId="50" xfId="19" applyFont="1" applyBorder="1" applyAlignment="1">
      <alignment horizontal="left" indent="1"/>
    </xf>
    <xf numFmtId="0" fontId="18" fillId="0" borderId="65" xfId="19" applyFont="1" applyBorder="1" applyAlignment="1">
      <alignment horizontal="left" indent="1"/>
    </xf>
    <xf numFmtId="0" fontId="18" fillId="0" borderId="64" xfId="19" applyFont="1" applyBorder="1" applyAlignment="1">
      <alignment horizontal="left" indent="1"/>
    </xf>
    <xf numFmtId="0" fontId="39" fillId="0" borderId="62" xfId="28" applyFont="1" applyBorder="1" applyAlignment="1">
      <alignment horizontal="center" vertical="center"/>
    </xf>
    <xf numFmtId="0" fontId="50" fillId="0" borderId="62" xfId="28" applyFont="1" applyBorder="1" applyAlignment="1">
      <alignment horizontal="center" vertical="center"/>
    </xf>
    <xf numFmtId="0" fontId="39" fillId="0" borderId="68" xfId="0" applyFont="1" applyBorder="1" applyAlignment="1">
      <alignment horizontal="center"/>
    </xf>
    <xf numFmtId="0" fontId="39" fillId="0" borderId="69" xfId="0" applyFont="1" applyBorder="1" applyAlignment="1">
      <alignment horizontal="center"/>
    </xf>
    <xf numFmtId="0" fontId="39" fillId="0" borderId="66" xfId="0" applyFont="1" applyBorder="1" applyAlignment="1">
      <alignment horizontal="center"/>
    </xf>
    <xf numFmtId="0" fontId="39" fillId="0" borderId="38" xfId="0" applyFont="1" applyBorder="1" applyAlignment="1">
      <alignment horizontal="center" vertical="center" wrapText="1"/>
    </xf>
    <xf numFmtId="0" fontId="39" fillId="0" borderId="39" xfId="0" applyFont="1" applyBorder="1" applyAlignment="1">
      <alignment horizontal="center" vertical="center" wrapText="1"/>
    </xf>
    <xf numFmtId="0" fontId="39" fillId="0" borderId="52" xfId="0" applyFont="1" applyBorder="1" applyAlignment="1">
      <alignment horizontal="center" vertical="center" wrapText="1"/>
    </xf>
    <xf numFmtId="0" fontId="39" fillId="0" borderId="61" xfId="0" applyFont="1" applyBorder="1" applyAlignment="1">
      <alignment horizontal="center" vertical="center" wrapText="1"/>
    </xf>
    <xf numFmtId="0" fontId="39" fillId="0" borderId="0" xfId="0" applyFont="1" applyAlignment="1">
      <alignment horizontal="center" vertical="center" wrapText="1"/>
    </xf>
    <xf numFmtId="0" fontId="39" fillId="0" borderId="34" xfId="0" applyFont="1" applyBorder="1" applyAlignment="1">
      <alignment horizontal="center" vertical="center" wrapText="1"/>
    </xf>
    <xf numFmtId="0" fontId="39" fillId="0" borderId="35" xfId="0" applyFont="1" applyBorder="1" applyAlignment="1">
      <alignment horizontal="center" vertical="center" wrapText="1"/>
    </xf>
    <xf numFmtId="0" fontId="39" fillId="0" borderId="36" xfId="0" applyFont="1" applyBorder="1" applyAlignment="1">
      <alignment horizontal="center" vertical="center" wrapText="1"/>
    </xf>
    <xf numFmtId="0" fontId="39" fillId="0" borderId="49" xfId="0" applyFont="1" applyBorder="1" applyAlignment="1">
      <alignment horizontal="center" vertical="center" wrapText="1"/>
    </xf>
    <xf numFmtId="0" fontId="39" fillId="0" borderId="63" xfId="0" applyFont="1" applyBorder="1" applyAlignment="1">
      <alignment horizontal="center" vertical="top" wrapText="1"/>
    </xf>
    <xf numFmtId="0" fontId="39" fillId="0" borderId="33" xfId="0" applyFont="1" applyBorder="1" applyAlignment="1">
      <alignment horizontal="center" vertical="top" wrapText="1"/>
    </xf>
    <xf numFmtId="0" fontId="39" fillId="0" borderId="63" xfId="0" applyFont="1" applyBorder="1" applyAlignment="1">
      <alignment horizontal="center" vertical="center"/>
    </xf>
    <xf numFmtId="0" fontId="39" fillId="0" borderId="33" xfId="0" applyFont="1" applyBorder="1" applyAlignment="1">
      <alignment horizontal="center" vertical="center"/>
    </xf>
    <xf numFmtId="0" fontId="22" fillId="0" borderId="62" xfId="0" applyFont="1" applyBorder="1" applyAlignment="1">
      <alignment horizontal="center"/>
    </xf>
    <xf numFmtId="0" fontId="39" fillId="0" borderId="63" xfId="0" applyFont="1" applyBorder="1" applyAlignment="1">
      <alignment horizontal="right"/>
    </xf>
    <xf numFmtId="0" fontId="39" fillId="0" borderId="65" xfId="0" applyFont="1" applyBorder="1" applyAlignment="1">
      <alignment horizontal="right"/>
    </xf>
    <xf numFmtId="0" fontId="39" fillId="0" borderId="64" xfId="0" applyFont="1" applyBorder="1" applyAlignment="1">
      <alignment horizontal="right"/>
    </xf>
    <xf numFmtId="0" fontId="39" fillId="0" borderId="63" xfId="0" applyFont="1" applyBorder="1" applyAlignment="1">
      <alignment horizontal="center" vertical="center" wrapText="1"/>
    </xf>
    <xf numFmtId="0" fontId="39" fillId="0" borderId="65" xfId="0" applyFont="1" applyBorder="1" applyAlignment="1">
      <alignment horizontal="center" vertical="center" wrapText="1"/>
    </xf>
    <xf numFmtId="0" fontId="39" fillId="0" borderId="64" xfId="0" applyFont="1" applyBorder="1" applyAlignment="1">
      <alignment horizontal="center" vertical="center" wrapText="1"/>
    </xf>
    <xf numFmtId="0" fontId="22" fillId="0" borderId="63" xfId="0" applyFont="1" applyBorder="1" applyAlignment="1">
      <alignment horizontal="center"/>
    </xf>
    <xf numFmtId="0" fontId="22" fillId="0" borderId="65" xfId="0" applyFont="1" applyBorder="1" applyAlignment="1">
      <alignment horizontal="center"/>
    </xf>
    <xf numFmtId="0" fontId="42" fillId="0" borderId="63" xfId="0" applyFont="1" applyBorder="1" applyAlignment="1">
      <alignment horizontal="left" vertical="center" wrapText="1"/>
    </xf>
    <xf numFmtId="0" fontId="42" fillId="0" borderId="64" xfId="0" applyFont="1" applyBorder="1" applyAlignment="1">
      <alignment horizontal="left" vertical="center" wrapText="1"/>
    </xf>
    <xf numFmtId="0" fontId="42" fillId="0" borderId="62" xfId="0" applyFont="1" applyBorder="1" applyAlignment="1">
      <alignment horizontal="left" vertical="center" wrapText="1"/>
    </xf>
    <xf numFmtId="0" fontId="53" fillId="0" borderId="63" xfId="0" applyFont="1" applyBorder="1" applyAlignment="1">
      <alignment horizontal="center" vertical="center" wrapText="1"/>
    </xf>
    <xf numFmtId="0" fontId="53" fillId="0" borderId="64" xfId="0" applyFont="1" applyBorder="1" applyAlignment="1">
      <alignment horizontal="center" vertical="center" wrapText="1"/>
    </xf>
    <xf numFmtId="14" fontId="39" fillId="0" borderId="63" xfId="0" applyNumberFormat="1" applyFont="1" applyBorder="1" applyAlignment="1">
      <alignment horizontal="center" vertical="center" wrapText="1"/>
    </xf>
    <xf numFmtId="14" fontId="39" fillId="0" borderId="64" xfId="0" applyNumberFormat="1" applyFont="1" applyBorder="1" applyAlignment="1">
      <alignment horizontal="center" vertical="center" wrapText="1"/>
    </xf>
    <xf numFmtId="0" fontId="57" fillId="0" borderId="71" xfId="44" applyFont="1" applyBorder="1" applyAlignment="1">
      <alignment horizontal="left" vertical="center"/>
    </xf>
    <xf numFmtId="0" fontId="57" fillId="0" borderId="9" xfId="44" applyFont="1" applyBorder="1" applyAlignment="1">
      <alignment horizontal="left" vertical="center"/>
    </xf>
    <xf numFmtId="0" fontId="57" fillId="0" borderId="10" xfId="44" applyFont="1" applyBorder="1" applyAlignment="1">
      <alignment horizontal="left" vertical="center"/>
    </xf>
    <xf numFmtId="0" fontId="23" fillId="12" borderId="19" xfId="44" applyFont="1" applyFill="1" applyBorder="1" applyAlignment="1">
      <alignment horizontal="center" vertical="center"/>
    </xf>
    <xf numFmtId="0" fontId="23" fillId="12" borderId="21" xfId="44" applyFont="1" applyFill="1" applyBorder="1" applyAlignment="1">
      <alignment horizontal="center" vertical="center"/>
    </xf>
    <xf numFmtId="0" fontId="23" fillId="12" borderId="1" xfId="44" applyFont="1" applyFill="1" applyBorder="1" applyAlignment="1">
      <alignment horizontal="center" vertical="center"/>
    </xf>
    <xf numFmtId="0" fontId="23" fillId="12" borderId="22" xfId="44" applyFont="1" applyFill="1" applyBorder="1" applyAlignment="1">
      <alignment horizontal="center" vertical="center"/>
    </xf>
    <xf numFmtId="0" fontId="23" fillId="12" borderId="23" xfId="44" applyFont="1" applyFill="1" applyBorder="1" applyAlignment="1">
      <alignment horizontal="center" vertical="center"/>
    </xf>
    <xf numFmtId="0" fontId="23" fillId="12" borderId="24" xfId="44" applyFont="1" applyFill="1" applyBorder="1" applyAlignment="1">
      <alignment horizontal="center" vertical="center"/>
    </xf>
    <xf numFmtId="0" fontId="16" fillId="12" borderId="11" xfId="44" applyFont="1" applyFill="1" applyBorder="1" applyAlignment="1">
      <alignment horizontal="center" vertical="center"/>
    </xf>
    <xf numFmtId="0" fontId="16" fillId="12" borderId="13" xfId="44" applyFont="1" applyFill="1" applyBorder="1" applyAlignment="1">
      <alignment horizontal="center" vertical="center"/>
    </xf>
    <xf numFmtId="0" fontId="16" fillId="12" borderId="14" xfId="44" applyFont="1" applyFill="1" applyBorder="1" applyAlignment="1">
      <alignment horizontal="center" vertical="center"/>
    </xf>
    <xf numFmtId="0" fontId="16" fillId="12" borderId="4" xfId="44" applyFont="1" applyFill="1" applyBorder="1" applyAlignment="1">
      <alignment horizontal="center" vertical="center"/>
    </xf>
    <xf numFmtId="0" fontId="16" fillId="12" borderId="62" xfId="44" applyFont="1" applyFill="1" applyBorder="1" applyAlignment="1">
      <alignment horizontal="center" vertical="center"/>
    </xf>
    <xf numFmtId="0" fontId="16" fillId="12" borderId="6" xfId="44" applyFont="1" applyFill="1" applyBorder="1" applyAlignment="1">
      <alignment horizontal="center" vertical="center"/>
    </xf>
    <xf numFmtId="0" fontId="56" fillId="12" borderId="4" xfId="44" applyFont="1" applyFill="1" applyBorder="1" applyAlignment="1">
      <alignment horizontal="center" vertical="center" wrapText="1"/>
    </xf>
    <xf numFmtId="0" fontId="56" fillId="12" borderId="62" xfId="44" applyFont="1" applyFill="1" applyBorder="1" applyAlignment="1">
      <alignment horizontal="center" vertical="center" wrapText="1"/>
    </xf>
    <xf numFmtId="0" fontId="56" fillId="12" borderId="6" xfId="44" applyFont="1" applyFill="1" applyBorder="1" applyAlignment="1">
      <alignment horizontal="center" vertical="center" wrapText="1"/>
    </xf>
    <xf numFmtId="0" fontId="56" fillId="12" borderId="15" xfId="44" applyFont="1" applyFill="1" applyBorder="1" applyAlignment="1">
      <alignment horizontal="center" vertical="center" wrapText="1"/>
    </xf>
    <xf numFmtId="0" fontId="56" fillId="12" borderId="17" xfId="44" applyFont="1" applyFill="1" applyBorder="1" applyAlignment="1">
      <alignment horizontal="center" vertical="center" wrapText="1"/>
    </xf>
    <xf numFmtId="0" fontId="56" fillId="12" borderId="70" xfId="44" applyFont="1" applyFill="1" applyBorder="1" applyAlignment="1">
      <alignment horizontal="center" vertical="center" wrapText="1"/>
    </xf>
    <xf numFmtId="0" fontId="57" fillId="0" borderId="71" xfId="44" applyFont="1" applyBorder="1" applyAlignment="1">
      <alignment horizontal="center" vertical="center"/>
    </xf>
    <xf numFmtId="0" fontId="57" fillId="0" borderId="9" xfId="44" applyFont="1" applyBorder="1" applyAlignment="1">
      <alignment horizontal="center" vertical="center"/>
    </xf>
    <xf numFmtId="0" fontId="57" fillId="0" borderId="10" xfId="44" applyFont="1" applyBorder="1" applyAlignment="1">
      <alignment horizontal="center" vertical="center"/>
    </xf>
    <xf numFmtId="0" fontId="57" fillId="0" borderId="3" xfId="44" applyFont="1" applyBorder="1" applyAlignment="1">
      <alignment horizontal="left" vertical="center"/>
    </xf>
    <xf numFmtId="0" fontId="57" fillId="0" borderId="7" xfId="44" applyFont="1" applyBorder="1" applyAlignment="1">
      <alignment horizontal="left" vertical="center"/>
    </xf>
    <xf numFmtId="0" fontId="57" fillId="0" borderId="8" xfId="44" applyFont="1" applyBorder="1" applyAlignment="1">
      <alignment horizontal="left" vertical="center"/>
    </xf>
    <xf numFmtId="189" fontId="58" fillId="0" borderId="22" xfId="44" applyNumberFormat="1" applyFont="1" applyBorder="1" applyAlignment="1">
      <alignment horizontal="center" vertical="center" wrapText="1"/>
    </xf>
    <xf numFmtId="0" fontId="57" fillId="0" borderId="3" xfId="44" applyFont="1" applyBorder="1" applyAlignment="1">
      <alignment horizontal="left" vertical="center" wrapText="1"/>
    </xf>
    <xf numFmtId="0" fontId="57" fillId="0" borderId="7" xfId="44" applyFont="1" applyBorder="1" applyAlignment="1">
      <alignment horizontal="left" vertical="center" wrapText="1"/>
    </xf>
    <xf numFmtId="0" fontId="57" fillId="0" borderId="1" xfId="44" applyFont="1" applyBorder="1" applyAlignment="1">
      <alignment horizontal="center" vertical="center"/>
    </xf>
    <xf numFmtId="0" fontId="57" fillId="0" borderId="0" xfId="44" applyFont="1" applyAlignment="1">
      <alignment horizontal="center" vertical="center"/>
    </xf>
    <xf numFmtId="0" fontId="57" fillId="0" borderId="22" xfId="44" applyFont="1" applyBorder="1" applyAlignment="1">
      <alignment horizontal="center" vertical="center"/>
    </xf>
    <xf numFmtId="0" fontId="57" fillId="16" borderId="71" xfId="44" applyFont="1" applyFill="1" applyBorder="1" applyAlignment="1">
      <alignment horizontal="center" vertical="center"/>
    </xf>
    <xf numFmtId="0" fontId="57" fillId="16" borderId="9" xfId="44" applyFont="1" applyFill="1" applyBorder="1" applyAlignment="1">
      <alignment horizontal="center" vertical="center"/>
    </xf>
    <xf numFmtId="0" fontId="50" fillId="0" borderId="4" xfId="44" applyFont="1" applyBorder="1" applyAlignment="1">
      <alignment horizontal="left" vertical="center" indent="1"/>
    </xf>
    <xf numFmtId="0" fontId="50" fillId="0" borderId="62" xfId="44" applyFont="1" applyBorder="1" applyAlignment="1">
      <alignment horizontal="left" vertical="center" indent="1"/>
    </xf>
    <xf numFmtId="0" fontId="50" fillId="0" borderId="4" xfId="44" applyFont="1" applyBorder="1" applyAlignment="1">
      <alignment horizontal="left" vertical="center" wrapText="1" indent="1"/>
    </xf>
    <xf numFmtId="0" fontId="50" fillId="0" borderId="62" xfId="44" applyFont="1" applyBorder="1" applyAlignment="1">
      <alignment horizontal="left" vertical="center" wrapText="1" indent="1"/>
    </xf>
    <xf numFmtId="0" fontId="39" fillId="0" borderId="4" xfId="44" applyFont="1" applyBorder="1" applyAlignment="1">
      <alignment horizontal="left" vertical="center"/>
    </xf>
    <xf numFmtId="0" fontId="39" fillId="0" borderId="62" xfId="44" applyFont="1" applyBorder="1" applyAlignment="1">
      <alignment horizontal="left" vertical="center"/>
    </xf>
    <xf numFmtId="0" fontId="57" fillId="16" borderId="4" xfId="44" applyFont="1" applyFill="1" applyBorder="1" applyAlignment="1">
      <alignment horizontal="center" vertical="center"/>
    </xf>
    <xf numFmtId="0" fontId="57" fillId="16" borderId="62" xfId="44" applyFont="1" applyFill="1" applyBorder="1" applyAlignment="1">
      <alignment horizontal="center" vertical="center"/>
    </xf>
    <xf numFmtId="0" fontId="58" fillId="0" borderId="50" xfId="44" applyFont="1" applyBorder="1" applyAlignment="1">
      <alignment horizontal="left" vertical="center" indent="1"/>
    </xf>
    <xf numFmtId="0" fontId="58" fillId="0" borderId="64" xfId="44" applyFont="1" applyBorder="1" applyAlignment="1">
      <alignment horizontal="left" vertical="center" indent="1"/>
    </xf>
    <xf numFmtId="0" fontId="57" fillId="0" borderId="4" xfId="44" applyFont="1" applyBorder="1" applyAlignment="1">
      <alignment horizontal="left" vertical="center"/>
    </xf>
    <xf numFmtId="0" fontId="57" fillId="0" borderId="62" xfId="44" applyFont="1" applyBorder="1" applyAlignment="1">
      <alignment horizontal="left" vertical="center"/>
    </xf>
    <xf numFmtId="0" fontId="58" fillId="0" borderId="4" xfId="44" applyFont="1" applyBorder="1" applyAlignment="1">
      <alignment horizontal="left" vertical="center" indent="1"/>
    </xf>
    <xf numFmtId="0" fontId="58" fillId="0" borderId="62" xfId="44" applyFont="1" applyBorder="1" applyAlignment="1">
      <alignment horizontal="left" vertical="center" indent="1"/>
    </xf>
    <xf numFmtId="0" fontId="58" fillId="0" borderId="4" xfId="44" applyFont="1" applyBorder="1" applyAlignment="1">
      <alignment horizontal="left" vertical="center" wrapText="1" indent="1"/>
    </xf>
    <xf numFmtId="0" fontId="58" fillId="0" borderId="62" xfId="44" applyFont="1" applyBorder="1" applyAlignment="1">
      <alignment horizontal="left" vertical="center" wrapText="1" indent="1"/>
    </xf>
    <xf numFmtId="0" fontId="57" fillId="16" borderId="50" xfId="44" applyFont="1" applyFill="1" applyBorder="1" applyAlignment="1">
      <alignment horizontal="center" vertical="center"/>
    </xf>
    <xf numFmtId="0" fontId="57" fillId="16" borderId="64" xfId="44" applyFont="1" applyFill="1" applyBorder="1" applyAlignment="1">
      <alignment horizontal="center" vertical="center"/>
    </xf>
    <xf numFmtId="0" fontId="58" fillId="0" borderId="50" xfId="44" applyFont="1" applyBorder="1" applyAlignment="1">
      <alignment horizontal="left" vertical="center"/>
    </xf>
    <xf numFmtId="0" fontId="58" fillId="0" borderId="64" xfId="44" applyFont="1" applyBorder="1" applyAlignment="1">
      <alignment horizontal="left" vertical="center"/>
    </xf>
    <xf numFmtId="0" fontId="2" fillId="0" borderId="63" xfId="19" applyBorder="1" applyAlignment="1">
      <alignment horizontal="left" vertical="center"/>
    </xf>
    <xf numFmtId="0" fontId="2" fillId="0" borderId="64" xfId="19" applyBorder="1" applyAlignment="1">
      <alignment horizontal="left" vertical="center"/>
    </xf>
    <xf numFmtId="0" fontId="57" fillId="0" borderId="4" xfId="44" applyFont="1" applyBorder="1" applyAlignment="1">
      <alignment horizontal="center" vertical="center"/>
    </xf>
    <xf numFmtId="0" fontId="57" fillId="0" borderId="62" xfId="44" applyFont="1" applyBorder="1" applyAlignment="1">
      <alignment horizontal="center" vertical="center"/>
    </xf>
    <xf numFmtId="0" fontId="2" fillId="0" borderId="63" xfId="19" applyBorder="1" applyAlignment="1">
      <alignment horizontal="left" vertical="center" wrapText="1"/>
    </xf>
    <xf numFmtId="0" fontId="2" fillId="0" borderId="64" xfId="19" applyBorder="1" applyAlignment="1">
      <alignment horizontal="left" vertical="center" wrapText="1"/>
    </xf>
    <xf numFmtId="0" fontId="57" fillId="16" borderId="65" xfId="44" applyFont="1" applyFill="1" applyBorder="1" applyAlignment="1">
      <alignment horizontal="center" vertical="center"/>
    </xf>
    <xf numFmtId="0" fontId="58" fillId="0" borderId="4" xfId="44" applyFont="1" applyBorder="1" applyAlignment="1">
      <alignment horizontal="left" vertical="center"/>
    </xf>
    <xf numFmtId="0" fontId="58" fillId="0" borderId="62" xfId="44" applyFont="1" applyBorder="1" applyAlignment="1">
      <alignment horizontal="left" vertical="center"/>
    </xf>
    <xf numFmtId="0" fontId="57" fillId="16" borderId="6" xfId="44" applyFont="1" applyFill="1" applyBorder="1" applyAlignment="1">
      <alignment horizontal="center" vertical="center"/>
    </xf>
    <xf numFmtId="0" fontId="40" fillId="0" borderId="62" xfId="6" applyFont="1" applyBorder="1" applyAlignment="1">
      <alignment horizontal="center" vertical="center" wrapText="1"/>
    </xf>
    <xf numFmtId="0" fontId="0" fillId="0" borderId="62" xfId="0" applyBorder="1" applyAlignment="1">
      <alignment horizontal="center"/>
    </xf>
    <xf numFmtId="0" fontId="0" fillId="0" borderId="0" xfId="0" applyBorder="1" applyAlignment="1">
      <alignment horizontal="center"/>
    </xf>
    <xf numFmtId="0" fontId="59" fillId="0" borderId="15" xfId="44" applyFont="1" applyBorder="1" applyAlignment="1">
      <alignment horizontal="center" vertical="center"/>
    </xf>
    <xf numFmtId="0" fontId="59" fillId="0" borderId="17" xfId="44" applyFont="1" applyBorder="1" applyAlignment="1">
      <alignment horizontal="center" vertical="center"/>
    </xf>
    <xf numFmtId="0" fontId="0" fillId="0" borderId="62" xfId="0" applyBorder="1" applyAlignment="1">
      <alignment horizontal="left"/>
    </xf>
    <xf numFmtId="0" fontId="0" fillId="0" borderId="0" xfId="0" applyBorder="1" applyAlignment="1">
      <alignment horizontal="left"/>
    </xf>
    <xf numFmtId="14" fontId="39" fillId="0" borderId="62" xfId="0" applyNumberFormat="1" applyFont="1" applyBorder="1" applyAlignment="1">
      <alignment horizontal="center" vertical="center" wrapText="1"/>
    </xf>
    <xf numFmtId="0" fontId="53" fillId="0" borderId="62" xfId="0" applyFont="1" applyBorder="1" applyAlignment="1">
      <alignment horizontal="center" vertical="center" wrapText="1"/>
    </xf>
    <xf numFmtId="0" fontId="42" fillId="0" borderId="62" xfId="0" applyFont="1" applyBorder="1" applyAlignment="1">
      <alignment horizontal="center" vertical="center" wrapText="1"/>
    </xf>
    <xf numFmtId="0" fontId="39" fillId="0" borderId="62" xfId="0" applyFont="1" applyBorder="1" applyAlignment="1">
      <alignment horizontal="center" vertical="center" wrapText="1"/>
    </xf>
    <xf numFmtId="193" fontId="0" fillId="0" borderId="62" xfId="2" applyNumberFormat="1" applyFont="1" applyBorder="1" applyAlignment="1">
      <alignment horizontal="center"/>
    </xf>
    <xf numFmtId="44" fontId="0" fillId="0" borderId="62" xfId="58" applyFont="1" applyBorder="1" applyAlignment="1">
      <alignment horizontal="center"/>
    </xf>
    <xf numFmtId="44" fontId="0" fillId="0" borderId="62" xfId="0" applyNumberFormat="1" applyBorder="1" applyAlignment="1">
      <alignment horizontal="center"/>
    </xf>
    <xf numFmtId="0" fontId="0" fillId="0" borderId="118" xfId="0" applyBorder="1" applyAlignment="1">
      <alignment horizontal="center"/>
    </xf>
    <xf numFmtId="0" fontId="0" fillId="0" borderId="119" xfId="0" applyBorder="1" applyAlignment="1">
      <alignment horizontal="center"/>
    </xf>
    <xf numFmtId="0" fontId="70" fillId="0" borderId="0" xfId="0" applyFont="1" applyAlignment="1">
      <alignment horizontal="left"/>
    </xf>
    <xf numFmtId="0" fontId="71" fillId="0" borderId="0" xfId="0" applyFont="1" applyAlignment="1">
      <alignment horizontal="left"/>
    </xf>
    <xf numFmtId="0" fontId="68" fillId="20" borderId="62" xfId="0" applyFont="1" applyFill="1" applyBorder="1" applyAlignment="1">
      <alignment horizontal="center" vertical="center"/>
    </xf>
    <xf numFmtId="0" fontId="0" fillId="19" borderId="62" xfId="0" applyFill="1" applyBorder="1" applyAlignment="1">
      <alignment horizontal="center"/>
    </xf>
    <xf numFmtId="10" fontId="0" fillId="0" borderId="0" xfId="0" applyNumberFormat="1" applyBorder="1" applyAlignment="1">
      <alignment horizontal="center"/>
    </xf>
    <xf numFmtId="0" fontId="64" fillId="0" borderId="62" xfId="0" applyFont="1" applyBorder="1" applyAlignment="1">
      <alignment horizontal="center" vertical="center"/>
    </xf>
    <xf numFmtId="0" fontId="46" fillId="0" borderId="62" xfId="0" applyFont="1" applyBorder="1" applyAlignment="1">
      <alignment horizontal="center" vertical="center" wrapText="1"/>
    </xf>
    <xf numFmtId="0" fontId="65" fillId="5" borderId="62" xfId="0" applyFont="1" applyFill="1" applyBorder="1" applyAlignment="1">
      <alignment horizontal="center" vertical="center"/>
    </xf>
    <xf numFmtId="0" fontId="65" fillId="5" borderId="62" xfId="0" applyFont="1" applyFill="1" applyBorder="1" applyAlignment="1">
      <alignment horizontal="center" vertical="center" wrapText="1"/>
    </xf>
    <xf numFmtId="0" fontId="66" fillId="19" borderId="62" xfId="0" applyFont="1" applyFill="1" applyBorder="1" applyAlignment="1">
      <alignment horizontal="center" vertical="center"/>
    </xf>
    <xf numFmtId="0" fontId="37" fillId="0" borderId="0" xfId="10" applyFont="1" applyAlignment="1">
      <alignment horizontal="center" vertical="center"/>
    </xf>
    <xf numFmtId="0" fontId="29" fillId="0" borderId="0" xfId="10" applyFont="1" applyAlignment="1">
      <alignment horizontal="center" vertical="center"/>
    </xf>
    <xf numFmtId="180" fontId="22" fillId="0" borderId="2" xfId="13" applyFont="1" applyBorder="1" applyAlignment="1">
      <alignment horizontal="center"/>
    </xf>
    <xf numFmtId="0" fontId="23" fillId="0" borderId="2" xfId="19" applyFont="1" applyBorder="1" applyAlignment="1">
      <alignment horizontal="center" vertical="center" wrapText="1"/>
    </xf>
    <xf numFmtId="0" fontId="40" fillId="0" borderId="62" xfId="0" applyFont="1" applyBorder="1" applyAlignment="1">
      <alignment horizontal="left" vertical="center" wrapText="1"/>
    </xf>
    <xf numFmtId="0" fontId="43" fillId="0" borderId="0" xfId="19" applyFont="1" applyAlignment="1">
      <alignment horizontal="left" vertical="center" wrapText="1"/>
    </xf>
    <xf numFmtId="0" fontId="21" fillId="0" borderId="0" xfId="19" applyFont="1" applyAlignment="1">
      <alignment horizontal="center"/>
    </xf>
    <xf numFmtId="182" fontId="22" fillId="0" borderId="0" xfId="19" applyNumberFormat="1" applyFont="1" applyAlignment="1">
      <alignment horizontal="center"/>
    </xf>
    <xf numFmtId="0" fontId="2" fillId="0" borderId="0" xfId="19" applyAlignment="1">
      <alignment horizontal="center"/>
    </xf>
    <xf numFmtId="0" fontId="40" fillId="0" borderId="38" xfId="0" applyFont="1" applyBorder="1" applyAlignment="1">
      <alignment horizontal="left" vertical="center" wrapText="1"/>
    </xf>
    <xf numFmtId="0" fontId="40" fillId="0" borderId="39" xfId="0" applyFont="1" applyBorder="1" applyAlignment="1">
      <alignment horizontal="left" vertical="center" wrapText="1"/>
    </xf>
    <xf numFmtId="0" fontId="23" fillId="0" borderId="0" xfId="0" applyFont="1" applyAlignment="1">
      <alignment horizontal="center" wrapText="1"/>
    </xf>
    <xf numFmtId="0" fontId="37" fillId="0" borderId="0" xfId="10" applyFont="1" applyAlignment="1">
      <alignment horizontal="center" vertical="center" wrapText="1"/>
    </xf>
    <xf numFmtId="0" fontId="22" fillId="0" borderId="0" xfId="19" applyFont="1" applyAlignment="1">
      <alignment horizontal="left" vertical="center" wrapText="1"/>
    </xf>
    <xf numFmtId="0" fontId="23" fillId="0" borderId="62" xfId="0" applyFont="1" applyBorder="1" applyAlignment="1">
      <alignment horizontal="center"/>
    </xf>
    <xf numFmtId="0" fontId="44" fillId="0" borderId="62" xfId="0" applyFont="1" applyBorder="1" applyAlignment="1">
      <alignment horizontal="center" vertical="center" wrapText="1"/>
    </xf>
    <xf numFmtId="0" fontId="40" fillId="0" borderId="62" xfId="0" applyFont="1" applyBorder="1" applyAlignment="1">
      <alignment horizontal="center" vertical="center" wrapText="1"/>
    </xf>
    <xf numFmtId="0" fontId="40" fillId="0" borderId="63" xfId="0" applyFont="1" applyBorder="1" applyAlignment="1">
      <alignment horizontal="left" vertical="center" wrapText="1"/>
    </xf>
    <xf numFmtId="0" fontId="40" fillId="0" borderId="65" xfId="0" applyFont="1" applyBorder="1" applyAlignment="1">
      <alignment horizontal="left" vertical="center" wrapText="1"/>
    </xf>
    <xf numFmtId="0" fontId="40" fillId="0" borderId="64" xfId="0" applyFont="1" applyBorder="1" applyAlignment="1">
      <alignment horizontal="left" vertical="center" wrapText="1"/>
    </xf>
    <xf numFmtId="0" fontId="26" fillId="11" borderId="0" xfId="0" applyFont="1" applyFill="1" applyAlignment="1">
      <alignment horizontal="left"/>
    </xf>
    <xf numFmtId="0" fontId="23" fillId="0" borderId="0" xfId="0" applyFont="1" applyAlignment="1">
      <alignment horizontal="center"/>
    </xf>
    <xf numFmtId="0" fontId="22" fillId="0" borderId="0" xfId="19" applyFont="1" applyAlignment="1">
      <alignment horizontal="center"/>
    </xf>
    <xf numFmtId="0" fontId="43" fillId="0" borderId="0" xfId="19" applyFont="1" applyAlignment="1">
      <alignment horizontal="left" wrapText="1"/>
    </xf>
  </cellXfs>
  <cellStyles count="63">
    <cellStyle name="Millares" xfId="7" builtinId="3"/>
    <cellStyle name="Millares 10" xfId="12" xr:uid="{00000000-0005-0000-0000-000001000000}"/>
    <cellStyle name="Millares 2" xfId="4" xr:uid="{00000000-0005-0000-0000-000002000000}"/>
    <cellStyle name="Millares 2 2" xfId="5" xr:uid="{00000000-0005-0000-0000-000003000000}"/>
    <cellStyle name="Millares 2 2 2" xfId="30" xr:uid="{00000000-0005-0000-0000-000004000000}"/>
    <cellStyle name="Millares 2 2 3" xfId="34" xr:uid="{00000000-0005-0000-0000-000005000000}"/>
    <cellStyle name="Millares 2 3" xfId="21" xr:uid="{00000000-0005-0000-0000-000006000000}"/>
    <cellStyle name="Millares 3" xfId="15" xr:uid="{00000000-0005-0000-0000-000007000000}"/>
    <cellStyle name="Millares 3 2" xfId="40" xr:uid="{00000000-0005-0000-0000-000008000000}"/>
    <cellStyle name="Millares 5" xfId="29" xr:uid="{00000000-0005-0000-0000-000009000000}"/>
    <cellStyle name="Millares 6" xfId="31" xr:uid="{00000000-0005-0000-0000-00000A000000}"/>
    <cellStyle name="Millares 8 2 4" xfId="45" xr:uid="{00000000-0005-0000-0000-00000B000000}"/>
    <cellStyle name="Millares_formatos APU AYAPEL 2" xfId="20" xr:uid="{00000000-0005-0000-0000-00000C000000}"/>
    <cellStyle name="Millares_formatos APU AYAPEL 3 2" xfId="23" xr:uid="{00000000-0005-0000-0000-00000D000000}"/>
    <cellStyle name="Moneda" xfId="8" builtinId="4"/>
    <cellStyle name="Moneda [0]" xfId="1" builtinId="7"/>
    <cellStyle name="Moneda [0] 2" xfId="27" xr:uid="{00000000-0005-0000-0000-000010000000}"/>
    <cellStyle name="Moneda [0] 3" xfId="36" xr:uid="{00000000-0005-0000-0000-000011000000}"/>
    <cellStyle name="Moneda 10" xfId="13" xr:uid="{00000000-0005-0000-0000-000012000000}"/>
    <cellStyle name="Moneda 11" xfId="57" xr:uid="{00000000-0005-0000-0000-000013000000}"/>
    <cellStyle name="Moneda 13" xfId="48" xr:uid="{00000000-0005-0000-0000-000014000000}"/>
    <cellStyle name="Moneda 2" xfId="37" xr:uid="{00000000-0005-0000-0000-000015000000}"/>
    <cellStyle name="Moneda 2 2" xfId="25" xr:uid="{00000000-0005-0000-0000-000016000000}"/>
    <cellStyle name="Moneda 2 2 2 2 2" xfId="54" xr:uid="{00000000-0005-0000-0000-000017000000}"/>
    <cellStyle name="Moneda 2 3" xfId="62" xr:uid="{00000000-0005-0000-0000-000018000000}"/>
    <cellStyle name="Moneda 2 4" xfId="18" xr:uid="{00000000-0005-0000-0000-000019000000}"/>
    <cellStyle name="Moneda 3" xfId="16" xr:uid="{00000000-0005-0000-0000-00001A000000}"/>
    <cellStyle name="Moneda 4" xfId="35" xr:uid="{00000000-0005-0000-0000-00001B000000}"/>
    <cellStyle name="Moneda 5" xfId="39" xr:uid="{00000000-0005-0000-0000-00001C000000}"/>
    <cellStyle name="Moneda 50" xfId="46" xr:uid="{00000000-0005-0000-0000-00001D000000}"/>
    <cellStyle name="Moneda 6" xfId="43" xr:uid="{00000000-0005-0000-0000-00001E000000}"/>
    <cellStyle name="Moneda 7" xfId="58" xr:uid="{00000000-0005-0000-0000-00001F000000}"/>
    <cellStyle name="Moneda 7 2" xfId="59" xr:uid="{00000000-0005-0000-0000-000020000000}"/>
    <cellStyle name="Normal" xfId="0" builtinId="0"/>
    <cellStyle name="Normal 11 2" xfId="41" xr:uid="{00000000-0005-0000-0000-000022000000}"/>
    <cellStyle name="Normal 14" xfId="10" xr:uid="{00000000-0005-0000-0000-000023000000}"/>
    <cellStyle name="Normal 2" xfId="3" xr:uid="{00000000-0005-0000-0000-000024000000}"/>
    <cellStyle name="Normal 2 10 2 2" xfId="51" xr:uid="{00000000-0005-0000-0000-000025000000}"/>
    <cellStyle name="Normal 2 10 3" xfId="50" xr:uid="{00000000-0005-0000-0000-000026000000}"/>
    <cellStyle name="Normal 2 2" xfId="19" xr:uid="{00000000-0005-0000-0000-000027000000}"/>
    <cellStyle name="Normal 2 2 2" xfId="33" xr:uid="{00000000-0005-0000-0000-000028000000}"/>
    <cellStyle name="Normal 2 2 3" xfId="42" xr:uid="{00000000-0005-0000-0000-000029000000}"/>
    <cellStyle name="Normal 2 3" xfId="24" xr:uid="{00000000-0005-0000-0000-00002A000000}"/>
    <cellStyle name="Normal 2 3 2" xfId="32" xr:uid="{00000000-0005-0000-0000-00002B000000}"/>
    <cellStyle name="Normal 2 4" xfId="38" xr:uid="{00000000-0005-0000-0000-00002C000000}"/>
    <cellStyle name="Normal 24" xfId="60" xr:uid="{00000000-0005-0000-0000-00002D000000}"/>
    <cellStyle name="Normal 3" xfId="6" xr:uid="{00000000-0005-0000-0000-00002E000000}"/>
    <cellStyle name="Normal 3 11" xfId="49" xr:uid="{00000000-0005-0000-0000-00002F000000}"/>
    <cellStyle name="Normal 3 2" xfId="52" xr:uid="{00000000-0005-0000-0000-000030000000}"/>
    <cellStyle name="Normal 3 2 2" xfId="53" xr:uid="{00000000-0005-0000-0000-000031000000}"/>
    <cellStyle name="Normal 3 3" xfId="61" xr:uid="{00000000-0005-0000-0000-000032000000}"/>
    <cellStyle name="Normal 4" xfId="28" xr:uid="{00000000-0005-0000-0000-000033000000}"/>
    <cellStyle name="Normal 5 2" xfId="44" xr:uid="{00000000-0005-0000-0000-000034000000}"/>
    <cellStyle name="Normal 6 2" xfId="56" xr:uid="{00000000-0005-0000-0000-000035000000}"/>
    <cellStyle name="Normal 6 3" xfId="55" xr:uid="{00000000-0005-0000-0000-000036000000}"/>
    <cellStyle name="Normal_modelo ACTA OBRA y MODIFICACION" xfId="9" xr:uid="{00000000-0005-0000-0000-000037000000}"/>
    <cellStyle name="Porcentaje" xfId="2" builtinId="5"/>
    <cellStyle name="Porcentaje 2" xfId="22" xr:uid="{00000000-0005-0000-0000-000039000000}"/>
    <cellStyle name="Porcentaje 2 2 2" xfId="47" xr:uid="{00000000-0005-0000-0000-00003A000000}"/>
    <cellStyle name="Porcentaje 4 2" xfId="14" xr:uid="{00000000-0005-0000-0000-00003B000000}"/>
    <cellStyle name="Porcentual 2" xfId="26" xr:uid="{00000000-0005-0000-0000-00003C000000}"/>
    <cellStyle name="Porcentual 3" xfId="17" xr:uid="{00000000-0005-0000-0000-00003D000000}"/>
    <cellStyle name="Porcentual 9" xfId="11" xr:uid="{00000000-0005-0000-0000-00003E000000}"/>
  </cellStyles>
  <dxfs count="6">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4.xml"/><Relationship Id="rId21" Type="http://schemas.openxmlformats.org/officeDocument/2006/relationships/externalLink" Target="externalLinks/externalLink9.xml"/><Relationship Id="rId42" Type="http://schemas.openxmlformats.org/officeDocument/2006/relationships/externalLink" Target="externalLinks/externalLink30.xml"/><Relationship Id="rId47" Type="http://schemas.openxmlformats.org/officeDocument/2006/relationships/externalLink" Target="externalLinks/externalLink35.xml"/><Relationship Id="rId63" Type="http://schemas.openxmlformats.org/officeDocument/2006/relationships/externalLink" Target="externalLinks/externalLink51.xml"/><Relationship Id="rId68" Type="http://schemas.openxmlformats.org/officeDocument/2006/relationships/externalLink" Target="externalLinks/externalLink56.xml"/><Relationship Id="rId84" Type="http://schemas.openxmlformats.org/officeDocument/2006/relationships/externalLink" Target="externalLinks/externalLink72.xml"/><Relationship Id="rId89" Type="http://schemas.openxmlformats.org/officeDocument/2006/relationships/externalLink" Target="externalLinks/externalLink77.xml"/><Relationship Id="rId2" Type="http://schemas.openxmlformats.org/officeDocument/2006/relationships/worksheet" Target="worksheets/sheet2.xml"/><Relationship Id="rId16" Type="http://schemas.openxmlformats.org/officeDocument/2006/relationships/externalLink" Target="externalLinks/externalLink4.xml"/><Relationship Id="rId29" Type="http://schemas.openxmlformats.org/officeDocument/2006/relationships/externalLink" Target="externalLinks/externalLink17.xml"/><Relationship Id="rId107" Type="http://schemas.openxmlformats.org/officeDocument/2006/relationships/theme" Target="theme/theme1.xml"/><Relationship Id="rId11" Type="http://schemas.openxmlformats.org/officeDocument/2006/relationships/worksheet" Target="worksheets/sheet11.xml"/><Relationship Id="rId24" Type="http://schemas.openxmlformats.org/officeDocument/2006/relationships/externalLink" Target="externalLinks/externalLink12.xml"/><Relationship Id="rId32" Type="http://schemas.openxmlformats.org/officeDocument/2006/relationships/externalLink" Target="externalLinks/externalLink20.xml"/><Relationship Id="rId37" Type="http://schemas.openxmlformats.org/officeDocument/2006/relationships/externalLink" Target="externalLinks/externalLink25.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53" Type="http://schemas.openxmlformats.org/officeDocument/2006/relationships/externalLink" Target="externalLinks/externalLink41.xml"/><Relationship Id="rId58" Type="http://schemas.openxmlformats.org/officeDocument/2006/relationships/externalLink" Target="externalLinks/externalLink46.xml"/><Relationship Id="rId66" Type="http://schemas.openxmlformats.org/officeDocument/2006/relationships/externalLink" Target="externalLinks/externalLink54.xml"/><Relationship Id="rId74" Type="http://schemas.openxmlformats.org/officeDocument/2006/relationships/externalLink" Target="externalLinks/externalLink62.xml"/><Relationship Id="rId79" Type="http://schemas.openxmlformats.org/officeDocument/2006/relationships/externalLink" Target="externalLinks/externalLink67.xml"/><Relationship Id="rId87" Type="http://schemas.openxmlformats.org/officeDocument/2006/relationships/externalLink" Target="externalLinks/externalLink75.xml"/><Relationship Id="rId102" Type="http://schemas.openxmlformats.org/officeDocument/2006/relationships/externalLink" Target="externalLinks/externalLink90.xml"/><Relationship Id="rId110"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externalLink" Target="externalLinks/externalLink49.xml"/><Relationship Id="rId82" Type="http://schemas.openxmlformats.org/officeDocument/2006/relationships/externalLink" Target="externalLinks/externalLink70.xml"/><Relationship Id="rId90" Type="http://schemas.openxmlformats.org/officeDocument/2006/relationships/externalLink" Target="externalLinks/externalLink78.xml"/><Relationship Id="rId95" Type="http://schemas.openxmlformats.org/officeDocument/2006/relationships/externalLink" Target="externalLinks/externalLink83.xml"/><Relationship Id="rId19" Type="http://schemas.openxmlformats.org/officeDocument/2006/relationships/externalLink" Target="externalLinks/externalLink7.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56" Type="http://schemas.openxmlformats.org/officeDocument/2006/relationships/externalLink" Target="externalLinks/externalLink44.xml"/><Relationship Id="rId64" Type="http://schemas.openxmlformats.org/officeDocument/2006/relationships/externalLink" Target="externalLinks/externalLink52.xml"/><Relationship Id="rId69" Type="http://schemas.openxmlformats.org/officeDocument/2006/relationships/externalLink" Target="externalLinks/externalLink57.xml"/><Relationship Id="rId77" Type="http://schemas.openxmlformats.org/officeDocument/2006/relationships/externalLink" Target="externalLinks/externalLink65.xml"/><Relationship Id="rId100" Type="http://schemas.openxmlformats.org/officeDocument/2006/relationships/externalLink" Target="externalLinks/externalLink88.xml"/><Relationship Id="rId105" Type="http://schemas.openxmlformats.org/officeDocument/2006/relationships/externalLink" Target="externalLinks/externalLink93.xml"/><Relationship Id="rId8" Type="http://schemas.openxmlformats.org/officeDocument/2006/relationships/worksheet" Target="worksheets/sheet8.xml"/><Relationship Id="rId51" Type="http://schemas.openxmlformats.org/officeDocument/2006/relationships/externalLink" Target="externalLinks/externalLink39.xml"/><Relationship Id="rId72" Type="http://schemas.openxmlformats.org/officeDocument/2006/relationships/externalLink" Target="externalLinks/externalLink60.xml"/><Relationship Id="rId80" Type="http://schemas.openxmlformats.org/officeDocument/2006/relationships/externalLink" Target="externalLinks/externalLink68.xml"/><Relationship Id="rId85" Type="http://schemas.openxmlformats.org/officeDocument/2006/relationships/externalLink" Target="externalLinks/externalLink73.xml"/><Relationship Id="rId93" Type="http://schemas.openxmlformats.org/officeDocument/2006/relationships/externalLink" Target="externalLinks/externalLink81.xml"/><Relationship Id="rId98" Type="http://schemas.openxmlformats.org/officeDocument/2006/relationships/externalLink" Target="externalLinks/externalLink86.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externalLink" Target="externalLinks/externalLink13.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46" Type="http://schemas.openxmlformats.org/officeDocument/2006/relationships/externalLink" Target="externalLinks/externalLink34.xml"/><Relationship Id="rId59" Type="http://schemas.openxmlformats.org/officeDocument/2006/relationships/externalLink" Target="externalLinks/externalLink47.xml"/><Relationship Id="rId67" Type="http://schemas.openxmlformats.org/officeDocument/2006/relationships/externalLink" Target="externalLinks/externalLink55.xml"/><Relationship Id="rId103" Type="http://schemas.openxmlformats.org/officeDocument/2006/relationships/externalLink" Target="externalLinks/externalLink91.xml"/><Relationship Id="rId108" Type="http://schemas.openxmlformats.org/officeDocument/2006/relationships/styles" Target="styles.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54" Type="http://schemas.openxmlformats.org/officeDocument/2006/relationships/externalLink" Target="externalLinks/externalLink42.xml"/><Relationship Id="rId62" Type="http://schemas.openxmlformats.org/officeDocument/2006/relationships/externalLink" Target="externalLinks/externalLink50.xml"/><Relationship Id="rId70" Type="http://schemas.openxmlformats.org/officeDocument/2006/relationships/externalLink" Target="externalLinks/externalLink58.xml"/><Relationship Id="rId75" Type="http://schemas.openxmlformats.org/officeDocument/2006/relationships/externalLink" Target="externalLinks/externalLink63.xml"/><Relationship Id="rId83" Type="http://schemas.openxmlformats.org/officeDocument/2006/relationships/externalLink" Target="externalLinks/externalLink71.xml"/><Relationship Id="rId88" Type="http://schemas.openxmlformats.org/officeDocument/2006/relationships/externalLink" Target="externalLinks/externalLink76.xml"/><Relationship Id="rId91" Type="http://schemas.openxmlformats.org/officeDocument/2006/relationships/externalLink" Target="externalLinks/externalLink79.xml"/><Relationship Id="rId96" Type="http://schemas.openxmlformats.org/officeDocument/2006/relationships/externalLink" Target="externalLinks/externalLink8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36" Type="http://schemas.openxmlformats.org/officeDocument/2006/relationships/externalLink" Target="externalLinks/externalLink24.xml"/><Relationship Id="rId49" Type="http://schemas.openxmlformats.org/officeDocument/2006/relationships/externalLink" Target="externalLinks/externalLink37.xml"/><Relationship Id="rId57" Type="http://schemas.openxmlformats.org/officeDocument/2006/relationships/externalLink" Target="externalLinks/externalLink45.xml"/><Relationship Id="rId106" Type="http://schemas.openxmlformats.org/officeDocument/2006/relationships/externalLink" Target="externalLinks/externalLink94.xml"/><Relationship Id="rId10" Type="http://schemas.openxmlformats.org/officeDocument/2006/relationships/worksheet" Target="worksheets/sheet10.xml"/><Relationship Id="rId31" Type="http://schemas.openxmlformats.org/officeDocument/2006/relationships/externalLink" Target="externalLinks/externalLink19.xml"/><Relationship Id="rId44" Type="http://schemas.openxmlformats.org/officeDocument/2006/relationships/externalLink" Target="externalLinks/externalLink32.xml"/><Relationship Id="rId52" Type="http://schemas.openxmlformats.org/officeDocument/2006/relationships/externalLink" Target="externalLinks/externalLink40.xml"/><Relationship Id="rId60" Type="http://schemas.openxmlformats.org/officeDocument/2006/relationships/externalLink" Target="externalLinks/externalLink48.xml"/><Relationship Id="rId65" Type="http://schemas.openxmlformats.org/officeDocument/2006/relationships/externalLink" Target="externalLinks/externalLink53.xml"/><Relationship Id="rId73" Type="http://schemas.openxmlformats.org/officeDocument/2006/relationships/externalLink" Target="externalLinks/externalLink61.xml"/><Relationship Id="rId78" Type="http://schemas.openxmlformats.org/officeDocument/2006/relationships/externalLink" Target="externalLinks/externalLink66.xml"/><Relationship Id="rId81" Type="http://schemas.openxmlformats.org/officeDocument/2006/relationships/externalLink" Target="externalLinks/externalLink69.xml"/><Relationship Id="rId86" Type="http://schemas.openxmlformats.org/officeDocument/2006/relationships/externalLink" Target="externalLinks/externalLink74.xml"/><Relationship Id="rId94" Type="http://schemas.openxmlformats.org/officeDocument/2006/relationships/externalLink" Target="externalLinks/externalLink82.xml"/><Relationship Id="rId99" Type="http://schemas.openxmlformats.org/officeDocument/2006/relationships/externalLink" Target="externalLinks/externalLink87.xml"/><Relationship Id="rId101" Type="http://schemas.openxmlformats.org/officeDocument/2006/relationships/externalLink" Target="externalLinks/externalLink89.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39" Type="http://schemas.openxmlformats.org/officeDocument/2006/relationships/externalLink" Target="externalLinks/externalLink27.xml"/><Relationship Id="rId109" Type="http://schemas.openxmlformats.org/officeDocument/2006/relationships/sharedStrings" Target="sharedStrings.xml"/><Relationship Id="rId34" Type="http://schemas.openxmlformats.org/officeDocument/2006/relationships/externalLink" Target="externalLinks/externalLink22.xml"/><Relationship Id="rId50" Type="http://schemas.openxmlformats.org/officeDocument/2006/relationships/externalLink" Target="externalLinks/externalLink38.xml"/><Relationship Id="rId55" Type="http://schemas.openxmlformats.org/officeDocument/2006/relationships/externalLink" Target="externalLinks/externalLink43.xml"/><Relationship Id="rId76" Type="http://schemas.openxmlformats.org/officeDocument/2006/relationships/externalLink" Target="externalLinks/externalLink64.xml"/><Relationship Id="rId97" Type="http://schemas.openxmlformats.org/officeDocument/2006/relationships/externalLink" Target="externalLinks/externalLink85.xml"/><Relationship Id="rId104" Type="http://schemas.openxmlformats.org/officeDocument/2006/relationships/externalLink" Target="externalLinks/externalLink92.xml"/><Relationship Id="rId7" Type="http://schemas.openxmlformats.org/officeDocument/2006/relationships/worksheet" Target="worksheets/sheet7.xml"/><Relationship Id="rId71" Type="http://schemas.openxmlformats.org/officeDocument/2006/relationships/externalLink" Target="externalLinks/externalLink59.xml"/><Relationship Id="rId92" Type="http://schemas.openxmlformats.org/officeDocument/2006/relationships/externalLink" Target="externalLinks/externalLink80.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manualLayout>
          <c:layoutTarget val="inner"/>
          <c:xMode val="edge"/>
          <c:yMode val="edge"/>
          <c:x val="0.16620333586685948"/>
          <c:y val="0.12487994606682239"/>
          <c:w val="0.79488415389514799"/>
          <c:h val="0.74979077364895008"/>
        </c:manualLayout>
      </c:layout>
      <c:lineChart>
        <c:grouping val="standard"/>
        <c:varyColors val="0"/>
        <c:ser>
          <c:idx val="0"/>
          <c:order val="0"/>
          <c:tx>
            <c:strRef>
              <c:f>'CRONOGRAMA (2)'!$A$29</c:f>
              <c:strCache>
                <c:ptCount val="1"/>
                <c:pt idx="0">
                  <c:v>TOTAL FLUJO SEMANAL</c:v>
                </c:pt>
              </c:strCache>
            </c:strRef>
          </c:tx>
          <c:spPr>
            <a:ln w="28575" cap="rnd">
              <a:solidFill>
                <a:schemeClr val="accent1"/>
              </a:solidFill>
              <a:round/>
            </a:ln>
            <a:effectLst/>
          </c:spPr>
          <c:marker>
            <c:symbol val="none"/>
          </c:marker>
          <c:cat>
            <c:strRef>
              <c:extLst>
                <c:ext xmlns:c15="http://schemas.microsoft.com/office/drawing/2012/chart" uri="{02D57815-91ED-43cb-92C2-25804820EDAC}">
                  <c15:fullRef>
                    <c15:sqref>'CRONOGRAMA (2)'!$D$4:$G$4</c15:sqref>
                  </c15:fullRef>
                </c:ext>
              </c:extLst>
              <c:f>('CRONOGRAMA (2)'!$D$4,'CRONOGRAMA (2)'!$F$4)</c:f>
              <c:strCache>
                <c:ptCount val="2"/>
                <c:pt idx="0">
                  <c:v>Semana 1</c:v>
                </c:pt>
                <c:pt idx="1">
                  <c:v>Semana 2</c:v>
                </c:pt>
              </c:strCache>
            </c:strRef>
          </c:cat>
          <c:val>
            <c:numRef>
              <c:extLst>
                <c:ext xmlns:c15="http://schemas.microsoft.com/office/drawing/2012/chart" uri="{02D57815-91ED-43cb-92C2-25804820EDAC}">
                  <c15:fullRef>
                    <c15:sqref>'CRONOGRAMA (2)'!$D$29:$G$29</c15:sqref>
                  </c15:fullRef>
                </c:ext>
              </c:extLst>
              <c:f>('CRONOGRAMA (2)'!$D$29,'CRONOGRAMA (2)'!$F$29)</c:f>
              <c:numCache>
                <c:formatCode>General</c:formatCode>
                <c:ptCount val="2"/>
                <c:pt idx="0" formatCode="_(&quot;$&quot;* #,##0.00_);_(&quot;$&quot;* \(#,##0.00\);_(&quot;$&quot;* &quot;-&quot;??_);_(@_)">
                  <c:v>4217124.9870803449</c:v>
                </c:pt>
                <c:pt idx="1" formatCode="_(&quot;$&quot;* #,##0.00_);_(&quot;$&quot;* \(#,##0.00\);_(&quot;$&quot;* &quot;-&quot;??_);_(@_)">
                  <c:v>4927042.34796107</c:v>
                </c:pt>
              </c:numCache>
            </c:numRef>
          </c:val>
          <c:smooth val="0"/>
          <c:extLst>
            <c:ext xmlns:c16="http://schemas.microsoft.com/office/drawing/2014/chart" uri="{C3380CC4-5D6E-409C-BE32-E72D297353CC}">
              <c16:uniqueId val="{00000000-4E49-46AE-9FA8-0A35C050F595}"/>
            </c:ext>
          </c:extLst>
        </c:ser>
        <c:dLbls>
          <c:showLegendKey val="0"/>
          <c:showVal val="0"/>
          <c:showCatName val="0"/>
          <c:showSerName val="0"/>
          <c:showPercent val="0"/>
          <c:showBubbleSize val="0"/>
        </c:dLbls>
        <c:smooth val="0"/>
        <c:axId val="306736008"/>
        <c:axId val="306741496"/>
      </c:lineChart>
      <c:catAx>
        <c:axId val="306736008"/>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06741496"/>
        <c:crosses val="autoZero"/>
        <c:auto val="1"/>
        <c:lblAlgn val="ctr"/>
        <c:lblOffset val="100"/>
        <c:noMultiLvlLbl val="0"/>
      </c:catAx>
      <c:valAx>
        <c:axId val="306741496"/>
        <c:scaling>
          <c:orientation val="minMax"/>
        </c:scaling>
        <c:delete val="0"/>
        <c:axPos val="l"/>
        <c:majorGridlines>
          <c:spPr>
            <a:ln w="9525" cap="flat" cmpd="sng" algn="ctr">
              <a:solidFill>
                <a:schemeClr val="tx1">
                  <a:lumMod val="15000"/>
                  <a:lumOff val="85000"/>
                </a:schemeClr>
              </a:solidFill>
              <a:round/>
            </a:ln>
            <a:effectLst/>
          </c:spPr>
        </c:majorGridlines>
        <c:numFmt formatCode="_(&quot;$&quot;* #,##0.00_);_(&quot;$&quot;* \(#,##0.00\);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06736008"/>
        <c:crosses val="autoZero"/>
        <c:crossBetween val="between"/>
      </c:valAx>
      <c:spPr>
        <a:noFill/>
        <a:ln>
          <a:noFill/>
        </a:ln>
        <a:effectLst/>
      </c:spPr>
    </c:plotArea>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2269374640536086"/>
          <c:y val="0.56027892053908346"/>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lineChart>
        <c:grouping val="standard"/>
        <c:varyColors val="0"/>
        <c:ser>
          <c:idx val="0"/>
          <c:order val="0"/>
          <c:tx>
            <c:strRef>
              <c:f>'CRONOGRAMA (2)'!$A$30</c:f>
              <c:strCache>
                <c:ptCount val="1"/>
                <c:pt idx="0">
                  <c:v>FLUJO SEMANAL ACUMULADO</c:v>
                </c:pt>
              </c:strCache>
            </c:strRef>
          </c:tx>
          <c:spPr>
            <a:ln w="28575"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'CRONOGRAMA (2)'!$D$4:$G$4</c15:sqref>
                  </c15:fullRef>
                </c:ext>
              </c:extLst>
              <c:f>('CRONOGRAMA (2)'!$D$4,'CRONOGRAMA (2)'!$F$4)</c:f>
              <c:strCache>
                <c:ptCount val="2"/>
                <c:pt idx="0">
                  <c:v>Semana 1</c:v>
                </c:pt>
                <c:pt idx="1">
                  <c:v>Semana 2</c:v>
                </c:pt>
              </c:strCache>
            </c:strRef>
          </c:cat>
          <c:val>
            <c:numRef>
              <c:extLst>
                <c:ext xmlns:c15="http://schemas.microsoft.com/office/drawing/2012/chart" uri="{02D57815-91ED-43cb-92C2-25804820EDAC}">
                  <c15:fullRef>
                    <c15:sqref>'CRONOGRAMA (2)'!$D$30:$G$30</c15:sqref>
                  </c15:fullRef>
                </c:ext>
              </c:extLst>
              <c:f>('CRONOGRAMA (2)'!$D$30,'CRONOGRAMA (2)'!$F$30)</c:f>
              <c:numCache>
                <c:formatCode>_("$"* #,##0.00_);_("$"* \(#,##0.00\);_("$"* "-"??_);_(@_)</c:formatCode>
                <c:ptCount val="2"/>
                <c:pt idx="0">
                  <c:v>4217124.9870803449</c:v>
                </c:pt>
                <c:pt idx="1">
                  <c:v>9144167.3350414149</c:v>
                </c:pt>
              </c:numCache>
            </c:numRef>
          </c:val>
          <c:smooth val="0"/>
          <c:extLst>
            <c:ext xmlns:c16="http://schemas.microsoft.com/office/drawing/2014/chart" uri="{C3380CC4-5D6E-409C-BE32-E72D297353CC}">
              <c16:uniqueId val="{00000000-C4EE-47A2-AEF3-BF563F1AE5D4}"/>
            </c:ext>
          </c:extLst>
        </c:ser>
        <c:dLbls>
          <c:showLegendKey val="0"/>
          <c:showVal val="0"/>
          <c:showCatName val="0"/>
          <c:showSerName val="0"/>
          <c:showPercent val="0"/>
          <c:showBubbleSize val="0"/>
        </c:dLbls>
        <c:smooth val="0"/>
        <c:axId val="304203440"/>
        <c:axId val="314391976"/>
      </c:lineChart>
      <c:catAx>
        <c:axId val="30420344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14391976"/>
        <c:crosses val="autoZero"/>
        <c:auto val="1"/>
        <c:lblAlgn val="ctr"/>
        <c:lblOffset val="100"/>
        <c:noMultiLvlLbl val="0"/>
      </c:catAx>
      <c:valAx>
        <c:axId val="314391976"/>
        <c:scaling>
          <c:orientation val="minMax"/>
        </c:scaling>
        <c:delete val="0"/>
        <c:axPos val="l"/>
        <c:majorGridlines>
          <c:spPr>
            <a:ln w="9525" cap="flat" cmpd="sng" algn="ctr">
              <a:solidFill>
                <a:schemeClr val="tx1">
                  <a:lumMod val="15000"/>
                  <a:lumOff val="85000"/>
                </a:schemeClr>
              </a:solidFill>
              <a:round/>
            </a:ln>
            <a:effectLst/>
          </c:spPr>
        </c:majorGridlines>
        <c:numFmt formatCode="_(&quot;$&quot;* #,##0.00_);_(&quot;$&quot;* \(#,##0.00\);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04203440"/>
        <c:crosses val="autoZero"/>
        <c:crossBetween val="between"/>
      </c:valAx>
      <c:spPr>
        <a:noFill/>
        <a:ln>
          <a:noFill/>
        </a:ln>
        <a:effectLst/>
      </c:spPr>
    </c:plotArea>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'CRONOGRAMA (2)'!$A$31</c:f>
              <c:strCache>
                <c:ptCount val="1"/>
                <c:pt idx="0">
                  <c:v>% FINANCIERO SEMANAL</c:v>
                </c:pt>
              </c:strCache>
            </c:strRef>
          </c:tx>
          <c:spPr>
            <a:solidFill>
              <a:schemeClr val="accent1"/>
            </a:solidFill>
            <a:ln>
              <a:noFill/>
            </a:ln>
            <a:effectLst/>
          </c:spPr>
          <c:invertIfNegative val="0"/>
          <c:cat>
            <c:strRef>
              <c:extLst>
                <c:ext xmlns:c15="http://schemas.microsoft.com/office/drawing/2012/chart" uri="{02D57815-91ED-43cb-92C2-25804820EDAC}">
                  <c15:fullRef>
                    <c15:sqref>'CRONOGRAMA (2)'!$D$4:$G$4</c15:sqref>
                  </c15:fullRef>
                </c:ext>
              </c:extLst>
              <c:f>('CRONOGRAMA (2)'!$D$4,'CRONOGRAMA (2)'!$F$4)</c:f>
              <c:strCache>
                <c:ptCount val="2"/>
                <c:pt idx="0">
                  <c:v>Semana 1</c:v>
                </c:pt>
                <c:pt idx="1">
                  <c:v>Semana 2</c:v>
                </c:pt>
              </c:strCache>
            </c:strRef>
          </c:cat>
          <c:val>
            <c:numRef>
              <c:extLst>
                <c:ext xmlns:c15="http://schemas.microsoft.com/office/drawing/2012/chart" uri="{02D57815-91ED-43cb-92C2-25804820EDAC}">
                  <c15:fullRef>
                    <c15:sqref>'CRONOGRAMA (2)'!$D$31:$G$31</c15:sqref>
                  </c15:fullRef>
                </c:ext>
              </c:extLst>
              <c:f>('CRONOGRAMA (2)'!$D$31,'CRONOGRAMA (2)'!$F$31)</c:f>
              <c:numCache>
                <c:formatCode>0.0%</c:formatCode>
                <c:ptCount val="2"/>
                <c:pt idx="0">
                  <c:v>0.13184039906530914</c:v>
                </c:pt>
                <c:pt idx="1">
                  <c:v>0.15403461632200596</c:v>
                </c:pt>
              </c:numCache>
            </c:numRef>
          </c:val>
          <c:extLst>
            <c:ext xmlns:c16="http://schemas.microsoft.com/office/drawing/2014/chart" uri="{C3380CC4-5D6E-409C-BE32-E72D297353CC}">
              <c16:uniqueId val="{00000000-FC05-4ECD-BD3F-8DB6E016C3AE}"/>
            </c:ext>
          </c:extLst>
        </c:ser>
        <c:dLbls>
          <c:showLegendKey val="0"/>
          <c:showVal val="0"/>
          <c:showCatName val="0"/>
          <c:showSerName val="0"/>
          <c:showPercent val="0"/>
          <c:showBubbleSize val="0"/>
        </c:dLbls>
        <c:gapWidth val="219"/>
        <c:overlap val="-27"/>
        <c:axId val="314382568"/>
        <c:axId val="314392368"/>
      </c:barChart>
      <c:catAx>
        <c:axId val="3143825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14392368"/>
        <c:crosses val="autoZero"/>
        <c:auto val="1"/>
        <c:lblAlgn val="ctr"/>
        <c:lblOffset val="100"/>
        <c:noMultiLvlLbl val="0"/>
      </c:catAx>
      <c:valAx>
        <c:axId val="314392368"/>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143825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'CRONOGRAMA (2)'!$A$32</c:f>
              <c:strCache>
                <c:ptCount val="1"/>
                <c:pt idx="0">
                  <c:v>% FINANCIERO ACUMULADO</c:v>
                </c:pt>
              </c:strCache>
            </c:strRef>
          </c:tx>
          <c:spPr>
            <a:solidFill>
              <a:schemeClr val="accent1"/>
            </a:solidFill>
            <a:ln>
              <a:noFill/>
            </a:ln>
            <a:effectLst/>
          </c:spPr>
          <c:invertIfNegative val="0"/>
          <c:cat>
            <c:strRef>
              <c:extLst>
                <c:ext xmlns:c15="http://schemas.microsoft.com/office/drawing/2012/chart" uri="{02D57815-91ED-43cb-92C2-25804820EDAC}">
                  <c15:fullRef>
                    <c15:sqref>'CRONOGRAMA (2)'!$D$4:$G$4</c15:sqref>
                  </c15:fullRef>
                </c:ext>
              </c:extLst>
              <c:f>('CRONOGRAMA (2)'!$D$4,'CRONOGRAMA (2)'!$F$4)</c:f>
              <c:strCache>
                <c:ptCount val="2"/>
                <c:pt idx="0">
                  <c:v>Semana 1</c:v>
                </c:pt>
                <c:pt idx="1">
                  <c:v>Semana 2</c:v>
                </c:pt>
              </c:strCache>
            </c:strRef>
          </c:cat>
          <c:val>
            <c:numRef>
              <c:extLst>
                <c:ext xmlns:c15="http://schemas.microsoft.com/office/drawing/2012/chart" uri="{02D57815-91ED-43cb-92C2-25804820EDAC}">
                  <c15:fullRef>
                    <c15:sqref>'CRONOGRAMA (2)'!$D$32:$G$32</c15:sqref>
                  </c15:fullRef>
                </c:ext>
              </c:extLst>
              <c:f>('CRONOGRAMA (2)'!$D$32,'CRONOGRAMA (2)'!$F$32)</c:f>
              <c:numCache>
                <c:formatCode>0.0%</c:formatCode>
                <c:ptCount val="2"/>
                <c:pt idx="0">
                  <c:v>0.13184039906530914</c:v>
                </c:pt>
                <c:pt idx="1">
                  <c:v>0.28587501538731508</c:v>
                </c:pt>
              </c:numCache>
            </c:numRef>
          </c:val>
          <c:extLst>
            <c:ext xmlns:c16="http://schemas.microsoft.com/office/drawing/2014/chart" uri="{C3380CC4-5D6E-409C-BE32-E72D297353CC}">
              <c16:uniqueId val="{00000000-A8AB-4FAE-A13F-BEF231F0D7AF}"/>
            </c:ext>
          </c:extLst>
        </c:ser>
        <c:dLbls>
          <c:showLegendKey val="0"/>
          <c:showVal val="0"/>
          <c:showCatName val="0"/>
          <c:showSerName val="0"/>
          <c:showPercent val="0"/>
          <c:showBubbleSize val="0"/>
        </c:dLbls>
        <c:gapWidth val="219"/>
        <c:overlap val="-27"/>
        <c:axId val="314384528"/>
        <c:axId val="314389624"/>
      </c:barChart>
      <c:catAx>
        <c:axId val="3143845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14389624"/>
        <c:crosses val="autoZero"/>
        <c:auto val="1"/>
        <c:lblAlgn val="ctr"/>
        <c:lblOffset val="100"/>
        <c:noMultiLvlLbl val="0"/>
      </c:catAx>
      <c:valAx>
        <c:axId val="314389624"/>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1438452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17" Type="http://schemas.openxmlformats.org/officeDocument/2006/relationships/image" Target="../media/image118.png"/><Relationship Id="rId21" Type="http://schemas.openxmlformats.org/officeDocument/2006/relationships/image" Target="../media/image22.png"/><Relationship Id="rId42" Type="http://schemas.openxmlformats.org/officeDocument/2006/relationships/image" Target="../media/image43.png"/><Relationship Id="rId63" Type="http://schemas.openxmlformats.org/officeDocument/2006/relationships/image" Target="../media/image64.png"/><Relationship Id="rId84" Type="http://schemas.openxmlformats.org/officeDocument/2006/relationships/image" Target="../media/image85.png"/><Relationship Id="rId138" Type="http://schemas.openxmlformats.org/officeDocument/2006/relationships/image" Target="../media/image139.png"/><Relationship Id="rId159" Type="http://schemas.openxmlformats.org/officeDocument/2006/relationships/image" Target="../media/image160.png"/><Relationship Id="rId170" Type="http://schemas.openxmlformats.org/officeDocument/2006/relationships/image" Target="../media/image171.png"/><Relationship Id="rId191" Type="http://schemas.openxmlformats.org/officeDocument/2006/relationships/image" Target="../media/image192.png"/><Relationship Id="rId205" Type="http://schemas.openxmlformats.org/officeDocument/2006/relationships/image" Target="../media/image206.png"/><Relationship Id="rId107" Type="http://schemas.openxmlformats.org/officeDocument/2006/relationships/image" Target="../media/image108.png"/><Relationship Id="rId11" Type="http://schemas.openxmlformats.org/officeDocument/2006/relationships/image" Target="../media/image12.png"/><Relationship Id="rId32" Type="http://schemas.openxmlformats.org/officeDocument/2006/relationships/image" Target="../media/image33.png"/><Relationship Id="rId53" Type="http://schemas.openxmlformats.org/officeDocument/2006/relationships/image" Target="../media/image54.png"/><Relationship Id="rId74" Type="http://schemas.openxmlformats.org/officeDocument/2006/relationships/image" Target="../media/image75.png"/><Relationship Id="rId128" Type="http://schemas.openxmlformats.org/officeDocument/2006/relationships/image" Target="../media/image129.png"/><Relationship Id="rId149" Type="http://schemas.openxmlformats.org/officeDocument/2006/relationships/image" Target="../media/image150.png"/><Relationship Id="rId5" Type="http://schemas.openxmlformats.org/officeDocument/2006/relationships/image" Target="../media/image6.png"/><Relationship Id="rId95" Type="http://schemas.openxmlformats.org/officeDocument/2006/relationships/image" Target="../media/image96.png"/><Relationship Id="rId160" Type="http://schemas.openxmlformats.org/officeDocument/2006/relationships/image" Target="../media/image161.png"/><Relationship Id="rId181" Type="http://schemas.openxmlformats.org/officeDocument/2006/relationships/image" Target="../media/image182.png"/><Relationship Id="rId216" Type="http://schemas.openxmlformats.org/officeDocument/2006/relationships/image" Target="../media/image217.png"/><Relationship Id="rId211" Type="http://schemas.openxmlformats.org/officeDocument/2006/relationships/image" Target="../media/image212.png"/><Relationship Id="rId22" Type="http://schemas.openxmlformats.org/officeDocument/2006/relationships/image" Target="../media/image23.png"/><Relationship Id="rId27" Type="http://schemas.openxmlformats.org/officeDocument/2006/relationships/image" Target="../media/image28.png"/><Relationship Id="rId43" Type="http://schemas.openxmlformats.org/officeDocument/2006/relationships/image" Target="../media/image44.png"/><Relationship Id="rId48" Type="http://schemas.openxmlformats.org/officeDocument/2006/relationships/image" Target="../media/image49.png"/><Relationship Id="rId64" Type="http://schemas.openxmlformats.org/officeDocument/2006/relationships/image" Target="../media/image65.png"/><Relationship Id="rId69" Type="http://schemas.openxmlformats.org/officeDocument/2006/relationships/image" Target="../media/image70.png"/><Relationship Id="rId113" Type="http://schemas.openxmlformats.org/officeDocument/2006/relationships/image" Target="../media/image114.png"/><Relationship Id="rId118" Type="http://schemas.openxmlformats.org/officeDocument/2006/relationships/image" Target="../media/image119.png"/><Relationship Id="rId134" Type="http://schemas.openxmlformats.org/officeDocument/2006/relationships/image" Target="../media/image135.png"/><Relationship Id="rId139" Type="http://schemas.openxmlformats.org/officeDocument/2006/relationships/image" Target="../media/image140.png"/><Relationship Id="rId80" Type="http://schemas.openxmlformats.org/officeDocument/2006/relationships/image" Target="../media/image81.png"/><Relationship Id="rId85" Type="http://schemas.openxmlformats.org/officeDocument/2006/relationships/image" Target="../media/image86.png"/><Relationship Id="rId150" Type="http://schemas.openxmlformats.org/officeDocument/2006/relationships/image" Target="../media/image151.png"/><Relationship Id="rId155" Type="http://schemas.openxmlformats.org/officeDocument/2006/relationships/image" Target="../media/image156.png"/><Relationship Id="rId171" Type="http://schemas.openxmlformats.org/officeDocument/2006/relationships/image" Target="../media/image172.png"/><Relationship Id="rId176" Type="http://schemas.openxmlformats.org/officeDocument/2006/relationships/image" Target="../media/image177.png"/><Relationship Id="rId192" Type="http://schemas.openxmlformats.org/officeDocument/2006/relationships/image" Target="../media/image193.png"/><Relationship Id="rId197" Type="http://schemas.openxmlformats.org/officeDocument/2006/relationships/image" Target="../media/image198.png"/><Relationship Id="rId206" Type="http://schemas.openxmlformats.org/officeDocument/2006/relationships/image" Target="../media/image207.png"/><Relationship Id="rId201" Type="http://schemas.openxmlformats.org/officeDocument/2006/relationships/image" Target="../media/image202.png"/><Relationship Id="rId222" Type="http://schemas.openxmlformats.org/officeDocument/2006/relationships/image" Target="../media/image223.png"/><Relationship Id="rId12" Type="http://schemas.openxmlformats.org/officeDocument/2006/relationships/image" Target="../media/image13.png"/><Relationship Id="rId17" Type="http://schemas.openxmlformats.org/officeDocument/2006/relationships/image" Target="../media/image18.png"/><Relationship Id="rId33" Type="http://schemas.openxmlformats.org/officeDocument/2006/relationships/image" Target="../media/image34.png"/><Relationship Id="rId38" Type="http://schemas.openxmlformats.org/officeDocument/2006/relationships/image" Target="../media/image39.png"/><Relationship Id="rId59" Type="http://schemas.openxmlformats.org/officeDocument/2006/relationships/image" Target="../media/image60.png"/><Relationship Id="rId103" Type="http://schemas.openxmlformats.org/officeDocument/2006/relationships/image" Target="../media/image104.png"/><Relationship Id="rId108" Type="http://schemas.openxmlformats.org/officeDocument/2006/relationships/image" Target="../media/image109.png"/><Relationship Id="rId124" Type="http://schemas.openxmlformats.org/officeDocument/2006/relationships/image" Target="../media/image125.png"/><Relationship Id="rId129" Type="http://schemas.openxmlformats.org/officeDocument/2006/relationships/image" Target="../media/image130.png"/><Relationship Id="rId54" Type="http://schemas.openxmlformats.org/officeDocument/2006/relationships/image" Target="../media/image55.png"/><Relationship Id="rId70" Type="http://schemas.openxmlformats.org/officeDocument/2006/relationships/image" Target="../media/image71.png"/><Relationship Id="rId75" Type="http://schemas.openxmlformats.org/officeDocument/2006/relationships/image" Target="../media/image76.png"/><Relationship Id="rId91" Type="http://schemas.openxmlformats.org/officeDocument/2006/relationships/image" Target="../media/image92.png"/><Relationship Id="rId96" Type="http://schemas.openxmlformats.org/officeDocument/2006/relationships/image" Target="../media/image97.png"/><Relationship Id="rId140" Type="http://schemas.openxmlformats.org/officeDocument/2006/relationships/image" Target="../media/image141.png"/><Relationship Id="rId145" Type="http://schemas.openxmlformats.org/officeDocument/2006/relationships/image" Target="../media/image146.png"/><Relationship Id="rId161" Type="http://schemas.openxmlformats.org/officeDocument/2006/relationships/image" Target="../media/image162.png"/><Relationship Id="rId166" Type="http://schemas.openxmlformats.org/officeDocument/2006/relationships/image" Target="../media/image167.png"/><Relationship Id="rId182" Type="http://schemas.openxmlformats.org/officeDocument/2006/relationships/image" Target="../media/image183.png"/><Relationship Id="rId187" Type="http://schemas.openxmlformats.org/officeDocument/2006/relationships/image" Target="../media/image188.png"/><Relationship Id="rId217" Type="http://schemas.openxmlformats.org/officeDocument/2006/relationships/image" Target="../media/image218.png"/><Relationship Id="rId1" Type="http://schemas.openxmlformats.org/officeDocument/2006/relationships/image" Target="../media/image2.png"/><Relationship Id="rId6" Type="http://schemas.openxmlformats.org/officeDocument/2006/relationships/image" Target="../media/image7.png"/><Relationship Id="rId212" Type="http://schemas.openxmlformats.org/officeDocument/2006/relationships/image" Target="../media/image213.png"/><Relationship Id="rId23" Type="http://schemas.openxmlformats.org/officeDocument/2006/relationships/image" Target="../media/image24.png"/><Relationship Id="rId28" Type="http://schemas.openxmlformats.org/officeDocument/2006/relationships/image" Target="../media/image29.png"/><Relationship Id="rId49" Type="http://schemas.openxmlformats.org/officeDocument/2006/relationships/image" Target="../media/image50.png"/><Relationship Id="rId114" Type="http://schemas.openxmlformats.org/officeDocument/2006/relationships/image" Target="../media/image115.png"/><Relationship Id="rId119" Type="http://schemas.openxmlformats.org/officeDocument/2006/relationships/image" Target="../media/image120.png"/><Relationship Id="rId44" Type="http://schemas.openxmlformats.org/officeDocument/2006/relationships/image" Target="../media/image45.png"/><Relationship Id="rId60" Type="http://schemas.openxmlformats.org/officeDocument/2006/relationships/image" Target="../media/image61.png"/><Relationship Id="rId65" Type="http://schemas.openxmlformats.org/officeDocument/2006/relationships/image" Target="../media/image66.png"/><Relationship Id="rId81" Type="http://schemas.openxmlformats.org/officeDocument/2006/relationships/image" Target="../media/image82.png"/><Relationship Id="rId86" Type="http://schemas.openxmlformats.org/officeDocument/2006/relationships/image" Target="../media/image87.png"/><Relationship Id="rId130" Type="http://schemas.openxmlformats.org/officeDocument/2006/relationships/image" Target="../media/image131.png"/><Relationship Id="rId135" Type="http://schemas.openxmlformats.org/officeDocument/2006/relationships/image" Target="../media/image136.png"/><Relationship Id="rId151" Type="http://schemas.openxmlformats.org/officeDocument/2006/relationships/image" Target="../media/image152.png"/><Relationship Id="rId156" Type="http://schemas.openxmlformats.org/officeDocument/2006/relationships/image" Target="../media/image157.png"/><Relationship Id="rId177" Type="http://schemas.openxmlformats.org/officeDocument/2006/relationships/image" Target="../media/image178.png"/><Relationship Id="rId198" Type="http://schemas.openxmlformats.org/officeDocument/2006/relationships/image" Target="../media/image199.png"/><Relationship Id="rId172" Type="http://schemas.openxmlformats.org/officeDocument/2006/relationships/image" Target="../media/image173.png"/><Relationship Id="rId193" Type="http://schemas.openxmlformats.org/officeDocument/2006/relationships/image" Target="../media/image194.png"/><Relationship Id="rId202" Type="http://schemas.openxmlformats.org/officeDocument/2006/relationships/image" Target="../media/image203.png"/><Relationship Id="rId207" Type="http://schemas.openxmlformats.org/officeDocument/2006/relationships/image" Target="../media/image208.png"/><Relationship Id="rId223" Type="http://schemas.openxmlformats.org/officeDocument/2006/relationships/image" Target="../media/image224.png"/><Relationship Id="rId13" Type="http://schemas.openxmlformats.org/officeDocument/2006/relationships/image" Target="../media/image14.png"/><Relationship Id="rId18" Type="http://schemas.openxmlformats.org/officeDocument/2006/relationships/image" Target="../media/image19.png"/><Relationship Id="rId39" Type="http://schemas.openxmlformats.org/officeDocument/2006/relationships/image" Target="../media/image40.png"/><Relationship Id="rId109" Type="http://schemas.openxmlformats.org/officeDocument/2006/relationships/image" Target="../media/image110.png"/><Relationship Id="rId34" Type="http://schemas.openxmlformats.org/officeDocument/2006/relationships/image" Target="../media/image35.png"/><Relationship Id="rId50" Type="http://schemas.openxmlformats.org/officeDocument/2006/relationships/image" Target="../media/image51.png"/><Relationship Id="rId55" Type="http://schemas.openxmlformats.org/officeDocument/2006/relationships/image" Target="../media/image56.png"/><Relationship Id="rId76" Type="http://schemas.openxmlformats.org/officeDocument/2006/relationships/image" Target="../media/image77.png"/><Relationship Id="rId97" Type="http://schemas.openxmlformats.org/officeDocument/2006/relationships/image" Target="../media/image98.png"/><Relationship Id="rId104" Type="http://schemas.openxmlformats.org/officeDocument/2006/relationships/image" Target="../media/image105.png"/><Relationship Id="rId120" Type="http://schemas.openxmlformats.org/officeDocument/2006/relationships/image" Target="../media/image121.png"/><Relationship Id="rId125" Type="http://schemas.openxmlformats.org/officeDocument/2006/relationships/image" Target="../media/image126.png"/><Relationship Id="rId141" Type="http://schemas.openxmlformats.org/officeDocument/2006/relationships/image" Target="../media/image142.png"/><Relationship Id="rId146" Type="http://schemas.openxmlformats.org/officeDocument/2006/relationships/image" Target="../media/image147.png"/><Relationship Id="rId167" Type="http://schemas.openxmlformats.org/officeDocument/2006/relationships/image" Target="../media/image168.png"/><Relationship Id="rId188" Type="http://schemas.openxmlformats.org/officeDocument/2006/relationships/image" Target="../media/image189.png"/><Relationship Id="rId7" Type="http://schemas.openxmlformats.org/officeDocument/2006/relationships/image" Target="../media/image8.png"/><Relationship Id="rId71" Type="http://schemas.openxmlformats.org/officeDocument/2006/relationships/image" Target="../media/image72.png"/><Relationship Id="rId92" Type="http://schemas.openxmlformats.org/officeDocument/2006/relationships/image" Target="../media/image93.png"/><Relationship Id="rId162" Type="http://schemas.openxmlformats.org/officeDocument/2006/relationships/image" Target="../media/image163.png"/><Relationship Id="rId183" Type="http://schemas.openxmlformats.org/officeDocument/2006/relationships/image" Target="../media/image184.png"/><Relationship Id="rId213" Type="http://schemas.openxmlformats.org/officeDocument/2006/relationships/image" Target="../media/image214.png"/><Relationship Id="rId218" Type="http://schemas.openxmlformats.org/officeDocument/2006/relationships/image" Target="../media/image219.png"/><Relationship Id="rId2" Type="http://schemas.openxmlformats.org/officeDocument/2006/relationships/image" Target="../media/image3.png"/><Relationship Id="rId29" Type="http://schemas.openxmlformats.org/officeDocument/2006/relationships/image" Target="../media/image30.png"/><Relationship Id="rId24" Type="http://schemas.openxmlformats.org/officeDocument/2006/relationships/image" Target="../media/image25.png"/><Relationship Id="rId40" Type="http://schemas.openxmlformats.org/officeDocument/2006/relationships/image" Target="../media/image41.png"/><Relationship Id="rId45" Type="http://schemas.openxmlformats.org/officeDocument/2006/relationships/image" Target="../media/image46.png"/><Relationship Id="rId66" Type="http://schemas.openxmlformats.org/officeDocument/2006/relationships/image" Target="../media/image67.png"/><Relationship Id="rId87" Type="http://schemas.openxmlformats.org/officeDocument/2006/relationships/image" Target="../media/image88.png"/><Relationship Id="rId110" Type="http://schemas.openxmlformats.org/officeDocument/2006/relationships/image" Target="../media/image111.png"/><Relationship Id="rId115" Type="http://schemas.openxmlformats.org/officeDocument/2006/relationships/image" Target="../media/image116.png"/><Relationship Id="rId131" Type="http://schemas.openxmlformats.org/officeDocument/2006/relationships/image" Target="../media/image132.png"/><Relationship Id="rId136" Type="http://schemas.openxmlformats.org/officeDocument/2006/relationships/image" Target="../media/image137.png"/><Relationship Id="rId157" Type="http://schemas.openxmlformats.org/officeDocument/2006/relationships/image" Target="../media/image158.png"/><Relationship Id="rId178" Type="http://schemas.openxmlformats.org/officeDocument/2006/relationships/image" Target="../media/image179.png"/><Relationship Id="rId61" Type="http://schemas.openxmlformats.org/officeDocument/2006/relationships/image" Target="../media/image62.png"/><Relationship Id="rId82" Type="http://schemas.openxmlformats.org/officeDocument/2006/relationships/image" Target="../media/image83.png"/><Relationship Id="rId152" Type="http://schemas.openxmlformats.org/officeDocument/2006/relationships/image" Target="../media/image153.png"/><Relationship Id="rId173" Type="http://schemas.openxmlformats.org/officeDocument/2006/relationships/image" Target="../media/image174.png"/><Relationship Id="rId194" Type="http://schemas.openxmlformats.org/officeDocument/2006/relationships/image" Target="../media/image195.png"/><Relationship Id="rId199" Type="http://schemas.openxmlformats.org/officeDocument/2006/relationships/image" Target="../media/image200.png"/><Relationship Id="rId203" Type="http://schemas.openxmlformats.org/officeDocument/2006/relationships/image" Target="../media/image204.png"/><Relationship Id="rId208" Type="http://schemas.openxmlformats.org/officeDocument/2006/relationships/image" Target="../media/image209.png"/><Relationship Id="rId19" Type="http://schemas.openxmlformats.org/officeDocument/2006/relationships/image" Target="../media/image20.png"/><Relationship Id="rId224" Type="http://schemas.openxmlformats.org/officeDocument/2006/relationships/image" Target="../media/image225.png"/><Relationship Id="rId14" Type="http://schemas.openxmlformats.org/officeDocument/2006/relationships/image" Target="../media/image15.png"/><Relationship Id="rId30" Type="http://schemas.openxmlformats.org/officeDocument/2006/relationships/image" Target="../media/image31.png"/><Relationship Id="rId35" Type="http://schemas.openxmlformats.org/officeDocument/2006/relationships/image" Target="../media/image36.png"/><Relationship Id="rId56" Type="http://schemas.openxmlformats.org/officeDocument/2006/relationships/image" Target="../media/image57.png"/><Relationship Id="rId77" Type="http://schemas.openxmlformats.org/officeDocument/2006/relationships/image" Target="../media/image78.png"/><Relationship Id="rId100" Type="http://schemas.openxmlformats.org/officeDocument/2006/relationships/image" Target="../media/image101.png"/><Relationship Id="rId105" Type="http://schemas.openxmlformats.org/officeDocument/2006/relationships/image" Target="../media/image106.png"/><Relationship Id="rId126" Type="http://schemas.openxmlformats.org/officeDocument/2006/relationships/image" Target="../media/image127.png"/><Relationship Id="rId147" Type="http://schemas.openxmlformats.org/officeDocument/2006/relationships/image" Target="../media/image148.png"/><Relationship Id="rId168" Type="http://schemas.openxmlformats.org/officeDocument/2006/relationships/image" Target="../media/image169.png"/><Relationship Id="rId8" Type="http://schemas.openxmlformats.org/officeDocument/2006/relationships/image" Target="../media/image9.png"/><Relationship Id="rId51" Type="http://schemas.openxmlformats.org/officeDocument/2006/relationships/image" Target="../media/image52.png"/><Relationship Id="rId72" Type="http://schemas.openxmlformats.org/officeDocument/2006/relationships/image" Target="../media/image73.png"/><Relationship Id="rId93" Type="http://schemas.openxmlformats.org/officeDocument/2006/relationships/image" Target="../media/image94.png"/><Relationship Id="rId98" Type="http://schemas.openxmlformats.org/officeDocument/2006/relationships/image" Target="../media/image99.png"/><Relationship Id="rId121" Type="http://schemas.openxmlformats.org/officeDocument/2006/relationships/image" Target="../media/image122.png"/><Relationship Id="rId142" Type="http://schemas.openxmlformats.org/officeDocument/2006/relationships/image" Target="../media/image143.png"/><Relationship Id="rId163" Type="http://schemas.openxmlformats.org/officeDocument/2006/relationships/image" Target="../media/image164.png"/><Relationship Id="rId184" Type="http://schemas.openxmlformats.org/officeDocument/2006/relationships/image" Target="../media/image185.png"/><Relationship Id="rId189" Type="http://schemas.openxmlformats.org/officeDocument/2006/relationships/image" Target="../media/image190.png"/><Relationship Id="rId219" Type="http://schemas.openxmlformats.org/officeDocument/2006/relationships/image" Target="../media/image220.png"/><Relationship Id="rId3" Type="http://schemas.openxmlformats.org/officeDocument/2006/relationships/image" Target="../media/image4.png"/><Relationship Id="rId214" Type="http://schemas.openxmlformats.org/officeDocument/2006/relationships/image" Target="../media/image215.png"/><Relationship Id="rId25" Type="http://schemas.openxmlformats.org/officeDocument/2006/relationships/image" Target="../media/image26.png"/><Relationship Id="rId46" Type="http://schemas.openxmlformats.org/officeDocument/2006/relationships/image" Target="../media/image47.png"/><Relationship Id="rId67" Type="http://schemas.openxmlformats.org/officeDocument/2006/relationships/image" Target="../media/image68.png"/><Relationship Id="rId116" Type="http://schemas.openxmlformats.org/officeDocument/2006/relationships/image" Target="../media/image117.png"/><Relationship Id="rId137" Type="http://schemas.openxmlformats.org/officeDocument/2006/relationships/image" Target="../media/image138.png"/><Relationship Id="rId158" Type="http://schemas.openxmlformats.org/officeDocument/2006/relationships/image" Target="../media/image159.png"/><Relationship Id="rId20" Type="http://schemas.openxmlformats.org/officeDocument/2006/relationships/image" Target="../media/image21.png"/><Relationship Id="rId41" Type="http://schemas.openxmlformats.org/officeDocument/2006/relationships/image" Target="../media/image42.png"/><Relationship Id="rId62" Type="http://schemas.openxmlformats.org/officeDocument/2006/relationships/image" Target="../media/image63.png"/><Relationship Id="rId83" Type="http://schemas.openxmlformats.org/officeDocument/2006/relationships/image" Target="../media/image84.png"/><Relationship Id="rId88" Type="http://schemas.openxmlformats.org/officeDocument/2006/relationships/image" Target="../media/image89.png"/><Relationship Id="rId111" Type="http://schemas.openxmlformats.org/officeDocument/2006/relationships/image" Target="../media/image112.png"/><Relationship Id="rId132" Type="http://schemas.openxmlformats.org/officeDocument/2006/relationships/image" Target="../media/image133.png"/><Relationship Id="rId153" Type="http://schemas.openxmlformats.org/officeDocument/2006/relationships/image" Target="../media/image154.png"/><Relationship Id="rId174" Type="http://schemas.openxmlformats.org/officeDocument/2006/relationships/image" Target="../media/image175.png"/><Relationship Id="rId179" Type="http://schemas.openxmlformats.org/officeDocument/2006/relationships/image" Target="../media/image180.png"/><Relationship Id="rId195" Type="http://schemas.openxmlformats.org/officeDocument/2006/relationships/image" Target="../media/image196.png"/><Relationship Id="rId209" Type="http://schemas.openxmlformats.org/officeDocument/2006/relationships/image" Target="../media/image210.png"/><Relationship Id="rId190" Type="http://schemas.openxmlformats.org/officeDocument/2006/relationships/image" Target="../media/image191.png"/><Relationship Id="rId204" Type="http://schemas.openxmlformats.org/officeDocument/2006/relationships/image" Target="../media/image205.png"/><Relationship Id="rId220" Type="http://schemas.openxmlformats.org/officeDocument/2006/relationships/image" Target="../media/image221.png"/><Relationship Id="rId15" Type="http://schemas.openxmlformats.org/officeDocument/2006/relationships/image" Target="../media/image16.png"/><Relationship Id="rId36" Type="http://schemas.openxmlformats.org/officeDocument/2006/relationships/image" Target="../media/image37.png"/><Relationship Id="rId57" Type="http://schemas.openxmlformats.org/officeDocument/2006/relationships/image" Target="../media/image58.png"/><Relationship Id="rId106" Type="http://schemas.openxmlformats.org/officeDocument/2006/relationships/image" Target="../media/image107.png"/><Relationship Id="rId127" Type="http://schemas.openxmlformats.org/officeDocument/2006/relationships/image" Target="../media/image128.png"/><Relationship Id="rId10" Type="http://schemas.openxmlformats.org/officeDocument/2006/relationships/image" Target="../media/image11.png"/><Relationship Id="rId31" Type="http://schemas.openxmlformats.org/officeDocument/2006/relationships/image" Target="../media/image32.png"/><Relationship Id="rId52" Type="http://schemas.openxmlformats.org/officeDocument/2006/relationships/image" Target="../media/image53.png"/><Relationship Id="rId73" Type="http://schemas.openxmlformats.org/officeDocument/2006/relationships/image" Target="../media/image74.png"/><Relationship Id="rId78" Type="http://schemas.openxmlformats.org/officeDocument/2006/relationships/image" Target="../media/image79.png"/><Relationship Id="rId94" Type="http://schemas.openxmlformats.org/officeDocument/2006/relationships/image" Target="../media/image95.png"/><Relationship Id="rId99" Type="http://schemas.openxmlformats.org/officeDocument/2006/relationships/image" Target="../media/image100.png"/><Relationship Id="rId101" Type="http://schemas.openxmlformats.org/officeDocument/2006/relationships/image" Target="../media/image102.png"/><Relationship Id="rId122" Type="http://schemas.openxmlformats.org/officeDocument/2006/relationships/image" Target="../media/image123.png"/><Relationship Id="rId143" Type="http://schemas.openxmlformats.org/officeDocument/2006/relationships/image" Target="../media/image144.png"/><Relationship Id="rId148" Type="http://schemas.openxmlformats.org/officeDocument/2006/relationships/image" Target="../media/image149.png"/><Relationship Id="rId164" Type="http://schemas.openxmlformats.org/officeDocument/2006/relationships/image" Target="../media/image165.png"/><Relationship Id="rId169" Type="http://schemas.openxmlformats.org/officeDocument/2006/relationships/image" Target="../media/image170.png"/><Relationship Id="rId185" Type="http://schemas.openxmlformats.org/officeDocument/2006/relationships/image" Target="../media/image186.png"/><Relationship Id="rId4" Type="http://schemas.openxmlformats.org/officeDocument/2006/relationships/image" Target="../media/image5.png"/><Relationship Id="rId9" Type="http://schemas.openxmlformats.org/officeDocument/2006/relationships/image" Target="../media/image10.png"/><Relationship Id="rId180" Type="http://schemas.openxmlformats.org/officeDocument/2006/relationships/image" Target="../media/image181.png"/><Relationship Id="rId210" Type="http://schemas.openxmlformats.org/officeDocument/2006/relationships/image" Target="../media/image211.png"/><Relationship Id="rId215" Type="http://schemas.openxmlformats.org/officeDocument/2006/relationships/image" Target="../media/image216.png"/><Relationship Id="rId26" Type="http://schemas.openxmlformats.org/officeDocument/2006/relationships/image" Target="../media/image27.png"/><Relationship Id="rId47" Type="http://schemas.openxmlformats.org/officeDocument/2006/relationships/image" Target="../media/image48.png"/><Relationship Id="rId68" Type="http://schemas.openxmlformats.org/officeDocument/2006/relationships/image" Target="../media/image69.png"/><Relationship Id="rId89" Type="http://schemas.openxmlformats.org/officeDocument/2006/relationships/image" Target="../media/image90.png"/><Relationship Id="rId112" Type="http://schemas.openxmlformats.org/officeDocument/2006/relationships/image" Target="../media/image113.png"/><Relationship Id="rId133" Type="http://schemas.openxmlformats.org/officeDocument/2006/relationships/image" Target="../media/image134.png"/><Relationship Id="rId154" Type="http://schemas.openxmlformats.org/officeDocument/2006/relationships/image" Target="../media/image155.png"/><Relationship Id="rId175" Type="http://schemas.openxmlformats.org/officeDocument/2006/relationships/image" Target="../media/image176.png"/><Relationship Id="rId196" Type="http://schemas.openxmlformats.org/officeDocument/2006/relationships/image" Target="../media/image197.png"/><Relationship Id="rId200" Type="http://schemas.openxmlformats.org/officeDocument/2006/relationships/image" Target="../media/image201.png"/><Relationship Id="rId16" Type="http://schemas.openxmlformats.org/officeDocument/2006/relationships/image" Target="../media/image17.png"/><Relationship Id="rId221" Type="http://schemas.openxmlformats.org/officeDocument/2006/relationships/image" Target="../media/image222.png"/><Relationship Id="rId37" Type="http://schemas.openxmlformats.org/officeDocument/2006/relationships/image" Target="../media/image38.png"/><Relationship Id="rId58" Type="http://schemas.openxmlformats.org/officeDocument/2006/relationships/image" Target="../media/image59.png"/><Relationship Id="rId79" Type="http://schemas.openxmlformats.org/officeDocument/2006/relationships/image" Target="../media/image80.png"/><Relationship Id="rId102" Type="http://schemas.openxmlformats.org/officeDocument/2006/relationships/image" Target="../media/image103.png"/><Relationship Id="rId123" Type="http://schemas.openxmlformats.org/officeDocument/2006/relationships/image" Target="../media/image124.png"/><Relationship Id="rId144" Type="http://schemas.openxmlformats.org/officeDocument/2006/relationships/image" Target="../media/image145.png"/><Relationship Id="rId90" Type="http://schemas.openxmlformats.org/officeDocument/2006/relationships/image" Target="../media/image91.png"/><Relationship Id="rId165" Type="http://schemas.openxmlformats.org/officeDocument/2006/relationships/image" Target="../media/image166.png"/><Relationship Id="rId186" Type="http://schemas.openxmlformats.org/officeDocument/2006/relationships/image" Target="../media/image187.png"/></Relationships>
</file>

<file path=xl/drawings/_rels/drawing3.xml.rels><?xml version="1.0" encoding="UTF-8" standalone="yes"?>
<Relationships xmlns="http://schemas.openxmlformats.org/package/2006/relationships"><Relationship Id="rId2" Type="http://schemas.openxmlformats.org/officeDocument/2006/relationships/image" Target="../media/image227.tmp"/><Relationship Id="rId1" Type="http://schemas.openxmlformats.org/officeDocument/2006/relationships/image" Target="../media/image226.png"/></Relationships>
</file>

<file path=xl/drawings/_rels/drawing4.xml.rels><?xml version="1.0" encoding="UTF-8" standalone="yes"?>
<Relationships xmlns="http://schemas.openxmlformats.org/package/2006/relationships"><Relationship Id="rId2" Type="http://schemas.openxmlformats.org/officeDocument/2006/relationships/image" Target="../media/image229.emf"/><Relationship Id="rId1" Type="http://schemas.openxmlformats.org/officeDocument/2006/relationships/image" Target="../media/image228.emf"/></Relationships>
</file>

<file path=xl/drawings/_rels/drawing5.xml.rels><?xml version="1.0" encoding="UTF-8" standalone="yes"?>
<Relationships xmlns="http://schemas.openxmlformats.org/package/2006/relationships"><Relationship Id="rId1" Type="http://schemas.openxmlformats.org/officeDocument/2006/relationships/image" Target="../media/image230.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26.png"/></Relationships>
</file>

<file path=xl/drawings/_rels/drawing7.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8.xml.rels><?xml version="1.0" encoding="UTF-8" standalone="yes"?>
<Relationships xmlns="http://schemas.openxmlformats.org/package/2006/relationships"><Relationship Id="rId3" Type="http://schemas.openxmlformats.org/officeDocument/2006/relationships/image" Target="../media/image232.jpeg"/><Relationship Id="rId2" Type="http://schemas.openxmlformats.org/officeDocument/2006/relationships/hyperlink" Target="http://www.caucasia-antioquia.gov.co/index.shtml" TargetMode="External"/><Relationship Id="rId1" Type="http://schemas.openxmlformats.org/officeDocument/2006/relationships/image" Target="../media/image231.png"/><Relationship Id="rId4" Type="http://schemas.openxmlformats.org/officeDocument/2006/relationships/image" Target="http://caucasia-antioquia.gov.co/apc-aa-files/62323433653663653032323937646232/escudo-caucasia2_3.jpg"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231.png"/><Relationship Id="rId1" Type="http://schemas.openxmlformats.org/officeDocument/2006/relationships/image" Target="../media/image226.png"/></Relationships>
</file>

<file path=xl/drawings/_rels/drawing10.xml.rels><?xml version="1.0" encoding="UTF-8" standalone="yes"?>
<Relationships xmlns="http://schemas.openxmlformats.org/package/2006/relationships"><Relationship Id="rId3" Type="http://schemas.openxmlformats.org/officeDocument/2006/relationships/image" Target="http://caucasia-antioquia.gov.co/apc-aa-files/62323433653663653032323937646232/escudo-caucasia2_3.jpg" TargetMode="External"/><Relationship Id="rId2" Type="http://schemas.openxmlformats.org/officeDocument/2006/relationships/image" Target="../media/image233.jpeg"/><Relationship Id="rId1" Type="http://schemas.openxmlformats.org/officeDocument/2006/relationships/hyperlink" Target="http://www.caucasia-antioquia.gov.co/index.shtml" TargetMode="External"/><Relationship Id="rId5" Type="http://schemas.openxmlformats.org/officeDocument/2006/relationships/image" Target="../media/image234.jpeg"/><Relationship Id="rId4" Type="http://schemas.openxmlformats.org/officeDocument/2006/relationships/image" Target="../media/image231.png"/></Relationships>
</file>

<file path=xl/drawings/drawing1.xml><?xml version="1.0" encoding="utf-8"?>
<xdr:wsDr xmlns:xdr="http://schemas.openxmlformats.org/drawingml/2006/spreadsheetDrawing" xmlns:a="http://schemas.openxmlformats.org/drawingml/2006/main">
  <xdr:twoCellAnchor>
    <xdr:from>
      <xdr:col>0</xdr:col>
      <xdr:colOff>31749</xdr:colOff>
      <xdr:row>0</xdr:row>
      <xdr:rowOff>52915</xdr:rowOff>
    </xdr:from>
    <xdr:to>
      <xdr:col>1</xdr:col>
      <xdr:colOff>833096</xdr:colOff>
      <xdr:row>5</xdr:row>
      <xdr:rowOff>148164</xdr:rowOff>
    </xdr:to>
    <xdr:pic>
      <xdr:nvPicPr>
        <xdr:cNvPr id="2" name="0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52915"/>
          <a:ext cx="1563347" cy="1142999"/>
        </a:xfrm>
        <a:prstGeom prst="rect">
          <a:avLst/>
        </a:prstGeom>
      </xdr:spPr>
    </xdr:pic>
    <xdr:clientData/>
  </xdr:twoCellAnchor>
  <xdr:twoCellAnchor>
    <xdr:from>
      <xdr:col>0</xdr:col>
      <xdr:colOff>31749</xdr:colOff>
      <xdr:row>101</xdr:row>
      <xdr:rowOff>52915</xdr:rowOff>
    </xdr:from>
    <xdr:to>
      <xdr:col>1</xdr:col>
      <xdr:colOff>833096</xdr:colOff>
      <xdr:row>106</xdr:row>
      <xdr:rowOff>148164</xdr:rowOff>
    </xdr:to>
    <xdr:pic>
      <xdr:nvPicPr>
        <xdr:cNvPr id="3" name="0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52915"/>
          <a:ext cx="1563347" cy="1142999"/>
        </a:xfrm>
        <a:prstGeom prst="rect">
          <a:avLst/>
        </a:prstGeom>
      </xdr:spPr>
    </xdr:pic>
    <xdr:clientData/>
  </xdr:twoCellAnchor>
  <xdr:twoCellAnchor>
    <xdr:from>
      <xdr:col>0</xdr:col>
      <xdr:colOff>31749</xdr:colOff>
      <xdr:row>202</xdr:row>
      <xdr:rowOff>52915</xdr:rowOff>
    </xdr:from>
    <xdr:to>
      <xdr:col>1</xdr:col>
      <xdr:colOff>833096</xdr:colOff>
      <xdr:row>207</xdr:row>
      <xdr:rowOff>148164</xdr:rowOff>
    </xdr:to>
    <xdr:pic>
      <xdr:nvPicPr>
        <xdr:cNvPr id="4" name="0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52915"/>
          <a:ext cx="1563347" cy="1142999"/>
        </a:xfrm>
        <a:prstGeom prst="rect">
          <a:avLst/>
        </a:prstGeom>
      </xdr:spPr>
    </xdr:pic>
    <xdr:clientData/>
  </xdr:twoCellAnchor>
  <xdr:twoCellAnchor>
    <xdr:from>
      <xdr:col>0</xdr:col>
      <xdr:colOff>31749</xdr:colOff>
      <xdr:row>303</xdr:row>
      <xdr:rowOff>52915</xdr:rowOff>
    </xdr:from>
    <xdr:to>
      <xdr:col>1</xdr:col>
      <xdr:colOff>833096</xdr:colOff>
      <xdr:row>308</xdr:row>
      <xdr:rowOff>148164</xdr:rowOff>
    </xdr:to>
    <xdr:pic>
      <xdr:nvPicPr>
        <xdr:cNvPr id="5" name="0 Imagen">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52915"/>
          <a:ext cx="1563347" cy="1142999"/>
        </a:xfrm>
        <a:prstGeom prst="rect">
          <a:avLst/>
        </a:prstGeom>
      </xdr:spPr>
    </xdr:pic>
    <xdr:clientData/>
  </xdr:twoCellAnchor>
  <xdr:twoCellAnchor>
    <xdr:from>
      <xdr:col>0</xdr:col>
      <xdr:colOff>31749</xdr:colOff>
      <xdr:row>404</xdr:row>
      <xdr:rowOff>52915</xdr:rowOff>
    </xdr:from>
    <xdr:to>
      <xdr:col>1</xdr:col>
      <xdr:colOff>833096</xdr:colOff>
      <xdr:row>409</xdr:row>
      <xdr:rowOff>148164</xdr:rowOff>
    </xdr:to>
    <xdr:pic>
      <xdr:nvPicPr>
        <xdr:cNvPr id="6" name="0 Imagen">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61616165"/>
          <a:ext cx="1563347" cy="1153582"/>
        </a:xfrm>
        <a:prstGeom prst="rect">
          <a:avLst/>
        </a:prstGeom>
      </xdr:spPr>
    </xdr:pic>
    <xdr:clientData/>
  </xdr:twoCellAnchor>
  <xdr:twoCellAnchor>
    <xdr:from>
      <xdr:col>0</xdr:col>
      <xdr:colOff>31749</xdr:colOff>
      <xdr:row>505</xdr:row>
      <xdr:rowOff>52915</xdr:rowOff>
    </xdr:from>
    <xdr:to>
      <xdr:col>1</xdr:col>
      <xdr:colOff>833096</xdr:colOff>
      <xdr:row>510</xdr:row>
      <xdr:rowOff>148164</xdr:rowOff>
    </xdr:to>
    <xdr:pic>
      <xdr:nvPicPr>
        <xdr:cNvPr id="7" name="0 Imagen">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82137248"/>
          <a:ext cx="1563347" cy="1153583"/>
        </a:xfrm>
        <a:prstGeom prst="rect">
          <a:avLst/>
        </a:prstGeom>
      </xdr:spPr>
    </xdr:pic>
    <xdr:clientData/>
  </xdr:twoCellAnchor>
  <xdr:twoCellAnchor>
    <xdr:from>
      <xdr:col>0</xdr:col>
      <xdr:colOff>31749</xdr:colOff>
      <xdr:row>606</xdr:row>
      <xdr:rowOff>52915</xdr:rowOff>
    </xdr:from>
    <xdr:to>
      <xdr:col>1</xdr:col>
      <xdr:colOff>833096</xdr:colOff>
      <xdr:row>611</xdr:row>
      <xdr:rowOff>148164</xdr:rowOff>
    </xdr:to>
    <xdr:pic>
      <xdr:nvPicPr>
        <xdr:cNvPr id="8" name="0 Imagen">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52915"/>
          <a:ext cx="1563347" cy="1142999"/>
        </a:xfrm>
        <a:prstGeom prst="rect">
          <a:avLst/>
        </a:prstGeom>
      </xdr:spPr>
    </xdr:pic>
    <xdr:clientData/>
  </xdr:twoCellAnchor>
  <xdr:twoCellAnchor>
    <xdr:from>
      <xdr:col>0</xdr:col>
      <xdr:colOff>31749</xdr:colOff>
      <xdr:row>707</xdr:row>
      <xdr:rowOff>52915</xdr:rowOff>
    </xdr:from>
    <xdr:to>
      <xdr:col>1</xdr:col>
      <xdr:colOff>833096</xdr:colOff>
      <xdr:row>712</xdr:row>
      <xdr:rowOff>148164</xdr:rowOff>
    </xdr:to>
    <xdr:pic>
      <xdr:nvPicPr>
        <xdr:cNvPr id="9" name="0 Imagen">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52915"/>
          <a:ext cx="1563347" cy="1142999"/>
        </a:xfrm>
        <a:prstGeom prst="rect">
          <a:avLst/>
        </a:prstGeom>
      </xdr:spPr>
    </xdr:pic>
    <xdr:clientData/>
  </xdr:twoCellAnchor>
  <xdr:twoCellAnchor>
    <xdr:from>
      <xdr:col>0</xdr:col>
      <xdr:colOff>31749</xdr:colOff>
      <xdr:row>808</xdr:row>
      <xdr:rowOff>52915</xdr:rowOff>
    </xdr:from>
    <xdr:to>
      <xdr:col>1</xdr:col>
      <xdr:colOff>833096</xdr:colOff>
      <xdr:row>813</xdr:row>
      <xdr:rowOff>148164</xdr:rowOff>
    </xdr:to>
    <xdr:pic>
      <xdr:nvPicPr>
        <xdr:cNvPr id="10" name="0 Imagen">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52915"/>
          <a:ext cx="1563347" cy="1142999"/>
        </a:xfrm>
        <a:prstGeom prst="rect">
          <a:avLst/>
        </a:prstGeom>
      </xdr:spPr>
    </xdr:pic>
    <xdr:clientData/>
  </xdr:twoCellAnchor>
  <xdr:twoCellAnchor>
    <xdr:from>
      <xdr:col>0</xdr:col>
      <xdr:colOff>31749</xdr:colOff>
      <xdr:row>909</xdr:row>
      <xdr:rowOff>52915</xdr:rowOff>
    </xdr:from>
    <xdr:to>
      <xdr:col>1</xdr:col>
      <xdr:colOff>833096</xdr:colOff>
      <xdr:row>914</xdr:row>
      <xdr:rowOff>148164</xdr:rowOff>
    </xdr:to>
    <xdr:pic>
      <xdr:nvPicPr>
        <xdr:cNvPr id="11" name="0 Imagen">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52915"/>
          <a:ext cx="1563347" cy="1142999"/>
        </a:xfrm>
        <a:prstGeom prst="rect">
          <a:avLst/>
        </a:prstGeom>
      </xdr:spPr>
    </xdr:pic>
    <xdr:clientData/>
  </xdr:twoCellAnchor>
  <xdr:twoCellAnchor>
    <xdr:from>
      <xdr:col>0</xdr:col>
      <xdr:colOff>31749</xdr:colOff>
      <xdr:row>1010</xdr:row>
      <xdr:rowOff>52915</xdr:rowOff>
    </xdr:from>
    <xdr:to>
      <xdr:col>1</xdr:col>
      <xdr:colOff>833096</xdr:colOff>
      <xdr:row>1015</xdr:row>
      <xdr:rowOff>148164</xdr:rowOff>
    </xdr:to>
    <xdr:pic>
      <xdr:nvPicPr>
        <xdr:cNvPr id="12" name="0 Imagen">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184742665"/>
          <a:ext cx="1563347" cy="1153582"/>
        </a:xfrm>
        <a:prstGeom prst="rect">
          <a:avLst/>
        </a:prstGeom>
      </xdr:spPr>
    </xdr:pic>
    <xdr:clientData/>
  </xdr:twoCellAnchor>
  <xdr:twoCellAnchor>
    <xdr:from>
      <xdr:col>0</xdr:col>
      <xdr:colOff>31749</xdr:colOff>
      <xdr:row>1111</xdr:row>
      <xdr:rowOff>52915</xdr:rowOff>
    </xdr:from>
    <xdr:to>
      <xdr:col>1</xdr:col>
      <xdr:colOff>833096</xdr:colOff>
      <xdr:row>1116</xdr:row>
      <xdr:rowOff>148164</xdr:rowOff>
    </xdr:to>
    <xdr:pic>
      <xdr:nvPicPr>
        <xdr:cNvPr id="13" name="0 Imagen">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205263748"/>
          <a:ext cx="1563347" cy="1153583"/>
        </a:xfrm>
        <a:prstGeom prst="rect">
          <a:avLst/>
        </a:prstGeom>
      </xdr:spPr>
    </xdr:pic>
    <xdr:clientData/>
  </xdr:twoCellAnchor>
  <xdr:twoCellAnchor>
    <xdr:from>
      <xdr:col>0</xdr:col>
      <xdr:colOff>31749</xdr:colOff>
      <xdr:row>1212</xdr:row>
      <xdr:rowOff>52915</xdr:rowOff>
    </xdr:from>
    <xdr:to>
      <xdr:col>1</xdr:col>
      <xdr:colOff>833096</xdr:colOff>
      <xdr:row>1217</xdr:row>
      <xdr:rowOff>148164</xdr:rowOff>
    </xdr:to>
    <xdr:pic>
      <xdr:nvPicPr>
        <xdr:cNvPr id="14" name="0 Imagen">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52915"/>
          <a:ext cx="1563347" cy="1142999"/>
        </a:xfrm>
        <a:prstGeom prst="rect">
          <a:avLst/>
        </a:prstGeom>
      </xdr:spPr>
    </xdr:pic>
    <xdr:clientData/>
  </xdr:twoCellAnchor>
  <xdr:twoCellAnchor>
    <xdr:from>
      <xdr:col>0</xdr:col>
      <xdr:colOff>31749</xdr:colOff>
      <xdr:row>1313</xdr:row>
      <xdr:rowOff>52915</xdr:rowOff>
    </xdr:from>
    <xdr:to>
      <xdr:col>1</xdr:col>
      <xdr:colOff>833096</xdr:colOff>
      <xdr:row>1318</xdr:row>
      <xdr:rowOff>148164</xdr:rowOff>
    </xdr:to>
    <xdr:pic>
      <xdr:nvPicPr>
        <xdr:cNvPr id="15" name="0 Imagen">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52915"/>
          <a:ext cx="1563347" cy="1142999"/>
        </a:xfrm>
        <a:prstGeom prst="rect">
          <a:avLst/>
        </a:prstGeom>
      </xdr:spPr>
    </xdr:pic>
    <xdr:clientData/>
  </xdr:twoCellAnchor>
  <xdr:twoCellAnchor>
    <xdr:from>
      <xdr:col>0</xdr:col>
      <xdr:colOff>31749</xdr:colOff>
      <xdr:row>1414</xdr:row>
      <xdr:rowOff>52915</xdr:rowOff>
    </xdr:from>
    <xdr:to>
      <xdr:col>1</xdr:col>
      <xdr:colOff>833096</xdr:colOff>
      <xdr:row>1419</xdr:row>
      <xdr:rowOff>148164</xdr:rowOff>
    </xdr:to>
    <xdr:pic>
      <xdr:nvPicPr>
        <xdr:cNvPr id="16" name="0 Imagen">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266826998"/>
          <a:ext cx="1563347" cy="1153583"/>
        </a:xfrm>
        <a:prstGeom prst="rect">
          <a:avLst/>
        </a:prstGeom>
      </xdr:spPr>
    </xdr:pic>
    <xdr:clientData/>
  </xdr:twoCellAnchor>
  <xdr:twoCellAnchor>
    <xdr:from>
      <xdr:col>0</xdr:col>
      <xdr:colOff>31749</xdr:colOff>
      <xdr:row>1515</xdr:row>
      <xdr:rowOff>52915</xdr:rowOff>
    </xdr:from>
    <xdr:to>
      <xdr:col>1</xdr:col>
      <xdr:colOff>833096</xdr:colOff>
      <xdr:row>1520</xdr:row>
      <xdr:rowOff>148164</xdr:rowOff>
    </xdr:to>
    <xdr:pic>
      <xdr:nvPicPr>
        <xdr:cNvPr id="17" name="0 Imagen">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287348082"/>
          <a:ext cx="1563347" cy="1153582"/>
        </a:xfrm>
        <a:prstGeom prst="rect">
          <a:avLst/>
        </a:prstGeom>
      </xdr:spPr>
    </xdr:pic>
    <xdr:clientData/>
  </xdr:twoCellAnchor>
  <xdr:twoCellAnchor>
    <xdr:from>
      <xdr:col>0</xdr:col>
      <xdr:colOff>31749</xdr:colOff>
      <xdr:row>1616</xdr:row>
      <xdr:rowOff>52915</xdr:rowOff>
    </xdr:from>
    <xdr:to>
      <xdr:col>1</xdr:col>
      <xdr:colOff>833096</xdr:colOff>
      <xdr:row>1621</xdr:row>
      <xdr:rowOff>148164</xdr:rowOff>
    </xdr:to>
    <xdr:pic>
      <xdr:nvPicPr>
        <xdr:cNvPr id="18" name="0 Imagen">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143204140"/>
          <a:ext cx="1563347" cy="1142999"/>
        </a:xfrm>
        <a:prstGeom prst="rect">
          <a:avLst/>
        </a:prstGeom>
      </xdr:spPr>
    </xdr:pic>
    <xdr:clientData/>
  </xdr:twoCellAnchor>
  <xdr:twoCellAnchor>
    <xdr:from>
      <xdr:col>0</xdr:col>
      <xdr:colOff>31749</xdr:colOff>
      <xdr:row>1717</xdr:row>
      <xdr:rowOff>52915</xdr:rowOff>
    </xdr:from>
    <xdr:to>
      <xdr:col>1</xdr:col>
      <xdr:colOff>833096</xdr:colOff>
      <xdr:row>1722</xdr:row>
      <xdr:rowOff>148164</xdr:rowOff>
    </xdr:to>
    <xdr:pic>
      <xdr:nvPicPr>
        <xdr:cNvPr id="19" name="0 Imagen">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52915"/>
          <a:ext cx="1563347" cy="1142999"/>
        </a:xfrm>
        <a:prstGeom prst="rect">
          <a:avLst/>
        </a:prstGeom>
      </xdr:spPr>
    </xdr:pic>
    <xdr:clientData/>
  </xdr:twoCellAnchor>
  <xdr:twoCellAnchor>
    <xdr:from>
      <xdr:col>0</xdr:col>
      <xdr:colOff>31749</xdr:colOff>
      <xdr:row>1818</xdr:row>
      <xdr:rowOff>52915</xdr:rowOff>
    </xdr:from>
    <xdr:to>
      <xdr:col>1</xdr:col>
      <xdr:colOff>833096</xdr:colOff>
      <xdr:row>1823</xdr:row>
      <xdr:rowOff>148164</xdr:rowOff>
    </xdr:to>
    <xdr:pic>
      <xdr:nvPicPr>
        <xdr:cNvPr id="20" name="0 Imagen">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348911332"/>
          <a:ext cx="1563347" cy="1153582"/>
        </a:xfrm>
        <a:prstGeom prst="rect">
          <a:avLst/>
        </a:prstGeom>
      </xdr:spPr>
    </xdr:pic>
    <xdr:clientData/>
  </xdr:twoCellAnchor>
  <xdr:twoCellAnchor>
    <xdr:from>
      <xdr:col>0</xdr:col>
      <xdr:colOff>31749</xdr:colOff>
      <xdr:row>1919</xdr:row>
      <xdr:rowOff>52915</xdr:rowOff>
    </xdr:from>
    <xdr:to>
      <xdr:col>1</xdr:col>
      <xdr:colOff>833096</xdr:colOff>
      <xdr:row>1924</xdr:row>
      <xdr:rowOff>148164</xdr:rowOff>
    </xdr:to>
    <xdr:pic>
      <xdr:nvPicPr>
        <xdr:cNvPr id="21" name="0 Imagen">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369432415"/>
          <a:ext cx="1563347" cy="1153582"/>
        </a:xfrm>
        <a:prstGeom prst="rect">
          <a:avLst/>
        </a:prstGeom>
      </xdr:spPr>
    </xdr:pic>
    <xdr:clientData/>
  </xdr:twoCellAnchor>
  <xdr:twoCellAnchor>
    <xdr:from>
      <xdr:col>0</xdr:col>
      <xdr:colOff>31749</xdr:colOff>
      <xdr:row>2020</xdr:row>
      <xdr:rowOff>52915</xdr:rowOff>
    </xdr:from>
    <xdr:to>
      <xdr:col>1</xdr:col>
      <xdr:colOff>833096</xdr:colOff>
      <xdr:row>2025</xdr:row>
      <xdr:rowOff>148164</xdr:rowOff>
    </xdr:to>
    <xdr:pic>
      <xdr:nvPicPr>
        <xdr:cNvPr id="22" name="0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389953498"/>
          <a:ext cx="1563347" cy="1153583"/>
        </a:xfrm>
        <a:prstGeom prst="rect">
          <a:avLst/>
        </a:prstGeom>
      </xdr:spPr>
    </xdr:pic>
    <xdr:clientData/>
  </xdr:twoCellAnchor>
  <xdr:twoCellAnchor>
    <xdr:from>
      <xdr:col>0</xdr:col>
      <xdr:colOff>31749</xdr:colOff>
      <xdr:row>2121</xdr:row>
      <xdr:rowOff>52915</xdr:rowOff>
    </xdr:from>
    <xdr:to>
      <xdr:col>1</xdr:col>
      <xdr:colOff>833096</xdr:colOff>
      <xdr:row>2126</xdr:row>
      <xdr:rowOff>148164</xdr:rowOff>
    </xdr:to>
    <xdr:pic>
      <xdr:nvPicPr>
        <xdr:cNvPr id="23" name="0 Imagen">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52915"/>
          <a:ext cx="1563347" cy="1142999"/>
        </a:xfrm>
        <a:prstGeom prst="rect">
          <a:avLst/>
        </a:prstGeom>
      </xdr:spPr>
    </xdr:pic>
    <xdr:clientData/>
  </xdr:twoCellAnchor>
  <xdr:twoCellAnchor>
    <xdr:from>
      <xdr:col>0</xdr:col>
      <xdr:colOff>31749</xdr:colOff>
      <xdr:row>2222</xdr:row>
      <xdr:rowOff>52915</xdr:rowOff>
    </xdr:from>
    <xdr:to>
      <xdr:col>1</xdr:col>
      <xdr:colOff>833096</xdr:colOff>
      <xdr:row>2227</xdr:row>
      <xdr:rowOff>148164</xdr:rowOff>
    </xdr:to>
    <xdr:pic>
      <xdr:nvPicPr>
        <xdr:cNvPr id="24" name="0 Imagen">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430995665"/>
          <a:ext cx="1563347" cy="1153582"/>
        </a:xfrm>
        <a:prstGeom prst="rect">
          <a:avLst/>
        </a:prstGeom>
      </xdr:spPr>
    </xdr:pic>
    <xdr:clientData/>
  </xdr:twoCellAnchor>
  <xdr:twoCellAnchor>
    <xdr:from>
      <xdr:col>0</xdr:col>
      <xdr:colOff>31749</xdr:colOff>
      <xdr:row>2323</xdr:row>
      <xdr:rowOff>52915</xdr:rowOff>
    </xdr:from>
    <xdr:to>
      <xdr:col>1</xdr:col>
      <xdr:colOff>833096</xdr:colOff>
      <xdr:row>2328</xdr:row>
      <xdr:rowOff>148164</xdr:rowOff>
    </xdr:to>
    <xdr:pic>
      <xdr:nvPicPr>
        <xdr:cNvPr id="25" name="0 Imagen">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451516748"/>
          <a:ext cx="1563347" cy="1153583"/>
        </a:xfrm>
        <a:prstGeom prst="rect">
          <a:avLst/>
        </a:prstGeom>
      </xdr:spPr>
    </xdr:pic>
    <xdr:clientData/>
  </xdr:twoCellAnchor>
  <xdr:twoCellAnchor>
    <xdr:from>
      <xdr:col>0</xdr:col>
      <xdr:colOff>31749</xdr:colOff>
      <xdr:row>2424</xdr:row>
      <xdr:rowOff>52915</xdr:rowOff>
    </xdr:from>
    <xdr:to>
      <xdr:col>1</xdr:col>
      <xdr:colOff>833096</xdr:colOff>
      <xdr:row>2429</xdr:row>
      <xdr:rowOff>148164</xdr:rowOff>
    </xdr:to>
    <xdr:pic>
      <xdr:nvPicPr>
        <xdr:cNvPr id="26" name="0 Imagen">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472037832"/>
          <a:ext cx="1563347" cy="1153582"/>
        </a:xfrm>
        <a:prstGeom prst="rect">
          <a:avLst/>
        </a:prstGeom>
      </xdr:spPr>
    </xdr:pic>
    <xdr:clientData/>
  </xdr:twoCellAnchor>
  <xdr:twoCellAnchor>
    <xdr:from>
      <xdr:col>0</xdr:col>
      <xdr:colOff>31749</xdr:colOff>
      <xdr:row>2525</xdr:row>
      <xdr:rowOff>52915</xdr:rowOff>
    </xdr:from>
    <xdr:to>
      <xdr:col>1</xdr:col>
      <xdr:colOff>833096</xdr:colOff>
      <xdr:row>2530</xdr:row>
      <xdr:rowOff>148164</xdr:rowOff>
    </xdr:to>
    <xdr:pic>
      <xdr:nvPicPr>
        <xdr:cNvPr id="27" name="0 Imagen">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492558915"/>
          <a:ext cx="1563347" cy="1153582"/>
        </a:xfrm>
        <a:prstGeom prst="rect">
          <a:avLst/>
        </a:prstGeom>
      </xdr:spPr>
    </xdr:pic>
    <xdr:clientData/>
  </xdr:twoCellAnchor>
  <xdr:twoCellAnchor>
    <xdr:from>
      <xdr:col>0</xdr:col>
      <xdr:colOff>31749</xdr:colOff>
      <xdr:row>2626</xdr:row>
      <xdr:rowOff>52915</xdr:rowOff>
    </xdr:from>
    <xdr:to>
      <xdr:col>1</xdr:col>
      <xdr:colOff>833096</xdr:colOff>
      <xdr:row>2631</xdr:row>
      <xdr:rowOff>148164</xdr:rowOff>
    </xdr:to>
    <xdr:pic>
      <xdr:nvPicPr>
        <xdr:cNvPr id="28" name="0 Imagen">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513079998"/>
          <a:ext cx="1563347" cy="1153583"/>
        </a:xfrm>
        <a:prstGeom prst="rect">
          <a:avLst/>
        </a:prstGeom>
      </xdr:spPr>
    </xdr:pic>
    <xdr:clientData/>
  </xdr:twoCellAnchor>
  <xdr:twoCellAnchor>
    <xdr:from>
      <xdr:col>0</xdr:col>
      <xdr:colOff>31749</xdr:colOff>
      <xdr:row>2727</xdr:row>
      <xdr:rowOff>52915</xdr:rowOff>
    </xdr:from>
    <xdr:to>
      <xdr:col>1</xdr:col>
      <xdr:colOff>833096</xdr:colOff>
      <xdr:row>2732</xdr:row>
      <xdr:rowOff>148164</xdr:rowOff>
    </xdr:to>
    <xdr:pic>
      <xdr:nvPicPr>
        <xdr:cNvPr id="29" name="0 Imagen">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533601082"/>
          <a:ext cx="1563347" cy="1153582"/>
        </a:xfrm>
        <a:prstGeom prst="rect">
          <a:avLst/>
        </a:prstGeom>
      </xdr:spPr>
    </xdr:pic>
    <xdr:clientData/>
  </xdr:twoCellAnchor>
  <xdr:twoCellAnchor>
    <xdr:from>
      <xdr:col>0</xdr:col>
      <xdr:colOff>31749</xdr:colOff>
      <xdr:row>2828</xdr:row>
      <xdr:rowOff>52915</xdr:rowOff>
    </xdr:from>
    <xdr:to>
      <xdr:col>1</xdr:col>
      <xdr:colOff>833096</xdr:colOff>
      <xdr:row>2833</xdr:row>
      <xdr:rowOff>148164</xdr:rowOff>
    </xdr:to>
    <xdr:pic>
      <xdr:nvPicPr>
        <xdr:cNvPr id="30" name="0 Imagen">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554122165"/>
          <a:ext cx="1563347" cy="1153582"/>
        </a:xfrm>
        <a:prstGeom prst="rect">
          <a:avLst/>
        </a:prstGeom>
      </xdr:spPr>
    </xdr:pic>
    <xdr:clientData/>
  </xdr:twoCellAnchor>
  <xdr:twoCellAnchor>
    <xdr:from>
      <xdr:col>0</xdr:col>
      <xdr:colOff>31749</xdr:colOff>
      <xdr:row>2929</xdr:row>
      <xdr:rowOff>52915</xdr:rowOff>
    </xdr:from>
    <xdr:to>
      <xdr:col>1</xdr:col>
      <xdr:colOff>833096</xdr:colOff>
      <xdr:row>2934</xdr:row>
      <xdr:rowOff>148164</xdr:rowOff>
    </xdr:to>
    <xdr:pic>
      <xdr:nvPicPr>
        <xdr:cNvPr id="31" name="0 Imagen">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574643248"/>
          <a:ext cx="1563347" cy="1153583"/>
        </a:xfrm>
        <a:prstGeom prst="rect">
          <a:avLst/>
        </a:prstGeom>
      </xdr:spPr>
    </xdr:pic>
    <xdr:clientData/>
  </xdr:twoCellAnchor>
  <xdr:twoCellAnchor>
    <xdr:from>
      <xdr:col>0</xdr:col>
      <xdr:colOff>31749</xdr:colOff>
      <xdr:row>3030</xdr:row>
      <xdr:rowOff>52915</xdr:rowOff>
    </xdr:from>
    <xdr:to>
      <xdr:col>1</xdr:col>
      <xdr:colOff>833096</xdr:colOff>
      <xdr:row>3035</xdr:row>
      <xdr:rowOff>148164</xdr:rowOff>
    </xdr:to>
    <xdr:pic>
      <xdr:nvPicPr>
        <xdr:cNvPr id="32" name="0 Imagen">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595164332"/>
          <a:ext cx="1563347" cy="1153582"/>
        </a:xfrm>
        <a:prstGeom prst="rect">
          <a:avLst/>
        </a:prstGeom>
      </xdr:spPr>
    </xdr:pic>
    <xdr:clientData/>
  </xdr:twoCellAnchor>
  <xdr:twoCellAnchor>
    <xdr:from>
      <xdr:col>0</xdr:col>
      <xdr:colOff>31749</xdr:colOff>
      <xdr:row>3131</xdr:row>
      <xdr:rowOff>52915</xdr:rowOff>
    </xdr:from>
    <xdr:to>
      <xdr:col>1</xdr:col>
      <xdr:colOff>833096</xdr:colOff>
      <xdr:row>3136</xdr:row>
      <xdr:rowOff>148164</xdr:rowOff>
    </xdr:to>
    <xdr:pic>
      <xdr:nvPicPr>
        <xdr:cNvPr id="33" name="0 Imagen">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615685415"/>
          <a:ext cx="1563347" cy="1153582"/>
        </a:xfrm>
        <a:prstGeom prst="rect">
          <a:avLst/>
        </a:prstGeom>
      </xdr:spPr>
    </xdr:pic>
    <xdr:clientData/>
  </xdr:twoCellAnchor>
  <xdr:twoCellAnchor>
    <xdr:from>
      <xdr:col>0</xdr:col>
      <xdr:colOff>31749</xdr:colOff>
      <xdr:row>3232</xdr:row>
      <xdr:rowOff>52915</xdr:rowOff>
    </xdr:from>
    <xdr:to>
      <xdr:col>1</xdr:col>
      <xdr:colOff>833096</xdr:colOff>
      <xdr:row>3237</xdr:row>
      <xdr:rowOff>148164</xdr:rowOff>
    </xdr:to>
    <xdr:pic>
      <xdr:nvPicPr>
        <xdr:cNvPr id="34" name="0 Imagen">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636206498"/>
          <a:ext cx="1563347" cy="1153583"/>
        </a:xfrm>
        <a:prstGeom prst="rect">
          <a:avLst/>
        </a:prstGeom>
      </xdr:spPr>
    </xdr:pic>
    <xdr:clientData/>
  </xdr:twoCellAnchor>
  <xdr:twoCellAnchor>
    <xdr:from>
      <xdr:col>0</xdr:col>
      <xdr:colOff>31749</xdr:colOff>
      <xdr:row>3333</xdr:row>
      <xdr:rowOff>52915</xdr:rowOff>
    </xdr:from>
    <xdr:to>
      <xdr:col>1</xdr:col>
      <xdr:colOff>833096</xdr:colOff>
      <xdr:row>3338</xdr:row>
      <xdr:rowOff>148164</xdr:rowOff>
    </xdr:to>
    <xdr:pic>
      <xdr:nvPicPr>
        <xdr:cNvPr id="35" name="0 Imagen">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52915"/>
          <a:ext cx="1563347" cy="1142999"/>
        </a:xfrm>
        <a:prstGeom prst="rect">
          <a:avLst/>
        </a:prstGeom>
      </xdr:spPr>
    </xdr:pic>
    <xdr:clientData/>
  </xdr:twoCellAnchor>
  <xdr:twoCellAnchor>
    <xdr:from>
      <xdr:col>0</xdr:col>
      <xdr:colOff>31749</xdr:colOff>
      <xdr:row>3438</xdr:row>
      <xdr:rowOff>52915</xdr:rowOff>
    </xdr:from>
    <xdr:to>
      <xdr:col>1</xdr:col>
      <xdr:colOff>833096</xdr:colOff>
      <xdr:row>3443</xdr:row>
      <xdr:rowOff>148164</xdr:rowOff>
    </xdr:to>
    <xdr:pic>
      <xdr:nvPicPr>
        <xdr:cNvPr id="36" name="0 Imagen">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677248665"/>
          <a:ext cx="1563347" cy="1153582"/>
        </a:xfrm>
        <a:prstGeom prst="rect">
          <a:avLst/>
        </a:prstGeom>
      </xdr:spPr>
    </xdr:pic>
    <xdr:clientData/>
  </xdr:twoCellAnchor>
  <xdr:twoCellAnchor>
    <xdr:from>
      <xdr:col>0</xdr:col>
      <xdr:colOff>31749</xdr:colOff>
      <xdr:row>3543</xdr:row>
      <xdr:rowOff>52915</xdr:rowOff>
    </xdr:from>
    <xdr:to>
      <xdr:col>1</xdr:col>
      <xdr:colOff>833096</xdr:colOff>
      <xdr:row>3548</xdr:row>
      <xdr:rowOff>148164</xdr:rowOff>
    </xdr:to>
    <xdr:pic>
      <xdr:nvPicPr>
        <xdr:cNvPr id="37" name="0 Imagen">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698574082"/>
          <a:ext cx="1563347" cy="1153582"/>
        </a:xfrm>
        <a:prstGeom prst="rect">
          <a:avLst/>
        </a:prstGeom>
      </xdr:spPr>
    </xdr:pic>
    <xdr:clientData/>
  </xdr:twoCellAnchor>
  <xdr:twoCellAnchor>
    <xdr:from>
      <xdr:col>0</xdr:col>
      <xdr:colOff>31749</xdr:colOff>
      <xdr:row>3648</xdr:row>
      <xdr:rowOff>52915</xdr:rowOff>
    </xdr:from>
    <xdr:to>
      <xdr:col>1</xdr:col>
      <xdr:colOff>833096</xdr:colOff>
      <xdr:row>3653</xdr:row>
      <xdr:rowOff>148164</xdr:rowOff>
    </xdr:to>
    <xdr:pic>
      <xdr:nvPicPr>
        <xdr:cNvPr id="38" name="0 Imagen">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184104490"/>
          <a:ext cx="1563347" cy="1142999"/>
        </a:xfrm>
        <a:prstGeom prst="rect">
          <a:avLst/>
        </a:prstGeom>
      </xdr:spPr>
    </xdr:pic>
    <xdr:clientData/>
  </xdr:twoCellAnchor>
  <xdr:twoCellAnchor>
    <xdr:from>
      <xdr:col>0</xdr:col>
      <xdr:colOff>31749</xdr:colOff>
      <xdr:row>3749</xdr:row>
      <xdr:rowOff>52915</xdr:rowOff>
    </xdr:from>
    <xdr:to>
      <xdr:col>1</xdr:col>
      <xdr:colOff>833096</xdr:colOff>
      <xdr:row>3754</xdr:row>
      <xdr:rowOff>148164</xdr:rowOff>
    </xdr:to>
    <xdr:pic>
      <xdr:nvPicPr>
        <xdr:cNvPr id="39" name="0 Imagen">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204554665"/>
          <a:ext cx="1563347" cy="1142999"/>
        </a:xfrm>
        <a:prstGeom prst="rect">
          <a:avLst/>
        </a:prstGeom>
      </xdr:spPr>
    </xdr:pic>
    <xdr:clientData/>
  </xdr:twoCellAnchor>
  <xdr:twoCellAnchor>
    <xdr:from>
      <xdr:col>0</xdr:col>
      <xdr:colOff>31749</xdr:colOff>
      <xdr:row>3850</xdr:row>
      <xdr:rowOff>52915</xdr:rowOff>
    </xdr:from>
    <xdr:to>
      <xdr:col>1</xdr:col>
      <xdr:colOff>833096</xdr:colOff>
      <xdr:row>3855</xdr:row>
      <xdr:rowOff>148164</xdr:rowOff>
    </xdr:to>
    <xdr:pic>
      <xdr:nvPicPr>
        <xdr:cNvPr id="40" name="0 Imagen">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225004840"/>
          <a:ext cx="1563347" cy="1142999"/>
        </a:xfrm>
        <a:prstGeom prst="rect">
          <a:avLst/>
        </a:prstGeom>
      </xdr:spPr>
    </xdr:pic>
    <xdr:clientData/>
  </xdr:twoCellAnchor>
  <xdr:twoCellAnchor>
    <xdr:from>
      <xdr:col>0</xdr:col>
      <xdr:colOff>31749</xdr:colOff>
      <xdr:row>3951</xdr:row>
      <xdr:rowOff>52915</xdr:rowOff>
    </xdr:from>
    <xdr:to>
      <xdr:col>1</xdr:col>
      <xdr:colOff>833096</xdr:colOff>
      <xdr:row>3956</xdr:row>
      <xdr:rowOff>148164</xdr:rowOff>
    </xdr:to>
    <xdr:pic>
      <xdr:nvPicPr>
        <xdr:cNvPr id="41" name="0 Imagen">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245455015"/>
          <a:ext cx="1563347" cy="1142999"/>
        </a:xfrm>
        <a:prstGeom prst="rect">
          <a:avLst/>
        </a:prstGeom>
      </xdr:spPr>
    </xdr:pic>
    <xdr:clientData/>
  </xdr:twoCellAnchor>
  <xdr:twoCellAnchor>
    <xdr:from>
      <xdr:col>0</xdr:col>
      <xdr:colOff>31749</xdr:colOff>
      <xdr:row>4052</xdr:row>
      <xdr:rowOff>52915</xdr:rowOff>
    </xdr:from>
    <xdr:to>
      <xdr:col>1</xdr:col>
      <xdr:colOff>833096</xdr:colOff>
      <xdr:row>4057</xdr:row>
      <xdr:rowOff>148164</xdr:rowOff>
    </xdr:to>
    <xdr:pic>
      <xdr:nvPicPr>
        <xdr:cNvPr id="42" name="0 Imagen">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265905190"/>
          <a:ext cx="1563347" cy="1142999"/>
        </a:xfrm>
        <a:prstGeom prst="rect">
          <a:avLst/>
        </a:prstGeom>
      </xdr:spPr>
    </xdr:pic>
    <xdr:clientData/>
  </xdr:twoCellAnchor>
  <xdr:twoCellAnchor>
    <xdr:from>
      <xdr:col>0</xdr:col>
      <xdr:colOff>31749</xdr:colOff>
      <xdr:row>4153</xdr:row>
      <xdr:rowOff>52915</xdr:rowOff>
    </xdr:from>
    <xdr:to>
      <xdr:col>1</xdr:col>
      <xdr:colOff>833096</xdr:colOff>
      <xdr:row>4158</xdr:row>
      <xdr:rowOff>148164</xdr:rowOff>
    </xdr:to>
    <xdr:pic>
      <xdr:nvPicPr>
        <xdr:cNvPr id="43" name="0 Imagen">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741224915"/>
          <a:ext cx="1563347" cy="1153582"/>
        </a:xfrm>
        <a:prstGeom prst="rect">
          <a:avLst/>
        </a:prstGeom>
      </xdr:spPr>
    </xdr:pic>
    <xdr:clientData/>
  </xdr:twoCellAnchor>
  <xdr:twoCellAnchor>
    <xdr:from>
      <xdr:col>0</xdr:col>
      <xdr:colOff>31749</xdr:colOff>
      <xdr:row>4254</xdr:row>
      <xdr:rowOff>52915</xdr:rowOff>
    </xdr:from>
    <xdr:to>
      <xdr:col>1</xdr:col>
      <xdr:colOff>833096</xdr:colOff>
      <xdr:row>4259</xdr:row>
      <xdr:rowOff>148164</xdr:rowOff>
    </xdr:to>
    <xdr:pic>
      <xdr:nvPicPr>
        <xdr:cNvPr id="44" name="0 Imagen">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286355365"/>
          <a:ext cx="1563347" cy="1142999"/>
        </a:xfrm>
        <a:prstGeom prst="rect">
          <a:avLst/>
        </a:prstGeom>
      </xdr:spPr>
    </xdr:pic>
    <xdr:clientData/>
  </xdr:twoCellAnchor>
  <xdr:twoCellAnchor>
    <xdr:from>
      <xdr:col>0</xdr:col>
      <xdr:colOff>31749</xdr:colOff>
      <xdr:row>4355</xdr:row>
      <xdr:rowOff>52915</xdr:rowOff>
    </xdr:from>
    <xdr:to>
      <xdr:col>1</xdr:col>
      <xdr:colOff>833096</xdr:colOff>
      <xdr:row>4360</xdr:row>
      <xdr:rowOff>148164</xdr:rowOff>
    </xdr:to>
    <xdr:pic>
      <xdr:nvPicPr>
        <xdr:cNvPr id="45" name="0 Imagen">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864351415"/>
          <a:ext cx="1563347" cy="1153582"/>
        </a:xfrm>
        <a:prstGeom prst="rect">
          <a:avLst/>
        </a:prstGeom>
      </xdr:spPr>
    </xdr:pic>
    <xdr:clientData/>
  </xdr:twoCellAnchor>
  <xdr:twoCellAnchor>
    <xdr:from>
      <xdr:col>0</xdr:col>
      <xdr:colOff>31749</xdr:colOff>
      <xdr:row>4456</xdr:row>
      <xdr:rowOff>52915</xdr:rowOff>
    </xdr:from>
    <xdr:to>
      <xdr:col>1</xdr:col>
      <xdr:colOff>833096</xdr:colOff>
      <xdr:row>4461</xdr:row>
      <xdr:rowOff>148164</xdr:rowOff>
    </xdr:to>
    <xdr:pic>
      <xdr:nvPicPr>
        <xdr:cNvPr id="46" name="0 Imagen">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884872498"/>
          <a:ext cx="1563347" cy="1153583"/>
        </a:xfrm>
        <a:prstGeom prst="rect">
          <a:avLst/>
        </a:prstGeom>
      </xdr:spPr>
    </xdr:pic>
    <xdr:clientData/>
  </xdr:twoCellAnchor>
  <xdr:twoCellAnchor>
    <xdr:from>
      <xdr:col>0</xdr:col>
      <xdr:colOff>31749</xdr:colOff>
      <xdr:row>4557</xdr:row>
      <xdr:rowOff>52915</xdr:rowOff>
    </xdr:from>
    <xdr:to>
      <xdr:col>1</xdr:col>
      <xdr:colOff>833096</xdr:colOff>
      <xdr:row>4562</xdr:row>
      <xdr:rowOff>148164</xdr:rowOff>
    </xdr:to>
    <xdr:pic>
      <xdr:nvPicPr>
        <xdr:cNvPr id="47" name="0 Imagen">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905393582"/>
          <a:ext cx="1563347" cy="1153582"/>
        </a:xfrm>
        <a:prstGeom prst="rect">
          <a:avLst/>
        </a:prstGeom>
      </xdr:spPr>
    </xdr:pic>
    <xdr:clientData/>
  </xdr:twoCellAnchor>
  <xdr:twoCellAnchor>
    <xdr:from>
      <xdr:col>0</xdr:col>
      <xdr:colOff>31749</xdr:colOff>
      <xdr:row>4658</xdr:row>
      <xdr:rowOff>52915</xdr:rowOff>
    </xdr:from>
    <xdr:to>
      <xdr:col>1</xdr:col>
      <xdr:colOff>833096</xdr:colOff>
      <xdr:row>4663</xdr:row>
      <xdr:rowOff>148164</xdr:rowOff>
    </xdr:to>
    <xdr:pic>
      <xdr:nvPicPr>
        <xdr:cNvPr id="48" name="0 Imagen">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925914665"/>
          <a:ext cx="1563347" cy="1153582"/>
        </a:xfrm>
        <a:prstGeom prst="rect">
          <a:avLst/>
        </a:prstGeom>
      </xdr:spPr>
    </xdr:pic>
    <xdr:clientData/>
  </xdr:twoCellAnchor>
  <xdr:twoCellAnchor>
    <xdr:from>
      <xdr:col>0</xdr:col>
      <xdr:colOff>31749</xdr:colOff>
      <xdr:row>4759</xdr:row>
      <xdr:rowOff>52915</xdr:rowOff>
    </xdr:from>
    <xdr:to>
      <xdr:col>1</xdr:col>
      <xdr:colOff>833096</xdr:colOff>
      <xdr:row>4764</xdr:row>
      <xdr:rowOff>148164</xdr:rowOff>
    </xdr:to>
    <xdr:pic>
      <xdr:nvPicPr>
        <xdr:cNvPr id="49" name="0 Imagen">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102303790"/>
          <a:ext cx="1563347" cy="1142999"/>
        </a:xfrm>
        <a:prstGeom prst="rect">
          <a:avLst/>
        </a:prstGeom>
      </xdr:spPr>
    </xdr:pic>
    <xdr:clientData/>
  </xdr:twoCellAnchor>
  <xdr:twoCellAnchor>
    <xdr:from>
      <xdr:col>0</xdr:col>
      <xdr:colOff>31749</xdr:colOff>
      <xdr:row>4860</xdr:row>
      <xdr:rowOff>52915</xdr:rowOff>
    </xdr:from>
    <xdr:to>
      <xdr:col>1</xdr:col>
      <xdr:colOff>833096</xdr:colOff>
      <xdr:row>4865</xdr:row>
      <xdr:rowOff>148164</xdr:rowOff>
    </xdr:to>
    <xdr:pic>
      <xdr:nvPicPr>
        <xdr:cNvPr id="50" name="0 Imagen">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49" y="122753965"/>
          <a:ext cx="1563347" cy="11429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276225</xdr:colOff>
      <xdr:row>12</xdr:row>
      <xdr:rowOff>170180</xdr:rowOff>
    </xdr:to>
    <xdr:pic>
      <xdr:nvPicPr>
        <xdr:cNvPr id="2" name="Imagen 1">
          <a:extLst>
            <a:ext uri="{FF2B5EF4-FFF2-40B4-BE49-F238E27FC236}">
              <a16:creationId xmlns:a16="http://schemas.microsoft.com/office/drawing/2014/main" id="{EA02EFB0-B82F-498C-A041-063935C1DC0B}"/>
            </a:ext>
          </a:extLst>
        </xdr:cNvPr>
        <xdr:cNvPicPr/>
      </xdr:nvPicPr>
      <xdr:blipFill rotWithShape="1">
        <a:blip xmlns:r="http://schemas.openxmlformats.org/officeDocument/2006/relationships" r:embed="rId1"/>
        <a:srcRect t="17840"/>
        <a:stretch/>
      </xdr:blipFill>
      <xdr:spPr bwMode="auto">
        <a:xfrm>
          <a:off x="0" y="0"/>
          <a:ext cx="5823585" cy="236474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19050</xdr:colOff>
      <xdr:row>13</xdr:row>
      <xdr:rowOff>104775</xdr:rowOff>
    </xdr:from>
    <xdr:to>
      <xdr:col>7</xdr:col>
      <xdr:colOff>295275</xdr:colOff>
      <xdr:row>24</xdr:row>
      <xdr:rowOff>265430</xdr:rowOff>
    </xdr:to>
    <xdr:pic>
      <xdr:nvPicPr>
        <xdr:cNvPr id="3" name="Imagen 2">
          <a:extLst>
            <a:ext uri="{FF2B5EF4-FFF2-40B4-BE49-F238E27FC236}">
              <a16:creationId xmlns:a16="http://schemas.microsoft.com/office/drawing/2014/main" id="{805ADC1A-3D13-4B0E-A1F0-78B2DDCC8263}"/>
            </a:ext>
          </a:extLst>
        </xdr:cNvPr>
        <xdr:cNvPicPr/>
      </xdr:nvPicPr>
      <xdr:blipFill rotWithShape="1">
        <a:blip xmlns:r="http://schemas.openxmlformats.org/officeDocument/2006/relationships" r:embed="rId2"/>
        <a:srcRect t="14336"/>
        <a:stretch/>
      </xdr:blipFill>
      <xdr:spPr bwMode="auto">
        <a:xfrm>
          <a:off x="19050" y="2482215"/>
          <a:ext cx="5823585" cy="24923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85725</xdr:colOff>
      <xdr:row>24</xdr:row>
      <xdr:rowOff>476250</xdr:rowOff>
    </xdr:from>
    <xdr:to>
      <xdr:col>7</xdr:col>
      <xdr:colOff>314325</xdr:colOff>
      <xdr:row>34</xdr:row>
      <xdr:rowOff>132080</xdr:rowOff>
    </xdr:to>
    <xdr:pic>
      <xdr:nvPicPr>
        <xdr:cNvPr id="4" name="Imagen 3">
          <a:extLst>
            <a:ext uri="{FF2B5EF4-FFF2-40B4-BE49-F238E27FC236}">
              <a16:creationId xmlns:a16="http://schemas.microsoft.com/office/drawing/2014/main" id="{554513EC-4555-4AED-B992-A4C9A7618F03}"/>
            </a:ext>
          </a:extLst>
        </xdr:cNvPr>
        <xdr:cNvPicPr/>
      </xdr:nvPicPr>
      <xdr:blipFill rotWithShape="1">
        <a:blip xmlns:r="http://schemas.openxmlformats.org/officeDocument/2006/relationships" r:embed="rId3"/>
        <a:srcRect l="849" t="15292"/>
        <a:stretch/>
      </xdr:blipFill>
      <xdr:spPr bwMode="auto">
        <a:xfrm>
          <a:off x="85725" y="5185410"/>
          <a:ext cx="5775960" cy="247523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35</xdr:row>
      <xdr:rowOff>57150</xdr:rowOff>
    </xdr:from>
    <xdr:to>
      <xdr:col>7</xdr:col>
      <xdr:colOff>333375</xdr:colOff>
      <xdr:row>48</xdr:row>
      <xdr:rowOff>27305</xdr:rowOff>
    </xdr:to>
    <xdr:pic>
      <xdr:nvPicPr>
        <xdr:cNvPr id="5" name="Imagen 4">
          <a:extLst>
            <a:ext uri="{FF2B5EF4-FFF2-40B4-BE49-F238E27FC236}">
              <a16:creationId xmlns:a16="http://schemas.microsoft.com/office/drawing/2014/main" id="{0BCB5682-DD98-4F86-A939-E056A64726BF}"/>
            </a:ext>
          </a:extLst>
        </xdr:cNvPr>
        <xdr:cNvPicPr/>
      </xdr:nvPicPr>
      <xdr:blipFill rotWithShape="1">
        <a:blip xmlns:r="http://schemas.openxmlformats.org/officeDocument/2006/relationships" r:embed="rId4"/>
        <a:srcRect l="-1018" t="18159"/>
        <a:stretch/>
      </xdr:blipFill>
      <xdr:spPr bwMode="auto">
        <a:xfrm>
          <a:off x="0" y="7768590"/>
          <a:ext cx="5880735" cy="234759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49</xdr:row>
      <xdr:rowOff>0</xdr:rowOff>
    </xdr:from>
    <xdr:to>
      <xdr:col>7</xdr:col>
      <xdr:colOff>276225</xdr:colOff>
      <xdr:row>59</xdr:row>
      <xdr:rowOff>36830</xdr:rowOff>
    </xdr:to>
    <xdr:pic>
      <xdr:nvPicPr>
        <xdr:cNvPr id="6" name="Imagen 5">
          <a:extLst>
            <a:ext uri="{FF2B5EF4-FFF2-40B4-BE49-F238E27FC236}">
              <a16:creationId xmlns:a16="http://schemas.microsoft.com/office/drawing/2014/main" id="{BF15B015-25D7-4824-AE34-7878A1CEA2A0}"/>
            </a:ext>
          </a:extLst>
        </xdr:cNvPr>
        <xdr:cNvPicPr/>
      </xdr:nvPicPr>
      <xdr:blipFill rotWithShape="1">
        <a:blip xmlns:r="http://schemas.openxmlformats.org/officeDocument/2006/relationships" r:embed="rId5"/>
        <a:srcRect t="14655"/>
        <a:stretch/>
      </xdr:blipFill>
      <xdr:spPr bwMode="auto">
        <a:xfrm>
          <a:off x="0" y="10271760"/>
          <a:ext cx="5823585" cy="250571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60</xdr:row>
      <xdr:rowOff>0</xdr:rowOff>
    </xdr:from>
    <xdr:to>
      <xdr:col>7</xdr:col>
      <xdr:colOff>219075</xdr:colOff>
      <xdr:row>70</xdr:row>
      <xdr:rowOff>170180</xdr:rowOff>
    </xdr:to>
    <xdr:pic>
      <xdr:nvPicPr>
        <xdr:cNvPr id="7" name="Imagen 6">
          <a:extLst>
            <a:ext uri="{FF2B5EF4-FFF2-40B4-BE49-F238E27FC236}">
              <a16:creationId xmlns:a16="http://schemas.microsoft.com/office/drawing/2014/main" id="{C69A6E34-655C-49E0-99EA-A89D9596CA14}"/>
            </a:ext>
          </a:extLst>
        </xdr:cNvPr>
        <xdr:cNvPicPr/>
      </xdr:nvPicPr>
      <xdr:blipFill rotWithShape="1">
        <a:blip xmlns:r="http://schemas.openxmlformats.org/officeDocument/2006/relationships" r:embed="rId6"/>
        <a:srcRect l="1019" t="15292"/>
        <a:stretch/>
      </xdr:blipFill>
      <xdr:spPr bwMode="auto">
        <a:xfrm>
          <a:off x="0" y="12923520"/>
          <a:ext cx="5766435" cy="247904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72</xdr:row>
      <xdr:rowOff>0</xdr:rowOff>
    </xdr:from>
    <xdr:to>
      <xdr:col>7</xdr:col>
      <xdr:colOff>276225</xdr:colOff>
      <xdr:row>84</xdr:row>
      <xdr:rowOff>274955</xdr:rowOff>
    </xdr:to>
    <xdr:pic>
      <xdr:nvPicPr>
        <xdr:cNvPr id="8" name="Imagen 7">
          <a:extLst>
            <a:ext uri="{FF2B5EF4-FFF2-40B4-BE49-F238E27FC236}">
              <a16:creationId xmlns:a16="http://schemas.microsoft.com/office/drawing/2014/main" id="{C48BC908-8FDE-40FA-9955-BFC508298D4A}"/>
            </a:ext>
          </a:extLst>
        </xdr:cNvPr>
        <xdr:cNvPicPr/>
      </xdr:nvPicPr>
      <xdr:blipFill rotWithShape="1">
        <a:blip xmlns:r="http://schemas.openxmlformats.org/officeDocument/2006/relationships" r:embed="rId7"/>
        <a:srcRect t="14336"/>
        <a:stretch/>
      </xdr:blipFill>
      <xdr:spPr bwMode="auto">
        <a:xfrm>
          <a:off x="0" y="15598140"/>
          <a:ext cx="5823585" cy="246951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85</xdr:row>
      <xdr:rowOff>0</xdr:rowOff>
    </xdr:from>
    <xdr:to>
      <xdr:col>7</xdr:col>
      <xdr:colOff>276225</xdr:colOff>
      <xdr:row>92</xdr:row>
      <xdr:rowOff>560705</xdr:rowOff>
    </xdr:to>
    <xdr:pic>
      <xdr:nvPicPr>
        <xdr:cNvPr id="9" name="Imagen 8">
          <a:extLst>
            <a:ext uri="{FF2B5EF4-FFF2-40B4-BE49-F238E27FC236}">
              <a16:creationId xmlns:a16="http://schemas.microsoft.com/office/drawing/2014/main" id="{92528A5C-F960-40F5-ABC0-001E1859769D}"/>
            </a:ext>
          </a:extLst>
        </xdr:cNvPr>
        <xdr:cNvPicPr/>
      </xdr:nvPicPr>
      <xdr:blipFill rotWithShape="1">
        <a:blip xmlns:r="http://schemas.openxmlformats.org/officeDocument/2006/relationships" r:embed="rId8"/>
        <a:srcRect t="19433"/>
        <a:stretch/>
      </xdr:blipFill>
      <xdr:spPr bwMode="auto">
        <a:xfrm>
          <a:off x="0" y="18310860"/>
          <a:ext cx="5823585" cy="23590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93</xdr:row>
      <xdr:rowOff>0</xdr:rowOff>
    </xdr:from>
    <xdr:to>
      <xdr:col>7</xdr:col>
      <xdr:colOff>276225</xdr:colOff>
      <xdr:row>104</xdr:row>
      <xdr:rowOff>455930</xdr:rowOff>
    </xdr:to>
    <xdr:pic>
      <xdr:nvPicPr>
        <xdr:cNvPr id="10" name="Imagen 9">
          <a:extLst>
            <a:ext uri="{FF2B5EF4-FFF2-40B4-BE49-F238E27FC236}">
              <a16:creationId xmlns:a16="http://schemas.microsoft.com/office/drawing/2014/main" id="{D36DFF1F-C7AA-4F2E-B744-1DB68958E296}"/>
            </a:ext>
          </a:extLst>
        </xdr:cNvPr>
        <xdr:cNvPicPr/>
      </xdr:nvPicPr>
      <xdr:blipFill rotWithShape="1">
        <a:blip xmlns:r="http://schemas.openxmlformats.org/officeDocument/2006/relationships" r:embed="rId9"/>
        <a:srcRect t="14655"/>
        <a:stretch/>
      </xdr:blipFill>
      <xdr:spPr bwMode="auto">
        <a:xfrm>
          <a:off x="0" y="20993100"/>
          <a:ext cx="5823585" cy="246761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106</xdr:row>
      <xdr:rowOff>0</xdr:rowOff>
    </xdr:from>
    <xdr:to>
      <xdr:col>7</xdr:col>
      <xdr:colOff>276225</xdr:colOff>
      <xdr:row>117</xdr:row>
      <xdr:rowOff>132080</xdr:rowOff>
    </xdr:to>
    <xdr:pic>
      <xdr:nvPicPr>
        <xdr:cNvPr id="11" name="Imagen 10">
          <a:extLst>
            <a:ext uri="{FF2B5EF4-FFF2-40B4-BE49-F238E27FC236}">
              <a16:creationId xmlns:a16="http://schemas.microsoft.com/office/drawing/2014/main" id="{C7B82091-EAA4-403B-98EE-9E4123D3942D}"/>
            </a:ext>
          </a:extLst>
        </xdr:cNvPr>
        <xdr:cNvPicPr/>
      </xdr:nvPicPr>
      <xdr:blipFill rotWithShape="1">
        <a:blip xmlns:r="http://schemas.openxmlformats.org/officeDocument/2006/relationships" r:embed="rId10"/>
        <a:srcRect t="15292"/>
        <a:stretch/>
      </xdr:blipFill>
      <xdr:spPr bwMode="auto">
        <a:xfrm>
          <a:off x="0" y="23705820"/>
          <a:ext cx="5823585" cy="24638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119</xdr:row>
      <xdr:rowOff>0</xdr:rowOff>
    </xdr:from>
    <xdr:to>
      <xdr:col>7</xdr:col>
      <xdr:colOff>276225</xdr:colOff>
      <xdr:row>126</xdr:row>
      <xdr:rowOff>103505</xdr:rowOff>
    </xdr:to>
    <xdr:pic>
      <xdr:nvPicPr>
        <xdr:cNvPr id="12" name="Imagen 11">
          <a:extLst>
            <a:ext uri="{FF2B5EF4-FFF2-40B4-BE49-F238E27FC236}">
              <a16:creationId xmlns:a16="http://schemas.microsoft.com/office/drawing/2014/main" id="{E01082C8-B0B4-4A3A-8CBE-5F34B33BE3A2}"/>
            </a:ext>
          </a:extLst>
        </xdr:cNvPr>
        <xdr:cNvPicPr/>
      </xdr:nvPicPr>
      <xdr:blipFill rotWithShape="1">
        <a:blip xmlns:r="http://schemas.openxmlformats.org/officeDocument/2006/relationships" r:embed="rId11"/>
        <a:srcRect t="16566"/>
        <a:stretch/>
      </xdr:blipFill>
      <xdr:spPr bwMode="auto">
        <a:xfrm>
          <a:off x="0" y="26403300"/>
          <a:ext cx="5823585" cy="24428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128</xdr:row>
      <xdr:rowOff>0</xdr:rowOff>
    </xdr:from>
    <xdr:to>
      <xdr:col>7</xdr:col>
      <xdr:colOff>276225</xdr:colOff>
      <xdr:row>135</xdr:row>
      <xdr:rowOff>17780</xdr:rowOff>
    </xdr:to>
    <xdr:pic>
      <xdr:nvPicPr>
        <xdr:cNvPr id="13" name="Imagen 12">
          <a:extLst>
            <a:ext uri="{FF2B5EF4-FFF2-40B4-BE49-F238E27FC236}">
              <a16:creationId xmlns:a16="http://schemas.microsoft.com/office/drawing/2014/main" id="{3E0A29C4-5C32-4771-9AA1-C099957064A0}"/>
            </a:ext>
          </a:extLst>
        </xdr:cNvPr>
        <xdr:cNvPicPr/>
      </xdr:nvPicPr>
      <xdr:blipFill rotWithShape="1">
        <a:blip xmlns:r="http://schemas.openxmlformats.org/officeDocument/2006/relationships" r:embed="rId12"/>
        <a:srcRect t="20390"/>
        <a:stretch/>
      </xdr:blipFill>
      <xdr:spPr bwMode="auto">
        <a:xfrm>
          <a:off x="0" y="29108400"/>
          <a:ext cx="5823585" cy="233426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136</xdr:row>
      <xdr:rowOff>0</xdr:rowOff>
    </xdr:from>
    <xdr:to>
      <xdr:col>7</xdr:col>
      <xdr:colOff>276225</xdr:colOff>
      <xdr:row>145</xdr:row>
      <xdr:rowOff>313055</xdr:rowOff>
    </xdr:to>
    <xdr:pic>
      <xdr:nvPicPr>
        <xdr:cNvPr id="14" name="Imagen 13">
          <a:extLst>
            <a:ext uri="{FF2B5EF4-FFF2-40B4-BE49-F238E27FC236}">
              <a16:creationId xmlns:a16="http://schemas.microsoft.com/office/drawing/2014/main" id="{677D5E97-3962-48DF-98B7-C2D778C5A25F}"/>
            </a:ext>
          </a:extLst>
        </xdr:cNvPr>
        <xdr:cNvPicPr/>
      </xdr:nvPicPr>
      <xdr:blipFill rotWithShape="1">
        <a:blip xmlns:r="http://schemas.openxmlformats.org/officeDocument/2006/relationships" r:embed="rId13"/>
        <a:srcRect t="27080"/>
        <a:stretch/>
      </xdr:blipFill>
      <xdr:spPr bwMode="auto">
        <a:xfrm>
          <a:off x="0" y="31767780"/>
          <a:ext cx="5823585" cy="211899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147</xdr:row>
      <xdr:rowOff>0</xdr:rowOff>
    </xdr:from>
    <xdr:to>
      <xdr:col>7</xdr:col>
      <xdr:colOff>323850</xdr:colOff>
      <xdr:row>153</xdr:row>
      <xdr:rowOff>617855</xdr:rowOff>
    </xdr:to>
    <xdr:pic>
      <xdr:nvPicPr>
        <xdr:cNvPr id="15" name="Imagen 14">
          <a:extLst>
            <a:ext uri="{FF2B5EF4-FFF2-40B4-BE49-F238E27FC236}">
              <a16:creationId xmlns:a16="http://schemas.microsoft.com/office/drawing/2014/main" id="{54E6ADC5-B743-4C74-88BE-317CB5C05589}"/>
            </a:ext>
          </a:extLst>
        </xdr:cNvPr>
        <xdr:cNvPicPr/>
      </xdr:nvPicPr>
      <xdr:blipFill rotWithShape="1">
        <a:blip xmlns:r="http://schemas.openxmlformats.org/officeDocument/2006/relationships" r:embed="rId14"/>
        <a:srcRect l="-849" t="13699"/>
        <a:stretch/>
      </xdr:blipFill>
      <xdr:spPr bwMode="auto">
        <a:xfrm>
          <a:off x="0" y="34274760"/>
          <a:ext cx="5871210" cy="255333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155</xdr:row>
      <xdr:rowOff>0</xdr:rowOff>
    </xdr:from>
    <xdr:to>
      <xdr:col>7</xdr:col>
      <xdr:colOff>276225</xdr:colOff>
      <xdr:row>164</xdr:row>
      <xdr:rowOff>113030</xdr:rowOff>
    </xdr:to>
    <xdr:pic>
      <xdr:nvPicPr>
        <xdr:cNvPr id="16" name="Imagen 15">
          <a:extLst>
            <a:ext uri="{FF2B5EF4-FFF2-40B4-BE49-F238E27FC236}">
              <a16:creationId xmlns:a16="http://schemas.microsoft.com/office/drawing/2014/main" id="{BC58A742-D78B-46D7-B0C9-63116E09A4E7}"/>
            </a:ext>
          </a:extLst>
        </xdr:cNvPr>
        <xdr:cNvPicPr/>
      </xdr:nvPicPr>
      <xdr:blipFill rotWithShape="1">
        <a:blip xmlns:r="http://schemas.openxmlformats.org/officeDocument/2006/relationships" r:embed="rId15"/>
        <a:srcRect t="17522"/>
        <a:stretch/>
      </xdr:blipFill>
      <xdr:spPr bwMode="auto">
        <a:xfrm>
          <a:off x="0" y="37094160"/>
          <a:ext cx="5823585" cy="24142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166</xdr:row>
      <xdr:rowOff>0</xdr:rowOff>
    </xdr:from>
    <xdr:to>
      <xdr:col>7</xdr:col>
      <xdr:colOff>276225</xdr:colOff>
      <xdr:row>175</xdr:row>
      <xdr:rowOff>46355</xdr:rowOff>
    </xdr:to>
    <xdr:pic>
      <xdr:nvPicPr>
        <xdr:cNvPr id="17" name="Imagen 16">
          <a:extLst>
            <a:ext uri="{FF2B5EF4-FFF2-40B4-BE49-F238E27FC236}">
              <a16:creationId xmlns:a16="http://schemas.microsoft.com/office/drawing/2014/main" id="{A2E7C006-55C0-4644-AF7E-13295A387547}"/>
            </a:ext>
          </a:extLst>
        </xdr:cNvPr>
        <xdr:cNvPicPr/>
      </xdr:nvPicPr>
      <xdr:blipFill rotWithShape="1">
        <a:blip xmlns:r="http://schemas.openxmlformats.org/officeDocument/2006/relationships" r:embed="rId16"/>
        <a:srcRect t="17840"/>
        <a:stretch/>
      </xdr:blipFill>
      <xdr:spPr bwMode="auto">
        <a:xfrm>
          <a:off x="0" y="39761160"/>
          <a:ext cx="5823585" cy="239331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177</xdr:row>
      <xdr:rowOff>0</xdr:rowOff>
    </xdr:from>
    <xdr:to>
      <xdr:col>7</xdr:col>
      <xdr:colOff>276225</xdr:colOff>
      <xdr:row>184</xdr:row>
      <xdr:rowOff>151130</xdr:rowOff>
    </xdr:to>
    <xdr:pic>
      <xdr:nvPicPr>
        <xdr:cNvPr id="18" name="Imagen 17">
          <a:extLst>
            <a:ext uri="{FF2B5EF4-FFF2-40B4-BE49-F238E27FC236}">
              <a16:creationId xmlns:a16="http://schemas.microsoft.com/office/drawing/2014/main" id="{E2C9AA35-8709-465A-9CC0-88340D893697}"/>
            </a:ext>
          </a:extLst>
        </xdr:cNvPr>
        <xdr:cNvPicPr/>
      </xdr:nvPicPr>
      <xdr:blipFill rotWithShape="1">
        <a:blip xmlns:r="http://schemas.openxmlformats.org/officeDocument/2006/relationships" r:embed="rId17"/>
        <a:srcRect t="16884"/>
        <a:stretch/>
      </xdr:blipFill>
      <xdr:spPr bwMode="auto">
        <a:xfrm>
          <a:off x="0" y="42473880"/>
          <a:ext cx="5823585" cy="24523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186</xdr:row>
      <xdr:rowOff>0</xdr:rowOff>
    </xdr:from>
    <xdr:to>
      <xdr:col>7</xdr:col>
      <xdr:colOff>209550</xdr:colOff>
      <xdr:row>197</xdr:row>
      <xdr:rowOff>179705</xdr:rowOff>
    </xdr:to>
    <xdr:pic>
      <xdr:nvPicPr>
        <xdr:cNvPr id="19" name="Imagen 18">
          <a:extLst>
            <a:ext uri="{FF2B5EF4-FFF2-40B4-BE49-F238E27FC236}">
              <a16:creationId xmlns:a16="http://schemas.microsoft.com/office/drawing/2014/main" id="{BA04C81E-28C2-4C48-AFF5-C510E2816057}"/>
            </a:ext>
          </a:extLst>
        </xdr:cNvPr>
        <xdr:cNvPicPr/>
      </xdr:nvPicPr>
      <xdr:blipFill rotWithShape="1">
        <a:blip xmlns:r="http://schemas.openxmlformats.org/officeDocument/2006/relationships" r:embed="rId18"/>
        <a:srcRect l="1188" t="18796"/>
        <a:stretch/>
      </xdr:blipFill>
      <xdr:spPr bwMode="auto">
        <a:xfrm>
          <a:off x="0" y="45140880"/>
          <a:ext cx="5756910" cy="235140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199</xdr:row>
      <xdr:rowOff>0</xdr:rowOff>
    </xdr:from>
    <xdr:to>
      <xdr:col>7</xdr:col>
      <xdr:colOff>228600</xdr:colOff>
      <xdr:row>208</xdr:row>
      <xdr:rowOff>17780</xdr:rowOff>
    </xdr:to>
    <xdr:pic>
      <xdr:nvPicPr>
        <xdr:cNvPr id="20" name="Imagen 19">
          <a:extLst>
            <a:ext uri="{FF2B5EF4-FFF2-40B4-BE49-F238E27FC236}">
              <a16:creationId xmlns:a16="http://schemas.microsoft.com/office/drawing/2014/main" id="{A1DAEBE7-CAD6-4B68-B133-2EA80A792256}"/>
            </a:ext>
          </a:extLst>
        </xdr:cNvPr>
        <xdr:cNvPicPr/>
      </xdr:nvPicPr>
      <xdr:blipFill rotWithShape="1">
        <a:blip xmlns:r="http://schemas.openxmlformats.org/officeDocument/2006/relationships" r:embed="rId19"/>
        <a:srcRect l="849" t="13699"/>
        <a:stretch/>
      </xdr:blipFill>
      <xdr:spPr bwMode="auto">
        <a:xfrm>
          <a:off x="0" y="47678340"/>
          <a:ext cx="5775960" cy="252476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209</xdr:row>
      <xdr:rowOff>0</xdr:rowOff>
    </xdr:from>
    <xdr:to>
      <xdr:col>7</xdr:col>
      <xdr:colOff>276225</xdr:colOff>
      <xdr:row>221</xdr:row>
      <xdr:rowOff>141605</xdr:rowOff>
    </xdr:to>
    <xdr:pic>
      <xdr:nvPicPr>
        <xdr:cNvPr id="21" name="Imagen 20">
          <a:extLst>
            <a:ext uri="{FF2B5EF4-FFF2-40B4-BE49-F238E27FC236}">
              <a16:creationId xmlns:a16="http://schemas.microsoft.com/office/drawing/2014/main" id="{C623DC53-434A-456E-8C5B-B2F7A8BDD077}"/>
            </a:ext>
          </a:extLst>
        </xdr:cNvPr>
        <xdr:cNvPicPr/>
      </xdr:nvPicPr>
      <xdr:blipFill rotWithShape="1">
        <a:blip xmlns:r="http://schemas.openxmlformats.org/officeDocument/2006/relationships" r:embed="rId20"/>
        <a:srcRect t="18796"/>
        <a:stretch/>
      </xdr:blipFill>
      <xdr:spPr bwMode="auto">
        <a:xfrm>
          <a:off x="0" y="50368200"/>
          <a:ext cx="5823585" cy="233616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223</xdr:row>
      <xdr:rowOff>0</xdr:rowOff>
    </xdr:from>
    <xdr:to>
      <xdr:col>7</xdr:col>
      <xdr:colOff>276225</xdr:colOff>
      <xdr:row>235</xdr:row>
      <xdr:rowOff>170180</xdr:rowOff>
    </xdr:to>
    <xdr:pic>
      <xdr:nvPicPr>
        <xdr:cNvPr id="22" name="Imagen 21">
          <a:extLst>
            <a:ext uri="{FF2B5EF4-FFF2-40B4-BE49-F238E27FC236}">
              <a16:creationId xmlns:a16="http://schemas.microsoft.com/office/drawing/2014/main" id="{06045B56-74CB-4387-8D05-6B8630D77C8B}"/>
            </a:ext>
          </a:extLst>
        </xdr:cNvPr>
        <xdr:cNvPicPr/>
      </xdr:nvPicPr>
      <xdr:blipFill rotWithShape="1">
        <a:blip xmlns:r="http://schemas.openxmlformats.org/officeDocument/2006/relationships" r:embed="rId1"/>
        <a:srcRect t="17840"/>
        <a:stretch/>
      </xdr:blipFill>
      <xdr:spPr bwMode="auto">
        <a:xfrm>
          <a:off x="0" y="52928520"/>
          <a:ext cx="5823585" cy="236474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237</xdr:row>
      <xdr:rowOff>0</xdr:rowOff>
    </xdr:from>
    <xdr:to>
      <xdr:col>7</xdr:col>
      <xdr:colOff>276225</xdr:colOff>
      <xdr:row>250</xdr:row>
      <xdr:rowOff>46355</xdr:rowOff>
    </xdr:to>
    <xdr:pic>
      <xdr:nvPicPr>
        <xdr:cNvPr id="23" name="Imagen 22">
          <a:extLst>
            <a:ext uri="{FF2B5EF4-FFF2-40B4-BE49-F238E27FC236}">
              <a16:creationId xmlns:a16="http://schemas.microsoft.com/office/drawing/2014/main" id="{28DEC8FC-4316-49DF-A325-1EA61209FAD1}"/>
            </a:ext>
          </a:extLst>
        </xdr:cNvPr>
        <xdr:cNvPicPr/>
      </xdr:nvPicPr>
      <xdr:blipFill rotWithShape="1">
        <a:blip xmlns:r="http://schemas.openxmlformats.org/officeDocument/2006/relationships" r:embed="rId21"/>
        <a:srcRect t="15610"/>
        <a:stretch/>
      </xdr:blipFill>
      <xdr:spPr bwMode="auto">
        <a:xfrm>
          <a:off x="0" y="55488840"/>
          <a:ext cx="5823585" cy="242379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251</xdr:row>
      <xdr:rowOff>0</xdr:rowOff>
    </xdr:from>
    <xdr:to>
      <xdr:col>7</xdr:col>
      <xdr:colOff>276225</xdr:colOff>
      <xdr:row>264</xdr:row>
      <xdr:rowOff>84455</xdr:rowOff>
    </xdr:to>
    <xdr:pic>
      <xdr:nvPicPr>
        <xdr:cNvPr id="24" name="Imagen 23">
          <a:extLst>
            <a:ext uri="{FF2B5EF4-FFF2-40B4-BE49-F238E27FC236}">
              <a16:creationId xmlns:a16="http://schemas.microsoft.com/office/drawing/2014/main" id="{75091E3A-1E09-4FB5-8D5C-6E626190619E}"/>
            </a:ext>
          </a:extLst>
        </xdr:cNvPr>
        <xdr:cNvPicPr/>
      </xdr:nvPicPr>
      <xdr:blipFill rotWithShape="1">
        <a:blip xmlns:r="http://schemas.openxmlformats.org/officeDocument/2006/relationships" r:embed="rId22"/>
        <a:srcRect t="14336"/>
        <a:stretch/>
      </xdr:blipFill>
      <xdr:spPr bwMode="auto">
        <a:xfrm>
          <a:off x="0" y="58049160"/>
          <a:ext cx="5823585" cy="246189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265</xdr:row>
      <xdr:rowOff>0</xdr:rowOff>
    </xdr:from>
    <xdr:to>
      <xdr:col>7</xdr:col>
      <xdr:colOff>276225</xdr:colOff>
      <xdr:row>278</xdr:row>
      <xdr:rowOff>74930</xdr:rowOff>
    </xdr:to>
    <xdr:pic>
      <xdr:nvPicPr>
        <xdr:cNvPr id="25" name="Imagen 24">
          <a:extLst>
            <a:ext uri="{FF2B5EF4-FFF2-40B4-BE49-F238E27FC236}">
              <a16:creationId xmlns:a16="http://schemas.microsoft.com/office/drawing/2014/main" id="{394CFB0E-FD70-47D3-8051-C6F304D33DC3}"/>
            </a:ext>
          </a:extLst>
        </xdr:cNvPr>
        <xdr:cNvPicPr/>
      </xdr:nvPicPr>
      <xdr:blipFill rotWithShape="1">
        <a:blip xmlns:r="http://schemas.openxmlformats.org/officeDocument/2006/relationships" r:embed="rId23"/>
        <a:srcRect t="14655"/>
        <a:stretch/>
      </xdr:blipFill>
      <xdr:spPr bwMode="auto">
        <a:xfrm>
          <a:off x="0" y="60609480"/>
          <a:ext cx="5823585" cy="24523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279</xdr:row>
      <xdr:rowOff>0</xdr:rowOff>
    </xdr:from>
    <xdr:to>
      <xdr:col>7</xdr:col>
      <xdr:colOff>276225</xdr:colOff>
      <xdr:row>291</xdr:row>
      <xdr:rowOff>141605</xdr:rowOff>
    </xdr:to>
    <xdr:pic>
      <xdr:nvPicPr>
        <xdr:cNvPr id="26" name="Imagen 25">
          <a:extLst>
            <a:ext uri="{FF2B5EF4-FFF2-40B4-BE49-F238E27FC236}">
              <a16:creationId xmlns:a16="http://schemas.microsoft.com/office/drawing/2014/main" id="{C15B1EE2-980E-4288-BE82-08BA27D64A10}"/>
            </a:ext>
          </a:extLst>
        </xdr:cNvPr>
        <xdr:cNvPicPr/>
      </xdr:nvPicPr>
      <xdr:blipFill rotWithShape="1">
        <a:blip xmlns:r="http://schemas.openxmlformats.org/officeDocument/2006/relationships" r:embed="rId24"/>
        <a:srcRect t="18796"/>
        <a:stretch/>
      </xdr:blipFill>
      <xdr:spPr bwMode="auto">
        <a:xfrm>
          <a:off x="0" y="63169800"/>
          <a:ext cx="5823585" cy="233616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293</xdr:row>
      <xdr:rowOff>0</xdr:rowOff>
    </xdr:from>
    <xdr:to>
      <xdr:col>7</xdr:col>
      <xdr:colOff>276225</xdr:colOff>
      <xdr:row>306</xdr:row>
      <xdr:rowOff>55880</xdr:rowOff>
    </xdr:to>
    <xdr:pic>
      <xdr:nvPicPr>
        <xdr:cNvPr id="27" name="Imagen 26">
          <a:extLst>
            <a:ext uri="{FF2B5EF4-FFF2-40B4-BE49-F238E27FC236}">
              <a16:creationId xmlns:a16="http://schemas.microsoft.com/office/drawing/2014/main" id="{A08BE79D-36EB-443F-9329-ED8A91A2D579}"/>
            </a:ext>
          </a:extLst>
        </xdr:cNvPr>
        <xdr:cNvPicPr/>
      </xdr:nvPicPr>
      <xdr:blipFill rotWithShape="1">
        <a:blip xmlns:r="http://schemas.openxmlformats.org/officeDocument/2006/relationships" r:embed="rId25"/>
        <a:srcRect t="15292"/>
        <a:stretch/>
      </xdr:blipFill>
      <xdr:spPr bwMode="auto">
        <a:xfrm>
          <a:off x="0" y="65730120"/>
          <a:ext cx="5823585" cy="243332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307</xdr:row>
      <xdr:rowOff>0</xdr:rowOff>
    </xdr:from>
    <xdr:to>
      <xdr:col>7</xdr:col>
      <xdr:colOff>276225</xdr:colOff>
      <xdr:row>319</xdr:row>
      <xdr:rowOff>160655</xdr:rowOff>
    </xdr:to>
    <xdr:pic>
      <xdr:nvPicPr>
        <xdr:cNvPr id="28" name="Imagen 27">
          <a:extLst>
            <a:ext uri="{FF2B5EF4-FFF2-40B4-BE49-F238E27FC236}">
              <a16:creationId xmlns:a16="http://schemas.microsoft.com/office/drawing/2014/main" id="{619CDCB4-783C-42E5-AC90-144D454C2026}"/>
            </a:ext>
          </a:extLst>
        </xdr:cNvPr>
        <xdr:cNvPicPr/>
      </xdr:nvPicPr>
      <xdr:blipFill rotWithShape="1">
        <a:blip xmlns:r="http://schemas.openxmlformats.org/officeDocument/2006/relationships" r:embed="rId26"/>
        <a:srcRect t="18159"/>
        <a:stretch/>
      </xdr:blipFill>
      <xdr:spPr bwMode="auto">
        <a:xfrm>
          <a:off x="0" y="68290440"/>
          <a:ext cx="5823585" cy="235521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321</xdr:row>
      <xdr:rowOff>0</xdr:rowOff>
    </xdr:from>
    <xdr:to>
      <xdr:col>7</xdr:col>
      <xdr:colOff>276225</xdr:colOff>
      <xdr:row>333</xdr:row>
      <xdr:rowOff>103505</xdr:rowOff>
    </xdr:to>
    <xdr:pic>
      <xdr:nvPicPr>
        <xdr:cNvPr id="29" name="Imagen 28">
          <a:extLst>
            <a:ext uri="{FF2B5EF4-FFF2-40B4-BE49-F238E27FC236}">
              <a16:creationId xmlns:a16="http://schemas.microsoft.com/office/drawing/2014/main" id="{0F446619-916F-4EA3-A92F-33C08C4BCC15}"/>
            </a:ext>
          </a:extLst>
        </xdr:cNvPr>
        <xdr:cNvPicPr/>
      </xdr:nvPicPr>
      <xdr:blipFill rotWithShape="1">
        <a:blip xmlns:r="http://schemas.openxmlformats.org/officeDocument/2006/relationships" r:embed="rId27"/>
        <a:srcRect t="20070"/>
        <a:stretch/>
      </xdr:blipFill>
      <xdr:spPr bwMode="auto">
        <a:xfrm>
          <a:off x="0" y="70850760"/>
          <a:ext cx="5823585" cy="229806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335</xdr:row>
      <xdr:rowOff>0</xdr:rowOff>
    </xdr:from>
    <xdr:to>
      <xdr:col>7</xdr:col>
      <xdr:colOff>276225</xdr:colOff>
      <xdr:row>347</xdr:row>
      <xdr:rowOff>113030</xdr:rowOff>
    </xdr:to>
    <xdr:pic>
      <xdr:nvPicPr>
        <xdr:cNvPr id="30" name="Imagen 29">
          <a:extLst>
            <a:ext uri="{FF2B5EF4-FFF2-40B4-BE49-F238E27FC236}">
              <a16:creationId xmlns:a16="http://schemas.microsoft.com/office/drawing/2014/main" id="{90D3DE35-64B0-4E92-9A90-FC83AEB08C6C}"/>
            </a:ext>
          </a:extLst>
        </xdr:cNvPr>
        <xdr:cNvPicPr/>
      </xdr:nvPicPr>
      <xdr:blipFill rotWithShape="1">
        <a:blip xmlns:r="http://schemas.openxmlformats.org/officeDocument/2006/relationships" r:embed="rId28"/>
        <a:srcRect t="19752"/>
        <a:stretch/>
      </xdr:blipFill>
      <xdr:spPr bwMode="auto">
        <a:xfrm>
          <a:off x="0" y="73411080"/>
          <a:ext cx="5823585" cy="230759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348</xdr:row>
      <xdr:rowOff>0</xdr:rowOff>
    </xdr:from>
    <xdr:to>
      <xdr:col>7</xdr:col>
      <xdr:colOff>276225</xdr:colOff>
      <xdr:row>361</xdr:row>
      <xdr:rowOff>113030</xdr:rowOff>
    </xdr:to>
    <xdr:pic>
      <xdr:nvPicPr>
        <xdr:cNvPr id="31" name="Imagen 30">
          <a:extLst>
            <a:ext uri="{FF2B5EF4-FFF2-40B4-BE49-F238E27FC236}">
              <a16:creationId xmlns:a16="http://schemas.microsoft.com/office/drawing/2014/main" id="{54909837-0BE0-4A07-8F98-F2A8B98D1696}"/>
            </a:ext>
          </a:extLst>
        </xdr:cNvPr>
        <xdr:cNvPicPr/>
      </xdr:nvPicPr>
      <xdr:blipFill rotWithShape="1">
        <a:blip xmlns:r="http://schemas.openxmlformats.org/officeDocument/2006/relationships" r:embed="rId29"/>
        <a:srcRect t="13381"/>
        <a:stretch/>
      </xdr:blipFill>
      <xdr:spPr bwMode="auto">
        <a:xfrm>
          <a:off x="0" y="75788520"/>
          <a:ext cx="5823585" cy="24904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363</xdr:row>
      <xdr:rowOff>0</xdr:rowOff>
    </xdr:from>
    <xdr:to>
      <xdr:col>7</xdr:col>
      <xdr:colOff>276225</xdr:colOff>
      <xdr:row>375</xdr:row>
      <xdr:rowOff>132080</xdr:rowOff>
    </xdr:to>
    <xdr:pic>
      <xdr:nvPicPr>
        <xdr:cNvPr id="32" name="Imagen 31">
          <a:extLst>
            <a:ext uri="{FF2B5EF4-FFF2-40B4-BE49-F238E27FC236}">
              <a16:creationId xmlns:a16="http://schemas.microsoft.com/office/drawing/2014/main" id="{C7173AD5-74AB-44D1-A960-EB14415B2BBE}"/>
            </a:ext>
          </a:extLst>
        </xdr:cNvPr>
        <xdr:cNvPicPr/>
      </xdr:nvPicPr>
      <xdr:blipFill rotWithShape="1">
        <a:blip xmlns:r="http://schemas.openxmlformats.org/officeDocument/2006/relationships" r:embed="rId30"/>
        <a:srcRect t="19115"/>
        <a:stretch/>
      </xdr:blipFill>
      <xdr:spPr bwMode="auto">
        <a:xfrm>
          <a:off x="0" y="78531720"/>
          <a:ext cx="5823585" cy="232664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377</xdr:row>
      <xdr:rowOff>0</xdr:rowOff>
    </xdr:from>
    <xdr:to>
      <xdr:col>7</xdr:col>
      <xdr:colOff>276225</xdr:colOff>
      <xdr:row>390</xdr:row>
      <xdr:rowOff>84455</xdr:rowOff>
    </xdr:to>
    <xdr:pic>
      <xdr:nvPicPr>
        <xdr:cNvPr id="33" name="Imagen 32">
          <a:extLst>
            <a:ext uri="{FF2B5EF4-FFF2-40B4-BE49-F238E27FC236}">
              <a16:creationId xmlns:a16="http://schemas.microsoft.com/office/drawing/2014/main" id="{9E71436D-CAFE-481D-8DE6-83A5ABBC5510}"/>
            </a:ext>
          </a:extLst>
        </xdr:cNvPr>
        <xdr:cNvPicPr/>
      </xdr:nvPicPr>
      <xdr:blipFill rotWithShape="1">
        <a:blip xmlns:r="http://schemas.openxmlformats.org/officeDocument/2006/relationships" r:embed="rId31"/>
        <a:srcRect t="14336"/>
        <a:stretch/>
      </xdr:blipFill>
      <xdr:spPr bwMode="auto">
        <a:xfrm>
          <a:off x="0" y="81092040"/>
          <a:ext cx="5823585" cy="246189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391</xdr:row>
      <xdr:rowOff>0</xdr:rowOff>
    </xdr:from>
    <xdr:to>
      <xdr:col>7</xdr:col>
      <xdr:colOff>276225</xdr:colOff>
      <xdr:row>404</xdr:row>
      <xdr:rowOff>65405</xdr:rowOff>
    </xdr:to>
    <xdr:pic>
      <xdr:nvPicPr>
        <xdr:cNvPr id="34" name="Imagen 33">
          <a:extLst>
            <a:ext uri="{FF2B5EF4-FFF2-40B4-BE49-F238E27FC236}">
              <a16:creationId xmlns:a16="http://schemas.microsoft.com/office/drawing/2014/main" id="{9BC80E3E-FA6B-4368-AE31-AD96E5A111E8}"/>
            </a:ext>
          </a:extLst>
        </xdr:cNvPr>
        <xdr:cNvPicPr/>
      </xdr:nvPicPr>
      <xdr:blipFill rotWithShape="1">
        <a:blip xmlns:r="http://schemas.openxmlformats.org/officeDocument/2006/relationships" r:embed="rId32"/>
        <a:srcRect t="14973"/>
        <a:stretch/>
      </xdr:blipFill>
      <xdr:spPr bwMode="auto">
        <a:xfrm>
          <a:off x="0" y="83652360"/>
          <a:ext cx="5823585" cy="24428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405</xdr:row>
      <xdr:rowOff>0</xdr:rowOff>
    </xdr:from>
    <xdr:to>
      <xdr:col>7</xdr:col>
      <xdr:colOff>276225</xdr:colOff>
      <xdr:row>418</xdr:row>
      <xdr:rowOff>93980</xdr:rowOff>
    </xdr:to>
    <xdr:pic>
      <xdr:nvPicPr>
        <xdr:cNvPr id="35" name="Imagen 34">
          <a:extLst>
            <a:ext uri="{FF2B5EF4-FFF2-40B4-BE49-F238E27FC236}">
              <a16:creationId xmlns:a16="http://schemas.microsoft.com/office/drawing/2014/main" id="{CDB703CA-ADD1-4AB1-9D29-74F0EE04F01F}"/>
            </a:ext>
          </a:extLst>
        </xdr:cNvPr>
        <xdr:cNvPicPr/>
      </xdr:nvPicPr>
      <xdr:blipFill rotWithShape="1">
        <a:blip xmlns:r="http://schemas.openxmlformats.org/officeDocument/2006/relationships" r:embed="rId33"/>
        <a:srcRect t="14017"/>
        <a:stretch/>
      </xdr:blipFill>
      <xdr:spPr bwMode="auto">
        <a:xfrm>
          <a:off x="0" y="86212680"/>
          <a:ext cx="5823585" cy="247142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419</xdr:row>
      <xdr:rowOff>0</xdr:rowOff>
    </xdr:from>
    <xdr:to>
      <xdr:col>7</xdr:col>
      <xdr:colOff>276225</xdr:colOff>
      <xdr:row>432</xdr:row>
      <xdr:rowOff>27305</xdr:rowOff>
    </xdr:to>
    <xdr:pic>
      <xdr:nvPicPr>
        <xdr:cNvPr id="36" name="Imagen 35">
          <a:extLst>
            <a:ext uri="{FF2B5EF4-FFF2-40B4-BE49-F238E27FC236}">
              <a16:creationId xmlns:a16="http://schemas.microsoft.com/office/drawing/2014/main" id="{D896D950-3D7F-4B42-8A59-6057EA8DD10C}"/>
            </a:ext>
          </a:extLst>
        </xdr:cNvPr>
        <xdr:cNvPicPr/>
      </xdr:nvPicPr>
      <xdr:blipFill rotWithShape="1">
        <a:blip xmlns:r="http://schemas.openxmlformats.org/officeDocument/2006/relationships" r:embed="rId34"/>
        <a:srcRect t="16248"/>
        <a:stretch/>
      </xdr:blipFill>
      <xdr:spPr bwMode="auto">
        <a:xfrm>
          <a:off x="0" y="88773000"/>
          <a:ext cx="5823585" cy="24047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434</xdr:row>
      <xdr:rowOff>0</xdr:rowOff>
    </xdr:from>
    <xdr:to>
      <xdr:col>7</xdr:col>
      <xdr:colOff>381000</xdr:colOff>
      <xdr:row>447</xdr:row>
      <xdr:rowOff>74930</xdr:rowOff>
    </xdr:to>
    <xdr:pic>
      <xdr:nvPicPr>
        <xdr:cNvPr id="37" name="Imagen 36">
          <a:extLst>
            <a:ext uri="{FF2B5EF4-FFF2-40B4-BE49-F238E27FC236}">
              <a16:creationId xmlns:a16="http://schemas.microsoft.com/office/drawing/2014/main" id="{3CA2860E-4C54-4152-AAC3-53FED8CE83C1}"/>
            </a:ext>
          </a:extLst>
        </xdr:cNvPr>
        <xdr:cNvPicPr/>
      </xdr:nvPicPr>
      <xdr:blipFill rotWithShape="1">
        <a:blip xmlns:r="http://schemas.openxmlformats.org/officeDocument/2006/relationships" r:embed="rId35"/>
        <a:srcRect l="-1868" t="14655"/>
        <a:stretch/>
      </xdr:blipFill>
      <xdr:spPr bwMode="auto">
        <a:xfrm>
          <a:off x="0" y="91516200"/>
          <a:ext cx="5928360" cy="24523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448</xdr:row>
      <xdr:rowOff>0</xdr:rowOff>
    </xdr:from>
    <xdr:to>
      <xdr:col>7</xdr:col>
      <xdr:colOff>276225</xdr:colOff>
      <xdr:row>461</xdr:row>
      <xdr:rowOff>93980</xdr:rowOff>
    </xdr:to>
    <xdr:pic>
      <xdr:nvPicPr>
        <xdr:cNvPr id="38" name="Imagen 37">
          <a:extLst>
            <a:ext uri="{FF2B5EF4-FFF2-40B4-BE49-F238E27FC236}">
              <a16:creationId xmlns:a16="http://schemas.microsoft.com/office/drawing/2014/main" id="{B1922C71-BE88-4CF1-84F0-6DFA99630591}"/>
            </a:ext>
          </a:extLst>
        </xdr:cNvPr>
        <xdr:cNvPicPr/>
      </xdr:nvPicPr>
      <xdr:blipFill rotWithShape="1">
        <a:blip xmlns:r="http://schemas.openxmlformats.org/officeDocument/2006/relationships" r:embed="rId36"/>
        <a:srcRect t="14017"/>
        <a:stretch/>
      </xdr:blipFill>
      <xdr:spPr bwMode="auto">
        <a:xfrm>
          <a:off x="0" y="94076520"/>
          <a:ext cx="5823585" cy="247142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463</xdr:row>
      <xdr:rowOff>0</xdr:rowOff>
    </xdr:from>
    <xdr:to>
      <xdr:col>7</xdr:col>
      <xdr:colOff>276225</xdr:colOff>
      <xdr:row>475</xdr:row>
      <xdr:rowOff>170180</xdr:rowOff>
    </xdr:to>
    <xdr:pic>
      <xdr:nvPicPr>
        <xdr:cNvPr id="39" name="Imagen 38">
          <a:extLst>
            <a:ext uri="{FF2B5EF4-FFF2-40B4-BE49-F238E27FC236}">
              <a16:creationId xmlns:a16="http://schemas.microsoft.com/office/drawing/2014/main" id="{F4EE35BF-9549-46A2-8577-22309F1D3724}"/>
            </a:ext>
          </a:extLst>
        </xdr:cNvPr>
        <xdr:cNvPicPr/>
      </xdr:nvPicPr>
      <xdr:blipFill rotWithShape="1">
        <a:blip xmlns:r="http://schemas.openxmlformats.org/officeDocument/2006/relationships" r:embed="rId37"/>
        <a:srcRect t="17840"/>
        <a:stretch/>
      </xdr:blipFill>
      <xdr:spPr bwMode="auto">
        <a:xfrm>
          <a:off x="0" y="96819720"/>
          <a:ext cx="5823585" cy="236474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477</xdr:row>
      <xdr:rowOff>0</xdr:rowOff>
    </xdr:from>
    <xdr:to>
      <xdr:col>7</xdr:col>
      <xdr:colOff>276225</xdr:colOff>
      <xdr:row>489</xdr:row>
      <xdr:rowOff>55880</xdr:rowOff>
    </xdr:to>
    <xdr:pic>
      <xdr:nvPicPr>
        <xdr:cNvPr id="40" name="Imagen 39">
          <a:extLst>
            <a:ext uri="{FF2B5EF4-FFF2-40B4-BE49-F238E27FC236}">
              <a16:creationId xmlns:a16="http://schemas.microsoft.com/office/drawing/2014/main" id="{71098287-8F66-4DBD-9C63-4D5B6CC7D2B0}"/>
            </a:ext>
          </a:extLst>
        </xdr:cNvPr>
        <xdr:cNvPicPr/>
      </xdr:nvPicPr>
      <xdr:blipFill rotWithShape="1">
        <a:blip xmlns:r="http://schemas.openxmlformats.org/officeDocument/2006/relationships" r:embed="rId38"/>
        <a:srcRect t="21663"/>
        <a:stretch/>
      </xdr:blipFill>
      <xdr:spPr bwMode="auto">
        <a:xfrm>
          <a:off x="0" y="99380040"/>
          <a:ext cx="5823585" cy="225044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491</xdr:row>
      <xdr:rowOff>0</xdr:rowOff>
    </xdr:from>
    <xdr:to>
      <xdr:col>7</xdr:col>
      <xdr:colOff>276225</xdr:colOff>
      <xdr:row>503</xdr:row>
      <xdr:rowOff>132080</xdr:rowOff>
    </xdr:to>
    <xdr:pic>
      <xdr:nvPicPr>
        <xdr:cNvPr id="41" name="Imagen 40">
          <a:extLst>
            <a:ext uri="{FF2B5EF4-FFF2-40B4-BE49-F238E27FC236}">
              <a16:creationId xmlns:a16="http://schemas.microsoft.com/office/drawing/2014/main" id="{996B39B6-E694-4364-B165-FFB9DB42E370}"/>
            </a:ext>
          </a:extLst>
        </xdr:cNvPr>
        <xdr:cNvPicPr/>
      </xdr:nvPicPr>
      <xdr:blipFill rotWithShape="1">
        <a:blip xmlns:r="http://schemas.openxmlformats.org/officeDocument/2006/relationships" r:embed="rId39"/>
        <a:srcRect t="19115"/>
        <a:stretch/>
      </xdr:blipFill>
      <xdr:spPr bwMode="auto">
        <a:xfrm>
          <a:off x="0" y="101940360"/>
          <a:ext cx="5823585" cy="232664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505</xdr:row>
      <xdr:rowOff>0</xdr:rowOff>
    </xdr:from>
    <xdr:to>
      <xdr:col>7</xdr:col>
      <xdr:colOff>276225</xdr:colOff>
      <xdr:row>517</xdr:row>
      <xdr:rowOff>65405</xdr:rowOff>
    </xdr:to>
    <xdr:pic>
      <xdr:nvPicPr>
        <xdr:cNvPr id="42" name="Imagen 41">
          <a:extLst>
            <a:ext uri="{FF2B5EF4-FFF2-40B4-BE49-F238E27FC236}">
              <a16:creationId xmlns:a16="http://schemas.microsoft.com/office/drawing/2014/main" id="{1ACAA896-86DB-4280-8562-093044ECA4CF}"/>
            </a:ext>
          </a:extLst>
        </xdr:cNvPr>
        <xdr:cNvPicPr/>
      </xdr:nvPicPr>
      <xdr:blipFill rotWithShape="1">
        <a:blip xmlns:r="http://schemas.openxmlformats.org/officeDocument/2006/relationships" r:embed="rId40"/>
        <a:srcRect t="21345"/>
        <a:stretch/>
      </xdr:blipFill>
      <xdr:spPr bwMode="auto">
        <a:xfrm>
          <a:off x="0" y="104500680"/>
          <a:ext cx="5823585" cy="225996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519</xdr:row>
      <xdr:rowOff>0</xdr:rowOff>
    </xdr:from>
    <xdr:to>
      <xdr:col>7</xdr:col>
      <xdr:colOff>276225</xdr:colOff>
      <xdr:row>531</xdr:row>
      <xdr:rowOff>113030</xdr:rowOff>
    </xdr:to>
    <xdr:pic>
      <xdr:nvPicPr>
        <xdr:cNvPr id="43" name="Imagen 42">
          <a:extLst>
            <a:ext uri="{FF2B5EF4-FFF2-40B4-BE49-F238E27FC236}">
              <a16:creationId xmlns:a16="http://schemas.microsoft.com/office/drawing/2014/main" id="{EA294016-DEBA-46CE-A413-9242167AF209}"/>
            </a:ext>
          </a:extLst>
        </xdr:cNvPr>
        <xdr:cNvPicPr/>
      </xdr:nvPicPr>
      <xdr:blipFill rotWithShape="1">
        <a:blip xmlns:r="http://schemas.openxmlformats.org/officeDocument/2006/relationships" r:embed="rId41"/>
        <a:srcRect t="19752"/>
        <a:stretch/>
      </xdr:blipFill>
      <xdr:spPr bwMode="auto">
        <a:xfrm>
          <a:off x="0" y="107061000"/>
          <a:ext cx="5823585" cy="230759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533</xdr:row>
      <xdr:rowOff>0</xdr:rowOff>
    </xdr:from>
    <xdr:to>
      <xdr:col>7</xdr:col>
      <xdr:colOff>352425</xdr:colOff>
      <xdr:row>545</xdr:row>
      <xdr:rowOff>160655</xdr:rowOff>
    </xdr:to>
    <xdr:pic>
      <xdr:nvPicPr>
        <xdr:cNvPr id="44" name="Imagen 43">
          <a:extLst>
            <a:ext uri="{FF2B5EF4-FFF2-40B4-BE49-F238E27FC236}">
              <a16:creationId xmlns:a16="http://schemas.microsoft.com/office/drawing/2014/main" id="{C909D372-E99F-47AB-BD7B-2F5C5C6CC8A6}"/>
            </a:ext>
          </a:extLst>
        </xdr:cNvPr>
        <xdr:cNvPicPr/>
      </xdr:nvPicPr>
      <xdr:blipFill rotWithShape="1">
        <a:blip xmlns:r="http://schemas.openxmlformats.org/officeDocument/2006/relationships" r:embed="rId42"/>
        <a:srcRect l="-1358" t="18159"/>
        <a:stretch/>
      </xdr:blipFill>
      <xdr:spPr bwMode="auto">
        <a:xfrm>
          <a:off x="0" y="109621320"/>
          <a:ext cx="5899785" cy="235521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547</xdr:row>
      <xdr:rowOff>0</xdr:rowOff>
    </xdr:from>
    <xdr:to>
      <xdr:col>7</xdr:col>
      <xdr:colOff>276225</xdr:colOff>
      <xdr:row>560</xdr:row>
      <xdr:rowOff>27305</xdr:rowOff>
    </xdr:to>
    <xdr:pic>
      <xdr:nvPicPr>
        <xdr:cNvPr id="45" name="Imagen 44">
          <a:extLst>
            <a:ext uri="{FF2B5EF4-FFF2-40B4-BE49-F238E27FC236}">
              <a16:creationId xmlns:a16="http://schemas.microsoft.com/office/drawing/2014/main" id="{9644AEF6-B695-4B89-88A2-3BE4BB3EEB5B}"/>
            </a:ext>
          </a:extLst>
        </xdr:cNvPr>
        <xdr:cNvPicPr/>
      </xdr:nvPicPr>
      <xdr:blipFill rotWithShape="1">
        <a:blip xmlns:r="http://schemas.openxmlformats.org/officeDocument/2006/relationships" r:embed="rId43"/>
        <a:srcRect t="16248"/>
        <a:stretch/>
      </xdr:blipFill>
      <xdr:spPr bwMode="auto">
        <a:xfrm>
          <a:off x="0" y="112181640"/>
          <a:ext cx="5823585" cy="24047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562</xdr:row>
      <xdr:rowOff>0</xdr:rowOff>
    </xdr:from>
    <xdr:to>
      <xdr:col>7</xdr:col>
      <xdr:colOff>276225</xdr:colOff>
      <xdr:row>574</xdr:row>
      <xdr:rowOff>170180</xdr:rowOff>
    </xdr:to>
    <xdr:pic>
      <xdr:nvPicPr>
        <xdr:cNvPr id="46" name="Imagen 45">
          <a:extLst>
            <a:ext uri="{FF2B5EF4-FFF2-40B4-BE49-F238E27FC236}">
              <a16:creationId xmlns:a16="http://schemas.microsoft.com/office/drawing/2014/main" id="{104400B5-D9E5-4240-A642-8923E6B400C0}"/>
            </a:ext>
          </a:extLst>
        </xdr:cNvPr>
        <xdr:cNvPicPr/>
      </xdr:nvPicPr>
      <xdr:blipFill rotWithShape="1">
        <a:blip xmlns:r="http://schemas.openxmlformats.org/officeDocument/2006/relationships" r:embed="rId44"/>
        <a:srcRect t="17840"/>
        <a:stretch/>
      </xdr:blipFill>
      <xdr:spPr bwMode="auto">
        <a:xfrm>
          <a:off x="0" y="114924840"/>
          <a:ext cx="5823585" cy="236474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576</xdr:row>
      <xdr:rowOff>0</xdr:rowOff>
    </xdr:from>
    <xdr:to>
      <xdr:col>7</xdr:col>
      <xdr:colOff>352425</xdr:colOff>
      <xdr:row>589</xdr:row>
      <xdr:rowOff>74930</xdr:rowOff>
    </xdr:to>
    <xdr:pic>
      <xdr:nvPicPr>
        <xdr:cNvPr id="47" name="Imagen 46">
          <a:extLst>
            <a:ext uri="{FF2B5EF4-FFF2-40B4-BE49-F238E27FC236}">
              <a16:creationId xmlns:a16="http://schemas.microsoft.com/office/drawing/2014/main" id="{5FDFECB9-CCE2-4723-96B7-14CC3E0F97D4}"/>
            </a:ext>
          </a:extLst>
        </xdr:cNvPr>
        <xdr:cNvPicPr/>
      </xdr:nvPicPr>
      <xdr:blipFill rotWithShape="1">
        <a:blip xmlns:r="http://schemas.openxmlformats.org/officeDocument/2006/relationships" r:embed="rId45"/>
        <a:srcRect l="-1358" t="14655"/>
        <a:stretch/>
      </xdr:blipFill>
      <xdr:spPr bwMode="auto">
        <a:xfrm>
          <a:off x="0" y="117485160"/>
          <a:ext cx="5899785" cy="24523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590</xdr:row>
      <xdr:rowOff>0</xdr:rowOff>
    </xdr:from>
    <xdr:to>
      <xdr:col>7</xdr:col>
      <xdr:colOff>276225</xdr:colOff>
      <xdr:row>602</xdr:row>
      <xdr:rowOff>93980</xdr:rowOff>
    </xdr:to>
    <xdr:pic>
      <xdr:nvPicPr>
        <xdr:cNvPr id="48" name="Imagen 47">
          <a:extLst>
            <a:ext uri="{FF2B5EF4-FFF2-40B4-BE49-F238E27FC236}">
              <a16:creationId xmlns:a16="http://schemas.microsoft.com/office/drawing/2014/main" id="{F6314B6D-3325-481D-BC5F-A574A25859F4}"/>
            </a:ext>
          </a:extLst>
        </xdr:cNvPr>
        <xdr:cNvPicPr/>
      </xdr:nvPicPr>
      <xdr:blipFill rotWithShape="1">
        <a:blip xmlns:r="http://schemas.openxmlformats.org/officeDocument/2006/relationships" r:embed="rId46"/>
        <a:srcRect t="20390"/>
        <a:stretch/>
      </xdr:blipFill>
      <xdr:spPr bwMode="auto">
        <a:xfrm>
          <a:off x="0" y="120045480"/>
          <a:ext cx="5823585" cy="228854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604</xdr:row>
      <xdr:rowOff>0</xdr:rowOff>
    </xdr:from>
    <xdr:to>
      <xdr:col>7</xdr:col>
      <xdr:colOff>276225</xdr:colOff>
      <xdr:row>617</xdr:row>
      <xdr:rowOff>55880</xdr:rowOff>
    </xdr:to>
    <xdr:pic>
      <xdr:nvPicPr>
        <xdr:cNvPr id="49" name="Imagen 48">
          <a:extLst>
            <a:ext uri="{FF2B5EF4-FFF2-40B4-BE49-F238E27FC236}">
              <a16:creationId xmlns:a16="http://schemas.microsoft.com/office/drawing/2014/main" id="{40C705CB-39D7-4685-95E0-0031A62ED170}"/>
            </a:ext>
          </a:extLst>
        </xdr:cNvPr>
        <xdr:cNvPicPr/>
      </xdr:nvPicPr>
      <xdr:blipFill rotWithShape="1">
        <a:blip xmlns:r="http://schemas.openxmlformats.org/officeDocument/2006/relationships" r:embed="rId47"/>
        <a:srcRect t="15292"/>
        <a:stretch/>
      </xdr:blipFill>
      <xdr:spPr bwMode="auto">
        <a:xfrm>
          <a:off x="0" y="122605800"/>
          <a:ext cx="5823585" cy="243332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618</xdr:row>
      <xdr:rowOff>0</xdr:rowOff>
    </xdr:from>
    <xdr:to>
      <xdr:col>7</xdr:col>
      <xdr:colOff>276225</xdr:colOff>
      <xdr:row>631</xdr:row>
      <xdr:rowOff>65405</xdr:rowOff>
    </xdr:to>
    <xdr:pic>
      <xdr:nvPicPr>
        <xdr:cNvPr id="50" name="Imagen 49">
          <a:extLst>
            <a:ext uri="{FF2B5EF4-FFF2-40B4-BE49-F238E27FC236}">
              <a16:creationId xmlns:a16="http://schemas.microsoft.com/office/drawing/2014/main" id="{B24E1E7F-0A59-44B8-A5BE-3A0B662E3135}"/>
            </a:ext>
          </a:extLst>
        </xdr:cNvPr>
        <xdr:cNvPicPr/>
      </xdr:nvPicPr>
      <xdr:blipFill rotWithShape="1">
        <a:blip xmlns:r="http://schemas.openxmlformats.org/officeDocument/2006/relationships" r:embed="rId48"/>
        <a:srcRect t="14973"/>
        <a:stretch/>
      </xdr:blipFill>
      <xdr:spPr bwMode="auto">
        <a:xfrm>
          <a:off x="0" y="125166120"/>
          <a:ext cx="5823585" cy="24428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632</xdr:row>
      <xdr:rowOff>0</xdr:rowOff>
    </xdr:from>
    <xdr:to>
      <xdr:col>7</xdr:col>
      <xdr:colOff>276225</xdr:colOff>
      <xdr:row>645</xdr:row>
      <xdr:rowOff>55880</xdr:rowOff>
    </xdr:to>
    <xdr:pic>
      <xdr:nvPicPr>
        <xdr:cNvPr id="51" name="Imagen 50">
          <a:extLst>
            <a:ext uri="{FF2B5EF4-FFF2-40B4-BE49-F238E27FC236}">
              <a16:creationId xmlns:a16="http://schemas.microsoft.com/office/drawing/2014/main" id="{EFAEF621-D1D0-4CD5-A5D9-A342B04B7857}"/>
            </a:ext>
          </a:extLst>
        </xdr:cNvPr>
        <xdr:cNvPicPr/>
      </xdr:nvPicPr>
      <xdr:blipFill rotWithShape="1">
        <a:blip xmlns:r="http://schemas.openxmlformats.org/officeDocument/2006/relationships" r:embed="rId49"/>
        <a:srcRect t="15292"/>
        <a:stretch/>
      </xdr:blipFill>
      <xdr:spPr bwMode="auto">
        <a:xfrm>
          <a:off x="0" y="127726440"/>
          <a:ext cx="5823585" cy="243332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646</xdr:row>
      <xdr:rowOff>0</xdr:rowOff>
    </xdr:from>
    <xdr:to>
      <xdr:col>7</xdr:col>
      <xdr:colOff>276225</xdr:colOff>
      <xdr:row>659</xdr:row>
      <xdr:rowOff>46355</xdr:rowOff>
    </xdr:to>
    <xdr:pic>
      <xdr:nvPicPr>
        <xdr:cNvPr id="52" name="Imagen 51">
          <a:extLst>
            <a:ext uri="{FF2B5EF4-FFF2-40B4-BE49-F238E27FC236}">
              <a16:creationId xmlns:a16="http://schemas.microsoft.com/office/drawing/2014/main" id="{86315805-0888-4547-BA2F-2303E61D9E63}"/>
            </a:ext>
          </a:extLst>
        </xdr:cNvPr>
        <xdr:cNvPicPr/>
      </xdr:nvPicPr>
      <xdr:blipFill rotWithShape="1">
        <a:blip xmlns:r="http://schemas.openxmlformats.org/officeDocument/2006/relationships" r:embed="rId50"/>
        <a:srcRect t="15610"/>
        <a:stretch/>
      </xdr:blipFill>
      <xdr:spPr bwMode="auto">
        <a:xfrm>
          <a:off x="0" y="130286760"/>
          <a:ext cx="5823585" cy="242379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661</xdr:row>
      <xdr:rowOff>0</xdr:rowOff>
    </xdr:from>
    <xdr:to>
      <xdr:col>7</xdr:col>
      <xdr:colOff>276225</xdr:colOff>
      <xdr:row>674</xdr:row>
      <xdr:rowOff>65405</xdr:rowOff>
    </xdr:to>
    <xdr:pic>
      <xdr:nvPicPr>
        <xdr:cNvPr id="53" name="Imagen 52">
          <a:extLst>
            <a:ext uri="{FF2B5EF4-FFF2-40B4-BE49-F238E27FC236}">
              <a16:creationId xmlns:a16="http://schemas.microsoft.com/office/drawing/2014/main" id="{FA5A6F61-14ED-4C10-B87D-8E5AB950CA76}"/>
            </a:ext>
          </a:extLst>
        </xdr:cNvPr>
        <xdr:cNvPicPr/>
      </xdr:nvPicPr>
      <xdr:blipFill rotWithShape="1">
        <a:blip xmlns:r="http://schemas.openxmlformats.org/officeDocument/2006/relationships" r:embed="rId51"/>
        <a:srcRect t="14973"/>
        <a:stretch/>
      </xdr:blipFill>
      <xdr:spPr bwMode="auto">
        <a:xfrm>
          <a:off x="0" y="133029960"/>
          <a:ext cx="5823585" cy="24428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675</xdr:row>
      <xdr:rowOff>0</xdr:rowOff>
    </xdr:from>
    <xdr:to>
      <xdr:col>7</xdr:col>
      <xdr:colOff>276225</xdr:colOff>
      <xdr:row>688</xdr:row>
      <xdr:rowOff>46355</xdr:rowOff>
    </xdr:to>
    <xdr:pic>
      <xdr:nvPicPr>
        <xdr:cNvPr id="54" name="Imagen 53">
          <a:extLst>
            <a:ext uri="{FF2B5EF4-FFF2-40B4-BE49-F238E27FC236}">
              <a16:creationId xmlns:a16="http://schemas.microsoft.com/office/drawing/2014/main" id="{7D15DF12-1C03-426F-8146-E487485AD621}"/>
            </a:ext>
          </a:extLst>
        </xdr:cNvPr>
        <xdr:cNvPicPr/>
      </xdr:nvPicPr>
      <xdr:blipFill rotWithShape="1">
        <a:blip xmlns:r="http://schemas.openxmlformats.org/officeDocument/2006/relationships" r:embed="rId52"/>
        <a:srcRect t="15610"/>
        <a:stretch/>
      </xdr:blipFill>
      <xdr:spPr bwMode="auto">
        <a:xfrm>
          <a:off x="0" y="135590280"/>
          <a:ext cx="5823585" cy="242379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690</xdr:row>
      <xdr:rowOff>0</xdr:rowOff>
    </xdr:from>
    <xdr:to>
      <xdr:col>7</xdr:col>
      <xdr:colOff>276225</xdr:colOff>
      <xdr:row>702</xdr:row>
      <xdr:rowOff>103505</xdr:rowOff>
    </xdr:to>
    <xdr:pic>
      <xdr:nvPicPr>
        <xdr:cNvPr id="55" name="Imagen 54">
          <a:extLst>
            <a:ext uri="{FF2B5EF4-FFF2-40B4-BE49-F238E27FC236}">
              <a16:creationId xmlns:a16="http://schemas.microsoft.com/office/drawing/2014/main" id="{A4374DA6-772D-46AA-86CC-D9459323A38E}"/>
            </a:ext>
          </a:extLst>
        </xdr:cNvPr>
        <xdr:cNvPicPr/>
      </xdr:nvPicPr>
      <xdr:blipFill rotWithShape="1">
        <a:blip xmlns:r="http://schemas.openxmlformats.org/officeDocument/2006/relationships" r:embed="rId53"/>
        <a:srcRect t="20070"/>
        <a:stretch/>
      </xdr:blipFill>
      <xdr:spPr bwMode="auto">
        <a:xfrm>
          <a:off x="0" y="138333480"/>
          <a:ext cx="5823585" cy="229806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704</xdr:row>
      <xdr:rowOff>0</xdr:rowOff>
    </xdr:from>
    <xdr:to>
      <xdr:col>7</xdr:col>
      <xdr:colOff>276225</xdr:colOff>
      <xdr:row>719</xdr:row>
      <xdr:rowOff>132080</xdr:rowOff>
    </xdr:to>
    <xdr:pic>
      <xdr:nvPicPr>
        <xdr:cNvPr id="56" name="Imagen 55">
          <a:extLst>
            <a:ext uri="{FF2B5EF4-FFF2-40B4-BE49-F238E27FC236}">
              <a16:creationId xmlns:a16="http://schemas.microsoft.com/office/drawing/2014/main" id="{CEC87042-8C70-4A2F-A121-527C8DDE6EAB}"/>
            </a:ext>
          </a:extLst>
        </xdr:cNvPr>
        <xdr:cNvPicPr/>
      </xdr:nvPicPr>
      <xdr:blipFill rotWithShape="1">
        <a:blip xmlns:r="http://schemas.openxmlformats.org/officeDocument/2006/relationships" r:embed="rId54"/>
        <a:srcRect l="-849" t="14336" r="849" b="-14336"/>
        <a:stretch/>
      </xdr:blipFill>
      <xdr:spPr bwMode="auto">
        <a:xfrm>
          <a:off x="0" y="140893800"/>
          <a:ext cx="5823585" cy="28752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720</xdr:row>
      <xdr:rowOff>0</xdr:rowOff>
    </xdr:from>
    <xdr:to>
      <xdr:col>7</xdr:col>
      <xdr:colOff>276225</xdr:colOff>
      <xdr:row>733</xdr:row>
      <xdr:rowOff>46355</xdr:rowOff>
    </xdr:to>
    <xdr:pic>
      <xdr:nvPicPr>
        <xdr:cNvPr id="57" name="Imagen 56">
          <a:extLst>
            <a:ext uri="{FF2B5EF4-FFF2-40B4-BE49-F238E27FC236}">
              <a16:creationId xmlns:a16="http://schemas.microsoft.com/office/drawing/2014/main" id="{C5017324-663A-4059-A88C-7360A51ACF3E}"/>
            </a:ext>
          </a:extLst>
        </xdr:cNvPr>
        <xdr:cNvPicPr/>
      </xdr:nvPicPr>
      <xdr:blipFill rotWithShape="1">
        <a:blip xmlns:r="http://schemas.openxmlformats.org/officeDocument/2006/relationships" r:embed="rId55"/>
        <a:srcRect t="15610"/>
        <a:stretch/>
      </xdr:blipFill>
      <xdr:spPr bwMode="auto">
        <a:xfrm>
          <a:off x="0" y="143819880"/>
          <a:ext cx="5823585" cy="242379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735</xdr:row>
      <xdr:rowOff>0</xdr:rowOff>
    </xdr:from>
    <xdr:to>
      <xdr:col>7</xdr:col>
      <xdr:colOff>276225</xdr:colOff>
      <xdr:row>748</xdr:row>
      <xdr:rowOff>46355</xdr:rowOff>
    </xdr:to>
    <xdr:pic>
      <xdr:nvPicPr>
        <xdr:cNvPr id="58" name="Imagen 57">
          <a:extLst>
            <a:ext uri="{FF2B5EF4-FFF2-40B4-BE49-F238E27FC236}">
              <a16:creationId xmlns:a16="http://schemas.microsoft.com/office/drawing/2014/main" id="{360FCD6B-ECFD-4C6B-8C32-C42282D93E78}"/>
            </a:ext>
          </a:extLst>
        </xdr:cNvPr>
        <xdr:cNvPicPr/>
      </xdr:nvPicPr>
      <xdr:blipFill rotWithShape="1">
        <a:blip xmlns:r="http://schemas.openxmlformats.org/officeDocument/2006/relationships" r:embed="rId56"/>
        <a:srcRect t="15610"/>
        <a:stretch/>
      </xdr:blipFill>
      <xdr:spPr bwMode="auto">
        <a:xfrm>
          <a:off x="0" y="146563080"/>
          <a:ext cx="5823585" cy="242379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749</xdr:row>
      <xdr:rowOff>0</xdr:rowOff>
    </xdr:from>
    <xdr:to>
      <xdr:col>7</xdr:col>
      <xdr:colOff>276225</xdr:colOff>
      <xdr:row>762</xdr:row>
      <xdr:rowOff>17780</xdr:rowOff>
    </xdr:to>
    <xdr:pic>
      <xdr:nvPicPr>
        <xdr:cNvPr id="59" name="Imagen 58">
          <a:extLst>
            <a:ext uri="{FF2B5EF4-FFF2-40B4-BE49-F238E27FC236}">
              <a16:creationId xmlns:a16="http://schemas.microsoft.com/office/drawing/2014/main" id="{C81AAEF1-5EAD-4AF0-8D9E-B8D347EDD9D5}"/>
            </a:ext>
          </a:extLst>
        </xdr:cNvPr>
        <xdr:cNvPicPr/>
      </xdr:nvPicPr>
      <xdr:blipFill rotWithShape="1">
        <a:blip xmlns:r="http://schemas.openxmlformats.org/officeDocument/2006/relationships" r:embed="rId57"/>
        <a:srcRect t="16566"/>
        <a:stretch/>
      </xdr:blipFill>
      <xdr:spPr bwMode="auto">
        <a:xfrm>
          <a:off x="0" y="149123400"/>
          <a:ext cx="5823585" cy="239522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763</xdr:row>
      <xdr:rowOff>0</xdr:rowOff>
    </xdr:from>
    <xdr:to>
      <xdr:col>7</xdr:col>
      <xdr:colOff>276225</xdr:colOff>
      <xdr:row>776</xdr:row>
      <xdr:rowOff>74930</xdr:rowOff>
    </xdr:to>
    <xdr:pic>
      <xdr:nvPicPr>
        <xdr:cNvPr id="60" name="Imagen 59">
          <a:extLst>
            <a:ext uri="{FF2B5EF4-FFF2-40B4-BE49-F238E27FC236}">
              <a16:creationId xmlns:a16="http://schemas.microsoft.com/office/drawing/2014/main" id="{72EA8C6A-68E6-455D-BDE6-ABA46487DDDB}"/>
            </a:ext>
          </a:extLst>
        </xdr:cNvPr>
        <xdr:cNvPicPr/>
      </xdr:nvPicPr>
      <xdr:blipFill rotWithShape="1">
        <a:blip xmlns:r="http://schemas.openxmlformats.org/officeDocument/2006/relationships" r:embed="rId58"/>
        <a:srcRect t="14655"/>
        <a:stretch/>
      </xdr:blipFill>
      <xdr:spPr bwMode="auto">
        <a:xfrm>
          <a:off x="0" y="151683720"/>
          <a:ext cx="5823585" cy="24523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778</xdr:row>
      <xdr:rowOff>0</xdr:rowOff>
    </xdr:from>
    <xdr:to>
      <xdr:col>7</xdr:col>
      <xdr:colOff>276225</xdr:colOff>
      <xdr:row>790</xdr:row>
      <xdr:rowOff>160655</xdr:rowOff>
    </xdr:to>
    <xdr:pic>
      <xdr:nvPicPr>
        <xdr:cNvPr id="61" name="Imagen 60">
          <a:extLst>
            <a:ext uri="{FF2B5EF4-FFF2-40B4-BE49-F238E27FC236}">
              <a16:creationId xmlns:a16="http://schemas.microsoft.com/office/drawing/2014/main" id="{7A605DF2-2229-4C33-BA4C-125CE8545DD3}"/>
            </a:ext>
          </a:extLst>
        </xdr:cNvPr>
        <xdr:cNvPicPr/>
      </xdr:nvPicPr>
      <xdr:blipFill rotWithShape="1">
        <a:blip xmlns:r="http://schemas.openxmlformats.org/officeDocument/2006/relationships" r:embed="rId59"/>
        <a:srcRect t="18159"/>
        <a:stretch/>
      </xdr:blipFill>
      <xdr:spPr bwMode="auto">
        <a:xfrm>
          <a:off x="0" y="154426920"/>
          <a:ext cx="5823585" cy="235521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793</xdr:row>
      <xdr:rowOff>0</xdr:rowOff>
    </xdr:from>
    <xdr:to>
      <xdr:col>7</xdr:col>
      <xdr:colOff>276225</xdr:colOff>
      <xdr:row>805</xdr:row>
      <xdr:rowOff>122555</xdr:rowOff>
    </xdr:to>
    <xdr:pic>
      <xdr:nvPicPr>
        <xdr:cNvPr id="62" name="Imagen 61">
          <a:extLst>
            <a:ext uri="{FF2B5EF4-FFF2-40B4-BE49-F238E27FC236}">
              <a16:creationId xmlns:a16="http://schemas.microsoft.com/office/drawing/2014/main" id="{B283E73F-2EF0-4F2C-BFA4-C2486694EE15}"/>
            </a:ext>
          </a:extLst>
        </xdr:cNvPr>
        <xdr:cNvPicPr/>
      </xdr:nvPicPr>
      <xdr:blipFill rotWithShape="1">
        <a:blip xmlns:r="http://schemas.openxmlformats.org/officeDocument/2006/relationships" r:embed="rId60"/>
        <a:srcRect t="19433"/>
        <a:stretch/>
      </xdr:blipFill>
      <xdr:spPr bwMode="auto">
        <a:xfrm>
          <a:off x="0" y="157170120"/>
          <a:ext cx="5823585" cy="231711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807</xdr:row>
      <xdr:rowOff>0</xdr:rowOff>
    </xdr:from>
    <xdr:to>
      <xdr:col>7</xdr:col>
      <xdr:colOff>276225</xdr:colOff>
      <xdr:row>820</xdr:row>
      <xdr:rowOff>27305</xdr:rowOff>
    </xdr:to>
    <xdr:pic>
      <xdr:nvPicPr>
        <xdr:cNvPr id="63" name="Imagen 62">
          <a:extLst>
            <a:ext uri="{FF2B5EF4-FFF2-40B4-BE49-F238E27FC236}">
              <a16:creationId xmlns:a16="http://schemas.microsoft.com/office/drawing/2014/main" id="{711C146A-AABF-44D7-A29C-9FB3285111BC}"/>
            </a:ext>
          </a:extLst>
        </xdr:cNvPr>
        <xdr:cNvPicPr/>
      </xdr:nvPicPr>
      <xdr:blipFill rotWithShape="1">
        <a:blip xmlns:r="http://schemas.openxmlformats.org/officeDocument/2006/relationships" r:embed="rId61"/>
        <a:srcRect t="16248"/>
        <a:stretch/>
      </xdr:blipFill>
      <xdr:spPr bwMode="auto">
        <a:xfrm>
          <a:off x="0" y="159730440"/>
          <a:ext cx="5823585" cy="24047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821</xdr:row>
      <xdr:rowOff>0</xdr:rowOff>
    </xdr:from>
    <xdr:to>
      <xdr:col>7</xdr:col>
      <xdr:colOff>276225</xdr:colOff>
      <xdr:row>834</xdr:row>
      <xdr:rowOff>74930</xdr:rowOff>
    </xdr:to>
    <xdr:pic>
      <xdr:nvPicPr>
        <xdr:cNvPr id="64" name="Imagen 63">
          <a:extLst>
            <a:ext uri="{FF2B5EF4-FFF2-40B4-BE49-F238E27FC236}">
              <a16:creationId xmlns:a16="http://schemas.microsoft.com/office/drawing/2014/main" id="{E07A5470-77F0-447A-A8CC-036CB037D65B}"/>
            </a:ext>
          </a:extLst>
        </xdr:cNvPr>
        <xdr:cNvPicPr/>
      </xdr:nvPicPr>
      <xdr:blipFill rotWithShape="1">
        <a:blip xmlns:r="http://schemas.openxmlformats.org/officeDocument/2006/relationships" r:embed="rId62"/>
        <a:srcRect t="14655"/>
        <a:stretch/>
      </xdr:blipFill>
      <xdr:spPr bwMode="auto">
        <a:xfrm>
          <a:off x="0" y="162290760"/>
          <a:ext cx="5823585" cy="24523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836</xdr:row>
      <xdr:rowOff>0</xdr:rowOff>
    </xdr:from>
    <xdr:to>
      <xdr:col>7</xdr:col>
      <xdr:colOff>276225</xdr:colOff>
      <xdr:row>849</xdr:row>
      <xdr:rowOff>93980</xdr:rowOff>
    </xdr:to>
    <xdr:pic>
      <xdr:nvPicPr>
        <xdr:cNvPr id="65" name="Imagen 64">
          <a:extLst>
            <a:ext uri="{FF2B5EF4-FFF2-40B4-BE49-F238E27FC236}">
              <a16:creationId xmlns:a16="http://schemas.microsoft.com/office/drawing/2014/main" id="{58D55021-FCC0-43AD-B6B7-9069A13C1071}"/>
            </a:ext>
          </a:extLst>
        </xdr:cNvPr>
        <xdr:cNvPicPr/>
      </xdr:nvPicPr>
      <xdr:blipFill rotWithShape="1">
        <a:blip xmlns:r="http://schemas.openxmlformats.org/officeDocument/2006/relationships" r:embed="rId63"/>
        <a:srcRect t="14017"/>
        <a:stretch/>
      </xdr:blipFill>
      <xdr:spPr bwMode="auto">
        <a:xfrm>
          <a:off x="0" y="165033960"/>
          <a:ext cx="5823585" cy="247142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851</xdr:row>
      <xdr:rowOff>0</xdr:rowOff>
    </xdr:from>
    <xdr:to>
      <xdr:col>7</xdr:col>
      <xdr:colOff>276225</xdr:colOff>
      <xdr:row>864</xdr:row>
      <xdr:rowOff>55880</xdr:rowOff>
    </xdr:to>
    <xdr:pic>
      <xdr:nvPicPr>
        <xdr:cNvPr id="66" name="Imagen 65">
          <a:extLst>
            <a:ext uri="{FF2B5EF4-FFF2-40B4-BE49-F238E27FC236}">
              <a16:creationId xmlns:a16="http://schemas.microsoft.com/office/drawing/2014/main" id="{F283EEA9-A123-4FFA-9F72-57FACB9AB608}"/>
            </a:ext>
          </a:extLst>
        </xdr:cNvPr>
        <xdr:cNvPicPr/>
      </xdr:nvPicPr>
      <xdr:blipFill rotWithShape="1">
        <a:blip xmlns:r="http://schemas.openxmlformats.org/officeDocument/2006/relationships" r:embed="rId64"/>
        <a:srcRect t="15292"/>
        <a:stretch/>
      </xdr:blipFill>
      <xdr:spPr bwMode="auto">
        <a:xfrm>
          <a:off x="0" y="167777160"/>
          <a:ext cx="5823585" cy="243332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866</xdr:row>
      <xdr:rowOff>0</xdr:rowOff>
    </xdr:from>
    <xdr:to>
      <xdr:col>7</xdr:col>
      <xdr:colOff>219075</xdr:colOff>
      <xdr:row>879</xdr:row>
      <xdr:rowOff>65405</xdr:rowOff>
    </xdr:to>
    <xdr:pic>
      <xdr:nvPicPr>
        <xdr:cNvPr id="67" name="Imagen 66">
          <a:extLst>
            <a:ext uri="{FF2B5EF4-FFF2-40B4-BE49-F238E27FC236}">
              <a16:creationId xmlns:a16="http://schemas.microsoft.com/office/drawing/2014/main" id="{E67817BF-00EE-475C-AEDE-81153F32BE91}"/>
            </a:ext>
          </a:extLst>
        </xdr:cNvPr>
        <xdr:cNvPicPr/>
      </xdr:nvPicPr>
      <xdr:blipFill rotWithShape="1">
        <a:blip xmlns:r="http://schemas.openxmlformats.org/officeDocument/2006/relationships" r:embed="rId65"/>
        <a:srcRect l="1019" t="14973"/>
        <a:stretch/>
      </xdr:blipFill>
      <xdr:spPr bwMode="auto">
        <a:xfrm>
          <a:off x="0" y="170520360"/>
          <a:ext cx="5766435" cy="24428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881</xdr:row>
      <xdr:rowOff>0</xdr:rowOff>
    </xdr:from>
    <xdr:to>
      <xdr:col>7</xdr:col>
      <xdr:colOff>276225</xdr:colOff>
      <xdr:row>894</xdr:row>
      <xdr:rowOff>65405</xdr:rowOff>
    </xdr:to>
    <xdr:pic>
      <xdr:nvPicPr>
        <xdr:cNvPr id="68" name="Imagen 67">
          <a:extLst>
            <a:ext uri="{FF2B5EF4-FFF2-40B4-BE49-F238E27FC236}">
              <a16:creationId xmlns:a16="http://schemas.microsoft.com/office/drawing/2014/main" id="{F4E85294-1623-4628-AF18-A540EE87C46B}"/>
            </a:ext>
          </a:extLst>
        </xdr:cNvPr>
        <xdr:cNvPicPr/>
      </xdr:nvPicPr>
      <xdr:blipFill rotWithShape="1">
        <a:blip xmlns:r="http://schemas.openxmlformats.org/officeDocument/2006/relationships" r:embed="rId66"/>
        <a:srcRect t="14973"/>
        <a:stretch/>
      </xdr:blipFill>
      <xdr:spPr bwMode="auto">
        <a:xfrm>
          <a:off x="0" y="173263560"/>
          <a:ext cx="5823585" cy="24428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896</xdr:row>
      <xdr:rowOff>0</xdr:rowOff>
    </xdr:from>
    <xdr:to>
      <xdr:col>7</xdr:col>
      <xdr:colOff>276225</xdr:colOff>
      <xdr:row>908</xdr:row>
      <xdr:rowOff>170180</xdr:rowOff>
    </xdr:to>
    <xdr:pic>
      <xdr:nvPicPr>
        <xdr:cNvPr id="69" name="Imagen 68">
          <a:extLst>
            <a:ext uri="{FF2B5EF4-FFF2-40B4-BE49-F238E27FC236}">
              <a16:creationId xmlns:a16="http://schemas.microsoft.com/office/drawing/2014/main" id="{E10189F9-C7E7-4BFE-B692-77AAF7ACF387}"/>
            </a:ext>
          </a:extLst>
        </xdr:cNvPr>
        <xdr:cNvPicPr/>
      </xdr:nvPicPr>
      <xdr:blipFill rotWithShape="1">
        <a:blip xmlns:r="http://schemas.openxmlformats.org/officeDocument/2006/relationships" r:embed="rId67"/>
        <a:srcRect t="17840"/>
        <a:stretch/>
      </xdr:blipFill>
      <xdr:spPr bwMode="auto">
        <a:xfrm>
          <a:off x="0" y="176006760"/>
          <a:ext cx="5823585" cy="236474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910</xdr:row>
      <xdr:rowOff>0</xdr:rowOff>
    </xdr:from>
    <xdr:to>
      <xdr:col>7</xdr:col>
      <xdr:colOff>276225</xdr:colOff>
      <xdr:row>923</xdr:row>
      <xdr:rowOff>55880</xdr:rowOff>
    </xdr:to>
    <xdr:pic>
      <xdr:nvPicPr>
        <xdr:cNvPr id="70" name="Imagen 69">
          <a:extLst>
            <a:ext uri="{FF2B5EF4-FFF2-40B4-BE49-F238E27FC236}">
              <a16:creationId xmlns:a16="http://schemas.microsoft.com/office/drawing/2014/main" id="{6218394C-0837-4AEB-B84D-CC4087289FAC}"/>
            </a:ext>
          </a:extLst>
        </xdr:cNvPr>
        <xdr:cNvPicPr/>
      </xdr:nvPicPr>
      <xdr:blipFill rotWithShape="1">
        <a:blip xmlns:r="http://schemas.openxmlformats.org/officeDocument/2006/relationships" r:embed="rId68"/>
        <a:srcRect t="15292"/>
        <a:stretch/>
      </xdr:blipFill>
      <xdr:spPr bwMode="auto">
        <a:xfrm>
          <a:off x="0" y="178567080"/>
          <a:ext cx="5823585" cy="243332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924</xdr:row>
      <xdr:rowOff>0</xdr:rowOff>
    </xdr:from>
    <xdr:to>
      <xdr:col>7</xdr:col>
      <xdr:colOff>276225</xdr:colOff>
      <xdr:row>937</xdr:row>
      <xdr:rowOff>65405</xdr:rowOff>
    </xdr:to>
    <xdr:pic>
      <xdr:nvPicPr>
        <xdr:cNvPr id="71" name="Imagen 70">
          <a:extLst>
            <a:ext uri="{FF2B5EF4-FFF2-40B4-BE49-F238E27FC236}">
              <a16:creationId xmlns:a16="http://schemas.microsoft.com/office/drawing/2014/main" id="{69893B52-55F1-4950-9C35-D38EDC397C4E}"/>
            </a:ext>
          </a:extLst>
        </xdr:cNvPr>
        <xdr:cNvPicPr/>
      </xdr:nvPicPr>
      <xdr:blipFill rotWithShape="1">
        <a:blip xmlns:r="http://schemas.openxmlformats.org/officeDocument/2006/relationships" r:embed="rId69"/>
        <a:srcRect t="14973"/>
        <a:stretch/>
      </xdr:blipFill>
      <xdr:spPr bwMode="auto">
        <a:xfrm>
          <a:off x="0" y="181127400"/>
          <a:ext cx="5823585" cy="24428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939</xdr:row>
      <xdr:rowOff>0</xdr:rowOff>
    </xdr:from>
    <xdr:to>
      <xdr:col>7</xdr:col>
      <xdr:colOff>276225</xdr:colOff>
      <xdr:row>952</xdr:row>
      <xdr:rowOff>84455</xdr:rowOff>
    </xdr:to>
    <xdr:pic>
      <xdr:nvPicPr>
        <xdr:cNvPr id="72" name="Imagen 71">
          <a:extLst>
            <a:ext uri="{FF2B5EF4-FFF2-40B4-BE49-F238E27FC236}">
              <a16:creationId xmlns:a16="http://schemas.microsoft.com/office/drawing/2014/main" id="{0604EB73-E052-48BB-8282-F4E0DC3F0245}"/>
            </a:ext>
          </a:extLst>
        </xdr:cNvPr>
        <xdr:cNvPicPr/>
      </xdr:nvPicPr>
      <xdr:blipFill rotWithShape="1">
        <a:blip xmlns:r="http://schemas.openxmlformats.org/officeDocument/2006/relationships" r:embed="rId70"/>
        <a:srcRect t="14336"/>
        <a:stretch/>
      </xdr:blipFill>
      <xdr:spPr bwMode="auto">
        <a:xfrm>
          <a:off x="0" y="183870600"/>
          <a:ext cx="5823585" cy="246189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954</xdr:row>
      <xdr:rowOff>0</xdr:rowOff>
    </xdr:from>
    <xdr:to>
      <xdr:col>7</xdr:col>
      <xdr:colOff>276225</xdr:colOff>
      <xdr:row>967</xdr:row>
      <xdr:rowOff>36830</xdr:rowOff>
    </xdr:to>
    <xdr:pic>
      <xdr:nvPicPr>
        <xdr:cNvPr id="73" name="Imagen 72">
          <a:extLst>
            <a:ext uri="{FF2B5EF4-FFF2-40B4-BE49-F238E27FC236}">
              <a16:creationId xmlns:a16="http://schemas.microsoft.com/office/drawing/2014/main" id="{87FC3D46-1EC2-40E0-A075-033EDF9D54E1}"/>
            </a:ext>
          </a:extLst>
        </xdr:cNvPr>
        <xdr:cNvPicPr/>
      </xdr:nvPicPr>
      <xdr:blipFill rotWithShape="1">
        <a:blip xmlns:r="http://schemas.openxmlformats.org/officeDocument/2006/relationships" r:embed="rId71"/>
        <a:srcRect t="15929"/>
        <a:stretch/>
      </xdr:blipFill>
      <xdr:spPr bwMode="auto">
        <a:xfrm>
          <a:off x="0" y="186613800"/>
          <a:ext cx="5823585" cy="24142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968</xdr:row>
      <xdr:rowOff>0</xdr:rowOff>
    </xdr:from>
    <xdr:to>
      <xdr:col>7</xdr:col>
      <xdr:colOff>276225</xdr:colOff>
      <xdr:row>981</xdr:row>
      <xdr:rowOff>46355</xdr:rowOff>
    </xdr:to>
    <xdr:pic>
      <xdr:nvPicPr>
        <xdr:cNvPr id="74" name="Imagen 73">
          <a:extLst>
            <a:ext uri="{FF2B5EF4-FFF2-40B4-BE49-F238E27FC236}">
              <a16:creationId xmlns:a16="http://schemas.microsoft.com/office/drawing/2014/main" id="{6A518A64-095E-4824-B707-696A6D97E2D8}"/>
            </a:ext>
          </a:extLst>
        </xdr:cNvPr>
        <xdr:cNvPicPr/>
      </xdr:nvPicPr>
      <xdr:blipFill rotWithShape="1">
        <a:blip xmlns:r="http://schemas.openxmlformats.org/officeDocument/2006/relationships" r:embed="rId72"/>
        <a:srcRect t="15610"/>
        <a:stretch/>
      </xdr:blipFill>
      <xdr:spPr bwMode="auto">
        <a:xfrm>
          <a:off x="0" y="189174120"/>
          <a:ext cx="5823585" cy="242379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982</xdr:row>
      <xdr:rowOff>0</xdr:rowOff>
    </xdr:from>
    <xdr:to>
      <xdr:col>7</xdr:col>
      <xdr:colOff>276225</xdr:colOff>
      <xdr:row>995</xdr:row>
      <xdr:rowOff>65405</xdr:rowOff>
    </xdr:to>
    <xdr:pic>
      <xdr:nvPicPr>
        <xdr:cNvPr id="75" name="Imagen 74">
          <a:extLst>
            <a:ext uri="{FF2B5EF4-FFF2-40B4-BE49-F238E27FC236}">
              <a16:creationId xmlns:a16="http://schemas.microsoft.com/office/drawing/2014/main" id="{0AECAFC1-ECA9-4C32-BAB3-B91794EFA4F5}"/>
            </a:ext>
          </a:extLst>
        </xdr:cNvPr>
        <xdr:cNvPicPr/>
      </xdr:nvPicPr>
      <xdr:blipFill rotWithShape="1">
        <a:blip xmlns:r="http://schemas.openxmlformats.org/officeDocument/2006/relationships" r:embed="rId73"/>
        <a:srcRect t="14973"/>
        <a:stretch/>
      </xdr:blipFill>
      <xdr:spPr bwMode="auto">
        <a:xfrm>
          <a:off x="0" y="191734440"/>
          <a:ext cx="5823585" cy="24428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997</xdr:row>
      <xdr:rowOff>0</xdr:rowOff>
    </xdr:from>
    <xdr:to>
      <xdr:col>7</xdr:col>
      <xdr:colOff>276225</xdr:colOff>
      <xdr:row>1010</xdr:row>
      <xdr:rowOff>74930</xdr:rowOff>
    </xdr:to>
    <xdr:pic>
      <xdr:nvPicPr>
        <xdr:cNvPr id="76" name="Imagen 75">
          <a:extLst>
            <a:ext uri="{FF2B5EF4-FFF2-40B4-BE49-F238E27FC236}">
              <a16:creationId xmlns:a16="http://schemas.microsoft.com/office/drawing/2014/main" id="{4D6FDE74-ED73-41C3-8E93-1B1DD151F110}"/>
            </a:ext>
          </a:extLst>
        </xdr:cNvPr>
        <xdr:cNvPicPr/>
      </xdr:nvPicPr>
      <xdr:blipFill rotWithShape="1">
        <a:blip xmlns:r="http://schemas.openxmlformats.org/officeDocument/2006/relationships" r:embed="rId74"/>
        <a:srcRect t="14655"/>
        <a:stretch/>
      </xdr:blipFill>
      <xdr:spPr bwMode="auto">
        <a:xfrm>
          <a:off x="0" y="194477640"/>
          <a:ext cx="5823585" cy="24523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1011</xdr:row>
      <xdr:rowOff>0</xdr:rowOff>
    </xdr:from>
    <xdr:to>
      <xdr:col>7</xdr:col>
      <xdr:colOff>276225</xdr:colOff>
      <xdr:row>1023</xdr:row>
      <xdr:rowOff>179705</xdr:rowOff>
    </xdr:to>
    <xdr:pic>
      <xdr:nvPicPr>
        <xdr:cNvPr id="77" name="Imagen 76">
          <a:extLst>
            <a:ext uri="{FF2B5EF4-FFF2-40B4-BE49-F238E27FC236}">
              <a16:creationId xmlns:a16="http://schemas.microsoft.com/office/drawing/2014/main" id="{1A45E514-ED0C-4612-AE29-9C4E15C582B7}"/>
            </a:ext>
          </a:extLst>
        </xdr:cNvPr>
        <xdr:cNvPicPr/>
      </xdr:nvPicPr>
      <xdr:blipFill rotWithShape="1">
        <a:blip xmlns:r="http://schemas.openxmlformats.org/officeDocument/2006/relationships" r:embed="rId75"/>
        <a:srcRect t="17522"/>
        <a:stretch/>
      </xdr:blipFill>
      <xdr:spPr bwMode="auto">
        <a:xfrm>
          <a:off x="0" y="197037960"/>
          <a:ext cx="5823585" cy="237426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1026</xdr:row>
      <xdr:rowOff>0</xdr:rowOff>
    </xdr:from>
    <xdr:to>
      <xdr:col>7</xdr:col>
      <xdr:colOff>276225</xdr:colOff>
      <xdr:row>1038</xdr:row>
      <xdr:rowOff>93980</xdr:rowOff>
    </xdr:to>
    <xdr:pic>
      <xdr:nvPicPr>
        <xdr:cNvPr id="78" name="Imagen 77">
          <a:extLst>
            <a:ext uri="{FF2B5EF4-FFF2-40B4-BE49-F238E27FC236}">
              <a16:creationId xmlns:a16="http://schemas.microsoft.com/office/drawing/2014/main" id="{921A2437-8DD0-4B0A-AB1F-E5D74C307B43}"/>
            </a:ext>
          </a:extLst>
        </xdr:cNvPr>
        <xdr:cNvPicPr/>
      </xdr:nvPicPr>
      <xdr:blipFill rotWithShape="1">
        <a:blip xmlns:r="http://schemas.openxmlformats.org/officeDocument/2006/relationships" r:embed="rId76"/>
        <a:srcRect t="20390"/>
        <a:stretch/>
      </xdr:blipFill>
      <xdr:spPr bwMode="auto">
        <a:xfrm>
          <a:off x="0" y="199781160"/>
          <a:ext cx="5823585" cy="228854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1040</xdr:row>
      <xdr:rowOff>0</xdr:rowOff>
    </xdr:from>
    <xdr:to>
      <xdr:col>7</xdr:col>
      <xdr:colOff>276225</xdr:colOff>
      <xdr:row>1053</xdr:row>
      <xdr:rowOff>65405</xdr:rowOff>
    </xdr:to>
    <xdr:pic>
      <xdr:nvPicPr>
        <xdr:cNvPr id="79" name="Imagen 78">
          <a:extLst>
            <a:ext uri="{FF2B5EF4-FFF2-40B4-BE49-F238E27FC236}">
              <a16:creationId xmlns:a16="http://schemas.microsoft.com/office/drawing/2014/main" id="{A896E039-5D7C-406D-9B71-3C6C7507AF57}"/>
            </a:ext>
          </a:extLst>
        </xdr:cNvPr>
        <xdr:cNvPicPr/>
      </xdr:nvPicPr>
      <xdr:blipFill rotWithShape="1">
        <a:blip xmlns:r="http://schemas.openxmlformats.org/officeDocument/2006/relationships" r:embed="rId77"/>
        <a:srcRect t="14973"/>
        <a:stretch/>
      </xdr:blipFill>
      <xdr:spPr bwMode="auto">
        <a:xfrm>
          <a:off x="0" y="202341480"/>
          <a:ext cx="5823585" cy="24428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1055</xdr:row>
      <xdr:rowOff>0</xdr:rowOff>
    </xdr:from>
    <xdr:to>
      <xdr:col>7</xdr:col>
      <xdr:colOff>276225</xdr:colOff>
      <xdr:row>1068</xdr:row>
      <xdr:rowOff>93980</xdr:rowOff>
    </xdr:to>
    <xdr:pic>
      <xdr:nvPicPr>
        <xdr:cNvPr id="80" name="Imagen 79">
          <a:extLst>
            <a:ext uri="{FF2B5EF4-FFF2-40B4-BE49-F238E27FC236}">
              <a16:creationId xmlns:a16="http://schemas.microsoft.com/office/drawing/2014/main" id="{11E23E23-1666-42DE-8A1C-5D6A7C3C00B3}"/>
            </a:ext>
          </a:extLst>
        </xdr:cNvPr>
        <xdr:cNvPicPr/>
      </xdr:nvPicPr>
      <xdr:blipFill rotWithShape="1">
        <a:blip xmlns:r="http://schemas.openxmlformats.org/officeDocument/2006/relationships" r:embed="rId78"/>
        <a:srcRect t="14017"/>
        <a:stretch/>
      </xdr:blipFill>
      <xdr:spPr bwMode="auto">
        <a:xfrm>
          <a:off x="0" y="205084680"/>
          <a:ext cx="5823585" cy="247142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1070</xdr:row>
      <xdr:rowOff>0</xdr:rowOff>
    </xdr:from>
    <xdr:to>
      <xdr:col>7</xdr:col>
      <xdr:colOff>219075</xdr:colOff>
      <xdr:row>1083</xdr:row>
      <xdr:rowOff>46355</xdr:rowOff>
    </xdr:to>
    <xdr:pic>
      <xdr:nvPicPr>
        <xdr:cNvPr id="81" name="Imagen 80">
          <a:extLst>
            <a:ext uri="{FF2B5EF4-FFF2-40B4-BE49-F238E27FC236}">
              <a16:creationId xmlns:a16="http://schemas.microsoft.com/office/drawing/2014/main" id="{A2646E74-DCEA-4E94-9619-7190AFAA89A3}"/>
            </a:ext>
          </a:extLst>
        </xdr:cNvPr>
        <xdr:cNvPicPr/>
      </xdr:nvPicPr>
      <xdr:blipFill rotWithShape="1">
        <a:blip xmlns:r="http://schemas.openxmlformats.org/officeDocument/2006/relationships" r:embed="rId79"/>
        <a:srcRect l="1019" t="15610"/>
        <a:stretch/>
      </xdr:blipFill>
      <xdr:spPr bwMode="auto">
        <a:xfrm>
          <a:off x="0" y="207827880"/>
          <a:ext cx="5766435" cy="242379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1085</xdr:row>
      <xdr:rowOff>0</xdr:rowOff>
    </xdr:from>
    <xdr:to>
      <xdr:col>7</xdr:col>
      <xdr:colOff>219075</xdr:colOff>
      <xdr:row>1098</xdr:row>
      <xdr:rowOff>55880</xdr:rowOff>
    </xdr:to>
    <xdr:pic>
      <xdr:nvPicPr>
        <xdr:cNvPr id="82" name="Imagen 81">
          <a:extLst>
            <a:ext uri="{FF2B5EF4-FFF2-40B4-BE49-F238E27FC236}">
              <a16:creationId xmlns:a16="http://schemas.microsoft.com/office/drawing/2014/main" id="{18DAAC7A-7DC9-40D3-A670-0E84A45CC0E1}"/>
            </a:ext>
          </a:extLst>
        </xdr:cNvPr>
        <xdr:cNvPicPr/>
      </xdr:nvPicPr>
      <xdr:blipFill rotWithShape="1">
        <a:blip xmlns:r="http://schemas.openxmlformats.org/officeDocument/2006/relationships" r:embed="rId80"/>
        <a:srcRect l="1019" t="15292"/>
        <a:stretch/>
      </xdr:blipFill>
      <xdr:spPr bwMode="auto">
        <a:xfrm>
          <a:off x="0" y="210571080"/>
          <a:ext cx="5766435" cy="243332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1100</xdr:row>
      <xdr:rowOff>0</xdr:rowOff>
    </xdr:from>
    <xdr:to>
      <xdr:col>7</xdr:col>
      <xdr:colOff>276225</xdr:colOff>
      <xdr:row>1113</xdr:row>
      <xdr:rowOff>65405</xdr:rowOff>
    </xdr:to>
    <xdr:pic>
      <xdr:nvPicPr>
        <xdr:cNvPr id="83" name="Imagen 82">
          <a:extLst>
            <a:ext uri="{FF2B5EF4-FFF2-40B4-BE49-F238E27FC236}">
              <a16:creationId xmlns:a16="http://schemas.microsoft.com/office/drawing/2014/main" id="{C77C45B2-63D0-461C-A818-A85C9447C14F}"/>
            </a:ext>
          </a:extLst>
        </xdr:cNvPr>
        <xdr:cNvPicPr/>
      </xdr:nvPicPr>
      <xdr:blipFill rotWithShape="1">
        <a:blip xmlns:r="http://schemas.openxmlformats.org/officeDocument/2006/relationships" r:embed="rId81"/>
        <a:srcRect t="14973"/>
        <a:stretch/>
      </xdr:blipFill>
      <xdr:spPr bwMode="auto">
        <a:xfrm>
          <a:off x="0" y="213314280"/>
          <a:ext cx="5823585" cy="24428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1115</xdr:row>
      <xdr:rowOff>0</xdr:rowOff>
    </xdr:from>
    <xdr:to>
      <xdr:col>7</xdr:col>
      <xdr:colOff>276225</xdr:colOff>
      <xdr:row>1128</xdr:row>
      <xdr:rowOff>74930</xdr:rowOff>
    </xdr:to>
    <xdr:pic>
      <xdr:nvPicPr>
        <xdr:cNvPr id="84" name="Imagen 83">
          <a:extLst>
            <a:ext uri="{FF2B5EF4-FFF2-40B4-BE49-F238E27FC236}">
              <a16:creationId xmlns:a16="http://schemas.microsoft.com/office/drawing/2014/main" id="{E150BAD3-B4C4-4898-9A69-D4F6339BC981}"/>
            </a:ext>
          </a:extLst>
        </xdr:cNvPr>
        <xdr:cNvPicPr/>
      </xdr:nvPicPr>
      <xdr:blipFill rotWithShape="1">
        <a:blip xmlns:r="http://schemas.openxmlformats.org/officeDocument/2006/relationships" r:embed="rId82"/>
        <a:srcRect t="14655"/>
        <a:stretch/>
      </xdr:blipFill>
      <xdr:spPr bwMode="auto">
        <a:xfrm>
          <a:off x="0" y="216057480"/>
          <a:ext cx="5823585" cy="24523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1130</xdr:row>
      <xdr:rowOff>0</xdr:rowOff>
    </xdr:from>
    <xdr:to>
      <xdr:col>7</xdr:col>
      <xdr:colOff>276225</xdr:colOff>
      <xdr:row>1143</xdr:row>
      <xdr:rowOff>93980</xdr:rowOff>
    </xdr:to>
    <xdr:pic>
      <xdr:nvPicPr>
        <xdr:cNvPr id="85" name="Imagen 84">
          <a:extLst>
            <a:ext uri="{FF2B5EF4-FFF2-40B4-BE49-F238E27FC236}">
              <a16:creationId xmlns:a16="http://schemas.microsoft.com/office/drawing/2014/main" id="{1C8DA9DB-1E04-4149-91E9-86F9E48B4C4E}"/>
            </a:ext>
          </a:extLst>
        </xdr:cNvPr>
        <xdr:cNvPicPr/>
      </xdr:nvPicPr>
      <xdr:blipFill rotWithShape="1">
        <a:blip xmlns:r="http://schemas.openxmlformats.org/officeDocument/2006/relationships" r:embed="rId83"/>
        <a:srcRect t="14017"/>
        <a:stretch/>
      </xdr:blipFill>
      <xdr:spPr bwMode="auto">
        <a:xfrm>
          <a:off x="0" y="218800680"/>
          <a:ext cx="5823585" cy="247142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1144</xdr:row>
      <xdr:rowOff>0</xdr:rowOff>
    </xdr:from>
    <xdr:to>
      <xdr:col>7</xdr:col>
      <xdr:colOff>276225</xdr:colOff>
      <xdr:row>1156</xdr:row>
      <xdr:rowOff>93980</xdr:rowOff>
    </xdr:to>
    <xdr:pic>
      <xdr:nvPicPr>
        <xdr:cNvPr id="86" name="Imagen 85">
          <a:extLst>
            <a:ext uri="{FF2B5EF4-FFF2-40B4-BE49-F238E27FC236}">
              <a16:creationId xmlns:a16="http://schemas.microsoft.com/office/drawing/2014/main" id="{5E83A419-A631-4714-8E88-71F48F6C9F8B}"/>
            </a:ext>
          </a:extLst>
        </xdr:cNvPr>
        <xdr:cNvPicPr/>
      </xdr:nvPicPr>
      <xdr:blipFill rotWithShape="1">
        <a:blip xmlns:r="http://schemas.openxmlformats.org/officeDocument/2006/relationships" r:embed="rId84"/>
        <a:srcRect t="20390"/>
        <a:stretch/>
      </xdr:blipFill>
      <xdr:spPr bwMode="auto">
        <a:xfrm>
          <a:off x="0" y="221361000"/>
          <a:ext cx="5823585" cy="228854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1158</xdr:row>
      <xdr:rowOff>0</xdr:rowOff>
    </xdr:from>
    <xdr:to>
      <xdr:col>7</xdr:col>
      <xdr:colOff>276225</xdr:colOff>
      <xdr:row>1170</xdr:row>
      <xdr:rowOff>113030</xdr:rowOff>
    </xdr:to>
    <xdr:pic>
      <xdr:nvPicPr>
        <xdr:cNvPr id="87" name="Imagen 86">
          <a:extLst>
            <a:ext uri="{FF2B5EF4-FFF2-40B4-BE49-F238E27FC236}">
              <a16:creationId xmlns:a16="http://schemas.microsoft.com/office/drawing/2014/main" id="{A797CD3B-2CF1-41E1-96F0-E708317C9D33}"/>
            </a:ext>
          </a:extLst>
        </xdr:cNvPr>
        <xdr:cNvPicPr/>
      </xdr:nvPicPr>
      <xdr:blipFill rotWithShape="1">
        <a:blip xmlns:r="http://schemas.openxmlformats.org/officeDocument/2006/relationships" r:embed="rId85"/>
        <a:srcRect t="19752"/>
        <a:stretch/>
      </xdr:blipFill>
      <xdr:spPr bwMode="auto">
        <a:xfrm>
          <a:off x="0" y="223921320"/>
          <a:ext cx="5823585" cy="230759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1172</xdr:row>
      <xdr:rowOff>0</xdr:rowOff>
    </xdr:from>
    <xdr:to>
      <xdr:col>7</xdr:col>
      <xdr:colOff>276225</xdr:colOff>
      <xdr:row>1185</xdr:row>
      <xdr:rowOff>27305</xdr:rowOff>
    </xdr:to>
    <xdr:pic>
      <xdr:nvPicPr>
        <xdr:cNvPr id="88" name="Imagen 87">
          <a:extLst>
            <a:ext uri="{FF2B5EF4-FFF2-40B4-BE49-F238E27FC236}">
              <a16:creationId xmlns:a16="http://schemas.microsoft.com/office/drawing/2014/main" id="{391C50FE-6D65-474A-9FC6-EC84F5E7B339}"/>
            </a:ext>
          </a:extLst>
        </xdr:cNvPr>
        <xdr:cNvPicPr/>
      </xdr:nvPicPr>
      <xdr:blipFill rotWithShape="1">
        <a:blip xmlns:r="http://schemas.openxmlformats.org/officeDocument/2006/relationships" r:embed="rId86"/>
        <a:srcRect t="16248"/>
        <a:stretch/>
      </xdr:blipFill>
      <xdr:spPr bwMode="auto">
        <a:xfrm>
          <a:off x="0" y="226481640"/>
          <a:ext cx="5823585" cy="24047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1187</xdr:row>
      <xdr:rowOff>0</xdr:rowOff>
    </xdr:from>
    <xdr:to>
      <xdr:col>7</xdr:col>
      <xdr:colOff>276225</xdr:colOff>
      <xdr:row>1200</xdr:row>
      <xdr:rowOff>27305</xdr:rowOff>
    </xdr:to>
    <xdr:pic>
      <xdr:nvPicPr>
        <xdr:cNvPr id="89" name="Imagen 88">
          <a:extLst>
            <a:ext uri="{FF2B5EF4-FFF2-40B4-BE49-F238E27FC236}">
              <a16:creationId xmlns:a16="http://schemas.microsoft.com/office/drawing/2014/main" id="{C366F423-3FC0-4A3F-9C4C-178DF9D005EC}"/>
            </a:ext>
          </a:extLst>
        </xdr:cNvPr>
        <xdr:cNvPicPr/>
      </xdr:nvPicPr>
      <xdr:blipFill rotWithShape="1">
        <a:blip xmlns:r="http://schemas.openxmlformats.org/officeDocument/2006/relationships" r:embed="rId87"/>
        <a:srcRect t="16248"/>
        <a:stretch/>
      </xdr:blipFill>
      <xdr:spPr bwMode="auto">
        <a:xfrm>
          <a:off x="0" y="229224840"/>
          <a:ext cx="5823585" cy="24047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1201</xdr:row>
      <xdr:rowOff>0</xdr:rowOff>
    </xdr:from>
    <xdr:to>
      <xdr:col>7</xdr:col>
      <xdr:colOff>276225</xdr:colOff>
      <xdr:row>1214</xdr:row>
      <xdr:rowOff>84455</xdr:rowOff>
    </xdr:to>
    <xdr:pic>
      <xdr:nvPicPr>
        <xdr:cNvPr id="90" name="Imagen 89">
          <a:extLst>
            <a:ext uri="{FF2B5EF4-FFF2-40B4-BE49-F238E27FC236}">
              <a16:creationId xmlns:a16="http://schemas.microsoft.com/office/drawing/2014/main" id="{BF59D9F0-6FF5-41F8-B671-35D811BEAAB0}"/>
            </a:ext>
          </a:extLst>
        </xdr:cNvPr>
        <xdr:cNvPicPr/>
      </xdr:nvPicPr>
      <xdr:blipFill rotWithShape="1">
        <a:blip xmlns:r="http://schemas.openxmlformats.org/officeDocument/2006/relationships" r:embed="rId88"/>
        <a:srcRect t="14336"/>
        <a:stretch/>
      </xdr:blipFill>
      <xdr:spPr bwMode="auto">
        <a:xfrm>
          <a:off x="0" y="231785160"/>
          <a:ext cx="5823585" cy="246189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1216</xdr:row>
      <xdr:rowOff>0</xdr:rowOff>
    </xdr:from>
    <xdr:to>
      <xdr:col>7</xdr:col>
      <xdr:colOff>66040</xdr:colOff>
      <xdr:row>1231</xdr:row>
      <xdr:rowOff>178435</xdr:rowOff>
    </xdr:to>
    <xdr:pic>
      <xdr:nvPicPr>
        <xdr:cNvPr id="91" name="Imagen 90">
          <a:extLst>
            <a:ext uri="{FF2B5EF4-FFF2-40B4-BE49-F238E27FC236}">
              <a16:creationId xmlns:a16="http://schemas.microsoft.com/office/drawing/2014/main" id="{F155508E-1D84-4C09-9BB1-7E328B0D6C12}"/>
            </a:ext>
          </a:extLst>
        </xdr:cNvPr>
        <xdr:cNvPicPr>
          <a:picLocks noChangeAspect="1"/>
        </xdr:cNvPicPr>
      </xdr:nvPicPr>
      <xdr:blipFill>
        <a:blip xmlns:r="http://schemas.openxmlformats.org/officeDocument/2006/relationships" r:embed="rId89"/>
        <a:stretch>
          <a:fillRect/>
        </a:stretch>
      </xdr:blipFill>
      <xdr:spPr>
        <a:xfrm>
          <a:off x="0" y="234528360"/>
          <a:ext cx="5613400" cy="2921635"/>
        </a:xfrm>
        <a:prstGeom prst="rect">
          <a:avLst/>
        </a:prstGeom>
      </xdr:spPr>
    </xdr:pic>
    <xdr:clientData/>
  </xdr:twoCellAnchor>
  <xdr:twoCellAnchor editAs="oneCell">
    <xdr:from>
      <xdr:col>0</xdr:col>
      <xdr:colOff>0</xdr:colOff>
      <xdr:row>1233</xdr:row>
      <xdr:rowOff>0</xdr:rowOff>
    </xdr:from>
    <xdr:to>
      <xdr:col>7</xdr:col>
      <xdr:colOff>66040</xdr:colOff>
      <xdr:row>1245</xdr:row>
      <xdr:rowOff>33655</xdr:rowOff>
    </xdr:to>
    <xdr:pic>
      <xdr:nvPicPr>
        <xdr:cNvPr id="92" name="Imagen 91">
          <a:extLst>
            <a:ext uri="{FF2B5EF4-FFF2-40B4-BE49-F238E27FC236}">
              <a16:creationId xmlns:a16="http://schemas.microsoft.com/office/drawing/2014/main" id="{B2EE55F0-4150-478A-A11C-5C14C66084E5}"/>
            </a:ext>
          </a:extLst>
        </xdr:cNvPr>
        <xdr:cNvPicPr>
          <a:picLocks noChangeAspect="1"/>
        </xdr:cNvPicPr>
      </xdr:nvPicPr>
      <xdr:blipFill>
        <a:blip xmlns:r="http://schemas.openxmlformats.org/officeDocument/2006/relationships" r:embed="rId90"/>
        <a:stretch>
          <a:fillRect/>
        </a:stretch>
      </xdr:blipFill>
      <xdr:spPr>
        <a:xfrm>
          <a:off x="0" y="237637320"/>
          <a:ext cx="5613400" cy="2228215"/>
        </a:xfrm>
        <a:prstGeom prst="rect">
          <a:avLst/>
        </a:prstGeom>
      </xdr:spPr>
    </xdr:pic>
    <xdr:clientData/>
  </xdr:twoCellAnchor>
  <xdr:twoCellAnchor editAs="oneCell">
    <xdr:from>
      <xdr:col>0</xdr:col>
      <xdr:colOff>0</xdr:colOff>
      <xdr:row>1246</xdr:row>
      <xdr:rowOff>0</xdr:rowOff>
    </xdr:from>
    <xdr:to>
      <xdr:col>7</xdr:col>
      <xdr:colOff>66040</xdr:colOff>
      <xdr:row>1261</xdr:row>
      <xdr:rowOff>178435</xdr:rowOff>
    </xdr:to>
    <xdr:pic>
      <xdr:nvPicPr>
        <xdr:cNvPr id="93" name="Imagen 92">
          <a:extLst>
            <a:ext uri="{FF2B5EF4-FFF2-40B4-BE49-F238E27FC236}">
              <a16:creationId xmlns:a16="http://schemas.microsoft.com/office/drawing/2014/main" id="{48AE587C-7456-4AFC-BA40-DB3C4224794A}"/>
            </a:ext>
          </a:extLst>
        </xdr:cNvPr>
        <xdr:cNvPicPr>
          <a:picLocks noChangeAspect="1"/>
        </xdr:cNvPicPr>
      </xdr:nvPicPr>
      <xdr:blipFill>
        <a:blip xmlns:r="http://schemas.openxmlformats.org/officeDocument/2006/relationships" r:embed="rId91"/>
        <a:stretch>
          <a:fillRect/>
        </a:stretch>
      </xdr:blipFill>
      <xdr:spPr>
        <a:xfrm>
          <a:off x="0" y="240014760"/>
          <a:ext cx="5613400" cy="2921635"/>
        </a:xfrm>
        <a:prstGeom prst="rect">
          <a:avLst/>
        </a:prstGeom>
      </xdr:spPr>
    </xdr:pic>
    <xdr:clientData/>
  </xdr:twoCellAnchor>
  <xdr:twoCellAnchor editAs="oneCell">
    <xdr:from>
      <xdr:col>0</xdr:col>
      <xdr:colOff>0</xdr:colOff>
      <xdr:row>1263</xdr:row>
      <xdr:rowOff>0</xdr:rowOff>
    </xdr:from>
    <xdr:to>
      <xdr:col>7</xdr:col>
      <xdr:colOff>66040</xdr:colOff>
      <xdr:row>1275</xdr:row>
      <xdr:rowOff>142875</xdr:rowOff>
    </xdr:to>
    <xdr:pic>
      <xdr:nvPicPr>
        <xdr:cNvPr id="94" name="Imagen 93">
          <a:extLst>
            <a:ext uri="{FF2B5EF4-FFF2-40B4-BE49-F238E27FC236}">
              <a16:creationId xmlns:a16="http://schemas.microsoft.com/office/drawing/2014/main" id="{14FBEDF5-58E9-410F-8F98-48D479DD5FF0}"/>
            </a:ext>
          </a:extLst>
        </xdr:cNvPr>
        <xdr:cNvPicPr>
          <a:picLocks noChangeAspect="1"/>
        </xdr:cNvPicPr>
      </xdr:nvPicPr>
      <xdr:blipFill>
        <a:blip xmlns:r="http://schemas.openxmlformats.org/officeDocument/2006/relationships" r:embed="rId92"/>
        <a:stretch>
          <a:fillRect/>
        </a:stretch>
      </xdr:blipFill>
      <xdr:spPr>
        <a:xfrm>
          <a:off x="0" y="243123720"/>
          <a:ext cx="5613400" cy="2337435"/>
        </a:xfrm>
        <a:prstGeom prst="rect">
          <a:avLst/>
        </a:prstGeom>
      </xdr:spPr>
    </xdr:pic>
    <xdr:clientData/>
  </xdr:twoCellAnchor>
  <xdr:twoCellAnchor editAs="oneCell">
    <xdr:from>
      <xdr:col>0</xdr:col>
      <xdr:colOff>0</xdr:colOff>
      <xdr:row>1277</xdr:row>
      <xdr:rowOff>0</xdr:rowOff>
    </xdr:from>
    <xdr:to>
      <xdr:col>7</xdr:col>
      <xdr:colOff>66040</xdr:colOff>
      <xdr:row>1292</xdr:row>
      <xdr:rowOff>178435</xdr:rowOff>
    </xdr:to>
    <xdr:pic>
      <xdr:nvPicPr>
        <xdr:cNvPr id="95" name="Imagen 94">
          <a:extLst>
            <a:ext uri="{FF2B5EF4-FFF2-40B4-BE49-F238E27FC236}">
              <a16:creationId xmlns:a16="http://schemas.microsoft.com/office/drawing/2014/main" id="{7C87583B-E963-437D-827E-A0F2B4F5D692}"/>
            </a:ext>
          </a:extLst>
        </xdr:cNvPr>
        <xdr:cNvPicPr>
          <a:picLocks noChangeAspect="1"/>
        </xdr:cNvPicPr>
      </xdr:nvPicPr>
      <xdr:blipFill>
        <a:blip xmlns:r="http://schemas.openxmlformats.org/officeDocument/2006/relationships" r:embed="rId93"/>
        <a:stretch>
          <a:fillRect/>
        </a:stretch>
      </xdr:blipFill>
      <xdr:spPr>
        <a:xfrm>
          <a:off x="0" y="245684040"/>
          <a:ext cx="5613400" cy="2921635"/>
        </a:xfrm>
        <a:prstGeom prst="rect">
          <a:avLst/>
        </a:prstGeom>
      </xdr:spPr>
    </xdr:pic>
    <xdr:clientData/>
  </xdr:twoCellAnchor>
  <xdr:twoCellAnchor>
    <xdr:from>
      <xdr:col>0</xdr:col>
      <xdr:colOff>0</xdr:colOff>
      <xdr:row>1294</xdr:row>
      <xdr:rowOff>0</xdr:rowOff>
    </xdr:from>
    <xdr:to>
      <xdr:col>7</xdr:col>
      <xdr:colOff>66675</xdr:colOff>
      <xdr:row>1306</xdr:row>
      <xdr:rowOff>133350</xdr:rowOff>
    </xdr:to>
    <xdr:pic>
      <xdr:nvPicPr>
        <xdr:cNvPr id="96" name="Imagen 95">
          <a:extLst>
            <a:ext uri="{FF2B5EF4-FFF2-40B4-BE49-F238E27FC236}">
              <a16:creationId xmlns:a16="http://schemas.microsoft.com/office/drawing/2014/main" id="{BD59968B-BA68-45CD-A776-5D2BB3ED0F57}"/>
            </a:ext>
          </a:extLst>
        </xdr:cNvPr>
        <xdr:cNvPicPr>
          <a:picLocks noChangeAspect="1" noChangeArrowheads="1"/>
        </xdr:cNvPicPr>
      </xdr:nvPicPr>
      <xdr:blipFill>
        <a:blip xmlns:r="http://schemas.openxmlformats.org/officeDocument/2006/relationships" r:embed="rId94" cstate="print">
          <a:extLst>
            <a:ext uri="{28A0092B-C50C-407E-A947-70E740481C1C}">
              <a14:useLocalDpi xmlns:a14="http://schemas.microsoft.com/office/drawing/2010/main" val="0"/>
            </a:ext>
          </a:extLst>
        </a:blip>
        <a:srcRect/>
        <a:stretch>
          <a:fillRect/>
        </a:stretch>
      </xdr:blipFill>
      <xdr:spPr bwMode="auto">
        <a:xfrm>
          <a:off x="0" y="248793000"/>
          <a:ext cx="5614035" cy="23279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1325</xdr:row>
      <xdr:rowOff>9525</xdr:rowOff>
    </xdr:from>
    <xdr:to>
      <xdr:col>7</xdr:col>
      <xdr:colOff>66675</xdr:colOff>
      <xdr:row>1337</xdr:row>
      <xdr:rowOff>28575</xdr:rowOff>
    </xdr:to>
    <xdr:pic>
      <xdr:nvPicPr>
        <xdr:cNvPr id="97" name="Imagen 96">
          <a:extLst>
            <a:ext uri="{FF2B5EF4-FFF2-40B4-BE49-F238E27FC236}">
              <a16:creationId xmlns:a16="http://schemas.microsoft.com/office/drawing/2014/main" id="{77D05675-2EDA-49D0-B5FE-62E51D0A0064}"/>
            </a:ext>
          </a:extLst>
        </xdr:cNvPr>
        <xdr:cNvPicPr>
          <a:picLocks noChangeAspect="1" noChangeArrowheads="1"/>
        </xdr:cNvPicPr>
      </xdr:nvPicPr>
      <xdr:blipFill>
        <a:blip xmlns:r="http://schemas.openxmlformats.org/officeDocument/2006/relationships" r:embed="rId95" cstate="print">
          <a:extLst>
            <a:ext uri="{28A0092B-C50C-407E-A947-70E740481C1C}">
              <a14:useLocalDpi xmlns:a14="http://schemas.microsoft.com/office/drawing/2010/main" val="0"/>
            </a:ext>
          </a:extLst>
        </a:blip>
        <a:srcRect/>
        <a:stretch>
          <a:fillRect/>
        </a:stretch>
      </xdr:blipFill>
      <xdr:spPr bwMode="auto">
        <a:xfrm>
          <a:off x="0" y="254471805"/>
          <a:ext cx="5614035" cy="2213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1307</xdr:row>
      <xdr:rowOff>180975</xdr:rowOff>
    </xdr:from>
    <xdr:to>
      <xdr:col>7</xdr:col>
      <xdr:colOff>66675</xdr:colOff>
      <xdr:row>1323</xdr:row>
      <xdr:rowOff>171450</xdr:rowOff>
    </xdr:to>
    <xdr:pic>
      <xdr:nvPicPr>
        <xdr:cNvPr id="98" name="Imagen 1">
          <a:extLst>
            <a:ext uri="{FF2B5EF4-FFF2-40B4-BE49-F238E27FC236}">
              <a16:creationId xmlns:a16="http://schemas.microsoft.com/office/drawing/2014/main" id="{C11A87D1-4AA1-4848-A472-0DBE9E6F0934}"/>
            </a:ext>
          </a:extLst>
        </xdr:cNvPr>
        <xdr:cNvPicPr>
          <a:picLocks noChangeAspect="1" noChangeArrowheads="1"/>
        </xdr:cNvPicPr>
      </xdr:nvPicPr>
      <xdr:blipFill>
        <a:blip xmlns:r="http://schemas.openxmlformats.org/officeDocument/2006/relationships" r:embed="rId96" cstate="print">
          <a:extLst>
            <a:ext uri="{28A0092B-C50C-407E-A947-70E740481C1C}">
              <a14:useLocalDpi xmlns:a14="http://schemas.microsoft.com/office/drawing/2010/main" val="0"/>
            </a:ext>
          </a:extLst>
        </a:blip>
        <a:srcRect/>
        <a:stretch>
          <a:fillRect/>
        </a:stretch>
      </xdr:blipFill>
      <xdr:spPr bwMode="auto">
        <a:xfrm>
          <a:off x="0" y="251351415"/>
          <a:ext cx="5614035" cy="29165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1338</xdr:row>
      <xdr:rowOff>0</xdr:rowOff>
    </xdr:from>
    <xdr:to>
      <xdr:col>7</xdr:col>
      <xdr:colOff>66040</xdr:colOff>
      <xdr:row>1353</xdr:row>
      <xdr:rowOff>178435</xdr:rowOff>
    </xdr:to>
    <xdr:pic>
      <xdr:nvPicPr>
        <xdr:cNvPr id="99" name="Imagen 98">
          <a:extLst>
            <a:ext uri="{FF2B5EF4-FFF2-40B4-BE49-F238E27FC236}">
              <a16:creationId xmlns:a16="http://schemas.microsoft.com/office/drawing/2014/main" id="{5396B758-0E37-4E47-9ACB-1748059CDC0D}"/>
            </a:ext>
          </a:extLst>
        </xdr:cNvPr>
        <xdr:cNvPicPr>
          <a:picLocks noChangeAspect="1"/>
        </xdr:cNvPicPr>
      </xdr:nvPicPr>
      <xdr:blipFill>
        <a:blip xmlns:r="http://schemas.openxmlformats.org/officeDocument/2006/relationships" r:embed="rId97"/>
        <a:stretch>
          <a:fillRect/>
        </a:stretch>
      </xdr:blipFill>
      <xdr:spPr>
        <a:xfrm>
          <a:off x="0" y="256839720"/>
          <a:ext cx="5613400" cy="2921635"/>
        </a:xfrm>
        <a:prstGeom prst="rect">
          <a:avLst/>
        </a:prstGeom>
      </xdr:spPr>
    </xdr:pic>
    <xdr:clientData/>
  </xdr:twoCellAnchor>
  <xdr:twoCellAnchor editAs="oneCell">
    <xdr:from>
      <xdr:col>0</xdr:col>
      <xdr:colOff>0</xdr:colOff>
      <xdr:row>1355</xdr:row>
      <xdr:rowOff>0</xdr:rowOff>
    </xdr:from>
    <xdr:to>
      <xdr:col>7</xdr:col>
      <xdr:colOff>66040</xdr:colOff>
      <xdr:row>1369</xdr:row>
      <xdr:rowOff>102870</xdr:rowOff>
    </xdr:to>
    <xdr:pic>
      <xdr:nvPicPr>
        <xdr:cNvPr id="100" name="Imagen 99">
          <a:extLst>
            <a:ext uri="{FF2B5EF4-FFF2-40B4-BE49-F238E27FC236}">
              <a16:creationId xmlns:a16="http://schemas.microsoft.com/office/drawing/2014/main" id="{797FE475-0CF4-4E42-97B0-30CB5EF81F6C}"/>
            </a:ext>
          </a:extLst>
        </xdr:cNvPr>
        <xdr:cNvPicPr>
          <a:picLocks noChangeAspect="1"/>
        </xdr:cNvPicPr>
      </xdr:nvPicPr>
      <xdr:blipFill>
        <a:blip xmlns:r="http://schemas.openxmlformats.org/officeDocument/2006/relationships" r:embed="rId98"/>
        <a:stretch>
          <a:fillRect/>
        </a:stretch>
      </xdr:blipFill>
      <xdr:spPr>
        <a:xfrm>
          <a:off x="0" y="259948680"/>
          <a:ext cx="5613400" cy="2663190"/>
        </a:xfrm>
        <a:prstGeom prst="rect">
          <a:avLst/>
        </a:prstGeom>
      </xdr:spPr>
    </xdr:pic>
    <xdr:clientData/>
  </xdr:twoCellAnchor>
  <xdr:twoCellAnchor editAs="oneCell">
    <xdr:from>
      <xdr:col>0</xdr:col>
      <xdr:colOff>0</xdr:colOff>
      <xdr:row>1371</xdr:row>
      <xdr:rowOff>0</xdr:rowOff>
    </xdr:from>
    <xdr:to>
      <xdr:col>7</xdr:col>
      <xdr:colOff>66040</xdr:colOff>
      <xdr:row>1385</xdr:row>
      <xdr:rowOff>27305</xdr:rowOff>
    </xdr:to>
    <xdr:pic>
      <xdr:nvPicPr>
        <xdr:cNvPr id="101" name="Imagen 100">
          <a:extLst>
            <a:ext uri="{FF2B5EF4-FFF2-40B4-BE49-F238E27FC236}">
              <a16:creationId xmlns:a16="http://schemas.microsoft.com/office/drawing/2014/main" id="{8C856970-693D-401A-85C8-4E9707472BAE}"/>
            </a:ext>
          </a:extLst>
        </xdr:cNvPr>
        <xdr:cNvPicPr>
          <a:picLocks noChangeAspect="1"/>
        </xdr:cNvPicPr>
      </xdr:nvPicPr>
      <xdr:blipFill>
        <a:blip xmlns:r="http://schemas.openxmlformats.org/officeDocument/2006/relationships" r:embed="rId99"/>
        <a:stretch>
          <a:fillRect/>
        </a:stretch>
      </xdr:blipFill>
      <xdr:spPr>
        <a:xfrm>
          <a:off x="0" y="262874760"/>
          <a:ext cx="5613400" cy="2587625"/>
        </a:xfrm>
        <a:prstGeom prst="rect">
          <a:avLst/>
        </a:prstGeom>
      </xdr:spPr>
    </xdr:pic>
    <xdr:clientData/>
  </xdr:twoCellAnchor>
  <xdr:twoCellAnchor editAs="oneCell">
    <xdr:from>
      <xdr:col>0</xdr:col>
      <xdr:colOff>0</xdr:colOff>
      <xdr:row>1386</xdr:row>
      <xdr:rowOff>0</xdr:rowOff>
    </xdr:from>
    <xdr:to>
      <xdr:col>7</xdr:col>
      <xdr:colOff>66040</xdr:colOff>
      <xdr:row>1399</xdr:row>
      <xdr:rowOff>150495</xdr:rowOff>
    </xdr:to>
    <xdr:pic>
      <xdr:nvPicPr>
        <xdr:cNvPr id="102" name="Imagen 101">
          <a:extLst>
            <a:ext uri="{FF2B5EF4-FFF2-40B4-BE49-F238E27FC236}">
              <a16:creationId xmlns:a16="http://schemas.microsoft.com/office/drawing/2014/main" id="{CBFF5C40-CBCA-4680-8386-A5B66525A006}"/>
            </a:ext>
          </a:extLst>
        </xdr:cNvPr>
        <xdr:cNvPicPr>
          <a:picLocks noChangeAspect="1"/>
        </xdr:cNvPicPr>
      </xdr:nvPicPr>
      <xdr:blipFill>
        <a:blip xmlns:r="http://schemas.openxmlformats.org/officeDocument/2006/relationships" r:embed="rId100"/>
        <a:stretch>
          <a:fillRect/>
        </a:stretch>
      </xdr:blipFill>
      <xdr:spPr>
        <a:xfrm>
          <a:off x="0" y="265617960"/>
          <a:ext cx="5613400" cy="2527935"/>
        </a:xfrm>
        <a:prstGeom prst="rect">
          <a:avLst/>
        </a:prstGeom>
      </xdr:spPr>
    </xdr:pic>
    <xdr:clientData/>
  </xdr:twoCellAnchor>
  <xdr:twoCellAnchor editAs="oneCell">
    <xdr:from>
      <xdr:col>0</xdr:col>
      <xdr:colOff>0</xdr:colOff>
      <xdr:row>1401</xdr:row>
      <xdr:rowOff>0</xdr:rowOff>
    </xdr:from>
    <xdr:to>
      <xdr:col>7</xdr:col>
      <xdr:colOff>66040</xdr:colOff>
      <xdr:row>1413</xdr:row>
      <xdr:rowOff>60960</xdr:rowOff>
    </xdr:to>
    <xdr:pic>
      <xdr:nvPicPr>
        <xdr:cNvPr id="103" name="Imagen 102">
          <a:extLst>
            <a:ext uri="{FF2B5EF4-FFF2-40B4-BE49-F238E27FC236}">
              <a16:creationId xmlns:a16="http://schemas.microsoft.com/office/drawing/2014/main" id="{A58759BE-0717-448A-BA3A-0457DF62362E}"/>
            </a:ext>
          </a:extLst>
        </xdr:cNvPr>
        <xdr:cNvPicPr>
          <a:picLocks noChangeAspect="1"/>
        </xdr:cNvPicPr>
      </xdr:nvPicPr>
      <xdr:blipFill>
        <a:blip xmlns:r="http://schemas.openxmlformats.org/officeDocument/2006/relationships" r:embed="rId101"/>
        <a:stretch>
          <a:fillRect/>
        </a:stretch>
      </xdr:blipFill>
      <xdr:spPr>
        <a:xfrm>
          <a:off x="0" y="268361160"/>
          <a:ext cx="5613400" cy="2255520"/>
        </a:xfrm>
        <a:prstGeom prst="rect">
          <a:avLst/>
        </a:prstGeom>
      </xdr:spPr>
    </xdr:pic>
    <xdr:clientData/>
  </xdr:twoCellAnchor>
  <xdr:twoCellAnchor editAs="oneCell">
    <xdr:from>
      <xdr:col>0</xdr:col>
      <xdr:colOff>0</xdr:colOff>
      <xdr:row>1414</xdr:row>
      <xdr:rowOff>0</xdr:rowOff>
    </xdr:from>
    <xdr:to>
      <xdr:col>7</xdr:col>
      <xdr:colOff>66040</xdr:colOff>
      <xdr:row>1426</xdr:row>
      <xdr:rowOff>129540</xdr:rowOff>
    </xdr:to>
    <xdr:pic>
      <xdr:nvPicPr>
        <xdr:cNvPr id="104" name="Imagen 103">
          <a:extLst>
            <a:ext uri="{FF2B5EF4-FFF2-40B4-BE49-F238E27FC236}">
              <a16:creationId xmlns:a16="http://schemas.microsoft.com/office/drawing/2014/main" id="{31AC23AE-1379-4526-9479-94AA04FB2353}"/>
            </a:ext>
          </a:extLst>
        </xdr:cNvPr>
        <xdr:cNvPicPr>
          <a:picLocks noChangeAspect="1"/>
        </xdr:cNvPicPr>
      </xdr:nvPicPr>
      <xdr:blipFill>
        <a:blip xmlns:r="http://schemas.openxmlformats.org/officeDocument/2006/relationships" r:embed="rId102"/>
        <a:stretch>
          <a:fillRect/>
        </a:stretch>
      </xdr:blipFill>
      <xdr:spPr>
        <a:xfrm>
          <a:off x="0" y="270738600"/>
          <a:ext cx="5613400" cy="2324100"/>
        </a:xfrm>
        <a:prstGeom prst="rect">
          <a:avLst/>
        </a:prstGeom>
      </xdr:spPr>
    </xdr:pic>
    <xdr:clientData/>
  </xdr:twoCellAnchor>
  <xdr:twoCellAnchor editAs="oneCell">
    <xdr:from>
      <xdr:col>0</xdr:col>
      <xdr:colOff>0</xdr:colOff>
      <xdr:row>1428</xdr:row>
      <xdr:rowOff>0</xdr:rowOff>
    </xdr:from>
    <xdr:to>
      <xdr:col>7</xdr:col>
      <xdr:colOff>66040</xdr:colOff>
      <xdr:row>1440</xdr:row>
      <xdr:rowOff>88265</xdr:rowOff>
    </xdr:to>
    <xdr:pic>
      <xdr:nvPicPr>
        <xdr:cNvPr id="105" name="Imagen 104">
          <a:extLst>
            <a:ext uri="{FF2B5EF4-FFF2-40B4-BE49-F238E27FC236}">
              <a16:creationId xmlns:a16="http://schemas.microsoft.com/office/drawing/2014/main" id="{027F99AA-976A-4124-A896-F1204328AE3F}"/>
            </a:ext>
          </a:extLst>
        </xdr:cNvPr>
        <xdr:cNvPicPr>
          <a:picLocks noChangeAspect="1"/>
        </xdr:cNvPicPr>
      </xdr:nvPicPr>
      <xdr:blipFill>
        <a:blip xmlns:r="http://schemas.openxmlformats.org/officeDocument/2006/relationships" r:embed="rId103"/>
        <a:stretch>
          <a:fillRect/>
        </a:stretch>
      </xdr:blipFill>
      <xdr:spPr>
        <a:xfrm>
          <a:off x="0" y="273298920"/>
          <a:ext cx="5613400" cy="2282825"/>
        </a:xfrm>
        <a:prstGeom prst="rect">
          <a:avLst/>
        </a:prstGeom>
      </xdr:spPr>
    </xdr:pic>
    <xdr:clientData/>
  </xdr:twoCellAnchor>
  <xdr:twoCellAnchor editAs="oneCell">
    <xdr:from>
      <xdr:col>0</xdr:col>
      <xdr:colOff>0</xdr:colOff>
      <xdr:row>1441</xdr:row>
      <xdr:rowOff>0</xdr:rowOff>
    </xdr:from>
    <xdr:to>
      <xdr:col>7</xdr:col>
      <xdr:colOff>66040</xdr:colOff>
      <xdr:row>1456</xdr:row>
      <xdr:rowOff>178435</xdr:rowOff>
    </xdr:to>
    <xdr:pic>
      <xdr:nvPicPr>
        <xdr:cNvPr id="106" name="Imagen 105">
          <a:extLst>
            <a:ext uri="{FF2B5EF4-FFF2-40B4-BE49-F238E27FC236}">
              <a16:creationId xmlns:a16="http://schemas.microsoft.com/office/drawing/2014/main" id="{50A0E195-D3D9-4D35-BB04-D7594EF46F9E}"/>
            </a:ext>
          </a:extLst>
        </xdr:cNvPr>
        <xdr:cNvPicPr>
          <a:picLocks noChangeAspect="1"/>
        </xdr:cNvPicPr>
      </xdr:nvPicPr>
      <xdr:blipFill>
        <a:blip xmlns:r="http://schemas.openxmlformats.org/officeDocument/2006/relationships" r:embed="rId104"/>
        <a:stretch>
          <a:fillRect/>
        </a:stretch>
      </xdr:blipFill>
      <xdr:spPr>
        <a:xfrm>
          <a:off x="0" y="275676360"/>
          <a:ext cx="5613400" cy="2921635"/>
        </a:xfrm>
        <a:prstGeom prst="rect">
          <a:avLst/>
        </a:prstGeom>
      </xdr:spPr>
    </xdr:pic>
    <xdr:clientData/>
  </xdr:twoCellAnchor>
  <xdr:twoCellAnchor editAs="oneCell">
    <xdr:from>
      <xdr:col>0</xdr:col>
      <xdr:colOff>0</xdr:colOff>
      <xdr:row>1459</xdr:row>
      <xdr:rowOff>0</xdr:rowOff>
    </xdr:from>
    <xdr:to>
      <xdr:col>7</xdr:col>
      <xdr:colOff>66040</xdr:colOff>
      <xdr:row>1474</xdr:row>
      <xdr:rowOff>178435</xdr:rowOff>
    </xdr:to>
    <xdr:pic>
      <xdr:nvPicPr>
        <xdr:cNvPr id="107" name="Imagen 106">
          <a:extLst>
            <a:ext uri="{FF2B5EF4-FFF2-40B4-BE49-F238E27FC236}">
              <a16:creationId xmlns:a16="http://schemas.microsoft.com/office/drawing/2014/main" id="{FBE050EE-8BBF-48DF-911B-34DCF9B118E4}"/>
            </a:ext>
          </a:extLst>
        </xdr:cNvPr>
        <xdr:cNvPicPr>
          <a:picLocks noChangeAspect="1"/>
        </xdr:cNvPicPr>
      </xdr:nvPicPr>
      <xdr:blipFill>
        <a:blip xmlns:r="http://schemas.openxmlformats.org/officeDocument/2006/relationships" r:embed="rId105"/>
        <a:stretch>
          <a:fillRect/>
        </a:stretch>
      </xdr:blipFill>
      <xdr:spPr>
        <a:xfrm>
          <a:off x="0" y="278968200"/>
          <a:ext cx="5613400" cy="2921635"/>
        </a:xfrm>
        <a:prstGeom prst="rect">
          <a:avLst/>
        </a:prstGeom>
      </xdr:spPr>
    </xdr:pic>
    <xdr:clientData/>
  </xdr:twoCellAnchor>
  <xdr:twoCellAnchor editAs="oneCell">
    <xdr:from>
      <xdr:col>0</xdr:col>
      <xdr:colOff>0</xdr:colOff>
      <xdr:row>1476</xdr:row>
      <xdr:rowOff>0</xdr:rowOff>
    </xdr:from>
    <xdr:to>
      <xdr:col>7</xdr:col>
      <xdr:colOff>66040</xdr:colOff>
      <xdr:row>1491</xdr:row>
      <xdr:rowOff>178435</xdr:rowOff>
    </xdr:to>
    <xdr:pic>
      <xdr:nvPicPr>
        <xdr:cNvPr id="108" name="Imagen 107">
          <a:extLst>
            <a:ext uri="{FF2B5EF4-FFF2-40B4-BE49-F238E27FC236}">
              <a16:creationId xmlns:a16="http://schemas.microsoft.com/office/drawing/2014/main" id="{07498C15-04AB-42F5-B41B-D077F28219AD}"/>
            </a:ext>
          </a:extLst>
        </xdr:cNvPr>
        <xdr:cNvPicPr>
          <a:picLocks noChangeAspect="1"/>
        </xdr:cNvPicPr>
      </xdr:nvPicPr>
      <xdr:blipFill>
        <a:blip xmlns:r="http://schemas.openxmlformats.org/officeDocument/2006/relationships" r:embed="rId106"/>
        <a:stretch>
          <a:fillRect/>
        </a:stretch>
      </xdr:blipFill>
      <xdr:spPr>
        <a:xfrm>
          <a:off x="0" y="282077160"/>
          <a:ext cx="5613400" cy="2921635"/>
        </a:xfrm>
        <a:prstGeom prst="rect">
          <a:avLst/>
        </a:prstGeom>
      </xdr:spPr>
    </xdr:pic>
    <xdr:clientData/>
  </xdr:twoCellAnchor>
  <xdr:twoCellAnchor editAs="oneCell">
    <xdr:from>
      <xdr:col>0</xdr:col>
      <xdr:colOff>0</xdr:colOff>
      <xdr:row>1493</xdr:row>
      <xdr:rowOff>0</xdr:rowOff>
    </xdr:from>
    <xdr:to>
      <xdr:col>7</xdr:col>
      <xdr:colOff>66040</xdr:colOff>
      <xdr:row>1508</xdr:row>
      <xdr:rowOff>178435</xdr:rowOff>
    </xdr:to>
    <xdr:pic>
      <xdr:nvPicPr>
        <xdr:cNvPr id="109" name="Imagen 108">
          <a:extLst>
            <a:ext uri="{FF2B5EF4-FFF2-40B4-BE49-F238E27FC236}">
              <a16:creationId xmlns:a16="http://schemas.microsoft.com/office/drawing/2014/main" id="{29E113B1-E312-47F6-B940-C9CE7A517DFC}"/>
            </a:ext>
          </a:extLst>
        </xdr:cNvPr>
        <xdr:cNvPicPr>
          <a:picLocks noChangeAspect="1"/>
        </xdr:cNvPicPr>
      </xdr:nvPicPr>
      <xdr:blipFill>
        <a:blip xmlns:r="http://schemas.openxmlformats.org/officeDocument/2006/relationships" r:embed="rId107"/>
        <a:stretch>
          <a:fillRect/>
        </a:stretch>
      </xdr:blipFill>
      <xdr:spPr>
        <a:xfrm>
          <a:off x="0" y="285186120"/>
          <a:ext cx="5613400" cy="2921635"/>
        </a:xfrm>
        <a:prstGeom prst="rect">
          <a:avLst/>
        </a:prstGeom>
      </xdr:spPr>
    </xdr:pic>
    <xdr:clientData/>
  </xdr:twoCellAnchor>
  <xdr:twoCellAnchor editAs="oneCell">
    <xdr:from>
      <xdr:col>0</xdr:col>
      <xdr:colOff>0</xdr:colOff>
      <xdr:row>1510</xdr:row>
      <xdr:rowOff>0</xdr:rowOff>
    </xdr:from>
    <xdr:to>
      <xdr:col>7</xdr:col>
      <xdr:colOff>66040</xdr:colOff>
      <xdr:row>1525</xdr:row>
      <xdr:rowOff>178435</xdr:rowOff>
    </xdr:to>
    <xdr:pic>
      <xdr:nvPicPr>
        <xdr:cNvPr id="110" name="Imagen 109">
          <a:extLst>
            <a:ext uri="{FF2B5EF4-FFF2-40B4-BE49-F238E27FC236}">
              <a16:creationId xmlns:a16="http://schemas.microsoft.com/office/drawing/2014/main" id="{B3BEF834-F7FE-42CF-A678-6AB65B0B6C8E}"/>
            </a:ext>
          </a:extLst>
        </xdr:cNvPr>
        <xdr:cNvPicPr>
          <a:picLocks noChangeAspect="1"/>
        </xdr:cNvPicPr>
      </xdr:nvPicPr>
      <xdr:blipFill>
        <a:blip xmlns:r="http://schemas.openxmlformats.org/officeDocument/2006/relationships" r:embed="rId108"/>
        <a:stretch>
          <a:fillRect/>
        </a:stretch>
      </xdr:blipFill>
      <xdr:spPr>
        <a:xfrm>
          <a:off x="0" y="288295080"/>
          <a:ext cx="5613400" cy="2921635"/>
        </a:xfrm>
        <a:prstGeom prst="rect">
          <a:avLst/>
        </a:prstGeom>
      </xdr:spPr>
    </xdr:pic>
    <xdr:clientData/>
  </xdr:twoCellAnchor>
  <xdr:twoCellAnchor editAs="oneCell">
    <xdr:from>
      <xdr:col>0</xdr:col>
      <xdr:colOff>0</xdr:colOff>
      <xdr:row>1527</xdr:row>
      <xdr:rowOff>0</xdr:rowOff>
    </xdr:from>
    <xdr:to>
      <xdr:col>7</xdr:col>
      <xdr:colOff>66040</xdr:colOff>
      <xdr:row>1542</xdr:row>
      <xdr:rowOff>178435</xdr:rowOff>
    </xdr:to>
    <xdr:pic>
      <xdr:nvPicPr>
        <xdr:cNvPr id="111" name="Imagen 110">
          <a:extLst>
            <a:ext uri="{FF2B5EF4-FFF2-40B4-BE49-F238E27FC236}">
              <a16:creationId xmlns:a16="http://schemas.microsoft.com/office/drawing/2014/main" id="{D1CBB4A8-085A-4C60-8723-6F7F611AEA5F}"/>
            </a:ext>
          </a:extLst>
        </xdr:cNvPr>
        <xdr:cNvPicPr>
          <a:picLocks noChangeAspect="1"/>
        </xdr:cNvPicPr>
      </xdr:nvPicPr>
      <xdr:blipFill>
        <a:blip xmlns:r="http://schemas.openxmlformats.org/officeDocument/2006/relationships" r:embed="rId109"/>
        <a:stretch>
          <a:fillRect/>
        </a:stretch>
      </xdr:blipFill>
      <xdr:spPr>
        <a:xfrm>
          <a:off x="0" y="291404040"/>
          <a:ext cx="5613400" cy="2921635"/>
        </a:xfrm>
        <a:prstGeom prst="rect">
          <a:avLst/>
        </a:prstGeom>
      </xdr:spPr>
    </xdr:pic>
    <xdr:clientData/>
  </xdr:twoCellAnchor>
  <xdr:twoCellAnchor editAs="oneCell">
    <xdr:from>
      <xdr:col>0</xdr:col>
      <xdr:colOff>0</xdr:colOff>
      <xdr:row>1544</xdr:row>
      <xdr:rowOff>0</xdr:rowOff>
    </xdr:from>
    <xdr:to>
      <xdr:col>7</xdr:col>
      <xdr:colOff>66040</xdr:colOff>
      <xdr:row>1556</xdr:row>
      <xdr:rowOff>67945</xdr:rowOff>
    </xdr:to>
    <xdr:pic>
      <xdr:nvPicPr>
        <xdr:cNvPr id="112" name="Imagen 111">
          <a:extLst>
            <a:ext uri="{FF2B5EF4-FFF2-40B4-BE49-F238E27FC236}">
              <a16:creationId xmlns:a16="http://schemas.microsoft.com/office/drawing/2014/main" id="{C0C85E75-4052-465B-9602-4586AD28850C}"/>
            </a:ext>
          </a:extLst>
        </xdr:cNvPr>
        <xdr:cNvPicPr>
          <a:picLocks noChangeAspect="1"/>
        </xdr:cNvPicPr>
      </xdr:nvPicPr>
      <xdr:blipFill>
        <a:blip xmlns:r="http://schemas.openxmlformats.org/officeDocument/2006/relationships" r:embed="rId110"/>
        <a:stretch>
          <a:fillRect/>
        </a:stretch>
      </xdr:blipFill>
      <xdr:spPr>
        <a:xfrm>
          <a:off x="0" y="294513000"/>
          <a:ext cx="5613400" cy="2262505"/>
        </a:xfrm>
        <a:prstGeom prst="rect">
          <a:avLst/>
        </a:prstGeom>
      </xdr:spPr>
    </xdr:pic>
    <xdr:clientData/>
  </xdr:twoCellAnchor>
  <xdr:twoCellAnchor editAs="oneCell">
    <xdr:from>
      <xdr:col>0</xdr:col>
      <xdr:colOff>0</xdr:colOff>
      <xdr:row>1558</xdr:row>
      <xdr:rowOff>0</xdr:rowOff>
    </xdr:from>
    <xdr:to>
      <xdr:col>7</xdr:col>
      <xdr:colOff>66040</xdr:colOff>
      <xdr:row>1573</xdr:row>
      <xdr:rowOff>178435</xdr:rowOff>
    </xdr:to>
    <xdr:pic>
      <xdr:nvPicPr>
        <xdr:cNvPr id="113" name="Imagen 112">
          <a:extLst>
            <a:ext uri="{FF2B5EF4-FFF2-40B4-BE49-F238E27FC236}">
              <a16:creationId xmlns:a16="http://schemas.microsoft.com/office/drawing/2014/main" id="{0B471F95-85CB-49FE-BABB-0670B248FE66}"/>
            </a:ext>
          </a:extLst>
        </xdr:cNvPr>
        <xdr:cNvPicPr>
          <a:picLocks noChangeAspect="1"/>
        </xdr:cNvPicPr>
      </xdr:nvPicPr>
      <xdr:blipFill>
        <a:blip xmlns:r="http://schemas.openxmlformats.org/officeDocument/2006/relationships" r:embed="rId111"/>
        <a:stretch>
          <a:fillRect/>
        </a:stretch>
      </xdr:blipFill>
      <xdr:spPr>
        <a:xfrm>
          <a:off x="0" y="297073320"/>
          <a:ext cx="5613400" cy="2921635"/>
        </a:xfrm>
        <a:prstGeom prst="rect">
          <a:avLst/>
        </a:prstGeom>
      </xdr:spPr>
    </xdr:pic>
    <xdr:clientData/>
  </xdr:twoCellAnchor>
  <xdr:twoCellAnchor editAs="oneCell">
    <xdr:from>
      <xdr:col>0</xdr:col>
      <xdr:colOff>0</xdr:colOff>
      <xdr:row>1575</xdr:row>
      <xdr:rowOff>0</xdr:rowOff>
    </xdr:from>
    <xdr:to>
      <xdr:col>7</xdr:col>
      <xdr:colOff>66040</xdr:colOff>
      <xdr:row>1590</xdr:row>
      <xdr:rowOff>178435</xdr:rowOff>
    </xdr:to>
    <xdr:pic>
      <xdr:nvPicPr>
        <xdr:cNvPr id="114" name="Imagen 113">
          <a:extLst>
            <a:ext uri="{FF2B5EF4-FFF2-40B4-BE49-F238E27FC236}">
              <a16:creationId xmlns:a16="http://schemas.microsoft.com/office/drawing/2014/main" id="{180410F9-1D0B-4F83-ACEE-8ED7C7FB19B5}"/>
            </a:ext>
          </a:extLst>
        </xdr:cNvPr>
        <xdr:cNvPicPr>
          <a:picLocks noChangeAspect="1"/>
        </xdr:cNvPicPr>
      </xdr:nvPicPr>
      <xdr:blipFill>
        <a:blip xmlns:r="http://schemas.openxmlformats.org/officeDocument/2006/relationships" r:embed="rId112"/>
        <a:stretch>
          <a:fillRect/>
        </a:stretch>
      </xdr:blipFill>
      <xdr:spPr>
        <a:xfrm>
          <a:off x="0" y="300182280"/>
          <a:ext cx="5613400" cy="2921635"/>
        </a:xfrm>
        <a:prstGeom prst="rect">
          <a:avLst/>
        </a:prstGeom>
      </xdr:spPr>
    </xdr:pic>
    <xdr:clientData/>
  </xdr:twoCellAnchor>
  <xdr:twoCellAnchor editAs="oneCell">
    <xdr:from>
      <xdr:col>0</xdr:col>
      <xdr:colOff>0</xdr:colOff>
      <xdr:row>1593</xdr:row>
      <xdr:rowOff>0</xdr:rowOff>
    </xdr:from>
    <xdr:to>
      <xdr:col>7</xdr:col>
      <xdr:colOff>66040</xdr:colOff>
      <xdr:row>1608</xdr:row>
      <xdr:rowOff>178435</xdr:rowOff>
    </xdr:to>
    <xdr:pic>
      <xdr:nvPicPr>
        <xdr:cNvPr id="115" name="Imagen 114">
          <a:extLst>
            <a:ext uri="{FF2B5EF4-FFF2-40B4-BE49-F238E27FC236}">
              <a16:creationId xmlns:a16="http://schemas.microsoft.com/office/drawing/2014/main" id="{B40B6186-C93C-4D44-BB0A-21F2EDC2B84C}"/>
            </a:ext>
          </a:extLst>
        </xdr:cNvPr>
        <xdr:cNvPicPr>
          <a:picLocks noChangeAspect="1"/>
        </xdr:cNvPicPr>
      </xdr:nvPicPr>
      <xdr:blipFill>
        <a:blip xmlns:r="http://schemas.openxmlformats.org/officeDocument/2006/relationships" r:embed="rId113"/>
        <a:stretch>
          <a:fillRect/>
        </a:stretch>
      </xdr:blipFill>
      <xdr:spPr>
        <a:xfrm>
          <a:off x="0" y="303474120"/>
          <a:ext cx="5613400" cy="2921635"/>
        </a:xfrm>
        <a:prstGeom prst="rect">
          <a:avLst/>
        </a:prstGeom>
      </xdr:spPr>
    </xdr:pic>
    <xdr:clientData/>
  </xdr:twoCellAnchor>
  <xdr:twoCellAnchor editAs="oneCell">
    <xdr:from>
      <xdr:col>0</xdr:col>
      <xdr:colOff>0</xdr:colOff>
      <xdr:row>1610</xdr:row>
      <xdr:rowOff>0</xdr:rowOff>
    </xdr:from>
    <xdr:to>
      <xdr:col>7</xdr:col>
      <xdr:colOff>66040</xdr:colOff>
      <xdr:row>1625</xdr:row>
      <xdr:rowOff>178435</xdr:rowOff>
    </xdr:to>
    <xdr:pic>
      <xdr:nvPicPr>
        <xdr:cNvPr id="116" name="Imagen 115">
          <a:extLst>
            <a:ext uri="{FF2B5EF4-FFF2-40B4-BE49-F238E27FC236}">
              <a16:creationId xmlns:a16="http://schemas.microsoft.com/office/drawing/2014/main" id="{F76E39CF-F801-4EBA-9D2F-F1F079F39473}"/>
            </a:ext>
          </a:extLst>
        </xdr:cNvPr>
        <xdr:cNvPicPr>
          <a:picLocks noChangeAspect="1"/>
        </xdr:cNvPicPr>
      </xdr:nvPicPr>
      <xdr:blipFill>
        <a:blip xmlns:r="http://schemas.openxmlformats.org/officeDocument/2006/relationships" r:embed="rId114"/>
        <a:stretch>
          <a:fillRect/>
        </a:stretch>
      </xdr:blipFill>
      <xdr:spPr>
        <a:xfrm>
          <a:off x="0" y="306583080"/>
          <a:ext cx="5613400" cy="2921635"/>
        </a:xfrm>
        <a:prstGeom prst="rect">
          <a:avLst/>
        </a:prstGeom>
      </xdr:spPr>
    </xdr:pic>
    <xdr:clientData/>
  </xdr:twoCellAnchor>
  <xdr:twoCellAnchor editAs="oneCell">
    <xdr:from>
      <xdr:col>0</xdr:col>
      <xdr:colOff>0</xdr:colOff>
      <xdr:row>1627</xdr:row>
      <xdr:rowOff>0</xdr:rowOff>
    </xdr:from>
    <xdr:to>
      <xdr:col>7</xdr:col>
      <xdr:colOff>66040</xdr:colOff>
      <xdr:row>1642</xdr:row>
      <xdr:rowOff>178435</xdr:rowOff>
    </xdr:to>
    <xdr:pic>
      <xdr:nvPicPr>
        <xdr:cNvPr id="117" name="Imagen 116">
          <a:extLst>
            <a:ext uri="{FF2B5EF4-FFF2-40B4-BE49-F238E27FC236}">
              <a16:creationId xmlns:a16="http://schemas.microsoft.com/office/drawing/2014/main" id="{580E239B-B404-4E0F-A71D-1D5F65BE6542}"/>
            </a:ext>
          </a:extLst>
        </xdr:cNvPr>
        <xdr:cNvPicPr>
          <a:picLocks noChangeAspect="1"/>
        </xdr:cNvPicPr>
      </xdr:nvPicPr>
      <xdr:blipFill>
        <a:blip xmlns:r="http://schemas.openxmlformats.org/officeDocument/2006/relationships" r:embed="rId115"/>
        <a:stretch>
          <a:fillRect/>
        </a:stretch>
      </xdr:blipFill>
      <xdr:spPr>
        <a:xfrm>
          <a:off x="0" y="309692040"/>
          <a:ext cx="5613400" cy="2921635"/>
        </a:xfrm>
        <a:prstGeom prst="rect">
          <a:avLst/>
        </a:prstGeom>
      </xdr:spPr>
    </xdr:pic>
    <xdr:clientData/>
  </xdr:twoCellAnchor>
  <xdr:twoCellAnchor editAs="oneCell">
    <xdr:from>
      <xdr:col>0</xdr:col>
      <xdr:colOff>0</xdr:colOff>
      <xdr:row>1645</xdr:row>
      <xdr:rowOff>0</xdr:rowOff>
    </xdr:from>
    <xdr:to>
      <xdr:col>7</xdr:col>
      <xdr:colOff>66040</xdr:colOff>
      <xdr:row>1660</xdr:row>
      <xdr:rowOff>178435</xdr:rowOff>
    </xdr:to>
    <xdr:pic>
      <xdr:nvPicPr>
        <xdr:cNvPr id="118" name="Imagen 117">
          <a:extLst>
            <a:ext uri="{FF2B5EF4-FFF2-40B4-BE49-F238E27FC236}">
              <a16:creationId xmlns:a16="http://schemas.microsoft.com/office/drawing/2014/main" id="{36C11897-AB97-473F-BAB8-2D3C56FB94F2}"/>
            </a:ext>
          </a:extLst>
        </xdr:cNvPr>
        <xdr:cNvPicPr>
          <a:picLocks noChangeAspect="1"/>
        </xdr:cNvPicPr>
      </xdr:nvPicPr>
      <xdr:blipFill>
        <a:blip xmlns:r="http://schemas.openxmlformats.org/officeDocument/2006/relationships" r:embed="rId116"/>
        <a:stretch>
          <a:fillRect/>
        </a:stretch>
      </xdr:blipFill>
      <xdr:spPr>
        <a:xfrm>
          <a:off x="0" y="312983880"/>
          <a:ext cx="5613400" cy="2921635"/>
        </a:xfrm>
        <a:prstGeom prst="rect">
          <a:avLst/>
        </a:prstGeom>
      </xdr:spPr>
    </xdr:pic>
    <xdr:clientData/>
  </xdr:twoCellAnchor>
  <xdr:twoCellAnchor editAs="oneCell">
    <xdr:from>
      <xdr:col>0</xdr:col>
      <xdr:colOff>0</xdr:colOff>
      <xdr:row>1662</xdr:row>
      <xdr:rowOff>0</xdr:rowOff>
    </xdr:from>
    <xdr:to>
      <xdr:col>7</xdr:col>
      <xdr:colOff>66040</xdr:colOff>
      <xdr:row>1677</xdr:row>
      <xdr:rowOff>178435</xdr:rowOff>
    </xdr:to>
    <xdr:pic>
      <xdr:nvPicPr>
        <xdr:cNvPr id="119" name="Imagen 118">
          <a:extLst>
            <a:ext uri="{FF2B5EF4-FFF2-40B4-BE49-F238E27FC236}">
              <a16:creationId xmlns:a16="http://schemas.microsoft.com/office/drawing/2014/main" id="{DF8FDE51-170E-4547-B60F-2431E8620B56}"/>
            </a:ext>
          </a:extLst>
        </xdr:cNvPr>
        <xdr:cNvPicPr>
          <a:picLocks noChangeAspect="1"/>
        </xdr:cNvPicPr>
      </xdr:nvPicPr>
      <xdr:blipFill>
        <a:blip xmlns:r="http://schemas.openxmlformats.org/officeDocument/2006/relationships" r:embed="rId117"/>
        <a:stretch>
          <a:fillRect/>
        </a:stretch>
      </xdr:blipFill>
      <xdr:spPr>
        <a:xfrm>
          <a:off x="0" y="316092840"/>
          <a:ext cx="5613400" cy="2921635"/>
        </a:xfrm>
        <a:prstGeom prst="rect">
          <a:avLst/>
        </a:prstGeom>
      </xdr:spPr>
    </xdr:pic>
    <xdr:clientData/>
  </xdr:twoCellAnchor>
  <xdr:twoCellAnchor editAs="oneCell">
    <xdr:from>
      <xdr:col>0</xdr:col>
      <xdr:colOff>0</xdr:colOff>
      <xdr:row>1679</xdr:row>
      <xdr:rowOff>0</xdr:rowOff>
    </xdr:from>
    <xdr:to>
      <xdr:col>7</xdr:col>
      <xdr:colOff>66040</xdr:colOff>
      <xdr:row>1694</xdr:row>
      <xdr:rowOff>178435</xdr:rowOff>
    </xdr:to>
    <xdr:pic>
      <xdr:nvPicPr>
        <xdr:cNvPr id="120" name="Imagen 119">
          <a:extLst>
            <a:ext uri="{FF2B5EF4-FFF2-40B4-BE49-F238E27FC236}">
              <a16:creationId xmlns:a16="http://schemas.microsoft.com/office/drawing/2014/main" id="{1DF0D726-C3E9-44E3-9A3B-DB6E96C84000}"/>
            </a:ext>
          </a:extLst>
        </xdr:cNvPr>
        <xdr:cNvPicPr>
          <a:picLocks noChangeAspect="1"/>
        </xdr:cNvPicPr>
      </xdr:nvPicPr>
      <xdr:blipFill>
        <a:blip xmlns:r="http://schemas.openxmlformats.org/officeDocument/2006/relationships" r:embed="rId118"/>
        <a:stretch>
          <a:fillRect/>
        </a:stretch>
      </xdr:blipFill>
      <xdr:spPr>
        <a:xfrm>
          <a:off x="0" y="319201800"/>
          <a:ext cx="5613400" cy="2921635"/>
        </a:xfrm>
        <a:prstGeom prst="rect">
          <a:avLst/>
        </a:prstGeom>
      </xdr:spPr>
    </xdr:pic>
    <xdr:clientData/>
  </xdr:twoCellAnchor>
  <xdr:twoCellAnchor editAs="oneCell">
    <xdr:from>
      <xdr:col>0</xdr:col>
      <xdr:colOff>0</xdr:colOff>
      <xdr:row>1697</xdr:row>
      <xdr:rowOff>0</xdr:rowOff>
    </xdr:from>
    <xdr:to>
      <xdr:col>7</xdr:col>
      <xdr:colOff>66040</xdr:colOff>
      <xdr:row>1712</xdr:row>
      <xdr:rowOff>178435</xdr:rowOff>
    </xdr:to>
    <xdr:pic>
      <xdr:nvPicPr>
        <xdr:cNvPr id="121" name="Imagen 120">
          <a:extLst>
            <a:ext uri="{FF2B5EF4-FFF2-40B4-BE49-F238E27FC236}">
              <a16:creationId xmlns:a16="http://schemas.microsoft.com/office/drawing/2014/main" id="{1A0928DD-261D-41CD-A9CC-5FF4510A9FC1}"/>
            </a:ext>
          </a:extLst>
        </xdr:cNvPr>
        <xdr:cNvPicPr>
          <a:picLocks noChangeAspect="1"/>
        </xdr:cNvPicPr>
      </xdr:nvPicPr>
      <xdr:blipFill>
        <a:blip xmlns:r="http://schemas.openxmlformats.org/officeDocument/2006/relationships" r:embed="rId119"/>
        <a:stretch>
          <a:fillRect/>
        </a:stretch>
      </xdr:blipFill>
      <xdr:spPr>
        <a:xfrm>
          <a:off x="0" y="322493640"/>
          <a:ext cx="5613400" cy="2921635"/>
        </a:xfrm>
        <a:prstGeom prst="rect">
          <a:avLst/>
        </a:prstGeom>
      </xdr:spPr>
    </xdr:pic>
    <xdr:clientData/>
  </xdr:twoCellAnchor>
  <xdr:twoCellAnchor editAs="oneCell">
    <xdr:from>
      <xdr:col>0</xdr:col>
      <xdr:colOff>0</xdr:colOff>
      <xdr:row>1714</xdr:row>
      <xdr:rowOff>0</xdr:rowOff>
    </xdr:from>
    <xdr:to>
      <xdr:col>7</xdr:col>
      <xdr:colOff>66040</xdr:colOff>
      <xdr:row>1729</xdr:row>
      <xdr:rowOff>178435</xdr:rowOff>
    </xdr:to>
    <xdr:pic>
      <xdr:nvPicPr>
        <xdr:cNvPr id="122" name="Imagen 121">
          <a:extLst>
            <a:ext uri="{FF2B5EF4-FFF2-40B4-BE49-F238E27FC236}">
              <a16:creationId xmlns:a16="http://schemas.microsoft.com/office/drawing/2014/main" id="{0B7892BD-859D-4C47-9B48-47EA4E026A21}"/>
            </a:ext>
          </a:extLst>
        </xdr:cNvPr>
        <xdr:cNvPicPr>
          <a:picLocks noChangeAspect="1"/>
        </xdr:cNvPicPr>
      </xdr:nvPicPr>
      <xdr:blipFill>
        <a:blip xmlns:r="http://schemas.openxmlformats.org/officeDocument/2006/relationships" r:embed="rId120"/>
        <a:stretch>
          <a:fillRect/>
        </a:stretch>
      </xdr:blipFill>
      <xdr:spPr>
        <a:xfrm>
          <a:off x="0" y="325602600"/>
          <a:ext cx="5613400" cy="2921635"/>
        </a:xfrm>
        <a:prstGeom prst="rect">
          <a:avLst/>
        </a:prstGeom>
      </xdr:spPr>
    </xdr:pic>
    <xdr:clientData/>
  </xdr:twoCellAnchor>
  <xdr:twoCellAnchor editAs="oneCell">
    <xdr:from>
      <xdr:col>0</xdr:col>
      <xdr:colOff>0</xdr:colOff>
      <xdr:row>1731</xdr:row>
      <xdr:rowOff>0</xdr:rowOff>
    </xdr:from>
    <xdr:to>
      <xdr:col>7</xdr:col>
      <xdr:colOff>66040</xdr:colOff>
      <xdr:row>1746</xdr:row>
      <xdr:rowOff>178435</xdr:rowOff>
    </xdr:to>
    <xdr:pic>
      <xdr:nvPicPr>
        <xdr:cNvPr id="123" name="Imagen 122">
          <a:extLst>
            <a:ext uri="{FF2B5EF4-FFF2-40B4-BE49-F238E27FC236}">
              <a16:creationId xmlns:a16="http://schemas.microsoft.com/office/drawing/2014/main" id="{C12067DD-4412-43FF-BD9B-20F6C1E371A6}"/>
            </a:ext>
          </a:extLst>
        </xdr:cNvPr>
        <xdr:cNvPicPr>
          <a:picLocks noChangeAspect="1"/>
        </xdr:cNvPicPr>
      </xdr:nvPicPr>
      <xdr:blipFill>
        <a:blip xmlns:r="http://schemas.openxmlformats.org/officeDocument/2006/relationships" r:embed="rId121"/>
        <a:stretch>
          <a:fillRect/>
        </a:stretch>
      </xdr:blipFill>
      <xdr:spPr>
        <a:xfrm>
          <a:off x="0" y="328711560"/>
          <a:ext cx="5613400" cy="2921635"/>
        </a:xfrm>
        <a:prstGeom prst="rect">
          <a:avLst/>
        </a:prstGeom>
      </xdr:spPr>
    </xdr:pic>
    <xdr:clientData/>
  </xdr:twoCellAnchor>
  <xdr:twoCellAnchor editAs="oneCell">
    <xdr:from>
      <xdr:col>0</xdr:col>
      <xdr:colOff>0</xdr:colOff>
      <xdr:row>1748</xdr:row>
      <xdr:rowOff>0</xdr:rowOff>
    </xdr:from>
    <xdr:to>
      <xdr:col>7</xdr:col>
      <xdr:colOff>66040</xdr:colOff>
      <xdr:row>1763</xdr:row>
      <xdr:rowOff>178435</xdr:rowOff>
    </xdr:to>
    <xdr:pic>
      <xdr:nvPicPr>
        <xdr:cNvPr id="124" name="Imagen 123">
          <a:extLst>
            <a:ext uri="{FF2B5EF4-FFF2-40B4-BE49-F238E27FC236}">
              <a16:creationId xmlns:a16="http://schemas.microsoft.com/office/drawing/2014/main" id="{B6800240-4A6A-454C-A963-741E059FE9BA}"/>
            </a:ext>
          </a:extLst>
        </xdr:cNvPr>
        <xdr:cNvPicPr>
          <a:picLocks noChangeAspect="1"/>
        </xdr:cNvPicPr>
      </xdr:nvPicPr>
      <xdr:blipFill>
        <a:blip xmlns:r="http://schemas.openxmlformats.org/officeDocument/2006/relationships" r:embed="rId122"/>
        <a:stretch>
          <a:fillRect/>
        </a:stretch>
      </xdr:blipFill>
      <xdr:spPr>
        <a:xfrm>
          <a:off x="0" y="331820520"/>
          <a:ext cx="5613400" cy="2921635"/>
        </a:xfrm>
        <a:prstGeom prst="rect">
          <a:avLst/>
        </a:prstGeom>
      </xdr:spPr>
    </xdr:pic>
    <xdr:clientData/>
  </xdr:twoCellAnchor>
  <xdr:twoCellAnchor editAs="oneCell">
    <xdr:from>
      <xdr:col>0</xdr:col>
      <xdr:colOff>0</xdr:colOff>
      <xdr:row>1765</xdr:row>
      <xdr:rowOff>0</xdr:rowOff>
    </xdr:from>
    <xdr:to>
      <xdr:col>7</xdr:col>
      <xdr:colOff>66040</xdr:colOff>
      <xdr:row>1779</xdr:row>
      <xdr:rowOff>76200</xdr:rowOff>
    </xdr:to>
    <xdr:pic>
      <xdr:nvPicPr>
        <xdr:cNvPr id="125" name="Imagen 124">
          <a:extLst>
            <a:ext uri="{FF2B5EF4-FFF2-40B4-BE49-F238E27FC236}">
              <a16:creationId xmlns:a16="http://schemas.microsoft.com/office/drawing/2014/main" id="{5275E2CF-5214-4479-A791-EA5DCF77D7AE}"/>
            </a:ext>
          </a:extLst>
        </xdr:cNvPr>
        <xdr:cNvPicPr>
          <a:picLocks noChangeAspect="1"/>
        </xdr:cNvPicPr>
      </xdr:nvPicPr>
      <xdr:blipFill>
        <a:blip xmlns:r="http://schemas.openxmlformats.org/officeDocument/2006/relationships" r:embed="rId123"/>
        <a:stretch>
          <a:fillRect/>
        </a:stretch>
      </xdr:blipFill>
      <xdr:spPr>
        <a:xfrm>
          <a:off x="0" y="334929480"/>
          <a:ext cx="5613400" cy="2636520"/>
        </a:xfrm>
        <a:prstGeom prst="rect">
          <a:avLst/>
        </a:prstGeom>
      </xdr:spPr>
    </xdr:pic>
    <xdr:clientData/>
  </xdr:twoCellAnchor>
  <xdr:twoCellAnchor editAs="oneCell">
    <xdr:from>
      <xdr:col>0</xdr:col>
      <xdr:colOff>0</xdr:colOff>
      <xdr:row>1780</xdr:row>
      <xdr:rowOff>0</xdr:rowOff>
    </xdr:from>
    <xdr:to>
      <xdr:col>7</xdr:col>
      <xdr:colOff>66040</xdr:colOff>
      <xdr:row>1795</xdr:row>
      <xdr:rowOff>178435</xdr:rowOff>
    </xdr:to>
    <xdr:pic>
      <xdr:nvPicPr>
        <xdr:cNvPr id="126" name="Imagen 125">
          <a:extLst>
            <a:ext uri="{FF2B5EF4-FFF2-40B4-BE49-F238E27FC236}">
              <a16:creationId xmlns:a16="http://schemas.microsoft.com/office/drawing/2014/main" id="{98DEBA38-DFF5-47E2-AA8A-3317C58341A3}"/>
            </a:ext>
          </a:extLst>
        </xdr:cNvPr>
        <xdr:cNvPicPr>
          <a:picLocks noChangeAspect="1"/>
        </xdr:cNvPicPr>
      </xdr:nvPicPr>
      <xdr:blipFill>
        <a:blip xmlns:r="http://schemas.openxmlformats.org/officeDocument/2006/relationships" r:embed="rId124"/>
        <a:stretch>
          <a:fillRect/>
        </a:stretch>
      </xdr:blipFill>
      <xdr:spPr>
        <a:xfrm>
          <a:off x="0" y="337672680"/>
          <a:ext cx="5613400" cy="2921635"/>
        </a:xfrm>
        <a:prstGeom prst="rect">
          <a:avLst/>
        </a:prstGeom>
      </xdr:spPr>
    </xdr:pic>
    <xdr:clientData/>
  </xdr:twoCellAnchor>
  <xdr:twoCellAnchor editAs="oneCell">
    <xdr:from>
      <xdr:col>0</xdr:col>
      <xdr:colOff>0</xdr:colOff>
      <xdr:row>1797</xdr:row>
      <xdr:rowOff>0</xdr:rowOff>
    </xdr:from>
    <xdr:to>
      <xdr:col>7</xdr:col>
      <xdr:colOff>64135</xdr:colOff>
      <xdr:row>1808</xdr:row>
      <xdr:rowOff>163195</xdr:rowOff>
    </xdr:to>
    <xdr:pic>
      <xdr:nvPicPr>
        <xdr:cNvPr id="127" name="Imagen 126">
          <a:extLst>
            <a:ext uri="{FF2B5EF4-FFF2-40B4-BE49-F238E27FC236}">
              <a16:creationId xmlns:a16="http://schemas.microsoft.com/office/drawing/2014/main" id="{42A41F80-2B9F-43CE-A176-A916C0235850}"/>
            </a:ext>
          </a:extLst>
        </xdr:cNvPr>
        <xdr:cNvPicPr>
          <a:picLocks noChangeAspect="1"/>
        </xdr:cNvPicPr>
      </xdr:nvPicPr>
      <xdr:blipFill>
        <a:blip xmlns:r="http://schemas.openxmlformats.org/officeDocument/2006/relationships" r:embed="rId125"/>
        <a:stretch>
          <a:fillRect/>
        </a:stretch>
      </xdr:blipFill>
      <xdr:spPr>
        <a:xfrm>
          <a:off x="0" y="340781640"/>
          <a:ext cx="5611495" cy="2174875"/>
        </a:xfrm>
        <a:prstGeom prst="rect">
          <a:avLst/>
        </a:prstGeom>
      </xdr:spPr>
    </xdr:pic>
    <xdr:clientData/>
  </xdr:twoCellAnchor>
  <xdr:twoCellAnchor editAs="oneCell">
    <xdr:from>
      <xdr:col>0</xdr:col>
      <xdr:colOff>0</xdr:colOff>
      <xdr:row>1810</xdr:row>
      <xdr:rowOff>0</xdr:rowOff>
    </xdr:from>
    <xdr:to>
      <xdr:col>7</xdr:col>
      <xdr:colOff>62865</xdr:colOff>
      <xdr:row>1822</xdr:row>
      <xdr:rowOff>81280</xdr:rowOff>
    </xdr:to>
    <xdr:pic>
      <xdr:nvPicPr>
        <xdr:cNvPr id="128" name="Imagen 127">
          <a:extLst>
            <a:ext uri="{FF2B5EF4-FFF2-40B4-BE49-F238E27FC236}">
              <a16:creationId xmlns:a16="http://schemas.microsoft.com/office/drawing/2014/main" id="{40DDB57F-B12E-46EB-B0FA-43DFF6D60AA1}"/>
            </a:ext>
          </a:extLst>
        </xdr:cNvPr>
        <xdr:cNvPicPr>
          <a:picLocks noChangeAspect="1"/>
        </xdr:cNvPicPr>
      </xdr:nvPicPr>
      <xdr:blipFill>
        <a:blip xmlns:r="http://schemas.openxmlformats.org/officeDocument/2006/relationships" r:embed="rId126"/>
        <a:stretch>
          <a:fillRect/>
        </a:stretch>
      </xdr:blipFill>
      <xdr:spPr>
        <a:xfrm>
          <a:off x="0" y="343159080"/>
          <a:ext cx="5610225" cy="2275840"/>
        </a:xfrm>
        <a:prstGeom prst="rect">
          <a:avLst/>
        </a:prstGeom>
      </xdr:spPr>
    </xdr:pic>
    <xdr:clientData/>
  </xdr:twoCellAnchor>
  <xdr:twoCellAnchor editAs="oneCell">
    <xdr:from>
      <xdr:col>0</xdr:col>
      <xdr:colOff>0</xdr:colOff>
      <xdr:row>1823</xdr:row>
      <xdr:rowOff>0</xdr:rowOff>
    </xdr:from>
    <xdr:to>
      <xdr:col>7</xdr:col>
      <xdr:colOff>66040</xdr:colOff>
      <xdr:row>1838</xdr:row>
      <xdr:rowOff>178435</xdr:rowOff>
    </xdr:to>
    <xdr:pic>
      <xdr:nvPicPr>
        <xdr:cNvPr id="129" name="Imagen 128">
          <a:extLst>
            <a:ext uri="{FF2B5EF4-FFF2-40B4-BE49-F238E27FC236}">
              <a16:creationId xmlns:a16="http://schemas.microsoft.com/office/drawing/2014/main" id="{55333905-C602-4AD6-8331-12F3DE55E57D}"/>
            </a:ext>
          </a:extLst>
        </xdr:cNvPr>
        <xdr:cNvPicPr>
          <a:picLocks noChangeAspect="1"/>
        </xdr:cNvPicPr>
      </xdr:nvPicPr>
      <xdr:blipFill>
        <a:blip xmlns:r="http://schemas.openxmlformats.org/officeDocument/2006/relationships" r:embed="rId127"/>
        <a:stretch>
          <a:fillRect/>
        </a:stretch>
      </xdr:blipFill>
      <xdr:spPr>
        <a:xfrm>
          <a:off x="0" y="345536520"/>
          <a:ext cx="5613400" cy="2921635"/>
        </a:xfrm>
        <a:prstGeom prst="rect">
          <a:avLst/>
        </a:prstGeom>
      </xdr:spPr>
    </xdr:pic>
    <xdr:clientData/>
  </xdr:twoCellAnchor>
  <xdr:twoCellAnchor editAs="oneCell">
    <xdr:from>
      <xdr:col>0</xdr:col>
      <xdr:colOff>0</xdr:colOff>
      <xdr:row>1840</xdr:row>
      <xdr:rowOff>0</xdr:rowOff>
    </xdr:from>
    <xdr:to>
      <xdr:col>7</xdr:col>
      <xdr:colOff>66040</xdr:colOff>
      <xdr:row>1854</xdr:row>
      <xdr:rowOff>21590</xdr:rowOff>
    </xdr:to>
    <xdr:pic>
      <xdr:nvPicPr>
        <xdr:cNvPr id="130" name="Imagen 129">
          <a:extLst>
            <a:ext uri="{FF2B5EF4-FFF2-40B4-BE49-F238E27FC236}">
              <a16:creationId xmlns:a16="http://schemas.microsoft.com/office/drawing/2014/main" id="{0588C38C-7D9B-4087-AFC0-9815F2DFC3D8}"/>
            </a:ext>
          </a:extLst>
        </xdr:cNvPr>
        <xdr:cNvPicPr>
          <a:picLocks noChangeAspect="1"/>
        </xdr:cNvPicPr>
      </xdr:nvPicPr>
      <xdr:blipFill>
        <a:blip xmlns:r="http://schemas.openxmlformats.org/officeDocument/2006/relationships" r:embed="rId128"/>
        <a:stretch>
          <a:fillRect/>
        </a:stretch>
      </xdr:blipFill>
      <xdr:spPr>
        <a:xfrm>
          <a:off x="0" y="348645480"/>
          <a:ext cx="5613400" cy="2581910"/>
        </a:xfrm>
        <a:prstGeom prst="rect">
          <a:avLst/>
        </a:prstGeom>
      </xdr:spPr>
    </xdr:pic>
    <xdr:clientData/>
  </xdr:twoCellAnchor>
  <xdr:twoCellAnchor editAs="oneCell">
    <xdr:from>
      <xdr:col>0</xdr:col>
      <xdr:colOff>0</xdr:colOff>
      <xdr:row>1855</xdr:row>
      <xdr:rowOff>0</xdr:rowOff>
    </xdr:from>
    <xdr:to>
      <xdr:col>7</xdr:col>
      <xdr:colOff>66040</xdr:colOff>
      <xdr:row>1870</xdr:row>
      <xdr:rowOff>178435</xdr:rowOff>
    </xdr:to>
    <xdr:pic>
      <xdr:nvPicPr>
        <xdr:cNvPr id="131" name="Imagen 130">
          <a:extLst>
            <a:ext uri="{FF2B5EF4-FFF2-40B4-BE49-F238E27FC236}">
              <a16:creationId xmlns:a16="http://schemas.microsoft.com/office/drawing/2014/main" id="{A28A4C3F-F796-4D59-8F9F-22E0DC3367B2}"/>
            </a:ext>
          </a:extLst>
        </xdr:cNvPr>
        <xdr:cNvPicPr>
          <a:picLocks noChangeAspect="1"/>
        </xdr:cNvPicPr>
      </xdr:nvPicPr>
      <xdr:blipFill>
        <a:blip xmlns:r="http://schemas.openxmlformats.org/officeDocument/2006/relationships" r:embed="rId129"/>
        <a:stretch>
          <a:fillRect/>
        </a:stretch>
      </xdr:blipFill>
      <xdr:spPr>
        <a:xfrm>
          <a:off x="0" y="351388680"/>
          <a:ext cx="5613400" cy="2921635"/>
        </a:xfrm>
        <a:prstGeom prst="rect">
          <a:avLst/>
        </a:prstGeom>
      </xdr:spPr>
    </xdr:pic>
    <xdr:clientData/>
  </xdr:twoCellAnchor>
  <xdr:twoCellAnchor editAs="oneCell">
    <xdr:from>
      <xdr:col>0</xdr:col>
      <xdr:colOff>0</xdr:colOff>
      <xdr:row>1872</xdr:row>
      <xdr:rowOff>0</xdr:rowOff>
    </xdr:from>
    <xdr:to>
      <xdr:col>7</xdr:col>
      <xdr:colOff>66040</xdr:colOff>
      <xdr:row>1885</xdr:row>
      <xdr:rowOff>81915</xdr:rowOff>
    </xdr:to>
    <xdr:pic>
      <xdr:nvPicPr>
        <xdr:cNvPr id="132" name="Imagen 131">
          <a:extLst>
            <a:ext uri="{FF2B5EF4-FFF2-40B4-BE49-F238E27FC236}">
              <a16:creationId xmlns:a16="http://schemas.microsoft.com/office/drawing/2014/main" id="{2AB0649B-E49D-499B-A565-D322A6014419}"/>
            </a:ext>
          </a:extLst>
        </xdr:cNvPr>
        <xdr:cNvPicPr>
          <a:picLocks noChangeAspect="1"/>
        </xdr:cNvPicPr>
      </xdr:nvPicPr>
      <xdr:blipFill>
        <a:blip xmlns:r="http://schemas.openxmlformats.org/officeDocument/2006/relationships" r:embed="rId130"/>
        <a:stretch>
          <a:fillRect/>
        </a:stretch>
      </xdr:blipFill>
      <xdr:spPr>
        <a:xfrm>
          <a:off x="0" y="354497640"/>
          <a:ext cx="5613400" cy="2459355"/>
        </a:xfrm>
        <a:prstGeom prst="rect">
          <a:avLst/>
        </a:prstGeom>
      </xdr:spPr>
    </xdr:pic>
    <xdr:clientData/>
  </xdr:twoCellAnchor>
  <xdr:twoCellAnchor editAs="oneCell">
    <xdr:from>
      <xdr:col>0</xdr:col>
      <xdr:colOff>0</xdr:colOff>
      <xdr:row>1886</xdr:row>
      <xdr:rowOff>0</xdr:rowOff>
    </xdr:from>
    <xdr:to>
      <xdr:col>7</xdr:col>
      <xdr:colOff>66040</xdr:colOff>
      <xdr:row>1901</xdr:row>
      <xdr:rowOff>178435</xdr:rowOff>
    </xdr:to>
    <xdr:pic>
      <xdr:nvPicPr>
        <xdr:cNvPr id="133" name="Imagen 132">
          <a:extLst>
            <a:ext uri="{FF2B5EF4-FFF2-40B4-BE49-F238E27FC236}">
              <a16:creationId xmlns:a16="http://schemas.microsoft.com/office/drawing/2014/main" id="{AA9F9450-678B-47FC-883D-39EFA690C4AB}"/>
            </a:ext>
          </a:extLst>
        </xdr:cNvPr>
        <xdr:cNvPicPr>
          <a:picLocks noChangeAspect="1"/>
        </xdr:cNvPicPr>
      </xdr:nvPicPr>
      <xdr:blipFill>
        <a:blip xmlns:r="http://schemas.openxmlformats.org/officeDocument/2006/relationships" r:embed="rId131"/>
        <a:stretch>
          <a:fillRect/>
        </a:stretch>
      </xdr:blipFill>
      <xdr:spPr>
        <a:xfrm>
          <a:off x="0" y="357057960"/>
          <a:ext cx="5613400" cy="2921635"/>
        </a:xfrm>
        <a:prstGeom prst="rect">
          <a:avLst/>
        </a:prstGeom>
      </xdr:spPr>
    </xdr:pic>
    <xdr:clientData/>
  </xdr:twoCellAnchor>
  <xdr:twoCellAnchor editAs="oneCell">
    <xdr:from>
      <xdr:col>0</xdr:col>
      <xdr:colOff>0</xdr:colOff>
      <xdr:row>1903</xdr:row>
      <xdr:rowOff>0</xdr:rowOff>
    </xdr:from>
    <xdr:to>
      <xdr:col>7</xdr:col>
      <xdr:colOff>66040</xdr:colOff>
      <xdr:row>1918</xdr:row>
      <xdr:rowOff>178435</xdr:rowOff>
    </xdr:to>
    <xdr:pic>
      <xdr:nvPicPr>
        <xdr:cNvPr id="134" name="Imagen 133">
          <a:extLst>
            <a:ext uri="{FF2B5EF4-FFF2-40B4-BE49-F238E27FC236}">
              <a16:creationId xmlns:a16="http://schemas.microsoft.com/office/drawing/2014/main" id="{BD8004C9-ADDA-4419-ACFF-4B63F09932F1}"/>
            </a:ext>
          </a:extLst>
        </xdr:cNvPr>
        <xdr:cNvPicPr>
          <a:picLocks noChangeAspect="1"/>
        </xdr:cNvPicPr>
      </xdr:nvPicPr>
      <xdr:blipFill>
        <a:blip xmlns:r="http://schemas.openxmlformats.org/officeDocument/2006/relationships" r:embed="rId132"/>
        <a:stretch>
          <a:fillRect/>
        </a:stretch>
      </xdr:blipFill>
      <xdr:spPr>
        <a:xfrm>
          <a:off x="0" y="360166920"/>
          <a:ext cx="5613400" cy="2921635"/>
        </a:xfrm>
        <a:prstGeom prst="rect">
          <a:avLst/>
        </a:prstGeom>
      </xdr:spPr>
    </xdr:pic>
    <xdr:clientData/>
  </xdr:twoCellAnchor>
  <xdr:twoCellAnchor editAs="oneCell">
    <xdr:from>
      <xdr:col>0</xdr:col>
      <xdr:colOff>0</xdr:colOff>
      <xdr:row>1920</xdr:row>
      <xdr:rowOff>0</xdr:rowOff>
    </xdr:from>
    <xdr:to>
      <xdr:col>7</xdr:col>
      <xdr:colOff>66040</xdr:colOff>
      <xdr:row>1932</xdr:row>
      <xdr:rowOff>149860</xdr:rowOff>
    </xdr:to>
    <xdr:pic>
      <xdr:nvPicPr>
        <xdr:cNvPr id="135" name="Imagen 134">
          <a:extLst>
            <a:ext uri="{FF2B5EF4-FFF2-40B4-BE49-F238E27FC236}">
              <a16:creationId xmlns:a16="http://schemas.microsoft.com/office/drawing/2014/main" id="{869F3B91-EBBF-4EEA-8D45-7B6D92F3A7D0}"/>
            </a:ext>
          </a:extLst>
        </xdr:cNvPr>
        <xdr:cNvPicPr>
          <a:picLocks noChangeAspect="1"/>
        </xdr:cNvPicPr>
      </xdr:nvPicPr>
      <xdr:blipFill>
        <a:blip xmlns:r="http://schemas.openxmlformats.org/officeDocument/2006/relationships" r:embed="rId133"/>
        <a:stretch>
          <a:fillRect/>
        </a:stretch>
      </xdr:blipFill>
      <xdr:spPr>
        <a:xfrm>
          <a:off x="0" y="363275880"/>
          <a:ext cx="5613400" cy="2344420"/>
        </a:xfrm>
        <a:prstGeom prst="rect">
          <a:avLst/>
        </a:prstGeom>
      </xdr:spPr>
    </xdr:pic>
    <xdr:clientData/>
  </xdr:twoCellAnchor>
  <xdr:twoCellAnchor editAs="oneCell">
    <xdr:from>
      <xdr:col>0</xdr:col>
      <xdr:colOff>0</xdr:colOff>
      <xdr:row>1934</xdr:row>
      <xdr:rowOff>0</xdr:rowOff>
    </xdr:from>
    <xdr:to>
      <xdr:col>7</xdr:col>
      <xdr:colOff>66040</xdr:colOff>
      <xdr:row>1949</xdr:row>
      <xdr:rowOff>178435</xdr:rowOff>
    </xdr:to>
    <xdr:pic>
      <xdr:nvPicPr>
        <xdr:cNvPr id="136" name="Imagen 135">
          <a:extLst>
            <a:ext uri="{FF2B5EF4-FFF2-40B4-BE49-F238E27FC236}">
              <a16:creationId xmlns:a16="http://schemas.microsoft.com/office/drawing/2014/main" id="{9F22F4FF-2079-4B97-82E1-0CCF88302449}"/>
            </a:ext>
          </a:extLst>
        </xdr:cNvPr>
        <xdr:cNvPicPr>
          <a:picLocks noChangeAspect="1"/>
        </xdr:cNvPicPr>
      </xdr:nvPicPr>
      <xdr:blipFill>
        <a:blip xmlns:r="http://schemas.openxmlformats.org/officeDocument/2006/relationships" r:embed="rId134"/>
        <a:stretch>
          <a:fillRect/>
        </a:stretch>
      </xdr:blipFill>
      <xdr:spPr>
        <a:xfrm>
          <a:off x="0" y="365836200"/>
          <a:ext cx="5613400" cy="2921635"/>
        </a:xfrm>
        <a:prstGeom prst="rect">
          <a:avLst/>
        </a:prstGeom>
      </xdr:spPr>
    </xdr:pic>
    <xdr:clientData/>
  </xdr:twoCellAnchor>
  <xdr:twoCellAnchor editAs="oneCell">
    <xdr:from>
      <xdr:col>0</xdr:col>
      <xdr:colOff>0</xdr:colOff>
      <xdr:row>1951</xdr:row>
      <xdr:rowOff>0</xdr:rowOff>
    </xdr:from>
    <xdr:to>
      <xdr:col>7</xdr:col>
      <xdr:colOff>66040</xdr:colOff>
      <xdr:row>1966</xdr:row>
      <xdr:rowOff>178435</xdr:rowOff>
    </xdr:to>
    <xdr:pic>
      <xdr:nvPicPr>
        <xdr:cNvPr id="137" name="Imagen 136">
          <a:extLst>
            <a:ext uri="{FF2B5EF4-FFF2-40B4-BE49-F238E27FC236}">
              <a16:creationId xmlns:a16="http://schemas.microsoft.com/office/drawing/2014/main" id="{DF196516-1195-4DCF-8407-583E733D980B}"/>
            </a:ext>
          </a:extLst>
        </xdr:cNvPr>
        <xdr:cNvPicPr>
          <a:picLocks noChangeAspect="1"/>
        </xdr:cNvPicPr>
      </xdr:nvPicPr>
      <xdr:blipFill>
        <a:blip xmlns:r="http://schemas.openxmlformats.org/officeDocument/2006/relationships" r:embed="rId135"/>
        <a:stretch>
          <a:fillRect/>
        </a:stretch>
      </xdr:blipFill>
      <xdr:spPr>
        <a:xfrm>
          <a:off x="0" y="368945160"/>
          <a:ext cx="5613400" cy="2921635"/>
        </a:xfrm>
        <a:prstGeom prst="rect">
          <a:avLst/>
        </a:prstGeom>
      </xdr:spPr>
    </xdr:pic>
    <xdr:clientData/>
  </xdr:twoCellAnchor>
  <xdr:twoCellAnchor editAs="oneCell">
    <xdr:from>
      <xdr:col>0</xdr:col>
      <xdr:colOff>0</xdr:colOff>
      <xdr:row>1968</xdr:row>
      <xdr:rowOff>0</xdr:rowOff>
    </xdr:from>
    <xdr:to>
      <xdr:col>7</xdr:col>
      <xdr:colOff>66040</xdr:colOff>
      <xdr:row>1983</xdr:row>
      <xdr:rowOff>178435</xdr:rowOff>
    </xdr:to>
    <xdr:pic>
      <xdr:nvPicPr>
        <xdr:cNvPr id="138" name="Imagen 137">
          <a:extLst>
            <a:ext uri="{FF2B5EF4-FFF2-40B4-BE49-F238E27FC236}">
              <a16:creationId xmlns:a16="http://schemas.microsoft.com/office/drawing/2014/main" id="{74169873-ECF0-4B3F-97BF-6CF1A3BEAD6C}"/>
            </a:ext>
          </a:extLst>
        </xdr:cNvPr>
        <xdr:cNvPicPr>
          <a:picLocks noChangeAspect="1"/>
        </xdr:cNvPicPr>
      </xdr:nvPicPr>
      <xdr:blipFill>
        <a:blip xmlns:r="http://schemas.openxmlformats.org/officeDocument/2006/relationships" r:embed="rId136"/>
        <a:stretch>
          <a:fillRect/>
        </a:stretch>
      </xdr:blipFill>
      <xdr:spPr>
        <a:xfrm>
          <a:off x="0" y="372054120"/>
          <a:ext cx="5613400" cy="2921635"/>
        </a:xfrm>
        <a:prstGeom prst="rect">
          <a:avLst/>
        </a:prstGeom>
      </xdr:spPr>
    </xdr:pic>
    <xdr:clientData/>
  </xdr:twoCellAnchor>
  <xdr:twoCellAnchor editAs="oneCell">
    <xdr:from>
      <xdr:col>0</xdr:col>
      <xdr:colOff>0</xdr:colOff>
      <xdr:row>1985</xdr:row>
      <xdr:rowOff>0</xdr:rowOff>
    </xdr:from>
    <xdr:to>
      <xdr:col>7</xdr:col>
      <xdr:colOff>66040</xdr:colOff>
      <xdr:row>2000</xdr:row>
      <xdr:rowOff>178435</xdr:rowOff>
    </xdr:to>
    <xdr:pic>
      <xdr:nvPicPr>
        <xdr:cNvPr id="139" name="Imagen 138">
          <a:extLst>
            <a:ext uri="{FF2B5EF4-FFF2-40B4-BE49-F238E27FC236}">
              <a16:creationId xmlns:a16="http://schemas.microsoft.com/office/drawing/2014/main" id="{9EA5AE6D-C07C-4D03-9D7F-257BCE20A36F}"/>
            </a:ext>
          </a:extLst>
        </xdr:cNvPr>
        <xdr:cNvPicPr>
          <a:picLocks noChangeAspect="1"/>
        </xdr:cNvPicPr>
      </xdr:nvPicPr>
      <xdr:blipFill>
        <a:blip xmlns:r="http://schemas.openxmlformats.org/officeDocument/2006/relationships" r:embed="rId137"/>
        <a:stretch>
          <a:fillRect/>
        </a:stretch>
      </xdr:blipFill>
      <xdr:spPr>
        <a:xfrm>
          <a:off x="0" y="375163080"/>
          <a:ext cx="5613400" cy="2921635"/>
        </a:xfrm>
        <a:prstGeom prst="rect">
          <a:avLst/>
        </a:prstGeom>
      </xdr:spPr>
    </xdr:pic>
    <xdr:clientData/>
  </xdr:twoCellAnchor>
  <xdr:twoCellAnchor editAs="oneCell">
    <xdr:from>
      <xdr:col>0</xdr:col>
      <xdr:colOff>0</xdr:colOff>
      <xdr:row>2002</xdr:row>
      <xdr:rowOff>0</xdr:rowOff>
    </xdr:from>
    <xdr:to>
      <xdr:col>7</xdr:col>
      <xdr:colOff>66040</xdr:colOff>
      <xdr:row>2017</xdr:row>
      <xdr:rowOff>178435</xdr:rowOff>
    </xdr:to>
    <xdr:pic>
      <xdr:nvPicPr>
        <xdr:cNvPr id="140" name="Imagen 139">
          <a:extLst>
            <a:ext uri="{FF2B5EF4-FFF2-40B4-BE49-F238E27FC236}">
              <a16:creationId xmlns:a16="http://schemas.microsoft.com/office/drawing/2014/main" id="{3BFBC557-4AC9-4124-B144-255C743FF32E}"/>
            </a:ext>
          </a:extLst>
        </xdr:cNvPr>
        <xdr:cNvPicPr>
          <a:picLocks noChangeAspect="1"/>
        </xdr:cNvPicPr>
      </xdr:nvPicPr>
      <xdr:blipFill>
        <a:blip xmlns:r="http://schemas.openxmlformats.org/officeDocument/2006/relationships" r:embed="rId138"/>
        <a:stretch>
          <a:fillRect/>
        </a:stretch>
      </xdr:blipFill>
      <xdr:spPr>
        <a:xfrm>
          <a:off x="0" y="378272040"/>
          <a:ext cx="5613400" cy="2921635"/>
        </a:xfrm>
        <a:prstGeom prst="rect">
          <a:avLst/>
        </a:prstGeom>
      </xdr:spPr>
    </xdr:pic>
    <xdr:clientData/>
  </xdr:twoCellAnchor>
  <xdr:twoCellAnchor editAs="oneCell">
    <xdr:from>
      <xdr:col>0</xdr:col>
      <xdr:colOff>0</xdr:colOff>
      <xdr:row>2019</xdr:row>
      <xdr:rowOff>0</xdr:rowOff>
    </xdr:from>
    <xdr:to>
      <xdr:col>7</xdr:col>
      <xdr:colOff>66040</xdr:colOff>
      <xdr:row>2034</xdr:row>
      <xdr:rowOff>178435</xdr:rowOff>
    </xdr:to>
    <xdr:pic>
      <xdr:nvPicPr>
        <xdr:cNvPr id="141" name="Imagen 140">
          <a:extLst>
            <a:ext uri="{FF2B5EF4-FFF2-40B4-BE49-F238E27FC236}">
              <a16:creationId xmlns:a16="http://schemas.microsoft.com/office/drawing/2014/main" id="{5EB3BB60-DF9F-4364-B673-715CFD820F84}"/>
            </a:ext>
          </a:extLst>
        </xdr:cNvPr>
        <xdr:cNvPicPr>
          <a:picLocks noChangeAspect="1"/>
        </xdr:cNvPicPr>
      </xdr:nvPicPr>
      <xdr:blipFill>
        <a:blip xmlns:r="http://schemas.openxmlformats.org/officeDocument/2006/relationships" r:embed="rId139"/>
        <a:stretch>
          <a:fillRect/>
        </a:stretch>
      </xdr:blipFill>
      <xdr:spPr>
        <a:xfrm>
          <a:off x="0" y="381381000"/>
          <a:ext cx="5613400" cy="2921635"/>
        </a:xfrm>
        <a:prstGeom prst="rect">
          <a:avLst/>
        </a:prstGeom>
      </xdr:spPr>
    </xdr:pic>
    <xdr:clientData/>
  </xdr:twoCellAnchor>
  <xdr:twoCellAnchor editAs="oneCell">
    <xdr:from>
      <xdr:col>0</xdr:col>
      <xdr:colOff>0</xdr:colOff>
      <xdr:row>2036</xdr:row>
      <xdr:rowOff>0</xdr:rowOff>
    </xdr:from>
    <xdr:to>
      <xdr:col>7</xdr:col>
      <xdr:colOff>66040</xdr:colOff>
      <xdr:row>2051</xdr:row>
      <xdr:rowOff>178435</xdr:rowOff>
    </xdr:to>
    <xdr:pic>
      <xdr:nvPicPr>
        <xdr:cNvPr id="142" name="Imagen 141">
          <a:extLst>
            <a:ext uri="{FF2B5EF4-FFF2-40B4-BE49-F238E27FC236}">
              <a16:creationId xmlns:a16="http://schemas.microsoft.com/office/drawing/2014/main" id="{C89EF3F5-5E64-4236-83BE-2E8C71E8C642}"/>
            </a:ext>
          </a:extLst>
        </xdr:cNvPr>
        <xdr:cNvPicPr>
          <a:picLocks noChangeAspect="1"/>
        </xdr:cNvPicPr>
      </xdr:nvPicPr>
      <xdr:blipFill>
        <a:blip xmlns:r="http://schemas.openxmlformats.org/officeDocument/2006/relationships" r:embed="rId140"/>
        <a:stretch>
          <a:fillRect/>
        </a:stretch>
      </xdr:blipFill>
      <xdr:spPr>
        <a:xfrm>
          <a:off x="0" y="384489960"/>
          <a:ext cx="5613400" cy="2921635"/>
        </a:xfrm>
        <a:prstGeom prst="rect">
          <a:avLst/>
        </a:prstGeom>
      </xdr:spPr>
    </xdr:pic>
    <xdr:clientData/>
  </xdr:twoCellAnchor>
  <xdr:twoCellAnchor editAs="oneCell">
    <xdr:from>
      <xdr:col>0</xdr:col>
      <xdr:colOff>0</xdr:colOff>
      <xdr:row>2053</xdr:row>
      <xdr:rowOff>0</xdr:rowOff>
    </xdr:from>
    <xdr:to>
      <xdr:col>7</xdr:col>
      <xdr:colOff>66040</xdr:colOff>
      <xdr:row>2068</xdr:row>
      <xdr:rowOff>178435</xdr:rowOff>
    </xdr:to>
    <xdr:pic>
      <xdr:nvPicPr>
        <xdr:cNvPr id="143" name="Imagen 142">
          <a:extLst>
            <a:ext uri="{FF2B5EF4-FFF2-40B4-BE49-F238E27FC236}">
              <a16:creationId xmlns:a16="http://schemas.microsoft.com/office/drawing/2014/main" id="{0386F637-C043-43BE-8319-992FB8F2605F}"/>
            </a:ext>
          </a:extLst>
        </xdr:cNvPr>
        <xdr:cNvPicPr>
          <a:picLocks noChangeAspect="1"/>
        </xdr:cNvPicPr>
      </xdr:nvPicPr>
      <xdr:blipFill>
        <a:blip xmlns:r="http://schemas.openxmlformats.org/officeDocument/2006/relationships" r:embed="rId141"/>
        <a:stretch>
          <a:fillRect/>
        </a:stretch>
      </xdr:blipFill>
      <xdr:spPr>
        <a:xfrm>
          <a:off x="0" y="387598920"/>
          <a:ext cx="5613400" cy="2921635"/>
        </a:xfrm>
        <a:prstGeom prst="rect">
          <a:avLst/>
        </a:prstGeom>
      </xdr:spPr>
    </xdr:pic>
    <xdr:clientData/>
  </xdr:twoCellAnchor>
  <xdr:twoCellAnchor editAs="oneCell">
    <xdr:from>
      <xdr:col>0</xdr:col>
      <xdr:colOff>0</xdr:colOff>
      <xdr:row>2070</xdr:row>
      <xdr:rowOff>0</xdr:rowOff>
    </xdr:from>
    <xdr:to>
      <xdr:col>7</xdr:col>
      <xdr:colOff>66040</xdr:colOff>
      <xdr:row>2085</xdr:row>
      <xdr:rowOff>178435</xdr:rowOff>
    </xdr:to>
    <xdr:pic>
      <xdr:nvPicPr>
        <xdr:cNvPr id="144" name="Imagen 143">
          <a:extLst>
            <a:ext uri="{FF2B5EF4-FFF2-40B4-BE49-F238E27FC236}">
              <a16:creationId xmlns:a16="http://schemas.microsoft.com/office/drawing/2014/main" id="{2D600A43-A5AE-4C4A-ABB8-F0D37ED7E090}"/>
            </a:ext>
          </a:extLst>
        </xdr:cNvPr>
        <xdr:cNvPicPr>
          <a:picLocks noChangeAspect="1"/>
        </xdr:cNvPicPr>
      </xdr:nvPicPr>
      <xdr:blipFill>
        <a:blip xmlns:r="http://schemas.openxmlformats.org/officeDocument/2006/relationships" r:embed="rId142"/>
        <a:stretch>
          <a:fillRect/>
        </a:stretch>
      </xdr:blipFill>
      <xdr:spPr>
        <a:xfrm>
          <a:off x="0" y="390707880"/>
          <a:ext cx="5613400" cy="2921635"/>
        </a:xfrm>
        <a:prstGeom prst="rect">
          <a:avLst/>
        </a:prstGeom>
      </xdr:spPr>
    </xdr:pic>
    <xdr:clientData/>
  </xdr:twoCellAnchor>
  <xdr:twoCellAnchor editAs="oneCell">
    <xdr:from>
      <xdr:col>0</xdr:col>
      <xdr:colOff>0</xdr:colOff>
      <xdr:row>2087</xdr:row>
      <xdr:rowOff>0</xdr:rowOff>
    </xdr:from>
    <xdr:to>
      <xdr:col>7</xdr:col>
      <xdr:colOff>66040</xdr:colOff>
      <xdr:row>2100</xdr:row>
      <xdr:rowOff>88900</xdr:rowOff>
    </xdr:to>
    <xdr:pic>
      <xdr:nvPicPr>
        <xdr:cNvPr id="145" name="Imagen 144">
          <a:extLst>
            <a:ext uri="{FF2B5EF4-FFF2-40B4-BE49-F238E27FC236}">
              <a16:creationId xmlns:a16="http://schemas.microsoft.com/office/drawing/2014/main" id="{41492E28-702F-4484-B20F-DF7AE78C3281}"/>
            </a:ext>
          </a:extLst>
        </xdr:cNvPr>
        <xdr:cNvPicPr>
          <a:picLocks noChangeAspect="1"/>
        </xdr:cNvPicPr>
      </xdr:nvPicPr>
      <xdr:blipFill>
        <a:blip xmlns:r="http://schemas.openxmlformats.org/officeDocument/2006/relationships" r:embed="rId143"/>
        <a:stretch>
          <a:fillRect/>
        </a:stretch>
      </xdr:blipFill>
      <xdr:spPr>
        <a:xfrm>
          <a:off x="0" y="393816840"/>
          <a:ext cx="5613400" cy="2466340"/>
        </a:xfrm>
        <a:prstGeom prst="rect">
          <a:avLst/>
        </a:prstGeom>
      </xdr:spPr>
    </xdr:pic>
    <xdr:clientData/>
  </xdr:twoCellAnchor>
  <xdr:twoCellAnchor editAs="oneCell">
    <xdr:from>
      <xdr:col>0</xdr:col>
      <xdr:colOff>0</xdr:colOff>
      <xdr:row>2101</xdr:row>
      <xdr:rowOff>0</xdr:rowOff>
    </xdr:from>
    <xdr:to>
      <xdr:col>7</xdr:col>
      <xdr:colOff>66040</xdr:colOff>
      <xdr:row>2116</xdr:row>
      <xdr:rowOff>178435</xdr:rowOff>
    </xdr:to>
    <xdr:pic>
      <xdr:nvPicPr>
        <xdr:cNvPr id="146" name="Imagen 145">
          <a:extLst>
            <a:ext uri="{FF2B5EF4-FFF2-40B4-BE49-F238E27FC236}">
              <a16:creationId xmlns:a16="http://schemas.microsoft.com/office/drawing/2014/main" id="{04FACE76-4716-4C9B-9266-B896AEB31474}"/>
            </a:ext>
          </a:extLst>
        </xdr:cNvPr>
        <xdr:cNvPicPr>
          <a:picLocks noChangeAspect="1"/>
        </xdr:cNvPicPr>
      </xdr:nvPicPr>
      <xdr:blipFill>
        <a:blip xmlns:r="http://schemas.openxmlformats.org/officeDocument/2006/relationships" r:embed="rId144"/>
        <a:stretch>
          <a:fillRect/>
        </a:stretch>
      </xdr:blipFill>
      <xdr:spPr>
        <a:xfrm>
          <a:off x="0" y="396377160"/>
          <a:ext cx="5613400" cy="2921635"/>
        </a:xfrm>
        <a:prstGeom prst="rect">
          <a:avLst/>
        </a:prstGeom>
      </xdr:spPr>
    </xdr:pic>
    <xdr:clientData/>
  </xdr:twoCellAnchor>
  <xdr:twoCellAnchor editAs="oneCell">
    <xdr:from>
      <xdr:col>0</xdr:col>
      <xdr:colOff>0</xdr:colOff>
      <xdr:row>2118</xdr:row>
      <xdr:rowOff>0</xdr:rowOff>
    </xdr:from>
    <xdr:to>
      <xdr:col>7</xdr:col>
      <xdr:colOff>66040</xdr:colOff>
      <xdr:row>2131</xdr:row>
      <xdr:rowOff>143510</xdr:rowOff>
    </xdr:to>
    <xdr:pic>
      <xdr:nvPicPr>
        <xdr:cNvPr id="147" name="Imagen 146">
          <a:extLst>
            <a:ext uri="{FF2B5EF4-FFF2-40B4-BE49-F238E27FC236}">
              <a16:creationId xmlns:a16="http://schemas.microsoft.com/office/drawing/2014/main" id="{36A9AB56-C687-4681-9D7E-E221FDE7CA7E}"/>
            </a:ext>
          </a:extLst>
        </xdr:cNvPr>
        <xdr:cNvPicPr>
          <a:picLocks noChangeAspect="1"/>
        </xdr:cNvPicPr>
      </xdr:nvPicPr>
      <xdr:blipFill>
        <a:blip xmlns:r="http://schemas.openxmlformats.org/officeDocument/2006/relationships" r:embed="rId145"/>
        <a:stretch>
          <a:fillRect/>
        </a:stretch>
      </xdr:blipFill>
      <xdr:spPr>
        <a:xfrm>
          <a:off x="0" y="399486120"/>
          <a:ext cx="5613400" cy="2520950"/>
        </a:xfrm>
        <a:prstGeom prst="rect">
          <a:avLst/>
        </a:prstGeom>
      </xdr:spPr>
    </xdr:pic>
    <xdr:clientData/>
  </xdr:twoCellAnchor>
  <xdr:twoCellAnchor editAs="oneCell">
    <xdr:from>
      <xdr:col>0</xdr:col>
      <xdr:colOff>0</xdr:colOff>
      <xdr:row>2133</xdr:row>
      <xdr:rowOff>0</xdr:rowOff>
    </xdr:from>
    <xdr:to>
      <xdr:col>7</xdr:col>
      <xdr:colOff>66040</xdr:colOff>
      <xdr:row>2148</xdr:row>
      <xdr:rowOff>178435</xdr:rowOff>
    </xdr:to>
    <xdr:pic>
      <xdr:nvPicPr>
        <xdr:cNvPr id="148" name="Imagen 147">
          <a:extLst>
            <a:ext uri="{FF2B5EF4-FFF2-40B4-BE49-F238E27FC236}">
              <a16:creationId xmlns:a16="http://schemas.microsoft.com/office/drawing/2014/main" id="{27D0BE7F-046A-4D10-8454-E27FC28333F2}"/>
            </a:ext>
          </a:extLst>
        </xdr:cNvPr>
        <xdr:cNvPicPr>
          <a:picLocks noChangeAspect="1"/>
        </xdr:cNvPicPr>
      </xdr:nvPicPr>
      <xdr:blipFill>
        <a:blip xmlns:r="http://schemas.openxmlformats.org/officeDocument/2006/relationships" r:embed="rId146"/>
        <a:stretch>
          <a:fillRect/>
        </a:stretch>
      </xdr:blipFill>
      <xdr:spPr>
        <a:xfrm>
          <a:off x="0" y="402229320"/>
          <a:ext cx="5613400" cy="2921635"/>
        </a:xfrm>
        <a:prstGeom prst="rect">
          <a:avLst/>
        </a:prstGeom>
      </xdr:spPr>
    </xdr:pic>
    <xdr:clientData/>
  </xdr:twoCellAnchor>
  <xdr:twoCellAnchor editAs="oneCell">
    <xdr:from>
      <xdr:col>0</xdr:col>
      <xdr:colOff>0</xdr:colOff>
      <xdr:row>2150</xdr:row>
      <xdr:rowOff>0</xdr:rowOff>
    </xdr:from>
    <xdr:to>
      <xdr:col>7</xdr:col>
      <xdr:colOff>66040</xdr:colOff>
      <xdr:row>2165</xdr:row>
      <xdr:rowOff>178435</xdr:rowOff>
    </xdr:to>
    <xdr:pic>
      <xdr:nvPicPr>
        <xdr:cNvPr id="149" name="Imagen 148">
          <a:extLst>
            <a:ext uri="{FF2B5EF4-FFF2-40B4-BE49-F238E27FC236}">
              <a16:creationId xmlns:a16="http://schemas.microsoft.com/office/drawing/2014/main" id="{8A7E733D-4961-45C5-83BC-2BD1E704D66B}"/>
            </a:ext>
          </a:extLst>
        </xdr:cNvPr>
        <xdr:cNvPicPr>
          <a:picLocks noChangeAspect="1"/>
        </xdr:cNvPicPr>
      </xdr:nvPicPr>
      <xdr:blipFill>
        <a:blip xmlns:r="http://schemas.openxmlformats.org/officeDocument/2006/relationships" r:embed="rId147"/>
        <a:stretch>
          <a:fillRect/>
        </a:stretch>
      </xdr:blipFill>
      <xdr:spPr>
        <a:xfrm>
          <a:off x="0" y="405338280"/>
          <a:ext cx="5613400" cy="2921635"/>
        </a:xfrm>
        <a:prstGeom prst="rect">
          <a:avLst/>
        </a:prstGeom>
      </xdr:spPr>
    </xdr:pic>
    <xdr:clientData/>
  </xdr:twoCellAnchor>
  <xdr:twoCellAnchor editAs="oneCell">
    <xdr:from>
      <xdr:col>0</xdr:col>
      <xdr:colOff>0</xdr:colOff>
      <xdr:row>2167</xdr:row>
      <xdr:rowOff>0</xdr:rowOff>
    </xdr:from>
    <xdr:to>
      <xdr:col>7</xdr:col>
      <xdr:colOff>66040</xdr:colOff>
      <xdr:row>2181</xdr:row>
      <xdr:rowOff>82550</xdr:rowOff>
    </xdr:to>
    <xdr:pic>
      <xdr:nvPicPr>
        <xdr:cNvPr id="150" name="Imagen 149">
          <a:extLst>
            <a:ext uri="{FF2B5EF4-FFF2-40B4-BE49-F238E27FC236}">
              <a16:creationId xmlns:a16="http://schemas.microsoft.com/office/drawing/2014/main" id="{1CB1FBC7-08AC-4594-BA0F-F63B730C7A70}"/>
            </a:ext>
          </a:extLst>
        </xdr:cNvPr>
        <xdr:cNvPicPr>
          <a:picLocks noChangeAspect="1"/>
        </xdr:cNvPicPr>
      </xdr:nvPicPr>
      <xdr:blipFill>
        <a:blip xmlns:r="http://schemas.openxmlformats.org/officeDocument/2006/relationships" r:embed="rId148"/>
        <a:stretch>
          <a:fillRect/>
        </a:stretch>
      </xdr:blipFill>
      <xdr:spPr>
        <a:xfrm>
          <a:off x="0" y="408447240"/>
          <a:ext cx="5613400" cy="2642870"/>
        </a:xfrm>
        <a:prstGeom prst="rect">
          <a:avLst/>
        </a:prstGeom>
      </xdr:spPr>
    </xdr:pic>
    <xdr:clientData/>
  </xdr:twoCellAnchor>
  <xdr:twoCellAnchor editAs="oneCell">
    <xdr:from>
      <xdr:col>0</xdr:col>
      <xdr:colOff>0</xdr:colOff>
      <xdr:row>2182</xdr:row>
      <xdr:rowOff>0</xdr:rowOff>
    </xdr:from>
    <xdr:to>
      <xdr:col>7</xdr:col>
      <xdr:colOff>66040</xdr:colOff>
      <xdr:row>2197</xdr:row>
      <xdr:rowOff>178435</xdr:rowOff>
    </xdr:to>
    <xdr:pic>
      <xdr:nvPicPr>
        <xdr:cNvPr id="151" name="Imagen 150">
          <a:extLst>
            <a:ext uri="{FF2B5EF4-FFF2-40B4-BE49-F238E27FC236}">
              <a16:creationId xmlns:a16="http://schemas.microsoft.com/office/drawing/2014/main" id="{E2785F53-7212-4592-9A51-BDE9E02D5ADF}"/>
            </a:ext>
          </a:extLst>
        </xdr:cNvPr>
        <xdr:cNvPicPr>
          <a:picLocks noChangeAspect="1"/>
        </xdr:cNvPicPr>
      </xdr:nvPicPr>
      <xdr:blipFill>
        <a:blip xmlns:r="http://schemas.openxmlformats.org/officeDocument/2006/relationships" r:embed="rId149"/>
        <a:stretch>
          <a:fillRect/>
        </a:stretch>
      </xdr:blipFill>
      <xdr:spPr>
        <a:xfrm>
          <a:off x="0" y="411190440"/>
          <a:ext cx="5613400" cy="2921635"/>
        </a:xfrm>
        <a:prstGeom prst="rect">
          <a:avLst/>
        </a:prstGeom>
      </xdr:spPr>
    </xdr:pic>
    <xdr:clientData/>
  </xdr:twoCellAnchor>
  <xdr:twoCellAnchor editAs="oneCell">
    <xdr:from>
      <xdr:col>0</xdr:col>
      <xdr:colOff>0</xdr:colOff>
      <xdr:row>2199</xdr:row>
      <xdr:rowOff>0</xdr:rowOff>
    </xdr:from>
    <xdr:to>
      <xdr:col>7</xdr:col>
      <xdr:colOff>66040</xdr:colOff>
      <xdr:row>2214</xdr:row>
      <xdr:rowOff>178435</xdr:rowOff>
    </xdr:to>
    <xdr:pic>
      <xdr:nvPicPr>
        <xdr:cNvPr id="152" name="Imagen 151">
          <a:extLst>
            <a:ext uri="{FF2B5EF4-FFF2-40B4-BE49-F238E27FC236}">
              <a16:creationId xmlns:a16="http://schemas.microsoft.com/office/drawing/2014/main" id="{9A945053-8D97-4E8B-A942-85E67E5DCE08}"/>
            </a:ext>
          </a:extLst>
        </xdr:cNvPr>
        <xdr:cNvPicPr>
          <a:picLocks noChangeAspect="1"/>
        </xdr:cNvPicPr>
      </xdr:nvPicPr>
      <xdr:blipFill>
        <a:blip xmlns:r="http://schemas.openxmlformats.org/officeDocument/2006/relationships" r:embed="rId150"/>
        <a:stretch>
          <a:fillRect/>
        </a:stretch>
      </xdr:blipFill>
      <xdr:spPr>
        <a:xfrm>
          <a:off x="0" y="414299400"/>
          <a:ext cx="5613400" cy="2921635"/>
        </a:xfrm>
        <a:prstGeom prst="rect">
          <a:avLst/>
        </a:prstGeom>
      </xdr:spPr>
    </xdr:pic>
    <xdr:clientData/>
  </xdr:twoCellAnchor>
  <xdr:twoCellAnchor editAs="oneCell">
    <xdr:from>
      <xdr:col>0</xdr:col>
      <xdr:colOff>0</xdr:colOff>
      <xdr:row>2216</xdr:row>
      <xdr:rowOff>0</xdr:rowOff>
    </xdr:from>
    <xdr:to>
      <xdr:col>7</xdr:col>
      <xdr:colOff>66040</xdr:colOff>
      <xdr:row>2230</xdr:row>
      <xdr:rowOff>7620</xdr:rowOff>
    </xdr:to>
    <xdr:pic>
      <xdr:nvPicPr>
        <xdr:cNvPr id="153" name="Imagen 152">
          <a:extLst>
            <a:ext uri="{FF2B5EF4-FFF2-40B4-BE49-F238E27FC236}">
              <a16:creationId xmlns:a16="http://schemas.microsoft.com/office/drawing/2014/main" id="{09DEDC2B-A800-4194-93A8-9C8C397E9176}"/>
            </a:ext>
          </a:extLst>
        </xdr:cNvPr>
        <xdr:cNvPicPr>
          <a:picLocks noChangeAspect="1"/>
        </xdr:cNvPicPr>
      </xdr:nvPicPr>
      <xdr:blipFill>
        <a:blip xmlns:r="http://schemas.openxmlformats.org/officeDocument/2006/relationships" r:embed="rId151"/>
        <a:stretch>
          <a:fillRect/>
        </a:stretch>
      </xdr:blipFill>
      <xdr:spPr>
        <a:xfrm>
          <a:off x="0" y="417408360"/>
          <a:ext cx="5613400" cy="2567940"/>
        </a:xfrm>
        <a:prstGeom prst="rect">
          <a:avLst/>
        </a:prstGeom>
      </xdr:spPr>
    </xdr:pic>
    <xdr:clientData/>
  </xdr:twoCellAnchor>
  <xdr:twoCellAnchor editAs="oneCell">
    <xdr:from>
      <xdr:col>0</xdr:col>
      <xdr:colOff>0</xdr:colOff>
      <xdr:row>2231</xdr:row>
      <xdr:rowOff>0</xdr:rowOff>
    </xdr:from>
    <xdr:to>
      <xdr:col>7</xdr:col>
      <xdr:colOff>66040</xdr:colOff>
      <xdr:row>2246</xdr:row>
      <xdr:rowOff>178435</xdr:rowOff>
    </xdr:to>
    <xdr:pic>
      <xdr:nvPicPr>
        <xdr:cNvPr id="154" name="Imagen 153">
          <a:extLst>
            <a:ext uri="{FF2B5EF4-FFF2-40B4-BE49-F238E27FC236}">
              <a16:creationId xmlns:a16="http://schemas.microsoft.com/office/drawing/2014/main" id="{1D50DC4A-664B-476C-AF4B-FCDB8C746C05}"/>
            </a:ext>
          </a:extLst>
        </xdr:cNvPr>
        <xdr:cNvPicPr>
          <a:picLocks noChangeAspect="1"/>
        </xdr:cNvPicPr>
      </xdr:nvPicPr>
      <xdr:blipFill>
        <a:blip xmlns:r="http://schemas.openxmlformats.org/officeDocument/2006/relationships" r:embed="rId152"/>
        <a:stretch>
          <a:fillRect/>
        </a:stretch>
      </xdr:blipFill>
      <xdr:spPr>
        <a:xfrm>
          <a:off x="0" y="420151560"/>
          <a:ext cx="5613400" cy="2921635"/>
        </a:xfrm>
        <a:prstGeom prst="rect">
          <a:avLst/>
        </a:prstGeom>
      </xdr:spPr>
    </xdr:pic>
    <xdr:clientData/>
  </xdr:twoCellAnchor>
  <xdr:twoCellAnchor editAs="oneCell">
    <xdr:from>
      <xdr:col>0</xdr:col>
      <xdr:colOff>0</xdr:colOff>
      <xdr:row>2248</xdr:row>
      <xdr:rowOff>0</xdr:rowOff>
    </xdr:from>
    <xdr:to>
      <xdr:col>7</xdr:col>
      <xdr:colOff>66040</xdr:colOff>
      <xdr:row>2263</xdr:row>
      <xdr:rowOff>178435</xdr:rowOff>
    </xdr:to>
    <xdr:pic>
      <xdr:nvPicPr>
        <xdr:cNvPr id="155" name="Imagen 154">
          <a:extLst>
            <a:ext uri="{FF2B5EF4-FFF2-40B4-BE49-F238E27FC236}">
              <a16:creationId xmlns:a16="http://schemas.microsoft.com/office/drawing/2014/main" id="{C1926A91-7876-419F-A6AD-F925B6168065}"/>
            </a:ext>
          </a:extLst>
        </xdr:cNvPr>
        <xdr:cNvPicPr>
          <a:picLocks noChangeAspect="1"/>
        </xdr:cNvPicPr>
      </xdr:nvPicPr>
      <xdr:blipFill>
        <a:blip xmlns:r="http://schemas.openxmlformats.org/officeDocument/2006/relationships" r:embed="rId153"/>
        <a:stretch>
          <a:fillRect/>
        </a:stretch>
      </xdr:blipFill>
      <xdr:spPr>
        <a:xfrm>
          <a:off x="0" y="423260520"/>
          <a:ext cx="5613400" cy="2921635"/>
        </a:xfrm>
        <a:prstGeom prst="rect">
          <a:avLst/>
        </a:prstGeom>
      </xdr:spPr>
    </xdr:pic>
    <xdr:clientData/>
  </xdr:twoCellAnchor>
  <xdr:twoCellAnchor editAs="oneCell">
    <xdr:from>
      <xdr:col>0</xdr:col>
      <xdr:colOff>0</xdr:colOff>
      <xdr:row>2265</xdr:row>
      <xdr:rowOff>0</xdr:rowOff>
    </xdr:from>
    <xdr:to>
      <xdr:col>7</xdr:col>
      <xdr:colOff>66040</xdr:colOff>
      <xdr:row>2278</xdr:row>
      <xdr:rowOff>27305</xdr:rowOff>
    </xdr:to>
    <xdr:pic>
      <xdr:nvPicPr>
        <xdr:cNvPr id="156" name="Imagen 155">
          <a:extLst>
            <a:ext uri="{FF2B5EF4-FFF2-40B4-BE49-F238E27FC236}">
              <a16:creationId xmlns:a16="http://schemas.microsoft.com/office/drawing/2014/main" id="{3F9FF6CD-ED53-4F7F-A598-412588B2FB2E}"/>
            </a:ext>
          </a:extLst>
        </xdr:cNvPr>
        <xdr:cNvPicPr>
          <a:picLocks noChangeAspect="1"/>
        </xdr:cNvPicPr>
      </xdr:nvPicPr>
      <xdr:blipFill>
        <a:blip xmlns:r="http://schemas.openxmlformats.org/officeDocument/2006/relationships" r:embed="rId154"/>
        <a:stretch>
          <a:fillRect/>
        </a:stretch>
      </xdr:blipFill>
      <xdr:spPr>
        <a:xfrm>
          <a:off x="0" y="426369480"/>
          <a:ext cx="5613400" cy="2404745"/>
        </a:xfrm>
        <a:prstGeom prst="rect">
          <a:avLst/>
        </a:prstGeom>
      </xdr:spPr>
    </xdr:pic>
    <xdr:clientData/>
  </xdr:twoCellAnchor>
  <xdr:twoCellAnchor editAs="oneCell">
    <xdr:from>
      <xdr:col>0</xdr:col>
      <xdr:colOff>0</xdr:colOff>
      <xdr:row>2279</xdr:row>
      <xdr:rowOff>0</xdr:rowOff>
    </xdr:from>
    <xdr:to>
      <xdr:col>7</xdr:col>
      <xdr:colOff>66040</xdr:colOff>
      <xdr:row>2294</xdr:row>
      <xdr:rowOff>178435</xdr:rowOff>
    </xdr:to>
    <xdr:pic>
      <xdr:nvPicPr>
        <xdr:cNvPr id="157" name="Imagen 156">
          <a:extLst>
            <a:ext uri="{FF2B5EF4-FFF2-40B4-BE49-F238E27FC236}">
              <a16:creationId xmlns:a16="http://schemas.microsoft.com/office/drawing/2014/main" id="{4992FB50-A14A-4F22-8EC8-608D4DDD34C1}"/>
            </a:ext>
          </a:extLst>
        </xdr:cNvPr>
        <xdr:cNvPicPr>
          <a:picLocks noChangeAspect="1"/>
        </xdr:cNvPicPr>
      </xdr:nvPicPr>
      <xdr:blipFill>
        <a:blip xmlns:r="http://schemas.openxmlformats.org/officeDocument/2006/relationships" r:embed="rId155"/>
        <a:stretch>
          <a:fillRect/>
        </a:stretch>
      </xdr:blipFill>
      <xdr:spPr>
        <a:xfrm>
          <a:off x="0" y="428929800"/>
          <a:ext cx="5613400" cy="2921635"/>
        </a:xfrm>
        <a:prstGeom prst="rect">
          <a:avLst/>
        </a:prstGeom>
      </xdr:spPr>
    </xdr:pic>
    <xdr:clientData/>
  </xdr:twoCellAnchor>
  <xdr:twoCellAnchor editAs="oneCell">
    <xdr:from>
      <xdr:col>0</xdr:col>
      <xdr:colOff>0</xdr:colOff>
      <xdr:row>2296</xdr:row>
      <xdr:rowOff>0</xdr:rowOff>
    </xdr:from>
    <xdr:to>
      <xdr:col>7</xdr:col>
      <xdr:colOff>66040</xdr:colOff>
      <xdr:row>2311</xdr:row>
      <xdr:rowOff>178435</xdr:rowOff>
    </xdr:to>
    <xdr:pic>
      <xdr:nvPicPr>
        <xdr:cNvPr id="158" name="Imagen 157">
          <a:extLst>
            <a:ext uri="{FF2B5EF4-FFF2-40B4-BE49-F238E27FC236}">
              <a16:creationId xmlns:a16="http://schemas.microsoft.com/office/drawing/2014/main" id="{0DB789F1-2069-4856-ACC1-FC633BFE06FD}"/>
            </a:ext>
          </a:extLst>
        </xdr:cNvPr>
        <xdr:cNvPicPr>
          <a:picLocks noChangeAspect="1"/>
        </xdr:cNvPicPr>
      </xdr:nvPicPr>
      <xdr:blipFill>
        <a:blip xmlns:r="http://schemas.openxmlformats.org/officeDocument/2006/relationships" r:embed="rId156"/>
        <a:stretch>
          <a:fillRect/>
        </a:stretch>
      </xdr:blipFill>
      <xdr:spPr>
        <a:xfrm>
          <a:off x="0" y="432038760"/>
          <a:ext cx="5613400" cy="2921635"/>
        </a:xfrm>
        <a:prstGeom prst="rect">
          <a:avLst/>
        </a:prstGeom>
      </xdr:spPr>
    </xdr:pic>
    <xdr:clientData/>
  </xdr:twoCellAnchor>
  <xdr:twoCellAnchor editAs="oneCell">
    <xdr:from>
      <xdr:col>0</xdr:col>
      <xdr:colOff>0</xdr:colOff>
      <xdr:row>2313</xdr:row>
      <xdr:rowOff>0</xdr:rowOff>
    </xdr:from>
    <xdr:to>
      <xdr:col>7</xdr:col>
      <xdr:colOff>66040</xdr:colOff>
      <xdr:row>2326</xdr:row>
      <xdr:rowOff>109220</xdr:rowOff>
    </xdr:to>
    <xdr:pic>
      <xdr:nvPicPr>
        <xdr:cNvPr id="159" name="Imagen 158">
          <a:extLst>
            <a:ext uri="{FF2B5EF4-FFF2-40B4-BE49-F238E27FC236}">
              <a16:creationId xmlns:a16="http://schemas.microsoft.com/office/drawing/2014/main" id="{DCEE60A2-74DE-4866-AA2B-2B37E81DFFF3}"/>
            </a:ext>
          </a:extLst>
        </xdr:cNvPr>
        <xdr:cNvPicPr>
          <a:picLocks noChangeAspect="1"/>
        </xdr:cNvPicPr>
      </xdr:nvPicPr>
      <xdr:blipFill>
        <a:blip xmlns:r="http://schemas.openxmlformats.org/officeDocument/2006/relationships" r:embed="rId157"/>
        <a:stretch>
          <a:fillRect/>
        </a:stretch>
      </xdr:blipFill>
      <xdr:spPr>
        <a:xfrm>
          <a:off x="0" y="435147720"/>
          <a:ext cx="5613400" cy="2486660"/>
        </a:xfrm>
        <a:prstGeom prst="rect">
          <a:avLst/>
        </a:prstGeom>
      </xdr:spPr>
    </xdr:pic>
    <xdr:clientData/>
  </xdr:twoCellAnchor>
  <xdr:twoCellAnchor editAs="oneCell">
    <xdr:from>
      <xdr:col>0</xdr:col>
      <xdr:colOff>0</xdr:colOff>
      <xdr:row>2328</xdr:row>
      <xdr:rowOff>0</xdr:rowOff>
    </xdr:from>
    <xdr:to>
      <xdr:col>7</xdr:col>
      <xdr:colOff>66040</xdr:colOff>
      <xdr:row>2341</xdr:row>
      <xdr:rowOff>109220</xdr:rowOff>
    </xdr:to>
    <xdr:pic>
      <xdr:nvPicPr>
        <xdr:cNvPr id="160" name="Imagen 159">
          <a:extLst>
            <a:ext uri="{FF2B5EF4-FFF2-40B4-BE49-F238E27FC236}">
              <a16:creationId xmlns:a16="http://schemas.microsoft.com/office/drawing/2014/main" id="{4B041F3F-9047-42EE-9457-FA058B258D89}"/>
            </a:ext>
          </a:extLst>
        </xdr:cNvPr>
        <xdr:cNvPicPr>
          <a:picLocks noChangeAspect="1"/>
        </xdr:cNvPicPr>
      </xdr:nvPicPr>
      <xdr:blipFill>
        <a:blip xmlns:r="http://schemas.openxmlformats.org/officeDocument/2006/relationships" r:embed="rId157"/>
        <a:stretch>
          <a:fillRect/>
        </a:stretch>
      </xdr:blipFill>
      <xdr:spPr>
        <a:xfrm>
          <a:off x="0" y="437890920"/>
          <a:ext cx="5613400" cy="2486660"/>
        </a:xfrm>
        <a:prstGeom prst="rect">
          <a:avLst/>
        </a:prstGeom>
      </xdr:spPr>
    </xdr:pic>
    <xdr:clientData/>
  </xdr:twoCellAnchor>
  <xdr:twoCellAnchor editAs="oneCell">
    <xdr:from>
      <xdr:col>0</xdr:col>
      <xdr:colOff>0</xdr:colOff>
      <xdr:row>2343</xdr:row>
      <xdr:rowOff>0</xdr:rowOff>
    </xdr:from>
    <xdr:to>
      <xdr:col>7</xdr:col>
      <xdr:colOff>66040</xdr:colOff>
      <xdr:row>2357</xdr:row>
      <xdr:rowOff>635</xdr:rowOff>
    </xdr:to>
    <xdr:pic>
      <xdr:nvPicPr>
        <xdr:cNvPr id="161" name="Imagen 160">
          <a:extLst>
            <a:ext uri="{FF2B5EF4-FFF2-40B4-BE49-F238E27FC236}">
              <a16:creationId xmlns:a16="http://schemas.microsoft.com/office/drawing/2014/main" id="{CE33CF3C-1A13-4F95-B761-C7C77B7368FD}"/>
            </a:ext>
          </a:extLst>
        </xdr:cNvPr>
        <xdr:cNvPicPr>
          <a:picLocks noChangeAspect="1"/>
        </xdr:cNvPicPr>
      </xdr:nvPicPr>
      <xdr:blipFill>
        <a:blip xmlns:r="http://schemas.openxmlformats.org/officeDocument/2006/relationships" r:embed="rId158"/>
        <a:stretch>
          <a:fillRect/>
        </a:stretch>
      </xdr:blipFill>
      <xdr:spPr>
        <a:xfrm>
          <a:off x="0" y="440634120"/>
          <a:ext cx="5613400" cy="2560955"/>
        </a:xfrm>
        <a:prstGeom prst="rect">
          <a:avLst/>
        </a:prstGeom>
      </xdr:spPr>
    </xdr:pic>
    <xdr:clientData/>
  </xdr:twoCellAnchor>
  <xdr:twoCellAnchor editAs="oneCell">
    <xdr:from>
      <xdr:col>0</xdr:col>
      <xdr:colOff>0</xdr:colOff>
      <xdr:row>2358</xdr:row>
      <xdr:rowOff>0</xdr:rowOff>
    </xdr:from>
    <xdr:to>
      <xdr:col>7</xdr:col>
      <xdr:colOff>66040</xdr:colOff>
      <xdr:row>2371</xdr:row>
      <xdr:rowOff>143510</xdr:rowOff>
    </xdr:to>
    <xdr:pic>
      <xdr:nvPicPr>
        <xdr:cNvPr id="162" name="Imagen 161">
          <a:extLst>
            <a:ext uri="{FF2B5EF4-FFF2-40B4-BE49-F238E27FC236}">
              <a16:creationId xmlns:a16="http://schemas.microsoft.com/office/drawing/2014/main" id="{D71A60FF-5423-41BC-9D42-3B642335BAED}"/>
            </a:ext>
          </a:extLst>
        </xdr:cNvPr>
        <xdr:cNvPicPr>
          <a:picLocks noChangeAspect="1"/>
        </xdr:cNvPicPr>
      </xdr:nvPicPr>
      <xdr:blipFill>
        <a:blip xmlns:r="http://schemas.openxmlformats.org/officeDocument/2006/relationships" r:embed="rId159"/>
        <a:stretch>
          <a:fillRect/>
        </a:stretch>
      </xdr:blipFill>
      <xdr:spPr>
        <a:xfrm>
          <a:off x="0" y="443377320"/>
          <a:ext cx="5613400" cy="2520950"/>
        </a:xfrm>
        <a:prstGeom prst="rect">
          <a:avLst/>
        </a:prstGeom>
      </xdr:spPr>
    </xdr:pic>
    <xdr:clientData/>
  </xdr:twoCellAnchor>
  <xdr:twoCellAnchor editAs="oneCell">
    <xdr:from>
      <xdr:col>0</xdr:col>
      <xdr:colOff>0</xdr:colOff>
      <xdr:row>2373</xdr:row>
      <xdr:rowOff>0</xdr:rowOff>
    </xdr:from>
    <xdr:to>
      <xdr:col>7</xdr:col>
      <xdr:colOff>66040</xdr:colOff>
      <xdr:row>2388</xdr:row>
      <xdr:rowOff>178435</xdr:rowOff>
    </xdr:to>
    <xdr:pic>
      <xdr:nvPicPr>
        <xdr:cNvPr id="163" name="Imagen 162">
          <a:extLst>
            <a:ext uri="{FF2B5EF4-FFF2-40B4-BE49-F238E27FC236}">
              <a16:creationId xmlns:a16="http://schemas.microsoft.com/office/drawing/2014/main" id="{BDF4A44B-BE26-4B0D-8E05-7A723455ED82}"/>
            </a:ext>
          </a:extLst>
        </xdr:cNvPr>
        <xdr:cNvPicPr>
          <a:picLocks noChangeAspect="1"/>
        </xdr:cNvPicPr>
      </xdr:nvPicPr>
      <xdr:blipFill>
        <a:blip xmlns:r="http://schemas.openxmlformats.org/officeDocument/2006/relationships" r:embed="rId160"/>
        <a:stretch>
          <a:fillRect/>
        </a:stretch>
      </xdr:blipFill>
      <xdr:spPr>
        <a:xfrm>
          <a:off x="0" y="446120520"/>
          <a:ext cx="5613400" cy="2921635"/>
        </a:xfrm>
        <a:prstGeom prst="rect">
          <a:avLst/>
        </a:prstGeom>
      </xdr:spPr>
    </xdr:pic>
    <xdr:clientData/>
  </xdr:twoCellAnchor>
  <xdr:twoCellAnchor editAs="oneCell">
    <xdr:from>
      <xdr:col>0</xdr:col>
      <xdr:colOff>0</xdr:colOff>
      <xdr:row>2390</xdr:row>
      <xdr:rowOff>0</xdr:rowOff>
    </xdr:from>
    <xdr:to>
      <xdr:col>7</xdr:col>
      <xdr:colOff>66040</xdr:colOff>
      <xdr:row>2405</xdr:row>
      <xdr:rowOff>178435</xdr:rowOff>
    </xdr:to>
    <xdr:pic>
      <xdr:nvPicPr>
        <xdr:cNvPr id="164" name="Imagen 163">
          <a:extLst>
            <a:ext uri="{FF2B5EF4-FFF2-40B4-BE49-F238E27FC236}">
              <a16:creationId xmlns:a16="http://schemas.microsoft.com/office/drawing/2014/main" id="{CFC15BA8-EECD-4029-8AD0-3EA8FA53E326}"/>
            </a:ext>
          </a:extLst>
        </xdr:cNvPr>
        <xdr:cNvPicPr>
          <a:picLocks noChangeAspect="1"/>
        </xdr:cNvPicPr>
      </xdr:nvPicPr>
      <xdr:blipFill>
        <a:blip xmlns:r="http://schemas.openxmlformats.org/officeDocument/2006/relationships" r:embed="rId161"/>
        <a:stretch>
          <a:fillRect/>
        </a:stretch>
      </xdr:blipFill>
      <xdr:spPr>
        <a:xfrm>
          <a:off x="0" y="449229480"/>
          <a:ext cx="5613400" cy="2921635"/>
        </a:xfrm>
        <a:prstGeom prst="rect">
          <a:avLst/>
        </a:prstGeom>
      </xdr:spPr>
    </xdr:pic>
    <xdr:clientData/>
  </xdr:twoCellAnchor>
  <xdr:twoCellAnchor editAs="oneCell">
    <xdr:from>
      <xdr:col>0</xdr:col>
      <xdr:colOff>0</xdr:colOff>
      <xdr:row>2407</xdr:row>
      <xdr:rowOff>0</xdr:rowOff>
    </xdr:from>
    <xdr:to>
      <xdr:col>7</xdr:col>
      <xdr:colOff>66040</xdr:colOff>
      <xdr:row>2419</xdr:row>
      <xdr:rowOff>95250</xdr:rowOff>
    </xdr:to>
    <xdr:pic>
      <xdr:nvPicPr>
        <xdr:cNvPr id="165" name="Imagen 164">
          <a:extLst>
            <a:ext uri="{FF2B5EF4-FFF2-40B4-BE49-F238E27FC236}">
              <a16:creationId xmlns:a16="http://schemas.microsoft.com/office/drawing/2014/main" id="{75CF3388-5E90-4303-8AAB-067FC05ADBE8}"/>
            </a:ext>
          </a:extLst>
        </xdr:cNvPr>
        <xdr:cNvPicPr>
          <a:picLocks noChangeAspect="1"/>
        </xdr:cNvPicPr>
      </xdr:nvPicPr>
      <xdr:blipFill>
        <a:blip xmlns:r="http://schemas.openxmlformats.org/officeDocument/2006/relationships" r:embed="rId162"/>
        <a:stretch>
          <a:fillRect/>
        </a:stretch>
      </xdr:blipFill>
      <xdr:spPr>
        <a:xfrm>
          <a:off x="0" y="452338440"/>
          <a:ext cx="5613400" cy="2289810"/>
        </a:xfrm>
        <a:prstGeom prst="rect">
          <a:avLst/>
        </a:prstGeom>
      </xdr:spPr>
    </xdr:pic>
    <xdr:clientData/>
  </xdr:twoCellAnchor>
  <xdr:twoCellAnchor editAs="oneCell">
    <xdr:from>
      <xdr:col>0</xdr:col>
      <xdr:colOff>0</xdr:colOff>
      <xdr:row>2420</xdr:row>
      <xdr:rowOff>0</xdr:rowOff>
    </xdr:from>
    <xdr:to>
      <xdr:col>7</xdr:col>
      <xdr:colOff>66040</xdr:colOff>
      <xdr:row>2435</xdr:row>
      <xdr:rowOff>178435</xdr:rowOff>
    </xdr:to>
    <xdr:pic>
      <xdr:nvPicPr>
        <xdr:cNvPr id="166" name="Imagen 165">
          <a:extLst>
            <a:ext uri="{FF2B5EF4-FFF2-40B4-BE49-F238E27FC236}">
              <a16:creationId xmlns:a16="http://schemas.microsoft.com/office/drawing/2014/main" id="{99B6B38D-95C9-4D9B-A484-9CEDF9C13AA7}"/>
            </a:ext>
          </a:extLst>
        </xdr:cNvPr>
        <xdr:cNvPicPr>
          <a:picLocks noChangeAspect="1"/>
        </xdr:cNvPicPr>
      </xdr:nvPicPr>
      <xdr:blipFill>
        <a:blip xmlns:r="http://schemas.openxmlformats.org/officeDocument/2006/relationships" r:embed="rId163"/>
        <a:stretch>
          <a:fillRect/>
        </a:stretch>
      </xdr:blipFill>
      <xdr:spPr>
        <a:xfrm>
          <a:off x="0" y="454715880"/>
          <a:ext cx="5613400" cy="2921635"/>
        </a:xfrm>
        <a:prstGeom prst="rect">
          <a:avLst/>
        </a:prstGeom>
      </xdr:spPr>
    </xdr:pic>
    <xdr:clientData/>
  </xdr:twoCellAnchor>
  <xdr:twoCellAnchor editAs="oneCell">
    <xdr:from>
      <xdr:col>0</xdr:col>
      <xdr:colOff>0</xdr:colOff>
      <xdr:row>2437</xdr:row>
      <xdr:rowOff>0</xdr:rowOff>
    </xdr:from>
    <xdr:to>
      <xdr:col>7</xdr:col>
      <xdr:colOff>66040</xdr:colOff>
      <xdr:row>2450</xdr:row>
      <xdr:rowOff>143510</xdr:rowOff>
    </xdr:to>
    <xdr:pic>
      <xdr:nvPicPr>
        <xdr:cNvPr id="167" name="Imagen 166">
          <a:extLst>
            <a:ext uri="{FF2B5EF4-FFF2-40B4-BE49-F238E27FC236}">
              <a16:creationId xmlns:a16="http://schemas.microsoft.com/office/drawing/2014/main" id="{170AFA4A-5163-4708-A232-7996F7D7BCA0}"/>
            </a:ext>
          </a:extLst>
        </xdr:cNvPr>
        <xdr:cNvPicPr>
          <a:picLocks noChangeAspect="1"/>
        </xdr:cNvPicPr>
      </xdr:nvPicPr>
      <xdr:blipFill>
        <a:blip xmlns:r="http://schemas.openxmlformats.org/officeDocument/2006/relationships" r:embed="rId164"/>
        <a:stretch>
          <a:fillRect/>
        </a:stretch>
      </xdr:blipFill>
      <xdr:spPr>
        <a:xfrm>
          <a:off x="0" y="457824840"/>
          <a:ext cx="5613400" cy="2520950"/>
        </a:xfrm>
        <a:prstGeom prst="rect">
          <a:avLst/>
        </a:prstGeom>
      </xdr:spPr>
    </xdr:pic>
    <xdr:clientData/>
  </xdr:twoCellAnchor>
  <xdr:twoCellAnchor editAs="oneCell">
    <xdr:from>
      <xdr:col>0</xdr:col>
      <xdr:colOff>0</xdr:colOff>
      <xdr:row>2452</xdr:row>
      <xdr:rowOff>0</xdr:rowOff>
    </xdr:from>
    <xdr:to>
      <xdr:col>7</xdr:col>
      <xdr:colOff>66040</xdr:colOff>
      <xdr:row>2466</xdr:row>
      <xdr:rowOff>27940</xdr:rowOff>
    </xdr:to>
    <xdr:pic>
      <xdr:nvPicPr>
        <xdr:cNvPr id="168" name="Imagen 167">
          <a:extLst>
            <a:ext uri="{FF2B5EF4-FFF2-40B4-BE49-F238E27FC236}">
              <a16:creationId xmlns:a16="http://schemas.microsoft.com/office/drawing/2014/main" id="{7CE95850-AC84-408A-89D2-F713F33FC2DF}"/>
            </a:ext>
          </a:extLst>
        </xdr:cNvPr>
        <xdr:cNvPicPr>
          <a:picLocks noChangeAspect="1"/>
        </xdr:cNvPicPr>
      </xdr:nvPicPr>
      <xdr:blipFill>
        <a:blip xmlns:r="http://schemas.openxmlformats.org/officeDocument/2006/relationships" r:embed="rId165"/>
        <a:stretch>
          <a:fillRect/>
        </a:stretch>
      </xdr:blipFill>
      <xdr:spPr>
        <a:xfrm>
          <a:off x="0" y="460568040"/>
          <a:ext cx="5613400" cy="2588260"/>
        </a:xfrm>
        <a:prstGeom prst="rect">
          <a:avLst/>
        </a:prstGeom>
      </xdr:spPr>
    </xdr:pic>
    <xdr:clientData/>
  </xdr:twoCellAnchor>
  <xdr:twoCellAnchor editAs="oneCell">
    <xdr:from>
      <xdr:col>0</xdr:col>
      <xdr:colOff>0</xdr:colOff>
      <xdr:row>2467</xdr:row>
      <xdr:rowOff>0</xdr:rowOff>
    </xdr:from>
    <xdr:to>
      <xdr:col>7</xdr:col>
      <xdr:colOff>66040</xdr:colOff>
      <xdr:row>2482</xdr:row>
      <xdr:rowOff>178435</xdr:rowOff>
    </xdr:to>
    <xdr:pic>
      <xdr:nvPicPr>
        <xdr:cNvPr id="169" name="Imagen 168">
          <a:extLst>
            <a:ext uri="{FF2B5EF4-FFF2-40B4-BE49-F238E27FC236}">
              <a16:creationId xmlns:a16="http://schemas.microsoft.com/office/drawing/2014/main" id="{17D561EE-B2D7-4C23-AC74-6ACC7C47E3C1}"/>
            </a:ext>
          </a:extLst>
        </xdr:cNvPr>
        <xdr:cNvPicPr>
          <a:picLocks noChangeAspect="1"/>
        </xdr:cNvPicPr>
      </xdr:nvPicPr>
      <xdr:blipFill>
        <a:blip xmlns:r="http://schemas.openxmlformats.org/officeDocument/2006/relationships" r:embed="rId166"/>
        <a:stretch>
          <a:fillRect/>
        </a:stretch>
      </xdr:blipFill>
      <xdr:spPr>
        <a:xfrm>
          <a:off x="0" y="463311240"/>
          <a:ext cx="5613400" cy="2921635"/>
        </a:xfrm>
        <a:prstGeom prst="rect">
          <a:avLst/>
        </a:prstGeom>
      </xdr:spPr>
    </xdr:pic>
    <xdr:clientData/>
  </xdr:twoCellAnchor>
  <xdr:twoCellAnchor editAs="oneCell">
    <xdr:from>
      <xdr:col>0</xdr:col>
      <xdr:colOff>0</xdr:colOff>
      <xdr:row>2484</xdr:row>
      <xdr:rowOff>0</xdr:rowOff>
    </xdr:from>
    <xdr:to>
      <xdr:col>7</xdr:col>
      <xdr:colOff>66040</xdr:colOff>
      <xdr:row>2499</xdr:row>
      <xdr:rowOff>178435</xdr:rowOff>
    </xdr:to>
    <xdr:pic>
      <xdr:nvPicPr>
        <xdr:cNvPr id="170" name="Imagen 169">
          <a:extLst>
            <a:ext uri="{FF2B5EF4-FFF2-40B4-BE49-F238E27FC236}">
              <a16:creationId xmlns:a16="http://schemas.microsoft.com/office/drawing/2014/main" id="{281B1710-2B16-4B0A-83E4-AF5EC8F34A31}"/>
            </a:ext>
          </a:extLst>
        </xdr:cNvPr>
        <xdr:cNvPicPr>
          <a:picLocks noChangeAspect="1"/>
        </xdr:cNvPicPr>
      </xdr:nvPicPr>
      <xdr:blipFill>
        <a:blip xmlns:r="http://schemas.openxmlformats.org/officeDocument/2006/relationships" r:embed="rId167"/>
        <a:stretch>
          <a:fillRect/>
        </a:stretch>
      </xdr:blipFill>
      <xdr:spPr>
        <a:xfrm>
          <a:off x="0" y="466420200"/>
          <a:ext cx="5613400" cy="2921635"/>
        </a:xfrm>
        <a:prstGeom prst="rect">
          <a:avLst/>
        </a:prstGeom>
      </xdr:spPr>
    </xdr:pic>
    <xdr:clientData/>
  </xdr:twoCellAnchor>
  <xdr:twoCellAnchor editAs="oneCell">
    <xdr:from>
      <xdr:col>0</xdr:col>
      <xdr:colOff>0</xdr:colOff>
      <xdr:row>2501</xdr:row>
      <xdr:rowOff>0</xdr:rowOff>
    </xdr:from>
    <xdr:to>
      <xdr:col>7</xdr:col>
      <xdr:colOff>66040</xdr:colOff>
      <xdr:row>2516</xdr:row>
      <xdr:rowOff>178435</xdr:rowOff>
    </xdr:to>
    <xdr:pic>
      <xdr:nvPicPr>
        <xdr:cNvPr id="171" name="Imagen 170">
          <a:extLst>
            <a:ext uri="{FF2B5EF4-FFF2-40B4-BE49-F238E27FC236}">
              <a16:creationId xmlns:a16="http://schemas.microsoft.com/office/drawing/2014/main" id="{48EAFDE7-DA67-4D4D-B46F-73DCDE6441BD}"/>
            </a:ext>
          </a:extLst>
        </xdr:cNvPr>
        <xdr:cNvPicPr>
          <a:picLocks noChangeAspect="1"/>
        </xdr:cNvPicPr>
      </xdr:nvPicPr>
      <xdr:blipFill>
        <a:blip xmlns:r="http://schemas.openxmlformats.org/officeDocument/2006/relationships" r:embed="rId168"/>
        <a:stretch>
          <a:fillRect/>
        </a:stretch>
      </xdr:blipFill>
      <xdr:spPr>
        <a:xfrm>
          <a:off x="0" y="469529160"/>
          <a:ext cx="5613400" cy="2921635"/>
        </a:xfrm>
        <a:prstGeom prst="rect">
          <a:avLst/>
        </a:prstGeom>
      </xdr:spPr>
    </xdr:pic>
    <xdr:clientData/>
  </xdr:twoCellAnchor>
  <xdr:twoCellAnchor editAs="oneCell">
    <xdr:from>
      <xdr:col>0</xdr:col>
      <xdr:colOff>0</xdr:colOff>
      <xdr:row>2518</xdr:row>
      <xdr:rowOff>0</xdr:rowOff>
    </xdr:from>
    <xdr:to>
      <xdr:col>7</xdr:col>
      <xdr:colOff>66040</xdr:colOff>
      <xdr:row>2533</xdr:row>
      <xdr:rowOff>178435</xdr:rowOff>
    </xdr:to>
    <xdr:pic>
      <xdr:nvPicPr>
        <xdr:cNvPr id="172" name="Imagen 171">
          <a:extLst>
            <a:ext uri="{FF2B5EF4-FFF2-40B4-BE49-F238E27FC236}">
              <a16:creationId xmlns:a16="http://schemas.microsoft.com/office/drawing/2014/main" id="{B294CDD4-AB7A-4386-928F-7F594072CE40}"/>
            </a:ext>
          </a:extLst>
        </xdr:cNvPr>
        <xdr:cNvPicPr>
          <a:picLocks noChangeAspect="1"/>
        </xdr:cNvPicPr>
      </xdr:nvPicPr>
      <xdr:blipFill>
        <a:blip xmlns:r="http://schemas.openxmlformats.org/officeDocument/2006/relationships" r:embed="rId169"/>
        <a:stretch>
          <a:fillRect/>
        </a:stretch>
      </xdr:blipFill>
      <xdr:spPr>
        <a:xfrm>
          <a:off x="0" y="472638120"/>
          <a:ext cx="5613400" cy="2921635"/>
        </a:xfrm>
        <a:prstGeom prst="rect">
          <a:avLst/>
        </a:prstGeom>
      </xdr:spPr>
    </xdr:pic>
    <xdr:clientData/>
  </xdr:twoCellAnchor>
  <xdr:twoCellAnchor editAs="oneCell">
    <xdr:from>
      <xdr:col>0</xdr:col>
      <xdr:colOff>0</xdr:colOff>
      <xdr:row>2535</xdr:row>
      <xdr:rowOff>0</xdr:rowOff>
    </xdr:from>
    <xdr:to>
      <xdr:col>7</xdr:col>
      <xdr:colOff>66040</xdr:colOff>
      <xdr:row>2550</xdr:row>
      <xdr:rowOff>178435</xdr:rowOff>
    </xdr:to>
    <xdr:pic>
      <xdr:nvPicPr>
        <xdr:cNvPr id="173" name="Imagen 172">
          <a:extLst>
            <a:ext uri="{FF2B5EF4-FFF2-40B4-BE49-F238E27FC236}">
              <a16:creationId xmlns:a16="http://schemas.microsoft.com/office/drawing/2014/main" id="{2772353A-1D6F-4AF4-BDB8-84F6AE49EF6C}"/>
            </a:ext>
          </a:extLst>
        </xdr:cNvPr>
        <xdr:cNvPicPr>
          <a:picLocks noChangeAspect="1"/>
        </xdr:cNvPicPr>
      </xdr:nvPicPr>
      <xdr:blipFill>
        <a:blip xmlns:r="http://schemas.openxmlformats.org/officeDocument/2006/relationships" r:embed="rId170"/>
        <a:stretch>
          <a:fillRect/>
        </a:stretch>
      </xdr:blipFill>
      <xdr:spPr>
        <a:xfrm>
          <a:off x="0" y="475747080"/>
          <a:ext cx="5613400" cy="2921635"/>
        </a:xfrm>
        <a:prstGeom prst="rect">
          <a:avLst/>
        </a:prstGeom>
      </xdr:spPr>
    </xdr:pic>
    <xdr:clientData/>
  </xdr:twoCellAnchor>
  <xdr:twoCellAnchor editAs="oneCell">
    <xdr:from>
      <xdr:col>0</xdr:col>
      <xdr:colOff>0</xdr:colOff>
      <xdr:row>2552</xdr:row>
      <xdr:rowOff>0</xdr:rowOff>
    </xdr:from>
    <xdr:to>
      <xdr:col>7</xdr:col>
      <xdr:colOff>66040</xdr:colOff>
      <xdr:row>2563</xdr:row>
      <xdr:rowOff>101600</xdr:rowOff>
    </xdr:to>
    <xdr:pic>
      <xdr:nvPicPr>
        <xdr:cNvPr id="174" name="Imagen 173">
          <a:extLst>
            <a:ext uri="{FF2B5EF4-FFF2-40B4-BE49-F238E27FC236}">
              <a16:creationId xmlns:a16="http://schemas.microsoft.com/office/drawing/2014/main" id="{34F1E82B-E9B6-4C7D-90BA-335556CCB437}"/>
            </a:ext>
          </a:extLst>
        </xdr:cNvPr>
        <xdr:cNvPicPr>
          <a:picLocks noChangeAspect="1"/>
        </xdr:cNvPicPr>
      </xdr:nvPicPr>
      <xdr:blipFill>
        <a:blip xmlns:r="http://schemas.openxmlformats.org/officeDocument/2006/relationships" r:embed="rId171"/>
        <a:stretch>
          <a:fillRect/>
        </a:stretch>
      </xdr:blipFill>
      <xdr:spPr>
        <a:xfrm>
          <a:off x="0" y="478856040"/>
          <a:ext cx="5613400" cy="2113280"/>
        </a:xfrm>
        <a:prstGeom prst="rect">
          <a:avLst/>
        </a:prstGeom>
      </xdr:spPr>
    </xdr:pic>
    <xdr:clientData/>
  </xdr:twoCellAnchor>
  <xdr:twoCellAnchor editAs="oneCell">
    <xdr:from>
      <xdr:col>0</xdr:col>
      <xdr:colOff>0</xdr:colOff>
      <xdr:row>2565</xdr:row>
      <xdr:rowOff>0</xdr:rowOff>
    </xdr:from>
    <xdr:to>
      <xdr:col>7</xdr:col>
      <xdr:colOff>66040</xdr:colOff>
      <xdr:row>2580</xdr:row>
      <xdr:rowOff>178435</xdr:rowOff>
    </xdr:to>
    <xdr:pic>
      <xdr:nvPicPr>
        <xdr:cNvPr id="175" name="Imagen 174">
          <a:extLst>
            <a:ext uri="{FF2B5EF4-FFF2-40B4-BE49-F238E27FC236}">
              <a16:creationId xmlns:a16="http://schemas.microsoft.com/office/drawing/2014/main" id="{02134968-C0E1-47D1-942E-F66F0BD5EA61}"/>
            </a:ext>
          </a:extLst>
        </xdr:cNvPr>
        <xdr:cNvPicPr>
          <a:picLocks noChangeAspect="1"/>
        </xdr:cNvPicPr>
      </xdr:nvPicPr>
      <xdr:blipFill>
        <a:blip xmlns:r="http://schemas.openxmlformats.org/officeDocument/2006/relationships" r:embed="rId172"/>
        <a:stretch>
          <a:fillRect/>
        </a:stretch>
      </xdr:blipFill>
      <xdr:spPr>
        <a:xfrm>
          <a:off x="0" y="481233480"/>
          <a:ext cx="5613400" cy="2921635"/>
        </a:xfrm>
        <a:prstGeom prst="rect">
          <a:avLst/>
        </a:prstGeom>
      </xdr:spPr>
    </xdr:pic>
    <xdr:clientData/>
  </xdr:twoCellAnchor>
  <xdr:twoCellAnchor editAs="oneCell">
    <xdr:from>
      <xdr:col>0</xdr:col>
      <xdr:colOff>0</xdr:colOff>
      <xdr:row>2582</xdr:row>
      <xdr:rowOff>0</xdr:rowOff>
    </xdr:from>
    <xdr:to>
      <xdr:col>7</xdr:col>
      <xdr:colOff>66040</xdr:colOff>
      <xdr:row>2597</xdr:row>
      <xdr:rowOff>178435</xdr:rowOff>
    </xdr:to>
    <xdr:pic>
      <xdr:nvPicPr>
        <xdr:cNvPr id="176" name="Imagen 175">
          <a:extLst>
            <a:ext uri="{FF2B5EF4-FFF2-40B4-BE49-F238E27FC236}">
              <a16:creationId xmlns:a16="http://schemas.microsoft.com/office/drawing/2014/main" id="{664E8E5C-98C0-40F3-9ADC-C111202CB744}"/>
            </a:ext>
          </a:extLst>
        </xdr:cNvPr>
        <xdr:cNvPicPr>
          <a:picLocks noChangeAspect="1"/>
        </xdr:cNvPicPr>
      </xdr:nvPicPr>
      <xdr:blipFill>
        <a:blip xmlns:r="http://schemas.openxmlformats.org/officeDocument/2006/relationships" r:embed="rId173"/>
        <a:stretch>
          <a:fillRect/>
        </a:stretch>
      </xdr:blipFill>
      <xdr:spPr>
        <a:xfrm>
          <a:off x="0" y="484342440"/>
          <a:ext cx="5613400" cy="2921635"/>
        </a:xfrm>
        <a:prstGeom prst="rect">
          <a:avLst/>
        </a:prstGeom>
      </xdr:spPr>
    </xdr:pic>
    <xdr:clientData/>
  </xdr:twoCellAnchor>
  <xdr:twoCellAnchor editAs="oneCell">
    <xdr:from>
      <xdr:col>0</xdr:col>
      <xdr:colOff>0</xdr:colOff>
      <xdr:row>2599</xdr:row>
      <xdr:rowOff>0</xdr:rowOff>
    </xdr:from>
    <xdr:to>
      <xdr:col>7</xdr:col>
      <xdr:colOff>66040</xdr:colOff>
      <xdr:row>2614</xdr:row>
      <xdr:rowOff>178435</xdr:rowOff>
    </xdr:to>
    <xdr:pic>
      <xdr:nvPicPr>
        <xdr:cNvPr id="177" name="Imagen 176">
          <a:extLst>
            <a:ext uri="{FF2B5EF4-FFF2-40B4-BE49-F238E27FC236}">
              <a16:creationId xmlns:a16="http://schemas.microsoft.com/office/drawing/2014/main" id="{B084DE80-E0F5-435E-85DA-E99861885DB9}"/>
            </a:ext>
          </a:extLst>
        </xdr:cNvPr>
        <xdr:cNvPicPr>
          <a:picLocks noChangeAspect="1"/>
        </xdr:cNvPicPr>
      </xdr:nvPicPr>
      <xdr:blipFill>
        <a:blip xmlns:r="http://schemas.openxmlformats.org/officeDocument/2006/relationships" r:embed="rId174"/>
        <a:stretch>
          <a:fillRect/>
        </a:stretch>
      </xdr:blipFill>
      <xdr:spPr>
        <a:xfrm>
          <a:off x="0" y="487451400"/>
          <a:ext cx="5613400" cy="2921635"/>
        </a:xfrm>
        <a:prstGeom prst="rect">
          <a:avLst/>
        </a:prstGeom>
      </xdr:spPr>
    </xdr:pic>
    <xdr:clientData/>
  </xdr:twoCellAnchor>
  <xdr:twoCellAnchor editAs="oneCell">
    <xdr:from>
      <xdr:col>0</xdr:col>
      <xdr:colOff>0</xdr:colOff>
      <xdr:row>2616</xdr:row>
      <xdr:rowOff>0</xdr:rowOff>
    </xdr:from>
    <xdr:to>
      <xdr:col>7</xdr:col>
      <xdr:colOff>66040</xdr:colOff>
      <xdr:row>2628</xdr:row>
      <xdr:rowOff>13335</xdr:rowOff>
    </xdr:to>
    <xdr:pic>
      <xdr:nvPicPr>
        <xdr:cNvPr id="178" name="Imagen 177">
          <a:extLst>
            <a:ext uri="{FF2B5EF4-FFF2-40B4-BE49-F238E27FC236}">
              <a16:creationId xmlns:a16="http://schemas.microsoft.com/office/drawing/2014/main" id="{F8551F94-6031-47FC-B4FD-315D82542104}"/>
            </a:ext>
          </a:extLst>
        </xdr:cNvPr>
        <xdr:cNvPicPr>
          <a:picLocks noChangeAspect="1"/>
        </xdr:cNvPicPr>
      </xdr:nvPicPr>
      <xdr:blipFill>
        <a:blip xmlns:r="http://schemas.openxmlformats.org/officeDocument/2006/relationships" r:embed="rId175"/>
        <a:stretch>
          <a:fillRect/>
        </a:stretch>
      </xdr:blipFill>
      <xdr:spPr>
        <a:xfrm>
          <a:off x="0" y="490560360"/>
          <a:ext cx="5613400" cy="2207895"/>
        </a:xfrm>
        <a:prstGeom prst="rect">
          <a:avLst/>
        </a:prstGeom>
      </xdr:spPr>
    </xdr:pic>
    <xdr:clientData/>
  </xdr:twoCellAnchor>
  <xdr:twoCellAnchor editAs="oneCell">
    <xdr:from>
      <xdr:col>0</xdr:col>
      <xdr:colOff>0</xdr:colOff>
      <xdr:row>2629</xdr:row>
      <xdr:rowOff>0</xdr:rowOff>
    </xdr:from>
    <xdr:to>
      <xdr:col>7</xdr:col>
      <xdr:colOff>66040</xdr:colOff>
      <xdr:row>2644</xdr:row>
      <xdr:rowOff>178435</xdr:rowOff>
    </xdr:to>
    <xdr:pic>
      <xdr:nvPicPr>
        <xdr:cNvPr id="179" name="Imagen 178">
          <a:extLst>
            <a:ext uri="{FF2B5EF4-FFF2-40B4-BE49-F238E27FC236}">
              <a16:creationId xmlns:a16="http://schemas.microsoft.com/office/drawing/2014/main" id="{77D9C820-F9D1-46F1-8D11-5CEEDF403CA3}"/>
            </a:ext>
          </a:extLst>
        </xdr:cNvPr>
        <xdr:cNvPicPr>
          <a:picLocks noChangeAspect="1"/>
        </xdr:cNvPicPr>
      </xdr:nvPicPr>
      <xdr:blipFill>
        <a:blip xmlns:r="http://schemas.openxmlformats.org/officeDocument/2006/relationships" r:embed="rId176"/>
        <a:stretch>
          <a:fillRect/>
        </a:stretch>
      </xdr:blipFill>
      <xdr:spPr>
        <a:xfrm>
          <a:off x="0" y="492937800"/>
          <a:ext cx="5613400" cy="2921635"/>
        </a:xfrm>
        <a:prstGeom prst="rect">
          <a:avLst/>
        </a:prstGeom>
      </xdr:spPr>
    </xdr:pic>
    <xdr:clientData/>
  </xdr:twoCellAnchor>
  <xdr:twoCellAnchor editAs="oneCell">
    <xdr:from>
      <xdr:col>0</xdr:col>
      <xdr:colOff>0</xdr:colOff>
      <xdr:row>2646</xdr:row>
      <xdr:rowOff>0</xdr:rowOff>
    </xdr:from>
    <xdr:to>
      <xdr:col>7</xdr:col>
      <xdr:colOff>66040</xdr:colOff>
      <xdr:row>2661</xdr:row>
      <xdr:rowOff>178435</xdr:rowOff>
    </xdr:to>
    <xdr:pic>
      <xdr:nvPicPr>
        <xdr:cNvPr id="180" name="Imagen 179">
          <a:extLst>
            <a:ext uri="{FF2B5EF4-FFF2-40B4-BE49-F238E27FC236}">
              <a16:creationId xmlns:a16="http://schemas.microsoft.com/office/drawing/2014/main" id="{A68CB094-EF22-4F52-A273-238F696D301C}"/>
            </a:ext>
          </a:extLst>
        </xdr:cNvPr>
        <xdr:cNvPicPr>
          <a:picLocks noChangeAspect="1"/>
        </xdr:cNvPicPr>
      </xdr:nvPicPr>
      <xdr:blipFill>
        <a:blip xmlns:r="http://schemas.openxmlformats.org/officeDocument/2006/relationships" r:embed="rId177"/>
        <a:stretch>
          <a:fillRect/>
        </a:stretch>
      </xdr:blipFill>
      <xdr:spPr>
        <a:xfrm>
          <a:off x="0" y="496046760"/>
          <a:ext cx="5613400" cy="2921635"/>
        </a:xfrm>
        <a:prstGeom prst="rect">
          <a:avLst/>
        </a:prstGeom>
      </xdr:spPr>
    </xdr:pic>
    <xdr:clientData/>
  </xdr:twoCellAnchor>
  <xdr:twoCellAnchor editAs="oneCell">
    <xdr:from>
      <xdr:col>0</xdr:col>
      <xdr:colOff>0</xdr:colOff>
      <xdr:row>2663</xdr:row>
      <xdr:rowOff>0</xdr:rowOff>
    </xdr:from>
    <xdr:to>
      <xdr:col>7</xdr:col>
      <xdr:colOff>66040</xdr:colOff>
      <xdr:row>2676</xdr:row>
      <xdr:rowOff>68580</xdr:rowOff>
    </xdr:to>
    <xdr:pic>
      <xdr:nvPicPr>
        <xdr:cNvPr id="181" name="Imagen 180">
          <a:extLst>
            <a:ext uri="{FF2B5EF4-FFF2-40B4-BE49-F238E27FC236}">
              <a16:creationId xmlns:a16="http://schemas.microsoft.com/office/drawing/2014/main" id="{5A0D081C-870C-47BB-9E20-DE6DFBA0A66C}"/>
            </a:ext>
          </a:extLst>
        </xdr:cNvPr>
        <xdr:cNvPicPr>
          <a:picLocks noChangeAspect="1"/>
        </xdr:cNvPicPr>
      </xdr:nvPicPr>
      <xdr:blipFill>
        <a:blip xmlns:r="http://schemas.openxmlformats.org/officeDocument/2006/relationships" r:embed="rId178"/>
        <a:stretch>
          <a:fillRect/>
        </a:stretch>
      </xdr:blipFill>
      <xdr:spPr>
        <a:xfrm>
          <a:off x="0" y="499155720"/>
          <a:ext cx="5613400" cy="2446020"/>
        </a:xfrm>
        <a:prstGeom prst="rect">
          <a:avLst/>
        </a:prstGeom>
      </xdr:spPr>
    </xdr:pic>
    <xdr:clientData/>
  </xdr:twoCellAnchor>
  <xdr:twoCellAnchor editAs="oneCell">
    <xdr:from>
      <xdr:col>0</xdr:col>
      <xdr:colOff>0</xdr:colOff>
      <xdr:row>2677</xdr:row>
      <xdr:rowOff>0</xdr:rowOff>
    </xdr:from>
    <xdr:to>
      <xdr:col>7</xdr:col>
      <xdr:colOff>66040</xdr:colOff>
      <xdr:row>2692</xdr:row>
      <xdr:rowOff>178435</xdr:rowOff>
    </xdr:to>
    <xdr:pic>
      <xdr:nvPicPr>
        <xdr:cNvPr id="182" name="Imagen 181">
          <a:extLst>
            <a:ext uri="{FF2B5EF4-FFF2-40B4-BE49-F238E27FC236}">
              <a16:creationId xmlns:a16="http://schemas.microsoft.com/office/drawing/2014/main" id="{0C32B177-5384-4A4E-8349-89E19B0A689F}"/>
            </a:ext>
          </a:extLst>
        </xdr:cNvPr>
        <xdr:cNvPicPr>
          <a:picLocks noChangeAspect="1"/>
        </xdr:cNvPicPr>
      </xdr:nvPicPr>
      <xdr:blipFill>
        <a:blip xmlns:r="http://schemas.openxmlformats.org/officeDocument/2006/relationships" r:embed="rId179"/>
        <a:stretch>
          <a:fillRect/>
        </a:stretch>
      </xdr:blipFill>
      <xdr:spPr>
        <a:xfrm>
          <a:off x="0" y="501716040"/>
          <a:ext cx="5613400" cy="2921635"/>
        </a:xfrm>
        <a:prstGeom prst="rect">
          <a:avLst/>
        </a:prstGeom>
      </xdr:spPr>
    </xdr:pic>
    <xdr:clientData/>
  </xdr:twoCellAnchor>
  <xdr:twoCellAnchor editAs="oneCell">
    <xdr:from>
      <xdr:col>0</xdr:col>
      <xdr:colOff>0</xdr:colOff>
      <xdr:row>2694</xdr:row>
      <xdr:rowOff>0</xdr:rowOff>
    </xdr:from>
    <xdr:to>
      <xdr:col>7</xdr:col>
      <xdr:colOff>66040</xdr:colOff>
      <xdr:row>2708</xdr:row>
      <xdr:rowOff>1905</xdr:rowOff>
    </xdr:to>
    <xdr:pic>
      <xdr:nvPicPr>
        <xdr:cNvPr id="183" name="Imagen 182">
          <a:extLst>
            <a:ext uri="{FF2B5EF4-FFF2-40B4-BE49-F238E27FC236}">
              <a16:creationId xmlns:a16="http://schemas.microsoft.com/office/drawing/2014/main" id="{C4CF5742-81E9-43FD-AF68-BAF3F5C166E5}"/>
            </a:ext>
          </a:extLst>
        </xdr:cNvPr>
        <xdr:cNvPicPr>
          <a:picLocks noChangeAspect="1"/>
        </xdr:cNvPicPr>
      </xdr:nvPicPr>
      <xdr:blipFill>
        <a:blip xmlns:r="http://schemas.openxmlformats.org/officeDocument/2006/relationships" r:embed="rId180"/>
        <a:stretch>
          <a:fillRect/>
        </a:stretch>
      </xdr:blipFill>
      <xdr:spPr>
        <a:xfrm>
          <a:off x="0" y="504825000"/>
          <a:ext cx="5613400" cy="2562225"/>
        </a:xfrm>
        <a:prstGeom prst="rect">
          <a:avLst/>
        </a:prstGeom>
      </xdr:spPr>
    </xdr:pic>
    <xdr:clientData/>
  </xdr:twoCellAnchor>
  <xdr:twoCellAnchor editAs="oneCell">
    <xdr:from>
      <xdr:col>0</xdr:col>
      <xdr:colOff>0</xdr:colOff>
      <xdr:row>2709</xdr:row>
      <xdr:rowOff>0</xdr:rowOff>
    </xdr:from>
    <xdr:to>
      <xdr:col>7</xdr:col>
      <xdr:colOff>66040</xdr:colOff>
      <xdr:row>2724</xdr:row>
      <xdr:rowOff>178435</xdr:rowOff>
    </xdr:to>
    <xdr:pic>
      <xdr:nvPicPr>
        <xdr:cNvPr id="184" name="Imagen 183">
          <a:extLst>
            <a:ext uri="{FF2B5EF4-FFF2-40B4-BE49-F238E27FC236}">
              <a16:creationId xmlns:a16="http://schemas.microsoft.com/office/drawing/2014/main" id="{CBF8B23E-80AF-4A97-A85B-261C3753D767}"/>
            </a:ext>
          </a:extLst>
        </xdr:cNvPr>
        <xdr:cNvPicPr>
          <a:picLocks noChangeAspect="1"/>
        </xdr:cNvPicPr>
      </xdr:nvPicPr>
      <xdr:blipFill>
        <a:blip xmlns:r="http://schemas.openxmlformats.org/officeDocument/2006/relationships" r:embed="rId181"/>
        <a:stretch>
          <a:fillRect/>
        </a:stretch>
      </xdr:blipFill>
      <xdr:spPr>
        <a:xfrm>
          <a:off x="0" y="507568200"/>
          <a:ext cx="5613400" cy="2921635"/>
        </a:xfrm>
        <a:prstGeom prst="rect">
          <a:avLst/>
        </a:prstGeom>
      </xdr:spPr>
    </xdr:pic>
    <xdr:clientData/>
  </xdr:twoCellAnchor>
  <xdr:twoCellAnchor editAs="oneCell">
    <xdr:from>
      <xdr:col>0</xdr:col>
      <xdr:colOff>0</xdr:colOff>
      <xdr:row>2726</xdr:row>
      <xdr:rowOff>0</xdr:rowOff>
    </xdr:from>
    <xdr:to>
      <xdr:col>7</xdr:col>
      <xdr:colOff>66040</xdr:colOff>
      <xdr:row>2741</xdr:row>
      <xdr:rowOff>178435</xdr:rowOff>
    </xdr:to>
    <xdr:pic>
      <xdr:nvPicPr>
        <xdr:cNvPr id="185" name="Imagen 184">
          <a:extLst>
            <a:ext uri="{FF2B5EF4-FFF2-40B4-BE49-F238E27FC236}">
              <a16:creationId xmlns:a16="http://schemas.microsoft.com/office/drawing/2014/main" id="{79E233E7-0472-4457-A24E-7EA5940768D8}"/>
            </a:ext>
          </a:extLst>
        </xdr:cNvPr>
        <xdr:cNvPicPr>
          <a:picLocks noChangeAspect="1"/>
        </xdr:cNvPicPr>
      </xdr:nvPicPr>
      <xdr:blipFill>
        <a:blip xmlns:r="http://schemas.openxmlformats.org/officeDocument/2006/relationships" r:embed="rId182"/>
        <a:stretch>
          <a:fillRect/>
        </a:stretch>
      </xdr:blipFill>
      <xdr:spPr>
        <a:xfrm>
          <a:off x="0" y="510677160"/>
          <a:ext cx="5613400" cy="2921635"/>
        </a:xfrm>
        <a:prstGeom prst="rect">
          <a:avLst/>
        </a:prstGeom>
      </xdr:spPr>
    </xdr:pic>
    <xdr:clientData/>
  </xdr:twoCellAnchor>
  <xdr:twoCellAnchor editAs="oneCell">
    <xdr:from>
      <xdr:col>0</xdr:col>
      <xdr:colOff>0</xdr:colOff>
      <xdr:row>2743</xdr:row>
      <xdr:rowOff>0</xdr:rowOff>
    </xdr:from>
    <xdr:to>
      <xdr:col>7</xdr:col>
      <xdr:colOff>66040</xdr:colOff>
      <xdr:row>2760</xdr:row>
      <xdr:rowOff>173355</xdr:rowOff>
    </xdr:to>
    <xdr:pic>
      <xdr:nvPicPr>
        <xdr:cNvPr id="186" name="Imagen 185">
          <a:extLst>
            <a:ext uri="{FF2B5EF4-FFF2-40B4-BE49-F238E27FC236}">
              <a16:creationId xmlns:a16="http://schemas.microsoft.com/office/drawing/2014/main" id="{D6BFE993-CAE8-4733-9A3C-42BFB94BA558}"/>
            </a:ext>
          </a:extLst>
        </xdr:cNvPr>
        <xdr:cNvPicPr>
          <a:picLocks noChangeAspect="1"/>
        </xdr:cNvPicPr>
      </xdr:nvPicPr>
      <xdr:blipFill>
        <a:blip xmlns:r="http://schemas.openxmlformats.org/officeDocument/2006/relationships" r:embed="rId183"/>
        <a:stretch>
          <a:fillRect/>
        </a:stretch>
      </xdr:blipFill>
      <xdr:spPr>
        <a:xfrm>
          <a:off x="0" y="513786120"/>
          <a:ext cx="5613400" cy="3282315"/>
        </a:xfrm>
        <a:prstGeom prst="rect">
          <a:avLst/>
        </a:prstGeom>
      </xdr:spPr>
    </xdr:pic>
    <xdr:clientData/>
  </xdr:twoCellAnchor>
  <xdr:twoCellAnchor editAs="oneCell">
    <xdr:from>
      <xdr:col>0</xdr:col>
      <xdr:colOff>0</xdr:colOff>
      <xdr:row>2762</xdr:row>
      <xdr:rowOff>0</xdr:rowOff>
    </xdr:from>
    <xdr:to>
      <xdr:col>7</xdr:col>
      <xdr:colOff>66040</xdr:colOff>
      <xdr:row>2775</xdr:row>
      <xdr:rowOff>130175</xdr:rowOff>
    </xdr:to>
    <xdr:pic>
      <xdr:nvPicPr>
        <xdr:cNvPr id="187" name="Imagen 186">
          <a:extLst>
            <a:ext uri="{FF2B5EF4-FFF2-40B4-BE49-F238E27FC236}">
              <a16:creationId xmlns:a16="http://schemas.microsoft.com/office/drawing/2014/main" id="{313C96F2-E8C9-475C-979C-5F37F9ED79F3}"/>
            </a:ext>
          </a:extLst>
        </xdr:cNvPr>
        <xdr:cNvPicPr>
          <a:picLocks noChangeAspect="1"/>
        </xdr:cNvPicPr>
      </xdr:nvPicPr>
      <xdr:blipFill>
        <a:blip xmlns:r="http://schemas.openxmlformats.org/officeDocument/2006/relationships" r:embed="rId184"/>
        <a:stretch>
          <a:fillRect/>
        </a:stretch>
      </xdr:blipFill>
      <xdr:spPr>
        <a:xfrm>
          <a:off x="0" y="517260840"/>
          <a:ext cx="5613400" cy="2507615"/>
        </a:xfrm>
        <a:prstGeom prst="rect">
          <a:avLst/>
        </a:prstGeom>
      </xdr:spPr>
    </xdr:pic>
    <xdr:clientData/>
  </xdr:twoCellAnchor>
  <xdr:twoCellAnchor editAs="oneCell">
    <xdr:from>
      <xdr:col>0</xdr:col>
      <xdr:colOff>0</xdr:colOff>
      <xdr:row>2777</xdr:row>
      <xdr:rowOff>0</xdr:rowOff>
    </xdr:from>
    <xdr:to>
      <xdr:col>7</xdr:col>
      <xdr:colOff>66040</xdr:colOff>
      <xdr:row>2788</xdr:row>
      <xdr:rowOff>60325</xdr:rowOff>
    </xdr:to>
    <xdr:pic>
      <xdr:nvPicPr>
        <xdr:cNvPr id="188" name="Imagen 187">
          <a:extLst>
            <a:ext uri="{FF2B5EF4-FFF2-40B4-BE49-F238E27FC236}">
              <a16:creationId xmlns:a16="http://schemas.microsoft.com/office/drawing/2014/main" id="{17658A40-6A2A-43CE-86C8-045512D2CD62}"/>
            </a:ext>
          </a:extLst>
        </xdr:cNvPr>
        <xdr:cNvPicPr>
          <a:picLocks noChangeAspect="1"/>
        </xdr:cNvPicPr>
      </xdr:nvPicPr>
      <xdr:blipFill>
        <a:blip xmlns:r="http://schemas.openxmlformats.org/officeDocument/2006/relationships" r:embed="rId185"/>
        <a:stretch>
          <a:fillRect/>
        </a:stretch>
      </xdr:blipFill>
      <xdr:spPr>
        <a:xfrm>
          <a:off x="0" y="520004040"/>
          <a:ext cx="5613400" cy="2072005"/>
        </a:xfrm>
        <a:prstGeom prst="rect">
          <a:avLst/>
        </a:prstGeom>
      </xdr:spPr>
    </xdr:pic>
    <xdr:clientData/>
  </xdr:twoCellAnchor>
  <xdr:twoCellAnchor editAs="oneCell">
    <xdr:from>
      <xdr:col>0</xdr:col>
      <xdr:colOff>0</xdr:colOff>
      <xdr:row>2789</xdr:row>
      <xdr:rowOff>0</xdr:rowOff>
    </xdr:from>
    <xdr:to>
      <xdr:col>7</xdr:col>
      <xdr:colOff>66040</xdr:colOff>
      <xdr:row>2804</xdr:row>
      <xdr:rowOff>178435</xdr:rowOff>
    </xdr:to>
    <xdr:pic>
      <xdr:nvPicPr>
        <xdr:cNvPr id="189" name="Imagen 188">
          <a:extLst>
            <a:ext uri="{FF2B5EF4-FFF2-40B4-BE49-F238E27FC236}">
              <a16:creationId xmlns:a16="http://schemas.microsoft.com/office/drawing/2014/main" id="{C19B6F1D-F1FC-4800-800B-F6080BED6B56}"/>
            </a:ext>
          </a:extLst>
        </xdr:cNvPr>
        <xdr:cNvPicPr>
          <a:picLocks noChangeAspect="1"/>
        </xdr:cNvPicPr>
      </xdr:nvPicPr>
      <xdr:blipFill>
        <a:blip xmlns:r="http://schemas.openxmlformats.org/officeDocument/2006/relationships" r:embed="rId186"/>
        <a:stretch>
          <a:fillRect/>
        </a:stretch>
      </xdr:blipFill>
      <xdr:spPr>
        <a:xfrm>
          <a:off x="0" y="522198600"/>
          <a:ext cx="5613400" cy="2921635"/>
        </a:xfrm>
        <a:prstGeom prst="rect">
          <a:avLst/>
        </a:prstGeom>
      </xdr:spPr>
    </xdr:pic>
    <xdr:clientData/>
  </xdr:twoCellAnchor>
  <xdr:twoCellAnchor editAs="oneCell">
    <xdr:from>
      <xdr:col>0</xdr:col>
      <xdr:colOff>0</xdr:colOff>
      <xdr:row>2806</xdr:row>
      <xdr:rowOff>0</xdr:rowOff>
    </xdr:from>
    <xdr:to>
      <xdr:col>7</xdr:col>
      <xdr:colOff>66040</xdr:colOff>
      <xdr:row>2821</xdr:row>
      <xdr:rowOff>178435</xdr:rowOff>
    </xdr:to>
    <xdr:pic>
      <xdr:nvPicPr>
        <xdr:cNvPr id="190" name="Imagen 189">
          <a:extLst>
            <a:ext uri="{FF2B5EF4-FFF2-40B4-BE49-F238E27FC236}">
              <a16:creationId xmlns:a16="http://schemas.microsoft.com/office/drawing/2014/main" id="{6BC80CCC-9208-49FF-B63B-0DFAE050D592}"/>
            </a:ext>
          </a:extLst>
        </xdr:cNvPr>
        <xdr:cNvPicPr>
          <a:picLocks noChangeAspect="1"/>
        </xdr:cNvPicPr>
      </xdr:nvPicPr>
      <xdr:blipFill>
        <a:blip xmlns:r="http://schemas.openxmlformats.org/officeDocument/2006/relationships" r:embed="rId187"/>
        <a:stretch>
          <a:fillRect/>
        </a:stretch>
      </xdr:blipFill>
      <xdr:spPr>
        <a:xfrm>
          <a:off x="0" y="525307560"/>
          <a:ext cx="5613400" cy="2921635"/>
        </a:xfrm>
        <a:prstGeom prst="rect">
          <a:avLst/>
        </a:prstGeom>
      </xdr:spPr>
    </xdr:pic>
    <xdr:clientData/>
  </xdr:twoCellAnchor>
  <xdr:twoCellAnchor editAs="oneCell">
    <xdr:from>
      <xdr:col>0</xdr:col>
      <xdr:colOff>0</xdr:colOff>
      <xdr:row>2824</xdr:row>
      <xdr:rowOff>0</xdr:rowOff>
    </xdr:from>
    <xdr:to>
      <xdr:col>7</xdr:col>
      <xdr:colOff>65405</xdr:colOff>
      <xdr:row>2837</xdr:row>
      <xdr:rowOff>0</xdr:rowOff>
    </xdr:to>
    <xdr:pic>
      <xdr:nvPicPr>
        <xdr:cNvPr id="191" name="Imagen 190">
          <a:extLst>
            <a:ext uri="{FF2B5EF4-FFF2-40B4-BE49-F238E27FC236}">
              <a16:creationId xmlns:a16="http://schemas.microsoft.com/office/drawing/2014/main" id="{23834C4A-2BC1-4C92-BEC6-9F714B73463B}"/>
            </a:ext>
          </a:extLst>
        </xdr:cNvPr>
        <xdr:cNvPicPr>
          <a:picLocks noChangeAspect="1"/>
        </xdr:cNvPicPr>
      </xdr:nvPicPr>
      <xdr:blipFill>
        <a:blip xmlns:r="http://schemas.openxmlformats.org/officeDocument/2006/relationships" r:embed="rId188"/>
        <a:stretch>
          <a:fillRect/>
        </a:stretch>
      </xdr:blipFill>
      <xdr:spPr>
        <a:xfrm>
          <a:off x="0" y="528599400"/>
          <a:ext cx="5612765" cy="2377440"/>
        </a:xfrm>
        <a:prstGeom prst="rect">
          <a:avLst/>
        </a:prstGeom>
      </xdr:spPr>
    </xdr:pic>
    <xdr:clientData/>
  </xdr:twoCellAnchor>
  <xdr:twoCellAnchor editAs="oneCell">
    <xdr:from>
      <xdr:col>0</xdr:col>
      <xdr:colOff>0</xdr:colOff>
      <xdr:row>2838</xdr:row>
      <xdr:rowOff>0</xdr:rowOff>
    </xdr:from>
    <xdr:to>
      <xdr:col>7</xdr:col>
      <xdr:colOff>66040</xdr:colOff>
      <xdr:row>2850</xdr:row>
      <xdr:rowOff>115570</xdr:rowOff>
    </xdr:to>
    <xdr:pic>
      <xdr:nvPicPr>
        <xdr:cNvPr id="192" name="Imagen 191">
          <a:extLst>
            <a:ext uri="{FF2B5EF4-FFF2-40B4-BE49-F238E27FC236}">
              <a16:creationId xmlns:a16="http://schemas.microsoft.com/office/drawing/2014/main" id="{AE720C7D-545E-4D58-B137-36C35948EA5F}"/>
            </a:ext>
          </a:extLst>
        </xdr:cNvPr>
        <xdr:cNvPicPr>
          <a:picLocks noChangeAspect="1"/>
        </xdr:cNvPicPr>
      </xdr:nvPicPr>
      <xdr:blipFill>
        <a:blip xmlns:r="http://schemas.openxmlformats.org/officeDocument/2006/relationships" r:embed="rId189"/>
        <a:stretch>
          <a:fillRect/>
        </a:stretch>
      </xdr:blipFill>
      <xdr:spPr>
        <a:xfrm>
          <a:off x="0" y="531159720"/>
          <a:ext cx="5613400" cy="2310130"/>
        </a:xfrm>
        <a:prstGeom prst="rect">
          <a:avLst/>
        </a:prstGeom>
      </xdr:spPr>
    </xdr:pic>
    <xdr:clientData/>
  </xdr:twoCellAnchor>
  <xdr:twoCellAnchor editAs="oneCell">
    <xdr:from>
      <xdr:col>0</xdr:col>
      <xdr:colOff>0</xdr:colOff>
      <xdr:row>2852</xdr:row>
      <xdr:rowOff>0</xdr:rowOff>
    </xdr:from>
    <xdr:to>
      <xdr:col>7</xdr:col>
      <xdr:colOff>24765</xdr:colOff>
      <xdr:row>2867</xdr:row>
      <xdr:rowOff>177800</xdr:rowOff>
    </xdr:to>
    <xdr:pic>
      <xdr:nvPicPr>
        <xdr:cNvPr id="193" name="Imagen 192">
          <a:extLst>
            <a:ext uri="{FF2B5EF4-FFF2-40B4-BE49-F238E27FC236}">
              <a16:creationId xmlns:a16="http://schemas.microsoft.com/office/drawing/2014/main" id="{9611EFD4-4986-4C0F-9F8D-2BA5D5B3E81F}"/>
            </a:ext>
          </a:extLst>
        </xdr:cNvPr>
        <xdr:cNvPicPr>
          <a:picLocks noChangeAspect="1"/>
        </xdr:cNvPicPr>
      </xdr:nvPicPr>
      <xdr:blipFill rotWithShape="1">
        <a:blip xmlns:r="http://schemas.openxmlformats.org/officeDocument/2006/relationships" r:embed="rId190"/>
        <a:srcRect r="47231"/>
        <a:stretch/>
      </xdr:blipFill>
      <xdr:spPr bwMode="auto">
        <a:xfrm>
          <a:off x="0" y="533720040"/>
          <a:ext cx="5572125" cy="29210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2870</xdr:row>
      <xdr:rowOff>0</xdr:rowOff>
    </xdr:from>
    <xdr:to>
      <xdr:col>7</xdr:col>
      <xdr:colOff>66040</xdr:colOff>
      <xdr:row>2884</xdr:row>
      <xdr:rowOff>76200</xdr:rowOff>
    </xdr:to>
    <xdr:pic>
      <xdr:nvPicPr>
        <xdr:cNvPr id="194" name="Imagen 193">
          <a:extLst>
            <a:ext uri="{FF2B5EF4-FFF2-40B4-BE49-F238E27FC236}">
              <a16:creationId xmlns:a16="http://schemas.microsoft.com/office/drawing/2014/main" id="{0096BDEF-DBB9-4EC0-A96A-ECBC57DD30A3}"/>
            </a:ext>
          </a:extLst>
        </xdr:cNvPr>
        <xdr:cNvPicPr>
          <a:picLocks noChangeAspect="1"/>
        </xdr:cNvPicPr>
      </xdr:nvPicPr>
      <xdr:blipFill>
        <a:blip xmlns:r="http://schemas.openxmlformats.org/officeDocument/2006/relationships" r:embed="rId191"/>
        <a:stretch>
          <a:fillRect/>
        </a:stretch>
      </xdr:blipFill>
      <xdr:spPr>
        <a:xfrm>
          <a:off x="0" y="537011880"/>
          <a:ext cx="5613400" cy="2636520"/>
        </a:xfrm>
        <a:prstGeom prst="rect">
          <a:avLst/>
        </a:prstGeom>
      </xdr:spPr>
    </xdr:pic>
    <xdr:clientData/>
  </xdr:twoCellAnchor>
  <xdr:twoCellAnchor editAs="oneCell">
    <xdr:from>
      <xdr:col>0</xdr:col>
      <xdr:colOff>0</xdr:colOff>
      <xdr:row>2886</xdr:row>
      <xdr:rowOff>0</xdr:rowOff>
    </xdr:from>
    <xdr:to>
      <xdr:col>7</xdr:col>
      <xdr:colOff>66040</xdr:colOff>
      <xdr:row>2899</xdr:row>
      <xdr:rowOff>24765</xdr:rowOff>
    </xdr:to>
    <xdr:pic>
      <xdr:nvPicPr>
        <xdr:cNvPr id="195" name="Imagen 194">
          <a:extLst>
            <a:ext uri="{FF2B5EF4-FFF2-40B4-BE49-F238E27FC236}">
              <a16:creationId xmlns:a16="http://schemas.microsoft.com/office/drawing/2014/main" id="{E27DA3AB-CFA2-4B4F-979A-BB99E863CB78}"/>
            </a:ext>
          </a:extLst>
        </xdr:cNvPr>
        <xdr:cNvPicPr>
          <a:picLocks noChangeAspect="1"/>
        </xdr:cNvPicPr>
      </xdr:nvPicPr>
      <xdr:blipFill>
        <a:blip xmlns:r="http://schemas.openxmlformats.org/officeDocument/2006/relationships" r:embed="rId192"/>
        <a:stretch>
          <a:fillRect/>
        </a:stretch>
      </xdr:blipFill>
      <xdr:spPr>
        <a:xfrm>
          <a:off x="0" y="539937960"/>
          <a:ext cx="5613400" cy="2402205"/>
        </a:xfrm>
        <a:prstGeom prst="rect">
          <a:avLst/>
        </a:prstGeom>
      </xdr:spPr>
    </xdr:pic>
    <xdr:clientData/>
  </xdr:twoCellAnchor>
  <xdr:twoCellAnchor editAs="oneCell">
    <xdr:from>
      <xdr:col>0</xdr:col>
      <xdr:colOff>0</xdr:colOff>
      <xdr:row>2900</xdr:row>
      <xdr:rowOff>0</xdr:rowOff>
    </xdr:from>
    <xdr:to>
      <xdr:col>7</xdr:col>
      <xdr:colOff>66040</xdr:colOff>
      <xdr:row>2915</xdr:row>
      <xdr:rowOff>178435</xdr:rowOff>
    </xdr:to>
    <xdr:pic>
      <xdr:nvPicPr>
        <xdr:cNvPr id="196" name="Imagen 195">
          <a:extLst>
            <a:ext uri="{FF2B5EF4-FFF2-40B4-BE49-F238E27FC236}">
              <a16:creationId xmlns:a16="http://schemas.microsoft.com/office/drawing/2014/main" id="{5738FDB2-DF1D-453E-8A7D-9B5D784773C3}"/>
            </a:ext>
          </a:extLst>
        </xdr:cNvPr>
        <xdr:cNvPicPr>
          <a:picLocks noChangeAspect="1"/>
        </xdr:cNvPicPr>
      </xdr:nvPicPr>
      <xdr:blipFill>
        <a:blip xmlns:r="http://schemas.openxmlformats.org/officeDocument/2006/relationships" r:embed="rId193"/>
        <a:stretch>
          <a:fillRect/>
        </a:stretch>
      </xdr:blipFill>
      <xdr:spPr>
        <a:xfrm>
          <a:off x="0" y="542498280"/>
          <a:ext cx="5613400" cy="2921635"/>
        </a:xfrm>
        <a:prstGeom prst="rect">
          <a:avLst/>
        </a:prstGeom>
      </xdr:spPr>
    </xdr:pic>
    <xdr:clientData/>
  </xdr:twoCellAnchor>
  <xdr:twoCellAnchor editAs="oneCell">
    <xdr:from>
      <xdr:col>0</xdr:col>
      <xdr:colOff>0</xdr:colOff>
      <xdr:row>2917</xdr:row>
      <xdr:rowOff>0</xdr:rowOff>
    </xdr:from>
    <xdr:to>
      <xdr:col>7</xdr:col>
      <xdr:colOff>66040</xdr:colOff>
      <xdr:row>2932</xdr:row>
      <xdr:rowOff>178435</xdr:rowOff>
    </xdr:to>
    <xdr:pic>
      <xdr:nvPicPr>
        <xdr:cNvPr id="197" name="Imagen 196">
          <a:extLst>
            <a:ext uri="{FF2B5EF4-FFF2-40B4-BE49-F238E27FC236}">
              <a16:creationId xmlns:a16="http://schemas.microsoft.com/office/drawing/2014/main" id="{1E91D3DB-18DC-4EFD-A176-6E46EF6CF299}"/>
            </a:ext>
          </a:extLst>
        </xdr:cNvPr>
        <xdr:cNvPicPr>
          <a:picLocks noChangeAspect="1"/>
        </xdr:cNvPicPr>
      </xdr:nvPicPr>
      <xdr:blipFill>
        <a:blip xmlns:r="http://schemas.openxmlformats.org/officeDocument/2006/relationships" r:embed="rId194"/>
        <a:stretch>
          <a:fillRect/>
        </a:stretch>
      </xdr:blipFill>
      <xdr:spPr>
        <a:xfrm>
          <a:off x="0" y="545607240"/>
          <a:ext cx="5613400" cy="2921635"/>
        </a:xfrm>
        <a:prstGeom prst="rect">
          <a:avLst/>
        </a:prstGeom>
      </xdr:spPr>
    </xdr:pic>
    <xdr:clientData/>
  </xdr:twoCellAnchor>
  <xdr:twoCellAnchor editAs="oneCell">
    <xdr:from>
      <xdr:col>0</xdr:col>
      <xdr:colOff>0</xdr:colOff>
      <xdr:row>2934</xdr:row>
      <xdr:rowOff>0</xdr:rowOff>
    </xdr:from>
    <xdr:to>
      <xdr:col>7</xdr:col>
      <xdr:colOff>66040</xdr:colOff>
      <xdr:row>2946</xdr:row>
      <xdr:rowOff>76200</xdr:rowOff>
    </xdr:to>
    <xdr:pic>
      <xdr:nvPicPr>
        <xdr:cNvPr id="198" name="Imagen 197">
          <a:extLst>
            <a:ext uri="{FF2B5EF4-FFF2-40B4-BE49-F238E27FC236}">
              <a16:creationId xmlns:a16="http://schemas.microsoft.com/office/drawing/2014/main" id="{340537A9-998C-4CDD-9165-7EECBEC17C4F}"/>
            </a:ext>
          </a:extLst>
        </xdr:cNvPr>
        <xdr:cNvPicPr>
          <a:picLocks noChangeAspect="1"/>
        </xdr:cNvPicPr>
      </xdr:nvPicPr>
      <xdr:blipFill>
        <a:blip xmlns:r="http://schemas.openxmlformats.org/officeDocument/2006/relationships" r:embed="rId195"/>
        <a:stretch>
          <a:fillRect/>
        </a:stretch>
      </xdr:blipFill>
      <xdr:spPr>
        <a:xfrm>
          <a:off x="0" y="548716200"/>
          <a:ext cx="5613400" cy="2270760"/>
        </a:xfrm>
        <a:prstGeom prst="rect">
          <a:avLst/>
        </a:prstGeom>
      </xdr:spPr>
    </xdr:pic>
    <xdr:clientData/>
  </xdr:twoCellAnchor>
  <xdr:twoCellAnchor editAs="oneCell">
    <xdr:from>
      <xdr:col>0</xdr:col>
      <xdr:colOff>0</xdr:colOff>
      <xdr:row>2948</xdr:row>
      <xdr:rowOff>0</xdr:rowOff>
    </xdr:from>
    <xdr:to>
      <xdr:col>7</xdr:col>
      <xdr:colOff>66040</xdr:colOff>
      <xdr:row>2963</xdr:row>
      <xdr:rowOff>178435</xdr:rowOff>
    </xdr:to>
    <xdr:pic>
      <xdr:nvPicPr>
        <xdr:cNvPr id="199" name="Imagen 198">
          <a:extLst>
            <a:ext uri="{FF2B5EF4-FFF2-40B4-BE49-F238E27FC236}">
              <a16:creationId xmlns:a16="http://schemas.microsoft.com/office/drawing/2014/main" id="{B399FF7E-5E00-4508-8BF3-48DF28F22B50}"/>
            </a:ext>
          </a:extLst>
        </xdr:cNvPr>
        <xdr:cNvPicPr>
          <a:picLocks noChangeAspect="1"/>
        </xdr:cNvPicPr>
      </xdr:nvPicPr>
      <xdr:blipFill>
        <a:blip xmlns:r="http://schemas.openxmlformats.org/officeDocument/2006/relationships" r:embed="rId196"/>
        <a:stretch>
          <a:fillRect/>
        </a:stretch>
      </xdr:blipFill>
      <xdr:spPr>
        <a:xfrm>
          <a:off x="0" y="551276520"/>
          <a:ext cx="5613400" cy="2921635"/>
        </a:xfrm>
        <a:prstGeom prst="rect">
          <a:avLst/>
        </a:prstGeom>
      </xdr:spPr>
    </xdr:pic>
    <xdr:clientData/>
  </xdr:twoCellAnchor>
  <xdr:twoCellAnchor editAs="oneCell">
    <xdr:from>
      <xdr:col>0</xdr:col>
      <xdr:colOff>0</xdr:colOff>
      <xdr:row>2965</xdr:row>
      <xdr:rowOff>0</xdr:rowOff>
    </xdr:from>
    <xdr:to>
      <xdr:col>7</xdr:col>
      <xdr:colOff>66040</xdr:colOff>
      <xdr:row>2976</xdr:row>
      <xdr:rowOff>91440</xdr:rowOff>
    </xdr:to>
    <xdr:pic>
      <xdr:nvPicPr>
        <xdr:cNvPr id="200" name="Imagen 199">
          <a:extLst>
            <a:ext uri="{FF2B5EF4-FFF2-40B4-BE49-F238E27FC236}">
              <a16:creationId xmlns:a16="http://schemas.microsoft.com/office/drawing/2014/main" id="{BA1D7D67-E623-41B6-9823-134078D502A8}"/>
            </a:ext>
          </a:extLst>
        </xdr:cNvPr>
        <xdr:cNvPicPr>
          <a:picLocks noChangeAspect="1"/>
        </xdr:cNvPicPr>
      </xdr:nvPicPr>
      <xdr:blipFill>
        <a:blip xmlns:r="http://schemas.openxmlformats.org/officeDocument/2006/relationships" r:embed="rId197"/>
        <a:stretch>
          <a:fillRect/>
        </a:stretch>
      </xdr:blipFill>
      <xdr:spPr>
        <a:xfrm>
          <a:off x="0" y="554385480"/>
          <a:ext cx="5613400" cy="2103120"/>
        </a:xfrm>
        <a:prstGeom prst="rect">
          <a:avLst/>
        </a:prstGeom>
      </xdr:spPr>
    </xdr:pic>
    <xdr:clientData/>
  </xdr:twoCellAnchor>
  <xdr:twoCellAnchor editAs="oneCell">
    <xdr:from>
      <xdr:col>0</xdr:col>
      <xdr:colOff>0</xdr:colOff>
      <xdr:row>2978</xdr:row>
      <xdr:rowOff>0</xdr:rowOff>
    </xdr:from>
    <xdr:to>
      <xdr:col>7</xdr:col>
      <xdr:colOff>66040</xdr:colOff>
      <xdr:row>2991</xdr:row>
      <xdr:rowOff>178435</xdr:rowOff>
    </xdr:to>
    <xdr:pic>
      <xdr:nvPicPr>
        <xdr:cNvPr id="201" name="Imagen 200">
          <a:extLst>
            <a:ext uri="{FF2B5EF4-FFF2-40B4-BE49-F238E27FC236}">
              <a16:creationId xmlns:a16="http://schemas.microsoft.com/office/drawing/2014/main" id="{BB2125B2-4B5E-44D5-AD57-8491211F61B9}"/>
            </a:ext>
          </a:extLst>
        </xdr:cNvPr>
        <xdr:cNvPicPr>
          <a:picLocks noChangeAspect="1"/>
        </xdr:cNvPicPr>
      </xdr:nvPicPr>
      <xdr:blipFill>
        <a:blip xmlns:r="http://schemas.openxmlformats.org/officeDocument/2006/relationships" r:embed="rId198"/>
        <a:stretch>
          <a:fillRect/>
        </a:stretch>
      </xdr:blipFill>
      <xdr:spPr>
        <a:xfrm>
          <a:off x="0" y="556762920"/>
          <a:ext cx="5613400" cy="2555875"/>
        </a:xfrm>
        <a:prstGeom prst="rect">
          <a:avLst/>
        </a:prstGeom>
      </xdr:spPr>
    </xdr:pic>
    <xdr:clientData/>
  </xdr:twoCellAnchor>
  <xdr:twoCellAnchor editAs="oneCell">
    <xdr:from>
      <xdr:col>0</xdr:col>
      <xdr:colOff>0</xdr:colOff>
      <xdr:row>2993</xdr:row>
      <xdr:rowOff>0</xdr:rowOff>
    </xdr:from>
    <xdr:to>
      <xdr:col>7</xdr:col>
      <xdr:colOff>66040</xdr:colOff>
      <xdr:row>3008</xdr:row>
      <xdr:rowOff>31750</xdr:rowOff>
    </xdr:to>
    <xdr:pic>
      <xdr:nvPicPr>
        <xdr:cNvPr id="202" name="Imagen 201">
          <a:extLst>
            <a:ext uri="{FF2B5EF4-FFF2-40B4-BE49-F238E27FC236}">
              <a16:creationId xmlns:a16="http://schemas.microsoft.com/office/drawing/2014/main" id="{0E1BC728-2012-49C1-8D6D-92C83C112054}"/>
            </a:ext>
          </a:extLst>
        </xdr:cNvPr>
        <xdr:cNvPicPr>
          <a:picLocks noChangeAspect="1"/>
        </xdr:cNvPicPr>
      </xdr:nvPicPr>
      <xdr:blipFill>
        <a:blip xmlns:r="http://schemas.openxmlformats.org/officeDocument/2006/relationships" r:embed="rId199"/>
        <a:stretch>
          <a:fillRect/>
        </a:stretch>
      </xdr:blipFill>
      <xdr:spPr>
        <a:xfrm>
          <a:off x="0" y="559506120"/>
          <a:ext cx="5613400" cy="2774950"/>
        </a:xfrm>
        <a:prstGeom prst="rect">
          <a:avLst/>
        </a:prstGeom>
      </xdr:spPr>
    </xdr:pic>
    <xdr:clientData/>
  </xdr:twoCellAnchor>
  <xdr:twoCellAnchor editAs="oneCell">
    <xdr:from>
      <xdr:col>0</xdr:col>
      <xdr:colOff>0</xdr:colOff>
      <xdr:row>3009</xdr:row>
      <xdr:rowOff>0</xdr:rowOff>
    </xdr:from>
    <xdr:to>
      <xdr:col>7</xdr:col>
      <xdr:colOff>66040</xdr:colOff>
      <xdr:row>3022</xdr:row>
      <xdr:rowOff>46990</xdr:rowOff>
    </xdr:to>
    <xdr:pic>
      <xdr:nvPicPr>
        <xdr:cNvPr id="203" name="Imagen 202">
          <a:extLst>
            <a:ext uri="{FF2B5EF4-FFF2-40B4-BE49-F238E27FC236}">
              <a16:creationId xmlns:a16="http://schemas.microsoft.com/office/drawing/2014/main" id="{D2011126-7F29-4959-B06C-1860A0CE6B7F}"/>
            </a:ext>
          </a:extLst>
        </xdr:cNvPr>
        <xdr:cNvPicPr>
          <a:picLocks noChangeAspect="1"/>
        </xdr:cNvPicPr>
      </xdr:nvPicPr>
      <xdr:blipFill>
        <a:blip xmlns:r="http://schemas.openxmlformats.org/officeDocument/2006/relationships" r:embed="rId200"/>
        <a:stretch>
          <a:fillRect/>
        </a:stretch>
      </xdr:blipFill>
      <xdr:spPr>
        <a:xfrm>
          <a:off x="0" y="562432200"/>
          <a:ext cx="5613400" cy="2424430"/>
        </a:xfrm>
        <a:prstGeom prst="rect">
          <a:avLst/>
        </a:prstGeom>
      </xdr:spPr>
    </xdr:pic>
    <xdr:clientData/>
  </xdr:twoCellAnchor>
  <xdr:twoCellAnchor editAs="oneCell">
    <xdr:from>
      <xdr:col>0</xdr:col>
      <xdr:colOff>0</xdr:colOff>
      <xdr:row>3024</xdr:row>
      <xdr:rowOff>0</xdr:rowOff>
    </xdr:from>
    <xdr:to>
      <xdr:col>7</xdr:col>
      <xdr:colOff>66040</xdr:colOff>
      <xdr:row>3037</xdr:row>
      <xdr:rowOff>156845</xdr:rowOff>
    </xdr:to>
    <xdr:pic>
      <xdr:nvPicPr>
        <xdr:cNvPr id="204" name="Imagen 203">
          <a:extLst>
            <a:ext uri="{FF2B5EF4-FFF2-40B4-BE49-F238E27FC236}">
              <a16:creationId xmlns:a16="http://schemas.microsoft.com/office/drawing/2014/main" id="{C5C8A5F6-FB72-4A9C-8234-28BED0756B97}"/>
            </a:ext>
          </a:extLst>
        </xdr:cNvPr>
        <xdr:cNvPicPr>
          <a:picLocks noChangeAspect="1"/>
        </xdr:cNvPicPr>
      </xdr:nvPicPr>
      <xdr:blipFill>
        <a:blip xmlns:r="http://schemas.openxmlformats.org/officeDocument/2006/relationships" r:embed="rId201"/>
        <a:stretch>
          <a:fillRect/>
        </a:stretch>
      </xdr:blipFill>
      <xdr:spPr>
        <a:xfrm>
          <a:off x="0" y="565175400"/>
          <a:ext cx="5613400" cy="2534285"/>
        </a:xfrm>
        <a:prstGeom prst="rect">
          <a:avLst/>
        </a:prstGeom>
      </xdr:spPr>
    </xdr:pic>
    <xdr:clientData/>
  </xdr:twoCellAnchor>
  <xdr:twoCellAnchor editAs="oneCell">
    <xdr:from>
      <xdr:col>0</xdr:col>
      <xdr:colOff>0</xdr:colOff>
      <xdr:row>3040</xdr:row>
      <xdr:rowOff>0</xdr:rowOff>
    </xdr:from>
    <xdr:to>
      <xdr:col>7</xdr:col>
      <xdr:colOff>66040</xdr:colOff>
      <xdr:row>3054</xdr:row>
      <xdr:rowOff>39370</xdr:rowOff>
    </xdr:to>
    <xdr:pic>
      <xdr:nvPicPr>
        <xdr:cNvPr id="205" name="Imagen 204">
          <a:extLst>
            <a:ext uri="{FF2B5EF4-FFF2-40B4-BE49-F238E27FC236}">
              <a16:creationId xmlns:a16="http://schemas.microsoft.com/office/drawing/2014/main" id="{D5C9A3A7-A63F-42E5-8068-4E1CBBFE82C0}"/>
            </a:ext>
          </a:extLst>
        </xdr:cNvPr>
        <xdr:cNvPicPr>
          <a:picLocks noChangeAspect="1"/>
        </xdr:cNvPicPr>
      </xdr:nvPicPr>
      <xdr:blipFill>
        <a:blip xmlns:r="http://schemas.openxmlformats.org/officeDocument/2006/relationships" r:embed="rId202"/>
        <a:stretch>
          <a:fillRect/>
        </a:stretch>
      </xdr:blipFill>
      <xdr:spPr>
        <a:xfrm>
          <a:off x="0" y="568101480"/>
          <a:ext cx="5613400" cy="2599690"/>
        </a:xfrm>
        <a:prstGeom prst="rect">
          <a:avLst/>
        </a:prstGeom>
      </xdr:spPr>
    </xdr:pic>
    <xdr:clientData/>
  </xdr:twoCellAnchor>
  <xdr:twoCellAnchor editAs="oneCell">
    <xdr:from>
      <xdr:col>0</xdr:col>
      <xdr:colOff>0</xdr:colOff>
      <xdr:row>3055</xdr:row>
      <xdr:rowOff>0</xdr:rowOff>
    </xdr:from>
    <xdr:to>
      <xdr:col>7</xdr:col>
      <xdr:colOff>66040</xdr:colOff>
      <xdr:row>3070</xdr:row>
      <xdr:rowOff>17145</xdr:rowOff>
    </xdr:to>
    <xdr:pic>
      <xdr:nvPicPr>
        <xdr:cNvPr id="206" name="Imagen 205">
          <a:extLst>
            <a:ext uri="{FF2B5EF4-FFF2-40B4-BE49-F238E27FC236}">
              <a16:creationId xmlns:a16="http://schemas.microsoft.com/office/drawing/2014/main" id="{6D9700D8-5569-471D-AC4B-BAF22F37F8C5}"/>
            </a:ext>
          </a:extLst>
        </xdr:cNvPr>
        <xdr:cNvPicPr>
          <a:picLocks noChangeAspect="1"/>
        </xdr:cNvPicPr>
      </xdr:nvPicPr>
      <xdr:blipFill>
        <a:blip xmlns:r="http://schemas.openxmlformats.org/officeDocument/2006/relationships" r:embed="rId203"/>
        <a:stretch>
          <a:fillRect/>
        </a:stretch>
      </xdr:blipFill>
      <xdr:spPr>
        <a:xfrm>
          <a:off x="0" y="570844680"/>
          <a:ext cx="5613400" cy="2760345"/>
        </a:xfrm>
        <a:prstGeom prst="rect">
          <a:avLst/>
        </a:prstGeom>
      </xdr:spPr>
    </xdr:pic>
    <xdr:clientData/>
  </xdr:twoCellAnchor>
  <xdr:twoCellAnchor editAs="oneCell">
    <xdr:from>
      <xdr:col>0</xdr:col>
      <xdr:colOff>0</xdr:colOff>
      <xdr:row>3071</xdr:row>
      <xdr:rowOff>0</xdr:rowOff>
    </xdr:from>
    <xdr:to>
      <xdr:col>7</xdr:col>
      <xdr:colOff>66040</xdr:colOff>
      <xdr:row>3086</xdr:row>
      <xdr:rowOff>178435</xdr:rowOff>
    </xdr:to>
    <xdr:pic>
      <xdr:nvPicPr>
        <xdr:cNvPr id="207" name="Imagen 206">
          <a:extLst>
            <a:ext uri="{FF2B5EF4-FFF2-40B4-BE49-F238E27FC236}">
              <a16:creationId xmlns:a16="http://schemas.microsoft.com/office/drawing/2014/main" id="{F8D2C1E8-C6A9-4853-81A0-67D2F4144E29}"/>
            </a:ext>
          </a:extLst>
        </xdr:cNvPr>
        <xdr:cNvPicPr>
          <a:picLocks noChangeAspect="1"/>
        </xdr:cNvPicPr>
      </xdr:nvPicPr>
      <xdr:blipFill>
        <a:blip xmlns:r="http://schemas.openxmlformats.org/officeDocument/2006/relationships" r:embed="rId204"/>
        <a:stretch>
          <a:fillRect/>
        </a:stretch>
      </xdr:blipFill>
      <xdr:spPr>
        <a:xfrm>
          <a:off x="0" y="573770760"/>
          <a:ext cx="5613400" cy="2921635"/>
        </a:xfrm>
        <a:prstGeom prst="rect">
          <a:avLst/>
        </a:prstGeom>
      </xdr:spPr>
    </xdr:pic>
    <xdr:clientData/>
  </xdr:twoCellAnchor>
  <xdr:twoCellAnchor editAs="oneCell">
    <xdr:from>
      <xdr:col>0</xdr:col>
      <xdr:colOff>0</xdr:colOff>
      <xdr:row>3088</xdr:row>
      <xdr:rowOff>0</xdr:rowOff>
    </xdr:from>
    <xdr:to>
      <xdr:col>7</xdr:col>
      <xdr:colOff>42545</xdr:colOff>
      <xdr:row>3102</xdr:row>
      <xdr:rowOff>39370</xdr:rowOff>
    </xdr:to>
    <xdr:pic>
      <xdr:nvPicPr>
        <xdr:cNvPr id="208" name="Imagen 207">
          <a:extLst>
            <a:ext uri="{FF2B5EF4-FFF2-40B4-BE49-F238E27FC236}">
              <a16:creationId xmlns:a16="http://schemas.microsoft.com/office/drawing/2014/main" id="{CA59748C-8FE8-4676-9A2B-C07D4ED393FC}"/>
            </a:ext>
          </a:extLst>
        </xdr:cNvPr>
        <xdr:cNvPicPr>
          <a:picLocks noChangeAspect="1"/>
        </xdr:cNvPicPr>
      </xdr:nvPicPr>
      <xdr:blipFill>
        <a:blip xmlns:r="http://schemas.openxmlformats.org/officeDocument/2006/relationships" r:embed="rId205"/>
        <a:stretch>
          <a:fillRect/>
        </a:stretch>
      </xdr:blipFill>
      <xdr:spPr>
        <a:xfrm>
          <a:off x="0" y="576879720"/>
          <a:ext cx="5589905" cy="2599690"/>
        </a:xfrm>
        <a:prstGeom prst="rect">
          <a:avLst/>
        </a:prstGeom>
      </xdr:spPr>
    </xdr:pic>
    <xdr:clientData/>
  </xdr:twoCellAnchor>
  <xdr:twoCellAnchor editAs="oneCell">
    <xdr:from>
      <xdr:col>0</xdr:col>
      <xdr:colOff>0</xdr:colOff>
      <xdr:row>3103</xdr:row>
      <xdr:rowOff>0</xdr:rowOff>
    </xdr:from>
    <xdr:to>
      <xdr:col>7</xdr:col>
      <xdr:colOff>66040</xdr:colOff>
      <xdr:row>3117</xdr:row>
      <xdr:rowOff>156210</xdr:rowOff>
    </xdr:to>
    <xdr:pic>
      <xdr:nvPicPr>
        <xdr:cNvPr id="209" name="Imagen 208">
          <a:extLst>
            <a:ext uri="{FF2B5EF4-FFF2-40B4-BE49-F238E27FC236}">
              <a16:creationId xmlns:a16="http://schemas.microsoft.com/office/drawing/2014/main" id="{B8E006F9-8A64-4020-A960-D641B3081C94}"/>
            </a:ext>
          </a:extLst>
        </xdr:cNvPr>
        <xdr:cNvPicPr>
          <a:picLocks noChangeAspect="1"/>
        </xdr:cNvPicPr>
      </xdr:nvPicPr>
      <xdr:blipFill>
        <a:blip xmlns:r="http://schemas.openxmlformats.org/officeDocument/2006/relationships" r:embed="rId206"/>
        <a:stretch>
          <a:fillRect/>
        </a:stretch>
      </xdr:blipFill>
      <xdr:spPr>
        <a:xfrm>
          <a:off x="0" y="579622920"/>
          <a:ext cx="5613400" cy="2716530"/>
        </a:xfrm>
        <a:prstGeom prst="rect">
          <a:avLst/>
        </a:prstGeom>
      </xdr:spPr>
    </xdr:pic>
    <xdr:clientData/>
  </xdr:twoCellAnchor>
  <xdr:twoCellAnchor editAs="oneCell">
    <xdr:from>
      <xdr:col>0</xdr:col>
      <xdr:colOff>0</xdr:colOff>
      <xdr:row>3119</xdr:row>
      <xdr:rowOff>0</xdr:rowOff>
    </xdr:from>
    <xdr:to>
      <xdr:col>7</xdr:col>
      <xdr:colOff>66040</xdr:colOff>
      <xdr:row>3133</xdr:row>
      <xdr:rowOff>68580</xdr:rowOff>
    </xdr:to>
    <xdr:pic>
      <xdr:nvPicPr>
        <xdr:cNvPr id="210" name="Imagen 209">
          <a:extLst>
            <a:ext uri="{FF2B5EF4-FFF2-40B4-BE49-F238E27FC236}">
              <a16:creationId xmlns:a16="http://schemas.microsoft.com/office/drawing/2014/main" id="{1CBA2DE4-B381-40C7-81D8-D05CC8D20A2B}"/>
            </a:ext>
          </a:extLst>
        </xdr:cNvPr>
        <xdr:cNvPicPr>
          <a:picLocks noChangeAspect="1"/>
        </xdr:cNvPicPr>
      </xdr:nvPicPr>
      <xdr:blipFill>
        <a:blip xmlns:r="http://schemas.openxmlformats.org/officeDocument/2006/relationships" r:embed="rId207"/>
        <a:stretch>
          <a:fillRect/>
        </a:stretch>
      </xdr:blipFill>
      <xdr:spPr>
        <a:xfrm>
          <a:off x="0" y="582549000"/>
          <a:ext cx="5613400" cy="2628900"/>
        </a:xfrm>
        <a:prstGeom prst="rect">
          <a:avLst/>
        </a:prstGeom>
      </xdr:spPr>
    </xdr:pic>
    <xdr:clientData/>
  </xdr:twoCellAnchor>
  <xdr:twoCellAnchor editAs="oneCell">
    <xdr:from>
      <xdr:col>0</xdr:col>
      <xdr:colOff>0</xdr:colOff>
      <xdr:row>3135</xdr:row>
      <xdr:rowOff>0</xdr:rowOff>
    </xdr:from>
    <xdr:to>
      <xdr:col>7</xdr:col>
      <xdr:colOff>66040</xdr:colOff>
      <xdr:row>3150</xdr:row>
      <xdr:rowOff>178435</xdr:rowOff>
    </xdr:to>
    <xdr:pic>
      <xdr:nvPicPr>
        <xdr:cNvPr id="211" name="Imagen 210">
          <a:extLst>
            <a:ext uri="{FF2B5EF4-FFF2-40B4-BE49-F238E27FC236}">
              <a16:creationId xmlns:a16="http://schemas.microsoft.com/office/drawing/2014/main" id="{586FB032-15EB-4ED5-9313-699E7AC9CA1A}"/>
            </a:ext>
          </a:extLst>
        </xdr:cNvPr>
        <xdr:cNvPicPr>
          <a:picLocks noChangeAspect="1"/>
        </xdr:cNvPicPr>
      </xdr:nvPicPr>
      <xdr:blipFill>
        <a:blip xmlns:r="http://schemas.openxmlformats.org/officeDocument/2006/relationships" r:embed="rId208"/>
        <a:stretch>
          <a:fillRect/>
        </a:stretch>
      </xdr:blipFill>
      <xdr:spPr>
        <a:xfrm>
          <a:off x="0" y="585475080"/>
          <a:ext cx="5613400" cy="2921635"/>
        </a:xfrm>
        <a:prstGeom prst="rect">
          <a:avLst/>
        </a:prstGeom>
      </xdr:spPr>
    </xdr:pic>
    <xdr:clientData/>
  </xdr:twoCellAnchor>
  <xdr:twoCellAnchor editAs="oneCell">
    <xdr:from>
      <xdr:col>0</xdr:col>
      <xdr:colOff>0</xdr:colOff>
      <xdr:row>3152</xdr:row>
      <xdr:rowOff>0</xdr:rowOff>
    </xdr:from>
    <xdr:to>
      <xdr:col>7</xdr:col>
      <xdr:colOff>66040</xdr:colOff>
      <xdr:row>3165</xdr:row>
      <xdr:rowOff>171450</xdr:rowOff>
    </xdr:to>
    <xdr:pic>
      <xdr:nvPicPr>
        <xdr:cNvPr id="212" name="Imagen 211">
          <a:extLst>
            <a:ext uri="{FF2B5EF4-FFF2-40B4-BE49-F238E27FC236}">
              <a16:creationId xmlns:a16="http://schemas.microsoft.com/office/drawing/2014/main" id="{6DBE11D3-59A8-475D-8E72-82493051AB0C}"/>
            </a:ext>
          </a:extLst>
        </xdr:cNvPr>
        <xdr:cNvPicPr>
          <a:picLocks noChangeAspect="1"/>
        </xdr:cNvPicPr>
      </xdr:nvPicPr>
      <xdr:blipFill>
        <a:blip xmlns:r="http://schemas.openxmlformats.org/officeDocument/2006/relationships" r:embed="rId209"/>
        <a:stretch>
          <a:fillRect/>
        </a:stretch>
      </xdr:blipFill>
      <xdr:spPr>
        <a:xfrm>
          <a:off x="0" y="588584040"/>
          <a:ext cx="5613400" cy="2548890"/>
        </a:xfrm>
        <a:prstGeom prst="rect">
          <a:avLst/>
        </a:prstGeom>
      </xdr:spPr>
    </xdr:pic>
    <xdr:clientData/>
  </xdr:twoCellAnchor>
  <xdr:twoCellAnchor editAs="oneCell">
    <xdr:from>
      <xdr:col>0</xdr:col>
      <xdr:colOff>0</xdr:colOff>
      <xdr:row>3167</xdr:row>
      <xdr:rowOff>0</xdr:rowOff>
    </xdr:from>
    <xdr:to>
      <xdr:col>7</xdr:col>
      <xdr:colOff>66040</xdr:colOff>
      <xdr:row>3182</xdr:row>
      <xdr:rowOff>178435</xdr:rowOff>
    </xdr:to>
    <xdr:pic>
      <xdr:nvPicPr>
        <xdr:cNvPr id="213" name="Imagen 212">
          <a:extLst>
            <a:ext uri="{FF2B5EF4-FFF2-40B4-BE49-F238E27FC236}">
              <a16:creationId xmlns:a16="http://schemas.microsoft.com/office/drawing/2014/main" id="{FFF315E6-9F02-4F0D-B3BC-C01F322B4C89}"/>
            </a:ext>
          </a:extLst>
        </xdr:cNvPr>
        <xdr:cNvPicPr>
          <a:picLocks noChangeAspect="1"/>
        </xdr:cNvPicPr>
      </xdr:nvPicPr>
      <xdr:blipFill>
        <a:blip xmlns:r="http://schemas.openxmlformats.org/officeDocument/2006/relationships" r:embed="rId210"/>
        <a:stretch>
          <a:fillRect/>
        </a:stretch>
      </xdr:blipFill>
      <xdr:spPr>
        <a:xfrm>
          <a:off x="0" y="591327240"/>
          <a:ext cx="5613400" cy="2921635"/>
        </a:xfrm>
        <a:prstGeom prst="rect">
          <a:avLst/>
        </a:prstGeom>
      </xdr:spPr>
    </xdr:pic>
    <xdr:clientData/>
  </xdr:twoCellAnchor>
  <xdr:twoCellAnchor editAs="oneCell">
    <xdr:from>
      <xdr:col>0</xdr:col>
      <xdr:colOff>0</xdr:colOff>
      <xdr:row>3184</xdr:row>
      <xdr:rowOff>0</xdr:rowOff>
    </xdr:from>
    <xdr:to>
      <xdr:col>7</xdr:col>
      <xdr:colOff>66040</xdr:colOff>
      <xdr:row>3196</xdr:row>
      <xdr:rowOff>10795</xdr:rowOff>
    </xdr:to>
    <xdr:pic>
      <xdr:nvPicPr>
        <xdr:cNvPr id="214" name="Imagen 213">
          <a:extLst>
            <a:ext uri="{FF2B5EF4-FFF2-40B4-BE49-F238E27FC236}">
              <a16:creationId xmlns:a16="http://schemas.microsoft.com/office/drawing/2014/main" id="{8FB25492-5775-4F45-9FA8-4A3F41802DCE}"/>
            </a:ext>
          </a:extLst>
        </xdr:cNvPr>
        <xdr:cNvPicPr>
          <a:picLocks noChangeAspect="1"/>
        </xdr:cNvPicPr>
      </xdr:nvPicPr>
      <xdr:blipFill>
        <a:blip xmlns:r="http://schemas.openxmlformats.org/officeDocument/2006/relationships" r:embed="rId211"/>
        <a:stretch>
          <a:fillRect/>
        </a:stretch>
      </xdr:blipFill>
      <xdr:spPr>
        <a:xfrm>
          <a:off x="0" y="594436200"/>
          <a:ext cx="5613400" cy="2205355"/>
        </a:xfrm>
        <a:prstGeom prst="rect">
          <a:avLst/>
        </a:prstGeom>
      </xdr:spPr>
    </xdr:pic>
    <xdr:clientData/>
  </xdr:twoCellAnchor>
  <xdr:twoCellAnchor editAs="oneCell">
    <xdr:from>
      <xdr:col>0</xdr:col>
      <xdr:colOff>0</xdr:colOff>
      <xdr:row>3198</xdr:row>
      <xdr:rowOff>0</xdr:rowOff>
    </xdr:from>
    <xdr:to>
      <xdr:col>7</xdr:col>
      <xdr:colOff>66040</xdr:colOff>
      <xdr:row>3213</xdr:row>
      <xdr:rowOff>178435</xdr:rowOff>
    </xdr:to>
    <xdr:pic>
      <xdr:nvPicPr>
        <xdr:cNvPr id="215" name="Imagen 214">
          <a:extLst>
            <a:ext uri="{FF2B5EF4-FFF2-40B4-BE49-F238E27FC236}">
              <a16:creationId xmlns:a16="http://schemas.microsoft.com/office/drawing/2014/main" id="{CF457E05-9A18-4490-AFC7-337059B223EE}"/>
            </a:ext>
          </a:extLst>
        </xdr:cNvPr>
        <xdr:cNvPicPr>
          <a:picLocks noChangeAspect="1"/>
        </xdr:cNvPicPr>
      </xdr:nvPicPr>
      <xdr:blipFill>
        <a:blip xmlns:r="http://schemas.openxmlformats.org/officeDocument/2006/relationships" r:embed="rId212"/>
        <a:stretch>
          <a:fillRect/>
        </a:stretch>
      </xdr:blipFill>
      <xdr:spPr>
        <a:xfrm>
          <a:off x="0" y="596996520"/>
          <a:ext cx="5613400" cy="2921635"/>
        </a:xfrm>
        <a:prstGeom prst="rect">
          <a:avLst/>
        </a:prstGeom>
      </xdr:spPr>
    </xdr:pic>
    <xdr:clientData/>
  </xdr:twoCellAnchor>
  <xdr:twoCellAnchor editAs="oneCell">
    <xdr:from>
      <xdr:col>0</xdr:col>
      <xdr:colOff>0</xdr:colOff>
      <xdr:row>3215</xdr:row>
      <xdr:rowOff>0</xdr:rowOff>
    </xdr:from>
    <xdr:to>
      <xdr:col>7</xdr:col>
      <xdr:colOff>66040</xdr:colOff>
      <xdr:row>3230</xdr:row>
      <xdr:rowOff>178435</xdr:rowOff>
    </xdr:to>
    <xdr:pic>
      <xdr:nvPicPr>
        <xdr:cNvPr id="216" name="Imagen 215">
          <a:extLst>
            <a:ext uri="{FF2B5EF4-FFF2-40B4-BE49-F238E27FC236}">
              <a16:creationId xmlns:a16="http://schemas.microsoft.com/office/drawing/2014/main" id="{382D7AE7-2836-45D0-AB6A-C30F640AA020}"/>
            </a:ext>
          </a:extLst>
        </xdr:cNvPr>
        <xdr:cNvPicPr>
          <a:picLocks noChangeAspect="1"/>
        </xdr:cNvPicPr>
      </xdr:nvPicPr>
      <xdr:blipFill>
        <a:blip xmlns:r="http://schemas.openxmlformats.org/officeDocument/2006/relationships" r:embed="rId213"/>
        <a:stretch>
          <a:fillRect/>
        </a:stretch>
      </xdr:blipFill>
      <xdr:spPr>
        <a:xfrm>
          <a:off x="0" y="600105480"/>
          <a:ext cx="5613400" cy="2921635"/>
        </a:xfrm>
        <a:prstGeom prst="rect">
          <a:avLst/>
        </a:prstGeom>
      </xdr:spPr>
    </xdr:pic>
    <xdr:clientData/>
  </xdr:twoCellAnchor>
  <xdr:twoCellAnchor editAs="oneCell">
    <xdr:from>
      <xdr:col>0</xdr:col>
      <xdr:colOff>0</xdr:colOff>
      <xdr:row>3232</xdr:row>
      <xdr:rowOff>0</xdr:rowOff>
    </xdr:from>
    <xdr:to>
      <xdr:col>7</xdr:col>
      <xdr:colOff>66040</xdr:colOff>
      <xdr:row>3246</xdr:row>
      <xdr:rowOff>76200</xdr:rowOff>
    </xdr:to>
    <xdr:pic>
      <xdr:nvPicPr>
        <xdr:cNvPr id="217" name="Imagen 216">
          <a:extLst>
            <a:ext uri="{FF2B5EF4-FFF2-40B4-BE49-F238E27FC236}">
              <a16:creationId xmlns:a16="http://schemas.microsoft.com/office/drawing/2014/main" id="{C1C9BE28-713B-4C2C-8502-A53EEDE40ED3}"/>
            </a:ext>
          </a:extLst>
        </xdr:cNvPr>
        <xdr:cNvPicPr>
          <a:picLocks noChangeAspect="1"/>
        </xdr:cNvPicPr>
      </xdr:nvPicPr>
      <xdr:blipFill>
        <a:blip xmlns:r="http://schemas.openxmlformats.org/officeDocument/2006/relationships" r:embed="rId214"/>
        <a:stretch>
          <a:fillRect/>
        </a:stretch>
      </xdr:blipFill>
      <xdr:spPr>
        <a:xfrm>
          <a:off x="0" y="603214440"/>
          <a:ext cx="5613400" cy="2636520"/>
        </a:xfrm>
        <a:prstGeom prst="rect">
          <a:avLst/>
        </a:prstGeom>
      </xdr:spPr>
    </xdr:pic>
    <xdr:clientData/>
  </xdr:twoCellAnchor>
  <xdr:twoCellAnchor editAs="oneCell">
    <xdr:from>
      <xdr:col>0</xdr:col>
      <xdr:colOff>0</xdr:colOff>
      <xdr:row>3248</xdr:row>
      <xdr:rowOff>0</xdr:rowOff>
    </xdr:from>
    <xdr:to>
      <xdr:col>7</xdr:col>
      <xdr:colOff>66040</xdr:colOff>
      <xdr:row>3263</xdr:row>
      <xdr:rowOff>178435</xdr:rowOff>
    </xdr:to>
    <xdr:pic>
      <xdr:nvPicPr>
        <xdr:cNvPr id="218" name="Imagen 217">
          <a:extLst>
            <a:ext uri="{FF2B5EF4-FFF2-40B4-BE49-F238E27FC236}">
              <a16:creationId xmlns:a16="http://schemas.microsoft.com/office/drawing/2014/main" id="{BF4B12F6-A2E4-4004-AA31-17867F4AD5BB}"/>
            </a:ext>
          </a:extLst>
        </xdr:cNvPr>
        <xdr:cNvPicPr>
          <a:picLocks noChangeAspect="1"/>
        </xdr:cNvPicPr>
      </xdr:nvPicPr>
      <xdr:blipFill>
        <a:blip xmlns:r="http://schemas.openxmlformats.org/officeDocument/2006/relationships" r:embed="rId215"/>
        <a:stretch>
          <a:fillRect/>
        </a:stretch>
      </xdr:blipFill>
      <xdr:spPr>
        <a:xfrm>
          <a:off x="0" y="606140520"/>
          <a:ext cx="5613400" cy="2921635"/>
        </a:xfrm>
        <a:prstGeom prst="rect">
          <a:avLst/>
        </a:prstGeom>
      </xdr:spPr>
    </xdr:pic>
    <xdr:clientData/>
  </xdr:twoCellAnchor>
  <xdr:twoCellAnchor editAs="oneCell">
    <xdr:from>
      <xdr:col>0</xdr:col>
      <xdr:colOff>0</xdr:colOff>
      <xdr:row>3265</xdr:row>
      <xdr:rowOff>0</xdr:rowOff>
    </xdr:from>
    <xdr:to>
      <xdr:col>7</xdr:col>
      <xdr:colOff>66040</xdr:colOff>
      <xdr:row>3280</xdr:row>
      <xdr:rowOff>178435</xdr:rowOff>
    </xdr:to>
    <xdr:pic>
      <xdr:nvPicPr>
        <xdr:cNvPr id="219" name="Imagen 218">
          <a:extLst>
            <a:ext uri="{FF2B5EF4-FFF2-40B4-BE49-F238E27FC236}">
              <a16:creationId xmlns:a16="http://schemas.microsoft.com/office/drawing/2014/main" id="{ACE73D65-F55D-4A46-85C8-193D14D8CCC5}"/>
            </a:ext>
          </a:extLst>
        </xdr:cNvPr>
        <xdr:cNvPicPr>
          <a:picLocks noChangeAspect="1"/>
        </xdr:cNvPicPr>
      </xdr:nvPicPr>
      <xdr:blipFill>
        <a:blip xmlns:r="http://schemas.openxmlformats.org/officeDocument/2006/relationships" r:embed="rId216"/>
        <a:stretch>
          <a:fillRect/>
        </a:stretch>
      </xdr:blipFill>
      <xdr:spPr>
        <a:xfrm>
          <a:off x="0" y="609249480"/>
          <a:ext cx="5613400" cy="2921635"/>
        </a:xfrm>
        <a:prstGeom prst="rect">
          <a:avLst/>
        </a:prstGeom>
      </xdr:spPr>
    </xdr:pic>
    <xdr:clientData/>
  </xdr:twoCellAnchor>
  <xdr:twoCellAnchor editAs="oneCell">
    <xdr:from>
      <xdr:col>0</xdr:col>
      <xdr:colOff>0</xdr:colOff>
      <xdr:row>3282</xdr:row>
      <xdr:rowOff>0</xdr:rowOff>
    </xdr:from>
    <xdr:to>
      <xdr:col>7</xdr:col>
      <xdr:colOff>66040</xdr:colOff>
      <xdr:row>3297</xdr:row>
      <xdr:rowOff>178435</xdr:rowOff>
    </xdr:to>
    <xdr:pic>
      <xdr:nvPicPr>
        <xdr:cNvPr id="220" name="Imagen 219">
          <a:extLst>
            <a:ext uri="{FF2B5EF4-FFF2-40B4-BE49-F238E27FC236}">
              <a16:creationId xmlns:a16="http://schemas.microsoft.com/office/drawing/2014/main" id="{F81670D3-7B80-4B7D-95AE-6BEEC51691BF}"/>
            </a:ext>
          </a:extLst>
        </xdr:cNvPr>
        <xdr:cNvPicPr>
          <a:picLocks noChangeAspect="1"/>
        </xdr:cNvPicPr>
      </xdr:nvPicPr>
      <xdr:blipFill>
        <a:blip xmlns:r="http://schemas.openxmlformats.org/officeDocument/2006/relationships" r:embed="rId217"/>
        <a:stretch>
          <a:fillRect/>
        </a:stretch>
      </xdr:blipFill>
      <xdr:spPr>
        <a:xfrm>
          <a:off x="0" y="612358440"/>
          <a:ext cx="5613400" cy="2921635"/>
        </a:xfrm>
        <a:prstGeom prst="rect">
          <a:avLst/>
        </a:prstGeom>
      </xdr:spPr>
    </xdr:pic>
    <xdr:clientData/>
  </xdr:twoCellAnchor>
  <xdr:twoCellAnchor editAs="oneCell">
    <xdr:from>
      <xdr:col>0</xdr:col>
      <xdr:colOff>0</xdr:colOff>
      <xdr:row>3299</xdr:row>
      <xdr:rowOff>0</xdr:rowOff>
    </xdr:from>
    <xdr:to>
      <xdr:col>7</xdr:col>
      <xdr:colOff>66040</xdr:colOff>
      <xdr:row>3314</xdr:row>
      <xdr:rowOff>178435</xdr:rowOff>
    </xdr:to>
    <xdr:pic>
      <xdr:nvPicPr>
        <xdr:cNvPr id="221" name="Imagen 220">
          <a:extLst>
            <a:ext uri="{FF2B5EF4-FFF2-40B4-BE49-F238E27FC236}">
              <a16:creationId xmlns:a16="http://schemas.microsoft.com/office/drawing/2014/main" id="{6E3CC8CC-9218-456B-BD47-F571A414EC06}"/>
            </a:ext>
          </a:extLst>
        </xdr:cNvPr>
        <xdr:cNvPicPr>
          <a:picLocks noChangeAspect="1"/>
        </xdr:cNvPicPr>
      </xdr:nvPicPr>
      <xdr:blipFill>
        <a:blip xmlns:r="http://schemas.openxmlformats.org/officeDocument/2006/relationships" r:embed="rId218"/>
        <a:stretch>
          <a:fillRect/>
        </a:stretch>
      </xdr:blipFill>
      <xdr:spPr>
        <a:xfrm>
          <a:off x="0" y="615467400"/>
          <a:ext cx="5613400" cy="2921635"/>
        </a:xfrm>
        <a:prstGeom prst="rect">
          <a:avLst/>
        </a:prstGeom>
      </xdr:spPr>
    </xdr:pic>
    <xdr:clientData/>
  </xdr:twoCellAnchor>
  <xdr:twoCellAnchor editAs="oneCell">
    <xdr:from>
      <xdr:col>0</xdr:col>
      <xdr:colOff>0</xdr:colOff>
      <xdr:row>3316</xdr:row>
      <xdr:rowOff>0</xdr:rowOff>
    </xdr:from>
    <xdr:to>
      <xdr:col>7</xdr:col>
      <xdr:colOff>66040</xdr:colOff>
      <xdr:row>3331</xdr:row>
      <xdr:rowOff>178435</xdr:rowOff>
    </xdr:to>
    <xdr:pic>
      <xdr:nvPicPr>
        <xdr:cNvPr id="222" name="Imagen 221">
          <a:extLst>
            <a:ext uri="{FF2B5EF4-FFF2-40B4-BE49-F238E27FC236}">
              <a16:creationId xmlns:a16="http://schemas.microsoft.com/office/drawing/2014/main" id="{2FA6F3B2-68C1-4F97-99F7-9B9C97022F8E}"/>
            </a:ext>
          </a:extLst>
        </xdr:cNvPr>
        <xdr:cNvPicPr>
          <a:picLocks noChangeAspect="1"/>
        </xdr:cNvPicPr>
      </xdr:nvPicPr>
      <xdr:blipFill>
        <a:blip xmlns:r="http://schemas.openxmlformats.org/officeDocument/2006/relationships" r:embed="rId219"/>
        <a:stretch>
          <a:fillRect/>
        </a:stretch>
      </xdr:blipFill>
      <xdr:spPr>
        <a:xfrm>
          <a:off x="0" y="618576360"/>
          <a:ext cx="5613400" cy="2921635"/>
        </a:xfrm>
        <a:prstGeom prst="rect">
          <a:avLst/>
        </a:prstGeom>
      </xdr:spPr>
    </xdr:pic>
    <xdr:clientData/>
  </xdr:twoCellAnchor>
  <xdr:twoCellAnchor editAs="oneCell">
    <xdr:from>
      <xdr:col>0</xdr:col>
      <xdr:colOff>0</xdr:colOff>
      <xdr:row>3333</xdr:row>
      <xdr:rowOff>0</xdr:rowOff>
    </xdr:from>
    <xdr:to>
      <xdr:col>7</xdr:col>
      <xdr:colOff>66040</xdr:colOff>
      <xdr:row>3348</xdr:row>
      <xdr:rowOff>178435</xdr:rowOff>
    </xdr:to>
    <xdr:pic>
      <xdr:nvPicPr>
        <xdr:cNvPr id="223" name="Imagen 222">
          <a:extLst>
            <a:ext uri="{FF2B5EF4-FFF2-40B4-BE49-F238E27FC236}">
              <a16:creationId xmlns:a16="http://schemas.microsoft.com/office/drawing/2014/main" id="{EBA83D46-E782-4341-9951-875A9781F6A8}"/>
            </a:ext>
          </a:extLst>
        </xdr:cNvPr>
        <xdr:cNvPicPr>
          <a:picLocks noChangeAspect="1"/>
        </xdr:cNvPicPr>
      </xdr:nvPicPr>
      <xdr:blipFill>
        <a:blip xmlns:r="http://schemas.openxmlformats.org/officeDocument/2006/relationships" r:embed="rId220"/>
        <a:stretch>
          <a:fillRect/>
        </a:stretch>
      </xdr:blipFill>
      <xdr:spPr>
        <a:xfrm>
          <a:off x="0" y="621685320"/>
          <a:ext cx="5613400" cy="2921635"/>
        </a:xfrm>
        <a:prstGeom prst="rect">
          <a:avLst/>
        </a:prstGeom>
      </xdr:spPr>
    </xdr:pic>
    <xdr:clientData/>
  </xdr:twoCellAnchor>
  <xdr:twoCellAnchor editAs="oneCell">
    <xdr:from>
      <xdr:col>0</xdr:col>
      <xdr:colOff>0</xdr:colOff>
      <xdr:row>3350</xdr:row>
      <xdr:rowOff>0</xdr:rowOff>
    </xdr:from>
    <xdr:to>
      <xdr:col>7</xdr:col>
      <xdr:colOff>66040</xdr:colOff>
      <xdr:row>3363</xdr:row>
      <xdr:rowOff>156845</xdr:rowOff>
    </xdr:to>
    <xdr:pic>
      <xdr:nvPicPr>
        <xdr:cNvPr id="224" name="Imagen 223">
          <a:extLst>
            <a:ext uri="{FF2B5EF4-FFF2-40B4-BE49-F238E27FC236}">
              <a16:creationId xmlns:a16="http://schemas.microsoft.com/office/drawing/2014/main" id="{802467F6-D705-4C5C-A5D2-00B973B70962}"/>
            </a:ext>
          </a:extLst>
        </xdr:cNvPr>
        <xdr:cNvPicPr>
          <a:picLocks noChangeAspect="1"/>
        </xdr:cNvPicPr>
      </xdr:nvPicPr>
      <xdr:blipFill>
        <a:blip xmlns:r="http://schemas.openxmlformats.org/officeDocument/2006/relationships" r:embed="rId221"/>
        <a:stretch>
          <a:fillRect/>
        </a:stretch>
      </xdr:blipFill>
      <xdr:spPr>
        <a:xfrm>
          <a:off x="0" y="624794280"/>
          <a:ext cx="5613400" cy="2534285"/>
        </a:xfrm>
        <a:prstGeom prst="rect">
          <a:avLst/>
        </a:prstGeom>
      </xdr:spPr>
    </xdr:pic>
    <xdr:clientData/>
  </xdr:twoCellAnchor>
  <xdr:twoCellAnchor editAs="oneCell">
    <xdr:from>
      <xdr:col>0</xdr:col>
      <xdr:colOff>0</xdr:colOff>
      <xdr:row>3365</xdr:row>
      <xdr:rowOff>0</xdr:rowOff>
    </xdr:from>
    <xdr:to>
      <xdr:col>7</xdr:col>
      <xdr:colOff>66040</xdr:colOff>
      <xdr:row>3380</xdr:row>
      <xdr:rowOff>178435</xdr:rowOff>
    </xdr:to>
    <xdr:pic>
      <xdr:nvPicPr>
        <xdr:cNvPr id="225" name="Imagen 224">
          <a:extLst>
            <a:ext uri="{FF2B5EF4-FFF2-40B4-BE49-F238E27FC236}">
              <a16:creationId xmlns:a16="http://schemas.microsoft.com/office/drawing/2014/main" id="{B3E53BCB-8642-43FD-ACE9-4E822BB754F0}"/>
            </a:ext>
          </a:extLst>
        </xdr:cNvPr>
        <xdr:cNvPicPr>
          <a:picLocks noChangeAspect="1"/>
        </xdr:cNvPicPr>
      </xdr:nvPicPr>
      <xdr:blipFill>
        <a:blip xmlns:r="http://schemas.openxmlformats.org/officeDocument/2006/relationships" r:embed="rId222"/>
        <a:stretch>
          <a:fillRect/>
        </a:stretch>
      </xdr:blipFill>
      <xdr:spPr>
        <a:xfrm>
          <a:off x="0" y="627537480"/>
          <a:ext cx="5613400" cy="2921635"/>
        </a:xfrm>
        <a:prstGeom prst="rect">
          <a:avLst/>
        </a:prstGeom>
      </xdr:spPr>
    </xdr:pic>
    <xdr:clientData/>
  </xdr:twoCellAnchor>
  <xdr:twoCellAnchor editAs="oneCell">
    <xdr:from>
      <xdr:col>0</xdr:col>
      <xdr:colOff>0</xdr:colOff>
      <xdr:row>3382</xdr:row>
      <xdr:rowOff>0</xdr:rowOff>
    </xdr:from>
    <xdr:to>
      <xdr:col>7</xdr:col>
      <xdr:colOff>66040</xdr:colOff>
      <xdr:row>3397</xdr:row>
      <xdr:rowOff>178435</xdr:rowOff>
    </xdr:to>
    <xdr:pic>
      <xdr:nvPicPr>
        <xdr:cNvPr id="226" name="Imagen 225">
          <a:extLst>
            <a:ext uri="{FF2B5EF4-FFF2-40B4-BE49-F238E27FC236}">
              <a16:creationId xmlns:a16="http://schemas.microsoft.com/office/drawing/2014/main" id="{B9D97A29-88BC-42D4-85BB-2130FECE5C1C}"/>
            </a:ext>
          </a:extLst>
        </xdr:cNvPr>
        <xdr:cNvPicPr>
          <a:picLocks noChangeAspect="1"/>
        </xdr:cNvPicPr>
      </xdr:nvPicPr>
      <xdr:blipFill>
        <a:blip xmlns:r="http://schemas.openxmlformats.org/officeDocument/2006/relationships" r:embed="rId223"/>
        <a:stretch>
          <a:fillRect/>
        </a:stretch>
      </xdr:blipFill>
      <xdr:spPr>
        <a:xfrm>
          <a:off x="0" y="630646440"/>
          <a:ext cx="5613400" cy="2921635"/>
        </a:xfrm>
        <a:prstGeom prst="rect">
          <a:avLst/>
        </a:prstGeom>
      </xdr:spPr>
    </xdr:pic>
    <xdr:clientData/>
  </xdr:twoCellAnchor>
  <xdr:twoCellAnchor editAs="oneCell">
    <xdr:from>
      <xdr:col>0</xdr:col>
      <xdr:colOff>0</xdr:colOff>
      <xdr:row>3399</xdr:row>
      <xdr:rowOff>0</xdr:rowOff>
    </xdr:from>
    <xdr:to>
      <xdr:col>7</xdr:col>
      <xdr:colOff>66040</xdr:colOff>
      <xdr:row>3414</xdr:row>
      <xdr:rowOff>178435</xdr:rowOff>
    </xdr:to>
    <xdr:pic>
      <xdr:nvPicPr>
        <xdr:cNvPr id="227" name="Imagen 226">
          <a:extLst>
            <a:ext uri="{FF2B5EF4-FFF2-40B4-BE49-F238E27FC236}">
              <a16:creationId xmlns:a16="http://schemas.microsoft.com/office/drawing/2014/main" id="{F6BA96EA-910F-4EBC-BA9A-7CCDC6C14B97}"/>
            </a:ext>
          </a:extLst>
        </xdr:cNvPr>
        <xdr:cNvPicPr>
          <a:picLocks noChangeAspect="1"/>
        </xdr:cNvPicPr>
      </xdr:nvPicPr>
      <xdr:blipFill>
        <a:blip xmlns:r="http://schemas.openxmlformats.org/officeDocument/2006/relationships" r:embed="rId224"/>
        <a:stretch>
          <a:fillRect/>
        </a:stretch>
      </xdr:blipFill>
      <xdr:spPr>
        <a:xfrm>
          <a:off x="0" y="633755400"/>
          <a:ext cx="5613400" cy="29216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396240</xdr:colOff>
      <xdr:row>0</xdr:row>
      <xdr:rowOff>91440</xdr:rowOff>
    </xdr:from>
    <xdr:to>
      <xdr:col>1</xdr:col>
      <xdr:colOff>304800</xdr:colOff>
      <xdr:row>3</xdr:row>
      <xdr:rowOff>144780</xdr:rowOff>
    </xdr:to>
    <xdr:pic>
      <xdr:nvPicPr>
        <xdr:cNvPr id="2" name="Imagen 1" descr="Escudo Caucasia">
          <a:extLst>
            <a:ext uri="{FF2B5EF4-FFF2-40B4-BE49-F238E27FC236}">
              <a16:creationId xmlns:a16="http://schemas.microsoft.com/office/drawing/2014/main" id="{F7053A64-327A-4887-98BA-17256E0720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91440"/>
          <a:ext cx="87630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19</xdr:row>
      <xdr:rowOff>91440</xdr:rowOff>
    </xdr:from>
    <xdr:to>
      <xdr:col>1</xdr:col>
      <xdr:colOff>304800</xdr:colOff>
      <xdr:row>22</xdr:row>
      <xdr:rowOff>144780</xdr:rowOff>
    </xdr:to>
    <xdr:pic>
      <xdr:nvPicPr>
        <xdr:cNvPr id="19" name="Imagen 18" descr="Escudo Caucasia">
          <a:extLst>
            <a:ext uri="{FF2B5EF4-FFF2-40B4-BE49-F238E27FC236}">
              <a16:creationId xmlns:a16="http://schemas.microsoft.com/office/drawing/2014/main" id="{BD964315-B115-40DC-AAF2-4AB4223365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91440"/>
          <a:ext cx="87630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35</xdr:row>
      <xdr:rowOff>152400</xdr:rowOff>
    </xdr:from>
    <xdr:to>
      <xdr:col>1</xdr:col>
      <xdr:colOff>304800</xdr:colOff>
      <xdr:row>38</xdr:row>
      <xdr:rowOff>144780</xdr:rowOff>
    </xdr:to>
    <xdr:pic>
      <xdr:nvPicPr>
        <xdr:cNvPr id="20" name="Imagen 19" descr="Escudo Caucasia">
          <a:extLst>
            <a:ext uri="{FF2B5EF4-FFF2-40B4-BE49-F238E27FC236}">
              <a16:creationId xmlns:a16="http://schemas.microsoft.com/office/drawing/2014/main" id="{87E7E534-CAA0-4A99-BCA8-F0BF707EC5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1043900"/>
          <a:ext cx="1140460"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182880</xdr:colOff>
      <xdr:row>50</xdr:row>
      <xdr:rowOff>152400</xdr:rowOff>
    </xdr:from>
    <xdr:to>
      <xdr:col>3</xdr:col>
      <xdr:colOff>531159</xdr:colOff>
      <xdr:row>69</xdr:row>
      <xdr:rowOff>121919</xdr:rowOff>
    </xdr:to>
    <xdr:pic>
      <xdr:nvPicPr>
        <xdr:cNvPr id="30" name="Imagen 29">
          <a:extLst>
            <a:ext uri="{FF2B5EF4-FFF2-40B4-BE49-F238E27FC236}">
              <a16:creationId xmlns:a16="http://schemas.microsoft.com/office/drawing/2014/main" id="{79D99C24-AA20-4DD5-9162-119C5A1A7D81}"/>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59283" t="38532" r="18170" b="17927"/>
        <a:stretch/>
      </xdr:blipFill>
      <xdr:spPr>
        <a:xfrm>
          <a:off x="182880" y="12496800"/>
          <a:ext cx="3329940" cy="3444240"/>
        </a:xfrm>
        <a:prstGeom prst="rect">
          <a:avLst/>
        </a:prstGeom>
      </xdr:spPr>
    </xdr:pic>
    <xdr:clientData/>
  </xdr:twoCellAnchor>
  <xdr:twoCellAnchor>
    <xdr:from>
      <xdr:col>0</xdr:col>
      <xdr:colOff>396240</xdr:colOff>
      <xdr:row>72</xdr:row>
      <xdr:rowOff>91440</xdr:rowOff>
    </xdr:from>
    <xdr:to>
      <xdr:col>1</xdr:col>
      <xdr:colOff>304800</xdr:colOff>
      <xdr:row>75</xdr:row>
      <xdr:rowOff>144780</xdr:rowOff>
    </xdr:to>
    <xdr:pic>
      <xdr:nvPicPr>
        <xdr:cNvPr id="31" name="Imagen 30" descr="Escudo Caucasia">
          <a:extLst>
            <a:ext uri="{FF2B5EF4-FFF2-40B4-BE49-F238E27FC236}">
              <a16:creationId xmlns:a16="http://schemas.microsoft.com/office/drawing/2014/main" id="{41EEEC3B-D2F0-4E9F-84EE-0079BFB07F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3873460"/>
          <a:ext cx="87630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131</xdr:row>
      <xdr:rowOff>91440</xdr:rowOff>
    </xdr:from>
    <xdr:to>
      <xdr:col>1</xdr:col>
      <xdr:colOff>304800</xdr:colOff>
      <xdr:row>134</xdr:row>
      <xdr:rowOff>144780</xdr:rowOff>
    </xdr:to>
    <xdr:pic>
      <xdr:nvPicPr>
        <xdr:cNvPr id="32" name="Imagen 31" descr="Escudo Caucasia">
          <a:extLst>
            <a:ext uri="{FF2B5EF4-FFF2-40B4-BE49-F238E27FC236}">
              <a16:creationId xmlns:a16="http://schemas.microsoft.com/office/drawing/2014/main" id="{C2C417B2-BCB6-45E6-805D-1F9B4A1D56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31470600"/>
          <a:ext cx="87630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147</xdr:row>
      <xdr:rowOff>91440</xdr:rowOff>
    </xdr:from>
    <xdr:to>
      <xdr:col>1</xdr:col>
      <xdr:colOff>304800</xdr:colOff>
      <xdr:row>150</xdr:row>
      <xdr:rowOff>144780</xdr:rowOff>
    </xdr:to>
    <xdr:pic>
      <xdr:nvPicPr>
        <xdr:cNvPr id="33" name="Imagen 32" descr="Escudo Caucasia">
          <a:extLst>
            <a:ext uri="{FF2B5EF4-FFF2-40B4-BE49-F238E27FC236}">
              <a16:creationId xmlns:a16="http://schemas.microsoft.com/office/drawing/2014/main" id="{6219762D-6F12-4972-B9EA-241C02D3D7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36507420"/>
          <a:ext cx="87630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162</xdr:row>
      <xdr:rowOff>91440</xdr:rowOff>
    </xdr:from>
    <xdr:to>
      <xdr:col>1</xdr:col>
      <xdr:colOff>304800</xdr:colOff>
      <xdr:row>165</xdr:row>
      <xdr:rowOff>144780</xdr:rowOff>
    </xdr:to>
    <xdr:pic>
      <xdr:nvPicPr>
        <xdr:cNvPr id="3" name="Imagen 2" descr="Escudo Caucasia">
          <a:extLst>
            <a:ext uri="{FF2B5EF4-FFF2-40B4-BE49-F238E27FC236}">
              <a16:creationId xmlns:a16="http://schemas.microsoft.com/office/drawing/2014/main" id="{2987AFED-A7AC-4853-B95C-768A87FE9A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40629840"/>
          <a:ext cx="87630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112</xdr:row>
      <xdr:rowOff>91440</xdr:rowOff>
    </xdr:from>
    <xdr:to>
      <xdr:col>1</xdr:col>
      <xdr:colOff>304800</xdr:colOff>
      <xdr:row>115</xdr:row>
      <xdr:rowOff>144780</xdr:rowOff>
    </xdr:to>
    <xdr:pic>
      <xdr:nvPicPr>
        <xdr:cNvPr id="5" name="Imagen 4" descr="Escudo Caucasia">
          <a:extLst>
            <a:ext uri="{FF2B5EF4-FFF2-40B4-BE49-F238E27FC236}">
              <a16:creationId xmlns:a16="http://schemas.microsoft.com/office/drawing/2014/main" id="{DCADFE60-CF5E-445E-9B4B-1B6711AADF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2829520"/>
          <a:ext cx="87630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91</xdr:row>
      <xdr:rowOff>0</xdr:rowOff>
    </xdr:from>
    <xdr:to>
      <xdr:col>3</xdr:col>
      <xdr:colOff>348279</xdr:colOff>
      <xdr:row>109</xdr:row>
      <xdr:rowOff>152400</xdr:rowOff>
    </xdr:to>
    <xdr:pic>
      <xdr:nvPicPr>
        <xdr:cNvPr id="14" name="Imagen 13">
          <a:extLst>
            <a:ext uri="{FF2B5EF4-FFF2-40B4-BE49-F238E27FC236}">
              <a16:creationId xmlns:a16="http://schemas.microsoft.com/office/drawing/2014/main" id="{B1067D75-18D5-4CC1-AED2-1E7EC8E46A28}"/>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59283" t="38532" r="18170" b="17927"/>
        <a:stretch/>
      </xdr:blipFill>
      <xdr:spPr>
        <a:xfrm>
          <a:off x="0" y="36339780"/>
          <a:ext cx="3329940" cy="3444240"/>
        </a:xfrm>
        <a:prstGeom prst="rect">
          <a:avLst/>
        </a:prstGeom>
      </xdr:spPr>
    </xdr:pic>
    <xdr:clientData/>
  </xdr:twoCellAnchor>
  <xdr:twoCellAnchor>
    <xdr:from>
      <xdr:col>0</xdr:col>
      <xdr:colOff>396240</xdr:colOff>
      <xdr:row>178</xdr:row>
      <xdr:rowOff>91440</xdr:rowOff>
    </xdr:from>
    <xdr:to>
      <xdr:col>1</xdr:col>
      <xdr:colOff>304800</xdr:colOff>
      <xdr:row>181</xdr:row>
      <xdr:rowOff>144780</xdr:rowOff>
    </xdr:to>
    <xdr:pic>
      <xdr:nvPicPr>
        <xdr:cNvPr id="15" name="Imagen 14" descr="Escudo Caucasia">
          <a:extLst>
            <a:ext uri="{FF2B5EF4-FFF2-40B4-BE49-F238E27FC236}">
              <a16:creationId xmlns:a16="http://schemas.microsoft.com/office/drawing/2014/main" id="{EB5542C7-F1AF-466A-B84C-66276C55A9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5816346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194</xdr:row>
      <xdr:rowOff>91440</xdr:rowOff>
    </xdr:from>
    <xdr:to>
      <xdr:col>1</xdr:col>
      <xdr:colOff>304800</xdr:colOff>
      <xdr:row>197</xdr:row>
      <xdr:rowOff>144780</xdr:rowOff>
    </xdr:to>
    <xdr:pic>
      <xdr:nvPicPr>
        <xdr:cNvPr id="22" name="Imagen 21" descr="Escudo Caucasia">
          <a:extLst>
            <a:ext uri="{FF2B5EF4-FFF2-40B4-BE49-F238E27FC236}">
              <a16:creationId xmlns:a16="http://schemas.microsoft.com/office/drawing/2014/main" id="{B6CFEA7D-A6AC-4C80-A424-E2C35403D6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8228076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231</xdr:row>
      <xdr:rowOff>91440</xdr:rowOff>
    </xdr:from>
    <xdr:to>
      <xdr:col>1</xdr:col>
      <xdr:colOff>304800</xdr:colOff>
      <xdr:row>234</xdr:row>
      <xdr:rowOff>144780</xdr:rowOff>
    </xdr:to>
    <xdr:pic>
      <xdr:nvPicPr>
        <xdr:cNvPr id="23" name="Imagen 22" descr="Escudo Caucasia">
          <a:extLst>
            <a:ext uri="{FF2B5EF4-FFF2-40B4-BE49-F238E27FC236}">
              <a16:creationId xmlns:a16="http://schemas.microsoft.com/office/drawing/2014/main" id="{1D3E994D-D5EF-4FEB-B22D-0439A0DCBA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8718042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212</xdr:row>
      <xdr:rowOff>91440</xdr:rowOff>
    </xdr:from>
    <xdr:to>
      <xdr:col>1</xdr:col>
      <xdr:colOff>304800</xdr:colOff>
      <xdr:row>215</xdr:row>
      <xdr:rowOff>144780</xdr:rowOff>
    </xdr:to>
    <xdr:pic>
      <xdr:nvPicPr>
        <xdr:cNvPr id="24" name="Imagen 23" descr="Escudo Caucasia">
          <a:extLst>
            <a:ext uri="{FF2B5EF4-FFF2-40B4-BE49-F238E27FC236}">
              <a16:creationId xmlns:a16="http://schemas.microsoft.com/office/drawing/2014/main" id="{01A686DF-DB6A-4612-9E8C-A9782282D6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9883140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251</xdr:row>
      <xdr:rowOff>91440</xdr:rowOff>
    </xdr:from>
    <xdr:to>
      <xdr:col>1</xdr:col>
      <xdr:colOff>304800</xdr:colOff>
      <xdr:row>254</xdr:row>
      <xdr:rowOff>144780</xdr:rowOff>
    </xdr:to>
    <xdr:pic>
      <xdr:nvPicPr>
        <xdr:cNvPr id="26" name="Imagen 25" descr="Escudo Caucasia">
          <a:extLst>
            <a:ext uri="{FF2B5EF4-FFF2-40B4-BE49-F238E27FC236}">
              <a16:creationId xmlns:a16="http://schemas.microsoft.com/office/drawing/2014/main" id="{3FA8E291-916D-43AF-8753-FDBB5741D2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01141605"/>
          <a:ext cx="867784" cy="5912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271</xdr:row>
      <xdr:rowOff>91440</xdr:rowOff>
    </xdr:from>
    <xdr:to>
      <xdr:col>1</xdr:col>
      <xdr:colOff>304800</xdr:colOff>
      <xdr:row>274</xdr:row>
      <xdr:rowOff>144780</xdr:rowOff>
    </xdr:to>
    <xdr:pic>
      <xdr:nvPicPr>
        <xdr:cNvPr id="27" name="Imagen 26" descr="Escudo Caucasia">
          <a:extLst>
            <a:ext uri="{FF2B5EF4-FFF2-40B4-BE49-F238E27FC236}">
              <a16:creationId xmlns:a16="http://schemas.microsoft.com/office/drawing/2014/main" id="{82DB618C-222B-4115-A2CD-8E96122308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06323205"/>
          <a:ext cx="867784" cy="5912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231</xdr:row>
      <xdr:rowOff>91440</xdr:rowOff>
    </xdr:from>
    <xdr:to>
      <xdr:col>1</xdr:col>
      <xdr:colOff>304800</xdr:colOff>
      <xdr:row>234</xdr:row>
      <xdr:rowOff>144780</xdr:rowOff>
    </xdr:to>
    <xdr:pic>
      <xdr:nvPicPr>
        <xdr:cNvPr id="28" name="Imagen 27" descr="Escudo Caucasia">
          <a:extLst>
            <a:ext uri="{FF2B5EF4-FFF2-40B4-BE49-F238E27FC236}">
              <a16:creationId xmlns:a16="http://schemas.microsoft.com/office/drawing/2014/main" id="{BDA39490-F678-4A43-A0C4-E54BA1BCF2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0221468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251</xdr:row>
      <xdr:rowOff>91440</xdr:rowOff>
    </xdr:from>
    <xdr:to>
      <xdr:col>1</xdr:col>
      <xdr:colOff>304800</xdr:colOff>
      <xdr:row>254</xdr:row>
      <xdr:rowOff>144780</xdr:rowOff>
    </xdr:to>
    <xdr:pic>
      <xdr:nvPicPr>
        <xdr:cNvPr id="29" name="Imagen 28" descr="Escudo Caucasia">
          <a:extLst>
            <a:ext uri="{FF2B5EF4-FFF2-40B4-BE49-F238E27FC236}">
              <a16:creationId xmlns:a16="http://schemas.microsoft.com/office/drawing/2014/main" id="{2F65C4AB-6570-48D5-BD6F-12B9E179BA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0744962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271</xdr:row>
      <xdr:rowOff>91440</xdr:rowOff>
    </xdr:from>
    <xdr:to>
      <xdr:col>1</xdr:col>
      <xdr:colOff>304800</xdr:colOff>
      <xdr:row>274</xdr:row>
      <xdr:rowOff>144780</xdr:rowOff>
    </xdr:to>
    <xdr:pic>
      <xdr:nvPicPr>
        <xdr:cNvPr id="35" name="Imagen 34" descr="Escudo Caucasia">
          <a:extLst>
            <a:ext uri="{FF2B5EF4-FFF2-40B4-BE49-F238E27FC236}">
              <a16:creationId xmlns:a16="http://schemas.microsoft.com/office/drawing/2014/main" id="{A24DBF09-C81B-4E0E-B363-44E0AED2A4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1253216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291</xdr:row>
      <xdr:rowOff>91440</xdr:rowOff>
    </xdr:from>
    <xdr:to>
      <xdr:col>1</xdr:col>
      <xdr:colOff>304800</xdr:colOff>
      <xdr:row>294</xdr:row>
      <xdr:rowOff>144780</xdr:rowOff>
    </xdr:to>
    <xdr:pic>
      <xdr:nvPicPr>
        <xdr:cNvPr id="36" name="Imagen 35" descr="Escudo Caucasia">
          <a:extLst>
            <a:ext uri="{FF2B5EF4-FFF2-40B4-BE49-F238E27FC236}">
              <a16:creationId xmlns:a16="http://schemas.microsoft.com/office/drawing/2014/main" id="{5431379D-9E45-41C1-A061-EFA66F16CF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1778234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310</xdr:row>
      <xdr:rowOff>91440</xdr:rowOff>
    </xdr:from>
    <xdr:to>
      <xdr:col>1</xdr:col>
      <xdr:colOff>304800</xdr:colOff>
      <xdr:row>313</xdr:row>
      <xdr:rowOff>144780</xdr:rowOff>
    </xdr:to>
    <xdr:pic>
      <xdr:nvPicPr>
        <xdr:cNvPr id="37" name="Imagen 36" descr="Escudo Caucasia">
          <a:extLst>
            <a:ext uri="{FF2B5EF4-FFF2-40B4-BE49-F238E27FC236}">
              <a16:creationId xmlns:a16="http://schemas.microsoft.com/office/drawing/2014/main" id="{744A751F-CFBF-471F-BF87-B244844A2D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2268200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336</xdr:row>
      <xdr:rowOff>91440</xdr:rowOff>
    </xdr:from>
    <xdr:to>
      <xdr:col>1</xdr:col>
      <xdr:colOff>304800</xdr:colOff>
      <xdr:row>339</xdr:row>
      <xdr:rowOff>144780</xdr:rowOff>
    </xdr:to>
    <xdr:pic>
      <xdr:nvPicPr>
        <xdr:cNvPr id="38" name="Imagen 37" descr="Escudo Caucasia">
          <a:extLst>
            <a:ext uri="{FF2B5EF4-FFF2-40B4-BE49-F238E27FC236}">
              <a16:creationId xmlns:a16="http://schemas.microsoft.com/office/drawing/2014/main" id="{9C2A1125-CC04-41DF-B2C1-E33758D0AC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2989052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357</xdr:row>
      <xdr:rowOff>91440</xdr:rowOff>
    </xdr:from>
    <xdr:to>
      <xdr:col>1</xdr:col>
      <xdr:colOff>304800</xdr:colOff>
      <xdr:row>360</xdr:row>
      <xdr:rowOff>144780</xdr:rowOff>
    </xdr:to>
    <xdr:pic>
      <xdr:nvPicPr>
        <xdr:cNvPr id="39" name="Imagen 38" descr="Escudo Caucasia">
          <a:extLst>
            <a:ext uri="{FF2B5EF4-FFF2-40B4-BE49-F238E27FC236}">
              <a16:creationId xmlns:a16="http://schemas.microsoft.com/office/drawing/2014/main" id="{2A5E65D0-9EE0-469A-AE5D-C440563FEA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3549884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377</xdr:row>
      <xdr:rowOff>91440</xdr:rowOff>
    </xdr:from>
    <xdr:to>
      <xdr:col>1</xdr:col>
      <xdr:colOff>304800</xdr:colOff>
      <xdr:row>380</xdr:row>
      <xdr:rowOff>144780</xdr:rowOff>
    </xdr:to>
    <xdr:pic>
      <xdr:nvPicPr>
        <xdr:cNvPr id="40" name="Imagen 39" descr="Escudo Caucasia">
          <a:extLst>
            <a:ext uri="{FF2B5EF4-FFF2-40B4-BE49-F238E27FC236}">
              <a16:creationId xmlns:a16="http://schemas.microsoft.com/office/drawing/2014/main" id="{8D1388F2-6114-41B8-BADE-F21D5EEDE2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4094714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399</xdr:row>
      <xdr:rowOff>91440</xdr:rowOff>
    </xdr:from>
    <xdr:to>
      <xdr:col>1</xdr:col>
      <xdr:colOff>304800</xdr:colOff>
      <xdr:row>402</xdr:row>
      <xdr:rowOff>144780</xdr:rowOff>
    </xdr:to>
    <xdr:pic>
      <xdr:nvPicPr>
        <xdr:cNvPr id="41" name="Imagen 40" descr="Escudo Caucasia">
          <a:extLst>
            <a:ext uri="{FF2B5EF4-FFF2-40B4-BE49-F238E27FC236}">
              <a16:creationId xmlns:a16="http://schemas.microsoft.com/office/drawing/2014/main" id="{93AD227D-389C-4D45-8D05-4462996D93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4639544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421</xdr:row>
      <xdr:rowOff>91440</xdr:rowOff>
    </xdr:from>
    <xdr:to>
      <xdr:col>1</xdr:col>
      <xdr:colOff>304800</xdr:colOff>
      <xdr:row>424</xdr:row>
      <xdr:rowOff>144780</xdr:rowOff>
    </xdr:to>
    <xdr:pic>
      <xdr:nvPicPr>
        <xdr:cNvPr id="42" name="Imagen 41" descr="Escudo Caucasia">
          <a:extLst>
            <a:ext uri="{FF2B5EF4-FFF2-40B4-BE49-F238E27FC236}">
              <a16:creationId xmlns:a16="http://schemas.microsoft.com/office/drawing/2014/main" id="{F2D8A7FC-9942-4430-8FFE-A7A1FD950F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5184374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443</xdr:row>
      <xdr:rowOff>91440</xdr:rowOff>
    </xdr:from>
    <xdr:to>
      <xdr:col>1</xdr:col>
      <xdr:colOff>304800</xdr:colOff>
      <xdr:row>446</xdr:row>
      <xdr:rowOff>144780</xdr:rowOff>
    </xdr:to>
    <xdr:pic>
      <xdr:nvPicPr>
        <xdr:cNvPr id="43" name="Imagen 42" descr="Escudo Caucasia">
          <a:extLst>
            <a:ext uri="{FF2B5EF4-FFF2-40B4-BE49-F238E27FC236}">
              <a16:creationId xmlns:a16="http://schemas.microsoft.com/office/drawing/2014/main" id="{E7E559CD-3423-4F71-9FFC-A7444F7F3F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5745968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465</xdr:row>
      <xdr:rowOff>91440</xdr:rowOff>
    </xdr:from>
    <xdr:to>
      <xdr:col>1</xdr:col>
      <xdr:colOff>304800</xdr:colOff>
      <xdr:row>468</xdr:row>
      <xdr:rowOff>144780</xdr:rowOff>
    </xdr:to>
    <xdr:pic>
      <xdr:nvPicPr>
        <xdr:cNvPr id="44" name="Imagen 43" descr="Escudo Caucasia">
          <a:extLst>
            <a:ext uri="{FF2B5EF4-FFF2-40B4-BE49-F238E27FC236}">
              <a16:creationId xmlns:a16="http://schemas.microsoft.com/office/drawing/2014/main" id="{D0C1119B-D5B8-4BAD-B39D-B4EDA9BC0F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6290798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486</xdr:row>
      <xdr:rowOff>91440</xdr:rowOff>
    </xdr:from>
    <xdr:to>
      <xdr:col>1</xdr:col>
      <xdr:colOff>304800</xdr:colOff>
      <xdr:row>489</xdr:row>
      <xdr:rowOff>144780</xdr:rowOff>
    </xdr:to>
    <xdr:pic>
      <xdr:nvPicPr>
        <xdr:cNvPr id="45" name="Imagen 44" descr="Escudo Caucasia">
          <a:extLst>
            <a:ext uri="{FF2B5EF4-FFF2-40B4-BE49-F238E27FC236}">
              <a16:creationId xmlns:a16="http://schemas.microsoft.com/office/drawing/2014/main" id="{D9B45BB5-FC8D-44DF-A596-74A0C6BB18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6817340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507</xdr:row>
      <xdr:rowOff>91440</xdr:rowOff>
    </xdr:from>
    <xdr:to>
      <xdr:col>1</xdr:col>
      <xdr:colOff>304800</xdr:colOff>
      <xdr:row>510</xdr:row>
      <xdr:rowOff>144780</xdr:rowOff>
    </xdr:to>
    <xdr:pic>
      <xdr:nvPicPr>
        <xdr:cNvPr id="46" name="Imagen 45" descr="Escudo Caucasia">
          <a:extLst>
            <a:ext uri="{FF2B5EF4-FFF2-40B4-BE49-F238E27FC236}">
              <a16:creationId xmlns:a16="http://schemas.microsoft.com/office/drawing/2014/main" id="{FDD05CC6-1067-4E69-99F3-0134C7801B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7343882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528</xdr:row>
      <xdr:rowOff>91440</xdr:rowOff>
    </xdr:from>
    <xdr:to>
      <xdr:col>1</xdr:col>
      <xdr:colOff>304800</xdr:colOff>
      <xdr:row>531</xdr:row>
      <xdr:rowOff>144780</xdr:rowOff>
    </xdr:to>
    <xdr:pic>
      <xdr:nvPicPr>
        <xdr:cNvPr id="47" name="Imagen 46" descr="Escudo Caucasia">
          <a:extLst>
            <a:ext uri="{FF2B5EF4-FFF2-40B4-BE49-F238E27FC236}">
              <a16:creationId xmlns:a16="http://schemas.microsoft.com/office/drawing/2014/main" id="{061DBE8A-2AB4-4D61-9C9C-B4718C73BD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7870424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549</xdr:row>
      <xdr:rowOff>91440</xdr:rowOff>
    </xdr:from>
    <xdr:to>
      <xdr:col>1</xdr:col>
      <xdr:colOff>304800</xdr:colOff>
      <xdr:row>552</xdr:row>
      <xdr:rowOff>144780</xdr:rowOff>
    </xdr:to>
    <xdr:pic>
      <xdr:nvPicPr>
        <xdr:cNvPr id="48" name="Imagen 47" descr="Escudo Caucasia">
          <a:extLst>
            <a:ext uri="{FF2B5EF4-FFF2-40B4-BE49-F238E27FC236}">
              <a16:creationId xmlns:a16="http://schemas.microsoft.com/office/drawing/2014/main" id="{AE164453-BC3C-4634-9638-71E4B358F7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8396966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570</xdr:row>
      <xdr:rowOff>91440</xdr:rowOff>
    </xdr:from>
    <xdr:to>
      <xdr:col>1</xdr:col>
      <xdr:colOff>304800</xdr:colOff>
      <xdr:row>573</xdr:row>
      <xdr:rowOff>144780</xdr:rowOff>
    </xdr:to>
    <xdr:pic>
      <xdr:nvPicPr>
        <xdr:cNvPr id="49" name="Imagen 48" descr="Escudo Caucasia">
          <a:extLst>
            <a:ext uri="{FF2B5EF4-FFF2-40B4-BE49-F238E27FC236}">
              <a16:creationId xmlns:a16="http://schemas.microsoft.com/office/drawing/2014/main" id="{D6371AB3-E9AE-402F-B130-C5FCB0C449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8923508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591</xdr:row>
      <xdr:rowOff>91440</xdr:rowOff>
    </xdr:from>
    <xdr:to>
      <xdr:col>1</xdr:col>
      <xdr:colOff>304800</xdr:colOff>
      <xdr:row>594</xdr:row>
      <xdr:rowOff>144780</xdr:rowOff>
    </xdr:to>
    <xdr:pic>
      <xdr:nvPicPr>
        <xdr:cNvPr id="50" name="Imagen 49" descr="Escudo Caucasia">
          <a:extLst>
            <a:ext uri="{FF2B5EF4-FFF2-40B4-BE49-F238E27FC236}">
              <a16:creationId xmlns:a16="http://schemas.microsoft.com/office/drawing/2014/main" id="{C078E5B8-DE87-4CAB-BF07-968149367E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9450050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612</xdr:row>
      <xdr:rowOff>91440</xdr:rowOff>
    </xdr:from>
    <xdr:to>
      <xdr:col>1</xdr:col>
      <xdr:colOff>304800</xdr:colOff>
      <xdr:row>615</xdr:row>
      <xdr:rowOff>144780</xdr:rowOff>
    </xdr:to>
    <xdr:pic>
      <xdr:nvPicPr>
        <xdr:cNvPr id="51" name="Imagen 50" descr="Escudo Caucasia">
          <a:extLst>
            <a:ext uri="{FF2B5EF4-FFF2-40B4-BE49-F238E27FC236}">
              <a16:creationId xmlns:a16="http://schemas.microsoft.com/office/drawing/2014/main" id="{88DD1FB5-C59C-4F29-A0CA-57C4F17995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19976592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633</xdr:row>
      <xdr:rowOff>91440</xdr:rowOff>
    </xdr:from>
    <xdr:to>
      <xdr:col>1</xdr:col>
      <xdr:colOff>304800</xdr:colOff>
      <xdr:row>636</xdr:row>
      <xdr:rowOff>144780</xdr:rowOff>
    </xdr:to>
    <xdr:pic>
      <xdr:nvPicPr>
        <xdr:cNvPr id="52" name="Imagen 51" descr="Escudo Caucasia">
          <a:extLst>
            <a:ext uri="{FF2B5EF4-FFF2-40B4-BE49-F238E27FC236}">
              <a16:creationId xmlns:a16="http://schemas.microsoft.com/office/drawing/2014/main" id="{70E090BD-ABFD-4234-B874-1A9657939F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0503134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654</xdr:row>
      <xdr:rowOff>91440</xdr:rowOff>
    </xdr:from>
    <xdr:to>
      <xdr:col>1</xdr:col>
      <xdr:colOff>304800</xdr:colOff>
      <xdr:row>657</xdr:row>
      <xdr:rowOff>144780</xdr:rowOff>
    </xdr:to>
    <xdr:pic>
      <xdr:nvPicPr>
        <xdr:cNvPr id="53" name="Imagen 52" descr="Escudo Caucasia">
          <a:extLst>
            <a:ext uri="{FF2B5EF4-FFF2-40B4-BE49-F238E27FC236}">
              <a16:creationId xmlns:a16="http://schemas.microsoft.com/office/drawing/2014/main" id="{850DD5F4-D133-40AE-ABA6-A86C3F7426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1029676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675</xdr:row>
      <xdr:rowOff>91440</xdr:rowOff>
    </xdr:from>
    <xdr:to>
      <xdr:col>1</xdr:col>
      <xdr:colOff>304800</xdr:colOff>
      <xdr:row>678</xdr:row>
      <xdr:rowOff>144780</xdr:rowOff>
    </xdr:to>
    <xdr:pic>
      <xdr:nvPicPr>
        <xdr:cNvPr id="54" name="Imagen 53" descr="Escudo Caucasia">
          <a:extLst>
            <a:ext uri="{FF2B5EF4-FFF2-40B4-BE49-F238E27FC236}">
              <a16:creationId xmlns:a16="http://schemas.microsoft.com/office/drawing/2014/main" id="{616EFA41-6821-4516-83B4-B1E73DB112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1556218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696</xdr:row>
      <xdr:rowOff>91440</xdr:rowOff>
    </xdr:from>
    <xdr:to>
      <xdr:col>1</xdr:col>
      <xdr:colOff>304800</xdr:colOff>
      <xdr:row>699</xdr:row>
      <xdr:rowOff>144780</xdr:rowOff>
    </xdr:to>
    <xdr:pic>
      <xdr:nvPicPr>
        <xdr:cNvPr id="55" name="Imagen 54" descr="Escudo Caucasia">
          <a:extLst>
            <a:ext uri="{FF2B5EF4-FFF2-40B4-BE49-F238E27FC236}">
              <a16:creationId xmlns:a16="http://schemas.microsoft.com/office/drawing/2014/main" id="{FB9256DC-AF85-4F89-B4DA-9CC92217BB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2082760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717</xdr:row>
      <xdr:rowOff>91440</xdr:rowOff>
    </xdr:from>
    <xdr:to>
      <xdr:col>1</xdr:col>
      <xdr:colOff>304800</xdr:colOff>
      <xdr:row>720</xdr:row>
      <xdr:rowOff>144780</xdr:rowOff>
    </xdr:to>
    <xdr:pic>
      <xdr:nvPicPr>
        <xdr:cNvPr id="56" name="Imagen 55" descr="Escudo Caucasia">
          <a:extLst>
            <a:ext uri="{FF2B5EF4-FFF2-40B4-BE49-F238E27FC236}">
              <a16:creationId xmlns:a16="http://schemas.microsoft.com/office/drawing/2014/main" id="{58365222-5D9E-4405-9C6F-3F83364E8B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2609302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736</xdr:row>
      <xdr:rowOff>91440</xdr:rowOff>
    </xdr:from>
    <xdr:to>
      <xdr:col>1</xdr:col>
      <xdr:colOff>304800</xdr:colOff>
      <xdr:row>739</xdr:row>
      <xdr:rowOff>144780</xdr:rowOff>
    </xdr:to>
    <xdr:pic>
      <xdr:nvPicPr>
        <xdr:cNvPr id="57" name="Imagen 56" descr="Escudo Caucasia">
          <a:extLst>
            <a:ext uri="{FF2B5EF4-FFF2-40B4-BE49-F238E27FC236}">
              <a16:creationId xmlns:a16="http://schemas.microsoft.com/office/drawing/2014/main" id="{AE758888-88F0-4314-8E53-9869130844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3152608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757</xdr:row>
      <xdr:rowOff>91440</xdr:rowOff>
    </xdr:from>
    <xdr:to>
      <xdr:col>1</xdr:col>
      <xdr:colOff>304800</xdr:colOff>
      <xdr:row>760</xdr:row>
      <xdr:rowOff>144780</xdr:rowOff>
    </xdr:to>
    <xdr:pic>
      <xdr:nvPicPr>
        <xdr:cNvPr id="58" name="Imagen 57" descr="Escudo Caucasia">
          <a:extLst>
            <a:ext uri="{FF2B5EF4-FFF2-40B4-BE49-F238E27FC236}">
              <a16:creationId xmlns:a16="http://schemas.microsoft.com/office/drawing/2014/main" id="{505D7116-FD9C-4DF0-A770-99587B7DA2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3679150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778</xdr:row>
      <xdr:rowOff>91440</xdr:rowOff>
    </xdr:from>
    <xdr:to>
      <xdr:col>1</xdr:col>
      <xdr:colOff>304800</xdr:colOff>
      <xdr:row>781</xdr:row>
      <xdr:rowOff>144780</xdr:rowOff>
    </xdr:to>
    <xdr:pic>
      <xdr:nvPicPr>
        <xdr:cNvPr id="59" name="Imagen 58" descr="Escudo Caucasia">
          <a:extLst>
            <a:ext uri="{FF2B5EF4-FFF2-40B4-BE49-F238E27FC236}">
              <a16:creationId xmlns:a16="http://schemas.microsoft.com/office/drawing/2014/main" id="{69D59D7D-3F7F-4111-8A19-BF2E474D97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4253698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799</xdr:row>
      <xdr:rowOff>91440</xdr:rowOff>
    </xdr:from>
    <xdr:to>
      <xdr:col>1</xdr:col>
      <xdr:colOff>304800</xdr:colOff>
      <xdr:row>802</xdr:row>
      <xdr:rowOff>144780</xdr:rowOff>
    </xdr:to>
    <xdr:pic>
      <xdr:nvPicPr>
        <xdr:cNvPr id="60" name="Imagen 59" descr="Escudo Caucasia">
          <a:extLst>
            <a:ext uri="{FF2B5EF4-FFF2-40B4-BE49-F238E27FC236}">
              <a16:creationId xmlns:a16="http://schemas.microsoft.com/office/drawing/2014/main" id="{B17C101A-73CA-4E6B-8081-B7ADAAB403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4780240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820</xdr:row>
      <xdr:rowOff>91440</xdr:rowOff>
    </xdr:from>
    <xdr:to>
      <xdr:col>1</xdr:col>
      <xdr:colOff>304800</xdr:colOff>
      <xdr:row>823</xdr:row>
      <xdr:rowOff>144780</xdr:rowOff>
    </xdr:to>
    <xdr:pic>
      <xdr:nvPicPr>
        <xdr:cNvPr id="61" name="Imagen 60" descr="Escudo Caucasia">
          <a:extLst>
            <a:ext uri="{FF2B5EF4-FFF2-40B4-BE49-F238E27FC236}">
              <a16:creationId xmlns:a16="http://schemas.microsoft.com/office/drawing/2014/main" id="{F18D2BBE-CA86-4CF9-935C-B937578686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5306782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841</xdr:row>
      <xdr:rowOff>91440</xdr:rowOff>
    </xdr:from>
    <xdr:to>
      <xdr:col>1</xdr:col>
      <xdr:colOff>304800</xdr:colOff>
      <xdr:row>844</xdr:row>
      <xdr:rowOff>144780</xdr:rowOff>
    </xdr:to>
    <xdr:pic>
      <xdr:nvPicPr>
        <xdr:cNvPr id="62" name="Imagen 61" descr="Escudo Caucasia">
          <a:extLst>
            <a:ext uri="{FF2B5EF4-FFF2-40B4-BE49-F238E27FC236}">
              <a16:creationId xmlns:a16="http://schemas.microsoft.com/office/drawing/2014/main" id="{7AF20BE4-6D14-46EF-A6CE-B3D1E9BE80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5833324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863</xdr:row>
      <xdr:rowOff>91440</xdr:rowOff>
    </xdr:from>
    <xdr:to>
      <xdr:col>1</xdr:col>
      <xdr:colOff>304800</xdr:colOff>
      <xdr:row>866</xdr:row>
      <xdr:rowOff>144780</xdr:rowOff>
    </xdr:to>
    <xdr:pic>
      <xdr:nvPicPr>
        <xdr:cNvPr id="63" name="Imagen 62" descr="Escudo Caucasia">
          <a:extLst>
            <a:ext uri="{FF2B5EF4-FFF2-40B4-BE49-F238E27FC236}">
              <a16:creationId xmlns:a16="http://schemas.microsoft.com/office/drawing/2014/main" id="{38E7EF7D-CD96-4C4F-A385-1B5CC5B7D6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6378154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884</xdr:row>
      <xdr:rowOff>91440</xdr:rowOff>
    </xdr:from>
    <xdr:to>
      <xdr:col>1</xdr:col>
      <xdr:colOff>304800</xdr:colOff>
      <xdr:row>887</xdr:row>
      <xdr:rowOff>144780</xdr:rowOff>
    </xdr:to>
    <xdr:pic>
      <xdr:nvPicPr>
        <xdr:cNvPr id="64" name="Imagen 63" descr="Escudo Caucasia">
          <a:extLst>
            <a:ext uri="{FF2B5EF4-FFF2-40B4-BE49-F238E27FC236}">
              <a16:creationId xmlns:a16="http://schemas.microsoft.com/office/drawing/2014/main" id="{F2AC3798-01EF-4494-AB8A-C988FFEF94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6921460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906</xdr:row>
      <xdr:rowOff>91440</xdr:rowOff>
    </xdr:from>
    <xdr:to>
      <xdr:col>1</xdr:col>
      <xdr:colOff>304800</xdr:colOff>
      <xdr:row>909</xdr:row>
      <xdr:rowOff>144780</xdr:rowOff>
    </xdr:to>
    <xdr:pic>
      <xdr:nvPicPr>
        <xdr:cNvPr id="65" name="Imagen 64" descr="Escudo Caucasia">
          <a:extLst>
            <a:ext uri="{FF2B5EF4-FFF2-40B4-BE49-F238E27FC236}">
              <a16:creationId xmlns:a16="http://schemas.microsoft.com/office/drawing/2014/main" id="{2AD80A70-96B0-4881-8A8A-4CDB270EAD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7466290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927</xdr:row>
      <xdr:rowOff>91440</xdr:rowOff>
    </xdr:from>
    <xdr:to>
      <xdr:col>1</xdr:col>
      <xdr:colOff>304800</xdr:colOff>
      <xdr:row>930</xdr:row>
      <xdr:rowOff>144780</xdr:rowOff>
    </xdr:to>
    <xdr:pic>
      <xdr:nvPicPr>
        <xdr:cNvPr id="66" name="Imagen 65" descr="Escudo Caucasia">
          <a:extLst>
            <a:ext uri="{FF2B5EF4-FFF2-40B4-BE49-F238E27FC236}">
              <a16:creationId xmlns:a16="http://schemas.microsoft.com/office/drawing/2014/main" id="{BE42B7A8-D873-4885-8D6B-670ED5F4E3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7992832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949</xdr:row>
      <xdr:rowOff>91440</xdr:rowOff>
    </xdr:from>
    <xdr:to>
      <xdr:col>1</xdr:col>
      <xdr:colOff>304800</xdr:colOff>
      <xdr:row>952</xdr:row>
      <xdr:rowOff>144780</xdr:rowOff>
    </xdr:to>
    <xdr:pic>
      <xdr:nvPicPr>
        <xdr:cNvPr id="67" name="Imagen 66" descr="Escudo Caucasia">
          <a:extLst>
            <a:ext uri="{FF2B5EF4-FFF2-40B4-BE49-F238E27FC236}">
              <a16:creationId xmlns:a16="http://schemas.microsoft.com/office/drawing/2014/main" id="{A8D6BECF-B678-4A8E-B655-BEF9CFF21E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8537662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970</xdr:row>
      <xdr:rowOff>91440</xdr:rowOff>
    </xdr:from>
    <xdr:to>
      <xdr:col>1</xdr:col>
      <xdr:colOff>304800</xdr:colOff>
      <xdr:row>973</xdr:row>
      <xdr:rowOff>144780</xdr:rowOff>
    </xdr:to>
    <xdr:pic>
      <xdr:nvPicPr>
        <xdr:cNvPr id="68" name="Imagen 67" descr="Escudo Caucasia">
          <a:extLst>
            <a:ext uri="{FF2B5EF4-FFF2-40B4-BE49-F238E27FC236}">
              <a16:creationId xmlns:a16="http://schemas.microsoft.com/office/drawing/2014/main" id="{78F45C84-D844-4CF1-B5E7-730864F943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9064204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991</xdr:row>
      <xdr:rowOff>91440</xdr:rowOff>
    </xdr:from>
    <xdr:to>
      <xdr:col>1</xdr:col>
      <xdr:colOff>304800</xdr:colOff>
      <xdr:row>994</xdr:row>
      <xdr:rowOff>144780</xdr:rowOff>
    </xdr:to>
    <xdr:pic>
      <xdr:nvPicPr>
        <xdr:cNvPr id="69" name="Imagen 68" descr="Escudo Caucasia">
          <a:extLst>
            <a:ext uri="{FF2B5EF4-FFF2-40B4-BE49-F238E27FC236}">
              <a16:creationId xmlns:a16="http://schemas.microsoft.com/office/drawing/2014/main" id="{18D4759E-4F29-4E8E-B26E-8D7FA317CB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29590746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1012</xdr:row>
      <xdr:rowOff>91440</xdr:rowOff>
    </xdr:from>
    <xdr:to>
      <xdr:col>1</xdr:col>
      <xdr:colOff>304800</xdr:colOff>
      <xdr:row>1015</xdr:row>
      <xdr:rowOff>144780</xdr:rowOff>
    </xdr:to>
    <xdr:pic>
      <xdr:nvPicPr>
        <xdr:cNvPr id="70" name="Imagen 69" descr="Escudo Caucasia">
          <a:extLst>
            <a:ext uri="{FF2B5EF4-FFF2-40B4-BE49-F238E27FC236}">
              <a16:creationId xmlns:a16="http://schemas.microsoft.com/office/drawing/2014/main" id="{05F734A8-56B7-4D24-B085-9022A380B3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30117288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1033</xdr:row>
      <xdr:rowOff>91440</xdr:rowOff>
    </xdr:from>
    <xdr:to>
      <xdr:col>1</xdr:col>
      <xdr:colOff>304800</xdr:colOff>
      <xdr:row>1036</xdr:row>
      <xdr:rowOff>144780</xdr:rowOff>
    </xdr:to>
    <xdr:pic>
      <xdr:nvPicPr>
        <xdr:cNvPr id="71" name="Imagen 70" descr="Escudo Caucasia">
          <a:extLst>
            <a:ext uri="{FF2B5EF4-FFF2-40B4-BE49-F238E27FC236}">
              <a16:creationId xmlns:a16="http://schemas.microsoft.com/office/drawing/2014/main" id="{FF787C42-882A-460A-A61E-0F38213204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30660594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396240</xdr:colOff>
      <xdr:row>1054</xdr:row>
      <xdr:rowOff>91440</xdr:rowOff>
    </xdr:from>
    <xdr:to>
      <xdr:col>1</xdr:col>
      <xdr:colOff>304800</xdr:colOff>
      <xdr:row>1057</xdr:row>
      <xdr:rowOff>144780</xdr:rowOff>
    </xdr:to>
    <xdr:pic>
      <xdr:nvPicPr>
        <xdr:cNvPr id="72" name="Imagen 71" descr="Escudo Caucasia">
          <a:extLst>
            <a:ext uri="{FF2B5EF4-FFF2-40B4-BE49-F238E27FC236}">
              <a16:creationId xmlns:a16="http://schemas.microsoft.com/office/drawing/2014/main" id="{8C007AE9-4842-451B-B4C9-8C0AE10DE7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 y="311871360"/>
          <a:ext cx="8686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394606</xdr:colOff>
      <xdr:row>1</xdr:row>
      <xdr:rowOff>36071</xdr:rowOff>
    </xdr:from>
    <xdr:to>
      <xdr:col>11</xdr:col>
      <xdr:colOff>800100</xdr:colOff>
      <xdr:row>3</xdr:row>
      <xdr:rowOff>167479</xdr:rowOff>
    </xdr:to>
    <xdr:pic>
      <xdr:nvPicPr>
        <xdr:cNvPr id="2" name="Imagen 1">
          <a:extLst>
            <a:ext uri="{FF2B5EF4-FFF2-40B4-BE49-F238E27FC236}">
              <a16:creationId xmlns:a16="http://schemas.microsoft.com/office/drawing/2014/main" id="{DBDE3F8F-D5DD-4C8F-8B5A-40C6DB14121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51966" y="226571"/>
          <a:ext cx="405494" cy="5200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257176</xdr:colOff>
      <xdr:row>1</xdr:row>
      <xdr:rowOff>84042</xdr:rowOff>
    </xdr:from>
    <xdr:to>
      <xdr:col>5</xdr:col>
      <xdr:colOff>1285876</xdr:colOff>
      <xdr:row>3</xdr:row>
      <xdr:rowOff>152398</xdr:rowOff>
    </xdr:to>
    <xdr:pic>
      <xdr:nvPicPr>
        <xdr:cNvPr id="3" name="Imagen 2">
          <a:extLst>
            <a:ext uri="{FF2B5EF4-FFF2-40B4-BE49-F238E27FC236}">
              <a16:creationId xmlns:a16="http://schemas.microsoft.com/office/drawing/2014/main" id="{799FD444-466D-41B8-AF4A-1780CA54A4C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695576" y="274542"/>
          <a:ext cx="1028700" cy="4569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168911</xdr:colOff>
      <xdr:row>0</xdr:row>
      <xdr:rowOff>76201</xdr:rowOff>
    </xdr:from>
    <xdr:to>
      <xdr:col>0</xdr:col>
      <xdr:colOff>914400</xdr:colOff>
      <xdr:row>2</xdr:row>
      <xdr:rowOff>242340</xdr:rowOff>
    </xdr:to>
    <xdr:pic>
      <xdr:nvPicPr>
        <xdr:cNvPr id="2" name="image1.jpeg">
          <a:extLst>
            <a:ext uri="{FF2B5EF4-FFF2-40B4-BE49-F238E27FC236}">
              <a16:creationId xmlns:a16="http://schemas.microsoft.com/office/drawing/2014/main" id="{279E069A-A0DF-4F8C-A44C-A9FEAB5F42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8911" y="76201"/>
          <a:ext cx="745489" cy="760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167640</xdr:colOff>
      <xdr:row>0</xdr:row>
      <xdr:rowOff>152400</xdr:rowOff>
    </xdr:from>
    <xdr:to>
      <xdr:col>1</xdr:col>
      <xdr:colOff>586740</xdr:colOff>
      <xdr:row>5</xdr:row>
      <xdr:rowOff>41670</xdr:rowOff>
    </xdr:to>
    <xdr:pic>
      <xdr:nvPicPr>
        <xdr:cNvPr id="2" name="Imagen 1" descr="Escudo Caucasia">
          <a:extLst>
            <a:ext uri="{FF2B5EF4-FFF2-40B4-BE49-F238E27FC236}">
              <a16:creationId xmlns:a16="http://schemas.microsoft.com/office/drawing/2014/main" id="{BE2F92EC-4597-45E9-8A78-B837FA9211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7640" y="152400"/>
          <a:ext cx="1211580" cy="9941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514195</xdr:colOff>
      <xdr:row>50</xdr:row>
      <xdr:rowOff>48683</xdr:rowOff>
    </xdr:from>
    <xdr:to>
      <xdr:col>7</xdr:col>
      <xdr:colOff>52916</xdr:colOff>
      <xdr:row>67</xdr:row>
      <xdr:rowOff>50183</xdr:rowOff>
    </xdr:to>
    <xdr:graphicFrame macro="">
      <xdr:nvGraphicFramePr>
        <xdr:cNvPr id="2" name="Gráfico 1">
          <a:extLst>
            <a:ext uri="{FF2B5EF4-FFF2-40B4-BE49-F238E27FC236}">
              <a16:creationId xmlns:a16="http://schemas.microsoft.com/office/drawing/2014/main" id="{D1806DBD-C65E-4A0F-AF48-882262B86235}"/>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201084</xdr:colOff>
      <xdr:row>49</xdr:row>
      <xdr:rowOff>155271</xdr:rowOff>
    </xdr:from>
    <xdr:to>
      <xdr:col>11</xdr:col>
      <xdr:colOff>80211</xdr:colOff>
      <xdr:row>66</xdr:row>
      <xdr:rowOff>156771</xdr:rowOff>
    </xdr:to>
    <xdr:graphicFrame macro="">
      <xdr:nvGraphicFramePr>
        <xdr:cNvPr id="3" name="Gráfico 2">
          <a:extLst>
            <a:ext uri="{FF2B5EF4-FFF2-40B4-BE49-F238E27FC236}">
              <a16:creationId xmlns:a16="http://schemas.microsoft.com/office/drawing/2014/main" id="{0A29E835-05DF-4E3A-A284-278F35CADDDA}"/>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461278</xdr:colOff>
      <xdr:row>58</xdr:row>
      <xdr:rowOff>59871</xdr:rowOff>
    </xdr:from>
    <xdr:to>
      <xdr:col>7</xdr:col>
      <xdr:colOff>0</xdr:colOff>
      <xdr:row>75</xdr:row>
      <xdr:rowOff>61371</xdr:rowOff>
    </xdr:to>
    <xdr:graphicFrame macro="">
      <xdr:nvGraphicFramePr>
        <xdr:cNvPr id="4" name="Gráfico 3">
          <a:extLst>
            <a:ext uri="{FF2B5EF4-FFF2-40B4-BE49-F238E27FC236}">
              <a16:creationId xmlns:a16="http://schemas.microsoft.com/office/drawing/2014/main" id="{BB7F42C2-8402-42B9-99E1-2254B0E054A1}"/>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0</xdr:colOff>
      <xdr:row>58</xdr:row>
      <xdr:rowOff>51707</xdr:rowOff>
    </xdr:from>
    <xdr:to>
      <xdr:col>9</xdr:col>
      <xdr:colOff>674390</xdr:colOff>
      <xdr:row>75</xdr:row>
      <xdr:rowOff>53207</xdr:rowOff>
    </xdr:to>
    <xdr:graphicFrame macro="">
      <xdr:nvGraphicFramePr>
        <xdr:cNvPr id="5" name="Gráfico 4">
          <a:extLst>
            <a:ext uri="{FF2B5EF4-FFF2-40B4-BE49-F238E27FC236}">
              <a16:creationId xmlns:a16="http://schemas.microsoft.com/office/drawing/2014/main" id="{BE5CB67F-FA37-4FFB-80D9-8CEE54F19C7D}"/>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402168</xdr:colOff>
      <xdr:row>0</xdr:row>
      <xdr:rowOff>14112</xdr:rowOff>
    </xdr:from>
    <xdr:to>
      <xdr:col>3</xdr:col>
      <xdr:colOff>1211158</xdr:colOff>
      <xdr:row>3</xdr:row>
      <xdr:rowOff>134056</xdr:rowOff>
    </xdr:to>
    <xdr:pic>
      <xdr:nvPicPr>
        <xdr:cNvPr id="4" name="3 Imagen">
          <a:extLst>
            <a:ext uri="{FF2B5EF4-FFF2-40B4-BE49-F238E27FC236}">
              <a16:creationId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48112" y="14112"/>
          <a:ext cx="831850" cy="7972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797278</xdr:colOff>
      <xdr:row>3</xdr:row>
      <xdr:rowOff>49389</xdr:rowOff>
    </xdr:to>
    <xdr:pic>
      <xdr:nvPicPr>
        <xdr:cNvPr id="5" name="2 Imagen" descr="Escudo del Municipio Caucasia">
          <a:hlinkClick xmlns:r="http://schemas.openxmlformats.org/officeDocument/2006/relationships" r:id="rId2" tooltip="&quot;Pulse para consultar la página de inicio&quot;"/>
          <a:extLst>
            <a:ext uri="{FF2B5EF4-FFF2-40B4-BE49-F238E27FC236}">
              <a16:creationId xmlns:a16="http://schemas.microsoft.com/office/drawing/2014/main" id="{00000000-0008-0000-0500-000005000000}"/>
            </a:ext>
          </a:extLst>
        </xdr:cNvPr>
        <xdr:cNvPicPr>
          <a:picLocks noChangeAspect="1" noChangeArrowheads="1"/>
        </xdr:cNvPicPr>
      </xdr:nvPicPr>
      <xdr:blipFill>
        <a:blip xmlns:r="http://schemas.openxmlformats.org/officeDocument/2006/relationships" r:embed="rId3" r:link="rId4" cstate="print">
          <a:extLst>
            <a:ext uri="{28A0092B-C50C-407E-A947-70E740481C1C}">
              <a14:useLocalDpi xmlns:a14="http://schemas.microsoft.com/office/drawing/2010/main" val="0"/>
            </a:ext>
          </a:extLst>
        </a:blip>
        <a:srcRect/>
        <a:stretch>
          <a:fillRect/>
        </a:stretch>
      </xdr:blipFill>
      <xdr:spPr bwMode="auto">
        <a:xfrm>
          <a:off x="0" y="0"/>
          <a:ext cx="797278" cy="7267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1</xdr:colOff>
      <xdr:row>0</xdr:row>
      <xdr:rowOff>0</xdr:rowOff>
    </xdr:from>
    <xdr:to>
      <xdr:col>1</xdr:col>
      <xdr:colOff>76201</xdr:colOff>
      <xdr:row>3</xdr:row>
      <xdr:rowOff>177800</xdr:rowOff>
    </xdr:to>
    <xdr:pic>
      <xdr:nvPicPr>
        <xdr:cNvPr id="2" name="Imagen 1" descr="Escudo Caucasia">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0"/>
          <a:ext cx="8382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363220</xdr:colOff>
      <xdr:row>0</xdr:row>
      <xdr:rowOff>140970</xdr:rowOff>
    </xdr:from>
    <xdr:to>
      <xdr:col>4</xdr:col>
      <xdr:colOff>1289050</xdr:colOff>
      <xdr:row>4</xdr:row>
      <xdr:rowOff>166370</xdr:rowOff>
    </xdr:to>
    <xdr:pic>
      <xdr:nvPicPr>
        <xdr:cNvPr id="3" name="3 Imagen">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567680" y="140970"/>
          <a:ext cx="925830" cy="886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50467</xdr:colOff>
      <xdr:row>0</xdr:row>
      <xdr:rowOff>23729</xdr:rowOff>
    </xdr:from>
    <xdr:to>
      <xdr:col>1</xdr:col>
      <xdr:colOff>139700</xdr:colOff>
      <xdr:row>3</xdr:row>
      <xdr:rowOff>177800</xdr:rowOff>
    </xdr:to>
    <xdr:pic>
      <xdr:nvPicPr>
        <xdr:cNvPr id="2" name="2 Imagen" descr="Escudo del Municipio Caucasia">
          <a:hlinkClick xmlns:r="http://schemas.openxmlformats.org/officeDocument/2006/relationships" r:id="rId1" tooltip="&quot;Pulse para consultar la página de inicio&quot;"/>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2" r:link="rId3" cstate="print">
          <a:extLst>
            <a:ext uri="{28A0092B-C50C-407E-A947-70E740481C1C}">
              <a14:useLocalDpi xmlns:a14="http://schemas.microsoft.com/office/drawing/2010/main" val="0"/>
            </a:ext>
          </a:extLst>
        </a:blip>
        <a:srcRect/>
        <a:stretch>
          <a:fillRect/>
        </a:stretch>
      </xdr:blipFill>
      <xdr:spPr bwMode="auto">
        <a:xfrm>
          <a:off x="50467" y="23729"/>
          <a:ext cx="768683" cy="7319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19050</xdr:colOff>
      <xdr:row>0</xdr:row>
      <xdr:rowOff>21055</xdr:rowOff>
    </xdr:from>
    <xdr:to>
      <xdr:col>4</xdr:col>
      <xdr:colOff>970697</xdr:colOff>
      <xdr:row>4</xdr:row>
      <xdr:rowOff>594</xdr:rowOff>
    </xdr:to>
    <xdr:pic>
      <xdr:nvPicPr>
        <xdr:cNvPr id="3" name="3 Imagen">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838700" y="21055"/>
          <a:ext cx="961172" cy="7669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50467</xdr:colOff>
      <xdr:row>0</xdr:row>
      <xdr:rowOff>23729</xdr:rowOff>
    </xdr:from>
    <xdr:to>
      <xdr:col>1</xdr:col>
      <xdr:colOff>139700</xdr:colOff>
      <xdr:row>3</xdr:row>
      <xdr:rowOff>152400</xdr:rowOff>
    </xdr:to>
    <xdr:pic>
      <xdr:nvPicPr>
        <xdr:cNvPr id="4" name="2 Imagen" descr="Escudo del Municipio Caucasia">
          <a:hlinkClick xmlns:r="http://schemas.openxmlformats.org/officeDocument/2006/relationships" r:id="rId1" tooltip="&quot;Pulse para consultar la página de inicio&quot;"/>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5" r:link="rId3" cstate="print">
          <a:extLst>
            <a:ext uri="{28A0092B-C50C-407E-A947-70E740481C1C}">
              <a14:useLocalDpi xmlns:a14="http://schemas.microsoft.com/office/drawing/2010/main" val="0"/>
            </a:ext>
          </a:extLst>
        </a:blip>
        <a:srcRect/>
        <a:stretch>
          <a:fillRect/>
        </a:stretch>
      </xdr:blipFill>
      <xdr:spPr bwMode="auto">
        <a:xfrm>
          <a:off x="50467" y="23729"/>
          <a:ext cx="768683" cy="7065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50467</xdr:colOff>
      <xdr:row>0</xdr:row>
      <xdr:rowOff>23729</xdr:rowOff>
    </xdr:from>
    <xdr:to>
      <xdr:col>1</xdr:col>
      <xdr:colOff>139700</xdr:colOff>
      <xdr:row>3</xdr:row>
      <xdr:rowOff>177800</xdr:rowOff>
    </xdr:to>
    <xdr:pic>
      <xdr:nvPicPr>
        <xdr:cNvPr id="5" name="2 Imagen" descr="Escudo del Municipio Caucasia">
          <a:hlinkClick xmlns:r="http://schemas.openxmlformats.org/officeDocument/2006/relationships" r:id="rId1" tooltip="&quot;Pulse para consultar la página de inicio&quot;"/>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5" r:link="rId3" cstate="print">
          <a:extLst>
            <a:ext uri="{28A0092B-C50C-407E-A947-70E740481C1C}">
              <a14:useLocalDpi xmlns:a14="http://schemas.microsoft.com/office/drawing/2010/main" val="0"/>
            </a:ext>
          </a:extLst>
        </a:blip>
        <a:srcRect/>
        <a:stretch>
          <a:fillRect/>
        </a:stretch>
      </xdr:blipFill>
      <xdr:spPr bwMode="auto">
        <a:xfrm>
          <a:off x="50467" y="23729"/>
          <a:ext cx="768683" cy="7446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amac/Downloads/claudia/APU%20PLANEACION%20MUNICIPAL%20NEIVA/ing.%20CLAUDIA/Presupuesto%20%20+%20APU%20GRANJA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resupuesto%20T/TIERRA%20BUENA%20FACTIBILIDAD%2010.09.2004%2040%20CASAS%20264%20APARTAMENTOS%20(CD%2015.09.200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Documents%20and%20Settings\Ambiental1\Local%20Settings\Temporary%20Internet%20Files\Content.IE5\LJAIBCUH\ACTAS%20MANATI\CRA\CORTE%20CANDELARIA%20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OPORAPA%20%20%20PRESUPUESTO%20invertec%202022.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Users/danielagomeztobon/Documents/VIVA/Regal&#237;as/Magdalena%20Medio/Yond&#243;/Presupuesto/6m/Nasly/buzon/Users/Usuario/Desktop/Documents%20and%20Settings/Juan%20Arrubla/APU%20Secundaria%20Corvid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E/Para%20presupuesto/Documents%20and%20Settings/67370/Configuraci&#243;n%20local/Archivos%20temporales%20de%20Internet/Content.IE5/UOTNRVQZ/Presupuesto%20correigio%20nora%20morales(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K:\CHIBOLO\ACTAS_CHIBOLO\Documents%20and%20Settings\Ambiental1\Local%20Settings\Temporary%20Internet%20Files\Content.IE5\LJAIBCUH\ACTA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Usuario/Downloads/PRESUPUESTO%20CENTRO%20INTEGRAL%20CAUCASIA%203.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WINDOWS\TEMP\TD_0025.DIR\NOV-%20DIC-2002\INF%20NOV-DIC_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rincipal\cundgrupo1\invmeta\INFORMES\infabr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Mis%20documentos\Advial-Jul-01-jul-03\formatos\FORMATOS%20UTILES\APU.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ervidor\proyectos\Users\FREDDY\Desktop\ESCRITORIO\FREDDY\JUEGOS%20NACIONALES%202019\TEJODROMO\PRESUPUESTO%20TEJODROMO%20FINAL%20FINAL.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RVIDOR\proyectos\Users\FREDDY~1\AppData\Local\Temp\Rar$DIa0.402\1.%20AGRO%20DE%20TOMALA%20R4P.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Z:\56.%20ESTADIO%20DIEGO%20DE%20CARVAJAL\P.O%20ESTADIO%20DIEGO%20CARVAJAL.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Users\Usuario\AppData\Roaming\Microsoft\Excel\Documents%20and%20Settings\Ingenieria3\Escritorio\copia%20equipo%20pavilion\Mis%20documentos\MONICA\CVS\canal%20La%20granja\PROPUESTA%20ECOGESTAR%20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Contratos_2012\Cto%20CON%2012%20-%2082%20EC%20ElectroCqta%20Cerramiento%20Doncello\ARPO%201%20Cerramiento\Cto%20CON%2012%20-%2082%20EC%20ACTA%20DE%20AVANCE%20No.%201.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MANATI%20R4AP%20(REVISION%20PROYECTO)FREDDY.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Usuario/Desktop/Planeaci&#243;n%20Caucasia/26.%20MANTENIEMIENTO%20VIA%20LA%20UNION/01.%20PPTO%20VIA%20LA%20UNION.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proyectos\Users\Paola%20Figueroa\Google%20Drive\LUGSOS\MERCADOS\FEDECAFE\PRESUPUERTO%20Y%20PROGRAMACION\PPTO%20MTC%20231017.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ampusuccedu-my.sharepoint.com/Users/acardenas/AppData/Local/Microsoft/Windows/Temporary%20Internet%20Files/Content.IE5/IVF20PDN/HP/Documentos/MSOFFICE/Excel/SIACE/EXCEL/PPTO98/JAGUA/JAGUA19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calculo%20peso%20grafi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66B673A\a%20%20aaInformaci&#243;n%20GRUPO"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proyectos\41.%20JUEGOS%20NACIONALES%202019\2018\07.%20Coliseo%20Tiro%20de%20Arco\PRESUPUESTO%20TIRO%20CON%20ARCO%20(15-06-201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idor\proyectos\Users\FREDDY\Desktop\ESCRITORIO\FREDDY\JUEGOS%20NACIONALES%202019\TIRO%20CON%20ARCO\PRESUPUESTO%20FINAL%20ESCENARIO%20TIRO%20CON%20ARCO%202.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FIPP\PROGRAMACION%20DE%20OBRA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Users/HP/OneDrive%20-%20Universidad%20Cooperativa%20de%20Colombia/ALCALD&#205;A%20DE%20NECH&#205;/A&#209;O%202021/VIVIENDA/MEJORAMIENTO%20DE%20VIVIENDAS%20RURALES/PRESUPUESTO%20MEJORAMIENTO%20DE%20VIVIENDAS%2021-10-2021.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Z:\41.%20JUEGOS%20NACIONALES%202019\PISTA%20DE%20PATINAJE\MEMORIAS%20PISTA%20DE%20PATINAJE%20(PRELIMINAR31-01-19.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EDGAR/Desktop/PROYECTO%20PATIODROMO/PROYECTO%20PATINODROMO/PRESUPUESTOS/definitivo/Presupuesto%20final.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SERVIDOR\proyectos\Users\DANIEL%20DIAZ\Documents\PEYCO\TRABAJO%20RECIBIDO\ASIGNACION%2035%20MAJAGUAL%20FINAL%20R4\3.%20FINALES%20MARZO%203%202017\ENTREGA%20APROBADOS\PTO%20AGROTOMALA%20FIN%20MAR%203%202017.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LAS%20COMPUERTAS%20-%20MANATI%2009-03-17.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Z:\41.%20JUEGOS%20NACIONALES%202019\2018\06.%20Coliseo%20Multifuncional%20mayor\PRESUPUESTO%20COLISEO%20MULTIPROPOSITO%20FINAL.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Documents\Documents\usb%20megacol\I.E.%20EL%20CHAIRA%20ultimo\PRESUPUESTO%20COLEGIO%20CARTAGENA.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Descargas\Presupuesto%20de%20obras%20adicionales%20-%20v10.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Users/Samac/Downloads/APUS%202020%20URBANO%20AJUSTE%201%20INFRAESTRUCTUR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VILLA%20TAKOA\Presupuesto\APUS%20VILLA%20TAKO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Servidor\proyectos\Users\Presupuestos3\Desktop\Juegos%20Cartagena\PRESUPUESTO%20FINAL%20ESCENARIO%20TIRO%20CON%20ARCO%20impreso%202.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Servidor\proyectos\Users\FREDDY\Documents\FREDDY\JUEGOS%20NACIONALES%202019\COLISEO%20LUIS%20YARZAGARAY\PRESUPUESTO%20COLISEO%20LUIS%20YARZAGARAI%20(imprimir).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Users/khalilpetrosakr/Desktop/MESING/Unidad%20C/00-2004/San%20Pedro/Lagunas/Linea%20de%20Impulsion.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Users/Toshiba/Documents/AJ%20INGENIERIA/PRESUPUESTO%20CONSORCIO%20CV%20015/1.%20ACTA%20DE%20MODIFICACI&#211;N%20No.02%20-%20FINAL.xlsm"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Tensionamiento2\c_drmario\usutensiona2\MARIO\Mario01\VIG.Q.BOLILLOS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ervidor\proyectos\Users\FREDDY\Downloads\PRESUPUESTO%20COMPLEJO%20ACUATICO%20FINAL%20(1).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Milton\mateguadua\mano%20de%20obra%20y%20varios%20Mateguadu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ampusuccedu-my.sharepoint.com/D/AFE/Mining/Admin/Template%20Models/Blank%2027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FE\Mining\Admin\Template%20Models\Blank%2027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Users/Ryzen/Desktop/Cipuco/lISTAS.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F:\ADM%20VIAL%2003%20-%20CORDOBA\ESTADO%20DE%20RED\2103mar%2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Servidor\proyectos\Users\Paola%20Figueroa\Desktop\MIAMI%20Y%20MARISCOS\MARISCOS%20-%20MIAMI%20II\MARISCOS%20MIAMI%20II%20-%20PPTO%20VERSION%2029-08-17.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MESING\Carlos%20(C)\00-2004\Frigosin&#250;\Bombeo-Frigosinu.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F:\AMV-02-BOL\EST.V&#205;A%20CRIT.TECNICO%20AMB-BOL-02\DICIEMBRE-2008\EST.V&#205;A%20CRITERIO%20TECNICO%2090BLB.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F:\EST.V&#205;A%20CRITERIO%20TECNIC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Portatil\san%20jose\Documents%20and%20Settings\Ing.%20Milton\Mis%20documentos\milton\ARCHIVOS%20MILTON\OFFICIOS\INSTITUTO%20NACIONAL%20DE%20VIAS\2004\invias%20CD%2049,%20dic%202004\presu%20mjq%20cd%2049%20dic%202004.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ervidor\proyectos\Users\FREDDY\Documents\FREDDY\JUEGOS%20NACIONALES%202019\COLISEO%20LUIS%20YARZAGARAY\PRESUPUESTO%20COLISEO%20LUIS%20YARZAGARAI%20(imprimir).xlsx%20CORREGIDO.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JOHAN\Documents\Documents\DOCUMENTOS%20JOHAN\DISE&#209;OS%20TELLO%20-%20AULAS\PRES.%20RESTAURANTE%20C30-%20MAYO%206%20DE%202010.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Users/Ricardo%20Vives/Desktop/DCI-JENIFFER%20TRABAJO/COLISEO%20MENOR/PRESUPUESTO%20COLISEO%20FUNCIONAL%20MENOR%20final.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PORTATIL\Rodrigo%20Benancio\Documents%20and%20Settings\Ing.%20Milton\Mis%20documentos\milton\ARCHIVOS%20MILTON\OFFICIOS\INSTITUTO%20NACIONAL%20DE%20VIAS\2004\invias%20CD%2049,%20dic%202004\presu%20mjq%20cd%2049%20dic%202004.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K:\Documents%20and%20Settings\Administrador\Mis%20documentos\PUBLICO%20PACM\CORTE%20N&#186;%207%20DEL%2001%20%20AL%2014%20DE%20FEBRERO%20DE%202008.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Windows\Temp\Rar$DI00.750\APUS%20BOY_GRUPO%201_MARZO%20DE%202010.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L:\ALCANTARILLA-PNUD\Control_obra_Alc\backup_lenovo\WERNER%20A%20GUERRA%20H\DISE&#209;OS%20y%20PROYECTOS\Propuesta%20COL%20JUBASA\PRESUP_fACHADA_JUBASA.xlsx"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SCV-037-Base-Girardot-Bogot&#225;-PR52-PR11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Z:\03.%20COLEGIO%20MANAT&#205;\00.%20Presupuesto\PRESUPUESTO%20MANATI%20FIN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WINDOWS\TEMP\TD_0025.DIR\NOV-%20DIC-2002\oficina\accidentes%20le%20NOV-02-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Servidor\proyectos\Users\FREDDY\Documents\FREDDY\JUEGOS%20NACIONALES%202019\ESTADIO%20JULIA%20TURBAY\PRESUPUESTO%20REHABILITACION%20ESTADIO%20JULIA%20TURBAY%20impreso.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D:\Hasta%202006\E-Mails\TXT-%20EXCEL\SIMULACI&#211;NEDIFICIO.ok.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Servidor\proyectos\MANAT&#205;\PRESUPUESTO%20(4TA%20REVISI&#211;N)\INICIALES\PRESUPUESTO%20LAS%20COMPUERTAS%20-%20MANATI%20(REVISION%204)kkk.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Nelsy-pc\Aquitania\Cofinanciacion\FICHAS%20Y%20FORMATOS\UNITARIOS%20GENERALE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Users/jmperez/Downloads/Users/ING~1.OSC/AppData/Local/Temp/Rar$DI01.853/Cantidades_750%20_Alta_Suelo%20AB.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D:\Users\ACER%202015\Desktop\Documents\OFFICIOS\Municipio%20de%20El%20Paujil\2014\Alcantarillado%20de%20El%20Paujil%20Abr%202014\Contractual\Ingeniero%20Residente\solicitud%20de%20fondos%20nomina%20y%20pago%20proovedores%20Paujil.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K:\CHIBOLO\ACTAS_CHIBOLO\My%20Documents\CONTRATOS%20VIGENTES\Malla%20Vial%20Distrital\CALLE%2080B\Mis%20documentos\INF.BIMENSUAL\INFORME%20"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D:\Users\Win10\Documents\INFORMACION%20SYMPLI\MANUEL%20CHAVES\ARQ.%20NATHALIA%20VALDERRAMA\TARAZA%20RAFAEL%20NU&#209;EZ\PRESUPUESTO%20APUS%20NU&#209;EZ%20-%20DEFINITIVO.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Users/Personal/Downloads/presupuesto%20parque%20las%20iguanas%20(1).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Users/Usuario/Desktop/Planeaci&#243;n%20Caucasia/29.%20CENTRO%20INTEGRAL%20Y%20PARQUE%20DE%20LA%20VIRGEN/PPTO%20CAUCASIA-VIRGEN_VF_1.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Usuario/Desktop/Planeaci&#243;n%20Caucasia/Ciudadela/PRESUPUESTO%20CIUDADELA%20PANZENU.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USUARIOS\Desktop\CAUCASIA\PRESUPUESTOS%20puente%20UNION%20PARCELAS%20ACCER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BD"/>
      <sheetName val="SLIDES"/>
      <sheetName val="TRAYECTO 1"/>
      <sheetName val="EJEC-MES"/>
      <sheetName val="DATBAND"/>
      <sheetName val="DAT NUC"/>
      <sheetName val="DATOS"/>
      <sheetName val="Nucleos"/>
      <sheetName val="Proc0009m"/>
      <sheetName val="Proc 0009h"/>
      <sheetName val="G_G"/>
      <sheetName val="TRAYECTO_1"/>
      <sheetName val="DAT_NUC"/>
      <sheetName val="Proc_0009h"/>
      <sheetName val="Seguim-16"/>
      <sheetName val="Main"/>
      <sheetName val="CorpTax"/>
      <sheetName val="Input"/>
      <sheetName val="G_G1"/>
      <sheetName val="G_G2"/>
      <sheetName val="G_TAL_MEN_UF7_F3"/>
      <sheetName val="N_TAL_MEN_UF7_F3"/>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SEPTIEMBRE"/>
      <sheetName val="FOR-TECGIN-0331_PAG2"/>
      <sheetName val="X.Parametros"/>
      <sheetName val="2.PERFILES"/>
      <sheetName val="PPTO%20ADMINISTRATIVO%20137.xls"/>
      <sheetName val="Hoja1"/>
      <sheetName val="EVA"/>
      <sheetName val="Program"/>
      <sheetName val="Umbral Aceptació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 val="Equipos"/>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ó&gt;_x005f_x0000__x005f_x0001__x005f_x0000__x005f_x0000__"/>
      <sheetName val="LISTA"/>
      <sheetName val="AMOBLAMINETO"/>
      <sheetName val="Lista ICCU"/>
      <sheetName val="Accidentalidad"/>
      <sheetName val="Causa Posible"/>
      <sheetName val="Hoja3"/>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RESISTENCIA_"/>
      <sheetName val="Memorias"/>
      <sheetName val="CANOBRA"/>
      <sheetName val="INCREMENTOS"/>
      <sheetName val="LISTMATE"/>
      <sheetName val="MATERIALES"/>
      <sheetName val="CONSTANTES"/>
      <sheetName val="LISTAS"/>
      <sheetName val="CONSTANTES_"/>
      <sheetName val="41"/>
      <sheetName val="PRES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MATERIALES Y RECURSOS"/>
      <sheetName val="ó&gt;????j0$?#???j_$?#???LÓu????"/>
      <sheetName val="CORTE DE OBRA N° 1"/>
      <sheetName val="memoria"/>
      <sheetName val="memoria 1"/>
      <sheetName val="ó&gt;"/>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EMPRESAS"/>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REAJUSTESACTA1PROVI"/>
      <sheetName val="ACTA "/>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ow r="2">
          <cell r="A2">
            <v>0</v>
          </cell>
        </row>
      </sheetData>
      <sheetData sheetId="1043">
        <row r="2">
          <cell r="A2">
            <v>0</v>
          </cell>
        </row>
      </sheetData>
      <sheetData sheetId="1044">
        <row r="2">
          <cell r="A2">
            <v>0</v>
          </cell>
        </row>
      </sheetData>
      <sheetData sheetId="1045">
        <row r="2">
          <cell r="A2">
            <v>0</v>
          </cell>
        </row>
      </sheetData>
      <sheetData sheetId="1046" refreshError="1"/>
      <sheetData sheetId="1047">
        <row r="2">
          <cell r="A2">
            <v>0</v>
          </cell>
        </row>
      </sheetData>
      <sheetData sheetId="1048">
        <row r="2">
          <cell r="A2">
            <v>0</v>
          </cell>
        </row>
      </sheetData>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ow r="2">
          <cell r="A2">
            <v>0</v>
          </cell>
        </row>
      </sheetData>
      <sheetData sheetId="1070" refreshError="1"/>
      <sheetData sheetId="1071" refreshError="1"/>
      <sheetData sheetId="1072">
        <row r="2">
          <cell r="A2">
            <v>0</v>
          </cell>
        </row>
      </sheetData>
      <sheetData sheetId="1073"/>
      <sheetData sheetId="1074">
        <row r="2">
          <cell r="A2">
            <v>0</v>
          </cell>
        </row>
      </sheetData>
      <sheetData sheetId="1075"/>
      <sheetData sheetId="1076"/>
      <sheetData sheetId="1077"/>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5">
          <cell r="A5" t="str">
            <v>OFERTA ECONÓMICA DETALLADA</v>
          </cell>
        </row>
      </sheetData>
      <sheetData sheetId="1084">
        <row r="2">
          <cell r="A2">
            <v>0</v>
          </cell>
        </row>
      </sheetData>
      <sheetData sheetId="1085"/>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sheetData sheetId="1162">
        <row r="2">
          <cell r="A2">
            <v>0</v>
          </cell>
        </row>
      </sheetData>
      <sheetData sheetId="1163">
        <row r="2">
          <cell r="A2">
            <v>0</v>
          </cell>
        </row>
      </sheetData>
      <sheetData sheetId="1164"/>
      <sheetData sheetId="1165"/>
      <sheetData sheetId="1166">
        <row r="2">
          <cell r="A2">
            <v>0</v>
          </cell>
        </row>
      </sheetData>
      <sheetData sheetId="1167">
        <row r="2">
          <cell r="A2">
            <v>0</v>
          </cell>
        </row>
      </sheetData>
      <sheetData sheetId="1168"/>
      <sheetData sheetId="1169"/>
      <sheetData sheetId="1170"/>
      <sheetData sheetId="1171"/>
      <sheetData sheetId="1172"/>
      <sheetData sheetId="1173"/>
      <sheetData sheetId="1174">
        <row r="2">
          <cell r="A2">
            <v>0</v>
          </cell>
        </row>
      </sheetData>
      <sheetData sheetId="1175"/>
      <sheetData sheetId="1176">
        <row r="2">
          <cell r="A2">
            <v>0</v>
          </cell>
        </row>
      </sheetData>
      <sheetData sheetId="1177">
        <row r="2">
          <cell r="A2">
            <v>0</v>
          </cell>
        </row>
      </sheetData>
      <sheetData sheetId="1178">
        <row r="2">
          <cell r="A2">
            <v>0</v>
          </cell>
        </row>
      </sheetData>
      <sheetData sheetId="1179">
        <row r="2">
          <cell r="A2">
            <v>0</v>
          </cell>
        </row>
      </sheetData>
      <sheetData sheetId="1180"/>
      <sheetData sheetId="1181">
        <row r="2">
          <cell r="A2">
            <v>0</v>
          </cell>
        </row>
      </sheetData>
      <sheetData sheetId="1182"/>
      <sheetData sheetId="1183">
        <row r="2">
          <cell r="A2">
            <v>0</v>
          </cell>
        </row>
      </sheetData>
      <sheetData sheetId="1184"/>
      <sheetData sheetId="1185"/>
      <sheetData sheetId="1186">
        <row r="2">
          <cell r="A2">
            <v>0</v>
          </cell>
        </row>
      </sheetData>
      <sheetData sheetId="1187">
        <row r="2">
          <cell r="A2">
            <v>0</v>
          </cell>
        </row>
      </sheetData>
      <sheetData sheetId="1188">
        <row r="2">
          <cell r="A2">
            <v>0</v>
          </cell>
        </row>
      </sheetData>
      <sheetData sheetId="1189"/>
      <sheetData sheetId="1190"/>
      <sheetData sheetId="1191">
        <row r="2">
          <cell r="A2">
            <v>0</v>
          </cell>
        </row>
      </sheetData>
      <sheetData sheetId="1192"/>
      <sheetData sheetId="1193"/>
      <sheetData sheetId="1194"/>
      <sheetData sheetId="1195"/>
      <sheetData sheetId="1196"/>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5">
          <cell r="B5" t="str">
            <v>T1</v>
          </cell>
        </row>
      </sheetData>
      <sheetData sheetId="1325">
        <row r="2">
          <cell r="B2">
            <v>100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sheetData sheetId="1332">
        <row r="2">
          <cell r="A2">
            <v>0</v>
          </cell>
        </row>
      </sheetData>
      <sheetData sheetId="1333">
        <row r="2">
          <cell r="A2">
            <v>0</v>
          </cell>
        </row>
      </sheetData>
      <sheetData sheetId="1334">
        <row r="2">
          <cell r="A2">
            <v>0</v>
          </cell>
        </row>
      </sheetData>
      <sheetData sheetId="1335">
        <row r="2">
          <cell r="A2">
            <v>0</v>
          </cell>
        </row>
      </sheetData>
      <sheetData sheetId="1336"/>
      <sheetData sheetId="1337"/>
      <sheetData sheetId="1338">
        <row r="2">
          <cell r="A2">
            <v>0</v>
          </cell>
        </row>
      </sheetData>
      <sheetData sheetId="1339">
        <row r="2">
          <cell r="A2">
            <v>0</v>
          </cell>
        </row>
      </sheetData>
      <sheetData sheetId="1340"/>
      <sheetData sheetId="1341">
        <row r="2">
          <cell r="A2">
            <v>0</v>
          </cell>
        </row>
      </sheetData>
      <sheetData sheetId="1342">
        <row r="2">
          <cell r="A2">
            <v>0</v>
          </cell>
        </row>
      </sheetData>
      <sheetData sheetId="1343">
        <row r="2">
          <cell r="A2">
            <v>0</v>
          </cell>
        </row>
      </sheetData>
      <sheetData sheetId="1344">
        <row r="2">
          <cell r="A2">
            <v>0</v>
          </cell>
        </row>
      </sheetData>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row r="2">
          <cell r="A2">
            <v>0</v>
          </cell>
        </row>
      </sheetData>
      <sheetData sheetId="1366">
        <row r="2">
          <cell r="A2">
            <v>0</v>
          </cell>
        </row>
      </sheetData>
      <sheetData sheetId="1367">
        <row r="2">
          <cell r="A2">
            <v>0</v>
          </cell>
        </row>
      </sheetData>
      <sheetData sheetId="1368">
        <row r="2">
          <cell r="A2">
            <v>0</v>
          </cell>
        </row>
      </sheetData>
      <sheetData sheetId="1369"/>
      <sheetData sheetId="1370"/>
      <sheetData sheetId="1371"/>
      <sheetData sheetId="1372"/>
      <sheetData sheetId="1373"/>
      <sheetData sheetId="1374"/>
      <sheetData sheetId="1375">
        <row r="2">
          <cell r="A2">
            <v>0</v>
          </cell>
        </row>
      </sheetData>
      <sheetData sheetId="1376">
        <row r="2">
          <cell r="A2">
            <v>0</v>
          </cell>
        </row>
      </sheetData>
      <sheetData sheetId="1377">
        <row r="2">
          <cell r="A2">
            <v>0</v>
          </cell>
        </row>
      </sheetData>
      <sheetData sheetId="1378">
        <row r="2">
          <cell r="A2">
            <v>0</v>
          </cell>
        </row>
      </sheetData>
      <sheetData sheetId="1379"/>
      <sheetData sheetId="1380">
        <row r="2">
          <cell r="A2">
            <v>0</v>
          </cell>
        </row>
      </sheetData>
      <sheetData sheetId="1381">
        <row r="2">
          <cell r="A2">
            <v>0</v>
          </cell>
        </row>
      </sheetData>
      <sheetData sheetId="1382"/>
      <sheetData sheetId="1383"/>
      <sheetData sheetId="1384"/>
      <sheetData sheetId="1385"/>
      <sheetData sheetId="1386">
        <row r="2">
          <cell r="A2">
            <v>0</v>
          </cell>
        </row>
      </sheetData>
      <sheetData sheetId="1387">
        <row r="2">
          <cell r="A2">
            <v>0</v>
          </cell>
        </row>
      </sheetData>
      <sheetData sheetId="1388"/>
      <sheetData sheetId="1389">
        <row r="2">
          <cell r="A2">
            <v>0</v>
          </cell>
        </row>
      </sheetData>
      <sheetData sheetId="1390">
        <row r="2">
          <cell r="A2">
            <v>0</v>
          </cell>
        </row>
      </sheetData>
      <sheetData sheetId="1391">
        <row r="2">
          <cell r="A2">
            <v>0</v>
          </cell>
        </row>
      </sheetData>
      <sheetData sheetId="1392">
        <row r="2">
          <cell r="A2">
            <v>0</v>
          </cell>
        </row>
      </sheetData>
      <sheetData sheetId="1393"/>
      <sheetData sheetId="1394">
        <row r="2">
          <cell r="A2">
            <v>0</v>
          </cell>
        </row>
      </sheetData>
      <sheetData sheetId="1395">
        <row r="2">
          <cell r="A2">
            <v>0</v>
          </cell>
        </row>
      </sheetData>
      <sheetData sheetId="1396"/>
      <sheetData sheetId="1397"/>
      <sheetData sheetId="1398">
        <row r="2">
          <cell r="A2">
            <v>0</v>
          </cell>
        </row>
      </sheetData>
      <sheetData sheetId="1399">
        <row r="2">
          <cell r="A2">
            <v>0</v>
          </cell>
        </row>
      </sheetData>
      <sheetData sheetId="1400"/>
      <sheetData sheetId="1401"/>
      <sheetData sheetId="1402"/>
      <sheetData sheetId="1403"/>
      <sheetData sheetId="1404"/>
      <sheetData sheetId="1405"/>
      <sheetData sheetId="1406">
        <row r="2">
          <cell r="A2">
            <v>0</v>
          </cell>
        </row>
      </sheetData>
      <sheetData sheetId="1407"/>
      <sheetData sheetId="1408">
        <row r="2">
          <cell r="A2">
            <v>0</v>
          </cell>
        </row>
      </sheetData>
      <sheetData sheetId="1409"/>
      <sheetData sheetId="1410">
        <row r="2">
          <cell r="A2">
            <v>0</v>
          </cell>
        </row>
      </sheetData>
      <sheetData sheetId="1411">
        <row r="2">
          <cell r="A2">
            <v>0</v>
          </cell>
        </row>
      </sheetData>
      <sheetData sheetId="1412"/>
      <sheetData sheetId="1413">
        <row r="2">
          <cell r="A2">
            <v>0</v>
          </cell>
        </row>
      </sheetData>
      <sheetData sheetId="1414">
        <row r="2">
          <cell r="A2">
            <v>0</v>
          </cell>
        </row>
      </sheetData>
      <sheetData sheetId="1415">
        <row r="2">
          <cell r="A2">
            <v>0</v>
          </cell>
        </row>
      </sheetData>
      <sheetData sheetId="1416"/>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sheetData sheetId="1423">
        <row r="2">
          <cell r="A2">
            <v>0</v>
          </cell>
        </row>
      </sheetData>
      <sheetData sheetId="1424"/>
      <sheetData sheetId="1425"/>
      <sheetData sheetId="1426"/>
      <sheetData sheetId="1427"/>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sheetData sheetId="1492">
        <row r="2">
          <cell r="A2">
            <v>0</v>
          </cell>
        </row>
      </sheetData>
      <sheetData sheetId="1493">
        <row r="2">
          <cell r="A2">
            <v>0</v>
          </cell>
        </row>
      </sheetData>
      <sheetData sheetId="1494">
        <row r="2">
          <cell r="A2">
            <v>0</v>
          </cell>
        </row>
      </sheetData>
      <sheetData sheetId="1495">
        <row r="2">
          <cell r="A2">
            <v>0</v>
          </cell>
        </row>
      </sheetData>
      <sheetData sheetId="1496"/>
      <sheetData sheetId="1497">
        <row r="2">
          <cell r="A2">
            <v>0</v>
          </cell>
        </row>
      </sheetData>
      <sheetData sheetId="1498">
        <row r="2">
          <cell r="A2">
            <v>0</v>
          </cell>
        </row>
      </sheetData>
      <sheetData sheetId="1499"/>
      <sheetData sheetId="1500"/>
      <sheetData sheetId="1501">
        <row r="2">
          <cell r="A2">
            <v>0</v>
          </cell>
        </row>
      </sheetData>
      <sheetData sheetId="1502">
        <row r="2">
          <cell r="A2">
            <v>0</v>
          </cell>
        </row>
      </sheetData>
      <sheetData sheetId="1503"/>
      <sheetData sheetId="1504"/>
      <sheetData sheetId="1505"/>
      <sheetData sheetId="1506"/>
      <sheetData sheetId="1507"/>
      <sheetData sheetId="1508"/>
      <sheetData sheetId="1509">
        <row r="2">
          <cell r="A2">
            <v>0</v>
          </cell>
        </row>
      </sheetData>
      <sheetData sheetId="1510"/>
      <sheetData sheetId="1511">
        <row r="2">
          <cell r="A2">
            <v>0</v>
          </cell>
        </row>
      </sheetData>
      <sheetData sheetId="1512"/>
      <sheetData sheetId="1513">
        <row r="2">
          <cell r="A2">
            <v>0</v>
          </cell>
        </row>
      </sheetData>
      <sheetData sheetId="1514">
        <row r="2">
          <cell r="A2">
            <v>0</v>
          </cell>
        </row>
      </sheetData>
      <sheetData sheetId="1515"/>
      <sheetData sheetId="1516">
        <row r="2">
          <cell r="A2">
            <v>0</v>
          </cell>
        </row>
      </sheetData>
      <sheetData sheetId="1517"/>
      <sheetData sheetId="1518">
        <row r="2">
          <cell r="A2">
            <v>0</v>
          </cell>
        </row>
      </sheetData>
      <sheetData sheetId="1519"/>
      <sheetData sheetId="1520"/>
      <sheetData sheetId="1521">
        <row r="2">
          <cell r="A2">
            <v>0</v>
          </cell>
        </row>
      </sheetData>
      <sheetData sheetId="1522">
        <row r="2">
          <cell r="A2">
            <v>0</v>
          </cell>
        </row>
      </sheetData>
      <sheetData sheetId="1523">
        <row r="2">
          <cell r="A2">
            <v>0</v>
          </cell>
        </row>
      </sheetData>
      <sheetData sheetId="1524"/>
      <sheetData sheetId="1525"/>
      <sheetData sheetId="1526">
        <row r="2">
          <cell r="A2">
            <v>0</v>
          </cell>
        </row>
      </sheetData>
      <sheetData sheetId="1527"/>
      <sheetData sheetId="1528"/>
      <sheetData sheetId="1529"/>
      <sheetData sheetId="1530"/>
      <sheetData sheetId="1531"/>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5">
          <cell r="B5" t="str">
            <v>T1</v>
          </cell>
        </row>
      </sheetData>
      <sheetData sheetId="1660">
        <row r="2">
          <cell r="B2">
            <v>100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sheetData sheetId="1667">
        <row r="2">
          <cell r="A2">
            <v>0</v>
          </cell>
        </row>
      </sheetData>
      <sheetData sheetId="1668">
        <row r="2">
          <cell r="A2">
            <v>0</v>
          </cell>
        </row>
      </sheetData>
      <sheetData sheetId="1669">
        <row r="2">
          <cell r="A2">
            <v>0</v>
          </cell>
        </row>
      </sheetData>
      <sheetData sheetId="1670">
        <row r="2">
          <cell r="A2">
            <v>0</v>
          </cell>
        </row>
      </sheetData>
      <sheetData sheetId="1671"/>
      <sheetData sheetId="1672"/>
      <sheetData sheetId="1673">
        <row r="2">
          <cell r="A2">
            <v>0</v>
          </cell>
        </row>
      </sheetData>
      <sheetData sheetId="1674">
        <row r="2">
          <cell r="A2">
            <v>0</v>
          </cell>
        </row>
      </sheetData>
      <sheetData sheetId="1675"/>
      <sheetData sheetId="1676">
        <row r="2">
          <cell r="A2">
            <v>0</v>
          </cell>
        </row>
      </sheetData>
      <sheetData sheetId="1677">
        <row r="2">
          <cell r="A2">
            <v>0</v>
          </cell>
        </row>
      </sheetData>
      <sheetData sheetId="1678">
        <row r="2">
          <cell r="A2">
            <v>0</v>
          </cell>
        </row>
      </sheetData>
      <sheetData sheetId="1679">
        <row r="2">
          <cell r="A2">
            <v>0</v>
          </cell>
        </row>
      </sheetData>
      <sheetData sheetId="1680"/>
      <sheetData sheetId="1681"/>
      <sheetData sheetId="1682"/>
      <sheetData sheetId="1683"/>
      <sheetData sheetId="1684"/>
      <sheetData sheetId="1685"/>
      <sheetData sheetId="1686">
        <row r="2">
          <cell r="B2">
            <v>0</v>
          </cell>
        </row>
      </sheetData>
      <sheetData sheetId="1687">
        <row r="2">
          <cell r="A2">
            <v>0</v>
          </cell>
        </row>
      </sheetData>
      <sheetData sheetId="1688"/>
      <sheetData sheetId="1689">
        <row r="2">
          <cell r="A2">
            <v>0</v>
          </cell>
        </row>
      </sheetData>
      <sheetData sheetId="1690"/>
      <sheetData sheetId="1691"/>
      <sheetData sheetId="1692"/>
      <sheetData sheetId="1693"/>
      <sheetData sheetId="1694">
        <row r="2">
          <cell r="A2">
            <v>0</v>
          </cell>
        </row>
      </sheetData>
      <sheetData sheetId="1695"/>
      <sheetData sheetId="1696">
        <row r="2">
          <cell r="A2">
            <v>0</v>
          </cell>
        </row>
      </sheetData>
      <sheetData sheetId="1697"/>
      <sheetData sheetId="1698"/>
      <sheetData sheetId="1699"/>
      <sheetData sheetId="1700" refreshError="1"/>
      <sheetData sheetId="1701"/>
      <sheetData sheetId="1702">
        <row r="2">
          <cell r="A2">
            <v>0</v>
          </cell>
        </row>
      </sheetData>
      <sheetData sheetId="1703">
        <row r="2">
          <cell r="A2">
            <v>0</v>
          </cell>
        </row>
      </sheetData>
      <sheetData sheetId="1704">
        <row r="2">
          <cell r="A2">
            <v>0</v>
          </cell>
        </row>
      </sheetData>
      <sheetData sheetId="1705"/>
      <sheetData sheetId="1706">
        <row r="2">
          <cell r="B2">
            <v>0</v>
          </cell>
        </row>
      </sheetData>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refreshError="1"/>
      <sheetData sheetId="1721" refreshError="1"/>
      <sheetData sheetId="1722"/>
      <sheetData sheetId="1723">
        <row r="2">
          <cell r="A2">
            <v>0</v>
          </cell>
        </row>
      </sheetData>
      <sheetData sheetId="1724"/>
      <sheetData sheetId="1725"/>
      <sheetData sheetId="1726"/>
      <sheetData sheetId="1727"/>
      <sheetData sheetId="1728"/>
      <sheetData sheetId="1729">
        <row r="2">
          <cell r="B2" t="str">
            <v>Patrimonio
neto
personal</v>
          </cell>
        </row>
      </sheetData>
      <sheetData sheetId="1730"/>
      <sheetData sheetId="1731" refreshError="1"/>
      <sheetData sheetId="1732" refreshError="1"/>
      <sheetData sheetId="1733" refreshError="1"/>
      <sheetData sheetId="1734">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1735"/>
      <sheetData sheetId="1736"/>
      <sheetData sheetId="1737"/>
      <sheetData sheetId="1738"/>
      <sheetData sheetId="1739"/>
      <sheetData sheetId="1740"/>
      <sheetData sheetId="1741"/>
      <sheetData sheetId="1742" refreshError="1"/>
      <sheetData sheetId="1743">
        <row r="2">
          <cell r="A2" t="str">
            <v>FORMULARIO N° 4</v>
          </cell>
        </row>
      </sheetData>
      <sheetData sheetId="1744">
        <row r="2">
          <cell r="A2">
            <v>0</v>
          </cell>
        </row>
      </sheetData>
      <sheetData sheetId="1745">
        <row r="2">
          <cell r="B2">
            <v>0</v>
          </cell>
        </row>
      </sheetData>
      <sheetData sheetId="1746">
        <row r="5">
          <cell r="A5" t="str">
            <v>OFERTA ECONÓMICA DETALLADA</v>
          </cell>
        </row>
      </sheetData>
      <sheetData sheetId="1747"/>
      <sheetData sheetId="1748"/>
      <sheetData sheetId="1749"/>
      <sheetData sheetId="1750">
        <row r="2">
          <cell r="A2">
            <v>0</v>
          </cell>
        </row>
      </sheetData>
      <sheetData sheetId="1751"/>
      <sheetData sheetId="1752"/>
      <sheetData sheetId="1753"/>
      <sheetData sheetId="1754"/>
      <sheetData sheetId="1755">
        <row r="2">
          <cell r="A2" t="str">
            <v>Locación</v>
          </cell>
        </row>
      </sheetData>
      <sheetData sheetId="1756" refreshError="1"/>
      <sheetData sheetId="1757" refreshError="1"/>
      <sheetData sheetId="1758">
        <row r="2">
          <cell r="A2">
            <v>0</v>
          </cell>
        </row>
      </sheetData>
      <sheetData sheetId="1759" refreshError="1"/>
      <sheetData sheetId="1760" refreshError="1"/>
      <sheetData sheetId="1761" refreshError="1"/>
      <sheetData sheetId="1762" refreshError="1"/>
      <sheetData sheetId="1763">
        <row r="2">
          <cell r="A2">
            <v>0</v>
          </cell>
        </row>
      </sheetData>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row r="2">
          <cell r="A2">
            <v>0</v>
          </cell>
        </row>
      </sheetData>
      <sheetData sheetId="1797"/>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sheetData sheetId="1879"/>
      <sheetData sheetId="1880"/>
      <sheetData sheetId="1881"/>
      <sheetData sheetId="1882"/>
      <sheetData sheetId="1883"/>
      <sheetData sheetId="1884"/>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row r="2">
          <cell r="A2">
            <v>0</v>
          </cell>
        </row>
      </sheetData>
      <sheetData sheetId="1933"/>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5">
          <cell r="B5" t="str">
            <v>T1</v>
          </cell>
        </row>
      </sheetData>
      <sheetData sheetId="2015">
        <row r="2">
          <cell r="B2">
            <v>100</v>
          </cell>
        </row>
      </sheetData>
      <sheetData sheetId="2016">
        <row r="2">
          <cell r="A2">
            <v>0</v>
          </cell>
        </row>
      </sheetData>
      <sheetData sheetId="2017">
        <row r="2">
          <cell r="A2">
            <v>0</v>
          </cell>
        </row>
      </sheetData>
      <sheetData sheetId="2018"/>
      <sheetData sheetId="2019"/>
      <sheetData sheetId="2020"/>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ow r="2">
          <cell r="A2">
            <v>0</v>
          </cell>
        </row>
      </sheetData>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row r="2">
          <cell r="A2">
            <v>0</v>
          </cell>
        </row>
      </sheetData>
      <sheetData sheetId="2165"/>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5">
          <cell r="B5" t="str">
            <v>T1</v>
          </cell>
        </row>
      </sheetData>
      <sheetData sheetId="2247">
        <row r="2">
          <cell r="B2">
            <v>100</v>
          </cell>
        </row>
      </sheetData>
      <sheetData sheetId="2248">
        <row r="2">
          <cell r="A2">
            <v>0</v>
          </cell>
        </row>
      </sheetData>
      <sheetData sheetId="2249">
        <row r="2">
          <cell r="A2">
            <v>0</v>
          </cell>
        </row>
      </sheetData>
      <sheetData sheetId="2250"/>
      <sheetData sheetId="2251"/>
      <sheetData sheetId="2252"/>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row r="2">
          <cell r="A2">
            <v>0</v>
          </cell>
        </row>
      </sheetData>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row r="2">
          <cell r="A2">
            <v>0</v>
          </cell>
        </row>
      </sheetData>
      <sheetData sheetId="2358"/>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sheetData sheetId="2440"/>
      <sheetData sheetId="2441"/>
      <sheetData sheetId="2442"/>
      <sheetData sheetId="2443"/>
      <sheetData sheetId="2444"/>
      <sheetData sheetId="2445"/>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refreshError="1"/>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row r="2">
          <cell r="A2">
            <v>0</v>
          </cell>
        </row>
      </sheetData>
      <sheetData sheetId="2573"/>
      <sheetData sheetId="2574"/>
      <sheetData sheetId="2575"/>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ow r="2">
          <cell r="A2">
            <v>0</v>
          </cell>
        </row>
      </sheetData>
      <sheetData sheetId="2588"/>
      <sheetData sheetId="2589" refreshError="1"/>
      <sheetData sheetId="2590" refreshError="1"/>
      <sheetData sheetId="259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sheetData sheetId="2605"/>
      <sheetData sheetId="2606"/>
      <sheetData sheetId="2607"/>
      <sheetData sheetId="2608"/>
      <sheetData sheetId="2609"/>
      <sheetData sheetId="2610"/>
      <sheetData sheetId="2611"/>
      <sheetData sheetId="2612" refreshError="1"/>
      <sheetData sheetId="2613" refreshError="1"/>
      <sheetData sheetId="2614"/>
      <sheetData sheetId="2615"/>
      <sheetData sheetId="2616" refreshError="1"/>
      <sheetData sheetId="2617" refreshError="1"/>
      <sheetData sheetId="2618"/>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sheetData sheetId="2628"/>
      <sheetData sheetId="2629"/>
      <sheetData sheetId="2630"/>
      <sheetData sheetId="2631"/>
      <sheetData sheetId="2632"/>
      <sheetData sheetId="2633"/>
      <sheetData sheetId="2634"/>
      <sheetData sheetId="2635"/>
      <sheetData sheetId="2636" refreshError="1"/>
      <sheetData sheetId="2637" refreshError="1"/>
      <sheetData sheetId="2638" refreshError="1"/>
      <sheetData sheetId="2639" refreshError="1"/>
      <sheetData sheetId="26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ROOL O1"/>
      <sheetName val="CALCULO DE VOL 01"/>
    </sheetNames>
    <sheetDataSet>
      <sheetData sheetId="0" refreshError="1">
        <row r="8">
          <cell r="A8">
            <v>6</v>
          </cell>
          <cell r="B8">
            <v>0.6</v>
          </cell>
          <cell r="C8">
            <v>2.4E-2</v>
          </cell>
          <cell r="D8">
            <v>0.19800000000000001</v>
          </cell>
          <cell r="F8">
            <v>0.1</v>
          </cell>
          <cell r="I8">
            <v>7.5999999999999998E-2</v>
          </cell>
          <cell r="J8">
            <v>7.1999999999999995E-2</v>
          </cell>
          <cell r="K8">
            <v>0.104</v>
          </cell>
          <cell r="L8">
            <v>4.3999999999999997E-2</v>
          </cell>
          <cell r="M8">
            <v>2.4E-2</v>
          </cell>
          <cell r="N8">
            <v>0.19800000000000001</v>
          </cell>
          <cell r="P8">
            <v>0.1</v>
          </cell>
          <cell r="S8">
            <v>7.5999999999999998E-2</v>
          </cell>
          <cell r="T8">
            <v>7.1999999999999995E-2</v>
          </cell>
          <cell r="U8">
            <v>0.104</v>
          </cell>
          <cell r="V8">
            <v>4.3999999999999997E-2</v>
          </cell>
        </row>
        <row r="9">
          <cell r="A9">
            <v>8</v>
          </cell>
          <cell r="B9">
            <v>0.65</v>
          </cell>
          <cell r="C9">
            <v>2.9000000000000001E-2</v>
          </cell>
          <cell r="D9">
            <v>0.25800000000000001</v>
          </cell>
          <cell r="F9">
            <v>0.1</v>
          </cell>
          <cell r="I9">
            <v>8.6999999999999994E-2</v>
          </cell>
          <cell r="J9">
            <v>9.4E-2</v>
          </cell>
          <cell r="K9">
            <v>0.123</v>
          </cell>
          <cell r="L9">
            <v>5.8000000000000003E-2</v>
          </cell>
          <cell r="M9">
            <v>2.9000000000000001E-2</v>
          </cell>
          <cell r="N9">
            <v>0.25800000000000001</v>
          </cell>
          <cell r="P9">
            <v>0.1</v>
          </cell>
          <cell r="S9">
            <v>8.6999999999999994E-2</v>
          </cell>
          <cell r="T9">
            <v>9.4E-2</v>
          </cell>
          <cell r="U9">
            <v>0.123</v>
          </cell>
          <cell r="V9">
            <v>5.8000000000000003E-2</v>
          </cell>
        </row>
        <row r="10">
          <cell r="A10">
            <v>10</v>
          </cell>
          <cell r="B10">
            <v>0.7</v>
          </cell>
          <cell r="C10">
            <v>0</v>
          </cell>
          <cell r="D10">
            <v>0.25</v>
          </cell>
          <cell r="F10">
            <v>0.1</v>
          </cell>
          <cell r="I10">
            <v>9.4E-2</v>
          </cell>
          <cell r="J10">
            <v>0.10199999999999999</v>
          </cell>
          <cell r="K10">
            <v>0.13300000000000001</v>
          </cell>
          <cell r="L10">
            <v>6.3E-2</v>
          </cell>
          <cell r="M10">
            <v>3.1E-2</v>
          </cell>
          <cell r="N10">
            <v>0.312</v>
          </cell>
          <cell r="P10">
            <v>0.1</v>
          </cell>
          <cell r="S10">
            <v>9.8000000000000004E-2</v>
          </cell>
          <cell r="T10">
            <v>0.114</v>
          </cell>
          <cell r="U10">
            <v>0.14099999999999999</v>
          </cell>
          <cell r="V10">
            <v>7.0999999999999994E-2</v>
          </cell>
        </row>
        <row r="11">
          <cell r="A11">
            <v>12</v>
          </cell>
          <cell r="B11">
            <v>0.8</v>
          </cell>
          <cell r="C11">
            <v>0</v>
          </cell>
          <cell r="D11">
            <v>0.3</v>
          </cell>
          <cell r="F11">
            <v>0.1</v>
          </cell>
          <cell r="I11">
            <v>0.112</v>
          </cell>
          <cell r="J11">
            <v>0.13700000000000001</v>
          </cell>
          <cell r="K11">
            <v>0.16500000000000001</v>
          </cell>
          <cell r="L11">
            <v>8.5000000000000006E-2</v>
          </cell>
          <cell r="M11">
            <v>3.7999999999999999E-2</v>
          </cell>
          <cell r="N11">
            <v>0.376</v>
          </cell>
          <cell r="P11">
            <v>0.1</v>
          </cell>
          <cell r="S11">
            <v>0.11799999999999999</v>
          </cell>
          <cell r="T11">
            <v>0.152</v>
          </cell>
          <cell r="U11">
            <v>0.17499999999999999</v>
          </cell>
          <cell r="V11">
            <v>9.5000000000000001E-2</v>
          </cell>
        </row>
        <row r="12">
          <cell r="A12">
            <v>14</v>
          </cell>
          <cell r="B12">
            <v>0.85</v>
          </cell>
          <cell r="C12">
            <v>0</v>
          </cell>
          <cell r="D12">
            <v>0.35</v>
          </cell>
          <cell r="F12">
            <v>0.1</v>
          </cell>
          <cell r="I12">
            <v>0.124</v>
          </cell>
          <cell r="J12">
            <v>0.16300000000000001</v>
          </cell>
          <cell r="K12">
            <v>0.186</v>
          </cell>
          <cell r="L12">
            <v>0.10100000000000001</v>
          </cell>
          <cell r="M12">
            <v>4.1000000000000002E-2</v>
          </cell>
          <cell r="N12">
            <v>0.432</v>
          </cell>
          <cell r="P12">
            <v>0.1</v>
          </cell>
          <cell r="S12">
            <v>0.13</v>
          </cell>
          <cell r="T12">
            <v>0.17499999999999999</v>
          </cell>
          <cell r="U12">
            <v>0.19500000000000001</v>
          </cell>
          <cell r="V12">
            <v>0.11</v>
          </cell>
        </row>
        <row r="13">
          <cell r="A13">
            <v>16</v>
          </cell>
          <cell r="B13">
            <v>0.9</v>
          </cell>
          <cell r="C13">
            <v>0</v>
          </cell>
          <cell r="D13">
            <v>0.4</v>
          </cell>
          <cell r="F13">
            <v>0.1</v>
          </cell>
          <cell r="I13">
            <v>0.13600000000000001</v>
          </cell>
          <cell r="J13">
            <v>0.188</v>
          </cell>
          <cell r="K13">
            <v>0.20699999999999999</v>
          </cell>
          <cell r="L13">
            <v>0.11700000000000001</v>
          </cell>
          <cell r="M13">
            <v>4.4999999999999998E-2</v>
          </cell>
          <cell r="N13">
            <v>0.49</v>
          </cell>
          <cell r="P13">
            <v>0.1</v>
          </cell>
          <cell r="S13">
            <v>0.14299999999999999</v>
          </cell>
          <cell r="T13">
            <v>0.19900000000000001</v>
          </cell>
          <cell r="U13">
            <v>0.216</v>
          </cell>
          <cell r="V13">
            <v>0.126</v>
          </cell>
        </row>
        <row r="14">
          <cell r="A14">
            <v>18</v>
          </cell>
          <cell r="B14">
            <v>0.95</v>
          </cell>
          <cell r="C14">
            <v>0</v>
          </cell>
          <cell r="D14">
            <v>0.45</v>
          </cell>
          <cell r="F14">
            <v>0.1</v>
          </cell>
          <cell r="I14">
            <v>0.14899999999999999</v>
          </cell>
          <cell r="J14">
            <v>0.215</v>
          </cell>
          <cell r="K14">
            <v>0.22900000000000001</v>
          </cell>
          <cell r="L14">
            <v>0.13400000000000001</v>
          </cell>
          <cell r="M14">
            <v>5.0999999999999997E-2</v>
          </cell>
          <cell r="N14">
            <v>0.55200000000000005</v>
          </cell>
          <cell r="P14">
            <v>0.1</v>
          </cell>
          <cell r="S14">
            <v>0.156</v>
          </cell>
          <cell r="T14">
            <v>0.224</v>
          </cell>
          <cell r="U14">
            <v>0.23799999999999999</v>
          </cell>
          <cell r="V14">
            <v>0.14299999999999999</v>
          </cell>
        </row>
        <row r="15">
          <cell r="A15">
            <v>20</v>
          </cell>
          <cell r="B15">
            <v>1</v>
          </cell>
          <cell r="C15">
            <v>0</v>
          </cell>
          <cell r="D15">
            <v>0.5</v>
          </cell>
          <cell r="F15">
            <v>0.1</v>
          </cell>
          <cell r="I15">
            <v>0.16200000000000001</v>
          </cell>
          <cell r="J15">
            <v>0.24199999999999999</v>
          </cell>
          <cell r="K15">
            <v>0.252</v>
          </cell>
          <cell r="L15">
            <v>0.152</v>
          </cell>
          <cell r="M15">
            <v>0.06</v>
          </cell>
          <cell r="N15">
            <v>0.62</v>
          </cell>
          <cell r="P15">
            <v>0.1</v>
          </cell>
          <cell r="S15">
            <v>0.17</v>
          </cell>
          <cell r="T15">
            <v>0.248</v>
          </cell>
          <cell r="U15">
            <v>0.25900000000000001</v>
          </cell>
          <cell r="V15">
            <v>0.159</v>
          </cell>
        </row>
        <row r="16">
          <cell r="A16">
            <v>24</v>
          </cell>
          <cell r="B16">
            <v>1.1499999999999999</v>
          </cell>
          <cell r="C16">
            <v>0</v>
          </cell>
          <cell r="D16">
            <v>0.6</v>
          </cell>
          <cell r="F16">
            <v>0.1</v>
          </cell>
          <cell r="I16">
            <v>0.19900000000000001</v>
          </cell>
          <cell r="J16">
            <v>0.32300000000000001</v>
          </cell>
          <cell r="K16">
            <v>0.31900000000000001</v>
          </cell>
          <cell r="L16">
            <v>0.20399999999999999</v>
          </cell>
          <cell r="M16">
            <v>7.1999999999999995E-2</v>
          </cell>
          <cell r="N16">
            <v>0.74399999999999999</v>
          </cell>
          <cell r="P16">
            <v>0.1</v>
          </cell>
          <cell r="S16">
            <v>0.21</v>
          </cell>
          <cell r="T16">
            <v>0.32600000000000001</v>
          </cell>
          <cell r="U16">
            <v>0.32500000000000001</v>
          </cell>
          <cell r="V16">
            <v>0.21</v>
          </cell>
          <cell r="W16">
            <v>7.1999999999999995E-2</v>
          </cell>
          <cell r="X16">
            <v>0.74399999999999999</v>
          </cell>
          <cell r="Z16">
            <v>0.1</v>
          </cell>
          <cell r="AC16">
            <v>0.21</v>
          </cell>
          <cell r="AD16">
            <v>0.32600000000000001</v>
          </cell>
          <cell r="AE16">
            <v>0.32500000000000001</v>
          </cell>
          <cell r="AF16">
            <v>0.21</v>
          </cell>
        </row>
        <row r="17">
          <cell r="A17">
            <v>27</v>
          </cell>
          <cell r="B17">
            <v>1.25</v>
          </cell>
          <cell r="C17">
            <v>0</v>
          </cell>
          <cell r="D17">
            <v>0.67500000000000004</v>
          </cell>
          <cell r="F17">
            <v>0.1</v>
          </cell>
          <cell r="I17">
            <v>0.22700000000000001</v>
          </cell>
          <cell r="J17">
            <v>0.38400000000000001</v>
          </cell>
          <cell r="K17">
            <v>0.36799999999999999</v>
          </cell>
          <cell r="L17">
            <v>0.24299999999999999</v>
          </cell>
          <cell r="M17">
            <v>8.3000000000000004E-2</v>
          </cell>
          <cell r="N17">
            <v>0.84099999999999997</v>
          </cell>
          <cell r="P17">
            <v>0.105</v>
          </cell>
          <cell r="S17">
            <v>0.246</v>
          </cell>
          <cell r="T17">
            <v>0.38200000000000001</v>
          </cell>
          <cell r="U17">
            <v>0.379</v>
          </cell>
          <cell r="V17">
            <v>0.248</v>
          </cell>
          <cell r="W17">
            <v>8.3000000000000004E-2</v>
          </cell>
          <cell r="X17">
            <v>0.84099999999999997</v>
          </cell>
          <cell r="Z17">
            <v>0.105</v>
          </cell>
          <cell r="AC17">
            <v>0.246</v>
          </cell>
          <cell r="AD17">
            <v>0.38200000000000001</v>
          </cell>
          <cell r="AE17">
            <v>0.379</v>
          </cell>
          <cell r="AF17">
            <v>0.248</v>
          </cell>
        </row>
        <row r="18">
          <cell r="A18">
            <v>30</v>
          </cell>
          <cell r="B18">
            <v>1.35</v>
          </cell>
          <cell r="C18">
            <v>0</v>
          </cell>
          <cell r="D18">
            <v>0.75</v>
          </cell>
          <cell r="F18">
            <v>0.1</v>
          </cell>
          <cell r="I18">
            <v>0.255</v>
          </cell>
          <cell r="J18">
            <v>0.45100000000000001</v>
          </cell>
          <cell r="K18">
            <v>0.42</v>
          </cell>
          <cell r="L18">
            <v>0.28499999999999998</v>
          </cell>
          <cell r="M18">
            <v>9.0999999999999998E-2</v>
          </cell>
          <cell r="N18">
            <v>0.93200000000000005</v>
          </cell>
          <cell r="P18">
            <v>0.11700000000000001</v>
          </cell>
          <cell r="S18">
            <v>0.29299999999999998</v>
          </cell>
          <cell r="T18">
            <v>0.441</v>
          </cell>
          <cell r="U18">
            <v>0.44600000000000001</v>
          </cell>
          <cell r="V18">
            <v>0.28799999999999998</v>
          </cell>
          <cell r="W18">
            <v>9.0999999999999998E-2</v>
          </cell>
          <cell r="X18">
            <v>0.93200000000000005</v>
          </cell>
          <cell r="Z18">
            <v>0.11700000000000001</v>
          </cell>
          <cell r="AC18">
            <v>0.29299999999999998</v>
          </cell>
          <cell r="AD18">
            <v>0.441</v>
          </cell>
          <cell r="AE18">
            <v>0.44600000000000001</v>
          </cell>
          <cell r="AF18">
            <v>0.28799999999999998</v>
          </cell>
        </row>
        <row r="19">
          <cell r="A19">
            <v>36</v>
          </cell>
          <cell r="B19">
            <v>1.75</v>
          </cell>
          <cell r="C19">
            <v>0</v>
          </cell>
          <cell r="D19">
            <v>0.9</v>
          </cell>
          <cell r="F19">
            <v>0.1125</v>
          </cell>
          <cell r="I19">
            <v>0.39</v>
          </cell>
          <cell r="J19">
            <v>0.746</v>
          </cell>
          <cell r="K19">
            <v>0.66600000000000004</v>
          </cell>
          <cell r="L19">
            <v>0.47</v>
          </cell>
          <cell r="M19">
            <v>0.1</v>
          </cell>
          <cell r="N19">
            <v>1.1000000000000001</v>
          </cell>
          <cell r="P19">
            <v>0.13800000000000001</v>
          </cell>
          <cell r="S19">
            <v>0.45800000000000002</v>
          </cell>
          <cell r="T19">
            <v>0.75900000000000001</v>
          </cell>
          <cell r="U19">
            <v>0.72899999999999998</v>
          </cell>
          <cell r="V19">
            <v>0.48799999999999999</v>
          </cell>
          <cell r="W19">
            <v>0.1</v>
          </cell>
          <cell r="X19">
            <v>1.1000000000000001</v>
          </cell>
          <cell r="Z19">
            <v>0.13800000000000001</v>
          </cell>
          <cell r="AC19">
            <v>0.45800000000000002</v>
          </cell>
          <cell r="AD19">
            <v>0.75900000000000001</v>
          </cell>
          <cell r="AE19">
            <v>0.72899999999999998</v>
          </cell>
          <cell r="AF19">
            <v>0.48799999999999999</v>
          </cell>
        </row>
        <row r="20">
          <cell r="A20">
            <v>40</v>
          </cell>
          <cell r="B20">
            <v>1.85</v>
          </cell>
          <cell r="C20">
            <v>0</v>
          </cell>
          <cell r="D20">
            <v>1</v>
          </cell>
          <cell r="F20">
            <v>0.125</v>
          </cell>
          <cell r="I20">
            <v>0.45400000000000001</v>
          </cell>
          <cell r="J20">
            <v>0.84199999999999997</v>
          </cell>
          <cell r="K20">
            <v>0.76400000000000001</v>
          </cell>
          <cell r="L20">
            <v>0.53300000000000003</v>
          </cell>
          <cell r="M20">
            <v>0.113</v>
          </cell>
          <cell r="N20">
            <v>1.226</v>
          </cell>
          <cell r="P20">
            <v>0.153</v>
          </cell>
          <cell r="S20">
            <v>0.53200000000000003</v>
          </cell>
          <cell r="T20">
            <v>0.83799999999999997</v>
          </cell>
          <cell r="U20">
            <v>0.82699999999999996</v>
          </cell>
          <cell r="V20">
            <v>0.54400000000000004</v>
          </cell>
          <cell r="W20">
            <v>0.113</v>
          </cell>
          <cell r="X20">
            <v>1.226</v>
          </cell>
          <cell r="Z20">
            <v>0.153</v>
          </cell>
          <cell r="AC20">
            <v>0.53200000000000003</v>
          </cell>
          <cell r="AD20">
            <v>0.83799999999999997</v>
          </cell>
          <cell r="AE20">
            <v>0.82699999999999996</v>
          </cell>
          <cell r="AF20">
            <v>0.54400000000000004</v>
          </cell>
        </row>
        <row r="21">
          <cell r="A21">
            <v>44</v>
          </cell>
          <cell r="B21">
            <v>2</v>
          </cell>
          <cell r="W21">
            <v>0.126</v>
          </cell>
          <cell r="X21">
            <v>1.3520000000000001</v>
          </cell>
          <cell r="Z21">
            <v>0.16900000000000001</v>
          </cell>
          <cell r="AC21">
            <v>0.63100000000000001</v>
          </cell>
          <cell r="AD21">
            <v>0.97499999999999998</v>
          </cell>
          <cell r="AE21">
            <v>0.97199999999999998</v>
          </cell>
          <cell r="AF21">
            <v>0.63400000000000001</v>
          </cell>
        </row>
        <row r="22">
          <cell r="A22">
            <v>48</v>
          </cell>
          <cell r="B22">
            <v>2.1</v>
          </cell>
          <cell r="W22">
            <v>0.13600000000000001</v>
          </cell>
          <cell r="X22">
            <v>1.472</v>
          </cell>
          <cell r="Z22">
            <v>0.184</v>
          </cell>
          <cell r="AC22">
            <v>0.71499999999999997</v>
          </cell>
          <cell r="AD22">
            <v>1.0609999999999999</v>
          </cell>
          <cell r="AE22">
            <v>1.081</v>
          </cell>
          <cell r="AF22">
            <v>0.69499999999999995</v>
          </cell>
        </row>
        <row r="23">
          <cell r="A23">
            <v>52</v>
          </cell>
          <cell r="B23">
            <v>2.25</v>
          </cell>
          <cell r="W23">
            <v>0.14000000000000001</v>
          </cell>
          <cell r="X23">
            <v>1.58</v>
          </cell>
          <cell r="Z23">
            <v>0.19800000000000001</v>
          </cell>
          <cell r="AC23">
            <v>0.82299999999999995</v>
          </cell>
          <cell r="AD23">
            <v>1.2170000000000001</v>
          </cell>
          <cell r="AE23">
            <v>1.2430000000000001</v>
          </cell>
          <cell r="AF23">
            <v>0.79700000000000004</v>
          </cell>
        </row>
        <row r="24">
          <cell r="A24">
            <v>56</v>
          </cell>
          <cell r="B24">
            <v>2.35</v>
          </cell>
          <cell r="W24">
            <v>0.14000000000000001</v>
          </cell>
          <cell r="X24">
            <v>1.68</v>
          </cell>
          <cell r="Z24">
            <v>0.21</v>
          </cell>
          <cell r="AC24">
            <v>0.90900000000000003</v>
          </cell>
          <cell r="AD24">
            <v>1.3160000000000001</v>
          </cell>
          <cell r="AE24">
            <v>1.359</v>
          </cell>
          <cell r="AF24">
            <v>0.86599999999999999</v>
          </cell>
        </row>
        <row r="25">
          <cell r="A25">
            <v>60</v>
          </cell>
          <cell r="B25">
            <v>2.5</v>
          </cell>
          <cell r="W25">
            <v>0.15</v>
          </cell>
          <cell r="X25">
            <v>1.8</v>
          </cell>
          <cell r="Z25">
            <v>0.22500000000000001</v>
          </cell>
          <cell r="AC25">
            <v>1.034</v>
          </cell>
          <cell r="AD25">
            <v>1.484</v>
          </cell>
          <cell r="AE25">
            <v>1.54</v>
          </cell>
          <cell r="AF25">
            <v>0.97799999999999998</v>
          </cell>
        </row>
        <row r="26">
          <cell r="A26">
            <v>64</v>
          </cell>
          <cell r="B26">
            <v>2.6</v>
          </cell>
          <cell r="W26">
            <v>0.16</v>
          </cell>
          <cell r="X26">
            <v>1.92</v>
          </cell>
          <cell r="Z26">
            <v>0.24</v>
          </cell>
          <cell r="AC26">
            <v>1.139</v>
          </cell>
          <cell r="AD26">
            <v>1.5820000000000001</v>
          </cell>
          <cell r="AE26">
            <v>1.673</v>
          </cell>
          <cell r="AF26">
            <v>1.0489999999999999</v>
          </cell>
        </row>
        <row r="27">
          <cell r="A27">
            <v>68</v>
          </cell>
          <cell r="B27">
            <v>2.75</v>
          </cell>
          <cell r="W27">
            <v>0.17</v>
          </cell>
          <cell r="X27">
            <v>2.04</v>
          </cell>
          <cell r="Z27">
            <v>0.255</v>
          </cell>
          <cell r="AC27">
            <v>1.2789999999999999</v>
          </cell>
          <cell r="AD27">
            <v>1.7629999999999999</v>
          </cell>
          <cell r="AE27">
            <v>1.8720000000000001</v>
          </cell>
          <cell r="AF27">
            <v>1.171</v>
          </cell>
        </row>
        <row r="28">
          <cell r="A28">
            <v>72</v>
          </cell>
          <cell r="B28">
            <v>2.85</v>
          </cell>
          <cell r="W28">
            <v>0.18</v>
          </cell>
          <cell r="X28">
            <v>2.16</v>
          </cell>
          <cell r="Z28">
            <v>0.27</v>
          </cell>
          <cell r="AC28">
            <v>1.395</v>
          </cell>
          <cell r="AD28">
            <v>1.867</v>
          </cell>
          <cell r="AE28">
            <v>2.016</v>
          </cell>
          <cell r="AF28">
            <v>1.246</v>
          </cell>
        </row>
        <row r="29">
          <cell r="A29">
            <v>80</v>
          </cell>
          <cell r="B29">
            <v>3.1</v>
          </cell>
          <cell r="W29">
            <v>0.2</v>
          </cell>
          <cell r="X29">
            <v>2.4</v>
          </cell>
          <cell r="Z29">
            <v>0.3</v>
          </cell>
          <cell r="AC29">
            <v>1.675</v>
          </cell>
          <cell r="AD29">
            <v>2.1709999999999998</v>
          </cell>
          <cell r="AE29">
            <v>2.3879999999999999</v>
          </cell>
          <cell r="AF29">
            <v>1.458</v>
          </cell>
        </row>
        <row r="30">
          <cell r="A30">
            <v>86</v>
          </cell>
          <cell r="B30">
            <v>3.3</v>
          </cell>
          <cell r="W30">
            <v>0.21</v>
          </cell>
          <cell r="X30">
            <v>2.57</v>
          </cell>
          <cell r="Z30">
            <v>0.32100000000000001</v>
          </cell>
          <cell r="AC30">
            <v>1.905</v>
          </cell>
          <cell r="AD30">
            <v>2.448</v>
          </cell>
          <cell r="AE30">
            <v>2.706</v>
          </cell>
          <cell r="AF30">
            <v>1.647</v>
          </cell>
        </row>
        <row r="31">
          <cell r="A31">
            <v>92</v>
          </cell>
          <cell r="B31">
            <v>4.0449999999999999</v>
          </cell>
          <cell r="W31">
            <v>0.22</v>
          </cell>
          <cell r="X31">
            <v>2.74</v>
          </cell>
          <cell r="Z31">
            <v>0.34300000000000003</v>
          </cell>
          <cell r="AC31">
            <v>2.59</v>
          </cell>
          <cell r="AD31">
            <v>3.9849999999999999</v>
          </cell>
          <cell r="AE31">
            <v>3.9809999999999999</v>
          </cell>
          <cell r="AF31">
            <v>2.5939999999999999</v>
          </cell>
        </row>
        <row r="32">
          <cell r="A32">
            <v>98</v>
          </cell>
          <cell r="B32">
            <v>4.2975000000000003</v>
          </cell>
          <cell r="W32">
            <v>0.23799999999999999</v>
          </cell>
          <cell r="X32">
            <v>2.9260000000000002</v>
          </cell>
          <cell r="Z32">
            <v>0.36599999999999999</v>
          </cell>
          <cell r="AC32">
            <v>2.9340000000000002</v>
          </cell>
          <cell r="AD32">
            <v>4.4889999999999999</v>
          </cell>
          <cell r="AE32">
            <v>4.4980000000000002</v>
          </cell>
          <cell r="AF32">
            <v>2.9249999999999998</v>
          </cell>
        </row>
        <row r="33">
          <cell r="A33">
            <v>110</v>
          </cell>
          <cell r="B33">
            <v>4.7475000000000005</v>
          </cell>
          <cell r="W33">
            <v>0.28000000000000003</v>
          </cell>
          <cell r="X33">
            <v>3.31</v>
          </cell>
          <cell r="Z33">
            <v>0.41399999999999998</v>
          </cell>
          <cell r="AC33">
            <v>3.6440000000000001</v>
          </cell>
          <cell r="AD33">
            <v>5.431</v>
          </cell>
          <cell r="AE33">
            <v>5.52</v>
          </cell>
          <cell r="AF33">
            <v>3.5550000000000002</v>
          </cell>
        </row>
      </sheetData>
      <sheetData sheetId="1"/>
      <sheetData sheetId="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1"/>
      <sheetName val="3,5"/>
      <sheetName val="3,4"/>
      <sheetName val="3,3"/>
      <sheetName val="3,2"/>
      <sheetName val="3,1"/>
      <sheetName val="2.1.2"/>
      <sheetName val="2.1.1"/>
      <sheetName val="1.3.2"/>
      <sheetName val="1,3,1"/>
      <sheetName val="1,4,3"/>
      <sheetName val="1,4,2"/>
      <sheetName val="1,4,1"/>
      <sheetName val="1,2,8"/>
      <sheetName val="1,2,7"/>
      <sheetName val="1,2,6"/>
      <sheetName val="1,2,5"/>
      <sheetName val="1,2,3"/>
      <sheetName val="1,2,2"/>
      <sheetName val="1.2"/>
      <sheetName val="1.2 (2)"/>
      <sheetName val="1.16"/>
      <sheetName val="1.16 (2)"/>
      <sheetName val="8.1.14"/>
      <sheetName val="PRESUPUESTO DE OBRA + INTERV"/>
      <sheetName val="1.9 (2)"/>
      <sheetName val="1.12 (2)"/>
      <sheetName val="1.12 (3)"/>
      <sheetName val="1.12 (4)"/>
      <sheetName val="1.12 (5)"/>
      <sheetName val="5,1,1"/>
      <sheetName val="3,6"/>
      <sheetName val="1,2,4"/>
      <sheetName val="1,2,1"/>
      <sheetName val="1,1,2"/>
      <sheetName val="1,1,1 "/>
      <sheetName val="Hoja1"/>
      <sheetName val="3.2.8"/>
      <sheetName val="3.2.3"/>
      <sheetName val="3.2.2"/>
      <sheetName val="1.3.1"/>
      <sheetName val="1.2.8"/>
      <sheetName val="1.2.7"/>
      <sheetName val="1.2.6"/>
      <sheetName val="1.2.5"/>
      <sheetName val="1.2.4"/>
      <sheetName val="1.2.3"/>
      <sheetName val="1.2.2"/>
      <sheetName val="1.2.1"/>
      <sheetName val="1.1.2"/>
      <sheetName val="1.1.1"/>
      <sheetName val="2.2.1"/>
      <sheetName val="2.3.1 "/>
      <sheetName val="2.2.8"/>
      <sheetName val="2.2.6"/>
      <sheetName val="2.2.5 "/>
      <sheetName val="2.2.4"/>
      <sheetName val="2.2.3"/>
      <sheetName val="2.2.2"/>
      <sheetName val="1.5"/>
      <sheetName val="1.6"/>
      <sheetName val="1.7"/>
      <sheetName val="1.8"/>
      <sheetName val="1.9"/>
      <sheetName val="1.10"/>
      <sheetName val="1.11"/>
      <sheetName val="1.12"/>
      <sheetName val="2.1"/>
      <sheetName val="2.2"/>
      <sheetName val="2.3"/>
      <sheetName val="2.4"/>
      <sheetName val="2.5"/>
      <sheetName val="2.6"/>
      <sheetName val="2.7"/>
      <sheetName val="3.1"/>
      <sheetName val="3.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7.1"/>
      <sheetName val="7.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ow r="35">
          <cell r="B35" t="str">
            <v>Suministro e instalación de poste de concreto de 8 mts x 510 Kg, incluye excavación e hincada para poste.</v>
          </cell>
        </row>
      </sheetData>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Res-Accide-10"/>
      <sheetName val="\\Escritorio\amv 2011\a  aaInfo"/>
      <sheetName val="[aCCIDENTES DE 1995 - 1996.xls]"/>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REF"/>
      <sheetName val="\Users\avargase\AppData\Local\M"/>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Hoja2"/>
      <sheetName val="CANT OBRA"/>
      <sheetName val="\Users\USUARIO\Downloads\a  aaI"/>
      <sheetName val="PR 1"/>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_a  aaInformación GRUPO 4_A MIn"/>
      <sheetName val="ACTA No.1 "/>
      <sheetName val="ACTA No.5"/>
      <sheetName val="ACTA MAYORES - GENERAL"/>
      <sheetName val="_aCCIDENTES_DE_1995___1996_xl_2"/>
      <sheetName val="_aCCIDENTES_DE_1995___1996_xl_3"/>
      <sheetName val="EQUIPOS"/>
      <sheetName val="MANO DE OBRA"/>
      <sheetName val="TRANSPORTE"/>
      <sheetName val="//ccefici"/>
      <sheetName val="//d.docs.live.net/a  aaInformac"/>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6"/>
      <sheetName val="_aCCIDENTES_DE_1995___1996_xl_4"/>
      <sheetName val="_aCCIDENTES_DE_1995___1996_xl_5"/>
      <sheetName val="_aCCIDENTES_DE_1995___1996_xl_7"/>
      <sheetName val="_aCCIDENTES_DE_1995___1996_xl_8"/>
      <sheetName val="Tabla CONPES 3714"/>
      <sheetName val="PLAN DE INVERSION ANTICIPO"/>
      <sheetName val="inv mensual"/>
      <sheetName val="borrador flujo inv"/>
      <sheetName val="social-ambiental"/>
      <sheetName val="AU"/>
      <sheetName val="HISTORICOS FUEL OIL EXP"/>
      <sheetName val="\Nuevos APU Córdoba\a  aaInform"/>
      <sheetName val="\E\Nuevos APU Córdoba\a  aaInfo"/>
      <sheetName val="\Users\JoseGabriel\Documents\Mi"/>
      <sheetName val="Base_Muestras"/>
      <sheetName val="Formulario_N°_4"/>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MURO PR25+221-235"/>
      <sheetName val="MURO PR25+261-267"/>
      <sheetName val="\Users\ANDRES FELIPE MUÑOZ\Down"/>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a  aaInformación GRUPO 4\A M"/>
      <sheetName val="gp05"/>
      <sheetName val="GP06"/>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modf "/>
      <sheetName val="1,2 MC"/>
      <sheetName val="3,1 MC"/>
      <sheetName val="3,2 MC"/>
      <sheetName val="4,2 MC"/>
      <sheetName val=" ACTA FINAL + MODIFICATORIA "/>
      <sheetName val="ESTADO RED"/>
      <sheetName val="\a%20%20aaInformación%20GRUPO%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sheetData sheetId="353"/>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refreshError="1"/>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refreshError="1"/>
      <sheetData sheetId="481" refreshError="1"/>
      <sheetData sheetId="482" refreshError="1"/>
      <sheetData sheetId="483" refreshError="1"/>
      <sheetData sheetId="484" refreshError="1"/>
      <sheetData sheetId="485" refreshError="1"/>
      <sheetData sheetId="486"/>
      <sheetData sheetId="487"/>
      <sheetData sheetId="488"/>
      <sheetData sheetId="489"/>
      <sheetData sheetId="490"/>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refreshError="1"/>
      <sheetData sheetId="510"/>
      <sheetData sheetId="51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4"/>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ROOL O1"/>
      <sheetName val="CALCULO DE VOL 01"/>
    </sheetNames>
    <sheetDataSet>
      <sheetData sheetId="0" refreshError="1">
        <row r="8">
          <cell r="B8">
            <v>0.6</v>
          </cell>
          <cell r="D8">
            <v>0.19800000000000001</v>
          </cell>
          <cell r="F8">
            <v>0.1</v>
          </cell>
          <cell r="N8">
            <v>0.19800000000000001</v>
          </cell>
        </row>
        <row r="9">
          <cell r="B9">
            <v>0.65</v>
          </cell>
          <cell r="D9">
            <v>0.25800000000000001</v>
          </cell>
          <cell r="F9">
            <v>0.1</v>
          </cell>
          <cell r="N9">
            <v>0.25800000000000001</v>
          </cell>
        </row>
        <row r="10">
          <cell r="B10">
            <v>0.7</v>
          </cell>
          <cell r="D10">
            <v>0.25</v>
          </cell>
          <cell r="F10">
            <v>0.1</v>
          </cell>
          <cell r="N10">
            <v>0.312</v>
          </cell>
        </row>
        <row r="11">
          <cell r="B11">
            <v>0.8</v>
          </cell>
          <cell r="D11">
            <v>0.3</v>
          </cell>
          <cell r="F11">
            <v>0.1</v>
          </cell>
          <cell r="N11">
            <v>0.376</v>
          </cell>
        </row>
        <row r="12">
          <cell r="B12">
            <v>0.85</v>
          </cell>
          <cell r="D12">
            <v>0.35</v>
          </cell>
          <cell r="F12">
            <v>0.1</v>
          </cell>
          <cell r="N12">
            <v>0.432</v>
          </cell>
        </row>
        <row r="13">
          <cell r="B13">
            <v>0.9</v>
          </cell>
          <cell r="D13">
            <v>0.4</v>
          </cell>
          <cell r="F13">
            <v>0.1</v>
          </cell>
          <cell r="N13">
            <v>0.49</v>
          </cell>
        </row>
        <row r="14">
          <cell r="B14">
            <v>0.95</v>
          </cell>
          <cell r="D14">
            <v>0.45</v>
          </cell>
          <cell r="F14">
            <v>0.1</v>
          </cell>
          <cell r="N14">
            <v>0.55200000000000005</v>
          </cell>
        </row>
        <row r="15">
          <cell r="B15">
            <v>1</v>
          </cell>
          <cell r="D15">
            <v>0.5</v>
          </cell>
          <cell r="F15">
            <v>0.1</v>
          </cell>
          <cell r="N15">
            <v>0.62</v>
          </cell>
        </row>
        <row r="16">
          <cell r="B16">
            <v>1.1499999999999999</v>
          </cell>
          <cell r="D16">
            <v>0.6</v>
          </cell>
          <cell r="F16">
            <v>0.1</v>
          </cell>
          <cell r="N16">
            <v>0.74399999999999999</v>
          </cell>
        </row>
        <row r="17">
          <cell r="B17">
            <v>1.25</v>
          </cell>
          <cell r="D17">
            <v>0.67500000000000004</v>
          </cell>
          <cell r="F17">
            <v>0.1</v>
          </cell>
          <cell r="N17">
            <v>0.84099999999999997</v>
          </cell>
        </row>
        <row r="18">
          <cell r="B18">
            <v>1.35</v>
          </cell>
          <cell r="D18">
            <v>0.75</v>
          </cell>
          <cell r="F18">
            <v>0.1</v>
          </cell>
          <cell r="N18">
            <v>0.93200000000000005</v>
          </cell>
        </row>
        <row r="19">
          <cell r="B19">
            <v>1.75</v>
          </cell>
          <cell r="D19">
            <v>0.9</v>
          </cell>
          <cell r="F19">
            <v>0.1125</v>
          </cell>
          <cell r="N19">
            <v>1.1000000000000001</v>
          </cell>
        </row>
        <row r="20">
          <cell r="B20">
            <v>1.85</v>
          </cell>
          <cell r="D20">
            <v>1</v>
          </cell>
          <cell r="F20">
            <v>0.125</v>
          </cell>
          <cell r="N20">
            <v>1.226</v>
          </cell>
        </row>
        <row r="21">
          <cell r="B21">
            <v>2</v>
          </cell>
        </row>
        <row r="22">
          <cell r="B22">
            <v>2.1</v>
          </cell>
        </row>
        <row r="23">
          <cell r="B23">
            <v>2.25</v>
          </cell>
        </row>
        <row r="24">
          <cell r="B24">
            <v>2.35</v>
          </cell>
        </row>
        <row r="25">
          <cell r="B25">
            <v>2.5</v>
          </cell>
        </row>
        <row r="26">
          <cell r="B26">
            <v>2.6</v>
          </cell>
        </row>
        <row r="27">
          <cell r="B27">
            <v>2.75</v>
          </cell>
        </row>
        <row r="28">
          <cell r="B28">
            <v>2.85</v>
          </cell>
        </row>
        <row r="29">
          <cell r="B29">
            <v>3.1</v>
          </cell>
        </row>
        <row r="30">
          <cell r="B30">
            <v>3.3</v>
          </cell>
        </row>
        <row r="31">
          <cell r="B31">
            <v>4.0449999999999999</v>
          </cell>
        </row>
        <row r="32">
          <cell r="B32">
            <v>4.2975000000000003</v>
          </cell>
        </row>
        <row r="33">
          <cell r="B33">
            <v>4.7475000000000005</v>
          </cell>
        </row>
      </sheetData>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U"/>
      <sheetName val="Factor prestacional"/>
      <sheetName val="Cronograma de obra"/>
      <sheetName val="INTERVENTORIA"/>
      <sheetName val="FM"/>
      <sheetName val="COTIZACIONES"/>
      <sheetName val="PRESUPUESTO ESTUDIOS"/>
      <sheetName val="PAGA"/>
      <sheetName val="Listado de Insumos "/>
      <sheetName val="ANEXO CAP. 1"/>
      <sheetName val="ANEXO CAP 1."/>
      <sheetName val="ANEXO CAP 2."/>
      <sheetName val="ANEXO CAP 3. "/>
      <sheetName val="ANEXO CAP 4."/>
      <sheetName val="ANEXO CAP 5."/>
      <sheetName val="ANEXO CAP 6."/>
      <sheetName val="ANEXO CAP 7."/>
      <sheetName val="ANEXO CAP 8."/>
      <sheetName val="ANEXO CAP 9."/>
      <sheetName val="C_1"/>
      <sheetName val="A.P.U CAP 1."/>
      <sheetName val="A.P.U CAP 2."/>
      <sheetName val="A.P.U CAP 3."/>
      <sheetName val="A.P.U CAP 4."/>
      <sheetName val="A.P.U CAP 5."/>
      <sheetName val="A.P.U CAP 6."/>
      <sheetName val="C_8"/>
      <sheetName val="C_9"/>
      <sheetName val="C_10"/>
      <sheetName val="INSUMOS-EQUIPOS electricos"/>
      <sheetName val="Equipos y Herramientas"/>
      <sheetName val="Cuadrillas"/>
      <sheetName val="APUs Bás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ow r="92">
          <cell r="C92">
            <v>48132</v>
          </cell>
        </row>
        <row r="180">
          <cell r="C180">
            <v>620</v>
          </cell>
        </row>
      </sheetData>
      <sheetData sheetId="31"/>
      <sheetData sheetId="32"/>
      <sheetData sheetId="3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 val="DATOS"/>
      <sheetName val="INFORME SEMANAL"/>
      <sheetName val="AVANCE SEMANAL"/>
      <sheetName val="CLIMA mes"/>
      <sheetName val="REG FOTO"/>
      <sheetName val="SISOMA"/>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ow r="5">
          <cell r="C5" t="str">
            <v>OBR-002</v>
          </cell>
        </row>
      </sheetData>
      <sheetData sheetId="29"/>
      <sheetData sheetId="30"/>
      <sheetData sheetId="31"/>
      <sheetData sheetId="32"/>
      <sheetData sheetId="3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row r="20">
          <cell r="A20" t="str">
            <v>1.2</v>
          </cell>
        </row>
      </sheetData>
      <sheetData sheetId="18"/>
      <sheetData sheetId="19"/>
      <sheetData sheetId="20"/>
      <sheetData sheetId="21"/>
      <sheetData sheetId="22"/>
      <sheetData sheetId="23"/>
      <sheetData sheetId="24"/>
      <sheetData sheetId="2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9">
          <cell r="A9" t="str">
            <v>Zipaquirá - Ubaté, Briceño - Chocontá, Briceño - "T" de Nemocón, Sisga - Brisas, Chocontá - Guateque</v>
          </cell>
        </row>
        <row r="16">
          <cell r="B16">
            <v>0.18</v>
          </cell>
        </row>
      </sheetData>
      <sheetData sheetId="1" refreshError="1"/>
      <sheetData sheetId="2" refreshError="1">
        <row r="6">
          <cell r="B6">
            <v>200.1</v>
          </cell>
        </row>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actividad"/>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PRELIMINARES"/>
      <sheetName val="02-CIMENTACIÓN"/>
      <sheetName val="03- DESAGÜES E INSTSLACIONES "/>
      <sheetName val="04-ESTRUCTURA"/>
      <sheetName val="05-MAMPOSTERIA"/>
      <sheetName val="06-PREFABRICADOS"/>
      <sheetName val="07-INSTALACIONES  HS Y GAS1"/>
      <sheetName val="08-INST ELECTRICAS"/>
      <sheetName val="09-PAÑETES"/>
      <sheetName val="10-PISOS"/>
      <sheetName val="11-CUBIERTA E IMPERMEAB"/>
      <sheetName val="12-13-CARP. METALICA-MADERA"/>
      <sheetName val="14-ENCHAPE"/>
      <sheetName val="16-APA. SANITARIOS Y ACCESORIOS"/>
      <sheetName val="17-CIELO RASO Y DIVISIONES"/>
      <sheetName val="18-PINTURA1"/>
      <sheetName val="19-CERRADURAS Y VIDRIOS"/>
      <sheetName val="20-O.EXTERIORES,ASEO,VARIOS"/>
      <sheetName val="20-O.EXTERIORES,ASEO,VARIOS (2)"/>
    </sheetNames>
    <sheetDataSet>
      <sheetData sheetId="0"/>
      <sheetData sheetId="1"/>
      <sheetData sheetId="2">
        <row r="13">
          <cell r="E13">
            <v>14861.175000000001</v>
          </cell>
        </row>
      </sheetData>
      <sheetData sheetId="3">
        <row r="12">
          <cell r="C12">
            <v>781242</v>
          </cell>
        </row>
      </sheetData>
      <sheetData sheetId="4"/>
      <sheetData sheetId="5">
        <row r="8">
          <cell r="B8">
            <v>9305.4033333333336</v>
          </cell>
        </row>
        <row r="194">
          <cell r="B194">
            <v>122720</v>
          </cell>
        </row>
        <row r="342">
          <cell r="B342">
            <v>21300</v>
          </cell>
        </row>
        <row r="343">
          <cell r="B343">
            <v>67140</v>
          </cell>
        </row>
        <row r="344">
          <cell r="B344">
            <v>69938</v>
          </cell>
        </row>
        <row r="345">
          <cell r="B345">
            <v>314900</v>
          </cell>
        </row>
        <row r="346">
          <cell r="B346">
            <v>43900</v>
          </cell>
        </row>
        <row r="347">
          <cell r="B347">
            <v>40501</v>
          </cell>
        </row>
        <row r="348">
          <cell r="B348">
            <v>37592</v>
          </cell>
        </row>
        <row r="349">
          <cell r="B349">
            <v>3750</v>
          </cell>
        </row>
      </sheetData>
      <sheetData sheetId="6">
        <row r="22">
          <cell r="H22">
            <v>238440.27550000002</v>
          </cell>
        </row>
      </sheetData>
      <sheetData sheetId="7"/>
      <sheetData sheetId="8"/>
      <sheetData sheetId="9"/>
      <sheetData sheetId="10">
        <row r="64">
          <cell r="H64">
            <v>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refreshError="1"/>
      <sheetData sheetId="1" refreshError="1"/>
      <sheetData sheetId="2" refreshError="1"/>
      <sheetData sheetId="3" refreshError="1"/>
      <sheetData sheetId="4" refreshError="1">
        <row r="14">
          <cell r="B14">
            <v>52360</v>
          </cell>
        </row>
        <row r="28">
          <cell r="B28">
            <v>100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DATOS"/>
      <sheetName val="INFORME SEMANAL"/>
      <sheetName val="AVANCE SEMANAL"/>
      <sheetName val="CLIMA mes"/>
      <sheetName val="REG FOTO"/>
      <sheetName val="SISOMA"/>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Cuadrillas"/>
      <sheetName val="Jornal"/>
      <sheetName val="#REF"/>
      <sheetName val="Fornato 6"/>
      <sheetName val="precios-básicos2002"/>
      <sheetName val="[a  aaInformación][a  aaInforma"/>
      <sheetName val="lisprecios"/>
      <sheetName val="PERSONAL"/>
      <sheetName val="PRESTACIONES SOCIALES"/>
      <sheetName val="Concretos y morteros"/>
      <sheetName val="Datos iniciales "/>
      <sheetName val="Transporte"/>
      <sheetName val="\MANTENIMIENTO%20RUTA%201001_MA"/>
      <sheetName val="[a  aaInformación]__cceficien_2"/>
      <sheetName val="[a  aaInformación]__cceficien_3"/>
      <sheetName val="PRESUP"/>
      <sheetName val="\G\I\MANTENIMIENTO RUTA 1001_MA"/>
      <sheetName val="\D\MANTENIMIENTO RUTA 1001_MARZ"/>
      <sheetName val="\G\D\MANTENIMIENTO RUTA 1001_MA"/>
      <sheetName val="\I\I\MANTENIMIENTO RUTA 1001_MA"/>
      <sheetName val="\Users\Personal\Downloads\MANTE"/>
      <sheetName val="TOT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
      <sheetName val="PRESUPUESTO 2"/>
      <sheetName val="PRESUPUESTO"/>
      <sheetName val="01-PRELIMINARES"/>
      <sheetName val="02-CIMENTACION"/>
      <sheetName val="03- DESAGÜES E INSTSLACIONES"/>
      <sheetName val="04-ESTRUCTURA"/>
      <sheetName val="02-ESTRUCTURA"/>
      <sheetName val="05-MAMPOSTERIA"/>
      <sheetName val="06-PREFABRICADOS"/>
      <sheetName val="07-INSTALACIONES  HS Y GAS"/>
      <sheetName val="06-PAÑETE"/>
      <sheetName val="10-PISOS"/>
      <sheetName val="11-CUBIERTA E IMPERMEAB"/>
      <sheetName val="14.-ENCHAPE"/>
      <sheetName val="16-APARATOS SANITARIOS"/>
      <sheetName val="17-CIELORASO"/>
      <sheetName val="18-PINTURA"/>
      <sheetName val="19-CERRADURAS Y VIDRIOS"/>
      <sheetName val="20-OBRAS EXTERIORES"/>
      <sheetName val="20-OBRAS EXTERIORES (2)"/>
    </sheetNames>
    <sheetDataSet>
      <sheetData sheetId="0"/>
      <sheetData sheetId="1"/>
      <sheetData sheetId="2"/>
      <sheetData sheetId="3"/>
      <sheetData sheetId="4"/>
      <sheetData sheetId="5">
        <row r="345">
          <cell r="B345">
            <v>0</v>
          </cell>
        </row>
      </sheetData>
      <sheetData sheetId="6">
        <row r="23">
          <cell r="H23">
            <v>222877.609</v>
          </cell>
        </row>
        <row r="33">
          <cell r="H33">
            <v>409271.94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PO 1A"/>
      <sheetName val="ARPO 1B"/>
    </sheetNames>
    <sheetDataSet>
      <sheetData sheetId="0"/>
      <sheetData sheetId="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row r="24">
          <cell r="E24">
            <v>23860.990624999999</v>
          </cell>
        </row>
      </sheetData>
      <sheetData sheetId="4"/>
      <sheetData sheetId="5" refreshError="1">
        <row r="145">
          <cell r="B145">
            <v>65197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BASES"/>
      <sheetName val="INF NOV-DIC_2"/>
      <sheetName val="ANEXO 7"/>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otros"/>
      <sheetName val="Acc%20Ago-Sep.xls"/>
      <sheetName val="ANEXO 7"/>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items"/>
      <sheetName val="aCCIDENTES%20DE%201995%20-%2019"/>
      <sheetName val="#¡REF"/>
      <sheetName val="aCCIDENTES DE 1995 - 1996.xls"/>
      <sheetName val="ACTA DE MODIFICACION  (2)"/>
      <sheetName val="CONT_ADI"/>
      <sheetName val="Informe"/>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sheetData sheetId="16" refreshError="1"/>
      <sheetData sheetId="1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sheetName val="PPTO GENERAL"/>
      <sheetName val="MEMORIA DE CANTIDADES"/>
      <sheetName val="APUS"/>
      <sheetName val="APAs"/>
      <sheetName val="CRONOGRAMA"/>
      <sheetName val="LISTADO DE RECURSOS"/>
      <sheetName val="A.U"/>
      <sheetName val="FACTOR PRESTACIONAL"/>
    </sheetNames>
    <sheetDataSet>
      <sheetData sheetId="0"/>
      <sheetData sheetId="1">
        <row r="9">
          <cell r="B9" t="str">
            <v>Items</v>
          </cell>
          <cell r="C9" t="str">
            <v>Actividad</v>
          </cell>
          <cell r="D9" t="str">
            <v>Unidad</v>
          </cell>
          <cell r="E9" t="str">
            <v>Cantidad</v>
          </cell>
          <cell r="F9" t="str">
            <v>Vr Unitario</v>
          </cell>
          <cell r="G9" t="str">
            <v>Vr. Total/C.U</v>
          </cell>
          <cell r="H9" t="str">
            <v>Vr Capitulo.</v>
          </cell>
        </row>
        <row r="10">
          <cell r="B10">
            <v>1</v>
          </cell>
          <cell r="C10" t="str">
            <v xml:space="preserve">OBRAS DE MEJORAMIENTO </v>
          </cell>
          <cell r="H10">
            <v>25041760</v>
          </cell>
        </row>
        <row r="11">
          <cell r="B11">
            <v>1.1000000000000001</v>
          </cell>
          <cell r="C11" t="str">
            <v xml:space="preserve">Suministro, transporte y colocación de material granular para el mejoramiento de vía </v>
          </cell>
          <cell r="D11" t="str">
            <v>m3</v>
          </cell>
          <cell r="E11">
            <v>320</v>
          </cell>
          <cell r="F11">
            <v>46668</v>
          </cell>
          <cell r="G11">
            <v>14933760</v>
          </cell>
        </row>
        <row r="12">
          <cell r="B12">
            <v>1.2</v>
          </cell>
          <cell r="C12" t="str">
            <v xml:space="preserve">Conformación, nivelación de la calzada y compactación de la vía </v>
          </cell>
          <cell r="D12" t="str">
            <v>m2</v>
          </cell>
          <cell r="E12">
            <v>4000</v>
          </cell>
          <cell r="F12">
            <v>2527</v>
          </cell>
          <cell r="G12">
            <v>10108000</v>
          </cell>
        </row>
        <row r="13">
          <cell r="H13" t="e">
            <v>#REF!</v>
          </cell>
        </row>
        <row r="14">
          <cell r="F14" t="str">
            <v>TOTAL COSTO DIRECTO</v>
          </cell>
          <cell r="H14">
            <v>25041760</v>
          </cell>
        </row>
        <row r="22">
          <cell r="C22" t="str">
            <v>STEFANY BOHORQUEZ PÉREZ</v>
          </cell>
        </row>
        <row r="23">
          <cell r="C23" t="str">
            <v>SECRETARIA DE PLANEACIÓN</v>
          </cell>
        </row>
        <row r="24">
          <cell r="C24" t="str">
            <v xml:space="preserve">Municipio de Caucasia </v>
          </cell>
        </row>
      </sheetData>
      <sheetData sheetId="2">
        <row r="2">
          <cell r="B2" t="str">
            <v>MEMORIA DE CÁLCULO DE CANTIDADES DE OBRA</v>
          </cell>
        </row>
        <row r="3">
          <cell r="B3" t="str">
            <v>CAPITULO:</v>
          </cell>
          <cell r="C3" t="e">
            <v>#REF!</v>
          </cell>
          <cell r="D3" t="e">
            <v>#REF!</v>
          </cell>
          <cell r="I3" t="str">
            <v xml:space="preserve">ELABORÓ: </v>
          </cell>
          <cell r="J3" t="str">
            <v xml:space="preserve">FECHA: </v>
          </cell>
        </row>
        <row r="5">
          <cell r="B5" t="str">
            <v>ITEM</v>
          </cell>
          <cell r="C5" t="str">
            <v/>
          </cell>
          <cell r="J5" t="str">
            <v>UNIDAD:</v>
          </cell>
        </row>
        <row r="6">
          <cell r="B6" t="e">
            <v>#REF!</v>
          </cell>
          <cell r="J6" t="str">
            <v/>
          </cell>
          <cell r="K6">
            <v>4000</v>
          </cell>
        </row>
        <row r="7">
          <cell r="B7" t="str">
            <v>UBICACIÓN</v>
          </cell>
          <cell r="D7" t="str">
            <v>LARGO</v>
          </cell>
          <cell r="E7" t="str">
            <v>ANCHO</v>
          </cell>
          <cell r="F7" t="str">
            <v>ALTURA</v>
          </cell>
          <cell r="G7" t="str">
            <v>CANT.</v>
          </cell>
          <cell r="H7" t="str">
            <v>TOTAL</v>
          </cell>
          <cell r="I7" t="str">
            <v>DETALLES</v>
          </cell>
        </row>
        <row r="8">
          <cell r="B8" t="str">
            <v>VIA TERCIARIA Nº 1: EL PANDO - QUEBRADA LA LUCIA</v>
          </cell>
          <cell r="D8">
            <v>1000</v>
          </cell>
          <cell r="E8">
            <v>4</v>
          </cell>
          <cell r="H8">
            <v>4000</v>
          </cell>
        </row>
        <row r="9">
          <cell r="H9">
            <v>0</v>
          </cell>
        </row>
        <row r="10">
          <cell r="H10">
            <v>0</v>
          </cell>
        </row>
        <row r="11">
          <cell r="H11">
            <v>0</v>
          </cell>
        </row>
        <row r="12">
          <cell r="H12">
            <v>0</v>
          </cell>
        </row>
        <row r="13">
          <cell r="H13">
            <v>0</v>
          </cell>
        </row>
        <row r="14">
          <cell r="H14">
            <v>0</v>
          </cell>
        </row>
        <row r="15">
          <cell r="H15">
            <v>0</v>
          </cell>
        </row>
        <row r="16">
          <cell r="H16">
            <v>0</v>
          </cell>
        </row>
        <row r="17">
          <cell r="H17">
            <v>0</v>
          </cell>
        </row>
        <row r="18">
          <cell r="H18">
            <v>0</v>
          </cell>
        </row>
        <row r="19">
          <cell r="H19">
            <v>0</v>
          </cell>
        </row>
        <row r="20">
          <cell r="G20" t="str">
            <v>TOTAL</v>
          </cell>
          <cell r="H20">
            <v>4000</v>
          </cell>
        </row>
        <row r="29">
          <cell r="B29" t="str">
            <v>MEMORIA DE CÁLCULO DE CANTIDADES DE OBRA</v>
          </cell>
        </row>
        <row r="30">
          <cell r="B30" t="str">
            <v>CAPITULO:</v>
          </cell>
          <cell r="C30" t="e">
            <v>#REF!</v>
          </cell>
          <cell r="D30" t="e">
            <v>#REF!</v>
          </cell>
          <cell r="I30" t="str">
            <v xml:space="preserve">ELABORÓ: </v>
          </cell>
          <cell r="J30" t="str">
            <v xml:space="preserve">FECHA: </v>
          </cell>
        </row>
        <row r="32">
          <cell r="B32" t="str">
            <v>ITEM</v>
          </cell>
          <cell r="C32" t="str">
            <v/>
          </cell>
          <cell r="J32" t="str">
            <v>UNIDAD:</v>
          </cell>
        </row>
        <row r="33">
          <cell r="B33" t="e">
            <v>#REF!</v>
          </cell>
          <cell r="J33" t="str">
            <v/>
          </cell>
          <cell r="K33">
            <v>360</v>
          </cell>
        </row>
        <row r="34">
          <cell r="B34" t="str">
            <v>UBICACIÓN</v>
          </cell>
          <cell r="D34" t="str">
            <v>LARGO</v>
          </cell>
          <cell r="E34" t="str">
            <v>ANCHO</v>
          </cell>
          <cell r="F34" t="str">
            <v>ALTURA</v>
          </cell>
          <cell r="G34" t="str">
            <v>CANT.</v>
          </cell>
          <cell r="H34" t="str">
            <v>TOTAL</v>
          </cell>
          <cell r="I34" t="str">
            <v>DETALLES</v>
          </cell>
        </row>
        <row r="35">
          <cell r="B35" t="str">
            <v>VIA TERCIARIA Nº 1: EL PANDO - QUEBRADA LA LUCIA</v>
          </cell>
          <cell r="D35">
            <v>300</v>
          </cell>
          <cell r="E35">
            <v>0.6</v>
          </cell>
          <cell r="F35">
            <v>2</v>
          </cell>
          <cell r="H35">
            <v>360</v>
          </cell>
        </row>
        <row r="36">
          <cell r="H36">
            <v>0</v>
          </cell>
        </row>
        <row r="37">
          <cell r="H37">
            <v>0</v>
          </cell>
        </row>
        <row r="38">
          <cell r="H38">
            <v>0</v>
          </cell>
        </row>
        <row r="39">
          <cell r="H39">
            <v>0</v>
          </cell>
        </row>
        <row r="40">
          <cell r="H40">
            <v>0</v>
          </cell>
        </row>
        <row r="41">
          <cell r="H41">
            <v>0</v>
          </cell>
        </row>
        <row r="42">
          <cell r="H42">
            <v>0</v>
          </cell>
        </row>
        <row r="43">
          <cell r="G43" t="str">
            <v>TOTAL</v>
          </cell>
          <cell r="H43">
            <v>360</v>
          </cell>
        </row>
        <row r="52">
          <cell r="B52" t="str">
            <v>MEMORIA DE CÁLCULO DE CANTIDADES DE OBRA</v>
          </cell>
        </row>
        <row r="53">
          <cell r="B53" t="str">
            <v>CAPITULO:</v>
          </cell>
          <cell r="C53">
            <v>1</v>
          </cell>
          <cell r="D53" t="str">
            <v xml:space="preserve">OBRAS DE MEJORAMIENTO </v>
          </cell>
          <cell r="I53" t="str">
            <v xml:space="preserve">ELABORÓ: </v>
          </cell>
          <cell r="J53" t="str">
            <v xml:space="preserve">FECHA: </v>
          </cell>
        </row>
        <row r="55">
          <cell r="B55" t="str">
            <v>ITEM</v>
          </cell>
          <cell r="C55" t="str">
            <v xml:space="preserve">Conformación, nivelación de la calzada y compactación de la vía </v>
          </cell>
          <cell r="J55" t="str">
            <v>UNIDAD:</v>
          </cell>
        </row>
        <row r="56">
          <cell r="B56">
            <v>1.2</v>
          </cell>
          <cell r="J56" t="str">
            <v>m2</v>
          </cell>
          <cell r="K56">
            <v>4000</v>
          </cell>
        </row>
        <row r="57">
          <cell r="B57" t="str">
            <v>UBICACIÓN</v>
          </cell>
          <cell r="D57" t="str">
            <v>LARGO</v>
          </cell>
          <cell r="E57" t="str">
            <v>ANCHO</v>
          </cell>
          <cell r="F57" t="str">
            <v>ALTURA</v>
          </cell>
          <cell r="G57" t="str">
            <v>CANT.</v>
          </cell>
          <cell r="H57" t="str">
            <v>TOTAL</v>
          </cell>
          <cell r="I57" t="str">
            <v>DETALLES</v>
          </cell>
        </row>
        <row r="58">
          <cell r="B58" t="str">
            <v>VIA TERCIARIA Nº 1: EL PANDO - QUEBRADA LA LUCIA</v>
          </cell>
          <cell r="D58">
            <v>1000</v>
          </cell>
          <cell r="E58">
            <v>4</v>
          </cell>
          <cell r="H58">
            <v>4000</v>
          </cell>
        </row>
        <row r="59">
          <cell r="H59">
            <v>0</v>
          </cell>
        </row>
        <row r="60">
          <cell r="H60">
            <v>0</v>
          </cell>
        </row>
        <row r="61">
          <cell r="H61">
            <v>0</v>
          </cell>
        </row>
        <row r="62">
          <cell r="H62">
            <v>0</v>
          </cell>
        </row>
        <row r="63">
          <cell r="H63">
            <v>0</v>
          </cell>
        </row>
        <row r="64">
          <cell r="H64">
            <v>0</v>
          </cell>
        </row>
        <row r="65">
          <cell r="H65">
            <v>0</v>
          </cell>
        </row>
        <row r="66">
          <cell r="H66">
            <v>0</v>
          </cell>
        </row>
        <row r="67">
          <cell r="H67">
            <v>0</v>
          </cell>
        </row>
        <row r="68">
          <cell r="H68">
            <v>0</v>
          </cell>
        </row>
        <row r="69">
          <cell r="H69">
            <v>0</v>
          </cell>
        </row>
        <row r="70">
          <cell r="G70" t="str">
            <v>TOTAL</v>
          </cell>
          <cell r="H70">
            <v>4000</v>
          </cell>
        </row>
        <row r="79">
          <cell r="B79" t="str">
            <v>MEMORIA DE CÁLCULO DE CANTIDADES DE OBRA</v>
          </cell>
        </row>
        <row r="80">
          <cell r="B80" t="str">
            <v>CAPITULO:</v>
          </cell>
          <cell r="C80">
            <v>1</v>
          </cell>
          <cell r="D80" t="str">
            <v xml:space="preserve">OBRAS DE MEJORAMIENTO </v>
          </cell>
          <cell r="I80" t="str">
            <v xml:space="preserve">ELABORÓ: </v>
          </cell>
          <cell r="J80" t="str">
            <v xml:space="preserve">FECHA: </v>
          </cell>
        </row>
        <row r="82">
          <cell r="B82" t="str">
            <v>ITEM</v>
          </cell>
          <cell r="C82" t="str">
            <v xml:space="preserve">Suministro, transporte y colocación de material granular para el mejoramiento de vía </v>
          </cell>
          <cell r="J82" t="str">
            <v>UNIDAD:</v>
          </cell>
        </row>
        <row r="83">
          <cell r="B83">
            <v>1.1000000000000001</v>
          </cell>
          <cell r="J83" t="str">
            <v>m3</v>
          </cell>
          <cell r="K83">
            <v>320</v>
          </cell>
        </row>
        <row r="84">
          <cell r="B84" t="str">
            <v>UBICACIÓN</v>
          </cell>
          <cell r="D84" t="str">
            <v>LARGO</v>
          </cell>
          <cell r="E84" t="str">
            <v>ANCHO</v>
          </cell>
          <cell r="F84" t="str">
            <v>ALTURA</v>
          </cell>
          <cell r="G84" t="str">
            <v>CANT.</v>
          </cell>
          <cell r="H84" t="str">
            <v>TOTAL</v>
          </cell>
          <cell r="I84" t="str">
            <v>DETALLES</v>
          </cell>
        </row>
        <row r="85">
          <cell r="B85" t="str">
            <v>VIA TERCIARIA Nº 1: EL PANDO - QUEBRADA LA LUCIA</v>
          </cell>
          <cell r="D85">
            <v>1000</v>
          </cell>
          <cell r="E85">
            <v>4</v>
          </cell>
          <cell r="F85">
            <v>0.08</v>
          </cell>
          <cell r="H85">
            <v>320</v>
          </cell>
        </row>
        <row r="86">
          <cell r="H86">
            <v>0</v>
          </cell>
        </row>
        <row r="87">
          <cell r="H87">
            <v>0</v>
          </cell>
        </row>
        <row r="88">
          <cell r="H88">
            <v>0</v>
          </cell>
        </row>
        <row r="89">
          <cell r="H89">
            <v>0</v>
          </cell>
        </row>
        <row r="90">
          <cell r="H90">
            <v>0</v>
          </cell>
        </row>
        <row r="91">
          <cell r="H91">
            <v>0</v>
          </cell>
        </row>
        <row r="92">
          <cell r="H92">
            <v>0</v>
          </cell>
        </row>
        <row r="93">
          <cell r="H93">
            <v>0</v>
          </cell>
        </row>
        <row r="94">
          <cell r="H94">
            <v>0</v>
          </cell>
        </row>
        <row r="95">
          <cell r="H95">
            <v>0</v>
          </cell>
        </row>
        <row r="96">
          <cell r="H96">
            <v>0</v>
          </cell>
        </row>
        <row r="97">
          <cell r="G97" t="str">
            <v>TOTAL</v>
          </cell>
          <cell r="H97">
            <v>320</v>
          </cell>
        </row>
        <row r="106">
          <cell r="B106" t="str">
            <v>MEMORIA DE CÁLCULO DE CANTIDADES DE OBRA</v>
          </cell>
        </row>
        <row r="107">
          <cell r="B107" t="str">
            <v>CAPITULO:</v>
          </cell>
          <cell r="C107">
            <v>1</v>
          </cell>
          <cell r="D107" t="str">
            <v xml:space="preserve">OBRAS DE MEJORAMIENTO </v>
          </cell>
          <cell r="I107" t="str">
            <v xml:space="preserve">ELABORÓ: </v>
          </cell>
          <cell r="J107" t="str">
            <v xml:space="preserve">FECHA: </v>
          </cell>
        </row>
        <row r="109">
          <cell r="B109" t="str">
            <v>ITEM</v>
          </cell>
          <cell r="C109" t="str">
            <v/>
          </cell>
          <cell r="J109" t="str">
            <v>UNIDAD:</v>
          </cell>
        </row>
        <row r="110">
          <cell r="B110" t="e">
            <v>#REF!</v>
          </cell>
          <cell r="J110" t="str">
            <v/>
          </cell>
          <cell r="K110">
            <v>4000</v>
          </cell>
        </row>
        <row r="111">
          <cell r="B111" t="str">
            <v>UBICACIÓN</v>
          </cell>
          <cell r="D111" t="str">
            <v>LARGO m</v>
          </cell>
          <cell r="E111" t="str">
            <v>ANCHO</v>
          </cell>
          <cell r="F111" t="str">
            <v>REP.</v>
          </cell>
          <cell r="G111" t="str">
            <v>CANT.</v>
          </cell>
          <cell r="H111" t="str">
            <v>TOTAL</v>
          </cell>
          <cell r="I111" t="str">
            <v>DETALLES</v>
          </cell>
        </row>
        <row r="112">
          <cell r="B112" t="str">
            <v>VIA TERCIARIA Nº 1: EL PANDO - QUEBRADA LA LUCIA</v>
          </cell>
          <cell r="D112">
            <v>1000</v>
          </cell>
          <cell r="E112">
            <v>4</v>
          </cell>
          <cell r="H112">
            <v>4000</v>
          </cell>
        </row>
        <row r="113">
          <cell r="H113">
            <v>0</v>
          </cell>
        </row>
        <row r="114">
          <cell r="H114">
            <v>0</v>
          </cell>
        </row>
        <row r="115">
          <cell r="H115">
            <v>0</v>
          </cell>
        </row>
        <row r="116">
          <cell r="H116">
            <v>0</v>
          </cell>
        </row>
        <row r="117">
          <cell r="H117">
            <v>0</v>
          </cell>
        </row>
        <row r="118">
          <cell r="H118">
            <v>0</v>
          </cell>
        </row>
        <row r="119">
          <cell r="H119">
            <v>0</v>
          </cell>
        </row>
        <row r="120">
          <cell r="G120" t="str">
            <v>TOTAL</v>
          </cell>
          <cell r="H120">
            <v>4000</v>
          </cell>
        </row>
        <row r="129">
          <cell r="B129" t="str">
            <v>MEMORIA DE CÁLCULO DE CANTIDADES DE OBRA</v>
          </cell>
        </row>
        <row r="130">
          <cell r="B130" t="str">
            <v>CAPITULO:</v>
          </cell>
          <cell r="C130" t="e">
            <v>#REF!</v>
          </cell>
          <cell r="D130" t="e">
            <v>#REF!</v>
          </cell>
          <cell r="I130" t="str">
            <v xml:space="preserve">ELABORÓ: </v>
          </cell>
          <cell r="J130" t="str">
            <v xml:space="preserve">FECHA: </v>
          </cell>
        </row>
        <row r="132">
          <cell r="B132" t="str">
            <v>ITEM</v>
          </cell>
          <cell r="C132" t="e">
            <v>#REF!</v>
          </cell>
          <cell r="J132" t="str">
            <v>UNIDAD:</v>
          </cell>
        </row>
        <row r="133">
          <cell r="B133" t="e">
            <v>#REF!</v>
          </cell>
          <cell r="J133" t="str">
            <v/>
          </cell>
          <cell r="K133" t="e">
            <v>#REF!</v>
          </cell>
        </row>
        <row r="134">
          <cell r="B134" t="str">
            <v>UBICACIÓN</v>
          </cell>
          <cell r="D134" t="str">
            <v>LARGO</v>
          </cell>
          <cell r="E134" t="str">
            <v>ANCHO</v>
          </cell>
          <cell r="F134" t="str">
            <v>ALTURA</v>
          </cell>
          <cell r="G134" t="str">
            <v>CANT.</v>
          </cell>
          <cell r="H134" t="str">
            <v>TOTAL</v>
          </cell>
          <cell r="I134" t="str">
            <v>DETALLES</v>
          </cell>
        </row>
        <row r="135">
          <cell r="B135" t="str">
            <v>VIA TERCIARIA Nº 2: CABILDO TIGRE 1</v>
          </cell>
          <cell r="D135" t="e">
            <v>#REF!</v>
          </cell>
          <cell r="E135" t="e">
            <v>#REF!</v>
          </cell>
          <cell r="H135" t="e">
            <v>#REF!</v>
          </cell>
        </row>
        <row r="136">
          <cell r="H136">
            <v>0</v>
          </cell>
        </row>
        <row r="137">
          <cell r="H137">
            <v>0</v>
          </cell>
        </row>
        <row r="138">
          <cell r="H138">
            <v>0</v>
          </cell>
        </row>
        <row r="139">
          <cell r="H139">
            <v>0</v>
          </cell>
        </row>
        <row r="140">
          <cell r="H140">
            <v>0</v>
          </cell>
        </row>
        <row r="141">
          <cell r="H141">
            <v>0</v>
          </cell>
        </row>
        <row r="142">
          <cell r="H142">
            <v>0</v>
          </cell>
        </row>
        <row r="143">
          <cell r="H143">
            <v>0</v>
          </cell>
        </row>
        <row r="144">
          <cell r="H144">
            <v>0</v>
          </cell>
        </row>
        <row r="145">
          <cell r="H145">
            <v>0</v>
          </cell>
        </row>
        <row r="146">
          <cell r="G146" t="str">
            <v>TOTAL</v>
          </cell>
          <cell r="H146" t="e">
            <v>#REF!</v>
          </cell>
        </row>
        <row r="155">
          <cell r="B155" t="str">
            <v>MEMORIA DE CÁLCULO DE CANTIDADES DE OBRA</v>
          </cell>
        </row>
        <row r="156">
          <cell r="B156" t="str">
            <v>CAPITULO:</v>
          </cell>
          <cell r="C156" t="e">
            <v>#REF!</v>
          </cell>
          <cell r="D156" t="e">
            <v>#REF!</v>
          </cell>
          <cell r="I156" t="str">
            <v xml:space="preserve">ELABORÓ: </v>
          </cell>
          <cell r="J156" t="str">
            <v xml:space="preserve">FECHA: </v>
          </cell>
        </row>
        <row r="158">
          <cell r="B158" t="str">
            <v>ITEM</v>
          </cell>
          <cell r="C158" t="str">
            <v/>
          </cell>
          <cell r="J158" t="str">
            <v>UNIDAD:</v>
          </cell>
        </row>
        <row r="159">
          <cell r="B159" t="e">
            <v>#REF!</v>
          </cell>
          <cell r="J159" t="str">
            <v/>
          </cell>
          <cell r="K159" t="e">
            <v>#REF!</v>
          </cell>
        </row>
        <row r="160">
          <cell r="B160" t="str">
            <v>UBICACIÓN</v>
          </cell>
          <cell r="D160" t="str">
            <v>LARGO</v>
          </cell>
          <cell r="E160" t="str">
            <v>ANCHO</v>
          </cell>
          <cell r="F160" t="str">
            <v>ALTURA</v>
          </cell>
          <cell r="G160" t="str">
            <v>CANT.</v>
          </cell>
          <cell r="H160" t="str">
            <v>TOTAL</v>
          </cell>
          <cell r="I160" t="str">
            <v>DETALLES</v>
          </cell>
        </row>
        <row r="161">
          <cell r="B161" t="str">
            <v>VIA TERCIARIA Nº 2: CABILDO TIGRE 1</v>
          </cell>
          <cell r="D161" t="e">
            <v>#REF!</v>
          </cell>
          <cell r="E161">
            <v>0.6</v>
          </cell>
          <cell r="F161">
            <v>2</v>
          </cell>
          <cell r="H161" t="e">
            <v>#REF!</v>
          </cell>
        </row>
        <row r="162">
          <cell r="H162">
            <v>0</v>
          </cell>
        </row>
        <row r="163">
          <cell r="H163">
            <v>0</v>
          </cell>
        </row>
        <row r="164">
          <cell r="H164">
            <v>0</v>
          </cell>
        </row>
        <row r="165">
          <cell r="H165">
            <v>0</v>
          </cell>
        </row>
        <row r="166">
          <cell r="H166">
            <v>0</v>
          </cell>
        </row>
        <row r="167">
          <cell r="H167">
            <v>0</v>
          </cell>
        </row>
        <row r="168">
          <cell r="H168">
            <v>0</v>
          </cell>
        </row>
        <row r="169">
          <cell r="G169" t="str">
            <v>TOTAL</v>
          </cell>
          <cell r="H169" t="e">
            <v>#REF!</v>
          </cell>
        </row>
        <row r="178">
          <cell r="B178" t="str">
            <v>MEMORIA DE CÁLCULO DE CANTIDADES DE OBRA</v>
          </cell>
        </row>
        <row r="179">
          <cell r="B179" t="str">
            <v>CAPITULO:</v>
          </cell>
          <cell r="C179" t="e">
            <v>#REF!</v>
          </cell>
          <cell r="D179" t="e">
            <v>#REF!</v>
          </cell>
          <cell r="I179" t="str">
            <v xml:space="preserve">ELABORÓ: </v>
          </cell>
          <cell r="J179" t="str">
            <v xml:space="preserve">FECHA: </v>
          </cell>
        </row>
        <row r="181">
          <cell r="B181" t="str">
            <v>ITEM</v>
          </cell>
          <cell r="C181" t="e">
            <v>#REF!</v>
          </cell>
          <cell r="J181" t="str">
            <v>UNIDAD:</v>
          </cell>
        </row>
        <row r="182">
          <cell r="B182" t="e">
            <v>#REF!</v>
          </cell>
          <cell r="J182" t="str">
            <v/>
          </cell>
          <cell r="K182" t="e">
            <v>#REF!</v>
          </cell>
        </row>
        <row r="183">
          <cell r="B183" t="str">
            <v>UBICACIÓN</v>
          </cell>
          <cell r="D183" t="str">
            <v>LARGO</v>
          </cell>
          <cell r="E183" t="str">
            <v>ANCHO</v>
          </cell>
          <cell r="F183" t="str">
            <v>ALTURA</v>
          </cell>
          <cell r="G183" t="str">
            <v>CANT.</v>
          </cell>
          <cell r="H183" t="str">
            <v>TOTAL</v>
          </cell>
          <cell r="I183" t="str">
            <v>DETALLES</v>
          </cell>
        </row>
        <row r="184">
          <cell r="B184" t="str">
            <v>VIA TERCIARIA Nº 2: CABILDO TIGRE 1</v>
          </cell>
          <cell r="D184" t="e">
            <v>#REF!</v>
          </cell>
          <cell r="E184" t="e">
            <v>#REF!</v>
          </cell>
          <cell r="H184" t="e">
            <v>#REF!</v>
          </cell>
        </row>
        <row r="185">
          <cell r="H185">
            <v>0</v>
          </cell>
        </row>
        <row r="186">
          <cell r="H186">
            <v>0</v>
          </cell>
        </row>
        <row r="187">
          <cell r="H187">
            <v>0</v>
          </cell>
        </row>
        <row r="188">
          <cell r="H188">
            <v>0</v>
          </cell>
        </row>
        <row r="189">
          <cell r="H189">
            <v>0</v>
          </cell>
        </row>
        <row r="190">
          <cell r="H190">
            <v>0</v>
          </cell>
        </row>
        <row r="191">
          <cell r="H191">
            <v>0</v>
          </cell>
        </row>
        <row r="192">
          <cell r="H192">
            <v>0</v>
          </cell>
        </row>
        <row r="193">
          <cell r="H193">
            <v>0</v>
          </cell>
        </row>
        <row r="194">
          <cell r="H194">
            <v>0</v>
          </cell>
        </row>
        <row r="195">
          <cell r="H195">
            <v>0</v>
          </cell>
        </row>
        <row r="196">
          <cell r="G196" t="str">
            <v>TOTAL</v>
          </cell>
          <cell r="H196" t="e">
            <v>#REF!</v>
          </cell>
        </row>
        <row r="205">
          <cell r="B205" t="str">
            <v>MEMORIA DE CÁLCULO DE CANTIDADES DE OBRA</v>
          </cell>
        </row>
        <row r="206">
          <cell r="B206" t="str">
            <v>CAPITULO:</v>
          </cell>
          <cell r="C206" t="e">
            <v>#REF!</v>
          </cell>
          <cell r="D206" t="e">
            <v>#REF!</v>
          </cell>
          <cell r="I206" t="str">
            <v xml:space="preserve">ELABORÓ: </v>
          </cell>
          <cell r="J206" t="str">
            <v xml:space="preserve">FECHA: </v>
          </cell>
        </row>
        <row r="208">
          <cell r="B208" t="str">
            <v>ITEM</v>
          </cell>
          <cell r="C208" t="e">
            <v>#REF!</v>
          </cell>
          <cell r="J208" t="str">
            <v>UNIDAD:</v>
          </cell>
        </row>
        <row r="209">
          <cell r="B209" t="e">
            <v>#REF!</v>
          </cell>
          <cell r="J209" t="str">
            <v/>
          </cell>
          <cell r="K209" t="e">
            <v>#REF!</v>
          </cell>
        </row>
        <row r="210">
          <cell r="B210" t="str">
            <v>UBICACIÓN</v>
          </cell>
          <cell r="D210" t="str">
            <v>LARGO</v>
          </cell>
          <cell r="E210" t="str">
            <v>ANCHO</v>
          </cell>
          <cell r="F210" t="str">
            <v>ALTURA</v>
          </cell>
          <cell r="G210" t="str">
            <v>CANT.</v>
          </cell>
          <cell r="H210" t="str">
            <v>TOTAL</v>
          </cell>
          <cell r="I210" t="str">
            <v>DETALLES</v>
          </cell>
        </row>
        <row r="211">
          <cell r="B211" t="str">
            <v>VIA TERCIARIA Nº 2: CABILDO TIGRE 1</v>
          </cell>
          <cell r="D211" t="e">
            <v>#REF!</v>
          </cell>
          <cell r="E211" t="e">
            <v>#REF!</v>
          </cell>
          <cell r="F211">
            <v>0.05</v>
          </cell>
          <cell r="H211" t="e">
            <v>#REF!</v>
          </cell>
        </row>
        <row r="212">
          <cell r="H212">
            <v>0</v>
          </cell>
        </row>
        <row r="213">
          <cell r="H213">
            <v>0</v>
          </cell>
        </row>
        <row r="214">
          <cell r="H214">
            <v>0</v>
          </cell>
        </row>
        <row r="215">
          <cell r="H215">
            <v>0</v>
          </cell>
        </row>
        <row r="216">
          <cell r="H216">
            <v>0</v>
          </cell>
        </row>
        <row r="217">
          <cell r="H217">
            <v>0</v>
          </cell>
        </row>
        <row r="218">
          <cell r="H218">
            <v>0</v>
          </cell>
        </row>
        <row r="219">
          <cell r="H219">
            <v>0</v>
          </cell>
        </row>
        <row r="220">
          <cell r="H220">
            <v>0</v>
          </cell>
        </row>
        <row r="221">
          <cell r="H221">
            <v>0</v>
          </cell>
        </row>
        <row r="222">
          <cell r="H222">
            <v>0</v>
          </cell>
        </row>
        <row r="223">
          <cell r="G223" t="str">
            <v>TOTAL</v>
          </cell>
          <cell r="H223" t="e">
            <v>#REF!</v>
          </cell>
        </row>
        <row r="232">
          <cell r="B232" t="str">
            <v>MEMORIA DE CÁLCULO DE CANTIDADES DE OBRA</v>
          </cell>
        </row>
        <row r="233">
          <cell r="B233" t="str">
            <v>CAPITULO:</v>
          </cell>
          <cell r="C233" t="e">
            <v>#REF!</v>
          </cell>
          <cell r="D233" t="str">
            <v/>
          </cell>
          <cell r="I233" t="str">
            <v xml:space="preserve">ELABORÓ: </v>
          </cell>
          <cell r="J233" t="str">
            <v xml:space="preserve">FECHA: </v>
          </cell>
        </row>
        <row r="235">
          <cell r="B235" t="str">
            <v>ITEM</v>
          </cell>
          <cell r="C235" t="str">
            <v/>
          </cell>
          <cell r="J235" t="str">
            <v>UNIDAD:</v>
          </cell>
        </row>
        <row r="236">
          <cell r="B236" t="e">
            <v>#REF!</v>
          </cell>
          <cell r="J236" t="str">
            <v/>
          </cell>
          <cell r="K236" t="e">
            <v>#REF!</v>
          </cell>
        </row>
        <row r="237">
          <cell r="B237" t="str">
            <v>UBICACIÓN</v>
          </cell>
          <cell r="D237" t="str">
            <v>LARGO m</v>
          </cell>
          <cell r="E237" t="str">
            <v>ANCHO</v>
          </cell>
          <cell r="F237" t="str">
            <v>REP.</v>
          </cell>
          <cell r="G237" t="str">
            <v>CANT.</v>
          </cell>
          <cell r="H237" t="str">
            <v>TOTAL</v>
          </cell>
          <cell r="I237" t="str">
            <v>DETALLES</v>
          </cell>
        </row>
        <row r="238">
          <cell r="B238" t="str">
            <v>VIA TERCIARIA Nº 2: CABILDO TIGRE 1</v>
          </cell>
          <cell r="D238" t="e">
            <v>#REF!</v>
          </cell>
          <cell r="E238" t="e">
            <v>#REF!</v>
          </cell>
          <cell r="H238" t="e">
            <v>#REF!</v>
          </cell>
        </row>
        <row r="239">
          <cell r="H239">
            <v>0</v>
          </cell>
        </row>
        <row r="240">
          <cell r="H240">
            <v>0</v>
          </cell>
        </row>
        <row r="241">
          <cell r="H241">
            <v>0</v>
          </cell>
        </row>
        <row r="242">
          <cell r="H242">
            <v>0</v>
          </cell>
        </row>
        <row r="243">
          <cell r="H243">
            <v>0</v>
          </cell>
        </row>
        <row r="244">
          <cell r="H244">
            <v>0</v>
          </cell>
        </row>
        <row r="245">
          <cell r="H245">
            <v>0</v>
          </cell>
        </row>
        <row r="246">
          <cell r="G246" t="str">
            <v>TOTAL</v>
          </cell>
          <cell r="H246" t="e">
            <v>#REF!</v>
          </cell>
        </row>
        <row r="258">
          <cell r="B258" t="str">
            <v>MEMORIA DE CÁLCULO DE CANTIDADES DE OBRA</v>
          </cell>
        </row>
        <row r="259">
          <cell r="B259" t="str">
            <v>CAPITULO:</v>
          </cell>
          <cell r="C259" t="e">
            <v>#REF!</v>
          </cell>
          <cell r="D259" t="e">
            <v>#REF!</v>
          </cell>
          <cell r="I259" t="str">
            <v xml:space="preserve">ELABORÓ: </v>
          </cell>
          <cell r="J259" t="str">
            <v xml:space="preserve">FECHA: </v>
          </cell>
        </row>
        <row r="261">
          <cell r="B261" t="str">
            <v>ITEM</v>
          </cell>
          <cell r="C261" t="e">
            <v>#REF!</v>
          </cell>
          <cell r="J261" t="str">
            <v>UNIDAD:</v>
          </cell>
        </row>
        <row r="262">
          <cell r="B262" t="e">
            <v>#REF!</v>
          </cell>
          <cell r="J262" t="str">
            <v/>
          </cell>
          <cell r="K262" t="e">
            <v>#REF!</v>
          </cell>
        </row>
        <row r="263">
          <cell r="B263" t="str">
            <v>UBICACIÓN</v>
          </cell>
          <cell r="D263" t="str">
            <v>LARGO</v>
          </cell>
          <cell r="E263" t="str">
            <v>ANCHO</v>
          </cell>
          <cell r="F263" t="str">
            <v>ALTURA</v>
          </cell>
          <cell r="G263" t="str">
            <v>CANT.</v>
          </cell>
          <cell r="H263" t="str">
            <v>TOTAL</v>
          </cell>
          <cell r="I263" t="str">
            <v>DETALLES</v>
          </cell>
        </row>
        <row r="264">
          <cell r="B264" t="str">
            <v>VIA TERCIARIA Nº 3 EL PANDO - EL DELIRIO</v>
          </cell>
          <cell r="D264" t="e">
            <v>#REF!</v>
          </cell>
          <cell r="E264" t="e">
            <v>#REF!</v>
          </cell>
          <cell r="H264" t="e">
            <v>#REF!</v>
          </cell>
        </row>
        <row r="265">
          <cell r="H265">
            <v>0</v>
          </cell>
        </row>
        <row r="266">
          <cell r="H266">
            <v>0</v>
          </cell>
        </row>
        <row r="267">
          <cell r="H267">
            <v>0</v>
          </cell>
        </row>
        <row r="268">
          <cell r="H268">
            <v>0</v>
          </cell>
        </row>
        <row r="269">
          <cell r="H269">
            <v>0</v>
          </cell>
        </row>
        <row r="270">
          <cell r="H270">
            <v>0</v>
          </cell>
        </row>
        <row r="271">
          <cell r="H271">
            <v>0</v>
          </cell>
        </row>
        <row r="272">
          <cell r="H272">
            <v>0</v>
          </cell>
        </row>
        <row r="273">
          <cell r="H273">
            <v>0</v>
          </cell>
        </row>
        <row r="274">
          <cell r="H274">
            <v>0</v>
          </cell>
        </row>
        <row r="275">
          <cell r="G275" t="str">
            <v>TOTAL</v>
          </cell>
          <cell r="H275" t="e">
            <v>#REF!</v>
          </cell>
        </row>
        <row r="284">
          <cell r="B284" t="str">
            <v>MEMORIA DE CÁLCULO DE CANTIDADES DE OBRA</v>
          </cell>
        </row>
        <row r="285">
          <cell r="B285" t="str">
            <v>CAPITULO:</v>
          </cell>
          <cell r="C285" t="e">
            <v>#REF!</v>
          </cell>
          <cell r="D285" t="e">
            <v>#REF!</v>
          </cell>
          <cell r="I285" t="str">
            <v xml:space="preserve">ELABORÓ: </v>
          </cell>
          <cell r="J285" t="str">
            <v xml:space="preserve">FECHA: </v>
          </cell>
        </row>
        <row r="287">
          <cell r="B287" t="str">
            <v>ITEM</v>
          </cell>
          <cell r="C287" t="str">
            <v/>
          </cell>
          <cell r="J287" t="str">
            <v>UNIDAD:</v>
          </cell>
        </row>
        <row r="288">
          <cell r="B288" t="e">
            <v>#REF!</v>
          </cell>
          <cell r="J288" t="str">
            <v/>
          </cell>
          <cell r="K288" t="e">
            <v>#REF!</v>
          </cell>
        </row>
        <row r="289">
          <cell r="B289" t="str">
            <v>UBICACIÓN</v>
          </cell>
          <cell r="D289" t="str">
            <v>LARGO</v>
          </cell>
          <cell r="E289" t="str">
            <v>ANCHO</v>
          </cell>
          <cell r="F289" t="str">
            <v>ALTURA</v>
          </cell>
          <cell r="G289" t="str">
            <v>CANT.</v>
          </cell>
          <cell r="H289" t="str">
            <v>TOTAL</v>
          </cell>
          <cell r="I289" t="str">
            <v>DETALLES</v>
          </cell>
        </row>
        <row r="290">
          <cell r="B290" t="str">
            <v>VIA TERCIARIA Nº 3 EL PANDO - EL DELIRIO</v>
          </cell>
          <cell r="D290" t="e">
            <v>#REF!</v>
          </cell>
          <cell r="E290">
            <v>0.6</v>
          </cell>
          <cell r="F290">
            <v>2</v>
          </cell>
          <cell r="H290" t="e">
            <v>#REF!</v>
          </cell>
        </row>
        <row r="291">
          <cell r="H291">
            <v>0</v>
          </cell>
        </row>
        <row r="292">
          <cell r="H292">
            <v>0</v>
          </cell>
        </row>
        <row r="293">
          <cell r="H293">
            <v>0</v>
          </cell>
        </row>
        <row r="294">
          <cell r="H294">
            <v>0</v>
          </cell>
        </row>
        <row r="295">
          <cell r="H295">
            <v>0</v>
          </cell>
        </row>
        <row r="296">
          <cell r="H296">
            <v>0</v>
          </cell>
        </row>
        <row r="297">
          <cell r="H297">
            <v>0</v>
          </cell>
        </row>
        <row r="298">
          <cell r="G298" t="str">
            <v>TOTAL</v>
          </cell>
          <cell r="H298" t="e">
            <v>#REF!</v>
          </cell>
        </row>
        <row r="307">
          <cell r="B307" t="str">
            <v>MEMORIA DE CÁLCULO DE CANTIDADES DE OBRA</v>
          </cell>
        </row>
        <row r="308">
          <cell r="B308" t="str">
            <v>CAPITULO:</v>
          </cell>
          <cell r="C308" t="e">
            <v>#REF!</v>
          </cell>
          <cell r="D308" t="e">
            <v>#REF!</v>
          </cell>
          <cell r="I308" t="str">
            <v xml:space="preserve">ELABORÓ: </v>
          </cell>
          <cell r="J308" t="str">
            <v xml:space="preserve">FECHA: </v>
          </cell>
        </row>
        <row r="310">
          <cell r="B310" t="str">
            <v>ITEM</v>
          </cell>
          <cell r="C310" t="e">
            <v>#REF!</v>
          </cell>
          <cell r="J310" t="str">
            <v>UNIDAD:</v>
          </cell>
        </row>
        <row r="311">
          <cell r="B311" t="e">
            <v>#REF!</v>
          </cell>
          <cell r="J311" t="str">
            <v>m2</v>
          </cell>
          <cell r="K311" t="e">
            <v>#REF!</v>
          </cell>
        </row>
        <row r="312">
          <cell r="B312" t="str">
            <v>UBICACIÓN</v>
          </cell>
          <cell r="D312" t="str">
            <v>LARGO</v>
          </cell>
          <cell r="E312" t="str">
            <v>ANCHO</v>
          </cell>
          <cell r="F312" t="str">
            <v>ALTURA</v>
          </cell>
          <cell r="G312" t="str">
            <v>CANT.</v>
          </cell>
          <cell r="H312" t="str">
            <v>TOTAL</v>
          </cell>
          <cell r="I312" t="str">
            <v>DETALLES</v>
          </cell>
        </row>
        <row r="313">
          <cell r="B313" t="str">
            <v>VIA TERCIARIA Nº 3 EL PANDO - EL DELIRIO</v>
          </cell>
          <cell r="D313" t="e">
            <v>#REF!</v>
          </cell>
          <cell r="E313" t="e">
            <v>#REF!</v>
          </cell>
          <cell r="H313" t="e">
            <v>#REF!</v>
          </cell>
        </row>
        <row r="314">
          <cell r="H314">
            <v>0</v>
          </cell>
        </row>
        <row r="315">
          <cell r="H315">
            <v>0</v>
          </cell>
        </row>
        <row r="316">
          <cell r="H316">
            <v>0</v>
          </cell>
        </row>
        <row r="317">
          <cell r="H317">
            <v>0</v>
          </cell>
        </row>
        <row r="318">
          <cell r="H318">
            <v>0</v>
          </cell>
        </row>
        <row r="319">
          <cell r="H319">
            <v>0</v>
          </cell>
        </row>
        <row r="320">
          <cell r="H320">
            <v>0</v>
          </cell>
        </row>
        <row r="321">
          <cell r="H321">
            <v>0</v>
          </cell>
        </row>
        <row r="322">
          <cell r="H322">
            <v>0</v>
          </cell>
        </row>
        <row r="323">
          <cell r="H323">
            <v>0</v>
          </cell>
        </row>
        <row r="324">
          <cell r="H324">
            <v>0</v>
          </cell>
        </row>
        <row r="325">
          <cell r="G325" t="str">
            <v>TOTAL</v>
          </cell>
          <cell r="H325" t="e">
            <v>#REF!</v>
          </cell>
        </row>
        <row r="334">
          <cell r="B334" t="str">
            <v>MEMORIA DE CÁLCULO DE CANTIDADES DE OBRA</v>
          </cell>
        </row>
        <row r="335">
          <cell r="B335" t="str">
            <v>CAPITULO:</v>
          </cell>
          <cell r="C335" t="e">
            <v>#REF!</v>
          </cell>
          <cell r="D335" t="e">
            <v>#REF!</v>
          </cell>
          <cell r="I335" t="str">
            <v xml:space="preserve">ELABORÓ: </v>
          </cell>
          <cell r="J335" t="str">
            <v xml:space="preserve">FECHA: </v>
          </cell>
        </row>
        <row r="337">
          <cell r="B337" t="str">
            <v>ITEM</v>
          </cell>
          <cell r="C337" t="e">
            <v>#REF!</v>
          </cell>
          <cell r="J337" t="str">
            <v>UNIDAD:</v>
          </cell>
        </row>
        <row r="338">
          <cell r="B338" t="e">
            <v>#REF!</v>
          </cell>
          <cell r="J338" t="str">
            <v/>
          </cell>
          <cell r="K338" t="e">
            <v>#REF!</v>
          </cell>
        </row>
        <row r="339">
          <cell r="B339" t="str">
            <v>UBICACIÓN</v>
          </cell>
          <cell r="D339" t="str">
            <v>LARGO</v>
          </cell>
          <cell r="E339" t="str">
            <v>ANCHO</v>
          </cell>
          <cell r="F339" t="str">
            <v>ALTURA</v>
          </cell>
          <cell r="G339" t="str">
            <v>CANT.</v>
          </cell>
          <cell r="H339" t="str">
            <v>TOTAL</v>
          </cell>
          <cell r="I339" t="str">
            <v>DETALLES</v>
          </cell>
        </row>
        <row r="340">
          <cell r="B340" t="str">
            <v>VIA TERCIARIA Nº 3 EL PANDO - EL DELIRIO</v>
          </cell>
          <cell r="D340" t="e">
            <v>#REF!</v>
          </cell>
          <cell r="E340" t="e">
            <v>#REF!</v>
          </cell>
          <cell r="F340">
            <v>0.05</v>
          </cell>
          <cell r="H340" t="e">
            <v>#REF!</v>
          </cell>
        </row>
        <row r="341">
          <cell r="H341">
            <v>0</v>
          </cell>
        </row>
        <row r="342">
          <cell r="H342">
            <v>0</v>
          </cell>
        </row>
        <row r="343">
          <cell r="H343">
            <v>0</v>
          </cell>
        </row>
        <row r="344">
          <cell r="H344">
            <v>0</v>
          </cell>
        </row>
        <row r="345">
          <cell r="H345">
            <v>0</v>
          </cell>
        </row>
        <row r="346">
          <cell r="H346">
            <v>0</v>
          </cell>
        </row>
        <row r="347">
          <cell r="H347">
            <v>0</v>
          </cell>
        </row>
        <row r="348">
          <cell r="H348">
            <v>0</v>
          </cell>
        </row>
        <row r="349">
          <cell r="H349">
            <v>0</v>
          </cell>
        </row>
        <row r="350">
          <cell r="H350">
            <v>0</v>
          </cell>
        </row>
        <row r="351">
          <cell r="H351">
            <v>0</v>
          </cell>
        </row>
        <row r="352">
          <cell r="G352" t="str">
            <v>TOTAL</v>
          </cell>
          <cell r="H352" t="e">
            <v>#REF!</v>
          </cell>
        </row>
        <row r="361">
          <cell r="B361" t="str">
            <v>MEMORIA DE CÁLCULO DE CANTIDADES DE OBRA</v>
          </cell>
        </row>
        <row r="362">
          <cell r="B362" t="str">
            <v>CAPITULO:</v>
          </cell>
          <cell r="C362" t="e">
            <v>#REF!</v>
          </cell>
          <cell r="D362" t="str">
            <v/>
          </cell>
          <cell r="I362" t="str">
            <v xml:space="preserve">ELABORÓ: </v>
          </cell>
          <cell r="J362" t="str">
            <v xml:space="preserve">FECHA: </v>
          </cell>
        </row>
        <row r="364">
          <cell r="B364" t="str">
            <v>ITEM</v>
          </cell>
          <cell r="C364" t="str">
            <v/>
          </cell>
          <cell r="J364" t="str">
            <v>UNIDAD:</v>
          </cell>
        </row>
        <row r="365">
          <cell r="B365" t="e">
            <v>#REF!</v>
          </cell>
          <cell r="J365" t="str">
            <v/>
          </cell>
          <cell r="K365" t="e">
            <v>#REF!</v>
          </cell>
        </row>
        <row r="366">
          <cell r="B366" t="str">
            <v>UBICACIÓN</v>
          </cell>
          <cell r="D366" t="str">
            <v>LARGO m</v>
          </cell>
          <cell r="E366" t="str">
            <v>ANCHO</v>
          </cell>
          <cell r="F366" t="str">
            <v>REP.</v>
          </cell>
          <cell r="G366" t="str">
            <v>CANT.</v>
          </cell>
          <cell r="H366" t="str">
            <v>TOTAL</v>
          </cell>
          <cell r="I366" t="str">
            <v>DETALLES</v>
          </cell>
        </row>
        <row r="367">
          <cell r="B367" t="str">
            <v>VIA TERCIARIA Nº 3 EL PANDO - EL DELIRIO</v>
          </cell>
          <cell r="D367" t="e">
            <v>#REF!</v>
          </cell>
          <cell r="E367" t="e">
            <v>#REF!</v>
          </cell>
          <cell r="H367" t="e">
            <v>#REF!</v>
          </cell>
        </row>
        <row r="368">
          <cell r="H368">
            <v>0</v>
          </cell>
        </row>
        <row r="369">
          <cell r="H369">
            <v>0</v>
          </cell>
        </row>
        <row r="370">
          <cell r="H370">
            <v>0</v>
          </cell>
        </row>
        <row r="371">
          <cell r="H371">
            <v>0</v>
          </cell>
        </row>
        <row r="372">
          <cell r="H372">
            <v>0</v>
          </cell>
        </row>
        <row r="373">
          <cell r="H373">
            <v>0</v>
          </cell>
        </row>
        <row r="374">
          <cell r="H374">
            <v>0</v>
          </cell>
        </row>
        <row r="375">
          <cell r="G375" t="str">
            <v>TOTAL</v>
          </cell>
          <cell r="H375" t="e">
            <v>#REF!</v>
          </cell>
        </row>
      </sheetData>
      <sheetData sheetId="3">
        <row r="1">
          <cell r="B1" t="str">
            <v xml:space="preserve">MEJORAMIENTO DE VIAS TERCIARIAS: "LA UNIÓN -PUEBLO SANTO", ZONA RURAL DEL MUNICIPIO DE CAUCASIA </v>
          </cell>
          <cell r="P1" t="str">
            <v>REDONDEO</v>
          </cell>
        </row>
        <row r="4">
          <cell r="B4">
            <v>1</v>
          </cell>
          <cell r="C4" t="str">
            <v xml:space="preserve">OBRAS DE MEJORAMIENTO </v>
          </cell>
        </row>
        <row r="5">
          <cell r="B5" t="str">
            <v>ANALISIS DE PRECIO UNITARIO.</v>
          </cell>
        </row>
        <row r="6">
          <cell r="P6">
            <v>144</v>
          </cell>
        </row>
        <row r="8">
          <cell r="B8" t="str">
            <v>DATOS ESPECÍFICOS</v>
          </cell>
        </row>
        <row r="9">
          <cell r="B9" t="str">
            <v>ITEM</v>
          </cell>
          <cell r="C9" t="str">
            <v>DESCRIPCIÓN</v>
          </cell>
          <cell r="K9" t="str">
            <v>PRECIO</v>
          </cell>
          <cell r="L9" t="str">
            <v>UNIDAD</v>
          </cell>
          <cell r="N9" t="str">
            <v>CANTIDAD TOTAL</v>
          </cell>
        </row>
        <row r="10">
          <cell r="B10">
            <v>1.1000000000000001</v>
          </cell>
          <cell r="C10" t="str">
            <v xml:space="preserve">Suministro, transporte y colocación de material granular para el mejoramiento de vía </v>
          </cell>
          <cell r="K10">
            <v>46668</v>
          </cell>
          <cell r="L10" t="str">
            <v>m3</v>
          </cell>
          <cell r="N10">
            <v>320</v>
          </cell>
        </row>
        <row r="12">
          <cell r="B12" t="str">
            <v>I. EQUIPO</v>
          </cell>
        </row>
        <row r="14">
          <cell r="B14" t="str">
            <v>DESCRIPCIÓN</v>
          </cell>
          <cell r="I14" t="str">
            <v>TIPO</v>
          </cell>
          <cell r="J14" t="str">
            <v>UNIDAD</v>
          </cell>
          <cell r="K14" t="str">
            <v>TARIFA</v>
          </cell>
          <cell r="L14" t="str">
            <v>RENDIMIENTO</v>
          </cell>
          <cell r="N14" t="str">
            <v>Vr. UNITARIO</v>
          </cell>
        </row>
        <row r="15">
          <cell r="A15" t="str">
            <v>EQUI01</v>
          </cell>
          <cell r="B15" t="str">
            <v>Retrocargador (Pajarita)</v>
          </cell>
          <cell r="J15" t="str">
            <v>Hora</v>
          </cell>
          <cell r="K15">
            <v>130000</v>
          </cell>
          <cell r="L15">
            <v>30</v>
          </cell>
          <cell r="N15">
            <v>4333.333333333333</v>
          </cell>
          <cell r="P15">
            <v>9600</v>
          </cell>
        </row>
        <row r="16">
          <cell r="B16" t="str">
            <v/>
          </cell>
          <cell r="J16" t="str">
            <v/>
          </cell>
          <cell r="K16">
            <v>0</v>
          </cell>
          <cell r="N16">
            <v>0</v>
          </cell>
          <cell r="P16">
            <v>0</v>
          </cell>
        </row>
        <row r="17">
          <cell r="B17" t="str">
            <v/>
          </cell>
          <cell r="J17" t="str">
            <v/>
          </cell>
          <cell r="K17">
            <v>0</v>
          </cell>
          <cell r="N17">
            <v>0</v>
          </cell>
          <cell r="P17">
            <v>0</v>
          </cell>
        </row>
        <row r="18">
          <cell r="B18" t="str">
            <v/>
          </cell>
          <cell r="J18" t="str">
            <v/>
          </cell>
          <cell r="K18">
            <v>0</v>
          </cell>
          <cell r="N18">
            <v>0</v>
          </cell>
          <cell r="P18">
            <v>0</v>
          </cell>
        </row>
        <row r="19">
          <cell r="A19" t="str">
            <v>H01</v>
          </cell>
          <cell r="B19" t="str">
            <v>Herramienta menor %</v>
          </cell>
          <cell r="J19" t="str">
            <v>% de M.O</v>
          </cell>
          <cell r="K19">
            <v>0.05</v>
          </cell>
          <cell r="N19">
            <v>15.9375</v>
          </cell>
          <cell r="P19">
            <v>5100</v>
          </cell>
        </row>
        <row r="20">
          <cell r="B20" t="str">
            <v/>
          </cell>
        </row>
        <row r="21">
          <cell r="B21" t="str">
            <v>SUBTOTAL $</v>
          </cell>
          <cell r="N21">
            <v>4349.270833333333</v>
          </cell>
        </row>
        <row r="23">
          <cell r="B23" t="str">
            <v>II. MATERIALES</v>
          </cell>
        </row>
        <row r="25">
          <cell r="B25" t="str">
            <v>DESCRIPCIÓN</v>
          </cell>
          <cell r="J25" t="str">
            <v>UNIDAD</v>
          </cell>
          <cell r="K25" t="str">
            <v>CANTIDAD</v>
          </cell>
          <cell r="L25" t="str">
            <v>PRECIO UNIT.</v>
          </cell>
          <cell r="N25" t="str">
            <v>Vr. UNITARIO</v>
          </cell>
        </row>
        <row r="26">
          <cell r="A26" t="str">
            <v>MAT50</v>
          </cell>
          <cell r="B26" t="str">
            <v>Material de cantera para mejoramiento de vias terciarias</v>
          </cell>
          <cell r="J26" t="str">
            <v>m3</v>
          </cell>
          <cell r="K26">
            <v>1</v>
          </cell>
          <cell r="L26">
            <v>30000</v>
          </cell>
          <cell r="N26">
            <v>30000</v>
          </cell>
          <cell r="P26">
            <v>320</v>
          </cell>
        </row>
        <row r="27">
          <cell r="B27" t="str">
            <v/>
          </cell>
          <cell r="J27" t="str">
            <v/>
          </cell>
          <cell r="L27">
            <v>0</v>
          </cell>
          <cell r="N27">
            <v>0</v>
          </cell>
          <cell r="P27">
            <v>0</v>
          </cell>
        </row>
        <row r="28">
          <cell r="B28" t="str">
            <v/>
          </cell>
          <cell r="J28" t="str">
            <v/>
          </cell>
          <cell r="L28">
            <v>0</v>
          </cell>
          <cell r="N28">
            <v>0</v>
          </cell>
          <cell r="P28">
            <v>0</v>
          </cell>
        </row>
        <row r="29">
          <cell r="B29" t="str">
            <v/>
          </cell>
          <cell r="J29" t="str">
            <v/>
          </cell>
          <cell r="L29">
            <v>0</v>
          </cell>
          <cell r="N29">
            <v>0</v>
          </cell>
          <cell r="P29">
            <v>0</v>
          </cell>
        </row>
        <row r="30">
          <cell r="B30" t="str">
            <v/>
          </cell>
          <cell r="J30" t="str">
            <v/>
          </cell>
          <cell r="L30">
            <v>0</v>
          </cell>
          <cell r="N30">
            <v>0</v>
          </cell>
          <cell r="P30">
            <v>0</v>
          </cell>
        </row>
        <row r="31">
          <cell r="B31" t="str">
            <v/>
          </cell>
          <cell r="J31" t="str">
            <v/>
          </cell>
        </row>
        <row r="32">
          <cell r="B32" t="str">
            <v>SUBTOTAL $</v>
          </cell>
          <cell r="N32">
            <v>30000</v>
          </cell>
        </row>
        <row r="34">
          <cell r="B34" t="str">
            <v>III. TRANSPORTES</v>
          </cell>
        </row>
        <row r="36">
          <cell r="B36" t="str">
            <v>MATERIAL O EQUIPO</v>
          </cell>
          <cell r="H36" t="str">
            <v>UNIDAD</v>
          </cell>
          <cell r="I36" t="str">
            <v>CANTIDAD (1)</v>
          </cell>
          <cell r="J36" t="str">
            <v>DISTANCIA (2) en km</v>
          </cell>
          <cell r="K36" t="str">
            <v>(1) * (2)</v>
          </cell>
          <cell r="L36" t="str">
            <v xml:space="preserve">TARIFA </v>
          </cell>
          <cell r="N36" t="str">
            <v>Vr. UNITARIO</v>
          </cell>
        </row>
        <row r="37">
          <cell r="A37" t="str">
            <v>TR01</v>
          </cell>
          <cell r="B37" t="str">
            <v>Transporte de material de playa</v>
          </cell>
          <cell r="H37" t="str">
            <v>m3 km</v>
          </cell>
          <cell r="I37">
            <v>1</v>
          </cell>
          <cell r="J37">
            <v>5</v>
          </cell>
          <cell r="K37">
            <v>5</v>
          </cell>
          <cell r="L37">
            <v>1400</v>
          </cell>
          <cell r="N37">
            <v>7000</v>
          </cell>
          <cell r="P37">
            <v>2240000</v>
          </cell>
        </row>
        <row r="38">
          <cell r="A38" t="str">
            <v>TR03</v>
          </cell>
          <cell r="B38" t="str">
            <v xml:space="preserve">Transporte de maquinaria pesada </v>
          </cell>
          <cell r="H38" t="str">
            <v xml:space="preserve">Viaje </v>
          </cell>
          <cell r="I38">
            <v>1</v>
          </cell>
          <cell r="L38">
            <v>5000</v>
          </cell>
          <cell r="N38">
            <v>5000</v>
          </cell>
          <cell r="P38">
            <v>1600000</v>
          </cell>
        </row>
        <row r="39">
          <cell r="B39" t="str">
            <v/>
          </cell>
          <cell r="H39" t="str">
            <v/>
          </cell>
          <cell r="P39">
            <v>0</v>
          </cell>
        </row>
        <row r="40">
          <cell r="B40" t="str">
            <v/>
          </cell>
          <cell r="H40" t="str">
            <v/>
          </cell>
          <cell r="N40">
            <v>0</v>
          </cell>
          <cell r="P40">
            <v>0</v>
          </cell>
        </row>
        <row r="41">
          <cell r="B41" t="str">
            <v/>
          </cell>
          <cell r="H41" t="str">
            <v/>
          </cell>
          <cell r="N41">
            <v>0</v>
          </cell>
          <cell r="P41">
            <v>0</v>
          </cell>
        </row>
        <row r="42">
          <cell r="B42" t="str">
            <v/>
          </cell>
        </row>
        <row r="43">
          <cell r="B43" t="str">
            <v>SUBTOTAL $</v>
          </cell>
          <cell r="N43">
            <v>12000</v>
          </cell>
        </row>
        <row r="45">
          <cell r="B45" t="str">
            <v>IV. MANO DE OBRA</v>
          </cell>
        </row>
        <row r="47">
          <cell r="B47" t="str">
            <v>TRABAJADOR</v>
          </cell>
          <cell r="G47" t="str">
            <v>UNIDAD</v>
          </cell>
          <cell r="H47" t="str">
            <v>CANTIDAD</v>
          </cell>
          <cell r="I47" t="str">
            <v>$/UNIDAD</v>
          </cell>
          <cell r="J47" t="str">
            <v>PRESTACIONES</v>
          </cell>
          <cell r="K47" t="str">
            <v>JORNAL TOTAL</v>
          </cell>
          <cell r="L47" t="str">
            <v>RENDIMIENTO</v>
          </cell>
          <cell r="N47" t="str">
            <v>Vr. UNITARIO</v>
          </cell>
        </row>
        <row r="48">
          <cell r="A48" t="str">
            <v>AYU</v>
          </cell>
          <cell r="B48" t="str">
            <v>Ayudante raso</v>
          </cell>
          <cell r="G48" t="str">
            <v>DÍA</v>
          </cell>
          <cell r="H48">
            <v>1</v>
          </cell>
          <cell r="I48">
            <v>45000</v>
          </cell>
          <cell r="J48">
            <v>1.7</v>
          </cell>
          <cell r="K48">
            <v>76500</v>
          </cell>
          <cell r="L48">
            <v>4.1666666666666666E-3</v>
          </cell>
          <cell r="N48">
            <v>318.75</v>
          </cell>
          <cell r="P48">
            <v>102000</v>
          </cell>
        </row>
        <row r="49">
          <cell r="B49" t="str">
            <v/>
          </cell>
          <cell r="G49" t="str">
            <v/>
          </cell>
          <cell r="I49">
            <v>0</v>
          </cell>
          <cell r="J49">
            <v>0</v>
          </cell>
          <cell r="K49">
            <v>0</v>
          </cell>
          <cell r="L49">
            <v>0</v>
          </cell>
          <cell r="N49">
            <v>0</v>
          </cell>
          <cell r="P49">
            <v>0</v>
          </cell>
        </row>
        <row r="50">
          <cell r="B50" t="str">
            <v/>
          </cell>
          <cell r="G50" t="str">
            <v/>
          </cell>
          <cell r="I50">
            <v>0</v>
          </cell>
          <cell r="J50">
            <v>0</v>
          </cell>
          <cell r="K50">
            <v>0</v>
          </cell>
          <cell r="N50">
            <v>0</v>
          </cell>
          <cell r="P50">
            <v>0</v>
          </cell>
        </row>
        <row r="51">
          <cell r="B51" t="str">
            <v/>
          </cell>
          <cell r="G51" t="str">
            <v/>
          </cell>
          <cell r="I51">
            <v>0</v>
          </cell>
          <cell r="J51">
            <v>0</v>
          </cell>
          <cell r="K51">
            <v>0</v>
          </cell>
          <cell r="N51">
            <v>0</v>
          </cell>
          <cell r="P51">
            <v>0</v>
          </cell>
        </row>
        <row r="52">
          <cell r="B52" t="str">
            <v/>
          </cell>
          <cell r="G52" t="str">
            <v/>
          </cell>
          <cell r="I52">
            <v>0</v>
          </cell>
          <cell r="J52">
            <v>0</v>
          </cell>
          <cell r="K52">
            <v>0</v>
          </cell>
          <cell r="P52">
            <v>0</v>
          </cell>
        </row>
        <row r="53">
          <cell r="B53" t="str">
            <v>SUBTOTAL $</v>
          </cell>
          <cell r="N53">
            <v>318.75</v>
          </cell>
        </row>
        <row r="55">
          <cell r="B55" t="str">
            <v>TOTAL COSTO DIRECTO $</v>
          </cell>
          <cell r="N55">
            <v>46668</v>
          </cell>
        </row>
        <row r="63">
          <cell r="B63" t="str">
            <v xml:space="preserve">MEJORAMIENTO DE VIAS TERCIARIAS: "LA UNIÓN -PUEBLO SANTO", ZONA RURAL DEL MUNICIPIO DE CAUCASIA </v>
          </cell>
        </row>
        <row r="66">
          <cell r="B66">
            <v>1</v>
          </cell>
          <cell r="C66" t="str">
            <v xml:space="preserve">OBRAS DE MEJORAMIENTO </v>
          </cell>
          <cell r="P66">
            <v>6.4000000000000003E-3</v>
          </cell>
        </row>
        <row r="67">
          <cell r="B67" t="str">
            <v>ANALISIS DE PRECIO UNITARIO.</v>
          </cell>
        </row>
        <row r="70">
          <cell r="B70" t="str">
            <v>DATOS ESPECÍFICOS</v>
          </cell>
        </row>
        <row r="71">
          <cell r="B71" t="str">
            <v>ITEM</v>
          </cell>
          <cell r="C71" t="str">
            <v>DESCRIPCIÓN</v>
          </cell>
          <cell r="K71" t="str">
            <v>PRECIO</v>
          </cell>
          <cell r="L71" t="str">
            <v>UNIDAD</v>
          </cell>
          <cell r="N71" t="str">
            <v>CANTIDAD TOTAL</v>
          </cell>
        </row>
        <row r="72">
          <cell r="B72">
            <v>1.2</v>
          </cell>
          <cell r="C72" t="str">
            <v xml:space="preserve">Conformación, nivelación de la calzada y compactación de la vía </v>
          </cell>
          <cell r="K72">
            <v>2527</v>
          </cell>
          <cell r="L72" t="str">
            <v>m2</v>
          </cell>
          <cell r="N72">
            <v>4000</v>
          </cell>
          <cell r="P72" t="str">
            <v>vibro</v>
          </cell>
        </row>
        <row r="74">
          <cell r="B74" t="str">
            <v>I. EQUIPO</v>
          </cell>
          <cell r="P74" t="str">
            <v>motoniveladora</v>
          </cell>
        </row>
        <row r="76">
          <cell r="B76" t="str">
            <v>DESCRIPCIÓN</v>
          </cell>
          <cell r="I76" t="str">
            <v>TIPO</v>
          </cell>
          <cell r="J76" t="str">
            <v>UNIDAD</v>
          </cell>
          <cell r="K76" t="str">
            <v>TARIFA</v>
          </cell>
          <cell r="L76" t="str">
            <v>RENDIMIENTO</v>
          </cell>
          <cell r="N76" t="str">
            <v>Vr. UNITARIO</v>
          </cell>
        </row>
        <row r="77">
          <cell r="A77" t="str">
            <v>EQUI11</v>
          </cell>
          <cell r="B77" t="str">
            <v xml:space="preserve">Motoniveladora </v>
          </cell>
          <cell r="J77" t="str">
            <v>Hora</v>
          </cell>
          <cell r="K77">
            <v>178500</v>
          </cell>
          <cell r="L77">
            <v>250</v>
          </cell>
          <cell r="N77">
            <v>714</v>
          </cell>
          <cell r="P77">
            <v>1000000</v>
          </cell>
        </row>
        <row r="78">
          <cell r="A78" t="str">
            <v>EQUI13</v>
          </cell>
          <cell r="B78" t="str">
            <v xml:space="preserve">Vibrocompactador </v>
          </cell>
          <cell r="J78" t="str">
            <v>Hora</v>
          </cell>
          <cell r="K78">
            <v>130900</v>
          </cell>
          <cell r="L78">
            <v>150</v>
          </cell>
          <cell r="N78">
            <v>872.66666666666663</v>
          </cell>
          <cell r="P78">
            <v>600000</v>
          </cell>
        </row>
        <row r="79">
          <cell r="A79" t="str">
            <v>EQUI14</v>
          </cell>
          <cell r="B79" t="str">
            <v xml:space="preserve">Carrotanque con agua </v>
          </cell>
          <cell r="J79" t="str">
            <v>Hora</v>
          </cell>
          <cell r="K79">
            <v>100000</v>
          </cell>
          <cell r="L79">
            <v>1000</v>
          </cell>
          <cell r="N79">
            <v>100</v>
          </cell>
          <cell r="P79">
            <v>4000000</v>
          </cell>
        </row>
        <row r="80">
          <cell r="B80" t="str">
            <v/>
          </cell>
          <cell r="J80" t="str">
            <v/>
          </cell>
          <cell r="K80">
            <v>0</v>
          </cell>
          <cell r="N80">
            <v>0</v>
          </cell>
          <cell r="P80">
            <v>0</v>
          </cell>
        </row>
        <row r="81">
          <cell r="B81" t="str">
            <v/>
          </cell>
          <cell r="J81" t="str">
            <v/>
          </cell>
          <cell r="K81">
            <v>0</v>
          </cell>
          <cell r="N81">
            <v>0</v>
          </cell>
          <cell r="P81">
            <v>0</v>
          </cell>
        </row>
        <row r="82">
          <cell r="A82" t="str">
            <v>H01</v>
          </cell>
          <cell r="B82" t="str">
            <v>Herramienta menor %</v>
          </cell>
          <cell r="J82" t="str">
            <v>% de M.O</v>
          </cell>
          <cell r="K82">
            <v>0.05</v>
          </cell>
          <cell r="N82">
            <v>1.9125000000000001</v>
          </cell>
          <cell r="P82">
            <v>7650</v>
          </cell>
        </row>
        <row r="83">
          <cell r="B83" t="str">
            <v/>
          </cell>
        </row>
        <row r="84">
          <cell r="B84" t="str">
            <v>SUBTOTAL $</v>
          </cell>
          <cell r="N84">
            <v>1688.5791666666664</v>
          </cell>
        </row>
        <row r="86">
          <cell r="B86" t="str">
            <v>II. MATERIALES</v>
          </cell>
        </row>
        <row r="88">
          <cell r="B88" t="str">
            <v>DESCRIPCIÓN</v>
          </cell>
          <cell r="J88" t="str">
            <v>UNIDAD</v>
          </cell>
          <cell r="K88" t="str">
            <v>CANTIDAD</v>
          </cell>
          <cell r="L88" t="str">
            <v>PRECIO UNIT.</v>
          </cell>
          <cell r="N88" t="str">
            <v>Vr. UNITARIO</v>
          </cell>
        </row>
        <row r="89">
          <cell r="B89" t="str">
            <v/>
          </cell>
          <cell r="J89" t="str">
            <v/>
          </cell>
          <cell r="L89">
            <v>0</v>
          </cell>
          <cell r="N89">
            <v>0</v>
          </cell>
          <cell r="P89">
            <v>0</v>
          </cell>
        </row>
        <row r="90">
          <cell r="B90" t="str">
            <v/>
          </cell>
          <cell r="J90" t="str">
            <v/>
          </cell>
          <cell r="L90">
            <v>0</v>
          </cell>
          <cell r="N90">
            <v>0</v>
          </cell>
          <cell r="P90">
            <v>0</v>
          </cell>
        </row>
        <row r="91">
          <cell r="B91" t="str">
            <v/>
          </cell>
          <cell r="J91" t="str">
            <v/>
          </cell>
          <cell r="L91">
            <v>0</v>
          </cell>
          <cell r="N91">
            <v>0</v>
          </cell>
          <cell r="P91">
            <v>0</v>
          </cell>
        </row>
        <row r="92">
          <cell r="B92" t="str">
            <v/>
          </cell>
          <cell r="J92" t="str">
            <v/>
          </cell>
          <cell r="L92">
            <v>0</v>
          </cell>
          <cell r="N92">
            <v>0</v>
          </cell>
          <cell r="P92">
            <v>0</v>
          </cell>
        </row>
        <row r="93">
          <cell r="B93" t="str">
            <v/>
          </cell>
          <cell r="J93" t="str">
            <v/>
          </cell>
          <cell r="L93">
            <v>0</v>
          </cell>
          <cell r="N93">
            <v>0</v>
          </cell>
          <cell r="P93">
            <v>0</v>
          </cell>
        </row>
        <row r="94">
          <cell r="B94" t="str">
            <v/>
          </cell>
          <cell r="J94" t="str">
            <v/>
          </cell>
        </row>
        <row r="95">
          <cell r="B95" t="str">
            <v>SUBTOTAL $</v>
          </cell>
          <cell r="N95">
            <v>0</v>
          </cell>
        </row>
        <row r="97">
          <cell r="B97" t="str">
            <v>III. TRANSPORTES</v>
          </cell>
        </row>
        <row r="99">
          <cell r="B99" t="str">
            <v>MATERIAL O EQUIPO</v>
          </cell>
          <cell r="H99" t="str">
            <v>UNIDAD</v>
          </cell>
          <cell r="I99" t="str">
            <v>CANTIDAD (1)</v>
          </cell>
          <cell r="J99" t="str">
            <v>DISTANCIA (2) en km</v>
          </cell>
          <cell r="K99" t="str">
            <v>(1) * (2)</v>
          </cell>
          <cell r="L99" t="str">
            <v>TARIFA</v>
          </cell>
          <cell r="N99" t="str">
            <v>Vr. UNITARIO</v>
          </cell>
        </row>
        <row r="100">
          <cell r="A100" t="str">
            <v>TR03</v>
          </cell>
          <cell r="B100" t="str">
            <v xml:space="preserve">Transporte de maquinaria pesada </v>
          </cell>
          <cell r="H100" t="str">
            <v xml:space="preserve">Viaje </v>
          </cell>
          <cell r="I100">
            <v>2</v>
          </cell>
          <cell r="K100">
            <v>0</v>
          </cell>
          <cell r="L100">
            <v>400</v>
          </cell>
          <cell r="N100">
            <v>800</v>
          </cell>
          <cell r="P100">
            <v>3200000</v>
          </cell>
        </row>
        <row r="101">
          <cell r="B101" t="str">
            <v/>
          </cell>
          <cell r="H101" t="str">
            <v/>
          </cell>
          <cell r="K101">
            <v>0</v>
          </cell>
          <cell r="L101">
            <v>0</v>
          </cell>
          <cell r="N101">
            <v>0</v>
          </cell>
          <cell r="P101">
            <v>0</v>
          </cell>
        </row>
        <row r="102">
          <cell r="B102" t="str">
            <v/>
          </cell>
          <cell r="H102" t="str">
            <v/>
          </cell>
          <cell r="K102">
            <v>0</v>
          </cell>
          <cell r="L102">
            <v>0</v>
          </cell>
          <cell r="N102">
            <v>0</v>
          </cell>
          <cell r="P102">
            <v>0</v>
          </cell>
        </row>
        <row r="103">
          <cell r="B103" t="str">
            <v/>
          </cell>
          <cell r="H103" t="str">
            <v/>
          </cell>
          <cell r="N103">
            <v>0</v>
          </cell>
          <cell r="P103">
            <v>0</v>
          </cell>
        </row>
        <row r="104">
          <cell r="B104" t="str">
            <v/>
          </cell>
          <cell r="H104" t="str">
            <v/>
          </cell>
          <cell r="N104">
            <v>0</v>
          </cell>
          <cell r="P104">
            <v>0</v>
          </cell>
        </row>
        <row r="105">
          <cell r="B105" t="str">
            <v/>
          </cell>
        </row>
        <row r="106">
          <cell r="B106" t="str">
            <v>SUBTOTAL $</v>
          </cell>
          <cell r="N106">
            <v>800</v>
          </cell>
        </row>
        <row r="108">
          <cell r="B108" t="str">
            <v>IV. MANO DE OBRA</v>
          </cell>
        </row>
        <row r="110">
          <cell r="B110" t="str">
            <v>TRABAJADOR</v>
          </cell>
          <cell r="G110" t="str">
            <v>UNIDAD</v>
          </cell>
          <cell r="H110" t="str">
            <v>CANTIDAD</v>
          </cell>
          <cell r="I110" t="str">
            <v>$/UNIDAD</v>
          </cell>
          <cell r="J110" t="str">
            <v>PRESTACIONES</v>
          </cell>
          <cell r="K110" t="str">
            <v>JORNAL TOTAL</v>
          </cell>
          <cell r="L110" t="str">
            <v>RENDIMIENTO</v>
          </cell>
          <cell r="N110" t="str">
            <v>Vr. UNITARIO</v>
          </cell>
        </row>
        <row r="111">
          <cell r="A111" t="str">
            <v>AYU</v>
          </cell>
          <cell r="B111" t="str">
            <v>Ayudante raso</v>
          </cell>
          <cell r="G111" t="str">
            <v>DÍA</v>
          </cell>
          <cell r="I111">
            <v>45000</v>
          </cell>
          <cell r="J111">
            <v>1.7</v>
          </cell>
          <cell r="K111">
            <v>76500</v>
          </cell>
          <cell r="L111">
            <v>5.0000000000000001E-4</v>
          </cell>
          <cell r="N111">
            <v>38.25</v>
          </cell>
          <cell r="P111">
            <v>153000</v>
          </cell>
        </row>
        <row r="112">
          <cell r="B112" t="str">
            <v/>
          </cell>
          <cell r="G112" t="str">
            <v/>
          </cell>
          <cell r="I112">
            <v>0</v>
          </cell>
          <cell r="J112">
            <v>0</v>
          </cell>
          <cell r="K112">
            <v>0</v>
          </cell>
          <cell r="N112">
            <v>0</v>
          </cell>
          <cell r="P112">
            <v>0</v>
          </cell>
        </row>
        <row r="113">
          <cell r="B113" t="str">
            <v/>
          </cell>
          <cell r="G113" t="str">
            <v/>
          </cell>
          <cell r="I113">
            <v>0</v>
          </cell>
          <cell r="J113">
            <v>0</v>
          </cell>
          <cell r="K113">
            <v>0</v>
          </cell>
          <cell r="N113">
            <v>0</v>
          </cell>
          <cell r="P113">
            <v>0</v>
          </cell>
        </row>
        <row r="114">
          <cell r="B114" t="str">
            <v/>
          </cell>
          <cell r="G114" t="str">
            <v/>
          </cell>
          <cell r="I114">
            <v>0</v>
          </cell>
          <cell r="J114">
            <v>0</v>
          </cell>
          <cell r="K114">
            <v>0</v>
          </cell>
          <cell r="P114">
            <v>0</v>
          </cell>
        </row>
        <row r="115">
          <cell r="B115" t="str">
            <v>SUBTOTAL $</v>
          </cell>
          <cell r="N115">
            <v>38.25</v>
          </cell>
        </row>
        <row r="117">
          <cell r="B117" t="str">
            <v>TOTAL COSTO DIRECTO $</v>
          </cell>
          <cell r="N117">
            <v>2527</v>
          </cell>
        </row>
      </sheetData>
      <sheetData sheetId="4"/>
      <sheetData sheetId="5">
        <row r="4">
          <cell r="D4" t="str">
            <v>Semana 1</v>
          </cell>
        </row>
      </sheetData>
      <sheetData sheetId="6">
        <row r="4">
          <cell r="B4" t="str">
            <v>MAT01</v>
          </cell>
          <cell r="C4" t="str">
            <v>Larguero madera común de 2x2 de 3m</v>
          </cell>
          <cell r="D4" t="str">
            <v>UNIDAD</v>
          </cell>
          <cell r="E4">
            <v>8000</v>
          </cell>
        </row>
        <row r="5">
          <cell r="B5" t="str">
            <v>MAT02</v>
          </cell>
          <cell r="C5" t="str">
            <v>Tabla cumún cepillada a una cara x 3m</v>
          </cell>
          <cell r="D5" t="str">
            <v>UNIDAD</v>
          </cell>
          <cell r="E5">
            <v>12000</v>
          </cell>
        </row>
        <row r="6">
          <cell r="B6" t="str">
            <v>MAT03</v>
          </cell>
          <cell r="C6" t="str">
            <v>Hilo o Nailon. X 100m</v>
          </cell>
          <cell r="D6" t="str">
            <v>UNIDAD</v>
          </cell>
          <cell r="E6">
            <v>10000</v>
          </cell>
        </row>
        <row r="7">
          <cell r="B7" t="str">
            <v>MAT04</v>
          </cell>
          <cell r="C7" t="str">
            <v>Material seleccionado de la zona</v>
          </cell>
          <cell r="D7" t="str">
            <v>m3</v>
          </cell>
          <cell r="E7">
            <v>12000</v>
          </cell>
        </row>
        <row r="8">
          <cell r="B8" t="str">
            <v>MAT05</v>
          </cell>
          <cell r="C8" t="str">
            <v>Clavo común de 2" y 3"</v>
          </cell>
          <cell r="D8" t="str">
            <v>Lb</v>
          </cell>
          <cell r="E8">
            <v>6000</v>
          </cell>
        </row>
        <row r="9">
          <cell r="B9" t="str">
            <v>MAT06</v>
          </cell>
          <cell r="C9" t="str">
            <v>Cemento x 50 kg</v>
          </cell>
          <cell r="D9" t="str">
            <v>Saco</v>
          </cell>
          <cell r="E9">
            <v>28500</v>
          </cell>
        </row>
        <row r="10">
          <cell r="B10" t="str">
            <v>MAT07</v>
          </cell>
          <cell r="C10" t="str">
            <v>Material de playa mixto (balastro)</v>
          </cell>
          <cell r="D10" t="str">
            <v>m3</v>
          </cell>
          <cell r="E10">
            <v>66000</v>
          </cell>
        </row>
        <row r="11">
          <cell r="B11" t="str">
            <v>MAT08</v>
          </cell>
          <cell r="C11" t="str">
            <v>Arena de revoque.</v>
          </cell>
          <cell r="D11" t="str">
            <v>m3</v>
          </cell>
          <cell r="E11">
            <v>60000</v>
          </cell>
        </row>
        <row r="12">
          <cell r="B12" t="str">
            <v>MAT09</v>
          </cell>
          <cell r="C12" t="str">
            <v>Agua</v>
          </cell>
          <cell r="D12" t="str">
            <v>litro</v>
          </cell>
          <cell r="E12">
            <v>18</v>
          </cell>
        </row>
        <row r="13">
          <cell r="B13" t="str">
            <v>MAT10</v>
          </cell>
          <cell r="C13" t="str">
            <v>Acero</v>
          </cell>
          <cell r="D13" t="str">
            <v>kg</v>
          </cell>
          <cell r="E13">
            <v>5600</v>
          </cell>
        </row>
        <row r="14">
          <cell r="B14" t="str">
            <v>MAT11</v>
          </cell>
          <cell r="C14" t="str">
            <v>Bloque de cemento 015</v>
          </cell>
          <cell r="D14" t="str">
            <v>UNIDAD</v>
          </cell>
          <cell r="E14">
            <v>2700</v>
          </cell>
        </row>
        <row r="15">
          <cell r="B15" t="str">
            <v>MAT12</v>
          </cell>
          <cell r="C15" t="str">
            <v>Arena de pega</v>
          </cell>
          <cell r="D15" t="str">
            <v>m3</v>
          </cell>
          <cell r="E15">
            <v>60000</v>
          </cell>
        </row>
        <row r="16">
          <cell r="B16" t="str">
            <v>MAT13</v>
          </cell>
          <cell r="C16" t="str">
            <v>cerámica para muro</v>
          </cell>
          <cell r="D16" t="str">
            <v>m2</v>
          </cell>
          <cell r="E16">
            <v>36500</v>
          </cell>
        </row>
        <row r="17">
          <cell r="B17" t="str">
            <v>MAT14</v>
          </cell>
          <cell r="C17" t="str">
            <v>Malla electrosoldada d-84 15x15</v>
          </cell>
          <cell r="D17" t="str">
            <v>m2</v>
          </cell>
          <cell r="E17">
            <v>9400</v>
          </cell>
        </row>
        <row r="18">
          <cell r="B18" t="str">
            <v>MAT15</v>
          </cell>
          <cell r="C18" t="str">
            <v>Alambre quemado</v>
          </cell>
          <cell r="D18" t="str">
            <v>kg</v>
          </cell>
          <cell r="E18">
            <v>10000</v>
          </cell>
        </row>
        <row r="19">
          <cell r="B19" t="str">
            <v>MAT16</v>
          </cell>
          <cell r="C19" t="str">
            <v>Pegacor o similar con latex x 25kg</v>
          </cell>
          <cell r="D19" t="str">
            <v>Saco</v>
          </cell>
          <cell r="E19">
            <v>30000</v>
          </cell>
        </row>
        <row r="20">
          <cell r="B20" t="str">
            <v>MAT17</v>
          </cell>
          <cell r="C20" t="str">
            <v>Cerámica de 42,5x42,5 o similar</v>
          </cell>
          <cell r="D20" t="str">
            <v>m2</v>
          </cell>
          <cell r="E20">
            <v>38000</v>
          </cell>
        </row>
        <row r="21">
          <cell r="B21" t="str">
            <v>MAT18</v>
          </cell>
          <cell r="C21" t="str">
            <v>Concolor (lechada) x 5kg</v>
          </cell>
          <cell r="D21" t="str">
            <v>Caja</v>
          </cell>
          <cell r="E21">
            <v>25000</v>
          </cell>
        </row>
        <row r="22">
          <cell r="B22" t="str">
            <v>MAT19</v>
          </cell>
          <cell r="C22" t="str">
            <v>Pintura en esmalte</v>
          </cell>
          <cell r="D22" t="str">
            <v>Galón</v>
          </cell>
          <cell r="E22">
            <v>72000</v>
          </cell>
        </row>
        <row r="23">
          <cell r="B23" t="str">
            <v>MAT20</v>
          </cell>
          <cell r="C23" t="str">
            <v>Lámina de zinc liso de 2.4m x 3 (Ruana metálica)</v>
          </cell>
          <cell r="D23" t="str">
            <v>UNIDAD</v>
          </cell>
          <cell r="E23">
            <v>30000</v>
          </cell>
        </row>
        <row r="24">
          <cell r="B24" t="str">
            <v>MAT21</v>
          </cell>
          <cell r="C24" t="str">
            <v>Pintura tipo vinilo</v>
          </cell>
          <cell r="D24" t="str">
            <v>Galón</v>
          </cell>
          <cell r="E24">
            <v>65000</v>
          </cell>
        </row>
        <row r="25">
          <cell r="B25" t="str">
            <v>MAT22</v>
          </cell>
          <cell r="C25" t="str">
            <v>Ladrillo de 10x20x40</v>
          </cell>
          <cell r="D25" t="str">
            <v>Unidad</v>
          </cell>
          <cell r="E25">
            <v>1700</v>
          </cell>
        </row>
        <row r="26">
          <cell r="B26" t="str">
            <v>MAT23</v>
          </cell>
          <cell r="C26" t="str">
            <v>Codo sanitario de 2" x 90°</v>
          </cell>
          <cell r="D26" t="str">
            <v>Unidad</v>
          </cell>
          <cell r="E26">
            <v>5500</v>
          </cell>
        </row>
        <row r="27">
          <cell r="B27" t="str">
            <v>MAT24</v>
          </cell>
          <cell r="C27" t="str">
            <v>codo sanitario de 4" x 90°</v>
          </cell>
          <cell r="D27" t="str">
            <v>Unidad</v>
          </cell>
          <cell r="E27">
            <v>11000</v>
          </cell>
        </row>
        <row r="28">
          <cell r="B28" t="str">
            <v>MAT25</v>
          </cell>
          <cell r="C28" t="str">
            <v>Tubo sanitario de 2"</v>
          </cell>
          <cell r="D28" t="str">
            <v>m</v>
          </cell>
          <cell r="E28">
            <v>9850</v>
          </cell>
        </row>
        <row r="29">
          <cell r="B29" t="str">
            <v>MAT26</v>
          </cell>
          <cell r="C29" t="str">
            <v>Tubo sanitario de 4" de 3.3 mm de espesor</v>
          </cell>
          <cell r="D29" t="str">
            <v>m</v>
          </cell>
          <cell r="E29">
            <v>30000</v>
          </cell>
        </row>
        <row r="30">
          <cell r="B30" t="str">
            <v>MAT27</v>
          </cell>
          <cell r="C30" t="str">
            <v>Soldadura PVC 1/16</v>
          </cell>
          <cell r="D30" t="str">
            <v>Unidad</v>
          </cell>
          <cell r="E30">
            <v>31000</v>
          </cell>
        </row>
        <row r="31">
          <cell r="B31" t="str">
            <v>MAT28</v>
          </cell>
          <cell r="C31" t="str">
            <v>Unión sanitaria de 2"</v>
          </cell>
          <cell r="D31" t="str">
            <v>Unidad</v>
          </cell>
          <cell r="E31">
            <v>3500</v>
          </cell>
        </row>
        <row r="32">
          <cell r="B32" t="str">
            <v>MAT29</v>
          </cell>
          <cell r="C32" t="str">
            <v>Unión sanitaria de 4"</v>
          </cell>
          <cell r="D32" t="str">
            <v>Unidad</v>
          </cell>
          <cell r="E32">
            <v>9000</v>
          </cell>
        </row>
        <row r="33">
          <cell r="B33" t="str">
            <v>MAT30</v>
          </cell>
          <cell r="C33" t="str">
            <v>Esctuco plástico</v>
          </cell>
          <cell r="D33" t="str">
            <v>Galón</v>
          </cell>
          <cell r="E33">
            <v>50000</v>
          </cell>
        </row>
        <row r="34">
          <cell r="B34" t="str">
            <v>MAT31</v>
          </cell>
          <cell r="C34" t="str">
            <v>Unión pvc de 1/2"</v>
          </cell>
          <cell r="D34" t="str">
            <v>Unidad</v>
          </cell>
          <cell r="E34">
            <v>700</v>
          </cell>
        </row>
        <row r="35">
          <cell r="B35" t="str">
            <v>MAT32</v>
          </cell>
          <cell r="C35" t="str">
            <v>Adaptador embra o macho pvc de 1/2"</v>
          </cell>
          <cell r="D35" t="str">
            <v>Unidad</v>
          </cell>
          <cell r="E35">
            <v>750</v>
          </cell>
        </row>
        <row r="36">
          <cell r="B36" t="str">
            <v>MAT33</v>
          </cell>
          <cell r="C36" t="str">
            <v xml:space="preserve">Codo pvc de 1/2" de presión. </v>
          </cell>
          <cell r="D36" t="str">
            <v>Unidad</v>
          </cell>
          <cell r="E36">
            <v>1100</v>
          </cell>
        </row>
        <row r="37">
          <cell r="B37" t="str">
            <v>MAT34</v>
          </cell>
          <cell r="C37" t="str">
            <v>Tubería pvc de 1/2" de 500 psi.</v>
          </cell>
          <cell r="D37" t="str">
            <v>m</v>
          </cell>
          <cell r="E37">
            <v>3900</v>
          </cell>
        </row>
        <row r="38">
          <cell r="B38" t="str">
            <v>MAT35</v>
          </cell>
          <cell r="C38" t="str">
            <v>Combo sanitario blanco, con sanitario de consumo maximo 4.8 litros por descarga.</v>
          </cell>
          <cell r="D38" t="str">
            <v>Unidad</v>
          </cell>
          <cell r="E38">
            <v>415000</v>
          </cell>
        </row>
        <row r="39">
          <cell r="B39" t="str">
            <v>MAT36</v>
          </cell>
          <cell r="C39" t="str">
            <v>Puerta metálica calibre 20</v>
          </cell>
          <cell r="D39" t="str">
            <v>Unidad</v>
          </cell>
          <cell r="E39">
            <v>570000</v>
          </cell>
        </row>
        <row r="40">
          <cell r="B40" t="str">
            <v>MAT37</v>
          </cell>
          <cell r="C40" t="str">
            <v>Ventana metálica con protector de 1m x 1.2m</v>
          </cell>
          <cell r="D40" t="str">
            <v>Unidad</v>
          </cell>
          <cell r="E40">
            <v>500000</v>
          </cell>
        </row>
        <row r="41">
          <cell r="B41" t="str">
            <v>MAT38</v>
          </cell>
          <cell r="C41" t="str">
            <v>Puerta en metálica calibre 20 de 0.75m</v>
          </cell>
          <cell r="D41" t="str">
            <v>Unidad</v>
          </cell>
          <cell r="E41">
            <v>415000</v>
          </cell>
        </row>
        <row r="42">
          <cell r="B42" t="str">
            <v>MAT39</v>
          </cell>
          <cell r="C42" t="str">
            <v>Mueble superior de cocina en RH.</v>
          </cell>
          <cell r="D42" t="str">
            <v>m</v>
          </cell>
          <cell r="E42">
            <v>365000</v>
          </cell>
        </row>
        <row r="43">
          <cell r="B43" t="str">
            <v>MAT40</v>
          </cell>
          <cell r="C43" t="str">
            <v>Mueble inferior de apoyo en RH.</v>
          </cell>
          <cell r="D43" t="str">
            <v>m</v>
          </cell>
          <cell r="E43">
            <v>381000</v>
          </cell>
        </row>
        <row r="44">
          <cell r="B44" t="str">
            <v>MAT41</v>
          </cell>
          <cell r="C44" t="str">
            <v>Estuco plástico o natural</v>
          </cell>
          <cell r="D44" t="str">
            <v>kg</v>
          </cell>
          <cell r="E44">
            <v>2400</v>
          </cell>
        </row>
        <row r="45">
          <cell r="B45" t="str">
            <v>MAT42</v>
          </cell>
          <cell r="C45" t="str">
            <v>Grifo para cocina</v>
          </cell>
          <cell r="D45" t="str">
            <v>Unidad</v>
          </cell>
          <cell r="E45">
            <v>170000</v>
          </cell>
        </row>
        <row r="46">
          <cell r="B46" t="str">
            <v>MAT43</v>
          </cell>
          <cell r="C46" t="str">
            <v>Estufa de empotrar inoxidable de 4 quemadores.</v>
          </cell>
          <cell r="D46" t="str">
            <v>Unidad</v>
          </cell>
          <cell r="E46">
            <v>430000</v>
          </cell>
        </row>
        <row r="47">
          <cell r="B47" t="str">
            <v>MAT44</v>
          </cell>
          <cell r="C47" t="str">
            <v>Tapa goteras, cemento plastico o masilla.</v>
          </cell>
          <cell r="D47" t="str">
            <v>Galón</v>
          </cell>
          <cell r="E47">
            <v>75000</v>
          </cell>
        </row>
        <row r="48">
          <cell r="B48" t="str">
            <v>MAT45</v>
          </cell>
          <cell r="C48" t="str">
            <v>Rollo tela verde 50m x 2.10m ancho 55gr/m2</v>
          </cell>
          <cell r="D48" t="str">
            <v>m</v>
          </cell>
          <cell r="E48">
            <v>1846.67</v>
          </cell>
        </row>
        <row r="49">
          <cell r="B49" t="str">
            <v>MAT46</v>
          </cell>
          <cell r="C49" t="str">
            <v xml:space="preserve">Alquiler día - equipo de topografía, incluye estación total, nivel y elementos complementarios </v>
          </cell>
          <cell r="D49" t="str">
            <v>Día</v>
          </cell>
          <cell r="E49">
            <v>117000</v>
          </cell>
        </row>
        <row r="50">
          <cell r="B50" t="str">
            <v>MAT47</v>
          </cell>
          <cell r="C50" t="str">
            <v>Puntilla de 1"</v>
          </cell>
          <cell r="D50" t="str">
            <v>Unidad</v>
          </cell>
          <cell r="E50">
            <v>4000</v>
          </cell>
        </row>
        <row r="51">
          <cell r="B51" t="str">
            <v>MAT48</v>
          </cell>
          <cell r="C51" t="str">
            <v>Pintura a base de aceite</v>
          </cell>
          <cell r="D51" t="str">
            <v>Galón</v>
          </cell>
          <cell r="E51">
            <v>50000</v>
          </cell>
        </row>
        <row r="52">
          <cell r="B52" t="str">
            <v>MAT49</v>
          </cell>
          <cell r="C52" t="str">
            <v>Estacas</v>
          </cell>
          <cell r="D52" t="str">
            <v>Unidad</v>
          </cell>
          <cell r="E52">
            <v>500</v>
          </cell>
        </row>
        <row r="53">
          <cell r="B53" t="str">
            <v>MAT50</v>
          </cell>
          <cell r="C53" t="str">
            <v>Material de cantera para mejoramiento de vias terciarias</v>
          </cell>
          <cell r="D53" t="str">
            <v>m3</v>
          </cell>
          <cell r="E53">
            <v>30000</v>
          </cell>
        </row>
        <row r="57">
          <cell r="B57" t="str">
            <v>LISTADO DE EQUIPOS</v>
          </cell>
        </row>
        <row r="58">
          <cell r="B58" t="str">
            <v>CÓDIGO</v>
          </cell>
          <cell r="C58" t="str">
            <v>NOMBRE</v>
          </cell>
          <cell r="D58" t="str">
            <v>UNIDAD</v>
          </cell>
          <cell r="E58" t="str">
            <v>$ /UNIDAD</v>
          </cell>
        </row>
        <row r="59">
          <cell r="B59" t="str">
            <v>H01</v>
          </cell>
          <cell r="C59" t="str">
            <v>Herramienta menor %</v>
          </cell>
          <cell r="D59" t="str">
            <v>% de M.O</v>
          </cell>
          <cell r="E59">
            <v>0.05</v>
          </cell>
        </row>
        <row r="60">
          <cell r="B60" t="str">
            <v>EQUI01</v>
          </cell>
          <cell r="C60" t="str">
            <v>Retrocargador (Pajarita)</v>
          </cell>
          <cell r="D60" t="str">
            <v>Hora</v>
          </cell>
          <cell r="E60">
            <v>130000</v>
          </cell>
        </row>
        <row r="61">
          <cell r="B61" t="str">
            <v>EQUI02</v>
          </cell>
          <cell r="C61" t="str">
            <v>Concretadora de 2 saco.</v>
          </cell>
          <cell r="D61" t="str">
            <v>Día</v>
          </cell>
          <cell r="E61">
            <v>90000</v>
          </cell>
        </row>
        <row r="62">
          <cell r="B62" t="str">
            <v>EQUI03</v>
          </cell>
          <cell r="C62" t="str">
            <v>Vibrador de concreto.</v>
          </cell>
          <cell r="D62" t="str">
            <v>Día</v>
          </cell>
          <cell r="E62">
            <v>30000</v>
          </cell>
        </row>
        <row r="63">
          <cell r="B63" t="str">
            <v>EQUI04</v>
          </cell>
          <cell r="C63" t="str">
            <v>Andamio</v>
          </cell>
          <cell r="D63" t="str">
            <v>Día</v>
          </cell>
          <cell r="E63">
            <v>6000</v>
          </cell>
        </row>
        <row r="64">
          <cell r="B64" t="str">
            <v>EQUI05</v>
          </cell>
          <cell r="C64" t="str">
            <v>Motobomba</v>
          </cell>
          <cell r="D64" t="str">
            <v>Día</v>
          </cell>
          <cell r="E64">
            <v>60000</v>
          </cell>
        </row>
        <row r="65">
          <cell r="B65" t="str">
            <v>EQUI06</v>
          </cell>
          <cell r="C65" t="str">
            <v>Tronzadora</v>
          </cell>
          <cell r="D65" t="str">
            <v>Día</v>
          </cell>
          <cell r="E65">
            <v>35000</v>
          </cell>
        </row>
        <row r="66">
          <cell r="B66" t="str">
            <v>EQUI07</v>
          </cell>
          <cell r="C66" t="str">
            <v>Escalera</v>
          </cell>
          <cell r="D66" t="str">
            <v>Día</v>
          </cell>
          <cell r="E66">
            <v>30000</v>
          </cell>
        </row>
        <row r="67">
          <cell r="B67" t="str">
            <v>EQUI08</v>
          </cell>
          <cell r="C67" t="str">
            <v xml:space="preserve">Alquiler día - equipo de topografía, incluye estación total, nivel y elementos complementarios </v>
          </cell>
          <cell r="D67" t="str">
            <v>Día</v>
          </cell>
          <cell r="E67">
            <v>117000</v>
          </cell>
        </row>
        <row r="68">
          <cell r="B68" t="str">
            <v>EQUI09</v>
          </cell>
          <cell r="C68" t="str">
            <v>Placa vibratoria</v>
          </cell>
          <cell r="D68" t="str">
            <v>Día</v>
          </cell>
          <cell r="E68">
            <v>55000</v>
          </cell>
        </row>
        <row r="69">
          <cell r="B69" t="str">
            <v>EQUI10</v>
          </cell>
          <cell r="C69" t="str">
            <v>Formaleta metálica y tacos</v>
          </cell>
          <cell r="D69" t="str">
            <v>Día</v>
          </cell>
          <cell r="E69">
            <v>9000</v>
          </cell>
        </row>
        <row r="70">
          <cell r="B70" t="str">
            <v>EQUI11</v>
          </cell>
          <cell r="C70" t="str">
            <v xml:space="preserve">Motoniveladora </v>
          </cell>
          <cell r="D70" t="str">
            <v>Hora</v>
          </cell>
          <cell r="E70">
            <v>178500</v>
          </cell>
        </row>
        <row r="71">
          <cell r="B71" t="str">
            <v>EQUI12</v>
          </cell>
          <cell r="C71" t="str">
            <v>Bulldozer</v>
          </cell>
          <cell r="D71" t="str">
            <v>Hora</v>
          </cell>
          <cell r="E71">
            <v>150000</v>
          </cell>
        </row>
        <row r="72">
          <cell r="B72" t="str">
            <v>EQUI13</v>
          </cell>
          <cell r="C72" t="str">
            <v xml:space="preserve">Vibrocompactador </v>
          </cell>
          <cell r="D72" t="str">
            <v>Hora</v>
          </cell>
          <cell r="E72">
            <v>130900</v>
          </cell>
        </row>
        <row r="73">
          <cell r="B73" t="str">
            <v>EQUI14</v>
          </cell>
          <cell r="C73" t="str">
            <v xml:space="preserve">Carrotanque con agua </v>
          </cell>
          <cell r="D73" t="str">
            <v>Hora</v>
          </cell>
          <cell r="E73">
            <v>100000</v>
          </cell>
        </row>
        <row r="74">
          <cell r="B74" t="str">
            <v>EQUI15</v>
          </cell>
          <cell r="C74" t="str">
            <v xml:space="preserve">Volqueta </v>
          </cell>
          <cell r="D74" t="str">
            <v>Día</v>
          </cell>
          <cell r="E74">
            <v>500000</v>
          </cell>
        </row>
        <row r="79">
          <cell r="B79" t="str">
            <v>LISTADO DE TRASNPORTES</v>
          </cell>
        </row>
        <row r="80">
          <cell r="B80" t="str">
            <v>CÓDIGO</v>
          </cell>
          <cell r="C80" t="str">
            <v>NOMBRE</v>
          </cell>
          <cell r="D80" t="str">
            <v>UNIDAD</v>
          </cell>
          <cell r="E80" t="str">
            <v>$ /UNIDAD</v>
          </cell>
        </row>
        <row r="81">
          <cell r="B81" t="str">
            <v>TR01</v>
          </cell>
          <cell r="C81" t="str">
            <v>Transporte de material de playa</v>
          </cell>
          <cell r="D81" t="str">
            <v>m3 km</v>
          </cell>
          <cell r="E81">
            <v>1400</v>
          </cell>
        </row>
        <row r="82">
          <cell r="B82" t="str">
            <v>TR02</v>
          </cell>
          <cell r="C82" t="str">
            <v>Transporte interno de material seleccionado para lleno</v>
          </cell>
          <cell r="D82" t="str">
            <v>m3 km</v>
          </cell>
          <cell r="E82">
            <v>1400</v>
          </cell>
        </row>
        <row r="83">
          <cell r="B83" t="str">
            <v>TR03</v>
          </cell>
          <cell r="C83" t="str">
            <v xml:space="preserve">Transporte de maquinaria pesada </v>
          </cell>
          <cell r="D83" t="str">
            <v xml:space="preserve">Viaje </v>
          </cell>
          <cell r="E83">
            <v>800000</v>
          </cell>
        </row>
        <row r="84">
          <cell r="B84" t="str">
            <v>TR04</v>
          </cell>
          <cell r="C84" t="str">
            <v>Transporte</v>
          </cell>
          <cell r="D84" t="str">
            <v>ton Km</v>
          </cell>
          <cell r="E84">
            <v>2000</v>
          </cell>
        </row>
        <row r="88">
          <cell r="B88" t="str">
            <v>LISTADO DE MANO DE OBRA</v>
          </cell>
        </row>
        <row r="89">
          <cell r="B89" t="str">
            <v>CÓDIGO</v>
          </cell>
          <cell r="C89" t="str">
            <v>NOMBRE</v>
          </cell>
          <cell r="D89" t="str">
            <v>UNIDAD</v>
          </cell>
          <cell r="E89" t="str">
            <v>VALOR $</v>
          </cell>
        </row>
        <row r="90">
          <cell r="B90" t="str">
            <v>OFI01</v>
          </cell>
          <cell r="C90" t="str">
            <v>Oficial de obra civil</v>
          </cell>
          <cell r="D90" t="str">
            <v>DÍA</v>
          </cell>
          <cell r="E90">
            <v>75000</v>
          </cell>
        </row>
        <row r="91">
          <cell r="B91" t="str">
            <v>OFI02</v>
          </cell>
          <cell r="C91" t="str">
            <v>Oficial eléctrico</v>
          </cell>
          <cell r="D91" t="str">
            <v>DÍA</v>
          </cell>
          <cell r="E91">
            <v>100000</v>
          </cell>
        </row>
        <row r="92">
          <cell r="B92" t="str">
            <v>AYUEN</v>
          </cell>
          <cell r="C92" t="str">
            <v>Ayudante calificado</v>
          </cell>
          <cell r="D92" t="str">
            <v>DÍA</v>
          </cell>
          <cell r="E92">
            <v>55000</v>
          </cell>
        </row>
        <row r="93">
          <cell r="B93" t="str">
            <v>AYU</v>
          </cell>
          <cell r="C93" t="str">
            <v>Ayudante raso</v>
          </cell>
          <cell r="D93" t="str">
            <v>DÍA</v>
          </cell>
          <cell r="E93">
            <v>45000</v>
          </cell>
        </row>
        <row r="94">
          <cell r="B94" t="str">
            <v>TOP</v>
          </cell>
          <cell r="C94" t="str">
            <v>Topógrafo</v>
          </cell>
          <cell r="D94" t="str">
            <v>DÍA</v>
          </cell>
          <cell r="E94">
            <v>124054</v>
          </cell>
        </row>
        <row r="95">
          <cell r="B95" t="str">
            <v>AUTOP</v>
          </cell>
          <cell r="C95" t="str">
            <v xml:space="preserve">Auxiliar de topografía </v>
          </cell>
          <cell r="D95" t="str">
            <v>DÍA</v>
          </cell>
          <cell r="E95">
            <v>54720</v>
          </cell>
        </row>
        <row r="101">
          <cell r="C101" t="str">
            <v>STEFANY BOHORQUEZ PÉREZ</v>
          </cell>
        </row>
        <row r="102">
          <cell r="C102" t="str">
            <v>SECRETARIA DE PLANEACIÓN</v>
          </cell>
        </row>
      </sheetData>
      <sheetData sheetId="7"/>
      <sheetData sheetId="8"/>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Hoja1 (2)"/>
      <sheetName val="ANLS.  PPTL"/>
      <sheetName val="FLUJO"/>
      <sheetName val="Hoja1"/>
      <sheetName val="1.0"/>
      <sheetName val="2.0"/>
      <sheetName val="3.0"/>
      <sheetName val="4.0"/>
      <sheetName val="5.0"/>
      <sheetName val="6.0"/>
      <sheetName val="7.0"/>
      <sheetName val="8.0"/>
      <sheetName val="10.0"/>
      <sheetName val="APU"/>
    </sheetNames>
    <sheetDataSet>
      <sheetData sheetId="0"/>
      <sheetData sheetId="1">
        <row r="1">
          <cell r="C1">
            <v>1</v>
          </cell>
          <cell r="D1" t="str">
            <v>Capítulo - Obras Preliminares Y Demoliciones</v>
          </cell>
          <cell r="E1" t="str">
            <v>SD</v>
          </cell>
          <cell r="F1">
            <v>0</v>
          </cell>
          <cell r="G1">
            <v>42857</v>
          </cell>
        </row>
        <row r="2">
          <cell r="C2">
            <v>2</v>
          </cell>
          <cell r="D2" t="str">
            <v>Capítulo - Excavación, Cimentaciones Y Rellenos</v>
          </cell>
          <cell r="E2" t="str">
            <v>SD</v>
          </cell>
          <cell r="F2">
            <v>0</v>
          </cell>
          <cell r="G2">
            <v>41018</v>
          </cell>
        </row>
        <row r="3">
          <cell r="C3">
            <v>3</v>
          </cell>
          <cell r="D3" t="str">
            <v>Capítulo - Mampostería Y Concretos</v>
          </cell>
          <cell r="E3" t="str">
            <v>SD</v>
          </cell>
          <cell r="F3">
            <v>0</v>
          </cell>
          <cell r="G3">
            <v>42857</v>
          </cell>
        </row>
        <row r="4">
          <cell r="C4">
            <v>4</v>
          </cell>
          <cell r="D4" t="str">
            <v>Capítulo -  Pañetes</v>
          </cell>
          <cell r="E4" t="str">
            <v>SD</v>
          </cell>
          <cell r="F4">
            <v>0</v>
          </cell>
          <cell r="G4">
            <v>41018</v>
          </cell>
        </row>
        <row r="5">
          <cell r="C5">
            <v>5</v>
          </cell>
          <cell r="D5" t="str">
            <v>Capítulo - Estructuras</v>
          </cell>
          <cell r="E5" t="str">
            <v>SD</v>
          </cell>
          <cell r="F5">
            <v>0</v>
          </cell>
          <cell r="G5">
            <v>41018</v>
          </cell>
        </row>
        <row r="6">
          <cell r="C6">
            <v>6</v>
          </cell>
          <cell r="D6" t="str">
            <v>Capítulo - Cubiertas E Impermabilización</v>
          </cell>
          <cell r="E6" t="str">
            <v>SD</v>
          </cell>
          <cell r="F6">
            <v>0</v>
          </cell>
          <cell r="G6">
            <v>41018</v>
          </cell>
        </row>
        <row r="7">
          <cell r="C7">
            <v>7</v>
          </cell>
          <cell r="D7" t="str">
            <v>Capítulo - Pisos, Enchapes Y Revestimientos</v>
          </cell>
          <cell r="E7" t="str">
            <v>SD</v>
          </cell>
          <cell r="F7">
            <v>0</v>
          </cell>
          <cell r="G7">
            <v>41018</v>
          </cell>
        </row>
        <row r="8">
          <cell r="C8">
            <v>8</v>
          </cell>
          <cell r="D8" t="str">
            <v>Capítulo - Instalaciones Hidráulicas Y Sanitarias</v>
          </cell>
          <cell r="E8" t="str">
            <v>SD</v>
          </cell>
          <cell r="F8">
            <v>0</v>
          </cell>
          <cell r="G8">
            <v>41018</v>
          </cell>
        </row>
        <row r="9">
          <cell r="C9">
            <v>9</v>
          </cell>
          <cell r="D9" t="str">
            <v>Capítulo - Instalaciones Eléctricas Y Especiales</v>
          </cell>
          <cell r="E9" t="str">
            <v>SD</v>
          </cell>
          <cell r="F9">
            <v>0</v>
          </cell>
          <cell r="G9">
            <v>41018</v>
          </cell>
        </row>
        <row r="10">
          <cell r="C10">
            <v>10</v>
          </cell>
          <cell r="D10" t="str">
            <v>Capítulo - Aparatos Sanitarios</v>
          </cell>
          <cell r="E10" t="str">
            <v>SD</v>
          </cell>
          <cell r="F10">
            <v>0</v>
          </cell>
          <cell r="G10">
            <v>41018</v>
          </cell>
        </row>
        <row r="11">
          <cell r="C11">
            <v>11</v>
          </cell>
          <cell r="D11" t="str">
            <v>Capítulo - Carpintería Metálica Y De Madera</v>
          </cell>
          <cell r="E11" t="str">
            <v>SD</v>
          </cell>
          <cell r="F11">
            <v>0</v>
          </cell>
          <cell r="G11">
            <v>41018</v>
          </cell>
        </row>
        <row r="12">
          <cell r="C12">
            <v>12</v>
          </cell>
          <cell r="D12" t="str">
            <v>Capítulo - Acabados Y Pañetes</v>
          </cell>
          <cell r="E12" t="str">
            <v>SD</v>
          </cell>
          <cell r="F12">
            <v>0</v>
          </cell>
          <cell r="G12">
            <v>42857</v>
          </cell>
        </row>
        <row r="13">
          <cell r="C13">
            <v>13</v>
          </cell>
          <cell r="D13" t="str">
            <v>Capítulo - Obras Complementarias</v>
          </cell>
          <cell r="E13" t="str">
            <v>SD</v>
          </cell>
          <cell r="F13">
            <v>0</v>
          </cell>
          <cell r="G13">
            <v>41018</v>
          </cell>
        </row>
        <row r="14">
          <cell r="C14">
            <v>14</v>
          </cell>
          <cell r="D14" t="str">
            <v>Capitulo - Cancha Multiple</v>
          </cell>
          <cell r="E14" t="str">
            <v>UN</v>
          </cell>
          <cell r="F14">
            <v>0</v>
          </cell>
          <cell r="G14">
            <v>42857</v>
          </cell>
        </row>
        <row r="15">
          <cell r="C15">
            <v>15</v>
          </cell>
          <cell r="D15" t="str">
            <v>Capitulo - Obras De Cerramiento</v>
          </cell>
          <cell r="E15" t="str">
            <v>UN</v>
          </cell>
          <cell r="F15">
            <v>0</v>
          </cell>
          <cell r="G15">
            <v>41185</v>
          </cell>
        </row>
        <row r="16">
          <cell r="C16">
            <v>16</v>
          </cell>
          <cell r="D16" t="str">
            <v>Capítulo - Juegos</v>
          </cell>
          <cell r="E16" t="str">
            <v>UN</v>
          </cell>
          <cell r="F16">
            <v>0</v>
          </cell>
          <cell r="G16">
            <v>41185</v>
          </cell>
        </row>
        <row r="17">
          <cell r="C17">
            <v>17</v>
          </cell>
          <cell r="D17" t="str">
            <v>Recuperación Y Adecuación De Canchas De Arena</v>
          </cell>
          <cell r="E17" t="str">
            <v>SD</v>
          </cell>
          <cell r="F17">
            <v>0</v>
          </cell>
          <cell r="G17">
            <v>41603</v>
          </cell>
        </row>
        <row r="18">
          <cell r="C18">
            <v>18</v>
          </cell>
          <cell r="D18" t="str">
            <v>Capitulo - Construcción Y Adecuación De Canchas De Concreto</v>
          </cell>
          <cell r="E18" t="str">
            <v>SD</v>
          </cell>
          <cell r="F18">
            <v>0</v>
          </cell>
          <cell r="G18">
            <v>41772</v>
          </cell>
        </row>
        <row r="19">
          <cell r="C19">
            <v>19</v>
          </cell>
          <cell r="D19" t="str">
            <v>Empalme De Tubería De Alcantarillado Desde 160 Mm (6") Hasta 300 Mm (12") A Pozo Existente O Tubería Existente</v>
          </cell>
          <cell r="E19" t="str">
            <v>UN</v>
          </cell>
          <cell r="F19">
            <v>70000</v>
          </cell>
          <cell r="G19">
            <v>41333</v>
          </cell>
        </row>
        <row r="20">
          <cell r="C20">
            <v>20</v>
          </cell>
          <cell r="D20" t="str">
            <v>Suministro, Instalacion Y Montaje De Elementos Y Modulos Recreacionales Para El Parque Bosquesito, Ubicado En La Calle 60 Con Carrera 9, Barrio El Bosque, Distrito De Barranquilla</v>
          </cell>
          <cell r="E20" t="str">
            <v>GL</v>
          </cell>
          <cell r="F20">
            <v>6572497</v>
          </cell>
          <cell r="G20">
            <v>40304</v>
          </cell>
        </row>
        <row r="21">
          <cell r="C21">
            <v>47</v>
          </cell>
          <cell r="D21" t="str">
            <v>E - Suministro E Instalación De Lampara Fluorescente De 2 X 48" , Tipo Comercial, De Encendido Instantáneo, Para Empotrar</v>
          </cell>
          <cell r="E21" t="str">
            <v>UN</v>
          </cell>
          <cell r="F21">
            <v>114606.25</v>
          </cell>
          <cell r="G21">
            <v>41697</v>
          </cell>
        </row>
        <row r="22">
          <cell r="C22">
            <v>76</v>
          </cell>
          <cell r="D22" t="str">
            <v>Mortero 1:4</v>
          </cell>
          <cell r="E22" t="str">
            <v>M3</v>
          </cell>
          <cell r="F22">
            <v>238243.08</v>
          </cell>
          <cell r="G22">
            <v>42752</v>
          </cell>
        </row>
        <row r="23">
          <cell r="C23">
            <v>77</v>
          </cell>
          <cell r="D23" t="str">
            <v>Suministro E Instalación De Pisos Falsos Escalonados En Módulos De 0.50 X 0.50 Metros, En Madera Plástica De Prolipropileno Perforada, Con Estructura En Acero, Para Cableado, Etc. , Es Un Sistema Térmico Para Ups Y Datacenter (Proim) (Solo En El Primer Nivel)</v>
          </cell>
          <cell r="E23" t="str">
            <v>M2</v>
          </cell>
          <cell r="F23">
            <v>0</v>
          </cell>
          <cell r="G23">
            <v>42415</v>
          </cell>
        </row>
        <row r="24">
          <cell r="C24">
            <v>78</v>
          </cell>
          <cell r="D24" t="str">
            <v>Acero De Refuerzo Figurado</v>
          </cell>
          <cell r="E24" t="str">
            <v>KG</v>
          </cell>
          <cell r="F24">
            <v>4737.6499999999996</v>
          </cell>
          <cell r="G24">
            <v>42825</v>
          </cell>
        </row>
        <row r="25">
          <cell r="C25">
            <v>79</v>
          </cell>
          <cell r="D25" t="str">
            <v>Mortero 1:4 Impermeabilizado Con Sika 1</v>
          </cell>
          <cell r="E25" t="str">
            <v>M3</v>
          </cell>
          <cell r="F25">
            <v>321335.62</v>
          </cell>
          <cell r="G25">
            <v>42825</v>
          </cell>
        </row>
        <row r="26">
          <cell r="C26">
            <v>80</v>
          </cell>
          <cell r="D26" t="str">
            <v>Mortero 1:6 Impermeabilizado</v>
          </cell>
          <cell r="E26" t="str">
            <v>M3</v>
          </cell>
          <cell r="F26">
            <v>262593.37</v>
          </cell>
          <cell r="G26">
            <v>42438</v>
          </cell>
        </row>
        <row r="27">
          <cell r="C27">
            <v>81</v>
          </cell>
          <cell r="D27" t="str">
            <v>Concreto De 2500 Psi.</v>
          </cell>
          <cell r="E27" t="str">
            <v>M3</v>
          </cell>
          <cell r="F27">
            <v>290723.38</v>
          </cell>
          <cell r="G27">
            <v>42776</v>
          </cell>
        </row>
        <row r="28">
          <cell r="C28">
            <v>83</v>
          </cell>
          <cell r="D28" t="str">
            <v>Concreto De 3000 Psi</v>
          </cell>
          <cell r="E28" t="str">
            <v>M3</v>
          </cell>
          <cell r="F28">
            <v>308977.03000000003</v>
          </cell>
          <cell r="G28">
            <v>42776</v>
          </cell>
        </row>
        <row r="29">
          <cell r="C29">
            <v>84</v>
          </cell>
          <cell r="D29" t="str">
            <v>Acero De Refuerzo Cortado</v>
          </cell>
          <cell r="E29" t="str">
            <v>KG</v>
          </cell>
          <cell r="F29">
            <v>3619.4</v>
          </cell>
          <cell r="G29">
            <v>42825</v>
          </cell>
        </row>
        <row r="30">
          <cell r="C30">
            <v>85</v>
          </cell>
          <cell r="D30" t="str">
            <v>Pavimento En Concreto Rígido Mr = 550 Psi, E = 0.20 Mts, Pasadores D = 1" - Longitud 0.35 Metros A Cada 0.30 Metros Y  D = 1//2"  - Longitud 0.85 Metros A Cada 1.20 Metros, Junta Y Antisol</v>
          </cell>
          <cell r="E30" t="str">
            <v>M2</v>
          </cell>
          <cell r="F30">
            <v>128708.74</v>
          </cell>
          <cell r="G30">
            <v>42572</v>
          </cell>
        </row>
        <row r="31">
          <cell r="C31">
            <v>88</v>
          </cell>
          <cell r="D31" t="str">
            <v>Nivelación, Replanteo Y Señalización Vias</v>
          </cell>
          <cell r="E31" t="str">
            <v>M2</v>
          </cell>
          <cell r="F31">
            <v>1899.21</v>
          </cell>
          <cell r="G31">
            <v>42552</v>
          </cell>
        </row>
        <row r="32">
          <cell r="C32">
            <v>89</v>
          </cell>
          <cell r="D32" t="str">
            <v>Excavación A Máquina Y Retiro De Material</v>
          </cell>
          <cell r="E32" t="str">
            <v>M3</v>
          </cell>
          <cell r="F32">
            <v>38835.01</v>
          </cell>
          <cell r="G32">
            <v>42572</v>
          </cell>
        </row>
        <row r="33">
          <cell r="C33">
            <v>90</v>
          </cell>
          <cell r="D33" t="str">
            <v>Aplicacion De Geotextil T - 2400</v>
          </cell>
          <cell r="E33" t="str">
            <v>M2</v>
          </cell>
          <cell r="F33">
            <v>11002.03</v>
          </cell>
          <cell r="G33">
            <v>41508</v>
          </cell>
        </row>
        <row r="34">
          <cell r="C34">
            <v>92</v>
          </cell>
          <cell r="D34" t="str">
            <v>Relleno Con  Material Del Sitio, Compactado</v>
          </cell>
          <cell r="E34" t="str">
            <v>M3</v>
          </cell>
          <cell r="F34">
            <v>21397.51</v>
          </cell>
          <cell r="G34">
            <v>42552</v>
          </cell>
        </row>
        <row r="35">
          <cell r="C35">
            <v>93</v>
          </cell>
          <cell r="D35" t="str">
            <v>Relleno En Material De Subbase Caliche Compactado</v>
          </cell>
          <cell r="E35" t="str">
            <v>M3</v>
          </cell>
          <cell r="F35">
            <v>82381.45</v>
          </cell>
          <cell r="G35">
            <v>42198</v>
          </cell>
        </row>
        <row r="36">
          <cell r="C36">
            <v>95</v>
          </cell>
          <cell r="D36" t="str">
            <v>Relleno En Material De Subbase Granular Compactado</v>
          </cell>
          <cell r="E36" t="str">
            <v>M3</v>
          </cell>
          <cell r="F36">
            <v>100535.95</v>
          </cell>
          <cell r="G36">
            <v>42067</v>
          </cell>
        </row>
        <row r="37">
          <cell r="C37">
            <v>111</v>
          </cell>
          <cell r="D37" t="str">
            <v>Base Suelo Cemento 1:20 Compactado E = 0.15 Mts</v>
          </cell>
          <cell r="E37" t="str">
            <v>M2</v>
          </cell>
          <cell r="F37">
            <v>28179.21</v>
          </cell>
          <cell r="G37">
            <v>42572</v>
          </cell>
        </row>
        <row r="38">
          <cell r="C38">
            <v>113</v>
          </cell>
          <cell r="D38" t="str">
            <v>Pavimento En Concreto Rígido Mr = 500 Psi, E = 0.20 Mts, Pasadores D = 1"  - Longitud 0.35 Metros A Cada 030 Metros Y D = 1/2" - Longitud 0.85 Metros A Cada 1.20 Metros , Junta Y Antisol.</v>
          </cell>
          <cell r="E38" t="str">
            <v>M2</v>
          </cell>
          <cell r="F38">
            <v>124210.54</v>
          </cell>
          <cell r="G38">
            <v>42493</v>
          </cell>
        </row>
        <row r="39">
          <cell r="C39">
            <v>114</v>
          </cell>
          <cell r="D39" t="str">
            <v>Conformación De Pedraplén Suelto</v>
          </cell>
          <cell r="E39" t="str">
            <v>M3</v>
          </cell>
          <cell r="F39">
            <v>76849.25</v>
          </cell>
          <cell r="G39">
            <v>41026</v>
          </cell>
        </row>
        <row r="40">
          <cell r="C40">
            <v>122</v>
          </cell>
          <cell r="D40" t="str">
            <v>Pavimento En Concreto Rígido Mr = 500 Psi, E = 0.15 Mts, Pasadores D = 3/4" - Longitud 0.35 Metros A Cada 0.30 Metros, Y D = 1/2"  - Longitud 0.85 Metros A Cada 1.20 Metros, Junta Y Antisol</v>
          </cell>
          <cell r="E40" t="str">
            <v>M2</v>
          </cell>
          <cell r="F40">
            <v>100653.57</v>
          </cell>
          <cell r="G40">
            <v>42517</v>
          </cell>
        </row>
        <row r="41">
          <cell r="C41">
            <v>123</v>
          </cell>
          <cell r="D41" t="str">
            <v>Pavimento En Concreto Rígido Mr = 550 Psi, E = 0.15 Mts, Pasadores D = 3/4" - Longitud 0.35 Metros A Cada 0.30 Metros Y D = 1/2" - Longitud 0.85 Metros A Cada 1.20 Metros, Junta Y Antisol</v>
          </cell>
          <cell r="E41" t="str">
            <v>M2</v>
          </cell>
          <cell r="F41">
            <v>105468.04</v>
          </cell>
          <cell r="G41">
            <v>42493</v>
          </cell>
        </row>
        <row r="42">
          <cell r="C42">
            <v>125</v>
          </cell>
          <cell r="D42" t="str">
            <v>Bordillo En Concreto De 3000 Psi De 0,15 X 0,30 Mts</v>
          </cell>
          <cell r="E42" t="str">
            <v>ML</v>
          </cell>
          <cell r="F42">
            <v>46560.959999999999</v>
          </cell>
          <cell r="G42">
            <v>42572</v>
          </cell>
        </row>
        <row r="43">
          <cell r="C43">
            <v>127</v>
          </cell>
          <cell r="D43" t="str">
            <v>Nivelación, Replanteo Y Señalización</v>
          </cell>
          <cell r="E43" t="str">
            <v>M2</v>
          </cell>
          <cell r="F43">
            <v>2746.63</v>
          </cell>
          <cell r="G43">
            <v>42578</v>
          </cell>
        </row>
        <row r="44">
          <cell r="C44">
            <v>129</v>
          </cell>
          <cell r="D44" t="str">
            <v>Demolición De Muros De Mampostería E = 0.12 Y Retiro De Material</v>
          </cell>
          <cell r="E44" t="str">
            <v>M2</v>
          </cell>
          <cell r="F44">
            <v>16040.83</v>
          </cell>
          <cell r="G44">
            <v>42538</v>
          </cell>
        </row>
        <row r="45">
          <cell r="C45">
            <v>130</v>
          </cell>
          <cell r="D45" t="str">
            <v>E - Desmonte Y Retiro Punto Eléctrico De Lámpara O Tomacorriente Incluido Alambrado</v>
          </cell>
          <cell r="E45" t="str">
            <v>UN</v>
          </cell>
          <cell r="F45">
            <v>9659.58</v>
          </cell>
          <cell r="G45">
            <v>42472</v>
          </cell>
        </row>
        <row r="46">
          <cell r="C46">
            <v>132</v>
          </cell>
          <cell r="D46" t="str">
            <v>Demoliciones Generales Y Retiro De Material</v>
          </cell>
          <cell r="E46" t="str">
            <v>GL</v>
          </cell>
          <cell r="F46">
            <v>120000</v>
          </cell>
          <cell r="G46">
            <v>41075</v>
          </cell>
        </row>
        <row r="47">
          <cell r="C47">
            <v>133</v>
          </cell>
          <cell r="D47" t="str">
            <v>Levante De Muro En Block De Arcilla No. 4 De 0,10 X 0,20 X 0,40 Mts</v>
          </cell>
          <cell r="E47" t="str">
            <v>M2</v>
          </cell>
          <cell r="F47">
            <v>32919.980000000003</v>
          </cell>
          <cell r="G47">
            <v>42578</v>
          </cell>
        </row>
        <row r="48">
          <cell r="C48">
            <v>137</v>
          </cell>
          <cell r="D48" t="str">
            <v>Pañete Pulido Con Cal Sobre Muro</v>
          </cell>
          <cell r="E48" t="str">
            <v>M2</v>
          </cell>
          <cell r="F48">
            <v>16199.77</v>
          </cell>
          <cell r="G48">
            <v>41022</v>
          </cell>
        </row>
        <row r="49">
          <cell r="C49">
            <v>146</v>
          </cell>
          <cell r="D49" t="str">
            <v>Suministro E Instalación De Cielo Raso En Lámina Plana De Asbesto Cemento Con Estructura En Aluminio, Incluye Entramado De Apoyo.</v>
          </cell>
          <cell r="E49" t="str">
            <v>M2</v>
          </cell>
          <cell r="F49">
            <v>42003.18</v>
          </cell>
          <cell r="G49">
            <v>42578</v>
          </cell>
        </row>
        <row r="50">
          <cell r="C50">
            <v>148</v>
          </cell>
          <cell r="D50" t="str">
            <v>Pintura En Vinilo Para Cielo Raso,  A Tres Manos, Tipo Viniltex O Similar</v>
          </cell>
          <cell r="E50" t="str">
            <v>M2</v>
          </cell>
          <cell r="F50">
            <v>13038.54</v>
          </cell>
          <cell r="G50">
            <v>42578</v>
          </cell>
        </row>
        <row r="51">
          <cell r="C51">
            <v>149</v>
          </cell>
          <cell r="D51" t="str">
            <v>E - Suministro E Instalación De Lámpara Fluorescente De 2 X 48" , Tipo Comercial, Con Encendido Instantáneo, De Sobreponer</v>
          </cell>
          <cell r="E51" t="str">
            <v>UN</v>
          </cell>
          <cell r="F51">
            <v>91931.88</v>
          </cell>
          <cell r="G51">
            <v>42496</v>
          </cell>
        </row>
        <row r="52">
          <cell r="C52">
            <v>152</v>
          </cell>
          <cell r="D52" t="str">
            <v>Pintura En Vinilo Para Muro Interior, A Tres Manos Tipo Viniltex</v>
          </cell>
          <cell r="E52" t="str">
            <v>M2</v>
          </cell>
          <cell r="F52">
            <v>11065.47</v>
          </cell>
          <cell r="G52">
            <v>42578</v>
          </cell>
        </row>
        <row r="53">
          <cell r="C53">
            <v>164</v>
          </cell>
          <cell r="D53" t="str">
            <v>E - Salida De Alumbrado</v>
          </cell>
          <cell r="E53" t="str">
            <v>UN</v>
          </cell>
          <cell r="F53">
            <v>82346.75</v>
          </cell>
          <cell r="G53">
            <v>42496</v>
          </cell>
        </row>
        <row r="54">
          <cell r="C54">
            <v>167</v>
          </cell>
          <cell r="D54" t="str">
            <v>Demolición De Placa De Piso, Muro, Placa O Losa De Entrepiso, En Concreto Reforzado Ancho &gt; 0.30 Metros  Incluye Retiro De Material</v>
          </cell>
          <cell r="E54" t="str">
            <v>M2</v>
          </cell>
          <cell r="F54">
            <v>56510.75</v>
          </cell>
          <cell r="G54">
            <v>42472</v>
          </cell>
        </row>
        <row r="55">
          <cell r="C55">
            <v>173</v>
          </cell>
          <cell r="D55" t="str">
            <v>Viga De Amarre En Concreto De 3000 Psi De 0.15 X 0.25 Mts Incluye Acero De Refuerzo De 4 D = 1/2" , Estribos De D = 1/4"  A Cada 0.15 Mts</v>
          </cell>
          <cell r="E55" t="str">
            <v>ML</v>
          </cell>
          <cell r="F55">
            <v>57883.99</v>
          </cell>
          <cell r="G55">
            <v>41927</v>
          </cell>
        </row>
        <row r="56">
          <cell r="C56">
            <v>179</v>
          </cell>
          <cell r="D56" t="str">
            <v>Suministro E Instalación De Cubierta En Teja Canaleta 90, Incluye Fijador, Gancho Y Sellador</v>
          </cell>
          <cell r="E56" t="str">
            <v>M2</v>
          </cell>
          <cell r="F56">
            <v>67098.649999999994</v>
          </cell>
          <cell r="G56">
            <v>41680</v>
          </cell>
        </row>
        <row r="57">
          <cell r="C57">
            <v>182</v>
          </cell>
          <cell r="D57" t="str">
            <v>Suministro E Instalación De Correa Metálica, Con 3 Varilla De D= 5/8" , Con Estribos De D= 3/8"  A Cada 0.20 Mts, Incluye Pintura Anticorrosiva Y Esmalte, Altura 0.35 Mts</v>
          </cell>
          <cell r="E57" t="str">
            <v>ML</v>
          </cell>
          <cell r="F57">
            <v>47060.55</v>
          </cell>
          <cell r="G57">
            <v>41067</v>
          </cell>
        </row>
        <row r="58">
          <cell r="C58">
            <v>184</v>
          </cell>
          <cell r="D58" t="str">
            <v>Demolición De Cimiento Existente De 0.30 X 0.30 Mts Y Retiro De Material</v>
          </cell>
          <cell r="E58" t="str">
            <v>ML</v>
          </cell>
          <cell r="F58">
            <v>9490</v>
          </cell>
          <cell r="G58">
            <v>41569</v>
          </cell>
        </row>
        <row r="59">
          <cell r="C59">
            <v>187</v>
          </cell>
          <cell r="D59" t="str">
            <v>Excavación Para Cimiento De 0,50 X 1,05 Mts Y Retiro De Material Sobrante</v>
          </cell>
          <cell r="E59" t="str">
            <v>ML</v>
          </cell>
          <cell r="F59">
            <v>11932.5</v>
          </cell>
          <cell r="G59">
            <v>41017</v>
          </cell>
        </row>
        <row r="60">
          <cell r="C60">
            <v>189</v>
          </cell>
          <cell r="D60" t="str">
            <v>Excavación Para Cimiento De 0.80 X 1.20 Mts Y Retiro De Material</v>
          </cell>
          <cell r="E60" t="str">
            <v>ML</v>
          </cell>
          <cell r="F60">
            <v>22033.33</v>
          </cell>
          <cell r="G60">
            <v>41386</v>
          </cell>
        </row>
        <row r="61">
          <cell r="C61">
            <v>191</v>
          </cell>
          <cell r="D61" t="str">
            <v>Viga Corona En Concreto De Fc=3000 Psi, De 0,15 X 0,20 Mts, Incluye Acero De Refuerzo 2 D=1/2" , Estribos De D=3/8"  A Cada 0,15 Mts</v>
          </cell>
          <cell r="E61" t="str">
            <v>ML</v>
          </cell>
          <cell r="F61">
            <v>49415.11</v>
          </cell>
          <cell r="G61">
            <v>42572</v>
          </cell>
        </row>
        <row r="62">
          <cell r="C62">
            <v>197</v>
          </cell>
          <cell r="D62" t="str">
            <v>E - Acometida Eléctrica De D=1/2" , Alambre Aislado 3 Líneas De 110 V.-</v>
          </cell>
          <cell r="E62" t="str">
            <v>ML</v>
          </cell>
          <cell r="F62">
            <v>24298.48</v>
          </cell>
          <cell r="G62">
            <v>42496</v>
          </cell>
        </row>
        <row r="63">
          <cell r="C63">
            <v>198</v>
          </cell>
          <cell r="D63" t="str">
            <v>Relleno En Material Seleccionado Compactado</v>
          </cell>
          <cell r="E63" t="str">
            <v>M3</v>
          </cell>
          <cell r="F63">
            <v>77374.27</v>
          </cell>
          <cell r="G63">
            <v>42552</v>
          </cell>
        </row>
        <row r="64">
          <cell r="C64">
            <v>200</v>
          </cell>
          <cell r="D64" t="str">
            <v>Capitulo - Obra Civil Estación De Bombeo</v>
          </cell>
          <cell r="E64" t="str">
            <v>UN</v>
          </cell>
          <cell r="F64">
            <v>0</v>
          </cell>
          <cell r="G64">
            <v>41773</v>
          </cell>
        </row>
        <row r="65">
          <cell r="C65">
            <v>201</v>
          </cell>
          <cell r="D65" t="str">
            <v>Suministro E Instalacion De Puerta Metalica, Incluye Marco De 0.90 X 2.00 Metros</v>
          </cell>
          <cell r="E65" t="str">
            <v>UN</v>
          </cell>
          <cell r="F65">
            <v>177276.22</v>
          </cell>
          <cell r="G65">
            <v>40106</v>
          </cell>
        </row>
        <row r="66">
          <cell r="C66">
            <v>202</v>
          </cell>
          <cell r="D66" t="str">
            <v>Pedestal Ornamental (Ver Diseño)</v>
          </cell>
          <cell r="E66" t="str">
            <v>UN</v>
          </cell>
          <cell r="F66">
            <v>147000</v>
          </cell>
          <cell r="G66">
            <v>41380</v>
          </cell>
        </row>
        <row r="67">
          <cell r="C67">
            <v>203</v>
          </cell>
          <cell r="D67" t="str">
            <v>Suministro, Instalacion Y Montaje De Elementos Y Modulos Recreacionales Para El Parque Stcherassi 2, Ubicado En La Carrera 2 Sur - Calle 48, Barrio Ciudadela, Distrito De Barranquilla</v>
          </cell>
          <cell r="E67" t="str">
            <v>GL</v>
          </cell>
          <cell r="F67">
            <v>6775497</v>
          </cell>
          <cell r="G67">
            <v>40304</v>
          </cell>
        </row>
        <row r="68">
          <cell r="C68">
            <v>204</v>
          </cell>
          <cell r="D68" t="str">
            <v>Salida Eléctrica Para Toma Bifásica De 220 V En Cable Thhn 3 X No. 12, Tubería Conduit Pvc D = 1/2"</v>
          </cell>
          <cell r="E68" t="str">
            <v>UN</v>
          </cell>
          <cell r="F68">
            <v>74500</v>
          </cell>
          <cell r="G68">
            <v>41480</v>
          </cell>
        </row>
        <row r="69">
          <cell r="C69">
            <v>205</v>
          </cell>
          <cell r="D69" t="str">
            <v>Suministro E Instalación De Escalera De Emergencia Metálica, Compuesta Por Dos (2) Tramos De 1.00 Metro De Ancho, Incluye Un Descanso, Huellas En Lámina Cold Rolled Calibre 12, Estructura En Perfil Pag 180 De 0.18 Metros De Alto Por 0.06 Metros De Ancho Y Calibre 14, Barandas En Tubo Galvanizado De 2" Y Parales En Tubo Galcanizado De 1", Incluye Acabado Final</v>
          </cell>
          <cell r="E69" t="str">
            <v>UN</v>
          </cell>
          <cell r="F69">
            <v>9780000</v>
          </cell>
          <cell r="G69">
            <v>41934</v>
          </cell>
        </row>
        <row r="70">
          <cell r="C70">
            <v>206</v>
          </cell>
          <cell r="D70" t="str">
            <v>Suministro, Instalacion Y Montaje De Elementos Y Modulos Recreacionales Para El Parque Felfle, Ubicado En La Carrera 6C Con Calle 46D, Barrio Ciudadela, Distrito De Barranquilla</v>
          </cell>
          <cell r="E70" t="str">
            <v>GL</v>
          </cell>
          <cell r="F70">
            <v>5289600</v>
          </cell>
          <cell r="G70">
            <v>40304</v>
          </cell>
        </row>
        <row r="71">
          <cell r="C71">
            <v>207</v>
          </cell>
          <cell r="D71" t="str">
            <v>Suministro E Instalación Del Sistema Contraincendios, Incluye Tubería General, Roseadores Y Conexión Con El Sistema Existente</v>
          </cell>
          <cell r="E71" t="str">
            <v>GL</v>
          </cell>
          <cell r="F71">
            <v>30000000</v>
          </cell>
          <cell r="G71">
            <v>41936</v>
          </cell>
        </row>
        <row r="72">
          <cell r="C72">
            <v>208</v>
          </cell>
          <cell r="D72" t="str">
            <v>Viga Canal En Concreto Reforzado De 3000 Psi, Con Varillas De 1/2"  En Ambos Sentidos A Cada 0.20 Mts, De 0.60 X 0.10 Metros</v>
          </cell>
          <cell r="E72" t="str">
            <v>ML</v>
          </cell>
          <cell r="F72">
            <v>107133.99</v>
          </cell>
          <cell r="G72">
            <v>39835</v>
          </cell>
        </row>
        <row r="73">
          <cell r="C73">
            <v>209</v>
          </cell>
          <cell r="D73" t="str">
            <v>Suministro E Instalacion De Salida De Interruptor De Luz Doble - Incluye Caja De 2 X 4</v>
          </cell>
          <cell r="E73" t="str">
            <v>UN</v>
          </cell>
          <cell r="F73">
            <v>40273.33</v>
          </cell>
          <cell r="G73">
            <v>40107</v>
          </cell>
        </row>
        <row r="74">
          <cell r="C74">
            <v>210</v>
          </cell>
          <cell r="D74" t="str">
            <v>Suministro E Instalacion De Cielo Raso En Lamina Plana De Asbesto Cemento, Estructura En Aluminio De 1" , Incluye Entramado Para Apoyo De Estructura</v>
          </cell>
          <cell r="E74" t="str">
            <v>M2</v>
          </cell>
          <cell r="F74">
            <v>29167</v>
          </cell>
          <cell r="G74">
            <v>39640</v>
          </cell>
        </row>
        <row r="75">
          <cell r="C75">
            <v>211</v>
          </cell>
          <cell r="D75" t="str">
            <v>Reconstrucción De Capitel Existente (Ver Diseño)</v>
          </cell>
          <cell r="E75" t="str">
            <v>ML</v>
          </cell>
          <cell r="F75">
            <v>40000</v>
          </cell>
          <cell r="G75">
            <v>41344</v>
          </cell>
        </row>
        <row r="76">
          <cell r="C76">
            <v>212</v>
          </cell>
          <cell r="D76" t="str">
            <v>Suministro E Instalación De Registro En Cielo Raso - Cuadro De 0.80 X 0.80 Metros, En Angulo De Aluminio 1" X  3/4"</v>
          </cell>
          <cell r="E76" t="str">
            <v>UN</v>
          </cell>
          <cell r="F76">
            <v>32094.62</v>
          </cell>
          <cell r="G76">
            <v>41382</v>
          </cell>
        </row>
        <row r="77">
          <cell r="C77">
            <v>213</v>
          </cell>
          <cell r="D77" t="str">
            <v>Retiro De Superficies Vegetales, Incluidos Jardines, Césped, Arboles, Extracción Y Retiro De Raices De Arboles Y Retiro De Material</v>
          </cell>
          <cell r="E77" t="str">
            <v>GL</v>
          </cell>
          <cell r="F77">
            <v>635000</v>
          </cell>
          <cell r="G77">
            <v>41556</v>
          </cell>
        </row>
        <row r="78">
          <cell r="C78">
            <v>214</v>
          </cell>
          <cell r="D78" t="str">
            <v>Viga De Cimiento En Concreto De 3000 Psi, De O,30 X O,30 Mts, Incluye 4 Varillas De D= 1/2" , Estribos De 3/8"  A Cada 0.20 Mts</v>
          </cell>
          <cell r="E78" t="str">
            <v>ML</v>
          </cell>
          <cell r="F78">
            <v>76438.19</v>
          </cell>
          <cell r="G78">
            <v>42779</v>
          </cell>
        </row>
        <row r="79">
          <cell r="C79">
            <v>216</v>
          </cell>
          <cell r="D79" t="str">
            <v>Columna En Concreto De 3000 Psi, De 0.15 X 0.25 Mts, Incluye Acero De Refuerzo 3 Varillas De D=1/2" , Estribos De D= 3/8"  A Cada 0.20 Mts</v>
          </cell>
          <cell r="E79" t="str">
            <v>ML</v>
          </cell>
          <cell r="F79">
            <v>50385.57</v>
          </cell>
          <cell r="G79">
            <v>42314</v>
          </cell>
        </row>
        <row r="80">
          <cell r="C80">
            <v>218</v>
          </cell>
          <cell r="D80" t="str">
            <v>Levante De Muro En Bloque De Cemento Vibrado De 0.10 X 0.20 X 0.40 Mts, Mortero De Pega 1:4</v>
          </cell>
          <cell r="E80" t="str">
            <v>M2</v>
          </cell>
          <cell r="F80">
            <v>61992.160000000003</v>
          </cell>
          <cell r="G80">
            <v>42496</v>
          </cell>
        </row>
        <row r="81">
          <cell r="C81">
            <v>221</v>
          </cell>
          <cell r="D81" t="str">
            <v>Columna De Confinamiento En Concreto De 3000 Psi, De 0.10 X 0.20 Mts, Incluye Acero De Refuerzo 2 Varillas De D= 1/2" , Estribos De D= 3/8"  A Cada 0.20 Mts</v>
          </cell>
          <cell r="E81" t="str">
            <v>ML</v>
          </cell>
          <cell r="F81">
            <v>45480.25</v>
          </cell>
          <cell r="G81">
            <v>42578</v>
          </cell>
        </row>
        <row r="82">
          <cell r="C82">
            <v>222</v>
          </cell>
          <cell r="D82" t="str">
            <v>Viga En Concreto  De 3000 Psi, De 0.10 X 0.20 Mts, Incluye Acero De Refuerzo, 2 Varillas D= 1/2" , Estribos De D= 3/8"  A Cada 0.15 Mts</v>
          </cell>
          <cell r="E82" t="str">
            <v>ML</v>
          </cell>
          <cell r="F82">
            <v>46380.25</v>
          </cell>
          <cell r="G82">
            <v>42314</v>
          </cell>
        </row>
        <row r="83">
          <cell r="C83">
            <v>223</v>
          </cell>
          <cell r="D83" t="str">
            <v>Andén En Concreto De Fc = 3000 Psi E = 0.07 Mts</v>
          </cell>
          <cell r="E83" t="str">
            <v>M2</v>
          </cell>
          <cell r="F83">
            <v>47989.53</v>
          </cell>
          <cell r="G83">
            <v>42524</v>
          </cell>
        </row>
        <row r="84">
          <cell r="C84">
            <v>224</v>
          </cell>
          <cell r="D84" t="str">
            <v>Proteccion De Taludes En Piedra Pegada Con Mortero 1:4 E= 0.20 Mts</v>
          </cell>
          <cell r="E84" t="str">
            <v>M2</v>
          </cell>
          <cell r="F84">
            <v>66079.58</v>
          </cell>
          <cell r="G84">
            <v>41008</v>
          </cell>
        </row>
        <row r="85">
          <cell r="C85">
            <v>225</v>
          </cell>
          <cell r="D85" t="str">
            <v>Pintura En Carburin Para Muros A Dos Manos</v>
          </cell>
          <cell r="E85" t="str">
            <v>M2</v>
          </cell>
          <cell r="F85">
            <v>3708.18</v>
          </cell>
          <cell r="G85">
            <v>41540</v>
          </cell>
        </row>
        <row r="86">
          <cell r="C86">
            <v>261</v>
          </cell>
          <cell r="D86" t="str">
            <v>Mortero 1:6</v>
          </cell>
          <cell r="E86" t="str">
            <v>M3</v>
          </cell>
          <cell r="F86">
            <v>190494.33</v>
          </cell>
          <cell r="G86">
            <v>42438</v>
          </cell>
        </row>
        <row r="87">
          <cell r="C87">
            <v>262</v>
          </cell>
          <cell r="D87" t="str">
            <v>Demolición De Enchape Sobre Muro De Mampostería Y Retiro De Material</v>
          </cell>
          <cell r="E87" t="str">
            <v>M2</v>
          </cell>
          <cell r="F87">
            <v>15290.83</v>
          </cell>
          <cell r="G87">
            <v>42472</v>
          </cell>
        </row>
        <row r="88">
          <cell r="C88">
            <v>263</v>
          </cell>
          <cell r="D88" t="str">
            <v>Demolición De Piso Y Retiro De Material</v>
          </cell>
          <cell r="E88" t="str">
            <v>M2</v>
          </cell>
          <cell r="F88">
            <v>11576.67</v>
          </cell>
          <cell r="G88">
            <v>42538</v>
          </cell>
        </row>
        <row r="89">
          <cell r="C89">
            <v>264</v>
          </cell>
          <cell r="D89" t="str">
            <v>Desmonte De Aparato Sanitario Y Retiro De Material</v>
          </cell>
          <cell r="E89" t="str">
            <v>UN</v>
          </cell>
          <cell r="F89">
            <v>23350</v>
          </cell>
          <cell r="G89">
            <v>42472</v>
          </cell>
        </row>
        <row r="90">
          <cell r="C90">
            <v>265</v>
          </cell>
          <cell r="D90" t="str">
            <v>Cimiento De 0.30 X 0.30 Metros En Concreto De Fc= 3000 Psi.</v>
          </cell>
          <cell r="E90" t="str">
            <v>ML</v>
          </cell>
          <cell r="F90">
            <v>39760.400000000001</v>
          </cell>
          <cell r="G90">
            <v>41386</v>
          </cell>
        </row>
        <row r="91">
          <cell r="C91">
            <v>266</v>
          </cell>
          <cell r="D91" t="str">
            <v>Cimiento En Concreto Ciclópeo 60% De Concreto 3000 Psi, 40% Piedra De Cimiento, De 0.50 X 0.50 Mts</v>
          </cell>
          <cell r="E91" t="str">
            <v>ML</v>
          </cell>
          <cell r="F91">
            <v>66960.710000000006</v>
          </cell>
          <cell r="G91">
            <v>41015</v>
          </cell>
        </row>
        <row r="92">
          <cell r="C92">
            <v>267</v>
          </cell>
          <cell r="D92" t="str">
            <v>Sobrecimiento En Ladrillo Común Doble, Con Mortero De Pega Y Pañete Impermeabilizado. Altura 0.50 Mts</v>
          </cell>
          <cell r="E92" t="str">
            <v>ML</v>
          </cell>
          <cell r="F92">
            <v>53140.81</v>
          </cell>
          <cell r="G92">
            <v>42578</v>
          </cell>
        </row>
        <row r="93">
          <cell r="C93">
            <v>268</v>
          </cell>
          <cell r="D93" t="str">
            <v>Excavación De 0.30 X 0.30 Mts Y Retiro De Material Sobrante</v>
          </cell>
          <cell r="E93" t="str">
            <v>ML</v>
          </cell>
          <cell r="F93">
            <v>6815</v>
          </cell>
          <cell r="G93">
            <v>42578</v>
          </cell>
        </row>
        <row r="94">
          <cell r="C94">
            <v>269</v>
          </cell>
          <cell r="D94" t="str">
            <v>Levante En Calado De 0.20 X 0.20 X 0.10 Mts, Mortero De Pega 1:4</v>
          </cell>
          <cell r="E94" t="str">
            <v>M2</v>
          </cell>
          <cell r="F94">
            <v>60648.93</v>
          </cell>
          <cell r="G94">
            <v>41927</v>
          </cell>
        </row>
        <row r="95">
          <cell r="C95">
            <v>271</v>
          </cell>
          <cell r="D95" t="str">
            <v>Levante De Muro En Bloque Vibrado De 0.15 X 0.20 X 0.40 Mts, Mortero De Pega 1:4,</v>
          </cell>
          <cell r="E95" t="str">
            <v>M2</v>
          </cell>
          <cell r="F95">
            <v>64617.16</v>
          </cell>
          <cell r="G95">
            <v>42578</v>
          </cell>
        </row>
        <row r="96">
          <cell r="C96">
            <v>272</v>
          </cell>
          <cell r="D96" t="str">
            <v>Suministro E Instalación De Tubería De Agua Potable En Pvc De 1/2"</v>
          </cell>
          <cell r="E96" t="str">
            <v>ML</v>
          </cell>
          <cell r="F96">
            <v>17075.939999999999</v>
          </cell>
          <cell r="G96">
            <v>42578</v>
          </cell>
        </row>
        <row r="97">
          <cell r="C97">
            <v>274</v>
          </cell>
          <cell r="D97" t="str">
            <v>Suministro E Instalación De Tubería Sanitaria En Pvc, Diámetro 4"</v>
          </cell>
          <cell r="E97" t="str">
            <v>ML</v>
          </cell>
          <cell r="F97">
            <v>38440.43</v>
          </cell>
          <cell r="G97">
            <v>42578</v>
          </cell>
        </row>
        <row r="98">
          <cell r="C98">
            <v>282</v>
          </cell>
          <cell r="D98" t="str">
            <v>Punto De Agua Potable En Pvc. De 1/2"</v>
          </cell>
          <cell r="E98" t="str">
            <v>UN</v>
          </cell>
          <cell r="F98">
            <v>37920.949999999997</v>
          </cell>
          <cell r="G98">
            <v>42578</v>
          </cell>
        </row>
        <row r="99">
          <cell r="C99">
            <v>288</v>
          </cell>
          <cell r="D99" t="str">
            <v>Punto Sanitario En Pvc. De Diámetro 2"</v>
          </cell>
          <cell r="E99" t="str">
            <v>UN</v>
          </cell>
          <cell r="F99">
            <v>163734.35</v>
          </cell>
          <cell r="G99">
            <v>42578</v>
          </cell>
        </row>
        <row r="100">
          <cell r="C100">
            <v>293</v>
          </cell>
          <cell r="D100" t="str">
            <v>Punto Sanitario En Pvc. Diámetro 4"</v>
          </cell>
          <cell r="E100" t="str">
            <v>UN</v>
          </cell>
          <cell r="F100">
            <v>93126.42</v>
          </cell>
          <cell r="G100">
            <v>42578</v>
          </cell>
        </row>
        <row r="101">
          <cell r="C101">
            <v>297</v>
          </cell>
          <cell r="D101" t="str">
            <v>Suministro E Instalacion De Domo De Un Solo Arco En Lámina De Policarbonato Alveolar Thermoclear De 10 Mm De Espesor, Con Estructura En Viga Ipe 240, Pares Y Correas En Pag Calibre 14 Y 16, Acabado En Pintura Anticorrosiva Y Esmalte Blanco</v>
          </cell>
          <cell r="E101" t="str">
            <v>M2</v>
          </cell>
          <cell r="F101">
            <v>110574</v>
          </cell>
          <cell r="G101">
            <v>41703</v>
          </cell>
        </row>
        <row r="102">
          <cell r="C102">
            <v>298</v>
          </cell>
          <cell r="D102" t="str">
            <v>Pasante En Placa</v>
          </cell>
          <cell r="E102" t="str">
            <v>GL</v>
          </cell>
          <cell r="F102">
            <v>640000</v>
          </cell>
          <cell r="G102">
            <v>41344</v>
          </cell>
        </row>
        <row r="103">
          <cell r="C103">
            <v>299</v>
          </cell>
          <cell r="D103" t="str">
            <v>Suministro E Instalacion De Tuberia De Acueducto D = 1" Domiciliaria</v>
          </cell>
          <cell r="E103" t="str">
            <v>ML</v>
          </cell>
          <cell r="F103">
            <v>7332.76</v>
          </cell>
          <cell r="G103">
            <v>40107</v>
          </cell>
        </row>
        <row r="104">
          <cell r="C104">
            <v>300</v>
          </cell>
          <cell r="D104" t="str">
            <v>Provisión Para Licencias, Permisos Y Requerimientos Ambientales</v>
          </cell>
          <cell r="E104" t="str">
            <v>GL</v>
          </cell>
          <cell r="F104">
            <v>100000000</v>
          </cell>
          <cell r="G104">
            <v>41677</v>
          </cell>
        </row>
        <row r="105">
          <cell r="C105">
            <v>301</v>
          </cell>
          <cell r="D105" t="str">
            <v>Transporte De Materiales Provenientes De Las Excavación De Explanación, Canales Y Prestamos, Para Distancias Mayores De 1000 Metros, Escombros A Sitio Autorizado</v>
          </cell>
          <cell r="E105" t="str">
            <v>MK</v>
          </cell>
          <cell r="F105">
            <v>1000</v>
          </cell>
          <cell r="G105">
            <v>41387</v>
          </cell>
        </row>
        <row r="106">
          <cell r="C106">
            <v>302</v>
          </cell>
          <cell r="D106" t="str">
            <v>Sistema De Aire Acondicionado Y Ventilación (Ver Diseño)</v>
          </cell>
          <cell r="E106" t="str">
            <v>GL</v>
          </cell>
          <cell r="F106">
            <v>170000000</v>
          </cell>
          <cell r="G106">
            <v>41344</v>
          </cell>
        </row>
        <row r="107">
          <cell r="C107">
            <v>303</v>
          </cell>
          <cell r="D107" t="str">
            <v>Pañete En Mortero 1:4 Bajo Mesones Fundidos</v>
          </cell>
          <cell r="E107" t="str">
            <v>M2</v>
          </cell>
          <cell r="F107">
            <v>11567.37</v>
          </cell>
          <cell r="G107">
            <v>40284</v>
          </cell>
        </row>
        <row r="108">
          <cell r="C108">
            <v>304</v>
          </cell>
          <cell r="D108" t="str">
            <v>Tanque Elevado Fibra De Vidrio Diseño Triple A</v>
          </cell>
          <cell r="E108" t="str">
            <v>UN</v>
          </cell>
          <cell r="F108">
            <v>1558246</v>
          </cell>
          <cell r="G108">
            <v>40106</v>
          </cell>
        </row>
        <row r="109">
          <cell r="C109">
            <v>305</v>
          </cell>
          <cell r="D109" t="str">
            <v>Suministro E Instalacion De Bombas, Accesorios Y Tuberia Para Fuentes De Agua De Parques</v>
          </cell>
          <cell r="E109" t="str">
            <v>UN</v>
          </cell>
          <cell r="F109">
            <v>500000</v>
          </cell>
          <cell r="G109">
            <v>40373</v>
          </cell>
        </row>
        <row r="110">
          <cell r="C110">
            <v>306</v>
          </cell>
          <cell r="D110" t="str">
            <v>Desmonte De Pisos Falsos, (Incluye Desmonte Y Retiro De Material Sobrante), Este Desmonte Consiste En Quitar Módulos En Material De Madera Tipo Polipropileno De 0.50 X 0.50 Metros Los Cuales Estan Soportados En Una Estructura Cuadriculada  Removible  ( Altura 30 Centimetros), Incluye Retiro De Material Sobrante.</v>
          </cell>
          <cell r="E110" t="str">
            <v>M2</v>
          </cell>
          <cell r="F110">
            <v>25000</v>
          </cell>
          <cell r="G110">
            <v>42415</v>
          </cell>
        </row>
        <row r="111">
          <cell r="C111">
            <v>307</v>
          </cell>
          <cell r="D111" t="str">
            <v>Limpieza General Y Retiro De Material</v>
          </cell>
          <cell r="E111" t="str">
            <v>GL</v>
          </cell>
          <cell r="F111">
            <v>300000</v>
          </cell>
          <cell r="G111">
            <v>41911</v>
          </cell>
        </row>
        <row r="112">
          <cell r="C112">
            <v>308</v>
          </cell>
          <cell r="D112" t="str">
            <v>Suministro E Instalacion De Mesa De 0.80 X 0.80 Metros, Con Tapa En Concreto De 3000 Psi, Acabado En Granito Pulido Con Representacion De Juego De Ajedrez, Con Pedestal En Concreto Y Bancas Prefabricadas Tipo Idu Ref. M40 Titan O Similar, Para Juegos De Azar</v>
          </cell>
          <cell r="E112" t="str">
            <v>UN</v>
          </cell>
          <cell r="F112">
            <v>600000</v>
          </cell>
          <cell r="G112">
            <v>40374</v>
          </cell>
        </row>
        <row r="113">
          <cell r="C113">
            <v>309</v>
          </cell>
          <cell r="D113" t="str">
            <v>Molde De Letras De 0.10 X 0.10 Metros, Embebidas En El Pañete Para Rótulo A Altura &gt;  4.00 Metros</v>
          </cell>
          <cell r="E113" t="str">
            <v>ML</v>
          </cell>
          <cell r="F113">
            <v>280000</v>
          </cell>
          <cell r="G113">
            <v>41366</v>
          </cell>
        </row>
        <row r="114">
          <cell r="C114">
            <v>310</v>
          </cell>
          <cell r="D114" t="str">
            <v>Desmonte De Puerta Y Retiro De Material</v>
          </cell>
          <cell r="E114" t="str">
            <v>UN</v>
          </cell>
          <cell r="F114">
            <v>17885</v>
          </cell>
          <cell r="G114">
            <v>42472</v>
          </cell>
        </row>
        <row r="115">
          <cell r="C115">
            <v>311</v>
          </cell>
          <cell r="D115" t="str">
            <v>Excavación Para Cimiento De 0.50 X 0.70 Mts Y Retiro De Material Sobrante</v>
          </cell>
          <cell r="E115" t="str">
            <v>ML</v>
          </cell>
          <cell r="F115">
            <v>11182.5</v>
          </cell>
          <cell r="G115">
            <v>41669</v>
          </cell>
        </row>
        <row r="116">
          <cell r="C116">
            <v>312</v>
          </cell>
          <cell r="D116" t="str">
            <v>Plantilla Para Piso En Concreto De 2500 Psi E = 0.05 Mts</v>
          </cell>
          <cell r="E116" t="str">
            <v>M2</v>
          </cell>
          <cell r="F116">
            <v>22655.33</v>
          </cell>
          <cell r="G116">
            <v>41835</v>
          </cell>
        </row>
        <row r="117">
          <cell r="C117">
            <v>313</v>
          </cell>
          <cell r="D117" t="str">
            <v>Desmonte De Lavamanos Y Retiro De Material</v>
          </cell>
          <cell r="E117" t="str">
            <v>UN</v>
          </cell>
          <cell r="F117">
            <v>14610</v>
          </cell>
          <cell r="G117">
            <v>42472</v>
          </cell>
        </row>
        <row r="118">
          <cell r="C118">
            <v>315</v>
          </cell>
          <cell r="D118" t="str">
            <v>Suministro E Instalacion De Toma Corrientes Doble - Incluye Caja De 2 X 4</v>
          </cell>
          <cell r="E118" t="str">
            <v>UN</v>
          </cell>
          <cell r="F118">
            <v>43423.33</v>
          </cell>
          <cell r="G118">
            <v>40106</v>
          </cell>
        </row>
        <row r="119">
          <cell r="C119">
            <v>316</v>
          </cell>
          <cell r="D119" t="str">
            <v>Suministro E Instalacion De Lamparas Decorativas Para Parque Tipo Faroles Con Salida De 3 Luces, Incluye Pedestal Y Tubo De Soporte, Pintada Con Anticorrosivo Y Acabado En Esmalte</v>
          </cell>
          <cell r="E119" t="str">
            <v>UN</v>
          </cell>
          <cell r="F119">
            <v>500000</v>
          </cell>
          <cell r="G119">
            <v>40374</v>
          </cell>
        </row>
        <row r="120">
          <cell r="C120">
            <v>317</v>
          </cell>
          <cell r="D120" t="str">
            <v>Suministro E Instalación De Rejilla De Piso De 2"</v>
          </cell>
          <cell r="E120" t="str">
            <v>UN</v>
          </cell>
          <cell r="F120">
            <v>17827.919999999998</v>
          </cell>
          <cell r="G120">
            <v>42538</v>
          </cell>
        </row>
        <row r="121">
          <cell r="C121">
            <v>318</v>
          </cell>
          <cell r="D121" t="str">
            <v>Suministro E Instalación De Tubería De Sanitaria En Pvc, Diámetro De 2"</v>
          </cell>
          <cell r="E121" t="str">
            <v>ML</v>
          </cell>
          <cell r="F121">
            <v>31023.439999999999</v>
          </cell>
          <cell r="G121">
            <v>42578</v>
          </cell>
        </row>
        <row r="122">
          <cell r="C122">
            <v>320</v>
          </cell>
          <cell r="D122" t="str">
            <v>Registro De 0.70 X 0.70 X 0.70 Mts En Mampostería, Mortero De Pega 1:4, Pañetado Con Mortero 1:6 Impermeabilizado, Tapa En Concreto De 3000 Psi</v>
          </cell>
          <cell r="E122" t="str">
            <v>UN</v>
          </cell>
          <cell r="F122">
            <v>151164.70000000001</v>
          </cell>
          <cell r="G122">
            <v>42578</v>
          </cell>
        </row>
        <row r="123">
          <cell r="C123">
            <v>321</v>
          </cell>
          <cell r="D123" t="str">
            <v>Suministro E Instalación De Puerta Metálica Calibre 20 Por Una Faz Y Marco Calibre 18, De 1.00 X 2.00 Mts, Incluye Pintura Anticorrosiva Y Esmalte, Cerradura Y Herrrajes</v>
          </cell>
          <cell r="E123" t="str">
            <v>UN</v>
          </cell>
          <cell r="F123">
            <v>270575</v>
          </cell>
          <cell r="G123">
            <v>42578</v>
          </cell>
        </row>
        <row r="124">
          <cell r="C124">
            <v>325</v>
          </cell>
          <cell r="D124" t="str">
            <v>Suministro E Instalación De Válvula De Control De 1/2"</v>
          </cell>
          <cell r="E124" t="str">
            <v>UN</v>
          </cell>
          <cell r="F124">
            <v>33375.699999999997</v>
          </cell>
          <cell r="G124">
            <v>42314</v>
          </cell>
        </row>
        <row r="125">
          <cell r="C125">
            <v>330</v>
          </cell>
          <cell r="D125" t="str">
            <v>Viga De Cimiento En Concreto De 3000 Psi, De 0.25 X 0.25 Mts, Incluye 4 Varillas D=1/2"  Y Estribos De D=1/4"  A Cada 0.15 Mts</v>
          </cell>
          <cell r="E125" t="str">
            <v>ML</v>
          </cell>
          <cell r="F125">
            <v>58635.37</v>
          </cell>
          <cell r="G125">
            <v>41075</v>
          </cell>
        </row>
        <row r="126">
          <cell r="C126">
            <v>331</v>
          </cell>
          <cell r="D126" t="str">
            <v>Viga Culata En Concreto De 3000 Psi De 0.10 X 0.20 Mts, Incluye Acero De Refuerzo 2 Varillas De 1/2"  Y Estribos De 3/8"  A Cada 0.15 Mts</v>
          </cell>
          <cell r="E126" t="str">
            <v>ML</v>
          </cell>
          <cell r="F126">
            <v>29829.39</v>
          </cell>
          <cell r="G126">
            <v>39654</v>
          </cell>
        </row>
        <row r="127">
          <cell r="C127">
            <v>332</v>
          </cell>
          <cell r="D127" t="str">
            <v>Viga Dintel En Concreto De 3000 Psi, De 0.10 X 0.20 Mts Incluye Acero De Refuerzo 2 Varillas D=1/2" , Estribos De 3/8"  A Cada 0.15 Mts</v>
          </cell>
          <cell r="E127" t="str">
            <v>ML</v>
          </cell>
          <cell r="F127">
            <v>29829.39</v>
          </cell>
          <cell r="G127">
            <v>39654</v>
          </cell>
        </row>
        <row r="128">
          <cell r="C128">
            <v>333</v>
          </cell>
          <cell r="D128" t="str">
            <v>Suministro E Instalación De Puerta Metálica Calibre 20 Por Una Faz Y Marco Calibre 18  De 0.70 X 1.50 Mts, Incluye Pintura Anticorrosiva Y Esmalte, Cerraduras Y Herrajes</v>
          </cell>
          <cell r="E128" t="str">
            <v>UN</v>
          </cell>
          <cell r="F128">
            <v>198235</v>
          </cell>
          <cell r="G128">
            <v>42578</v>
          </cell>
        </row>
        <row r="129">
          <cell r="C129">
            <v>337</v>
          </cell>
          <cell r="D129" t="str">
            <v>Piso En Cerámica De 0.20 X 0.20 Mts Tráfico No. 4</v>
          </cell>
          <cell r="E129" t="str">
            <v>M2</v>
          </cell>
          <cell r="F129">
            <v>55223.41</v>
          </cell>
          <cell r="G129">
            <v>42472</v>
          </cell>
        </row>
        <row r="130">
          <cell r="C130">
            <v>339</v>
          </cell>
          <cell r="D130" t="str">
            <v>Piso Exterior En Tablón Vitrificado De 0.33 X 0.33 Mts, Junta En Piedra China Lavada De 0.05 Mts</v>
          </cell>
          <cell r="E130" t="str">
            <v>M2</v>
          </cell>
          <cell r="F130">
            <v>52652.74</v>
          </cell>
          <cell r="G130">
            <v>41697</v>
          </cell>
        </row>
        <row r="131">
          <cell r="C131">
            <v>342</v>
          </cell>
          <cell r="D131" t="str">
            <v>Suministro E Instalación De Cubierta En Lámina Ondulada De Asbesto Cemento, Perfil 7, Incluye Amarres Y Ganchos De Fijación</v>
          </cell>
          <cell r="E131" t="str">
            <v>M2</v>
          </cell>
          <cell r="F131">
            <v>39934.85</v>
          </cell>
          <cell r="G131">
            <v>42415</v>
          </cell>
        </row>
        <row r="132">
          <cell r="C132">
            <v>344</v>
          </cell>
          <cell r="D132" t="str">
            <v>Pañete Allanado Sobre Muro Con Mortero 1:4</v>
          </cell>
          <cell r="E132" t="str">
            <v>M2</v>
          </cell>
          <cell r="F132">
            <v>15301.23</v>
          </cell>
          <cell r="G132">
            <v>42578</v>
          </cell>
        </row>
        <row r="133">
          <cell r="C133">
            <v>349</v>
          </cell>
          <cell r="D133" t="str">
            <v>Suministro E Instalación De Sanitario Línea Integral Blanco, Incluye Interiores E Incrustación De Papelera</v>
          </cell>
          <cell r="E133" t="str">
            <v>UN</v>
          </cell>
          <cell r="F133">
            <v>253401.17</v>
          </cell>
          <cell r="G133">
            <v>42572</v>
          </cell>
        </row>
        <row r="134">
          <cell r="C134">
            <v>351</v>
          </cell>
          <cell r="D134" t="str">
            <v>Suministro E Instalación De Lavamanos Línea Integral Blanco Con Su Grifería, Incluye Incrustación De Jabonera</v>
          </cell>
          <cell r="E134" t="str">
            <v>UN</v>
          </cell>
          <cell r="F134">
            <v>185916.17</v>
          </cell>
          <cell r="G134">
            <v>42572</v>
          </cell>
        </row>
        <row r="135">
          <cell r="C135">
            <v>352</v>
          </cell>
          <cell r="D135" t="str">
            <v>Suministro E Instalación De Orinal Línea Integral Blanco Incluye Grifería</v>
          </cell>
          <cell r="E135" t="str">
            <v>UN</v>
          </cell>
          <cell r="F135">
            <v>303897</v>
          </cell>
          <cell r="G135">
            <v>42572</v>
          </cell>
        </row>
        <row r="136">
          <cell r="C136">
            <v>353</v>
          </cell>
          <cell r="D136" t="str">
            <v>Suministro E Instalación De Cargador De Batería Tipo Industrial 100 A, Incluye Baterías</v>
          </cell>
          <cell r="E136" t="str">
            <v>UN</v>
          </cell>
          <cell r="F136">
            <v>650000</v>
          </cell>
          <cell r="G136">
            <v>41480</v>
          </cell>
        </row>
        <row r="137">
          <cell r="C137">
            <v>354</v>
          </cell>
          <cell r="D137" t="str">
            <v>E - Suministro E Instalación De Tablero De Dos (2) Circuitos Incluye Tacos</v>
          </cell>
          <cell r="E137" t="str">
            <v>UN</v>
          </cell>
          <cell r="F137">
            <v>60317.5</v>
          </cell>
          <cell r="G137">
            <v>41717</v>
          </cell>
        </row>
        <row r="138">
          <cell r="C138">
            <v>357</v>
          </cell>
          <cell r="D138" t="str">
            <v>Enchape En Cerámica Para Muro De 0.20 X 0.20 Metros</v>
          </cell>
          <cell r="E138" t="str">
            <v>M2</v>
          </cell>
          <cell r="F138">
            <v>49783.25</v>
          </cell>
          <cell r="G138">
            <v>42578</v>
          </cell>
        </row>
        <row r="139">
          <cell r="C139">
            <v>362</v>
          </cell>
          <cell r="D139" t="str">
            <v>Impermeabilización Con Manto Edil O Similar De 3Mm, Acabado En Pintura Bituminosa</v>
          </cell>
          <cell r="E139" t="str">
            <v>M2</v>
          </cell>
          <cell r="F139">
            <v>29774.37</v>
          </cell>
          <cell r="G139">
            <v>42578</v>
          </cell>
        </row>
        <row r="140">
          <cell r="C140">
            <v>364</v>
          </cell>
          <cell r="D140" t="str">
            <v>Suministro E Instalación De Correa Metálica, Con 3 Varillas De D=1/2"  Con Estribos De D=3/8" , Incluye Pintura Anticorrosiva Y Esmalte</v>
          </cell>
          <cell r="E140" t="str">
            <v>ML</v>
          </cell>
          <cell r="F140">
            <v>34827.85</v>
          </cell>
          <cell r="G140">
            <v>41067</v>
          </cell>
        </row>
        <row r="141">
          <cell r="C141">
            <v>366</v>
          </cell>
          <cell r="D141" t="str">
            <v>Zabaleta En Ladrillo Con Mortero De Pega 1:4, Impermeabilizada Con Manto Edil O Similar De 3Mm</v>
          </cell>
          <cell r="E141" t="str">
            <v>ML</v>
          </cell>
          <cell r="F141">
            <v>23479</v>
          </cell>
          <cell r="G141">
            <v>39661</v>
          </cell>
        </row>
        <row r="142">
          <cell r="C142">
            <v>367</v>
          </cell>
          <cell r="D142" t="str">
            <v>Suministro E Instalación De Correas Para Anclaje De Cubierta En Ipe Galvanizadas De 160 X 60 Mm, Pintura En Anticorrosivo Y Acabado</v>
          </cell>
          <cell r="E142" t="str">
            <v>ML</v>
          </cell>
          <cell r="F142">
            <v>30000</v>
          </cell>
          <cell r="G142">
            <v>41936</v>
          </cell>
        </row>
        <row r="143">
          <cell r="C143">
            <v>368</v>
          </cell>
          <cell r="D143" t="str">
            <v>Suministro Y Aplicación De Imprimante Y Puente De Adherencia De Concreto Fresco O Endurecido Sikadur 32 Primer O Similar (Según Planos Y Especificaciones De Diseño)</v>
          </cell>
          <cell r="E143" t="str">
            <v>M2</v>
          </cell>
          <cell r="F143">
            <v>36390</v>
          </cell>
          <cell r="G143">
            <v>41479</v>
          </cell>
        </row>
        <row r="144">
          <cell r="C144">
            <v>369</v>
          </cell>
          <cell r="D144" t="str">
            <v>Entibado Tipo 4. Continuo De Madera (Ver Especificaciones)</v>
          </cell>
          <cell r="E144" t="str">
            <v>M2</v>
          </cell>
          <cell r="F144">
            <v>27720</v>
          </cell>
          <cell r="G144">
            <v>41479</v>
          </cell>
        </row>
        <row r="145">
          <cell r="C145">
            <v>370</v>
          </cell>
          <cell r="D145" t="str">
            <v>Limpieza De Canal De Agua Lluvia Existente, Incluye Retiro De Material (El Canal Es De  Aproximadamente 60 Metros De Longitud, Con 0.60 Metros De Ancho Y 0.40 Metros De Profundidad) Y  Reparación De Elementos De Concreto (10 Unidades) Que Conforman La Rejilla Del Canal</v>
          </cell>
          <cell r="E145" t="str">
            <v>GL</v>
          </cell>
          <cell r="F145">
            <v>2700000</v>
          </cell>
          <cell r="G145">
            <v>42254</v>
          </cell>
        </row>
        <row r="146">
          <cell r="C146">
            <v>371</v>
          </cell>
          <cell r="D146" t="str">
            <v>Ventaneria Con Perfileria De Aluminio Y Vidrio De 4 Mm De 1.40 X 1.50</v>
          </cell>
          <cell r="E146" t="str">
            <v>UN</v>
          </cell>
          <cell r="F146">
            <v>176626.18</v>
          </cell>
          <cell r="G146">
            <v>40106</v>
          </cell>
        </row>
        <row r="147">
          <cell r="C147">
            <v>372</v>
          </cell>
          <cell r="D147" t="str">
            <v xml:space="preserve">Suministro E Instalacion De Tuberia De 6"  Y 8" </v>
          </cell>
          <cell r="E147" t="str">
            <v>ML</v>
          </cell>
          <cell r="F147">
            <v>28929</v>
          </cell>
          <cell r="G147">
            <v>39672</v>
          </cell>
        </row>
        <row r="148">
          <cell r="C148">
            <v>373</v>
          </cell>
          <cell r="D148" t="str">
            <v>Tanque En Concreto  De 3000 Psi Y Cuarto Bombas Subterraneo No Incluye Acero De Refuerzo (Ver Diseño Estructural</v>
          </cell>
          <cell r="E148" t="str">
            <v>M3</v>
          </cell>
          <cell r="F148">
            <v>624597</v>
          </cell>
          <cell r="G148">
            <v>41344</v>
          </cell>
        </row>
        <row r="149">
          <cell r="C149">
            <v>374</v>
          </cell>
          <cell r="D149" t="str">
            <v>Suministro  E Instalación De Caja Metálica De Paso Cuadrada A Prueba De Explosión Marca Appletón Con Salida Roscada Ip66</v>
          </cell>
          <cell r="E149" t="str">
            <v>UN</v>
          </cell>
          <cell r="F149">
            <v>325000</v>
          </cell>
          <cell r="G149">
            <v>41480</v>
          </cell>
        </row>
        <row r="150">
          <cell r="C150">
            <v>375</v>
          </cell>
          <cell r="D150" t="str">
            <v>Suministro Y Colocacion De Malla Electrosoldada Calibre 6.0 Mm</v>
          </cell>
          <cell r="E150" t="str">
            <v>M2</v>
          </cell>
          <cell r="F150">
            <v>8464.75</v>
          </cell>
          <cell r="G150">
            <v>40106</v>
          </cell>
        </row>
        <row r="151">
          <cell r="C151">
            <v>376</v>
          </cell>
          <cell r="D151" t="str">
            <v>Cápitulo - Obras Civiles</v>
          </cell>
          <cell r="E151" t="str">
            <v>SD</v>
          </cell>
          <cell r="F151">
            <v>0</v>
          </cell>
          <cell r="G151">
            <v>41554</v>
          </cell>
        </row>
        <row r="152">
          <cell r="C152">
            <v>377</v>
          </cell>
          <cell r="D152" t="str">
            <v>Excavación A Mano Y Retiro De Material Sobrante En Volqueta</v>
          </cell>
          <cell r="E152" t="str">
            <v>M3</v>
          </cell>
          <cell r="F152">
            <v>31225</v>
          </cell>
          <cell r="G152">
            <v>42572</v>
          </cell>
        </row>
        <row r="153">
          <cell r="C153">
            <v>379</v>
          </cell>
          <cell r="D153" t="str">
            <v>Enchape Para Pisos En Cerámica Antideslizante De 0.40 X 0.40 Metros Color Blanco</v>
          </cell>
          <cell r="E153" t="str">
            <v>M2</v>
          </cell>
          <cell r="F153">
            <v>45891</v>
          </cell>
          <cell r="G153">
            <v>42415</v>
          </cell>
        </row>
        <row r="154">
          <cell r="C154">
            <v>380</v>
          </cell>
          <cell r="D154" t="str">
            <v>Zapatas De 1.00 X 1.00 X 0.30 Mts En Concreto De 3000 Psi, Con Acero De Refuerzo 5 Varillas De D=1/2"  En Ambos Sentidos</v>
          </cell>
          <cell r="E154" t="str">
            <v>M3</v>
          </cell>
          <cell r="F154">
            <v>540702.87</v>
          </cell>
          <cell r="G154">
            <v>42496</v>
          </cell>
        </row>
        <row r="155">
          <cell r="C155">
            <v>381</v>
          </cell>
          <cell r="D155" t="str">
            <v>Capítulo - Alumbrados Y Luminarias</v>
          </cell>
          <cell r="E155" t="str">
            <v>SD</v>
          </cell>
          <cell r="F155">
            <v>0</v>
          </cell>
          <cell r="G155">
            <v>41554</v>
          </cell>
        </row>
        <row r="156">
          <cell r="C156">
            <v>382</v>
          </cell>
          <cell r="D156" t="str">
            <v>Suministro E Instalacion De Estructura Semicircular Perfil En L De 2" X 2" X 1/4" Y De 11/2" X 11/2" X 1/4", Incluye Tensores, Correa Metalica En 2 Varillas De 1/2" Y 1 Varilla De 5/8", Estribos De 3/8" A Cada 0.15 Mts, Pintura Anticorrosiva Y Esmalte</v>
          </cell>
          <cell r="E156" t="str">
            <v>M2</v>
          </cell>
          <cell r="F156">
            <v>25000</v>
          </cell>
          <cell r="G156">
            <v>39945</v>
          </cell>
        </row>
        <row r="157">
          <cell r="C157">
            <v>383</v>
          </cell>
          <cell r="D157" t="str">
            <v>E - Salida De Tomacorriente Doble Monofásica Con Puesta A Tierra</v>
          </cell>
          <cell r="E157" t="str">
            <v>UN</v>
          </cell>
          <cell r="F157">
            <v>76730.5</v>
          </cell>
          <cell r="G157">
            <v>42578</v>
          </cell>
        </row>
        <row r="158">
          <cell r="C158">
            <v>386</v>
          </cell>
          <cell r="D158" t="str">
            <v>E - Suministro E Instalación De Reflectores Para Patios De 220 Voltios, 250 Watios, Luz Blanca De Sodio</v>
          </cell>
          <cell r="E158" t="str">
            <v>UN</v>
          </cell>
          <cell r="F158">
            <v>361347.38</v>
          </cell>
          <cell r="G158">
            <v>41737</v>
          </cell>
        </row>
        <row r="159">
          <cell r="C159">
            <v>387</v>
          </cell>
          <cell r="D159" t="str">
            <v>E - Salida De Tomacorriente De 220 Voltios</v>
          </cell>
          <cell r="E159" t="str">
            <v>UN</v>
          </cell>
          <cell r="F159">
            <v>91272.4</v>
          </cell>
          <cell r="G159">
            <v>42534</v>
          </cell>
        </row>
        <row r="160">
          <cell r="C160">
            <v>394</v>
          </cell>
          <cell r="D160" t="str">
            <v>E - Acometida Eléctrica De D=1"  , Alambre Aislado, 3 Lineas De 110 Voltios</v>
          </cell>
          <cell r="E160" t="str">
            <v>ML</v>
          </cell>
          <cell r="F160">
            <v>25424.92</v>
          </cell>
          <cell r="G160">
            <v>41451</v>
          </cell>
        </row>
        <row r="161">
          <cell r="C161">
            <v>395</v>
          </cell>
          <cell r="D161" t="str">
            <v>E - Acometida Eléctrica En Tubería Pvc Conduit D= 3/4" , Alambre Aislado 3 Lineas De 110 Voltios</v>
          </cell>
          <cell r="E161" t="str">
            <v>ML</v>
          </cell>
          <cell r="F161">
            <v>25437.79</v>
          </cell>
          <cell r="G161">
            <v>42472</v>
          </cell>
        </row>
        <row r="162">
          <cell r="C162">
            <v>398</v>
          </cell>
          <cell r="D162" t="str">
            <v>Suministro, Instalación O Reconstrucción De Alfagía En Piedra O Concreto Similar A La Existente (Ver Diseño)</v>
          </cell>
          <cell r="E162" t="str">
            <v>ML</v>
          </cell>
          <cell r="F162">
            <v>90000</v>
          </cell>
          <cell r="G162">
            <v>41344</v>
          </cell>
        </row>
        <row r="163">
          <cell r="C163">
            <v>399</v>
          </cell>
          <cell r="D163" t="str">
            <v>Instalaciones Internas: Suministro E Instalación De 205 Ml. De Tubería En Acero Galvanizado De 3/4", Incluye Pintura, 26 Conexiones Equipo Y Rizo, Según Especificaciones De Gases Del Caribe S.A (Facturación Adjunta)</v>
          </cell>
          <cell r="E163" t="str">
            <v>GL</v>
          </cell>
          <cell r="F163">
            <v>5487322</v>
          </cell>
          <cell r="G163">
            <v>41145</v>
          </cell>
        </row>
        <row r="164">
          <cell r="C164">
            <v>401</v>
          </cell>
          <cell r="D164" t="str">
            <v>Suministro E Instalación De Cubierta En Lámina Ondulada De Asbesto Cemento, Incluye Amarres Y Ganchos De Fijación, Estructura De Soporte En Madera De Abarco</v>
          </cell>
          <cell r="E164" t="str">
            <v>M2</v>
          </cell>
          <cell r="F164">
            <v>65575.850000000006</v>
          </cell>
          <cell r="G164">
            <v>42496</v>
          </cell>
        </row>
        <row r="165">
          <cell r="C165">
            <v>402</v>
          </cell>
          <cell r="D165" t="str">
            <v>Suministro E Instalación De Cielo Raso En Lámina Plana De Sonocor (Icopor Mineral De 1.24 X 0.62 Mts), Incluye Estructura En Aluminio.</v>
          </cell>
          <cell r="E165" t="str">
            <v>M2</v>
          </cell>
          <cell r="F165">
            <v>51730.69</v>
          </cell>
          <cell r="G165">
            <v>42403</v>
          </cell>
        </row>
        <row r="166">
          <cell r="C166">
            <v>404</v>
          </cell>
          <cell r="D166" t="str">
            <v>Levante De Muro En Bloque Abuzardado De 0.10 X 0.20 X 0.40 Mts, Mortero De Pega 1:4</v>
          </cell>
          <cell r="E166" t="str">
            <v>M2</v>
          </cell>
          <cell r="F166">
            <v>51623.41</v>
          </cell>
          <cell r="G166">
            <v>42572</v>
          </cell>
        </row>
        <row r="167">
          <cell r="C167">
            <v>410</v>
          </cell>
          <cell r="D167" t="str">
            <v>Piso En Baldosa De Cerámica Tipo Alfa De 0.20 X 0.20 Mts</v>
          </cell>
          <cell r="E167" t="str">
            <v>M2</v>
          </cell>
          <cell r="F167">
            <v>67238.41</v>
          </cell>
          <cell r="G167">
            <v>42314</v>
          </cell>
        </row>
        <row r="168">
          <cell r="C168">
            <v>411</v>
          </cell>
          <cell r="D168" t="str">
            <v>Suministro E Instalación De Lavamanos De Sobreponer Línea Blanca Corona O Similar  Con Grifería, Incluye Incrustación De Jabonera</v>
          </cell>
          <cell r="E168" t="str">
            <v>UN</v>
          </cell>
          <cell r="F168">
            <v>232854.67</v>
          </cell>
          <cell r="G168">
            <v>42534</v>
          </cell>
        </row>
        <row r="169">
          <cell r="C169">
            <v>412</v>
          </cell>
          <cell r="D169" t="str">
            <v>Placa Para Mesón De Lavamanos U Otros, En Concreto De 3000 Psi, E= 0.10 Mts Ancho 0.60 Mts, Incluye Acero De Refuerzo De 2 D= 1/4"  A Cada 0.40 Mts En Ambos Sentidos</v>
          </cell>
          <cell r="E169" t="str">
            <v>M2</v>
          </cell>
          <cell r="F169">
            <v>63025.04</v>
          </cell>
          <cell r="G169">
            <v>41927</v>
          </cell>
        </row>
        <row r="170">
          <cell r="C170">
            <v>413</v>
          </cell>
          <cell r="D170" t="str">
            <v>Mortero 1:3</v>
          </cell>
          <cell r="E170" t="str">
            <v>M3</v>
          </cell>
          <cell r="F170">
            <v>279190.33</v>
          </cell>
          <cell r="G170">
            <v>42438</v>
          </cell>
        </row>
        <row r="171">
          <cell r="C171">
            <v>414</v>
          </cell>
          <cell r="D171" t="str">
            <v>Desmonte De Reja Y Retiro De Material</v>
          </cell>
          <cell r="E171" t="str">
            <v>UN</v>
          </cell>
          <cell r="F171">
            <v>23350</v>
          </cell>
          <cell r="G171">
            <v>42578</v>
          </cell>
        </row>
        <row r="172">
          <cell r="C172">
            <v>415</v>
          </cell>
          <cell r="D172" t="str">
            <v>Desmonte De Muro Y Cielo Raso, Incluye Estructura En Mal Estado Y Retiro De Material</v>
          </cell>
          <cell r="E172" t="str">
            <v>M2</v>
          </cell>
          <cell r="F172">
            <v>9472.5</v>
          </cell>
          <cell r="G172">
            <v>42472</v>
          </cell>
        </row>
        <row r="173">
          <cell r="C173">
            <v>416</v>
          </cell>
          <cell r="D173" t="str">
            <v>Desmonte De Cubierta En Lámina De Asbesto Cemento, Incluye Estructura En Mal Estado Y Retiro De Material</v>
          </cell>
          <cell r="E173" t="str">
            <v>M2</v>
          </cell>
          <cell r="F173">
            <v>17745</v>
          </cell>
          <cell r="G173">
            <v>42472</v>
          </cell>
        </row>
        <row r="174">
          <cell r="C174">
            <v>417</v>
          </cell>
          <cell r="D174" t="str">
            <v>Escarificación De Pañete Y Retiro De Material</v>
          </cell>
          <cell r="E174" t="str">
            <v>M2</v>
          </cell>
          <cell r="F174">
            <v>6110</v>
          </cell>
          <cell r="G174">
            <v>42472</v>
          </cell>
        </row>
        <row r="175">
          <cell r="C175">
            <v>419</v>
          </cell>
          <cell r="D175" t="str">
            <v>Demolición De Pañete Sobre Muro Y Retiro De Material</v>
          </cell>
          <cell r="E175" t="str">
            <v>M2</v>
          </cell>
          <cell r="F175">
            <v>8294</v>
          </cell>
          <cell r="G175">
            <v>42472</v>
          </cell>
        </row>
        <row r="176">
          <cell r="C176">
            <v>420</v>
          </cell>
          <cell r="D176" t="str">
            <v>Viga En Concreto De 2500 Psi De 0.20 X 0.20 Mts, Incluye 2 Varillas De 1/2" , Estribos De 1/4"  A Cada 0.20 Mts</v>
          </cell>
          <cell r="E176" t="str">
            <v>ML</v>
          </cell>
          <cell r="F176">
            <v>39149.39</v>
          </cell>
          <cell r="G176">
            <v>41927</v>
          </cell>
        </row>
        <row r="177">
          <cell r="C177">
            <v>421</v>
          </cell>
          <cell r="D177" t="str">
            <v>Ajuste Y Mantenimiento De Cubierta En Lámina Ondulada De Asbesto Cemento Perfil 7, Incluye Amarres Y Ganchos De Fijacion</v>
          </cell>
          <cell r="E177" t="str">
            <v>M2</v>
          </cell>
          <cell r="F177">
            <v>15394.02</v>
          </cell>
          <cell r="G177">
            <v>41015</v>
          </cell>
        </row>
        <row r="178">
          <cell r="C178">
            <v>422</v>
          </cell>
          <cell r="D178" t="str">
            <v>Suministro E Instalación De Lámina Ondulada De Asbesto Cemento No. 6 Incluye Amarres Y Ganchos De Fijación</v>
          </cell>
          <cell r="E178" t="str">
            <v>UN</v>
          </cell>
          <cell r="F178">
            <v>54719.75</v>
          </cell>
          <cell r="G178">
            <v>41067</v>
          </cell>
        </row>
        <row r="179">
          <cell r="C179">
            <v>424</v>
          </cell>
          <cell r="D179" t="str">
            <v>Suministro E Instalación De Caballete De Asbesto Cemento, Incluye Amarres</v>
          </cell>
          <cell r="E179" t="str">
            <v>UN</v>
          </cell>
          <cell r="F179">
            <v>40003.39</v>
          </cell>
          <cell r="G179">
            <v>42415</v>
          </cell>
        </row>
        <row r="180">
          <cell r="C180">
            <v>426</v>
          </cell>
          <cell r="D180" t="str">
            <v>Suministro E Instalación De Lámina Plana De Asbesto Cemento Para Cielo Raso</v>
          </cell>
          <cell r="E180" t="str">
            <v>UN</v>
          </cell>
          <cell r="F180">
            <v>39819.760000000002</v>
          </cell>
          <cell r="G180">
            <v>41067</v>
          </cell>
        </row>
        <row r="181">
          <cell r="C181">
            <v>432</v>
          </cell>
          <cell r="D181" t="str">
            <v>Estuco Plastico Sobre Muro Con Pañete Allanado</v>
          </cell>
          <cell r="E181" t="str">
            <v>M2</v>
          </cell>
          <cell r="F181">
            <v>8998.4500000000007</v>
          </cell>
          <cell r="G181">
            <v>42578</v>
          </cell>
        </row>
        <row r="182">
          <cell r="C182">
            <v>434</v>
          </cell>
          <cell r="D182" t="str">
            <v>Estuco En Yeso Sobre Pañete Allanado</v>
          </cell>
          <cell r="E182" t="str">
            <v>M2</v>
          </cell>
          <cell r="F182">
            <v>7723.97</v>
          </cell>
          <cell r="G182">
            <v>42538</v>
          </cell>
        </row>
        <row r="183">
          <cell r="C183">
            <v>435</v>
          </cell>
          <cell r="D183" t="str">
            <v>Pañete Mortero 1:4 Impermeabilizado,  Allanado Sobre Muro</v>
          </cell>
          <cell r="E183" t="str">
            <v>M2</v>
          </cell>
          <cell r="F183">
            <v>17684.72</v>
          </cell>
          <cell r="G183">
            <v>42578</v>
          </cell>
        </row>
        <row r="184">
          <cell r="C184">
            <v>436</v>
          </cell>
          <cell r="D184" t="str">
            <v>Pañete Allanado Sobre Losa De Entrepiso, Mortero 1:4</v>
          </cell>
          <cell r="E184" t="str">
            <v>M2</v>
          </cell>
          <cell r="F184">
            <v>17671.57</v>
          </cell>
          <cell r="G184">
            <v>42472</v>
          </cell>
        </row>
        <row r="185">
          <cell r="C185">
            <v>437</v>
          </cell>
          <cell r="D185" t="str">
            <v>Pintura En Vinilo Para Calados A Tres Manos Tipo Viniltex O Similar</v>
          </cell>
          <cell r="E185" t="str">
            <v>M2</v>
          </cell>
          <cell r="F185">
            <v>12260.11</v>
          </cell>
          <cell r="G185">
            <v>41047</v>
          </cell>
        </row>
        <row r="186">
          <cell r="C186">
            <v>438</v>
          </cell>
          <cell r="D186" t="str">
            <v>Andén En Concreto De Fc = 3000 Psi E = 0.10 Mts</v>
          </cell>
          <cell r="E186" t="str">
            <v>M2</v>
          </cell>
          <cell r="F186">
            <v>64053.46</v>
          </cell>
          <cell r="G186">
            <v>42240</v>
          </cell>
        </row>
        <row r="187">
          <cell r="C187">
            <v>439</v>
          </cell>
          <cell r="D187" t="str">
            <v>Conformación De Pedraplén Compacto (Estabilizacion De Terreno)</v>
          </cell>
          <cell r="E187" t="str">
            <v>M3</v>
          </cell>
          <cell r="F187">
            <v>97332.4</v>
          </cell>
          <cell r="G187">
            <v>42552</v>
          </cell>
        </row>
        <row r="188">
          <cell r="C188">
            <v>440</v>
          </cell>
          <cell r="D188" t="str">
            <v>Solado En Concreto Fc =  2500 Psi De 0.10 Mts</v>
          </cell>
          <cell r="E188" t="str">
            <v>M2</v>
          </cell>
          <cell r="F188">
            <v>48276.76</v>
          </cell>
          <cell r="G188">
            <v>41038</v>
          </cell>
        </row>
        <row r="189">
          <cell r="C189">
            <v>441</v>
          </cell>
          <cell r="D189" t="str">
            <v>Bordillo En Concreto De 3000 Psi De 0.15 X 0.35 Mts</v>
          </cell>
          <cell r="E189" t="str">
            <v>ML</v>
          </cell>
          <cell r="F189">
            <v>49699.35</v>
          </cell>
          <cell r="G189">
            <v>42067</v>
          </cell>
        </row>
        <row r="190">
          <cell r="C190">
            <v>451</v>
          </cell>
          <cell r="D190" t="str">
            <v>Realce De Pozo De Inspeccion, En Ladrillo Tolette, Mortero De Pega 1:4 Impermeabilizado, Diametro Interno De 1.20 Mts, Altura &lt; 1.00 Mts</v>
          </cell>
          <cell r="E190" t="str">
            <v>UN</v>
          </cell>
          <cell r="F190">
            <v>1432584.95</v>
          </cell>
          <cell r="G190">
            <v>40697</v>
          </cell>
        </row>
        <row r="191">
          <cell r="C191">
            <v>454</v>
          </cell>
          <cell r="D191" t="str">
            <v>Suministro E Instalacion De Tuberia O Manguera Pf - Uad, De Polietileno De 3/4"  20Mm, Para Acometidas Domiciliarias</v>
          </cell>
          <cell r="E191" t="str">
            <v>ML</v>
          </cell>
          <cell r="F191">
            <v>31224.67</v>
          </cell>
          <cell r="G191">
            <v>39688</v>
          </cell>
        </row>
        <row r="192">
          <cell r="C192">
            <v>456</v>
          </cell>
          <cell r="D192" t="str">
            <v>Suministro E Instalacion De Tuberia Duratec O Similar 6"  160Mm</v>
          </cell>
          <cell r="E192" t="str">
            <v>ML</v>
          </cell>
          <cell r="F192">
            <v>69646.83</v>
          </cell>
          <cell r="G192">
            <v>41344</v>
          </cell>
        </row>
        <row r="193">
          <cell r="C193">
            <v>457</v>
          </cell>
          <cell r="D193" t="str">
            <v>Suministro E Instalacion De Tuberia De Concreto Reforzado De 24"  Incluye Solado En Concreto De 3000 Psi</v>
          </cell>
          <cell r="E193" t="str">
            <v>ML</v>
          </cell>
          <cell r="F193">
            <v>640532.67000000004</v>
          </cell>
          <cell r="G193">
            <v>39688</v>
          </cell>
        </row>
        <row r="194">
          <cell r="C194">
            <v>460</v>
          </cell>
          <cell r="D194" t="str">
            <v>Construccion De Registro De 1.10 X 1.60 X 0.60 Mts En Block De 0.15 Metros, Pañetado Con Mortero 1:4 Impermeabilizado, Placa De Fondo En Concreto De 3000 Psi, Y Tapa En Reja  De Hierro Con Varilla De 1/2" A Cada 0.15 Metros En Ambos Sentidos</v>
          </cell>
          <cell r="E194" t="str">
            <v>UN</v>
          </cell>
          <cell r="F194">
            <v>713053.63</v>
          </cell>
          <cell r="G194">
            <v>41799</v>
          </cell>
        </row>
        <row r="195">
          <cell r="C195">
            <v>462</v>
          </cell>
          <cell r="D195" t="str">
            <v>Muro De Contención En Concreto De 3000 Psi, Altura 1.00 Mts, E = 0.25 Mts</v>
          </cell>
          <cell r="E195" t="str">
            <v>ML</v>
          </cell>
          <cell r="F195">
            <v>193634.23</v>
          </cell>
          <cell r="G195">
            <v>42466</v>
          </cell>
        </row>
        <row r="196">
          <cell r="C196">
            <v>467</v>
          </cell>
          <cell r="D196" t="str">
            <v>Cama En Piedra Media Zonga O Ciclópea, Incluye Relleno En Arena Sierra Vieja, E = 0.60 Mts</v>
          </cell>
          <cell r="E196" t="str">
            <v>M3</v>
          </cell>
          <cell r="F196">
            <v>89352.13</v>
          </cell>
          <cell r="G196">
            <v>41026</v>
          </cell>
        </row>
        <row r="197">
          <cell r="C197">
            <v>468</v>
          </cell>
          <cell r="D197" t="str">
            <v>Construcción De Filtro France De 0.60 X 0.40 Mts, Incluye Geotextil Nt 3000</v>
          </cell>
          <cell r="E197" t="str">
            <v>ML</v>
          </cell>
          <cell r="F197">
            <v>43949.82</v>
          </cell>
          <cell r="G197">
            <v>41906</v>
          </cell>
        </row>
        <row r="198">
          <cell r="C198">
            <v>469</v>
          </cell>
          <cell r="D198" t="str">
            <v>Canal En Concreto De 3000 Psi, B = 0.90 Mts, Altura 0.40 Mts, E =0.10 Mts, Con Acero De Refuerzo De D = 3/8"  A Cada 0.40 Mts  En Ambos Sentidos</v>
          </cell>
          <cell r="E198" t="str">
            <v>ML</v>
          </cell>
          <cell r="F198">
            <v>74498.39</v>
          </cell>
          <cell r="G198">
            <v>41026</v>
          </cell>
        </row>
        <row r="199">
          <cell r="C199">
            <v>470</v>
          </cell>
          <cell r="D199" t="str">
            <v>Plantilla De Piso En Mortero 1:4 Impermeabilizado E = 0.05 Mts</v>
          </cell>
          <cell r="E199" t="str">
            <v>M2</v>
          </cell>
          <cell r="F199">
            <v>23364.12</v>
          </cell>
          <cell r="G199">
            <v>42578</v>
          </cell>
        </row>
        <row r="200">
          <cell r="C200">
            <v>472</v>
          </cell>
          <cell r="D200" t="str">
            <v>Revestimiento En Yeso Carton En Cuarto De Aires Sobre Ductos Metalicos Y Elaboracion De Cajuela Para Tuberia Externa</v>
          </cell>
          <cell r="E200" t="str">
            <v>GL</v>
          </cell>
          <cell r="F200">
            <v>675000</v>
          </cell>
          <cell r="G200">
            <v>39930</v>
          </cell>
        </row>
        <row r="201">
          <cell r="C201">
            <v>473</v>
          </cell>
          <cell r="D201" t="str">
            <v>Suministro, Instalacion Y Montaje De Puente Peatonal Cmi En Aluminio L = 13.50 Metros , Incluye (Transporte, Fabricación, Pasamanos Y Pasapies, Iluminación, Cojines De Anclaje, Rodapie), Descargue Del Puente En Bodega, Instalación Eléctrica De Cables Para Las Luces Led (Según Diseño)</v>
          </cell>
          <cell r="E201" t="str">
            <v>UN</v>
          </cell>
          <cell r="F201">
            <v>218426700</v>
          </cell>
          <cell r="G201">
            <v>42153</v>
          </cell>
        </row>
        <row r="202">
          <cell r="C202">
            <v>474</v>
          </cell>
          <cell r="D202" t="str">
            <v>Suministro E Instalacion General Electricas En Aula, Incluye Acometida, Salida De Luces, Salida De Tomacorriente, Salida De Abanico Y Lampara</v>
          </cell>
          <cell r="E202" t="str">
            <v>GL</v>
          </cell>
          <cell r="F202">
            <v>500000</v>
          </cell>
          <cell r="G202">
            <v>40086</v>
          </cell>
        </row>
        <row r="203">
          <cell r="C203">
            <v>475</v>
          </cell>
          <cell r="D203" t="str">
            <v>Suministro E Instalacion De Minisplit 1000 Btu, 110 V.</v>
          </cell>
          <cell r="E203" t="str">
            <v>UN</v>
          </cell>
          <cell r="F203">
            <v>800000</v>
          </cell>
          <cell r="G203">
            <v>40121</v>
          </cell>
        </row>
        <row r="204">
          <cell r="C204">
            <v>476</v>
          </cell>
          <cell r="D204" t="str">
            <v>Revisión, Cambio, Anclaje Tubería Eléctrica Conduit Existente Incluye Curvas, Uniones</v>
          </cell>
          <cell r="E204" t="str">
            <v>UN</v>
          </cell>
          <cell r="F204">
            <v>20000</v>
          </cell>
          <cell r="G204">
            <v>42254</v>
          </cell>
        </row>
        <row r="205">
          <cell r="C205">
            <v>477</v>
          </cell>
          <cell r="D205" t="str">
            <v>Limpieza General Y Retiro De Material</v>
          </cell>
          <cell r="E205" t="str">
            <v>GL</v>
          </cell>
          <cell r="F205">
            <v>1000000</v>
          </cell>
          <cell r="G205">
            <v>42132</v>
          </cell>
        </row>
        <row r="206">
          <cell r="C206">
            <v>478</v>
          </cell>
          <cell r="D206" t="str">
            <v>Suministro E Instalacion De Distribucion Cable Alimentador (Segun Diseño)</v>
          </cell>
          <cell r="E206" t="str">
            <v>GL</v>
          </cell>
          <cell r="F206">
            <v>600000</v>
          </cell>
          <cell r="G206">
            <v>40046</v>
          </cell>
        </row>
        <row r="207">
          <cell r="C207">
            <v>479</v>
          </cell>
          <cell r="D207" t="str">
            <v>Suministro Y Aplicacion De Pintura General</v>
          </cell>
          <cell r="E207" t="str">
            <v>GL</v>
          </cell>
          <cell r="F207">
            <v>3000000</v>
          </cell>
          <cell r="G207">
            <v>40046</v>
          </cell>
        </row>
        <row r="208">
          <cell r="C208">
            <v>480</v>
          </cell>
          <cell r="D208" t="str">
            <v>Desmonte E Instalación De La Campana De La Cabina Extractora</v>
          </cell>
          <cell r="E208" t="str">
            <v>UN</v>
          </cell>
          <cell r="F208">
            <v>2000000</v>
          </cell>
          <cell r="G208">
            <v>41935</v>
          </cell>
        </row>
        <row r="209">
          <cell r="C209">
            <v>481</v>
          </cell>
          <cell r="D209" t="str">
            <v>Suministro E Instalación De Puerta En Vidrio De 2.00 X 1.00 Metros Que Consta De Puerta De Una (1) Hoja En Vidrio Templado Incoloro De 10 Mm, Con Manija De Acero Inoxidable De 1000 Mm, Dos (2) Cerraduras Eslager, Zócalo En La Parte Inferior Y Bisagra Hidráulica De Piso. También Está Compuesto Por Un Cuerpo Fijo Superior, La Puerta Debe Ser Marcada Sand Blasting</v>
          </cell>
          <cell r="E209" t="str">
            <v>UN</v>
          </cell>
          <cell r="F209">
            <v>1850000</v>
          </cell>
          <cell r="G209">
            <v>41939</v>
          </cell>
        </row>
        <row r="210">
          <cell r="C210">
            <v>482</v>
          </cell>
          <cell r="D210" t="str">
            <v>Zócalo Media Caña En Mortero 1:4</v>
          </cell>
          <cell r="E210" t="str">
            <v>ML</v>
          </cell>
          <cell r="F210">
            <v>11552.11</v>
          </cell>
          <cell r="G210">
            <v>42572</v>
          </cell>
        </row>
        <row r="211">
          <cell r="C211">
            <v>483</v>
          </cell>
          <cell r="D211" t="str">
            <v>Suministro E Instalación De Caney En Palma</v>
          </cell>
          <cell r="E211" t="str">
            <v>M2</v>
          </cell>
          <cell r="F211">
            <v>83500</v>
          </cell>
          <cell r="G211">
            <v>40046</v>
          </cell>
        </row>
        <row r="212">
          <cell r="C212">
            <v>484</v>
          </cell>
          <cell r="D212" t="str">
            <v>Base Para Poste Autosoportada De Acuerdo A Especificaciones Técnicas De Electricaribe</v>
          </cell>
          <cell r="E212" t="str">
            <v>UN</v>
          </cell>
          <cell r="F212">
            <v>521325</v>
          </cell>
          <cell r="G212">
            <v>42573</v>
          </cell>
        </row>
        <row r="213">
          <cell r="C213">
            <v>485</v>
          </cell>
          <cell r="D213" t="str">
            <v>Suministro E Instalación De Escalón Tipo Gato Interna En Fibra De Vidrio E = 3/4"  L = 0.40 Metros, Incluye Pernos De Fijación En Acero Inoxidable</v>
          </cell>
          <cell r="E213" t="str">
            <v>UN</v>
          </cell>
          <cell r="F213">
            <v>95000</v>
          </cell>
          <cell r="G213">
            <v>41479</v>
          </cell>
        </row>
        <row r="214">
          <cell r="C214">
            <v>486</v>
          </cell>
          <cell r="D214" t="str">
            <v>Suministro E Instalacion De Tocetos</v>
          </cell>
          <cell r="E214" t="str">
            <v>UN</v>
          </cell>
          <cell r="F214">
            <v>7000</v>
          </cell>
          <cell r="G214">
            <v>40046</v>
          </cell>
        </row>
        <row r="215">
          <cell r="C215">
            <v>487</v>
          </cell>
          <cell r="D215" t="str">
            <v>Suministro De Tuberia Y Elementos Para La Estacion</v>
          </cell>
          <cell r="E215" t="str">
            <v>GL</v>
          </cell>
          <cell r="F215">
            <v>72317269</v>
          </cell>
          <cell r="G215">
            <v>40105</v>
          </cell>
        </row>
        <row r="216">
          <cell r="C216">
            <v>488</v>
          </cell>
          <cell r="D216" t="str">
            <v>Suministro E Instalación De Voz Y Dato, Incluye 80 Ml De Canaleta Plastica Tipo Mecano O Similar, 1300 Ml De Cableado Trenzado De 4 Pares Utp No Apantallado Categoría 6, 80 Unidades De  Canaleta Plástica Tipo Mecano O Similar De 100 X 60 Mm, Salida De Datos Doble Rj-45 Categoria 6, Certificación De Salida De Cableado Estructurado , Cat 6</v>
          </cell>
          <cell r="E216" t="str">
            <v>GL</v>
          </cell>
          <cell r="F216">
            <v>41141662</v>
          </cell>
          <cell r="G216">
            <v>41939</v>
          </cell>
        </row>
        <row r="217">
          <cell r="C217">
            <v>489</v>
          </cell>
          <cell r="D217" t="str">
            <v>Salida De Gas Natural Incluye Dos Controles De Cierre Rapido Y Acometida</v>
          </cell>
          <cell r="E217" t="str">
            <v>UN</v>
          </cell>
          <cell r="F217">
            <v>886905</v>
          </cell>
          <cell r="G217">
            <v>40106</v>
          </cell>
        </row>
        <row r="218">
          <cell r="C218">
            <v>490</v>
          </cell>
          <cell r="D218" t="str">
            <v>Edificio Oficinas Administrativas De La Estación De Policía De La Ciudadela 20 De Julio</v>
          </cell>
          <cell r="E218" t="str">
            <v>GL</v>
          </cell>
          <cell r="F218">
            <v>0</v>
          </cell>
          <cell r="G218">
            <v>41457</v>
          </cell>
        </row>
        <row r="219">
          <cell r="C219">
            <v>491</v>
          </cell>
          <cell r="D219" t="str">
            <v>Suministro E Instalacion De Puerta En Madera De 0.90 X 2.00 Mts De Triplex O Similar, Incluye Marco En Roble, Bisagras,  Cerradura De Bola Y Pintada Con Laca Color Natural.</v>
          </cell>
          <cell r="E219" t="str">
            <v>UN</v>
          </cell>
          <cell r="F219">
            <v>245000</v>
          </cell>
          <cell r="G219">
            <v>39692</v>
          </cell>
        </row>
        <row r="220">
          <cell r="C220">
            <v>492</v>
          </cell>
          <cell r="D220" t="str">
            <v>Publicaciones Y Vallas De 3.00 X 6.00 Metros, Incluye Instalacion Y Montaje</v>
          </cell>
          <cell r="E220" t="str">
            <v>UN</v>
          </cell>
          <cell r="F220">
            <v>750000</v>
          </cell>
          <cell r="G220">
            <v>40617</v>
          </cell>
        </row>
        <row r="221">
          <cell r="C221">
            <v>493</v>
          </cell>
          <cell r="D221" t="str">
            <v>Suministro E Instalación De Puerta Metálica  En Lámina Galvanizada Calibre 20 De Doble Faz Y Marco Calibre 18 De 1.00 X 2.00 Mts, Incluye Pintura Anticorrosiva Y Esmalte, Cerraduras Y Herrajes</v>
          </cell>
          <cell r="E221" t="str">
            <v>M2</v>
          </cell>
          <cell r="F221">
            <v>354125</v>
          </cell>
          <cell r="G221">
            <v>42572</v>
          </cell>
        </row>
        <row r="222">
          <cell r="C222">
            <v>494</v>
          </cell>
          <cell r="D222" t="str">
            <v>Suministro E Instalación De Equipo De Medida De Acuerdo A Exigencias Del Operador De Red, Incluye Medidor, Gabinete, Acometidas De Señales, Que Genera Pago Con La Presentación De La Factura Cancelada A Electricaribe</v>
          </cell>
          <cell r="E222" t="str">
            <v>GL</v>
          </cell>
          <cell r="F222">
            <v>1800000</v>
          </cell>
          <cell r="G222">
            <v>42494</v>
          </cell>
        </row>
        <row r="223">
          <cell r="C223">
            <v>495</v>
          </cell>
          <cell r="D223" t="str">
            <v>Publicaciones Y Vallas De 2.00 X 1.00 Metros, Incluye Instalacion Y Montaje</v>
          </cell>
          <cell r="E223" t="str">
            <v>UN</v>
          </cell>
          <cell r="F223">
            <v>370000</v>
          </cell>
          <cell r="G223">
            <v>42494</v>
          </cell>
        </row>
        <row r="224">
          <cell r="C224">
            <v>496</v>
          </cell>
          <cell r="D224" t="str">
            <v>Suministro E Instalacion De Enchape En Porcelana En Muro ( 0.20 X 0.20 Metros) Area De Meson</v>
          </cell>
          <cell r="E224" t="str">
            <v>M2</v>
          </cell>
          <cell r="F224">
            <v>24036</v>
          </cell>
          <cell r="G224">
            <v>40106</v>
          </cell>
        </row>
        <row r="225">
          <cell r="C225">
            <v>497</v>
          </cell>
          <cell r="D225" t="str">
            <v>Suministro E Instalacion De Tablero Principal Con Sus Tacos ( Segun Diseño)</v>
          </cell>
          <cell r="E225" t="str">
            <v>GL</v>
          </cell>
          <cell r="F225">
            <v>250000</v>
          </cell>
          <cell r="G225">
            <v>40046</v>
          </cell>
        </row>
        <row r="226">
          <cell r="C226">
            <v>498</v>
          </cell>
          <cell r="D226" t="str">
            <v>Publicaciones Y Vallas De 2.00 X 4.00 Metros, Incluye Instalacion Y Montaje</v>
          </cell>
          <cell r="E226" t="str">
            <v>UN</v>
          </cell>
          <cell r="F226">
            <v>500000</v>
          </cell>
          <cell r="G226">
            <v>40617</v>
          </cell>
        </row>
        <row r="227">
          <cell r="C227">
            <v>499</v>
          </cell>
          <cell r="D227" t="str">
            <v>Suministro E Instalacion De Calados</v>
          </cell>
          <cell r="E227" t="str">
            <v>GL</v>
          </cell>
          <cell r="F227">
            <v>120000</v>
          </cell>
          <cell r="G227">
            <v>40046</v>
          </cell>
        </row>
        <row r="228">
          <cell r="C228">
            <v>500</v>
          </cell>
          <cell r="D228" t="str">
            <v>Limpieza General Y Retiro De Material</v>
          </cell>
          <cell r="E228" t="str">
            <v>GL</v>
          </cell>
          <cell r="F228">
            <v>200000</v>
          </cell>
          <cell r="G228">
            <v>42466</v>
          </cell>
        </row>
        <row r="229">
          <cell r="C229">
            <v>501</v>
          </cell>
          <cell r="D229" t="str">
            <v>Desmonte De Muro De Drywall De Escalera, Desmonte De Cielo Raso A Altura Mayor De 3.00 Metros, Desmonte De Cubierta De Area De Escalera, Demolición De Cabezales En Columnas Del Tercer Piso, E Incluye Retiro De Material.</v>
          </cell>
          <cell r="E229" t="str">
            <v>GL</v>
          </cell>
          <cell r="F229">
            <v>2500000</v>
          </cell>
          <cell r="G229">
            <v>41934</v>
          </cell>
        </row>
        <row r="230">
          <cell r="C230">
            <v>502</v>
          </cell>
          <cell r="D230" t="str">
            <v>Estuco Plastico Y Pintura En Paredes</v>
          </cell>
          <cell r="E230" t="str">
            <v>M2</v>
          </cell>
          <cell r="F230">
            <v>18139.52</v>
          </cell>
          <cell r="G230">
            <v>41850</v>
          </cell>
        </row>
        <row r="231">
          <cell r="C231">
            <v>503</v>
          </cell>
          <cell r="D231" t="str">
            <v>Suministro E Instalacion De Meson De Cocina En Concreto De 2500 Psi, De 0.80 X 0.60 X .07 Metros, Lavaplatos En Granito De 0.50 X 0.40 Metros</v>
          </cell>
          <cell r="E231" t="str">
            <v>UN</v>
          </cell>
          <cell r="F231">
            <v>51486.43</v>
          </cell>
          <cell r="G231">
            <v>40106</v>
          </cell>
        </row>
        <row r="232">
          <cell r="C232">
            <v>504</v>
          </cell>
          <cell r="D232" t="str">
            <v>Sin Detalle</v>
          </cell>
          <cell r="E232" t="str">
            <v>UN</v>
          </cell>
          <cell r="F232">
            <v>0</v>
          </cell>
          <cell r="G232">
            <v>39874</v>
          </cell>
        </row>
        <row r="233">
          <cell r="C233">
            <v>505</v>
          </cell>
          <cell r="D233" t="str">
            <v>Suministro, Instalación, Montaje Y Funcionamiento De Las Obras Electricas En  Edificio Casa Vargas (Ver Relación Adjunta)</v>
          </cell>
          <cell r="E233" t="str">
            <v>UN</v>
          </cell>
          <cell r="F233">
            <v>160000000</v>
          </cell>
          <cell r="G233">
            <v>41120</v>
          </cell>
        </row>
        <row r="234">
          <cell r="C234">
            <v>506</v>
          </cell>
          <cell r="D234" t="str">
            <v>Capitulo - Obra Civil Caseta Eléctrica</v>
          </cell>
          <cell r="E234" t="str">
            <v>UN</v>
          </cell>
          <cell r="F234">
            <v>0</v>
          </cell>
          <cell r="G234">
            <v>41773</v>
          </cell>
        </row>
        <row r="235">
          <cell r="C235">
            <v>507</v>
          </cell>
          <cell r="D235" t="str">
            <v>Suministro E Instalación De Ventana En Madera, Incluye Marco, Pintura, Topes Bisagras  Y Pasadores ( Ver Diseño)</v>
          </cell>
          <cell r="E235" t="str">
            <v>M2</v>
          </cell>
          <cell r="F235">
            <v>450000</v>
          </cell>
          <cell r="G235">
            <v>41344</v>
          </cell>
        </row>
        <row r="236">
          <cell r="C236">
            <v>508</v>
          </cell>
          <cell r="D236" t="str">
            <v>Medición Y Regulación: Suministro E Instalación De 26 Medidores Elkro G4 Para Cada Uno De Los Servicios, Incluye Construcción De 32 Tableros Tg 3/4", 32 Rejilla, 4 Reguladores 1213B/1213B2, Según Especificaciones De Gases Del Caribe S.A. (Facturación Adjunta)</v>
          </cell>
          <cell r="E236" t="str">
            <v>GL</v>
          </cell>
          <cell r="F236">
            <v>8327638</v>
          </cell>
          <cell r="G236">
            <v>41145</v>
          </cell>
        </row>
        <row r="237">
          <cell r="C237">
            <v>509</v>
          </cell>
          <cell r="D237" t="str">
            <v>Suministro E Instalacion De Caja De 4 Circuitos</v>
          </cell>
          <cell r="E237" t="str">
            <v>UN</v>
          </cell>
          <cell r="F237">
            <v>34934.76</v>
          </cell>
          <cell r="G237">
            <v>40106</v>
          </cell>
        </row>
        <row r="238">
          <cell r="C238">
            <v>510</v>
          </cell>
          <cell r="D238" t="str">
            <v>Instalaciones Y Suministro Eléctrico Estación Rebombeo Aguas Residuales</v>
          </cell>
          <cell r="E238" t="str">
            <v>UN</v>
          </cell>
          <cell r="F238">
            <v>0</v>
          </cell>
          <cell r="G238">
            <v>41479</v>
          </cell>
        </row>
        <row r="239">
          <cell r="C239">
            <v>511</v>
          </cell>
          <cell r="D239" t="str">
            <v>Suministro E Instalacion De Lavaderos</v>
          </cell>
          <cell r="E239" t="str">
            <v>UN</v>
          </cell>
          <cell r="F239">
            <v>87400</v>
          </cell>
          <cell r="G239">
            <v>40106</v>
          </cell>
        </row>
        <row r="240">
          <cell r="C240">
            <v>512</v>
          </cell>
          <cell r="D240" t="str">
            <v>Suministro E Instalacion De Enchape Piso 0.20 X 0.20 Metros</v>
          </cell>
          <cell r="E240" t="str">
            <v>M2</v>
          </cell>
          <cell r="F240">
            <v>27772.42</v>
          </cell>
          <cell r="G240">
            <v>40106</v>
          </cell>
        </row>
        <row r="241">
          <cell r="C241">
            <v>513</v>
          </cell>
          <cell r="D241" t="str">
            <v>Suministro E Instalacion De Tres Varillas D= 5/8" , Longitud 1.80 Mts, En Cobre Legitimo, 3 Puntos De Soldadura De 115 Grs, 75 Gramos De Hidrosolta, 20 Mts De Alambre No. 4, Incluye Excavacion, Soldadura, Adecuacion De La Tierra Y Conexion Al Tablero</v>
          </cell>
          <cell r="E241" t="str">
            <v>GL</v>
          </cell>
          <cell r="F241">
            <v>974000</v>
          </cell>
          <cell r="G241">
            <v>39693</v>
          </cell>
        </row>
        <row r="242">
          <cell r="C242">
            <v>514</v>
          </cell>
          <cell r="D242" t="str">
            <v>Suministro E Instalación De Estructura Para Cubierta En Sistema Tipo Cercha Configurada Con Ipe Galvanizada Calibre 16 De 160 X 60 Mm, Soldadura 718, Pintura En Anticorrosivo Y Acabado, Longitud 20.00 X 1.80 Metros</v>
          </cell>
          <cell r="E242" t="str">
            <v>UN</v>
          </cell>
          <cell r="F242">
            <v>7500000</v>
          </cell>
          <cell r="G242">
            <v>41936</v>
          </cell>
        </row>
        <row r="243">
          <cell r="C243">
            <v>515</v>
          </cell>
          <cell r="D243" t="str">
            <v>Suministro E Instalacion De Tablero Acrilico, Con Porta Borrador De 2.20 X 1.20 Mts</v>
          </cell>
          <cell r="E243" t="str">
            <v>UN</v>
          </cell>
          <cell r="F243">
            <v>280000</v>
          </cell>
          <cell r="G243">
            <v>39693</v>
          </cell>
        </row>
        <row r="244">
          <cell r="C244">
            <v>516</v>
          </cell>
          <cell r="D244" t="str">
            <v>Capítulo - Redes Eléctricas</v>
          </cell>
          <cell r="E244" t="str">
            <v>SD</v>
          </cell>
          <cell r="F244">
            <v>0</v>
          </cell>
          <cell r="G244">
            <v>41554</v>
          </cell>
        </row>
        <row r="245">
          <cell r="C245">
            <v>517</v>
          </cell>
          <cell r="D245" t="str">
            <v>Desmonte De Instalaciones Eléctricas En Cualquier Material De La Salida Hasta El Tablero, Incluye Aislamiento, Retiro De Tubería Donde Sea Posible, Taponamiento De Salidas Y Adecuación De Circuitos En Tablero Y Retiro De Material</v>
          </cell>
          <cell r="E245" t="str">
            <v>GL</v>
          </cell>
          <cell r="F245">
            <v>450000</v>
          </cell>
          <cell r="G245">
            <v>41344</v>
          </cell>
        </row>
        <row r="246">
          <cell r="C246">
            <v>518</v>
          </cell>
          <cell r="D246" t="str">
            <v>Suministro E Instalacion De Estabilizadores Con Supresor De Pico De 1000 V.</v>
          </cell>
          <cell r="E246" t="str">
            <v>UN</v>
          </cell>
          <cell r="F246">
            <v>90000</v>
          </cell>
          <cell r="G246">
            <v>39693</v>
          </cell>
        </row>
        <row r="247">
          <cell r="C247">
            <v>519</v>
          </cell>
          <cell r="D247" t="str">
            <v>Suministro E Instalación De Puerta De Acceso En Vidrio Y Aluminio De 2.00 X 2.20 Metros Que Consta De Puerta Corrediza De Dos (2) Hojas En Vidrio Templado Incoloro De 10 Mm, Con Manija De Acero Inoxidable De 1000 Mm, Cerradura Central, Bisagra Overseas. También Está Compuesto Por Un Cuerpo Superior De Aluminio Con Pisavidrio Sistema 3831 Y Vidrio Crudo De 6 Mm, Incluye Sensor Para Abrirse Automáticamente.</v>
          </cell>
          <cell r="E247" t="str">
            <v>UN</v>
          </cell>
          <cell r="F247">
            <v>9338204</v>
          </cell>
          <cell r="G247">
            <v>41934</v>
          </cell>
        </row>
        <row r="248">
          <cell r="C248">
            <v>520</v>
          </cell>
          <cell r="D248" t="str">
            <v>Suministro E Instalacion De Extintor De Gas Solkaflam 123 De 3..700 Gramos, Incluye Gancho De Soporte</v>
          </cell>
          <cell r="E248" t="str">
            <v>UN</v>
          </cell>
          <cell r="F248">
            <v>197200</v>
          </cell>
          <cell r="G248">
            <v>39693</v>
          </cell>
        </row>
        <row r="249">
          <cell r="C249">
            <v>524</v>
          </cell>
          <cell r="D249" t="str">
            <v>Suministro E Instalación De Reja En Hierro Para Cielo Raso  En Varilla Cuadrada De 1/2"  Legitima, Incluye Pintura Anticorrosiva Y Esmalte</v>
          </cell>
          <cell r="E249" t="str">
            <v>M2</v>
          </cell>
          <cell r="F249">
            <v>156802.79999999999</v>
          </cell>
          <cell r="G249">
            <v>41666</v>
          </cell>
        </row>
        <row r="250">
          <cell r="C250">
            <v>525</v>
          </cell>
          <cell r="D250" t="str">
            <v>E - Suministro E Instalación De Tablero De Doce (12) Circuitos Incluye Tacos</v>
          </cell>
          <cell r="E250" t="str">
            <v>UN</v>
          </cell>
          <cell r="F250">
            <v>338878.33</v>
          </cell>
          <cell r="G250">
            <v>42472</v>
          </cell>
        </row>
        <row r="251">
          <cell r="C251">
            <v>526</v>
          </cell>
          <cell r="D251" t="str">
            <v>Suministro E Instalación De Gabinete Metálico De 42U De 0.60 X 1.00 Metro De Profundidad, Incluye Rack Para Equipo De Comunicaciones Y Multitoma Vertical De 6 Puestos, 3 Bandejas Porta Equipos, 2 Ventiladores Extractores De 4" De Uso Contínuo, 48 Patch Cords De 1.00 Metro, 6 Organizadores De Cable Horizontal Y Vertical Y 1 Switch De 24 Puestos Cat. 6, Puerta Delantera En Acrílico Y Trasera En Lámina Totalmente Desmontable</v>
          </cell>
          <cell r="E251" t="str">
            <v>UN</v>
          </cell>
          <cell r="F251">
            <v>13855980</v>
          </cell>
          <cell r="G251">
            <v>41936</v>
          </cell>
        </row>
        <row r="252">
          <cell r="C252">
            <v>527</v>
          </cell>
          <cell r="D252" t="str">
            <v>Divisiones Modulares De 2.50 Metros De Altura (Piso - Techo ), En Vidrio Templado De 8Mm, Consta De 14 Puertas ( 0.70 A 0.90 Metros  X  2.50 Metros</v>
          </cell>
          <cell r="E252" t="str">
            <v>M2</v>
          </cell>
          <cell r="F252">
            <v>575000</v>
          </cell>
          <cell r="G252">
            <v>42415</v>
          </cell>
        </row>
        <row r="253">
          <cell r="C253">
            <v>528</v>
          </cell>
          <cell r="D253" t="str">
            <v>Manejo De Aguas De Arroyos: Construir Diques O Barreras Para La Contencion Del Flujo O Escorrentía De Las Aguas, Utilizar Equipos Como Motobomba, Tuberia Pvc D = 6",  8" Y Cuadrilla De Obra</v>
          </cell>
          <cell r="E253" t="str">
            <v>DI</v>
          </cell>
          <cell r="F253">
            <v>55000</v>
          </cell>
          <cell r="G253">
            <v>40809</v>
          </cell>
        </row>
        <row r="254">
          <cell r="C254">
            <v>529</v>
          </cell>
          <cell r="D254" t="str">
            <v>Pintura De Esmalte Para Puerta En Madera Tipo Pintuco O Similar</v>
          </cell>
          <cell r="E254" t="str">
            <v>M2</v>
          </cell>
          <cell r="F254">
            <v>28919.86</v>
          </cell>
          <cell r="G254">
            <v>41680</v>
          </cell>
        </row>
        <row r="255">
          <cell r="C255">
            <v>531</v>
          </cell>
          <cell r="D255" t="str">
            <v>Suministro E Instalación De Reja En Varilla Cuadrada De 1/2"  Legitima, Incluye Pintura Anticorrosiva Y Esmalte</v>
          </cell>
          <cell r="E255" t="str">
            <v>M2</v>
          </cell>
          <cell r="F255">
            <v>145701.54999999999</v>
          </cell>
          <cell r="G255">
            <v>42472</v>
          </cell>
        </row>
        <row r="256">
          <cell r="C256">
            <v>532</v>
          </cell>
          <cell r="D256" t="str">
            <v>E - Salida De Tomacorriente Doble Con Puesta A Tierra, De 125V, Color Naranja</v>
          </cell>
          <cell r="E256" t="str">
            <v>UN</v>
          </cell>
          <cell r="F256">
            <v>80515.5</v>
          </cell>
          <cell r="G256">
            <v>42578</v>
          </cell>
        </row>
        <row r="257">
          <cell r="C257">
            <v>536</v>
          </cell>
          <cell r="D257" t="str">
            <v>E - Acometida Parcial Eléctrica Con Tubería Conduit Pvc  D = 1" , Alambrado Con Cable No.6</v>
          </cell>
          <cell r="E257" t="str">
            <v>ML</v>
          </cell>
          <cell r="F257">
            <v>37867.42</v>
          </cell>
          <cell r="G257">
            <v>42472</v>
          </cell>
        </row>
        <row r="258">
          <cell r="C258">
            <v>537</v>
          </cell>
          <cell r="D258" t="str">
            <v>E - Acometida Parcial Eléctrica Con Tubería Conduit Pvc D = 1" , Alambrado Con Cable No. 8</v>
          </cell>
          <cell r="E258" t="str">
            <v>ML</v>
          </cell>
          <cell r="F258">
            <v>28256.77</v>
          </cell>
          <cell r="G258">
            <v>41569</v>
          </cell>
        </row>
        <row r="259">
          <cell r="C259">
            <v>541</v>
          </cell>
          <cell r="D259" t="str">
            <v>Piso En Baldosa De Cemento De 0.20 X 0.20 Mts</v>
          </cell>
          <cell r="E259" t="str">
            <v>M2</v>
          </cell>
          <cell r="F259">
            <v>40088.910000000003</v>
          </cell>
          <cell r="G259">
            <v>41767</v>
          </cell>
        </row>
        <row r="260">
          <cell r="C260">
            <v>542</v>
          </cell>
          <cell r="D260" t="str">
            <v>Zócalo En Baldosa De Cemento</v>
          </cell>
          <cell r="E260" t="str">
            <v>ML</v>
          </cell>
          <cell r="F260">
            <v>7719.05</v>
          </cell>
          <cell r="G260">
            <v>41767</v>
          </cell>
        </row>
        <row r="261">
          <cell r="C261">
            <v>543</v>
          </cell>
          <cell r="D261" t="str">
            <v>Lavatrapero En Mampostería, Enchapado En Cerámica</v>
          </cell>
          <cell r="E261" t="str">
            <v>UN</v>
          </cell>
          <cell r="F261">
            <v>100000</v>
          </cell>
          <cell r="G261">
            <v>41381</v>
          </cell>
        </row>
        <row r="262">
          <cell r="C262">
            <v>544</v>
          </cell>
          <cell r="D262" t="str">
            <v>Filete O Juntas De Muro Con Mortero 1:4</v>
          </cell>
          <cell r="E262" t="str">
            <v>ML</v>
          </cell>
          <cell r="F262">
            <v>9974.3700000000008</v>
          </cell>
          <cell r="G262">
            <v>42538</v>
          </cell>
        </row>
        <row r="263">
          <cell r="C263">
            <v>545</v>
          </cell>
          <cell r="D263" t="str">
            <v>Suministro E Instalación De Planta De Emergencia Tipo Stand By De 12 Kw 460 V  Ac 3 Fases 60 Hz Con Tanque De Combustible Y Cabina Insonora Tipo Intemperie Ip 68</v>
          </cell>
          <cell r="E263" t="str">
            <v>UN</v>
          </cell>
          <cell r="F263">
            <v>14560890</v>
          </cell>
          <cell r="G263">
            <v>41480</v>
          </cell>
        </row>
        <row r="264">
          <cell r="C264">
            <v>546</v>
          </cell>
          <cell r="D264" t="str">
            <v>Suministro E Instalación De Ventana Proyectante En Aluminio Blanco Con Vidrio Azul De Seguridad De 6 Mm, Cierre Archivo Doble Y Sellamiento Perimetral En Silicona. Módulo De 2.20 X 2.70 Metros, Fijos En Perfilería De 3" X 1 1/2", Incluye Ventana Tipo Proyectante Con Brazos Escualizables En Acero. El Vidrio De 6 Mm Templado Instalado Tipo Flotante</v>
          </cell>
          <cell r="E264" t="str">
            <v>M2</v>
          </cell>
          <cell r="F264">
            <v>1100000</v>
          </cell>
          <cell r="G264">
            <v>41934</v>
          </cell>
        </row>
        <row r="265">
          <cell r="C265">
            <v>547</v>
          </cell>
          <cell r="D265" t="str">
            <v>Suministro E Instalación De Cerradura De Bola Para Baño</v>
          </cell>
          <cell r="E265" t="str">
            <v>UN</v>
          </cell>
          <cell r="F265">
            <v>65438.33</v>
          </cell>
          <cell r="G265">
            <v>41697</v>
          </cell>
        </row>
        <row r="266">
          <cell r="C266">
            <v>548</v>
          </cell>
          <cell r="D266" t="str">
            <v>Socializacion De Proyectos De Obras De  Infraestructura</v>
          </cell>
          <cell r="E266" t="str">
            <v>ME</v>
          </cell>
          <cell r="F266">
            <v>1000000</v>
          </cell>
          <cell r="G266">
            <v>40616</v>
          </cell>
        </row>
        <row r="267">
          <cell r="C267">
            <v>549</v>
          </cell>
          <cell r="D267" t="str">
            <v>Base Suelo Cemento 1:20, Compactado E = 0.20 Mts</v>
          </cell>
          <cell r="E267" t="str">
            <v>M2</v>
          </cell>
          <cell r="F267">
            <v>33057.85</v>
          </cell>
          <cell r="G267">
            <v>42517</v>
          </cell>
        </row>
        <row r="268">
          <cell r="C268">
            <v>551</v>
          </cell>
          <cell r="D268" t="str">
            <v>Pavimento En Concreto Rígido 4000 Psi E = 0.20 Mts, Pasadores D = 1" - Longitud 0.35 Metros A Cada 0.30 Metros Y D =  1/2" Longitud 0.85 Metros  A Cada 1.20 Metros  , Junta Y Antisol</v>
          </cell>
          <cell r="E268" t="str">
            <v>M2</v>
          </cell>
          <cell r="F268">
            <v>139804.29999999999</v>
          </cell>
          <cell r="G268">
            <v>42493</v>
          </cell>
        </row>
        <row r="269">
          <cell r="C269">
            <v>552</v>
          </cell>
          <cell r="D269" t="str">
            <v>Bordillo En Concreto De 3000 Psi De 0.15 X 0.40 Mts</v>
          </cell>
          <cell r="E269" t="str">
            <v>ML</v>
          </cell>
          <cell r="F269">
            <v>59103.1</v>
          </cell>
          <cell r="G269">
            <v>42517</v>
          </cell>
        </row>
        <row r="270">
          <cell r="C270">
            <v>553</v>
          </cell>
          <cell r="D270" t="str">
            <v>Corte Y Perfilado De Pavimento Con Disco De Diamante</v>
          </cell>
          <cell r="E270" t="str">
            <v>ML</v>
          </cell>
          <cell r="F270">
            <v>8524</v>
          </cell>
          <cell r="G270">
            <v>41565</v>
          </cell>
        </row>
        <row r="271">
          <cell r="C271">
            <v>556</v>
          </cell>
          <cell r="D271" t="str">
            <v>Demolición De Pavimento Y Retiro De Material</v>
          </cell>
          <cell r="E271" t="str">
            <v>M2</v>
          </cell>
          <cell r="F271">
            <v>18364.43</v>
          </cell>
          <cell r="G271">
            <v>42524</v>
          </cell>
        </row>
        <row r="272">
          <cell r="C272">
            <v>557</v>
          </cell>
          <cell r="D272" t="str">
            <v>Demolición De Bordillo Y Retiro De Material</v>
          </cell>
          <cell r="E272" t="str">
            <v>ML</v>
          </cell>
          <cell r="F272">
            <v>5870</v>
          </cell>
          <cell r="G272">
            <v>42524</v>
          </cell>
        </row>
        <row r="273">
          <cell r="C273">
            <v>558</v>
          </cell>
          <cell r="D273" t="str">
            <v>Placa Aligerada En Metaldeck, Flotante Apoyada En Piezas Mensulares Y De Espesor 0.20 Metros (Ver Diseño Y Especificaciones)</v>
          </cell>
          <cell r="E273" t="str">
            <v>M2</v>
          </cell>
          <cell r="F273">
            <v>125010.37</v>
          </cell>
          <cell r="G273">
            <v>42415</v>
          </cell>
        </row>
        <row r="274">
          <cell r="C274">
            <v>560</v>
          </cell>
          <cell r="D274" t="str">
            <v>Baranda De Protección En Tubería Galvanizada D = 2" , Calibre 1/8" , Incluye Pintura, Altura 1.00 Mts Parales A Cada 1.20 Mts</v>
          </cell>
          <cell r="E274" t="str">
            <v>ML</v>
          </cell>
          <cell r="F274">
            <v>115848.33</v>
          </cell>
          <cell r="G274">
            <v>41026</v>
          </cell>
        </row>
        <row r="275">
          <cell r="C275">
            <v>565</v>
          </cell>
          <cell r="D275" t="str">
            <v>Pintura De Esmalte Para Reja Tipo  Pintuco O Similar</v>
          </cell>
          <cell r="E275" t="str">
            <v>M2</v>
          </cell>
          <cell r="F275">
            <v>19779.14</v>
          </cell>
          <cell r="G275">
            <v>42472</v>
          </cell>
        </row>
        <row r="276">
          <cell r="C276">
            <v>566</v>
          </cell>
          <cell r="D276" t="str">
            <v>Traslado De Manejadoras De Aire Acondicionado, Ubicadas En La Cubierta, Hacia La Losa De La Zona De Evidencias, Incluye Sistema Mecánico De Montaje, A Una Altura Superior A Los 7.00 Metros</v>
          </cell>
          <cell r="E276" t="str">
            <v>GL</v>
          </cell>
          <cell r="F276">
            <v>4500000</v>
          </cell>
          <cell r="G276">
            <v>41934</v>
          </cell>
        </row>
        <row r="277">
          <cell r="C277">
            <v>568</v>
          </cell>
          <cell r="D277" t="str">
            <v>Pago Derechos De Conexion Con La Presentación De La Factura Cancelada Ante Electricaribe</v>
          </cell>
          <cell r="E277" t="str">
            <v>GL</v>
          </cell>
          <cell r="F277">
            <v>542419</v>
          </cell>
          <cell r="G277">
            <v>42558</v>
          </cell>
        </row>
        <row r="278">
          <cell r="C278">
            <v>569</v>
          </cell>
          <cell r="D278" t="str">
            <v>Suministro E Instalacion De Bancas Segun Modelo Existente En El Sitio</v>
          </cell>
          <cell r="E278" t="str">
            <v>UN</v>
          </cell>
          <cell r="F278">
            <v>300000</v>
          </cell>
          <cell r="G278">
            <v>40374</v>
          </cell>
        </row>
        <row r="279">
          <cell r="C279">
            <v>574</v>
          </cell>
          <cell r="D279" t="str">
            <v>Pintura De Esmalte Sobre Muro Tipo Pintuco O Similar</v>
          </cell>
          <cell r="E279" t="str">
            <v>M2</v>
          </cell>
          <cell r="F279">
            <v>17676.91</v>
          </cell>
          <cell r="G279">
            <v>42496</v>
          </cell>
        </row>
        <row r="280">
          <cell r="C280">
            <v>575</v>
          </cell>
          <cell r="D280" t="str">
            <v>Pintura En Esmalte Sobre Zócalo</v>
          </cell>
          <cell r="E280" t="str">
            <v>ML</v>
          </cell>
          <cell r="F280">
            <v>6626.28</v>
          </cell>
          <cell r="G280">
            <v>42496</v>
          </cell>
        </row>
        <row r="281">
          <cell r="C281">
            <v>576</v>
          </cell>
          <cell r="D281" t="str">
            <v>Demolición De Cimiento, Viga, Pedestal Y Columna En Concreto Reforzado Ancho &gt; 0.30 Metros Y Retiro De Material</v>
          </cell>
          <cell r="E281" t="str">
            <v>ML</v>
          </cell>
          <cell r="F281">
            <v>22417.75</v>
          </cell>
          <cell r="G281">
            <v>41927</v>
          </cell>
        </row>
        <row r="282">
          <cell r="C282">
            <v>577</v>
          </cell>
          <cell r="D282" t="str">
            <v>Mantenimiento Y Reparación De Bolardos Metálicos.</v>
          </cell>
          <cell r="E282" t="str">
            <v>UN</v>
          </cell>
          <cell r="F282">
            <v>30000</v>
          </cell>
          <cell r="G282">
            <v>42090</v>
          </cell>
        </row>
        <row r="283">
          <cell r="C283">
            <v>578</v>
          </cell>
          <cell r="D283" t="str">
            <v>Demoliciones Generales Y Retiro De Material</v>
          </cell>
          <cell r="E283" t="str">
            <v>GL</v>
          </cell>
          <cell r="F283">
            <v>250000</v>
          </cell>
          <cell r="G283">
            <v>42578</v>
          </cell>
        </row>
        <row r="284">
          <cell r="C284">
            <v>579</v>
          </cell>
          <cell r="D284" t="str">
            <v>Revision General Y Mantenimiento De Puntos Electricos</v>
          </cell>
          <cell r="E284" t="str">
            <v>GL</v>
          </cell>
          <cell r="F284">
            <v>450000</v>
          </cell>
          <cell r="G284">
            <v>40366</v>
          </cell>
        </row>
        <row r="285">
          <cell r="C285">
            <v>580</v>
          </cell>
          <cell r="D285" t="str">
            <v>Tapa Para Canal Pluvial En Concreto Reforzado De 3000 Psi, E = 0.10 Mts</v>
          </cell>
          <cell r="E285" t="str">
            <v>M2</v>
          </cell>
          <cell r="F285">
            <v>65000</v>
          </cell>
          <cell r="G285">
            <v>39701</v>
          </cell>
        </row>
        <row r="286">
          <cell r="C286">
            <v>581</v>
          </cell>
          <cell r="D286" t="str">
            <v>Zócalo En Granito Pulido Tipo Media Caña</v>
          </cell>
          <cell r="E286" t="str">
            <v>ML</v>
          </cell>
          <cell r="F286">
            <v>24496.25</v>
          </cell>
          <cell r="G286">
            <v>42241</v>
          </cell>
        </row>
        <row r="287">
          <cell r="C287">
            <v>585</v>
          </cell>
          <cell r="D287" t="str">
            <v>Suministro E Instalación De Cubierta En Teja Canaleta 43, Incluye Fijador, Gancho Y Sellador</v>
          </cell>
          <cell r="E287" t="str">
            <v>M2</v>
          </cell>
          <cell r="F287">
            <v>117820.04</v>
          </cell>
          <cell r="G287">
            <v>41067</v>
          </cell>
        </row>
        <row r="288">
          <cell r="C288">
            <v>590</v>
          </cell>
          <cell r="D288" t="str">
            <v>Reinstalación De Cubierta En Teja Canaleta 43 Incluye Tornillo De Fijación Y Ganchos</v>
          </cell>
          <cell r="E288" t="str">
            <v>M2</v>
          </cell>
          <cell r="F288">
            <v>18634.5</v>
          </cell>
          <cell r="G288">
            <v>41067</v>
          </cell>
        </row>
        <row r="289">
          <cell r="C289">
            <v>594</v>
          </cell>
          <cell r="D289" t="str">
            <v>Levante De Muro Sencillo En Ladrillo Comun, Mortero De Pega 1:4</v>
          </cell>
          <cell r="E289" t="str">
            <v>M2</v>
          </cell>
          <cell r="F289">
            <v>48292.88</v>
          </cell>
          <cell r="G289">
            <v>41927</v>
          </cell>
        </row>
        <row r="290">
          <cell r="C290">
            <v>595</v>
          </cell>
          <cell r="D290" t="str">
            <v>Levante De Muro Doble En Ladrillo Común</v>
          </cell>
          <cell r="E290" t="str">
            <v>M2</v>
          </cell>
          <cell r="F290">
            <v>96468.67</v>
          </cell>
          <cell r="G290">
            <v>41017</v>
          </cell>
        </row>
        <row r="291">
          <cell r="C291">
            <v>604</v>
          </cell>
          <cell r="D291" t="str">
            <v>Suministro E Instalación De Cielo Raso En Drywall</v>
          </cell>
          <cell r="E291" t="str">
            <v>M2</v>
          </cell>
          <cell r="F291">
            <v>44461.73</v>
          </cell>
          <cell r="G291">
            <v>42572</v>
          </cell>
        </row>
        <row r="292">
          <cell r="C292">
            <v>607</v>
          </cell>
          <cell r="D292" t="str">
            <v>Suministro E Instalación De Muro En Drywall Por Una Cara</v>
          </cell>
          <cell r="E292" t="str">
            <v>M2</v>
          </cell>
          <cell r="F292">
            <v>44340.44</v>
          </cell>
          <cell r="G292">
            <v>41347</v>
          </cell>
        </row>
        <row r="293">
          <cell r="C293">
            <v>613</v>
          </cell>
          <cell r="D293" t="str">
            <v>Pavimento En Concreto Rígido 3000 Psi E = 0.15 Mts, Pasadores D = 3/4" - Longitud 0.35 Metros A Cada 0.30 Metros Y D = 1/2" - Longitud 0.85 Metros A Cada 1.20 Metros, Junta Y Antisol</v>
          </cell>
          <cell r="E293" t="str">
            <v>M2</v>
          </cell>
          <cell r="F293">
            <v>95451.22</v>
          </cell>
          <cell r="G293">
            <v>42493</v>
          </cell>
        </row>
        <row r="294">
          <cell r="C294">
            <v>614</v>
          </cell>
          <cell r="D294" t="str">
            <v>Cuneta Bordillo En Concreto De 3000 Psi  Reforzado, De 0.40 + 0.50 + 0.15 Mts, E=0.10 Mts</v>
          </cell>
          <cell r="E294" t="str">
            <v>ML</v>
          </cell>
          <cell r="F294">
            <v>75531.56</v>
          </cell>
          <cell r="G294">
            <v>42241</v>
          </cell>
        </row>
        <row r="295">
          <cell r="C295">
            <v>615</v>
          </cell>
          <cell r="D295" t="str">
            <v>Suministro E Instalacion De Enchape Pared 0.20 X 0.20 Metros</v>
          </cell>
          <cell r="E295" t="str">
            <v>M2</v>
          </cell>
          <cell r="F295">
            <v>24036</v>
          </cell>
          <cell r="G295">
            <v>40106</v>
          </cell>
        </row>
        <row r="296">
          <cell r="C296">
            <v>616</v>
          </cell>
          <cell r="D296" t="str">
            <v>Suministro E Instalación De Muro En Sistema Drywall En Superboard, El Cual Consta De Estructura Convencional Para El Anclaje De Lámina, Pero También Consta De Tubería Y Ángulos Galvanizados, Los Cuales Servirán De Soporte De Monitores De 55", Colocados En Anclajes Por La Parte Frontal De Este Muro Falso (25.00 X 4.00 Metros (Ver Diseño Y Especificaciones)</v>
          </cell>
          <cell r="E296" t="str">
            <v>UN</v>
          </cell>
          <cell r="F296">
            <v>130000</v>
          </cell>
          <cell r="G296">
            <v>42415</v>
          </cell>
        </row>
        <row r="297">
          <cell r="C297">
            <v>617</v>
          </cell>
          <cell r="D297" t="str">
            <v>Revision General De Colectores O Bajantes De Aguas Lluvias</v>
          </cell>
          <cell r="E297" t="str">
            <v>GL</v>
          </cell>
          <cell r="F297">
            <v>350000</v>
          </cell>
          <cell r="G297">
            <v>40414</v>
          </cell>
        </row>
        <row r="298">
          <cell r="C298">
            <v>618</v>
          </cell>
          <cell r="D298" t="str">
            <v>Limpieza General Y Retiro De Material</v>
          </cell>
          <cell r="E298" t="str">
            <v>GL</v>
          </cell>
          <cell r="F298">
            <v>250000</v>
          </cell>
          <cell r="G298">
            <v>42466</v>
          </cell>
        </row>
        <row r="299">
          <cell r="C299">
            <v>619</v>
          </cell>
          <cell r="D299" t="str">
            <v>Suministro E Instalacion De Puertas En Madera De Persianas, Especial Para Salon   De 2.30 X 2.00 Metros, Incluye Herraje E Instalacion, Segun Diseño</v>
          </cell>
          <cell r="E299" t="str">
            <v>UN</v>
          </cell>
          <cell r="F299">
            <v>500000</v>
          </cell>
          <cell r="G299">
            <v>40115</v>
          </cell>
        </row>
        <row r="300">
          <cell r="C300">
            <v>620</v>
          </cell>
          <cell r="D300" t="str">
            <v>Pintura Para Muro En Carburo A Tres Manos</v>
          </cell>
          <cell r="E300" t="str">
            <v>M2</v>
          </cell>
          <cell r="F300">
            <v>4721.2299999999996</v>
          </cell>
          <cell r="G300">
            <v>41569</v>
          </cell>
        </row>
        <row r="301">
          <cell r="C301">
            <v>621</v>
          </cell>
          <cell r="D301" t="str">
            <v>Suministro E Instalación De Transformador Trifásico De 10 Kva Sumergido En Aceite - 13200 / 460 - 265 Vac Dyn5, Para Instalación De Poste</v>
          </cell>
          <cell r="E301" t="str">
            <v>UN</v>
          </cell>
          <cell r="F301">
            <v>4350000</v>
          </cell>
          <cell r="G301">
            <v>41480</v>
          </cell>
        </row>
        <row r="302">
          <cell r="C302">
            <v>624</v>
          </cell>
          <cell r="D302" t="str">
            <v>Sello Arena Asfalto Rc 250 Con Imprimación Fuel Oil</v>
          </cell>
          <cell r="E302" t="str">
            <v>M2</v>
          </cell>
          <cell r="F302">
            <v>7085.35</v>
          </cell>
          <cell r="G302">
            <v>41038</v>
          </cell>
        </row>
        <row r="303">
          <cell r="C303">
            <v>626</v>
          </cell>
          <cell r="D303" t="str">
            <v>Señalizacion General</v>
          </cell>
          <cell r="E303" t="str">
            <v>GL</v>
          </cell>
          <cell r="F303">
            <v>400000</v>
          </cell>
          <cell r="G303">
            <v>40101</v>
          </cell>
        </row>
        <row r="304">
          <cell r="C304">
            <v>627</v>
          </cell>
          <cell r="D304" t="str">
            <v>Zocalo Recto P5 De 0.07 Mts</v>
          </cell>
          <cell r="E304" t="str">
            <v>ML</v>
          </cell>
          <cell r="F304">
            <v>13356.91</v>
          </cell>
          <cell r="G304">
            <v>39728</v>
          </cell>
        </row>
        <row r="305">
          <cell r="C305">
            <v>628</v>
          </cell>
          <cell r="D305" t="str">
            <v>Suministro De Jardín, Plantas Y Cesped, Incluye Tierra Negra Tratada Y Abonada (Ver Diseño)</v>
          </cell>
          <cell r="E305" t="str">
            <v>M2</v>
          </cell>
          <cell r="F305">
            <v>88725</v>
          </cell>
          <cell r="G305">
            <v>41345</v>
          </cell>
        </row>
        <row r="306">
          <cell r="C306">
            <v>629</v>
          </cell>
          <cell r="D306" t="str">
            <v>Suministro E Instalacion De Salida De Interruptor De Luz Sencilla - Incluye Caja De 2 X 4</v>
          </cell>
          <cell r="E306" t="str">
            <v>UN</v>
          </cell>
          <cell r="F306">
            <v>29248.33</v>
          </cell>
          <cell r="G306">
            <v>40106</v>
          </cell>
        </row>
        <row r="307">
          <cell r="C307">
            <v>630</v>
          </cell>
          <cell r="D307" t="str">
            <v>Suministro E Instalación De Wind Metálico</v>
          </cell>
          <cell r="E307" t="str">
            <v>ML</v>
          </cell>
          <cell r="F307">
            <v>10000</v>
          </cell>
          <cell r="G307">
            <v>41381</v>
          </cell>
        </row>
        <row r="308">
          <cell r="C308">
            <v>631</v>
          </cell>
          <cell r="D308" t="str">
            <v>Pintura Decorativa Y Protectora Para Mampostería Tipo Sika Color C O Similar, Color Gris, A Tres  Manos (Según Planos Y Especificaciones De Diseño)</v>
          </cell>
          <cell r="E308" t="str">
            <v>M2</v>
          </cell>
          <cell r="F308">
            <v>6900</v>
          </cell>
          <cell r="G308">
            <v>41479</v>
          </cell>
        </row>
        <row r="309">
          <cell r="C309">
            <v>632</v>
          </cell>
          <cell r="D309" t="str">
            <v>Capitulo - Obras Civiles Muro De Cerramiento</v>
          </cell>
          <cell r="E309" t="str">
            <v>UN</v>
          </cell>
          <cell r="F309">
            <v>0</v>
          </cell>
          <cell r="G309">
            <v>41773</v>
          </cell>
        </row>
        <row r="310">
          <cell r="C310">
            <v>633</v>
          </cell>
          <cell r="D310" t="str">
            <v>Jardines Verticales, Incluye Suministro E Instalación De Ladrillo Hueco, Relleno En Tierra Abonada Y/O Enchape En Piedra Coralina (Ver Diseño)</v>
          </cell>
          <cell r="E310" t="str">
            <v>M2</v>
          </cell>
          <cell r="F310">
            <v>86520</v>
          </cell>
          <cell r="G310">
            <v>41345</v>
          </cell>
        </row>
        <row r="311">
          <cell r="C311">
            <v>634</v>
          </cell>
          <cell r="D311" t="str">
            <v>Carpeta Asfáltica</v>
          </cell>
          <cell r="E311" t="str">
            <v>M3</v>
          </cell>
          <cell r="F311">
            <v>655260.42000000004</v>
          </cell>
          <cell r="G311">
            <v>42552</v>
          </cell>
        </row>
        <row r="312">
          <cell r="C312">
            <v>636</v>
          </cell>
          <cell r="D312" t="str">
            <v>Imprimación En Asfalto Líquido Mc 70</v>
          </cell>
          <cell r="E312" t="str">
            <v>M2</v>
          </cell>
          <cell r="F312">
            <v>5159.55</v>
          </cell>
          <cell r="G312">
            <v>41037</v>
          </cell>
        </row>
        <row r="313">
          <cell r="C313">
            <v>637</v>
          </cell>
          <cell r="D313" t="str">
            <v>Parrilla De Hierro De 1/2"  A Cada 0.20 Mts En Ambos Sentidos.</v>
          </cell>
          <cell r="E313" t="str">
            <v>M2</v>
          </cell>
          <cell r="F313">
            <v>42084.95</v>
          </cell>
          <cell r="G313">
            <v>41383</v>
          </cell>
        </row>
        <row r="314">
          <cell r="C314">
            <v>639</v>
          </cell>
          <cell r="D314" t="str">
            <v>Colocación De Malla Electrosoldada D = 4 Mm Con Separación De 0.15 Mts</v>
          </cell>
          <cell r="E314" t="str">
            <v>M2</v>
          </cell>
          <cell r="F314">
            <v>8281.25</v>
          </cell>
          <cell r="G314">
            <v>42552</v>
          </cell>
        </row>
        <row r="315">
          <cell r="C315">
            <v>644</v>
          </cell>
          <cell r="D315" t="str">
            <v>Suministro E Instalacion De Tuberia De Alcantarillado Durafort O Similar De D = 4"  - 110 Mm</v>
          </cell>
          <cell r="E315" t="str">
            <v>ML</v>
          </cell>
          <cell r="F315">
            <v>38320.44</v>
          </cell>
          <cell r="G315">
            <v>42195</v>
          </cell>
        </row>
        <row r="316">
          <cell r="C316">
            <v>645</v>
          </cell>
          <cell r="D316" t="str">
            <v>Suministro E Instalación De Tubería De Alcantarillado Durafort O Similar D = 6"  - 160 Mm</v>
          </cell>
          <cell r="E316" t="str">
            <v>ML</v>
          </cell>
          <cell r="F316">
            <v>48847.95</v>
          </cell>
          <cell r="G316">
            <v>42195</v>
          </cell>
        </row>
        <row r="317">
          <cell r="C317">
            <v>646</v>
          </cell>
          <cell r="D317" t="str">
            <v>Suministro E Instalación De Tubería De Alcantarillado Durafort O Similar D = 8"  - 200 Mm</v>
          </cell>
          <cell r="E317" t="str">
            <v>ML</v>
          </cell>
          <cell r="F317">
            <v>68452.95</v>
          </cell>
          <cell r="G317">
            <v>42415</v>
          </cell>
        </row>
        <row r="318">
          <cell r="C318">
            <v>647</v>
          </cell>
          <cell r="D318" t="str">
            <v>Pintura Exterior En Vinilo Tipo Coraza, Sobre Muro, A Dos Manos</v>
          </cell>
          <cell r="E318" t="str">
            <v>M2</v>
          </cell>
          <cell r="F318">
            <v>14777.94</v>
          </cell>
          <cell r="G318">
            <v>42538</v>
          </cell>
        </row>
        <row r="319">
          <cell r="C319">
            <v>648</v>
          </cell>
          <cell r="D319" t="str">
            <v>Columna En Concreto De 3000 Psi, De 0.25 X 0.20 Mts, Incluye Acero De Refuerzo 4 Varilla De 1/2" , Estribos De 3/8"  A Cada 0.20 Mts</v>
          </cell>
          <cell r="E319" t="str">
            <v>ML</v>
          </cell>
          <cell r="F319">
            <v>64761.54</v>
          </cell>
          <cell r="G319">
            <v>42496</v>
          </cell>
        </row>
        <row r="320">
          <cell r="C320">
            <v>649</v>
          </cell>
          <cell r="D320" t="str">
            <v>Viga En Concreto De 3000 Psi De 0.30 X 0.20 Mts, Incluye 4 Varillas D = 1/2" , Estribos D = 3/8"  A Cada 0.20 Mts</v>
          </cell>
          <cell r="E320" t="str">
            <v>ML</v>
          </cell>
          <cell r="F320">
            <v>61072.89</v>
          </cell>
          <cell r="G320">
            <v>41135</v>
          </cell>
        </row>
        <row r="321">
          <cell r="C321">
            <v>650</v>
          </cell>
          <cell r="D321" t="str">
            <v>Suministro E Instalacion De Combo: Sanitario, Lavamanos Y Accesorios</v>
          </cell>
          <cell r="E321" t="str">
            <v>UN</v>
          </cell>
          <cell r="F321">
            <v>252203.36</v>
          </cell>
          <cell r="G321">
            <v>40106</v>
          </cell>
        </row>
        <row r="322">
          <cell r="C322">
            <v>661</v>
          </cell>
          <cell r="D322" t="str">
            <v>Viga Corona En Concreto Fc = 3000 Psi, De 0.15 X 0.12 Mts, Incluye Acero De Refuerzo 2 D = 1/2"  Estribos De 3/8"  A Cada 0.15 Mts</v>
          </cell>
          <cell r="E322" t="str">
            <v>ML</v>
          </cell>
          <cell r="F322">
            <v>46380.25</v>
          </cell>
          <cell r="G322">
            <v>42314</v>
          </cell>
        </row>
        <row r="323">
          <cell r="C323">
            <v>662</v>
          </cell>
          <cell r="D323" t="str">
            <v>Columnas En Concreto De 3000 Psi, De 0.15 X 0.25 Mts, Incluye Acero De Refuerzo 3 Varillas D = 1/2" , Estribos D = 3/8" , A Cada 0.20 Mts</v>
          </cell>
          <cell r="E323" t="str">
            <v>M3</v>
          </cell>
          <cell r="F323">
            <v>1250121.04</v>
          </cell>
          <cell r="G323">
            <v>41016</v>
          </cell>
        </row>
        <row r="324">
          <cell r="C324">
            <v>663</v>
          </cell>
          <cell r="D324" t="str">
            <v>Zona De Plazoleta Principal</v>
          </cell>
          <cell r="E324" t="str">
            <v>UN</v>
          </cell>
          <cell r="F324">
            <v>0</v>
          </cell>
          <cell r="G324">
            <v>40297</v>
          </cell>
        </row>
        <row r="325">
          <cell r="C325">
            <v>664</v>
          </cell>
          <cell r="D325" t="str">
            <v>E - Suministro E Instalación De Tablero De Ocho (8) Circuitos, Incluye Tacos</v>
          </cell>
          <cell r="E325" t="str">
            <v>UN</v>
          </cell>
          <cell r="F325">
            <v>220678.33</v>
          </cell>
          <cell r="G325">
            <v>41569</v>
          </cell>
        </row>
        <row r="326">
          <cell r="C326">
            <v>665</v>
          </cell>
          <cell r="D326" t="str">
            <v>Suministro E Instalación De Puerta 2.00 X 1.00, 0.90, 0.80, 0.70 Metros, Incluye Bisagra, Marco En Madera, Cerradura De Seguridad Doble Vuelta.</v>
          </cell>
          <cell r="E326" t="str">
            <v>UN</v>
          </cell>
          <cell r="F326">
            <v>311178.33</v>
          </cell>
          <cell r="G326">
            <v>42472</v>
          </cell>
        </row>
        <row r="327">
          <cell r="C327">
            <v>666</v>
          </cell>
          <cell r="D327" t="str">
            <v>Suministro E Instalación De Puerta De 2.00 X 1.20 Mts Y Marco En Madera, Incluye Bisagras, Cerradura De Seguridad De Doble Vuelta</v>
          </cell>
          <cell r="E327" t="str">
            <v>UN</v>
          </cell>
          <cell r="F327">
            <v>345218.33</v>
          </cell>
          <cell r="G327">
            <v>42102</v>
          </cell>
        </row>
        <row r="328">
          <cell r="C328">
            <v>667</v>
          </cell>
          <cell r="D328" t="str">
            <v>Solado En Concreto De F'C = 2500 Psi De 0.05 Mts</v>
          </cell>
          <cell r="E328" t="str">
            <v>M2</v>
          </cell>
          <cell r="F328">
            <v>33163.94</v>
          </cell>
          <cell r="G328">
            <v>42572</v>
          </cell>
        </row>
        <row r="329">
          <cell r="C329">
            <v>670</v>
          </cell>
          <cell r="D329" t="str">
            <v>Suministro E Instalación De Tubería De Agua Potable En Pvc De 3/4"</v>
          </cell>
          <cell r="E329" t="str">
            <v>ML</v>
          </cell>
          <cell r="F329">
            <v>18414.169999999998</v>
          </cell>
          <cell r="G329">
            <v>42578</v>
          </cell>
        </row>
        <row r="330">
          <cell r="C330">
            <v>671</v>
          </cell>
          <cell r="D330" t="str">
            <v>Suministro E Instalación De Puerta En Madera En 2.00 X 0.70, 0.80, 0.90 Metros, Incluye Bisagra Y Marco De Madera</v>
          </cell>
          <cell r="E330" t="str">
            <v>UN</v>
          </cell>
          <cell r="F330">
            <v>253578.33</v>
          </cell>
          <cell r="G330">
            <v>41717</v>
          </cell>
        </row>
        <row r="331">
          <cell r="C331">
            <v>673</v>
          </cell>
          <cell r="D331" t="str">
            <v>Suministro E Instalación De Puerta En Madera De 0.70 X 1.50 Mts, Incluye Bisagras, Cerradura Y Marco</v>
          </cell>
          <cell r="E331" t="str">
            <v>UN</v>
          </cell>
          <cell r="F331">
            <v>258613.33</v>
          </cell>
          <cell r="G331">
            <v>41068</v>
          </cell>
        </row>
        <row r="332">
          <cell r="C332">
            <v>674</v>
          </cell>
          <cell r="D332" t="str">
            <v>Limpieza General Y Retiro De Material</v>
          </cell>
          <cell r="E332" t="str">
            <v>GL</v>
          </cell>
          <cell r="F332">
            <v>150000</v>
          </cell>
          <cell r="G332">
            <v>42466</v>
          </cell>
        </row>
        <row r="333">
          <cell r="C333">
            <v>675</v>
          </cell>
          <cell r="D333" t="str">
            <v>Zócalo En Baldosa De Gres Tipo Alfa De 0.07 X 0.20 Mts</v>
          </cell>
          <cell r="E333" t="str">
            <v>ML</v>
          </cell>
          <cell r="F333">
            <v>16434.05</v>
          </cell>
          <cell r="G333">
            <v>41075</v>
          </cell>
        </row>
        <row r="334">
          <cell r="C334">
            <v>676</v>
          </cell>
          <cell r="D334" t="str">
            <v>Columnas En Concreto De Fc=3000 Psi, De 0.30 X 0.30, Incluye Acero De Refuerzo 4 Varilla D = 1/2"  Y Estribos D = 3/8"  A Cada 0.20 Mts</v>
          </cell>
          <cell r="E334" t="str">
            <v>M3</v>
          </cell>
          <cell r="F334">
            <v>883743.73</v>
          </cell>
          <cell r="G334">
            <v>41368</v>
          </cell>
        </row>
        <row r="335">
          <cell r="C335">
            <v>677</v>
          </cell>
          <cell r="D335" t="str">
            <v>Suministro E Instalacion De Reja De Proteccion En Varilla De Hierro Cuadrada De 1/2"   Legitima, Incluye Pintura Anticorrosiva Y Esmalte</v>
          </cell>
          <cell r="E335" t="str">
            <v>M2</v>
          </cell>
          <cell r="F335">
            <v>89562.26</v>
          </cell>
          <cell r="G335">
            <v>39730</v>
          </cell>
        </row>
        <row r="336">
          <cell r="C336">
            <v>678</v>
          </cell>
          <cell r="D336" t="str">
            <v>Pedestal De 0.60 X 0.60 X 0.60 Mts En Concreto Fc = 3000 Psi, No Incluye Acero De Refuerzo</v>
          </cell>
          <cell r="E336" t="str">
            <v>M3</v>
          </cell>
          <cell r="F336">
            <v>533982.89</v>
          </cell>
          <cell r="G336">
            <v>42538</v>
          </cell>
        </row>
        <row r="337">
          <cell r="C337">
            <v>679</v>
          </cell>
          <cell r="D337" t="str">
            <v>Gotero En Mortero 1:4</v>
          </cell>
          <cell r="E337" t="str">
            <v>ML</v>
          </cell>
          <cell r="F337">
            <v>5583.33</v>
          </cell>
          <cell r="G337">
            <v>42472</v>
          </cell>
        </row>
        <row r="338">
          <cell r="C338">
            <v>680</v>
          </cell>
          <cell r="D338" t="str">
            <v>Suministro E Instalación De Tanque Elevado Plástico De 1000 Litros Tipo Ajover O Similar Con Conexión</v>
          </cell>
          <cell r="E338" t="str">
            <v>UN</v>
          </cell>
          <cell r="F338">
            <v>542942.32999999996</v>
          </cell>
          <cell r="G338">
            <v>42572</v>
          </cell>
        </row>
        <row r="339">
          <cell r="C339">
            <v>683</v>
          </cell>
          <cell r="D339" t="str">
            <v>Sobrecimiento En Ladrillo Común Sencillo, Con Mortero De Pega Y Pañete Impermeabilizado 1:4, Altura 0.30 Mts</v>
          </cell>
          <cell r="E339" t="str">
            <v>ML</v>
          </cell>
          <cell r="F339">
            <v>32445.21</v>
          </cell>
          <cell r="G339">
            <v>42472</v>
          </cell>
        </row>
        <row r="340">
          <cell r="C340">
            <v>684</v>
          </cell>
          <cell r="D340" t="str">
            <v>Cimiento De 0.30 X  0.50 Metros, En Concreto De 2500 Psi Reforzado Con 4 Varillas De 1/2" , Estribos De 3/8"  A Cada 0.20 Mts</v>
          </cell>
          <cell r="E340" t="str">
            <v>ML</v>
          </cell>
          <cell r="F340">
            <v>96745.5</v>
          </cell>
          <cell r="G340">
            <v>41015</v>
          </cell>
        </row>
        <row r="341">
          <cell r="C341">
            <v>686</v>
          </cell>
          <cell r="D341" t="str">
            <v>Levante De Muro De Carga En Bloque No. 7 De 0.20 X 0.20 X 0.40 Mts</v>
          </cell>
          <cell r="E341" t="str">
            <v>M2</v>
          </cell>
          <cell r="F341">
            <v>60529.66</v>
          </cell>
          <cell r="G341">
            <v>41697</v>
          </cell>
        </row>
        <row r="342">
          <cell r="C342">
            <v>687</v>
          </cell>
          <cell r="D342" t="str">
            <v>Suministro E Instalación De Pilote Metálico De Diámetro = 10",  Longitud = 8.00 Metros, Vaciado En Concreto De 3000 Psi, Punta Metálica (Según Diseño Obras Malecón)</v>
          </cell>
          <cell r="E342" t="str">
            <v>UN</v>
          </cell>
          <cell r="F342">
            <v>2300000</v>
          </cell>
          <cell r="G342">
            <v>41158</v>
          </cell>
        </row>
        <row r="343">
          <cell r="C343">
            <v>688</v>
          </cell>
          <cell r="D343" t="str">
            <v>Suministro, Instalación Y Montaje Mecánico</v>
          </cell>
          <cell r="E343" t="str">
            <v>UN</v>
          </cell>
          <cell r="F343">
            <v>0</v>
          </cell>
          <cell r="G343">
            <v>41481</v>
          </cell>
        </row>
        <row r="344">
          <cell r="C344">
            <v>692</v>
          </cell>
          <cell r="D344" t="str">
            <v>Piso En Baldosa De Cerámica Alfa De 0.45 X 0.45 Mts, Piedra Cid Negro</v>
          </cell>
          <cell r="E344" t="str">
            <v>M2</v>
          </cell>
          <cell r="F344">
            <v>57724.36</v>
          </cell>
          <cell r="G344">
            <v>41892</v>
          </cell>
        </row>
        <row r="345">
          <cell r="C345">
            <v>693</v>
          </cell>
          <cell r="D345" t="str">
            <v>Piso En Baldosa De Cerámica  Alfa Tráfico 4, De 0.45 X 0.45 Mts, Piedra Stone Desert</v>
          </cell>
          <cell r="E345" t="str">
            <v>M2</v>
          </cell>
          <cell r="F345">
            <v>49981.66</v>
          </cell>
          <cell r="G345">
            <v>42314</v>
          </cell>
        </row>
        <row r="346">
          <cell r="C346">
            <v>696</v>
          </cell>
          <cell r="D346" t="str">
            <v>Zócalo En Cerámica Alfa De 0.09 X 0.45 Mts, Piedra Cid Negro</v>
          </cell>
          <cell r="E346" t="str">
            <v>ML</v>
          </cell>
          <cell r="F346">
            <v>9967.6299999999992</v>
          </cell>
          <cell r="G346">
            <v>41075</v>
          </cell>
        </row>
        <row r="347">
          <cell r="C347">
            <v>697</v>
          </cell>
          <cell r="D347" t="str">
            <v>Zócalo En Cerámica Alfa De 0.09 X 0.45 Mts, Piedra Stone Desert</v>
          </cell>
          <cell r="E347" t="str">
            <v>ML</v>
          </cell>
          <cell r="F347">
            <v>8418.8799999999992</v>
          </cell>
          <cell r="G347">
            <v>42314</v>
          </cell>
        </row>
        <row r="348">
          <cell r="C348">
            <v>698</v>
          </cell>
          <cell r="D348" t="str">
            <v>Ventaneria Con Perfileria De Aluminio Y Vidrio De 4 Mm  De 0.50 X 0.40 Metros</v>
          </cell>
          <cell r="E348" t="str">
            <v>UN</v>
          </cell>
          <cell r="F348">
            <v>33936.58</v>
          </cell>
          <cell r="G348">
            <v>40106</v>
          </cell>
        </row>
        <row r="349">
          <cell r="C349">
            <v>704</v>
          </cell>
          <cell r="D349" t="str">
            <v>Suministro E Instalacion De Puerta De Acceso Principal En Aluminio Anodizado Natural, Bronce O Blanco, Y Vidrio De 6 Mm, Incluye Gato, Doble Cerradura, 2 Hojas Batientes, De 2.00 X 2.20 Mts</v>
          </cell>
          <cell r="E349" t="str">
            <v>UN</v>
          </cell>
          <cell r="F349">
            <v>1200000</v>
          </cell>
          <cell r="G349">
            <v>39736</v>
          </cell>
        </row>
        <row r="350">
          <cell r="C350">
            <v>705</v>
          </cell>
          <cell r="D350" t="str">
            <v>Suministro E Instalacion De Puerta De Acceso En Aluminio Anodizado Natural, Bronce O Blanco, Vidrio Transparente De 6 Mm, Incluye Gato, Doble Cerradura Y 2 Hojas Batientes, De 2.00 X 2.60 Mts</v>
          </cell>
          <cell r="E350" t="str">
            <v>UN</v>
          </cell>
          <cell r="F350">
            <v>1320000</v>
          </cell>
          <cell r="G350">
            <v>39736</v>
          </cell>
        </row>
        <row r="351">
          <cell r="C351">
            <v>706</v>
          </cell>
          <cell r="D351" t="str">
            <v>Suministro E Instalacion De Ventanas En Aluminio Anodizado Natural, Bronce O Blanco, Vidrio Transparente De 4 Mm, Cuerpo Fijo, Ventana De 1.00 X 1.00 Mts</v>
          </cell>
          <cell r="E351" t="str">
            <v>UN</v>
          </cell>
          <cell r="F351">
            <v>136000</v>
          </cell>
          <cell r="G351">
            <v>39736</v>
          </cell>
        </row>
        <row r="352">
          <cell r="C352">
            <v>707</v>
          </cell>
          <cell r="D352" t="str">
            <v>Suministro E Instalacion De Ventanas Para Baños En Aluminio Anodizado Natural, Bronce O Blanco, Vidrio Transparente De 4 Mm, Con Hojas Corredizas, Ventana De 0.70 X 0.50 Mts</v>
          </cell>
          <cell r="E352" t="str">
            <v>UN</v>
          </cell>
          <cell r="F352">
            <v>95000</v>
          </cell>
          <cell r="G352">
            <v>42249</v>
          </cell>
        </row>
        <row r="353">
          <cell r="C353">
            <v>708</v>
          </cell>
          <cell r="D353" t="str">
            <v>Suministro E Instalacion De Ventana En Aluminio Anodizado Natural, Bronce O Blanco, Con Vidrio Transparente De 4 Mm, Dividida En 4 Secciones, 2 Fijas Y 2 Corredizas, Ventana De 4.30 X 2.00 Mts</v>
          </cell>
          <cell r="E353" t="str">
            <v>UN</v>
          </cell>
          <cell r="F353">
            <v>900000</v>
          </cell>
          <cell r="G353">
            <v>39736</v>
          </cell>
        </row>
        <row r="354">
          <cell r="C354">
            <v>709</v>
          </cell>
          <cell r="D354" t="str">
            <v>Suministro E Instalacion De Puerta - Ventana En Aluminio Anodizado Natural, Bronce O Blanco, Vidrio Transparente De 6 Mm, Incluye Gato, Doble Cerradura, 2 Hojas Batientes, De 6.00 X 2.00 Mts</v>
          </cell>
          <cell r="E354" t="str">
            <v>UN</v>
          </cell>
          <cell r="F354">
            <v>2000000</v>
          </cell>
          <cell r="G354">
            <v>39736</v>
          </cell>
        </row>
        <row r="355">
          <cell r="C355">
            <v>710</v>
          </cell>
          <cell r="D355" t="str">
            <v>Sobrecimiento En Ladrillo Común Doble, Con Mortero De Pega 1:4 Y Pañete Impermeabilizado, Altura 0.60 Mts</v>
          </cell>
          <cell r="E355" t="str">
            <v>ML</v>
          </cell>
          <cell r="F355">
            <v>106331.62</v>
          </cell>
          <cell r="G355">
            <v>41353</v>
          </cell>
        </row>
        <row r="356">
          <cell r="C356">
            <v>711</v>
          </cell>
          <cell r="D356" t="str">
            <v>Losa Aligerada En Bloque De Arcilla No. 7, De 0.20 X 0.20 X 0.40 Mts, Incluye Acero De Refuerzo Y Formaleta</v>
          </cell>
          <cell r="E356" t="str">
            <v>M2</v>
          </cell>
          <cell r="F356">
            <v>150885.64000000001</v>
          </cell>
          <cell r="G356">
            <v>41075</v>
          </cell>
        </row>
        <row r="357">
          <cell r="C357">
            <v>712</v>
          </cell>
          <cell r="D357" t="str">
            <v>Losa Aligerada En Bloque De Arcilla No. 4 De 0.10 X 0.20 X 0.40 Mts, Incluye Acero De Refuerzo Y Formaleta</v>
          </cell>
          <cell r="E357" t="str">
            <v>M2</v>
          </cell>
          <cell r="F357">
            <v>142435.31</v>
          </cell>
          <cell r="G357">
            <v>39827</v>
          </cell>
        </row>
        <row r="358">
          <cell r="C358">
            <v>713</v>
          </cell>
          <cell r="D358" t="str">
            <v>Losa Maciza En Concreto De 3000 Psi, Reforzada Con Varillas De 1/2"  En Ambos Sentidos A Cada 0.20 Mts, E = 0.15 Mts</v>
          </cell>
          <cell r="E358" t="str">
            <v>M2</v>
          </cell>
          <cell r="F358">
            <v>203325.37</v>
          </cell>
          <cell r="G358">
            <v>42496</v>
          </cell>
        </row>
        <row r="359">
          <cell r="C359">
            <v>714</v>
          </cell>
          <cell r="D359" t="str">
            <v>Losa Maciza En Concreto De 3000 Psi Reforzada Con Varillas De 3/8"  En Ambos Sentidos A Cada 0.15  Mts, Espesor 0.05 Mts</v>
          </cell>
          <cell r="E359" t="str">
            <v>M2</v>
          </cell>
          <cell r="F359">
            <v>73202.080000000002</v>
          </cell>
          <cell r="G359">
            <v>41386</v>
          </cell>
        </row>
        <row r="360">
          <cell r="C360">
            <v>715</v>
          </cell>
          <cell r="D360" t="str">
            <v>Lavamanos Corrido, Levante En Ladrillo Doble, Losa En Concreto  De 3000 Psi, Espesor  0.05 Mts, Reforzada Con Varillas De 3/8"  A Cada 0.15 Mts En Ambos Sentidos, Pañete Impermeabilizado Con Mortero 1:4, Enchape En Baldosa De Ceramica.</v>
          </cell>
          <cell r="E360" t="str">
            <v>ML</v>
          </cell>
          <cell r="F360">
            <v>282265.33</v>
          </cell>
          <cell r="G360">
            <v>41666</v>
          </cell>
        </row>
        <row r="361">
          <cell r="C361">
            <v>718</v>
          </cell>
          <cell r="D361" t="str">
            <v>Suministro E Instalación De Cercha En Madera De Abarco, De 8.40 Mts De Luz, Altura 1.00 Mts.</v>
          </cell>
          <cell r="E361" t="str">
            <v>UN</v>
          </cell>
          <cell r="F361">
            <v>1112023</v>
          </cell>
          <cell r="G361">
            <v>41067</v>
          </cell>
        </row>
        <row r="362">
          <cell r="C362">
            <v>719</v>
          </cell>
          <cell r="D362" t="str">
            <v>Orinal Corrido, Levante En Ladrillo Doble, Losa En Concreto De 3000 Psi Espesor 0.05 Mts, Reforzada Con Varillas De 3/8"  En Ambos Sentidos, Pañete Impermeabilizado, Y Enchape En Baldosa De Ceramica</v>
          </cell>
          <cell r="E362" t="str">
            <v>ML</v>
          </cell>
          <cell r="F362">
            <v>227015.96</v>
          </cell>
          <cell r="G362">
            <v>40672</v>
          </cell>
        </row>
        <row r="363">
          <cell r="C363">
            <v>720</v>
          </cell>
          <cell r="D363" t="str">
            <v>Excavación Para Tuberia De 0.20 X 0.10 Mts Y Retiro De Material</v>
          </cell>
          <cell r="E363" t="str">
            <v>ML</v>
          </cell>
          <cell r="F363">
            <v>4670</v>
          </cell>
          <cell r="G363">
            <v>41927</v>
          </cell>
        </row>
        <row r="364">
          <cell r="C364">
            <v>721</v>
          </cell>
          <cell r="D364" t="str">
            <v>Cimiento De 0.10 X 0.20 Metros En Concreto De Fc = 3000 Psi</v>
          </cell>
          <cell r="E364" t="str">
            <v>ML</v>
          </cell>
          <cell r="F364">
            <v>15480.28</v>
          </cell>
          <cell r="G364">
            <v>41015</v>
          </cell>
        </row>
        <row r="365">
          <cell r="C365">
            <v>722</v>
          </cell>
          <cell r="D365" t="str">
            <v>Suministro E Instalacion De Juego De Porterias Para Cancha De Minifutbol, En Tuberia Galvanizada De 3"  En El Marco Y 2"  En Traseras, Incluye Pintura Con Anticorrosivo Y  Esmalte, Con Mallas En Nylon, Ancho 3.00 Mts, Altura 2.00 Mts Y Fondo 0.80 Mts</v>
          </cell>
          <cell r="E365" t="str">
            <v>JG</v>
          </cell>
          <cell r="F365">
            <v>1500000</v>
          </cell>
          <cell r="G365">
            <v>39876</v>
          </cell>
        </row>
        <row r="366">
          <cell r="C366">
            <v>723</v>
          </cell>
          <cell r="D366" t="str">
            <v>Suministro E Instalacion De Focos De Encendido Instantaneo, Ahorrador De Energia, De 30 Watios</v>
          </cell>
          <cell r="E366" t="str">
            <v>UN</v>
          </cell>
          <cell r="F366">
            <v>10000</v>
          </cell>
          <cell r="G366">
            <v>39742</v>
          </cell>
        </row>
        <row r="367">
          <cell r="C367">
            <v>724</v>
          </cell>
          <cell r="D367" t="str">
            <v>Capitulo - Suplemento De Trabajo En Tensión</v>
          </cell>
          <cell r="E367" t="str">
            <v>SD</v>
          </cell>
          <cell r="F367">
            <v>0</v>
          </cell>
          <cell r="G367">
            <v>41554</v>
          </cell>
        </row>
        <row r="368">
          <cell r="C368">
            <v>725</v>
          </cell>
          <cell r="D368" t="str">
            <v>Suministro E Instalacion De Ventaneria En Aluminio, Natural, Bronce O Blanco, Corredizas, Incluye Vidrio De 4 Mm, Transparenteo Color Bronce, Incluye Cerradura Y Accesorios</v>
          </cell>
          <cell r="E368" t="str">
            <v>M2</v>
          </cell>
          <cell r="F368">
            <v>135000</v>
          </cell>
          <cell r="G368">
            <v>42249</v>
          </cell>
        </row>
        <row r="369">
          <cell r="C369">
            <v>726</v>
          </cell>
          <cell r="D369" t="str">
            <v>Pintura De Puertas En Esmalte De Pintuco O Similar</v>
          </cell>
          <cell r="E369" t="str">
            <v>UN</v>
          </cell>
          <cell r="F369">
            <v>115679.44</v>
          </cell>
          <cell r="G369">
            <v>41047</v>
          </cell>
        </row>
        <row r="370">
          <cell r="C370">
            <v>727</v>
          </cell>
          <cell r="D370" t="str">
            <v>Suministro E Instalacion De Tablero En Lamina De Formica, Incluye Marco Y Base Para Marcadores Y Borrador En Madera De 2.50 X 1.20 Mts.</v>
          </cell>
          <cell r="E370" t="str">
            <v>UN</v>
          </cell>
          <cell r="F370">
            <v>280000</v>
          </cell>
          <cell r="G370">
            <v>39743</v>
          </cell>
        </row>
        <row r="371">
          <cell r="C371">
            <v>731</v>
          </cell>
          <cell r="D371" t="str">
            <v>Suministro, Instalación Y Montaje De Losa, Estructura Corpalosa  Steel Deck 3", En Lámina Calibre 18, Incluye Viguetas Y Riostras, Fundida En Concreto De 3000 Psi, E = 0.12 Mts Con Sus Refuerzos Y Malla Electrosoldada</v>
          </cell>
          <cell r="E371" t="str">
            <v>GL</v>
          </cell>
          <cell r="F371">
            <v>20283136.27</v>
          </cell>
          <cell r="G371">
            <v>41075</v>
          </cell>
        </row>
        <row r="372">
          <cell r="C372">
            <v>732</v>
          </cell>
          <cell r="D372" t="str">
            <v>Suministro, Instalación Y Montaje De Losa, Estructura Corpalosa  Steel Deck 3", En Lámina Calibre 18, Incluye Viguetas Y Riostras, Fundida En Concreto De 3000 Psi, E = 0.12 Mts Con Sus Refuerzos Y Malla Electrosoldada</v>
          </cell>
          <cell r="E372" t="str">
            <v>M2</v>
          </cell>
          <cell r="F372">
            <v>125010.37</v>
          </cell>
          <cell r="G372">
            <v>42524</v>
          </cell>
        </row>
        <row r="373">
          <cell r="C373">
            <v>733</v>
          </cell>
          <cell r="D373" t="str">
            <v>Escaleras En Concreto De 3000 Psi, No Incluye Acero De Refuerzo.</v>
          </cell>
          <cell r="E373" t="str">
            <v>M3</v>
          </cell>
          <cell r="F373">
            <v>1438176.3</v>
          </cell>
          <cell r="G373">
            <v>42578</v>
          </cell>
        </row>
        <row r="374">
          <cell r="C374">
            <v>737</v>
          </cell>
          <cell r="D374" t="str">
            <v>Losa Aligerada E= 0.40 Mts, Incluye Bloque De Entrepiso, Concreto De 3000 Psi Y Formaleta</v>
          </cell>
          <cell r="E374" t="str">
            <v>M2</v>
          </cell>
          <cell r="F374">
            <v>185177.71</v>
          </cell>
          <cell r="G374">
            <v>41022</v>
          </cell>
        </row>
        <row r="375">
          <cell r="C375">
            <v>738</v>
          </cell>
          <cell r="D375" t="str">
            <v>Escalera En Concreto De 3000 Psi En Dos Tramos, De 1.25 Metros Cada Uno, Huella De 0.30 Metros Y Contrahuella De 0.18 Metros, Area Total 3.60 De Ancho Por 3.70 Metros, Acabado En Granito Pulido Con Pirlan, No Incluye Acero De Refuerzo</v>
          </cell>
          <cell r="E375" t="str">
            <v>UN</v>
          </cell>
          <cell r="F375">
            <v>8411913.5</v>
          </cell>
          <cell r="G375">
            <v>42429</v>
          </cell>
        </row>
        <row r="376">
          <cell r="C376">
            <v>740</v>
          </cell>
          <cell r="D376" t="str">
            <v>Piso En Baldosa De Granito De 0.33 X 0.33 Mts Pulido</v>
          </cell>
          <cell r="E376" t="str">
            <v>M2</v>
          </cell>
          <cell r="F376">
            <v>73467.490000000005</v>
          </cell>
          <cell r="G376">
            <v>42578</v>
          </cell>
        </row>
        <row r="377">
          <cell r="C377">
            <v>744</v>
          </cell>
          <cell r="D377" t="str">
            <v>Piso En Granito Pulido Con Pirlan De Aluminio, Cuadros De 1.00 X 1.00 Mts</v>
          </cell>
          <cell r="E377" t="str">
            <v>M2</v>
          </cell>
          <cell r="F377">
            <v>95720.88</v>
          </cell>
          <cell r="G377">
            <v>41936</v>
          </cell>
        </row>
        <row r="378">
          <cell r="C378">
            <v>745</v>
          </cell>
          <cell r="D378" t="str">
            <v>Suministro E Instalación De División Metálica En Lámina Galvanizada Calibre 20, De Doble Faz, Y Marco Calibre 18, Incluye Pintura Anticorrosiva Y Esmalte</v>
          </cell>
          <cell r="E378" t="str">
            <v>M2</v>
          </cell>
          <cell r="F378">
            <v>147540</v>
          </cell>
          <cell r="G378">
            <v>42524</v>
          </cell>
        </row>
        <row r="379">
          <cell r="C379">
            <v>747</v>
          </cell>
          <cell r="D379" t="str">
            <v>Suministro E Instalación De Lavaplatos Sencillo En Acero Inoxidable, Con Una Ala Y Una Cubeta, Incluye Grifería Cuello De Ganso Metálica</v>
          </cell>
          <cell r="E379" t="str">
            <v>UN</v>
          </cell>
          <cell r="F379">
            <v>558612.5</v>
          </cell>
          <cell r="G379">
            <v>42578</v>
          </cell>
        </row>
        <row r="380">
          <cell r="C380">
            <v>748</v>
          </cell>
          <cell r="D380" t="str">
            <v>Valor Estimado Por Gestiones Y Descargos Que Genera Pago Con La Presentación De La Factura Cancelada Ante Electricaribe</v>
          </cell>
          <cell r="E380" t="str">
            <v>GL</v>
          </cell>
          <cell r="F380">
            <v>3681250</v>
          </cell>
          <cell r="G380">
            <v>41570</v>
          </cell>
        </row>
        <row r="381">
          <cell r="C381">
            <v>749</v>
          </cell>
          <cell r="D381" t="str">
            <v>Reinstalación De Cubierta En Teja Canaleta 43, Incluye Sellante De Junta, Tornillo De Fijación Y Ganchos</v>
          </cell>
          <cell r="E381" t="str">
            <v>M2</v>
          </cell>
          <cell r="F381">
            <v>21904.2</v>
          </cell>
          <cell r="G381">
            <v>41067</v>
          </cell>
        </row>
        <row r="382">
          <cell r="C382">
            <v>750</v>
          </cell>
          <cell r="D382" t="str">
            <v>Tapa Para Canal Pluvial En Concreto Reforzado De 3000 Psi, E = 0.07 Mts</v>
          </cell>
          <cell r="E382" t="str">
            <v>M2</v>
          </cell>
          <cell r="F382">
            <v>45500</v>
          </cell>
          <cell r="G382">
            <v>39749</v>
          </cell>
        </row>
        <row r="383">
          <cell r="C383">
            <v>752</v>
          </cell>
          <cell r="D383" t="str">
            <v>Limpieza General Y Retiro De Material</v>
          </cell>
          <cell r="E383" t="str">
            <v>GL</v>
          </cell>
          <cell r="F383">
            <v>100000</v>
          </cell>
          <cell r="G383">
            <v>42466</v>
          </cell>
        </row>
        <row r="384">
          <cell r="C384">
            <v>753</v>
          </cell>
          <cell r="D384" t="str">
            <v>Arreglo De Tubería Electrica Conduit Pvc 1/2", Incluye Alambrado</v>
          </cell>
          <cell r="E384" t="str">
            <v>ML</v>
          </cell>
          <cell r="F384">
            <v>14400</v>
          </cell>
          <cell r="G384">
            <v>41948</v>
          </cell>
        </row>
        <row r="385">
          <cell r="C385">
            <v>754</v>
          </cell>
          <cell r="D385" t="str">
            <v>Suministro E Instalación De Tapas En Concreto De 3000 Psi E = 0.10 Metros, Marco En L De 4" X 4" X 1/4",  De Diametro 1.00 Metro, Para Acceso A Pozo Humedo Y Registro</v>
          </cell>
          <cell r="E385" t="str">
            <v>UN</v>
          </cell>
          <cell r="F385">
            <v>102000</v>
          </cell>
          <cell r="G385">
            <v>41479</v>
          </cell>
        </row>
        <row r="386">
          <cell r="C386">
            <v>755</v>
          </cell>
          <cell r="D386" t="str">
            <v>Suministro E Instalación De Electrobomba C - 210, Incluye Todos Los Accesorios Y Fijación</v>
          </cell>
          <cell r="E386" t="str">
            <v>GL</v>
          </cell>
          <cell r="F386">
            <v>3560000</v>
          </cell>
          <cell r="G386">
            <v>41345</v>
          </cell>
        </row>
        <row r="387">
          <cell r="C387">
            <v>756</v>
          </cell>
          <cell r="D387" t="str">
            <v>Suministro E Instalacion De Puerta Metalica Incluye Marco De 0.70 X 2.00 Metros</v>
          </cell>
          <cell r="E387" t="str">
            <v>UN</v>
          </cell>
          <cell r="F387">
            <v>143181.9</v>
          </cell>
          <cell r="G387">
            <v>40106</v>
          </cell>
        </row>
        <row r="388">
          <cell r="C388">
            <v>757</v>
          </cell>
          <cell r="D388" t="str">
            <v>Localizacion, Medida Y Control De Niveles En Arroyos No Canalizados De Seccion &gt; 4.00 Mts Y &lt; 12.00 Mts.</v>
          </cell>
          <cell r="E388" t="str">
            <v>ML</v>
          </cell>
          <cell r="F388">
            <v>2448.81</v>
          </cell>
          <cell r="G388">
            <v>41906</v>
          </cell>
        </row>
        <row r="389">
          <cell r="C389">
            <v>758</v>
          </cell>
          <cell r="D389" t="str">
            <v>Limpieza Con Retrocargador De Llanta, En Arroyos No Canalizados De Seccion &gt; 4.00 Mts Y &lt; 12.00 Mts</v>
          </cell>
          <cell r="E389" t="str">
            <v>ML</v>
          </cell>
          <cell r="F389">
            <v>30983.33</v>
          </cell>
          <cell r="G389">
            <v>40669</v>
          </cell>
        </row>
        <row r="390">
          <cell r="C390">
            <v>759</v>
          </cell>
          <cell r="D390" t="str">
            <v>Corte, Excavacion Y Conformacion De Taludes En Arroyos No Canalizados De Sección &gt; 4.00 Mts Y &lt; 12.00 Mts</v>
          </cell>
          <cell r="E390" t="str">
            <v>ML</v>
          </cell>
          <cell r="F390">
            <v>46453.33</v>
          </cell>
          <cell r="G390">
            <v>40669</v>
          </cell>
        </row>
        <row r="391">
          <cell r="C391">
            <v>761</v>
          </cell>
          <cell r="D391" t="str">
            <v>Retiro En Volquetas De Material Contaminado, Basuras Y Escombro En Canalizaciones De Sección &gt; 4.00 Metros Y &lt; 12.00 Metros</v>
          </cell>
          <cell r="E391" t="str">
            <v>M3</v>
          </cell>
          <cell r="F391">
            <v>20931.939999999999</v>
          </cell>
          <cell r="G391">
            <v>41906</v>
          </cell>
        </row>
        <row r="392">
          <cell r="C392">
            <v>762</v>
          </cell>
          <cell r="D392" t="str">
            <v>Limpieza General Y Retiro De Material</v>
          </cell>
          <cell r="E392" t="str">
            <v>GL</v>
          </cell>
          <cell r="F392">
            <v>750000</v>
          </cell>
          <cell r="G392">
            <v>41570</v>
          </cell>
        </row>
        <row r="393">
          <cell r="C393">
            <v>763</v>
          </cell>
          <cell r="D393" t="str">
            <v>Limpieza Manual Con La Comunidad</v>
          </cell>
          <cell r="E393" t="str">
            <v>JO</v>
          </cell>
          <cell r="F393">
            <v>60900</v>
          </cell>
          <cell r="G393">
            <v>40282</v>
          </cell>
        </row>
        <row r="394">
          <cell r="C394">
            <v>764</v>
          </cell>
          <cell r="D394" t="str">
            <v>Limpieza Con Retroexcavadora  Sobre Oruga, En Arroyos No Canalizados De Sección &gt; 4.00 Mts Y &lt; 12.00 Mts</v>
          </cell>
          <cell r="E394" t="str">
            <v>ML</v>
          </cell>
          <cell r="F394">
            <v>33275</v>
          </cell>
          <cell r="G394">
            <v>41906</v>
          </cell>
        </row>
        <row r="395">
          <cell r="C395">
            <v>765</v>
          </cell>
          <cell r="D395" t="str">
            <v>Demolición De Sobrenivel En Ladrillo Doble Altura 1.00 Metros.</v>
          </cell>
          <cell r="E395" t="str">
            <v>ML</v>
          </cell>
          <cell r="F395">
            <v>27257.69</v>
          </cell>
          <cell r="G395">
            <v>41927</v>
          </cell>
        </row>
        <row r="396">
          <cell r="C396">
            <v>766</v>
          </cell>
          <cell r="D396" t="str">
            <v>Limpieza General Y Retiro De Material</v>
          </cell>
          <cell r="E396" t="str">
            <v>GL</v>
          </cell>
          <cell r="F396">
            <v>500000</v>
          </cell>
          <cell r="G396">
            <v>42466</v>
          </cell>
        </row>
        <row r="397">
          <cell r="C397">
            <v>767</v>
          </cell>
          <cell r="D397" t="str">
            <v>Viga Sobre Muro En Concreto De 3000 Psi De 0.15 X 0.20 Metros, No Incluye Acero De Refuerzo.</v>
          </cell>
          <cell r="E397" t="str">
            <v>M3</v>
          </cell>
          <cell r="F397">
            <v>1020917.33</v>
          </cell>
          <cell r="G397">
            <v>41075</v>
          </cell>
        </row>
        <row r="398">
          <cell r="C398">
            <v>768</v>
          </cell>
          <cell r="D398" t="str">
            <v>Puntos De Soldadura Para Tubería Galvanizada</v>
          </cell>
          <cell r="E398" t="str">
            <v>UN</v>
          </cell>
          <cell r="F398">
            <v>45000</v>
          </cell>
          <cell r="G398">
            <v>41381</v>
          </cell>
        </row>
        <row r="399">
          <cell r="C399">
            <v>769</v>
          </cell>
          <cell r="D399" t="str">
            <v>Levante De Muro En Bloque Vibrado Estructural, Espesor 0.20 Mts, Con Celdas Rellenas En Concreto De 3000 Psi, No Incluye Acero De Refuerzo</v>
          </cell>
          <cell r="E399" t="str">
            <v>M2</v>
          </cell>
          <cell r="F399">
            <v>97578.5</v>
          </cell>
          <cell r="G399">
            <v>41673</v>
          </cell>
        </row>
        <row r="400">
          <cell r="C400">
            <v>770</v>
          </cell>
          <cell r="D400" t="str">
            <v>Limpieza De Caño Con Retroexcavadora Sobre Oruga, Montada En Barcaza, Con Ancho &gt; 5 Metros Y &lt; 8 Metros Y Una Profundidad &gt; 1 Metro Y &lt; 2 Metros.</v>
          </cell>
          <cell r="E400" t="str">
            <v>ML</v>
          </cell>
          <cell r="F400">
            <v>70307.570000000007</v>
          </cell>
          <cell r="G400">
            <v>40669</v>
          </cell>
        </row>
        <row r="401">
          <cell r="C401">
            <v>775</v>
          </cell>
          <cell r="D401" t="str">
            <v>Suministro E Instalación De Puerta / Ventanas  O Estera Enroyable Metálica, Con 2 Rieles, 2 Portacandados, Mecanismo, Resortes, Cañuela, Incluye Instalación Con Servicio De Albañileria</v>
          </cell>
          <cell r="E401" t="str">
            <v>M2</v>
          </cell>
          <cell r="F401">
            <v>165000</v>
          </cell>
          <cell r="G401">
            <v>42758</v>
          </cell>
        </row>
        <row r="402">
          <cell r="C402">
            <v>776</v>
          </cell>
          <cell r="D402" t="str">
            <v>Suministro E Instalación De Portón Metálico, De 2 Hojas En Lámina Galvanizada Calibre 20, Incluye Estructura Y Troquelado, De 3.00 X 2.00 Metros</v>
          </cell>
          <cell r="E402" t="str">
            <v>UN</v>
          </cell>
          <cell r="F402">
            <v>800000</v>
          </cell>
          <cell r="G402">
            <v>41799</v>
          </cell>
        </row>
        <row r="403">
          <cell r="C403">
            <v>777</v>
          </cell>
          <cell r="D403" t="str">
            <v>Suministro E Instalación De Mesón En Concreto, Acabado En Granito Pulido, Con Lavamanos De Sobreponer Línea Blanca Corona O Similar Con Grifería, Incluye Levante Y Pañete Con Mortero 1:4</v>
          </cell>
          <cell r="E403" t="str">
            <v>UN</v>
          </cell>
          <cell r="F403">
            <v>612295.89</v>
          </cell>
          <cell r="G403">
            <v>42403</v>
          </cell>
        </row>
        <row r="404">
          <cell r="C404">
            <v>778</v>
          </cell>
          <cell r="D404" t="str">
            <v>Plantilla Para Piso En Concreto De 2500 Psi E = 0.07 Metros</v>
          </cell>
          <cell r="E404" t="str">
            <v>M2</v>
          </cell>
          <cell r="F404">
            <v>31984.63</v>
          </cell>
          <cell r="G404">
            <v>42578</v>
          </cell>
        </row>
        <row r="405">
          <cell r="C405">
            <v>779</v>
          </cell>
          <cell r="D405" t="str">
            <v>Limpieza Con Retroexcavadora De Llanta, En Arroyos Canalizados De Seccion &gt; 4.00 Mts Y &lt; 6.00 Mts Y Sus Taludes</v>
          </cell>
          <cell r="E405" t="str">
            <v>ML</v>
          </cell>
          <cell r="F405">
            <v>26050</v>
          </cell>
          <cell r="G405">
            <v>40669</v>
          </cell>
        </row>
        <row r="406">
          <cell r="C406">
            <v>780</v>
          </cell>
          <cell r="D406" t="str">
            <v>Limpieza Manual</v>
          </cell>
          <cell r="E406" t="str">
            <v>JO</v>
          </cell>
          <cell r="F406">
            <v>60900</v>
          </cell>
          <cell r="G406">
            <v>41008</v>
          </cell>
        </row>
        <row r="407">
          <cell r="C407">
            <v>781</v>
          </cell>
          <cell r="D407" t="str">
            <v>Retiro En Volqueta De Material Contaminado, Basuras Y Escombro</v>
          </cell>
          <cell r="E407" t="str">
            <v>M3</v>
          </cell>
          <cell r="F407">
            <v>15025</v>
          </cell>
          <cell r="G407">
            <v>41068</v>
          </cell>
        </row>
        <row r="408">
          <cell r="C408">
            <v>782</v>
          </cell>
          <cell r="D408" t="str">
            <v>Siembra, Resiembra Con Reposición De Plantas Y Mantenimiento O Podas De Pasto Vetiver, Incluye Los Insumos Necesarios Como Materia Organica, Fertilizantes Y Otros</v>
          </cell>
          <cell r="E408" t="str">
            <v>M2</v>
          </cell>
          <cell r="F408">
            <v>3560.8</v>
          </cell>
          <cell r="G408">
            <v>41906</v>
          </cell>
        </row>
        <row r="409">
          <cell r="C409">
            <v>787</v>
          </cell>
          <cell r="D409" t="str">
            <v>Suministro De Pasto Vetiver Tallo &gt; 0.18 Mts, Incluye Transporte Al Sitio</v>
          </cell>
          <cell r="E409" t="str">
            <v>UN</v>
          </cell>
          <cell r="F409">
            <v>1614.5</v>
          </cell>
          <cell r="G409">
            <v>41025</v>
          </cell>
        </row>
        <row r="410">
          <cell r="C410">
            <v>788</v>
          </cell>
          <cell r="D410" t="str">
            <v>Andén En Concreto De Fc = 3000 Psi E = 0.15 Metros</v>
          </cell>
          <cell r="E410" t="str">
            <v>M3</v>
          </cell>
          <cell r="F410">
            <v>596185.30000000005</v>
          </cell>
          <cell r="G410">
            <v>42067</v>
          </cell>
        </row>
        <row r="411">
          <cell r="C411">
            <v>789</v>
          </cell>
          <cell r="D411" t="str">
            <v>Muro Para Soporte O Estribos De Puente En Concreto De 3000 Psi, No Incluye Acero De Refuerzo</v>
          </cell>
          <cell r="E411" t="str">
            <v>M3</v>
          </cell>
          <cell r="F411">
            <v>604184.52</v>
          </cell>
          <cell r="G411">
            <v>41717</v>
          </cell>
        </row>
        <row r="412">
          <cell r="C412">
            <v>791</v>
          </cell>
          <cell r="D412" t="str">
            <v>Suministro E Instalación Línea De Impulsión</v>
          </cell>
          <cell r="E412" t="str">
            <v>UN</v>
          </cell>
          <cell r="F412">
            <v>0</v>
          </cell>
          <cell r="G412">
            <v>41481</v>
          </cell>
        </row>
        <row r="413">
          <cell r="C413">
            <v>795</v>
          </cell>
          <cell r="D413" t="str">
            <v>Losa Aligerada En Bloque De Entrepiso De 0.10 X 0.20 X 0.40 Mts, Incluye Acero De Refuerzo Y Formaleta. E= 0.10 Mts</v>
          </cell>
          <cell r="E413" t="str">
            <v>M2</v>
          </cell>
          <cell r="F413">
            <v>107326.38</v>
          </cell>
          <cell r="G413">
            <v>41556</v>
          </cell>
        </row>
        <row r="414">
          <cell r="C414">
            <v>797</v>
          </cell>
          <cell r="D414" t="str">
            <v>Suministro E Instalación De Ducha Sencilla, Tipo Económica Completa</v>
          </cell>
          <cell r="E414" t="str">
            <v>UN</v>
          </cell>
          <cell r="F414">
            <v>46161.05</v>
          </cell>
          <cell r="G414">
            <v>42578</v>
          </cell>
        </row>
        <row r="415">
          <cell r="C415">
            <v>799</v>
          </cell>
          <cell r="D415" t="str">
            <v>Suministro, Instalacion Y Montaje De Elementos Y Modulos Recreacionales Para El Parque Los Pitufos, Ubicado En La Carrera 9 Con Calle 46E, Barrio Ciudadela, Distrito De Barranquilla</v>
          </cell>
          <cell r="E415" t="str">
            <v>GL</v>
          </cell>
          <cell r="F415">
            <v>3955600</v>
          </cell>
          <cell r="G415">
            <v>40304</v>
          </cell>
        </row>
        <row r="416">
          <cell r="C416">
            <v>842</v>
          </cell>
          <cell r="D416" t="str">
            <v>Grada De 1.00 X 0.60 X 0.50 Mts, Incluye Cimiento En Concreto Simple De 3000 Psi, Levante En Ladrillo Comun, Pañetado, Y Placa De Concreto De 3000 Psi Con Estribos De 3/8"  En Ambos Sentidos A Cada 0.15 Mts</v>
          </cell>
          <cell r="E416" t="str">
            <v>UN</v>
          </cell>
          <cell r="F416">
            <v>272905.11</v>
          </cell>
          <cell r="G416">
            <v>39856</v>
          </cell>
        </row>
        <row r="417">
          <cell r="C417">
            <v>843</v>
          </cell>
          <cell r="D417" t="str">
            <v>Grada De 3.00 X 0.70 X 0.50 Mts, Incluye Cimiento En Concreto Simple De 3000 Psi, Levante En Ladrillo Común, Pañetado, Placa En Losa Maciza De 0.05 Mts En Concreto De 3000 Psi, Reforzado Con Varillas De 3/8"  En Ambos Sentidos A Cada 0.15 Mts</v>
          </cell>
          <cell r="E417" t="str">
            <v>UN</v>
          </cell>
          <cell r="F417">
            <v>683249.54</v>
          </cell>
          <cell r="G417">
            <v>41680</v>
          </cell>
        </row>
        <row r="418">
          <cell r="C418">
            <v>844</v>
          </cell>
          <cell r="D418" t="str">
            <v>Suministro E Instalación De Malla De Acero Galvanizada Forrada En Pvc, Calibre 7.5, Hueco De 1 1/2" X 1 1/2", Reforzada Con Tubo Galvanizado De 2", Riostras En Tubería Galvanizada De 1", Incluye Barras Tensoras Forradas En Pvc Calibre 9, Amarres Forrados En Pvc Calibre 10 , Bases Para Postes Y Viga En Concreto, Acabado Con Pintura Anticorrosiva Y Esmalte, Altura 2.50 Metros (Ver Diseño)</v>
          </cell>
          <cell r="E418" t="str">
            <v>M2</v>
          </cell>
          <cell r="F418">
            <v>62000</v>
          </cell>
          <cell r="G418">
            <v>42314</v>
          </cell>
        </row>
        <row r="419">
          <cell r="C419">
            <v>845</v>
          </cell>
          <cell r="D419" t="str">
            <v>Suministro E Instalación De Malla Ciclón Galvanizada Calibre 10 , Sencilla Con Tubo Galvanizado De 1 1/2"  Para Parales</v>
          </cell>
          <cell r="E419" t="str">
            <v>M2</v>
          </cell>
          <cell r="F419">
            <v>43600</v>
          </cell>
          <cell r="G419">
            <v>41068</v>
          </cell>
        </row>
        <row r="420">
          <cell r="C420">
            <v>846</v>
          </cell>
          <cell r="D420" t="str">
            <v>Excavación Para Cimiento De 0.15 X 0.15 Mts Y Retiro De Material</v>
          </cell>
          <cell r="E420" t="str">
            <v>ML</v>
          </cell>
          <cell r="F420">
            <v>4670</v>
          </cell>
          <cell r="G420">
            <v>42314</v>
          </cell>
        </row>
        <row r="421">
          <cell r="C421">
            <v>847</v>
          </cell>
          <cell r="D421" t="str">
            <v>Cimiento De 0.15 X 0.15 Metros En Concreto De Fc = 3000 Psi</v>
          </cell>
          <cell r="E421" t="str">
            <v>ML</v>
          </cell>
          <cell r="F421">
            <v>15480.28</v>
          </cell>
          <cell r="G421">
            <v>41386</v>
          </cell>
        </row>
        <row r="422">
          <cell r="C422">
            <v>848</v>
          </cell>
          <cell r="D422" t="str">
            <v>Demolición De Estructura En Concreto Reforzado,  Con Ancho &lt; 0.30 Metros Incluye Retiro De Material</v>
          </cell>
          <cell r="E422" t="str">
            <v>M2</v>
          </cell>
          <cell r="F422">
            <v>40408.14</v>
          </cell>
          <cell r="G422">
            <v>42417</v>
          </cell>
        </row>
        <row r="423">
          <cell r="C423">
            <v>869</v>
          </cell>
          <cell r="D423" t="str">
            <v>Suministro E Instalación De Luminaria Tipo Wall Pack De 175 W - 220 V Matal Halide, Ref. Quimbaya Ii Mhr Roy Alpha, Incluye Bombillo Y Fotocelda</v>
          </cell>
          <cell r="E423" t="str">
            <v>UN</v>
          </cell>
          <cell r="F423">
            <v>462320</v>
          </cell>
          <cell r="G423">
            <v>41480</v>
          </cell>
        </row>
        <row r="424">
          <cell r="C424">
            <v>879</v>
          </cell>
          <cell r="D424" t="str">
            <v>Piso En Baldosa Duranato Color Beige Con Vetas De 0.60 X 0.60 Mts</v>
          </cell>
          <cell r="E424" t="str">
            <v>M2</v>
          </cell>
          <cell r="F424">
            <v>78650.78</v>
          </cell>
          <cell r="G424">
            <v>41057</v>
          </cell>
        </row>
        <row r="425">
          <cell r="C425">
            <v>888</v>
          </cell>
          <cell r="D425" t="str">
            <v>Formaleteria Metálica Para Losa</v>
          </cell>
          <cell r="E425" t="str">
            <v>M2</v>
          </cell>
          <cell r="F425">
            <v>3168.43</v>
          </cell>
          <cell r="G425">
            <v>42825</v>
          </cell>
        </row>
        <row r="426">
          <cell r="C426">
            <v>889</v>
          </cell>
          <cell r="D426" t="str">
            <v>Formaletería Metálica Para Muro</v>
          </cell>
          <cell r="E426" t="str">
            <v>M2</v>
          </cell>
          <cell r="F426">
            <v>2691.43</v>
          </cell>
          <cell r="G426">
            <v>42825</v>
          </cell>
        </row>
        <row r="427">
          <cell r="C427">
            <v>890</v>
          </cell>
          <cell r="D427" t="str">
            <v>Formaletería Metálica Para Columna Altura 2.40 Mts</v>
          </cell>
          <cell r="E427" t="str">
            <v>DI</v>
          </cell>
          <cell r="F427">
            <v>13376.32</v>
          </cell>
          <cell r="G427">
            <v>42825</v>
          </cell>
        </row>
        <row r="428">
          <cell r="C428">
            <v>891</v>
          </cell>
          <cell r="D428" t="str">
            <v>Formaleteria Metalica Para Columna</v>
          </cell>
          <cell r="E428" t="str">
            <v>ML</v>
          </cell>
          <cell r="F428">
            <v>5618.05</v>
          </cell>
          <cell r="G428">
            <v>42825</v>
          </cell>
        </row>
        <row r="429">
          <cell r="C429">
            <v>892</v>
          </cell>
          <cell r="D429" t="str">
            <v>Formaletería Metálica Por Una Cara Para Viga, Columna De Confinamiento &lt; 0.50 Mts</v>
          </cell>
          <cell r="E429" t="str">
            <v>ML</v>
          </cell>
          <cell r="F429">
            <v>1170</v>
          </cell>
          <cell r="G429">
            <v>42752</v>
          </cell>
        </row>
        <row r="430">
          <cell r="C430">
            <v>896</v>
          </cell>
          <cell r="D430" t="str">
            <v>Concreto De 1500 Psi</v>
          </cell>
          <cell r="E430" t="str">
            <v>M3</v>
          </cell>
          <cell r="F430">
            <v>235430.04</v>
          </cell>
          <cell r="G430">
            <v>42438</v>
          </cell>
        </row>
        <row r="431">
          <cell r="C431">
            <v>897</v>
          </cell>
          <cell r="D431" t="str">
            <v>Plantilla Para Piso En Concreto De 1500 Psi E = 0.05 Mts</v>
          </cell>
          <cell r="E431" t="str">
            <v>M2</v>
          </cell>
          <cell r="F431">
            <v>20310.88</v>
          </cell>
          <cell r="G431">
            <v>42415</v>
          </cell>
        </row>
        <row r="432">
          <cell r="C432">
            <v>898</v>
          </cell>
          <cell r="D432" t="str">
            <v>Mortero 1:5</v>
          </cell>
          <cell r="E432" t="str">
            <v>M3</v>
          </cell>
          <cell r="F432">
            <v>208758.95</v>
          </cell>
          <cell r="G432">
            <v>42438</v>
          </cell>
        </row>
        <row r="433">
          <cell r="C433">
            <v>899</v>
          </cell>
          <cell r="D433" t="str">
            <v>Pañete Allanado Sobre Muro Con Mortero 1:5</v>
          </cell>
          <cell r="E433" t="str">
            <v>M2</v>
          </cell>
          <cell r="F433">
            <v>14682.07</v>
          </cell>
          <cell r="G433">
            <v>41712</v>
          </cell>
        </row>
        <row r="434">
          <cell r="C434">
            <v>900</v>
          </cell>
          <cell r="D434" t="str">
            <v>Cimiento De 0.30 X 0.30 Metros En Concreto De 2500 Psi.</v>
          </cell>
          <cell r="E434" t="str">
            <v>ML</v>
          </cell>
          <cell r="F434">
            <v>38029.760000000002</v>
          </cell>
          <cell r="G434">
            <v>42447</v>
          </cell>
        </row>
        <row r="435">
          <cell r="C435">
            <v>901</v>
          </cell>
          <cell r="D435" t="str">
            <v>Plantilla Para Piso En Concreto De 3000 Psi E = 0.05 Mts</v>
          </cell>
          <cell r="E435" t="str">
            <v>M2</v>
          </cell>
          <cell r="F435">
            <v>24186.79</v>
          </cell>
          <cell r="G435">
            <v>42524</v>
          </cell>
        </row>
        <row r="436">
          <cell r="C436">
            <v>902</v>
          </cell>
          <cell r="D436" t="str">
            <v>Pavimento En Concreto Rigido De 3000 Psi E = 0.10 Mts, Pasadores D = 1/2" - Longitud 0.25 Metros A Cada 0.30 Metros Y D = 3/8" - Longitud 0.65 Metros A Cada 1.00 Metro, Junta Y Antisol</v>
          </cell>
          <cell r="E436" t="str">
            <v>M2</v>
          </cell>
          <cell r="F436">
            <v>75113.52</v>
          </cell>
          <cell r="G436">
            <v>42493</v>
          </cell>
        </row>
        <row r="437">
          <cell r="C437">
            <v>903</v>
          </cell>
          <cell r="D437" t="str">
            <v>Estudio De Planimetria Y Altimetria En Arroyos No Canalizados De Seccion &gt; 4.00 Mts Y &lt; 20.00 Mts, Incluye Limpieza Manual Y Elaboración De Planos</v>
          </cell>
          <cell r="E437" t="str">
            <v>ML</v>
          </cell>
          <cell r="F437">
            <v>3759.67</v>
          </cell>
          <cell r="G437">
            <v>40669</v>
          </cell>
        </row>
        <row r="438">
          <cell r="C438">
            <v>906</v>
          </cell>
          <cell r="D438" t="str">
            <v>Columna En Concreto De 3000 Psi, De 0.20 X 0.20 Mts, Incluye Acero De Refuerzo De 4 Varillas De 1/2", Estribos De 3/8" A Cada 0.20 Mts</v>
          </cell>
          <cell r="E438" t="str">
            <v>ML</v>
          </cell>
          <cell r="F438">
            <v>61546.69</v>
          </cell>
          <cell r="G438">
            <v>41799</v>
          </cell>
        </row>
        <row r="439">
          <cell r="C439">
            <v>907</v>
          </cell>
          <cell r="D439" t="str">
            <v>Excavación Para Cimiento De 0.30 X 0.60 Mts Y Retiro De Material Sobrante</v>
          </cell>
          <cell r="E439" t="str">
            <v>ML</v>
          </cell>
          <cell r="F439">
            <v>6633.33</v>
          </cell>
          <cell r="G439">
            <v>42415</v>
          </cell>
        </row>
        <row r="440">
          <cell r="C440">
            <v>908</v>
          </cell>
          <cell r="D440" t="str">
            <v>Cimiento De 0.30 X 0.30 Mts, En Concreto De 3000 Psi Reforzado Con 4 Varillas De 1/2", Estribos De 3/8" A Cada 0.20 Mts</v>
          </cell>
          <cell r="E440" t="str">
            <v>ML</v>
          </cell>
          <cell r="F440">
            <v>80340.75</v>
          </cell>
          <cell r="G440">
            <v>42314</v>
          </cell>
        </row>
        <row r="441">
          <cell r="C441">
            <v>909</v>
          </cell>
          <cell r="D441" t="str">
            <v>Zabaleta En Ladrillo Común Con Mortero De Pega 1:4 Impermeabilizada Con Manto Edil</v>
          </cell>
          <cell r="E441" t="str">
            <v>ML</v>
          </cell>
          <cell r="F441">
            <v>69134.94</v>
          </cell>
          <cell r="G441">
            <v>42415</v>
          </cell>
        </row>
        <row r="442">
          <cell r="C442">
            <v>910</v>
          </cell>
          <cell r="D442" t="str">
            <v>Desmonte Y Reinstalación De Cubierta En Asbesto Cemento, Incluye Amarre Y Ganchos De Fijación</v>
          </cell>
          <cell r="E442" t="str">
            <v>M2</v>
          </cell>
          <cell r="F442">
            <v>28424.86</v>
          </cell>
          <cell r="G442">
            <v>41670</v>
          </cell>
        </row>
        <row r="443">
          <cell r="C443">
            <v>911</v>
          </cell>
          <cell r="D443" t="str">
            <v>Viga Corona En Concreto De 3000 Psi De 0.30 X 0.20 Mts, Incluye Acero De Refuerzo 4 Varillas D= 1/2", Estribos De D=3/8" A Cada 0.15 Mts</v>
          </cell>
          <cell r="E443" t="str">
            <v>ML</v>
          </cell>
          <cell r="F443">
            <v>84438.33</v>
          </cell>
          <cell r="G443">
            <v>41569</v>
          </cell>
        </row>
        <row r="444">
          <cell r="C444">
            <v>912</v>
          </cell>
          <cell r="D444" t="str">
            <v>Columna En Concreto De 3000 Psi, De 0.20 X 0.30 Mts, Incluye Acero De Refuerzo 4 Varillas De 1/2", Estribos De 3/8" A Cada 0.20 Mts</v>
          </cell>
          <cell r="E444" t="str">
            <v>ML</v>
          </cell>
          <cell r="F444">
            <v>75002.63</v>
          </cell>
          <cell r="G444">
            <v>41771</v>
          </cell>
        </row>
        <row r="445">
          <cell r="C445">
            <v>913</v>
          </cell>
          <cell r="D445" t="str">
            <v>Suministro E Instalacion De Reja De Hierro De 1.04 X 2.10 Mts, Incluye Pintura Contra Oxido Y Esmalte.</v>
          </cell>
          <cell r="E445" t="str">
            <v>UN</v>
          </cell>
          <cell r="F445">
            <v>300000</v>
          </cell>
          <cell r="G445">
            <v>39897</v>
          </cell>
        </row>
        <row r="446">
          <cell r="C446">
            <v>914</v>
          </cell>
          <cell r="D446" t="str">
            <v>Boya De Nivel Tipo Mercurio Incluido Soporte Metálico Galvanizado En Caliente</v>
          </cell>
          <cell r="E446" t="str">
            <v>UN</v>
          </cell>
          <cell r="F446">
            <v>356900</v>
          </cell>
          <cell r="G446">
            <v>41480</v>
          </cell>
        </row>
        <row r="447">
          <cell r="C447">
            <v>915</v>
          </cell>
          <cell r="D447" t="str">
            <v>Fuente Regulada De 110 Va.C - 24 Vd.C Omron Phoenix Contact De 50 W</v>
          </cell>
          <cell r="E447" t="str">
            <v>UN</v>
          </cell>
          <cell r="F447">
            <v>650000</v>
          </cell>
          <cell r="G447">
            <v>41480</v>
          </cell>
        </row>
        <row r="448">
          <cell r="C448">
            <v>916</v>
          </cell>
          <cell r="D448" t="str">
            <v>Plc Twido De Telemecanique Ref Twdlcaa24Drf, Incluye Programación En Ladder De Acuerdo A Requerimientos De Triple A</v>
          </cell>
          <cell r="E448" t="str">
            <v>UN</v>
          </cell>
          <cell r="F448">
            <v>9650000</v>
          </cell>
          <cell r="G448">
            <v>41480</v>
          </cell>
        </row>
        <row r="449">
          <cell r="C449">
            <v>917</v>
          </cell>
          <cell r="D449" t="str">
            <v>Suministro E Instalación De División Y Puerta De Vidrio Templado Para Sala De Juntas</v>
          </cell>
          <cell r="E449" t="str">
            <v>UN</v>
          </cell>
          <cell r="F449">
            <v>4500000</v>
          </cell>
          <cell r="G449">
            <v>41935</v>
          </cell>
        </row>
        <row r="450">
          <cell r="C450">
            <v>918</v>
          </cell>
          <cell r="D450" t="str">
            <v>Protección Contra Sobretensión 110 V Ac Marca Sime Timer</v>
          </cell>
          <cell r="E450" t="str">
            <v>UN</v>
          </cell>
          <cell r="F450">
            <v>1120000</v>
          </cell>
          <cell r="G450">
            <v>41480</v>
          </cell>
        </row>
        <row r="451">
          <cell r="C451">
            <v>920</v>
          </cell>
          <cell r="D451" t="str">
            <v>Suministro E Instalación De Sanitario Blanco Línea Infantil O Pre Escolar, Incluye Interiores.</v>
          </cell>
          <cell r="E451" t="str">
            <v>UN</v>
          </cell>
          <cell r="F451">
            <v>391001.17</v>
          </cell>
          <cell r="G451">
            <v>41717</v>
          </cell>
        </row>
        <row r="452">
          <cell r="C452">
            <v>922</v>
          </cell>
          <cell r="D452" t="str">
            <v>Muro En Concreto Ciclopeo, 60% Concreto De 3000 Psi, 40% De Piedra Ciclopea</v>
          </cell>
          <cell r="E452" t="str">
            <v>M3</v>
          </cell>
          <cell r="F452">
            <v>372473.69</v>
          </cell>
          <cell r="G452">
            <v>41786</v>
          </cell>
        </row>
        <row r="453">
          <cell r="C453">
            <v>923</v>
          </cell>
          <cell r="D453" t="str">
            <v>Zapata O Cimiento  En Concreto Ciclópeo, 60% Concreto De 3000 Psi, 40% En Piedra Ciclópea</v>
          </cell>
          <cell r="E453" t="str">
            <v>M3</v>
          </cell>
          <cell r="F453">
            <v>309214.53000000003</v>
          </cell>
          <cell r="G453">
            <v>41038</v>
          </cell>
        </row>
        <row r="454">
          <cell r="C454">
            <v>924</v>
          </cell>
          <cell r="D454" t="str">
            <v>Placa De Fondo En Concreto De 3000 Psi E= 0.25 Mts, No Incluye Acero De Refuerzo</v>
          </cell>
          <cell r="E454" t="str">
            <v>M3</v>
          </cell>
          <cell r="F454">
            <v>585502.74</v>
          </cell>
          <cell r="G454">
            <v>41906</v>
          </cell>
        </row>
        <row r="455">
          <cell r="C455">
            <v>925</v>
          </cell>
          <cell r="D455" t="str">
            <v>Escarificación De Impermeabilización Existente Y Retiro De Material</v>
          </cell>
          <cell r="E455" t="str">
            <v>M2</v>
          </cell>
          <cell r="F455">
            <v>4175</v>
          </cell>
          <cell r="G455">
            <v>42472</v>
          </cell>
        </row>
        <row r="456">
          <cell r="C456">
            <v>926</v>
          </cell>
          <cell r="D456" t="str">
            <v>Demolición De Torta De Niveles De Cubierta Y Retiro De Material</v>
          </cell>
          <cell r="E456" t="str">
            <v>M2</v>
          </cell>
          <cell r="F456">
            <v>5915</v>
          </cell>
          <cell r="G456">
            <v>41569</v>
          </cell>
        </row>
        <row r="457">
          <cell r="C457">
            <v>927</v>
          </cell>
          <cell r="D457" t="str">
            <v>Levante De Pollo En Ladrillo Común Con Mortero De Pega 1:4, Pañetado, De 0.12 X 0.08 Metros</v>
          </cell>
          <cell r="E457" t="str">
            <v>ML</v>
          </cell>
          <cell r="F457">
            <v>9950.1</v>
          </cell>
          <cell r="G457">
            <v>41022</v>
          </cell>
        </row>
        <row r="458">
          <cell r="C458">
            <v>929</v>
          </cell>
          <cell r="D458" t="str">
            <v>Suministro E Instalación De Ventana En Aluminio Anodizado Natural, Bronce O Blanco, Con Vidrio Transparente De 4 Mm, Un Cuerpo Fijo</v>
          </cell>
          <cell r="E458" t="str">
            <v>M2</v>
          </cell>
          <cell r="F458">
            <v>194311.31</v>
          </cell>
          <cell r="G458">
            <v>42538</v>
          </cell>
        </row>
        <row r="459">
          <cell r="C459">
            <v>930</v>
          </cell>
          <cell r="D459" t="str">
            <v>Plantilla De Piso En Mortero 1:6 E = 0.05 Mts</v>
          </cell>
          <cell r="E459" t="str">
            <v>M2</v>
          </cell>
          <cell r="F459">
            <v>16494.95</v>
          </cell>
          <cell r="G459">
            <v>42534</v>
          </cell>
        </row>
        <row r="460">
          <cell r="C460">
            <v>931</v>
          </cell>
          <cell r="D460" t="str">
            <v>Plantilla De Piso En Mortero 1:6 Impermabilizado E = 0.05 Mts</v>
          </cell>
          <cell r="E460" t="str">
            <v>M2</v>
          </cell>
          <cell r="F460">
            <v>24420.15</v>
          </cell>
          <cell r="G460">
            <v>41064</v>
          </cell>
        </row>
        <row r="461">
          <cell r="C461">
            <v>933</v>
          </cell>
          <cell r="D461" t="str">
            <v>Pañete Exterior Allanado Con Mortero 1:4</v>
          </cell>
          <cell r="E461" t="str">
            <v>M2</v>
          </cell>
          <cell r="F461">
            <v>21728.1</v>
          </cell>
          <cell r="G461">
            <v>42415</v>
          </cell>
        </row>
        <row r="462">
          <cell r="C462">
            <v>934</v>
          </cell>
          <cell r="D462" t="str">
            <v>Demolición De Estructura De 1.00 X 0.60 Metros, Losa En Concreto De Espesor  &gt; 0.05 Y &lt; 0.15 Mts. Y Retiro De Material</v>
          </cell>
          <cell r="E462" t="str">
            <v>ML</v>
          </cell>
          <cell r="F462">
            <v>19714.36</v>
          </cell>
          <cell r="G462">
            <v>42489</v>
          </cell>
        </row>
        <row r="463">
          <cell r="C463">
            <v>935</v>
          </cell>
          <cell r="D463" t="str">
            <v>Plantilla De Base Para Mueble De Cocina De 0.60 X 2.50 Metros,  En Concreto De 2500 Psi E = 0.07 Metros</v>
          </cell>
          <cell r="E463" t="str">
            <v>UN</v>
          </cell>
          <cell r="F463">
            <v>50375.79</v>
          </cell>
          <cell r="G463">
            <v>41066</v>
          </cell>
        </row>
        <row r="464">
          <cell r="C464">
            <v>936</v>
          </cell>
          <cell r="D464" t="str">
            <v>Desmonte De Ventana Y Retiro De Material</v>
          </cell>
          <cell r="E464" t="str">
            <v>UN</v>
          </cell>
          <cell r="F464">
            <v>17905</v>
          </cell>
          <cell r="G464">
            <v>42472</v>
          </cell>
        </row>
        <row r="465">
          <cell r="C465">
            <v>937</v>
          </cell>
          <cell r="D465" t="str">
            <v>Resane De Fisuras Y/O Grietas En Muros Y Gradas</v>
          </cell>
          <cell r="E465" t="str">
            <v>ML</v>
          </cell>
          <cell r="F465">
            <v>8995.5499999999993</v>
          </cell>
          <cell r="G465">
            <v>41508</v>
          </cell>
        </row>
        <row r="466">
          <cell r="C466">
            <v>938</v>
          </cell>
          <cell r="D466" t="str">
            <v>Lavadero, Con Plantilla De Piso En Concreto De 2500 Psi E = 0.07, De 2.00 X 1.00 Metros, Mamposteria En Bloque De Cemento Vibrado , Pañete Y Mortero De Pega 1:4 Impermeabilizado, Cimiento En Concreto De 3000 Psi De 0.30 X 0.30 Metros, Lavadero Prefabricado En Granito De 0.60 X 0.50 Metros, Con Sus Accesorios Sanitarios, Válvula De 1/2"</v>
          </cell>
          <cell r="E466" t="str">
            <v>UN</v>
          </cell>
          <cell r="F466">
            <v>414361.15</v>
          </cell>
          <cell r="G466">
            <v>42415</v>
          </cell>
        </row>
        <row r="467">
          <cell r="C467">
            <v>941</v>
          </cell>
          <cell r="D467" t="str">
            <v>Meson De Cocina De 0.60 X2.50 Metros, Mamposteria En Bloque De Cemento Vibrado Con Pañete Y Mortero De Pega 1:4 Impermeabilizado, Losa Superior En Concreto De 3000 Psi Reforzada Con Varillas De 3/8" En Ambos Sentidos A Cada 0.15 Metros De E = 0.05 Mts, Lavaplatos De Acero Inoxidable De Empotrar, Con Sus Accesorios</v>
          </cell>
          <cell r="E467" t="str">
            <v>UN</v>
          </cell>
          <cell r="F467">
            <v>428679.53</v>
          </cell>
          <cell r="G467">
            <v>42415</v>
          </cell>
        </row>
        <row r="468">
          <cell r="C468">
            <v>942</v>
          </cell>
          <cell r="D468" t="str">
            <v>Reconstrucción De Alero En Concreto De 3000 Psi, Incluye Picada De Losa Y Retiro De Material En Mal Estado, Colocación De Malla Electrosoldada Y Aditivo Sikadur 32 O Similar Para La Adherencia Del Concreto.</v>
          </cell>
          <cell r="E468" t="str">
            <v>M2</v>
          </cell>
          <cell r="F468">
            <v>116310.2</v>
          </cell>
          <cell r="G468">
            <v>41912</v>
          </cell>
        </row>
        <row r="469">
          <cell r="C469">
            <v>943</v>
          </cell>
          <cell r="D469" t="str">
            <v>Reparación De Losa De Cubierta En La Parte Inferior, Incluye Picada De Mortero, Aplicación De Mortero 1:4, Aditivo Sikadur 32 O Similar, Malla Electrosoldada</v>
          </cell>
          <cell r="E469" t="str">
            <v>M2</v>
          </cell>
          <cell r="F469">
            <v>76316.570000000007</v>
          </cell>
          <cell r="G469">
            <v>41067</v>
          </cell>
        </row>
        <row r="470">
          <cell r="C470">
            <v>944</v>
          </cell>
          <cell r="D470" t="str">
            <v>Excavación Y Fundida De Zapata De 0.80 X 0.80 X 0.30 Mts En Concreto De 3000 Psi, Reforzada.</v>
          </cell>
          <cell r="E470" t="str">
            <v>UN</v>
          </cell>
          <cell r="F470">
            <v>198173</v>
          </cell>
          <cell r="G470">
            <v>41569</v>
          </cell>
        </row>
        <row r="471">
          <cell r="C471">
            <v>945</v>
          </cell>
          <cell r="D471" t="str">
            <v>Excavación Y Fundida De Zapata De 1.20 X 1.20 X 0.30 Mts, Con Concreto De 3000 Psi, Reforzada</v>
          </cell>
          <cell r="E471" t="str">
            <v>UN</v>
          </cell>
          <cell r="F471">
            <v>258225.44</v>
          </cell>
          <cell r="G471">
            <v>42496</v>
          </cell>
        </row>
        <row r="472">
          <cell r="C472">
            <v>946</v>
          </cell>
          <cell r="D472" t="str">
            <v>Columna En Concreto De 3000 Psi, De 0.30 X 0.30 Mts, Incluye Acero De Refuerzo 4 Varillas De 1/2", Estribos De 3/8" A Cada 0.20 Metros</v>
          </cell>
          <cell r="E472" t="str">
            <v>ML</v>
          </cell>
          <cell r="F472">
            <v>84677.21</v>
          </cell>
          <cell r="G472">
            <v>41767</v>
          </cell>
        </row>
        <row r="473">
          <cell r="C473">
            <v>947</v>
          </cell>
          <cell r="D473" t="str">
            <v>Alfagías De 0.10 X 0.10 Metros En Concreto De 3000 Psi, Reforzado Con 2 Varilla De D = 3/8", Estribos De D = 1/4" A Cada 0.20 Mts</v>
          </cell>
          <cell r="E473" t="str">
            <v>ML</v>
          </cell>
          <cell r="F473">
            <v>23806.89</v>
          </cell>
          <cell r="G473">
            <v>42578</v>
          </cell>
        </row>
        <row r="474">
          <cell r="C474">
            <v>948</v>
          </cell>
          <cell r="D474" t="str">
            <v>Pintura En Esmalte Para Puerta En Lamina Galvanizada, Incluye Aplicación De Anticorrosivo</v>
          </cell>
          <cell r="E474" t="str">
            <v>M2</v>
          </cell>
          <cell r="F474">
            <v>32724.33</v>
          </cell>
          <cell r="G474">
            <v>42496</v>
          </cell>
        </row>
        <row r="475">
          <cell r="C475">
            <v>949</v>
          </cell>
          <cell r="D475" t="str">
            <v>Pavimento En Concreto Rígido Mr = 600, E = 0.20 Mts, Pasadores D = 1"  - Longitud 0.35 Metros A Cada 0.30 Metros Y D = 1/2" - Longitud 0.85 Metros A Cada 1.20 Metros, Junta Y Antisol</v>
          </cell>
          <cell r="E475" t="str">
            <v>M2</v>
          </cell>
          <cell r="F475">
            <v>134149.84</v>
          </cell>
          <cell r="G475">
            <v>42493</v>
          </cell>
        </row>
        <row r="476">
          <cell r="C476">
            <v>952</v>
          </cell>
          <cell r="D476" t="str">
            <v>Cerramiento Provisional Perimetral De Protección En Polisombra, Con Altura De 2.00 Metros</v>
          </cell>
          <cell r="E476" t="str">
            <v>ML</v>
          </cell>
          <cell r="F476">
            <v>13110.75</v>
          </cell>
          <cell r="G476">
            <v>42314</v>
          </cell>
        </row>
        <row r="477">
          <cell r="C477">
            <v>953</v>
          </cell>
          <cell r="D477" t="str">
            <v>Demolicion De Zapata 1.00 X 1.00 X 0.30 Mts</v>
          </cell>
          <cell r="E477" t="str">
            <v>UN</v>
          </cell>
          <cell r="F477">
            <v>12000</v>
          </cell>
          <cell r="G477">
            <v>39918</v>
          </cell>
        </row>
        <row r="478">
          <cell r="C478">
            <v>954</v>
          </cell>
          <cell r="D478" t="str">
            <v>Ajuste Y Mantenimiento De Cielo Raso En Lámina Plana De Asbesto Cemento</v>
          </cell>
          <cell r="E478" t="str">
            <v>M2</v>
          </cell>
          <cell r="F478">
            <v>9579.25</v>
          </cell>
          <cell r="G478">
            <v>41015</v>
          </cell>
        </row>
        <row r="479">
          <cell r="C479">
            <v>955</v>
          </cell>
          <cell r="D479" t="str">
            <v>Reparación, Mantenimiento E Instalación De Salida De Alumbrado</v>
          </cell>
          <cell r="E479" t="str">
            <v>UN</v>
          </cell>
          <cell r="F479">
            <v>46174.75</v>
          </cell>
          <cell r="G479">
            <v>41067</v>
          </cell>
        </row>
        <row r="480">
          <cell r="C480">
            <v>956</v>
          </cell>
          <cell r="D480" t="str">
            <v>Capitulo - Gestiones Y Certificaciones</v>
          </cell>
          <cell r="E480" t="str">
            <v>SD</v>
          </cell>
          <cell r="F480">
            <v>0</v>
          </cell>
          <cell r="G480">
            <v>41554</v>
          </cell>
        </row>
        <row r="481">
          <cell r="C481">
            <v>957</v>
          </cell>
          <cell r="D481" t="str">
            <v>Suministro E Instalación De Bajante De Aguas Lluvias, En Tuberia Pvc Diametro 4"</v>
          </cell>
          <cell r="E481" t="str">
            <v>ML</v>
          </cell>
          <cell r="F481">
            <v>41583.35</v>
          </cell>
          <cell r="G481">
            <v>42578</v>
          </cell>
        </row>
        <row r="482">
          <cell r="C482">
            <v>958</v>
          </cell>
          <cell r="D482" t="str">
            <v>Piso En Adoquín Tipo Rectangular Peatonal E = 0.06 Mts, Con Borde De Confinamiento De 0.15 X 0.30 Metros En Concreto De 3000 Psi A Cada 3.00 Mts, Reforzado Con 2 Varillas De D = 3/8" Y Estribos De D = 1/4" A Cada 0.32 Mts</v>
          </cell>
          <cell r="E482" t="str">
            <v>M2</v>
          </cell>
          <cell r="F482">
            <v>85458.62</v>
          </cell>
          <cell r="G482">
            <v>42496</v>
          </cell>
        </row>
        <row r="483">
          <cell r="C483">
            <v>960</v>
          </cell>
          <cell r="D483" t="str">
            <v>Levante De Muro En Ladrillo Común Para Jardinera De 0.20 X 0.12 Mts, Con Mortero De Pega 1:4</v>
          </cell>
          <cell r="E483" t="str">
            <v>ML</v>
          </cell>
          <cell r="F483">
            <v>13310.1</v>
          </cell>
          <cell r="G483">
            <v>42524</v>
          </cell>
        </row>
        <row r="484">
          <cell r="C484">
            <v>962</v>
          </cell>
          <cell r="D484" t="str">
            <v>Ornamentación Y Jardinería - Relleno En Arena Negra Abonada Para Jardines, Incluye Transporte</v>
          </cell>
          <cell r="E484" t="str">
            <v>M3</v>
          </cell>
          <cell r="F484">
            <v>41550</v>
          </cell>
          <cell r="G484">
            <v>42538</v>
          </cell>
        </row>
        <row r="485">
          <cell r="C485">
            <v>963</v>
          </cell>
          <cell r="D485" t="str">
            <v>Piso Exterior En Tablon Vitrificado De 0.33 X 0.33 Mts, Junta En Piedra China Lavada De E = 0.05 Mts, Ancho 0.30 Mts</v>
          </cell>
          <cell r="E485" t="str">
            <v>ML</v>
          </cell>
          <cell r="F485">
            <v>11700</v>
          </cell>
          <cell r="G485">
            <v>39920</v>
          </cell>
        </row>
        <row r="486">
          <cell r="C486">
            <v>967</v>
          </cell>
          <cell r="D486" t="str">
            <v>Sensor De Intruismo Para Portón De Acceso, Incluye Fuente De 24 Vdc</v>
          </cell>
          <cell r="E486" t="str">
            <v>UN</v>
          </cell>
          <cell r="F486">
            <v>1200500</v>
          </cell>
          <cell r="G486">
            <v>41480</v>
          </cell>
        </row>
        <row r="487">
          <cell r="C487">
            <v>968</v>
          </cell>
          <cell r="D487" t="str">
            <v>Borna Phoenix Contact Ref Uk5N</v>
          </cell>
          <cell r="E487" t="str">
            <v>UN</v>
          </cell>
          <cell r="F487">
            <v>1200</v>
          </cell>
          <cell r="G487">
            <v>41480</v>
          </cell>
        </row>
        <row r="488">
          <cell r="C488">
            <v>969</v>
          </cell>
          <cell r="D488" t="str">
            <v>Suministro E Instalación De Tubería Conduit Galvanizada De D = 3/4"</v>
          </cell>
          <cell r="E488" t="str">
            <v>ML</v>
          </cell>
          <cell r="F488">
            <v>12300</v>
          </cell>
          <cell r="G488">
            <v>41480</v>
          </cell>
        </row>
        <row r="489">
          <cell r="C489">
            <v>970</v>
          </cell>
          <cell r="D489" t="str">
            <v>Suministro E Instalación De Cable Vehicular No. 16 Color Azul</v>
          </cell>
          <cell r="E489" t="str">
            <v>ML</v>
          </cell>
          <cell r="F489">
            <v>4820</v>
          </cell>
          <cell r="G489">
            <v>41480</v>
          </cell>
        </row>
        <row r="490">
          <cell r="C490">
            <v>981</v>
          </cell>
          <cell r="D490" t="str">
            <v>E - Desmonte, Suministro E Instalación De Acometida Eléctrica Y Tablero De 18 Circuitos Monofásico Con Puerta, Tipo Siemens O Similar.</v>
          </cell>
          <cell r="E490" t="str">
            <v>UN</v>
          </cell>
          <cell r="F490">
            <v>1385870</v>
          </cell>
          <cell r="G490">
            <v>41451</v>
          </cell>
        </row>
        <row r="491">
          <cell r="C491">
            <v>1021</v>
          </cell>
          <cell r="D491" t="str">
            <v>Suministro Y Aplicación De Sello Expandible Contra El Paso De Agua En Juntas De Construcción  Y Pases De Tubería Sikaswell S O Similar (Según Planos Y Especificaciones De Diseño)</v>
          </cell>
          <cell r="E491" t="str">
            <v>ML</v>
          </cell>
          <cell r="F491">
            <v>25588</v>
          </cell>
          <cell r="G491">
            <v>41479</v>
          </cell>
        </row>
        <row r="492">
          <cell r="C492">
            <v>1022</v>
          </cell>
          <cell r="D492" t="str">
            <v>Suministro E Instalación De Grifería Para Lavaplatos Tipo Grival O Similar</v>
          </cell>
          <cell r="E492" t="str">
            <v>UN</v>
          </cell>
          <cell r="F492">
            <v>95105</v>
          </cell>
          <cell r="G492">
            <v>42314</v>
          </cell>
        </row>
        <row r="493">
          <cell r="C493">
            <v>1023</v>
          </cell>
          <cell r="D493" t="str">
            <v>E - Suministro E Instalación De Tablero De 18 Circuitos, Incluye Tacos</v>
          </cell>
          <cell r="E493" t="str">
            <v>UN</v>
          </cell>
          <cell r="F493">
            <v>617156.67000000004</v>
          </cell>
          <cell r="G493">
            <v>41569</v>
          </cell>
        </row>
        <row r="494">
          <cell r="C494">
            <v>1024</v>
          </cell>
          <cell r="D494" t="str">
            <v>Estuco Sobre Pañete Allanado Para Cielo Raso</v>
          </cell>
          <cell r="E494" t="str">
            <v>M2</v>
          </cell>
          <cell r="F494">
            <v>10649.99</v>
          </cell>
          <cell r="G494">
            <v>41912</v>
          </cell>
        </row>
        <row r="495">
          <cell r="C495">
            <v>1025</v>
          </cell>
          <cell r="D495" t="str">
            <v>E - Acometida Eléctrica Con Tubería Conduit Pvc D = 1" , Alambrado Con Cable No. 4</v>
          </cell>
          <cell r="E495" t="str">
            <v>ML</v>
          </cell>
          <cell r="F495">
            <v>51569.919999999998</v>
          </cell>
          <cell r="G495">
            <v>41569</v>
          </cell>
        </row>
        <row r="496">
          <cell r="C496">
            <v>1026</v>
          </cell>
          <cell r="D496" t="str">
            <v>Pavimento En Concreto Rigido Mr = 36, Con Acelerado De 3 Dias, E = 0.15 Mts, Pasadores D = 3/4" - Longitud 0.35 Metros A Cada 0.30 Metros Y  D = 1/2" Longitud 0.85 Metros A Cada 1.20 Metros , Junta Y Antisol</v>
          </cell>
          <cell r="E496" t="str">
            <v>M2</v>
          </cell>
          <cell r="F496">
            <v>106405.17</v>
          </cell>
          <cell r="G496">
            <v>42493</v>
          </cell>
        </row>
        <row r="497">
          <cell r="C497">
            <v>1028</v>
          </cell>
          <cell r="D497" t="str">
            <v>Pavimento En Concreto Rigido Mr = 36, Con Acelerado De 3 Dias, E = 0.20 Mts, Pasadores D = 1"  Longitud 0.35 Metros A Cada 0.30 Metros Y D = 1/2" - Longitud 0.85 Metros A Cada 1.20 Metros, Junta Y Antisol</v>
          </cell>
          <cell r="E497" t="str">
            <v>M2</v>
          </cell>
          <cell r="F497">
            <v>129958.24</v>
          </cell>
          <cell r="G497">
            <v>42493</v>
          </cell>
        </row>
        <row r="498">
          <cell r="C498">
            <v>1029</v>
          </cell>
          <cell r="D498" t="str">
            <v>Demolición De Andén Y Retiro De Material</v>
          </cell>
          <cell r="E498" t="str">
            <v>M2</v>
          </cell>
          <cell r="F498">
            <v>10228.91</v>
          </cell>
          <cell r="G498">
            <v>42524</v>
          </cell>
        </row>
        <row r="499">
          <cell r="C499">
            <v>1030</v>
          </cell>
          <cell r="D499" t="str">
            <v>Cuneta Bordillo En Concreto De 3000 Psi Reforzado, De 0.25 + 0.35 + 0.15  Mts, E =  0.10 Mts.</v>
          </cell>
          <cell r="E499" t="str">
            <v>ML</v>
          </cell>
          <cell r="F499">
            <v>61313.43</v>
          </cell>
          <cell r="G499">
            <v>42198</v>
          </cell>
        </row>
        <row r="500">
          <cell r="C500">
            <v>1031</v>
          </cell>
          <cell r="D500" t="str">
            <v>Concreto De 2000 Psi</v>
          </cell>
          <cell r="E500" t="str">
            <v>M3</v>
          </cell>
          <cell r="F500">
            <v>246973.55</v>
          </cell>
          <cell r="G500">
            <v>42438</v>
          </cell>
        </row>
        <row r="501">
          <cell r="C501">
            <v>1032</v>
          </cell>
          <cell r="D501" t="str">
            <v>P. B. O.  Anden En Concreto De 3000 Psi De E = 0.07 Mts, No Incluye Mano De Obra</v>
          </cell>
          <cell r="E501" t="str">
            <v>M2</v>
          </cell>
          <cell r="F501">
            <v>23990.79</v>
          </cell>
          <cell r="G501">
            <v>40283</v>
          </cell>
        </row>
        <row r="502">
          <cell r="C502">
            <v>1033</v>
          </cell>
          <cell r="D502" t="str">
            <v>P. B. O. Aplicacion De Geotextil Nt - 2500, No Incluye Mano De Obra</v>
          </cell>
          <cell r="E502" t="str">
            <v>M2</v>
          </cell>
          <cell r="F502">
            <v>7276.5</v>
          </cell>
          <cell r="G502">
            <v>40283</v>
          </cell>
        </row>
        <row r="503">
          <cell r="C503">
            <v>1034</v>
          </cell>
          <cell r="D503" t="str">
            <v>P. B. O. Bordillo En Concreto De 3000 Psi  De 0.15 X 0.30 Mts, No Incluye Mano De Obra</v>
          </cell>
          <cell r="E503" t="str">
            <v>ML</v>
          </cell>
          <cell r="F503">
            <v>19833.099999999999</v>
          </cell>
          <cell r="G503">
            <v>40283</v>
          </cell>
        </row>
        <row r="504">
          <cell r="C504">
            <v>1035</v>
          </cell>
          <cell r="D504" t="str">
            <v>P. B. O.  Excavacion Y Retiro De Material, No Incluye Mano De Obra</v>
          </cell>
          <cell r="E504" t="str">
            <v>M3</v>
          </cell>
          <cell r="F504">
            <v>37261.4</v>
          </cell>
          <cell r="G504">
            <v>40283</v>
          </cell>
        </row>
        <row r="505">
          <cell r="C505">
            <v>1036</v>
          </cell>
          <cell r="D505" t="str">
            <v>P. B. O. Nivelacion, Replanteo Y Señalizacion, No Incluye Mano De Obra</v>
          </cell>
          <cell r="E505" t="str">
            <v>M2</v>
          </cell>
          <cell r="F505">
            <v>1140.04</v>
          </cell>
          <cell r="G505">
            <v>40283</v>
          </cell>
        </row>
        <row r="506">
          <cell r="C506">
            <v>1037</v>
          </cell>
          <cell r="D506" t="str">
            <v>P. B. O. Pavimento En Concreto Rigido Mr = 500 Psi, E = 0.15 Mts, Pasadores De D = 1/2" Y 3/4", Junta Y Antisol, No Incluye Mano De Obra</v>
          </cell>
          <cell r="E506" t="str">
            <v>M2</v>
          </cell>
          <cell r="F506">
            <v>71625.2</v>
          </cell>
          <cell r="G506">
            <v>40283</v>
          </cell>
        </row>
        <row r="507">
          <cell r="C507">
            <v>1038</v>
          </cell>
          <cell r="D507" t="str">
            <v>P. B. O.  Relleno En Material Seleccionado Compactado, No Incluye Mano De Obra</v>
          </cell>
          <cell r="E507" t="str">
            <v>M3</v>
          </cell>
          <cell r="F507">
            <v>55550.91</v>
          </cell>
          <cell r="G507">
            <v>40283</v>
          </cell>
        </row>
        <row r="508">
          <cell r="C508">
            <v>1039</v>
          </cell>
          <cell r="D508" t="str">
            <v>Afirmado Estabilizado Con Cal, E = 0.30 Mts.</v>
          </cell>
          <cell r="E508" t="str">
            <v>M2</v>
          </cell>
          <cell r="F508">
            <v>32882.79</v>
          </cell>
          <cell r="G508">
            <v>41026</v>
          </cell>
        </row>
        <row r="509">
          <cell r="C509">
            <v>1040</v>
          </cell>
          <cell r="D509" t="str">
            <v>Desmonte De Capa Vegetal Y Retiro De Material</v>
          </cell>
          <cell r="E509" t="str">
            <v>M2</v>
          </cell>
          <cell r="F509">
            <v>5476</v>
          </cell>
          <cell r="G509">
            <v>41949</v>
          </cell>
        </row>
        <row r="510">
          <cell r="C510">
            <v>1041</v>
          </cell>
          <cell r="D510" t="str">
            <v>Columna En Concreto De 3000 Psi, De 0.40 X 0.40 Mts, Incluye Acero De Refuerzo De 8 Varillas De 1/2", Estribos De 3/8" A Cada 0.20 Mts</v>
          </cell>
          <cell r="E510" t="str">
            <v>ML</v>
          </cell>
          <cell r="F510">
            <v>142317.31</v>
          </cell>
          <cell r="G510">
            <v>41569</v>
          </cell>
        </row>
        <row r="511">
          <cell r="C511">
            <v>1042</v>
          </cell>
          <cell r="D511" t="str">
            <v>Salida De Ventilador De Techo</v>
          </cell>
          <cell r="E511" t="str">
            <v>UN</v>
          </cell>
          <cell r="F511">
            <v>49598.93</v>
          </cell>
          <cell r="G511">
            <v>39939</v>
          </cell>
        </row>
        <row r="512">
          <cell r="C512">
            <v>1043</v>
          </cell>
          <cell r="D512" t="str">
            <v>Suministro E Instalación De Tubería De Alcantarillado Durafort O Similar D = 12" - 315 Mm</v>
          </cell>
          <cell r="E512" t="str">
            <v>ML</v>
          </cell>
          <cell r="F512">
            <v>158488.12</v>
          </cell>
          <cell r="G512">
            <v>42548</v>
          </cell>
        </row>
        <row r="513">
          <cell r="C513">
            <v>1046</v>
          </cell>
          <cell r="D513" t="str">
            <v>Solado Para Cimiento E = 0.05 Mts En Concreto De 2000 Psi</v>
          </cell>
          <cell r="E513" t="str">
            <v>ML</v>
          </cell>
          <cell r="F513">
            <v>9055.7199999999993</v>
          </cell>
          <cell r="G513">
            <v>41067</v>
          </cell>
        </row>
        <row r="514">
          <cell r="C514">
            <v>1048</v>
          </cell>
          <cell r="D514" t="str">
            <v>Columna En Concreto De 3000 Psi , De 0.15 X 0.30 Mts, No Incluye Acero De Refuerzo</v>
          </cell>
          <cell r="E514" t="str">
            <v>ML</v>
          </cell>
          <cell r="F514">
            <v>42865.99</v>
          </cell>
          <cell r="G514">
            <v>41344</v>
          </cell>
        </row>
        <row r="515">
          <cell r="C515">
            <v>1049</v>
          </cell>
          <cell r="D515" t="str">
            <v>Dintel O Viga De Amarre, En Concreto De 3000 Psi De 0.15 X 0.20 Mts No Incluye Acero De Refuerzo</v>
          </cell>
          <cell r="E515" t="str">
            <v>ML</v>
          </cell>
          <cell r="F515">
            <v>37513.089999999997</v>
          </cell>
          <cell r="G515">
            <v>42578</v>
          </cell>
        </row>
        <row r="516">
          <cell r="C516">
            <v>1050</v>
          </cell>
          <cell r="D516" t="str">
            <v>Suministro Construcción Y Montaje De Estructura En Aluminio Para Cubierta, Incluye Anticorrosivo Y Pintura (Ver Diseño Estructural)</v>
          </cell>
          <cell r="E516" t="str">
            <v>M2</v>
          </cell>
          <cell r="F516">
            <v>82200</v>
          </cell>
          <cell r="G516">
            <v>41344</v>
          </cell>
        </row>
        <row r="517">
          <cell r="C517">
            <v>1051</v>
          </cell>
          <cell r="D517" t="str">
            <v>Demolición De Cimiento Existente De 0.30 X 0.30 Mts A Una Profundidad &gt; 1.00 Mts &lt; 1.50 Mts Y Retiro De Material</v>
          </cell>
          <cell r="E517" t="str">
            <v>ML</v>
          </cell>
          <cell r="F517">
            <v>19265</v>
          </cell>
          <cell r="G517">
            <v>41016</v>
          </cell>
        </row>
        <row r="518">
          <cell r="C518">
            <v>1052</v>
          </cell>
          <cell r="D518" t="str">
            <v>Zapata De 1.50 X 1.50 X 0.30 Mts En Concreto De 3000 Psi, Con Acero De Refuerzo 7 Varillas D = 5/8" A Cada 0.25 Mts En Ambos Sentidos</v>
          </cell>
          <cell r="E518" t="str">
            <v>UN</v>
          </cell>
          <cell r="F518">
            <v>388534.19</v>
          </cell>
          <cell r="G518">
            <v>41569</v>
          </cell>
        </row>
        <row r="519">
          <cell r="C519">
            <v>1053</v>
          </cell>
          <cell r="D519" t="str">
            <v>Pedestal De 0.60 X 0.60 X 0.60 Mts, En Concreto De 3000 Psi, Reforzado Con 4 Varilla D = 1/2" , Estribos De 3/8" A Cada 0.20 Mts</v>
          </cell>
          <cell r="E519" t="str">
            <v>UN</v>
          </cell>
          <cell r="F519">
            <v>130267.55</v>
          </cell>
          <cell r="G519">
            <v>42496</v>
          </cell>
        </row>
        <row r="520">
          <cell r="C520">
            <v>1054</v>
          </cell>
          <cell r="D520" t="str">
            <v>Columnas En Concreto De 3000 Psi, De 0.40 X 0.40 Mts, Incluye Acero De Refuerzo 8 Varillas D = 5/8", Estribos De 3/8" A Cada 0.15 Mts, Altura 3.55 Mts</v>
          </cell>
          <cell r="E520" t="str">
            <v>ML</v>
          </cell>
          <cell r="F520">
            <v>181367.39</v>
          </cell>
          <cell r="G520">
            <v>41737</v>
          </cell>
        </row>
        <row r="521">
          <cell r="C521">
            <v>1055</v>
          </cell>
          <cell r="D521" t="str">
            <v>Plantilla Para Piso En Concreto De 2500 Psi E = 0.05 Mts, Incluye Parrilla De Acero De D = 1/4" A Cada 0.50 Mts En Ambos Sentidos</v>
          </cell>
          <cell r="E521" t="str">
            <v>M2</v>
          </cell>
          <cell r="F521">
            <v>33588.449999999997</v>
          </cell>
          <cell r="G521">
            <v>42779</v>
          </cell>
        </row>
        <row r="522">
          <cell r="C522">
            <v>1056</v>
          </cell>
          <cell r="D522" t="str">
            <v>Limpieza Con Retroexcavadora Sobre Oruga, Aplicada En Arroyo Sección Promedio: Ancho = 4.00 A 5.00 Metros, Altura = 1.50 A 3.00 Metros, Profundidad De Sedimentos = 1.50 A 3.00 Metros</v>
          </cell>
          <cell r="E522" t="str">
            <v>ML</v>
          </cell>
          <cell r="F522">
            <v>25790</v>
          </cell>
          <cell r="G522">
            <v>41008</v>
          </cell>
        </row>
        <row r="523">
          <cell r="C523">
            <v>1057</v>
          </cell>
          <cell r="D523" t="str">
            <v>Acopio Con Retroexcavadora Del Material Desalojado, Aplicada En Limpieza De Arroyo, Seccion Promedio: Ancho = 4.00 A 5.00 Metros, Altura = 1.50 A 3.00 Metros, Profundidad De Sedimentos = 1.50 A 2.50 Metros</v>
          </cell>
          <cell r="E523" t="str">
            <v>HO</v>
          </cell>
          <cell r="F523">
            <v>145032.5</v>
          </cell>
          <cell r="G523">
            <v>40974</v>
          </cell>
        </row>
        <row r="524">
          <cell r="C524">
            <v>1058</v>
          </cell>
          <cell r="D524" t="str">
            <v>Remocion Con Retroexcavadora Y Retiro De Material Desalojado En Volqueta, Aplicado En Limpieza De Arroyo De Sección Promedio: Ancho = 4.00 A 5.00 Metros, Altura = 1.50 A 3.00 Metros, Profundidad De Sedimentos = 1.50 A 2.50 Metros</v>
          </cell>
          <cell r="E524" t="str">
            <v>M3</v>
          </cell>
          <cell r="F524">
            <v>58633.75</v>
          </cell>
          <cell r="G524">
            <v>40669</v>
          </cell>
        </row>
        <row r="525">
          <cell r="C525">
            <v>1059</v>
          </cell>
          <cell r="D525" t="str">
            <v>Limpieza Manual Margenes, Aplicada En Limpieza De Arroyo Seccion Promedio: Ancho = 4.00 A 5.00 Metros, Altura = 1.50 A 3.00 Metros, Profundidad De Sedimentos = 1.50 A 2.50 Metros</v>
          </cell>
          <cell r="E525" t="str">
            <v>M2</v>
          </cell>
          <cell r="F525">
            <v>8132.5</v>
          </cell>
          <cell r="G525">
            <v>40669</v>
          </cell>
        </row>
        <row r="526">
          <cell r="C526">
            <v>1060</v>
          </cell>
          <cell r="D526" t="str">
            <v>Retiro Manual De Material Vegetal, Aplicada En Limpieza De Arroyo Seccion Promedio: Ancho = 4.00 A 5.00 Metros, Altura = 1.50 A 3.00 Metros, Profundidad De Sedimento De 1.50 A 2.50 Metros</v>
          </cell>
          <cell r="E526" t="str">
            <v>M2</v>
          </cell>
          <cell r="F526">
            <v>4660</v>
          </cell>
          <cell r="G526">
            <v>40669</v>
          </cell>
        </row>
        <row r="527">
          <cell r="C527">
            <v>1066</v>
          </cell>
          <cell r="D527" t="str">
            <v>Desmonte Y Retiro De Placa De Concreto De 0.06 X 0.60 X 2.40 Mts</v>
          </cell>
          <cell r="E527" t="str">
            <v>UN</v>
          </cell>
          <cell r="F527">
            <v>14830.47</v>
          </cell>
          <cell r="G527">
            <v>40344</v>
          </cell>
        </row>
        <row r="528">
          <cell r="C528">
            <v>1067</v>
          </cell>
          <cell r="D528" t="str">
            <v>Construcción Y Montaje De Placas De 0.06 X 0.60 X 3.00 Mts, En Concreto De 2500 Psi, Reforzado Con 3 Varillas De 3/8" A Lo Ancho Y 6 Varillas De 3/8" A Lo Largo.</v>
          </cell>
          <cell r="E528" t="str">
            <v>UN</v>
          </cell>
          <cell r="F528">
            <v>81226</v>
          </cell>
          <cell r="G528">
            <v>41026</v>
          </cell>
        </row>
        <row r="529">
          <cell r="C529">
            <v>1069</v>
          </cell>
          <cell r="D529" t="str">
            <v>Cerramiento  En Tela Verde, O Malla De Lona, (Polisombra), Con Altura De 2.00 Metros, Base Para Fijacion De Estacones 0.20 X 0.20 X 0.50 Metros En Concreto De 1500 Psi, Estacones De Madera De 2" X 2", Apuntillada Y Amarrada A Los Postes Con Alambre Negro Para Rigidizacion.</v>
          </cell>
          <cell r="E529" t="str">
            <v>ML</v>
          </cell>
          <cell r="F529">
            <v>21234.06</v>
          </cell>
          <cell r="G529">
            <v>41927</v>
          </cell>
        </row>
        <row r="530">
          <cell r="C530">
            <v>1084</v>
          </cell>
          <cell r="D530" t="str">
            <v>Acopio Manual Del Material Desalojado</v>
          </cell>
          <cell r="E530" t="str">
            <v>JO</v>
          </cell>
          <cell r="F530">
            <v>60900</v>
          </cell>
          <cell r="G530">
            <v>40282</v>
          </cell>
        </row>
        <row r="531">
          <cell r="C531">
            <v>1085</v>
          </cell>
          <cell r="D531" t="str">
            <v>Construccion Y Mantaje De Placa De 0.06 X 0.60 X 2.40 Mts, En Concreto De 2500 Psi, Reforzado Con 3 Varillas De 3/8" A Lo Ancho Y 9 Varillas De 3/8" A Lo Largo</v>
          </cell>
          <cell r="E531" t="str">
            <v>UN</v>
          </cell>
          <cell r="F531">
            <v>74161.960000000006</v>
          </cell>
          <cell r="G531">
            <v>40669</v>
          </cell>
        </row>
        <row r="532">
          <cell r="C532">
            <v>1086</v>
          </cell>
          <cell r="D532" t="str">
            <v>Juegos - Suministro, Instalación Y Montaje De Rueda Infantil Giratoria Para Parque, De 2.00 Metros De Diámetro, En Madera Pino Pátula Inmunizada, Tubería Galvanizada Y Herrajes Metálicos</v>
          </cell>
          <cell r="E532" t="str">
            <v>UN</v>
          </cell>
          <cell r="F532">
            <v>754000</v>
          </cell>
          <cell r="G532">
            <v>41075</v>
          </cell>
        </row>
        <row r="533">
          <cell r="C533">
            <v>1087</v>
          </cell>
          <cell r="D533" t="str">
            <v>Juegos - Suministro, Instalación Y Montaje De Módulo No. 15 De Juego Para Parque Que Incluye: Escalera Y Puente En Madera Y Cuerda, Columpio De 2 Puestos, Con Resbaladero En Fibra De Vidrio, En Madera Pino Pátula Inmunizada Y Herrajes Metálicos</v>
          </cell>
          <cell r="E533" t="str">
            <v>UN</v>
          </cell>
          <cell r="F533">
            <v>1600800</v>
          </cell>
          <cell r="G533">
            <v>41075</v>
          </cell>
        </row>
        <row r="534">
          <cell r="C534">
            <v>1088</v>
          </cell>
          <cell r="D534" t="str">
            <v>Juegos - Suministro, Instalación Y Montaje De Sube Y Baja Para Parque En Madera Pino Pátula Inmunizada, Con Herrajes Metálicos</v>
          </cell>
          <cell r="E534" t="str">
            <v>UN</v>
          </cell>
          <cell r="F534">
            <v>203000</v>
          </cell>
          <cell r="G534">
            <v>41569</v>
          </cell>
        </row>
        <row r="535">
          <cell r="C535">
            <v>1089</v>
          </cell>
          <cell r="D535" t="str">
            <v>Excavación A Mano En Material Común, Incluye Retiro De Material Con Cargador Y Volqueta</v>
          </cell>
          <cell r="E535" t="str">
            <v>M3</v>
          </cell>
          <cell r="F535">
            <v>40702.78</v>
          </cell>
          <cell r="G535">
            <v>42241</v>
          </cell>
        </row>
        <row r="536">
          <cell r="C536">
            <v>1090</v>
          </cell>
          <cell r="D536" t="str">
            <v>Remoción Manual Y Retiro De Material Desalojado En Volqueta</v>
          </cell>
          <cell r="E536" t="str">
            <v>M3</v>
          </cell>
          <cell r="F536">
            <v>42101.67</v>
          </cell>
          <cell r="G536">
            <v>41906</v>
          </cell>
        </row>
        <row r="537">
          <cell r="C537">
            <v>1091</v>
          </cell>
          <cell r="D537" t="str">
            <v>Suministro E Instalación De Banca Para Parque, En Concreto De 3000 Psi, Reforzado Con Varillas De 3/8" En Ambos Sentidos A Cada 0.15 Mts, De 0.60 X 1.10 Mts Altura 0.60 Mts, Fondo En Placa De Concreto, Con Su Logotipo</v>
          </cell>
          <cell r="E537" t="str">
            <v>UN</v>
          </cell>
          <cell r="F537">
            <v>424513.39</v>
          </cell>
          <cell r="G537">
            <v>41697</v>
          </cell>
        </row>
        <row r="538">
          <cell r="C538">
            <v>1092</v>
          </cell>
          <cell r="D538" t="str">
            <v>Kiosco De 4.00 X 4.00 Mts, Altura = 2.80 Mts, Con 4 Columnas Y Estructura De Soporte Para Cubierta En Madera Pino Pátula Inmunizada, Cubierta De Eternit Pintada En Cualquier Color</v>
          </cell>
          <cell r="E538" t="str">
            <v>UN</v>
          </cell>
          <cell r="F538">
            <v>5000000</v>
          </cell>
          <cell r="G538">
            <v>41075</v>
          </cell>
        </row>
        <row r="539">
          <cell r="C539">
            <v>1093</v>
          </cell>
          <cell r="D539" t="str">
            <v>Juegos - Suministro, Instalación Y Montaje De Módulo No. 17 De Juego Para Parque Que Incluye: Escalera En Madera, 2 Columpios, Resbaladero En Fibra De Vidrio, Sube Y Baja, Argollas De Balanceo, En Madera Pino Pátula Inmunizada, Tubería Galvanizada Y Herrajes Metálicos</v>
          </cell>
          <cell r="E539" t="str">
            <v>UN</v>
          </cell>
          <cell r="F539">
            <v>1740000</v>
          </cell>
          <cell r="G539">
            <v>41075</v>
          </cell>
        </row>
        <row r="540">
          <cell r="C540">
            <v>1094</v>
          </cell>
          <cell r="D540" t="str">
            <v>Juegos - Suministro, Instalación Y Montaje De Módulo No. 22 De Juegos Infantiles Para Parques Que Incluye: Escalera De Madera, Resbaladero En Fibra De Vidrio, 2 Puestos De Columpios, Puente De Madera, Juego De Argollas, Elaborado En Madera Pino Pátula Inmunizado, Con Herrajes Metálicos</v>
          </cell>
          <cell r="E540" t="str">
            <v>UN</v>
          </cell>
          <cell r="F540">
            <v>3549600</v>
          </cell>
          <cell r="G540">
            <v>41569</v>
          </cell>
        </row>
        <row r="541">
          <cell r="C541">
            <v>1095</v>
          </cell>
          <cell r="D541" t="str">
            <v>Relleno En Piedra Granzón O Cascajo De Piedra China</v>
          </cell>
          <cell r="E541" t="str">
            <v>M3</v>
          </cell>
          <cell r="F541">
            <v>72000</v>
          </cell>
          <cell r="G541">
            <v>41767</v>
          </cell>
        </row>
        <row r="542">
          <cell r="C542">
            <v>1096</v>
          </cell>
          <cell r="D542" t="str">
            <v>Relleno En Material Seleccionado No Compactado</v>
          </cell>
          <cell r="E542" t="str">
            <v>M3</v>
          </cell>
          <cell r="F542">
            <v>44250</v>
          </cell>
          <cell r="G542">
            <v>42496</v>
          </cell>
        </row>
        <row r="543">
          <cell r="C543">
            <v>1097</v>
          </cell>
          <cell r="D543" t="str">
            <v>E - Suministro E Instalación De Reflectores Tipo Luz De Metal Halite De 500 Watios, Incluye Acometida Eléctrica, Caja De Protección, Fotoceldas Y Cableado</v>
          </cell>
          <cell r="E543" t="str">
            <v>UN</v>
          </cell>
          <cell r="F543">
            <v>580000</v>
          </cell>
          <cell r="G543">
            <v>41737</v>
          </cell>
        </row>
        <row r="544">
          <cell r="C544">
            <v>1098</v>
          </cell>
          <cell r="D544" t="str">
            <v>Plantilla Para Piso En Concreto De 1500 Psi E = 0.10 Metros</v>
          </cell>
          <cell r="E544" t="str">
            <v>M2</v>
          </cell>
          <cell r="F544">
            <v>35223.42</v>
          </cell>
          <cell r="G544">
            <v>41064</v>
          </cell>
        </row>
        <row r="545">
          <cell r="C545">
            <v>1099</v>
          </cell>
          <cell r="D545" t="str">
            <v>Relleno En Material De Piedra Y Arena En Proporción 1:1, Compactado</v>
          </cell>
          <cell r="E545" t="str">
            <v>M3</v>
          </cell>
          <cell r="F545">
            <v>63676</v>
          </cell>
          <cell r="G545">
            <v>41781</v>
          </cell>
        </row>
        <row r="546">
          <cell r="C546">
            <v>1100</v>
          </cell>
          <cell r="D546" t="str">
            <v>Placa De Fondo En Concreto Ciclópeo, 60% En Concreto De 3000 Psi, 40% Piedra De Cimiento</v>
          </cell>
          <cell r="E546" t="str">
            <v>M3</v>
          </cell>
          <cell r="F546">
            <v>294764.53000000003</v>
          </cell>
          <cell r="G546">
            <v>41037</v>
          </cell>
        </row>
        <row r="547">
          <cell r="C547">
            <v>1101</v>
          </cell>
          <cell r="D547" t="str">
            <v>Solado En Concreto Pobre De 2000 Psi, E = 0.05 Metros</v>
          </cell>
          <cell r="E547" t="str">
            <v>M3</v>
          </cell>
          <cell r="F547">
            <v>386152.23</v>
          </cell>
          <cell r="G547">
            <v>42578</v>
          </cell>
        </row>
        <row r="548">
          <cell r="C548">
            <v>1102</v>
          </cell>
          <cell r="D548" t="str">
            <v>Viga De Cimiento En Concreto De 3000 Psi, No Incluye Acero De Refuerzo</v>
          </cell>
          <cell r="E548" t="str">
            <v>M3</v>
          </cell>
          <cell r="F548">
            <v>500063.01</v>
          </cell>
          <cell r="G548">
            <v>42538</v>
          </cell>
        </row>
        <row r="549">
          <cell r="C549">
            <v>1103</v>
          </cell>
          <cell r="D549" t="str">
            <v>Plantilla De Piso En Concreto De 3000 Psi E = 0.10 Metros</v>
          </cell>
          <cell r="E549" t="str">
            <v>M2</v>
          </cell>
          <cell r="F549">
            <v>48333.59</v>
          </cell>
          <cell r="G549">
            <v>42241</v>
          </cell>
        </row>
        <row r="550">
          <cell r="C550">
            <v>1104</v>
          </cell>
          <cell r="D550" t="str">
            <v>Levante De Muro En Bloque Vibrado Estructural. E = 0.10 Metros</v>
          </cell>
          <cell r="E550" t="str">
            <v>M2</v>
          </cell>
          <cell r="F550">
            <v>57728.1</v>
          </cell>
          <cell r="G550">
            <v>41697</v>
          </cell>
        </row>
        <row r="551">
          <cell r="C551">
            <v>1105</v>
          </cell>
          <cell r="D551" t="str">
            <v>Meson En Concreto De 2500 Psi, Espesor De 0.06 Metros, Ancho De 0.60 Metros, Varillas De 1/2" A Cada 0.20 Metros En Ambos Sentidos, Acabado En Granito Pulido</v>
          </cell>
          <cell r="E551" t="str">
            <v>ML</v>
          </cell>
          <cell r="F551">
            <v>101353.78</v>
          </cell>
          <cell r="G551">
            <v>42578</v>
          </cell>
        </row>
        <row r="552">
          <cell r="C552">
            <v>1106</v>
          </cell>
          <cell r="D552" t="str">
            <v>Suministro E Instalación De Espejo Biselado De 4 Mm</v>
          </cell>
          <cell r="E552" t="str">
            <v>M2</v>
          </cell>
          <cell r="F552">
            <v>83084.5</v>
          </cell>
          <cell r="G552">
            <v>42578</v>
          </cell>
        </row>
        <row r="553">
          <cell r="C553">
            <v>1109</v>
          </cell>
          <cell r="D553" t="str">
            <v>Suministro E Instalacion De Sistema De Tanques De Reserva De 500 Lts, Incluye: 4 Tanques Plasticos, Accesorios, Tuberia De 2" Y 1", Flotador, Registros Y Valvula.</v>
          </cell>
          <cell r="E553" t="str">
            <v>UN</v>
          </cell>
          <cell r="F553">
            <v>1574857</v>
          </cell>
          <cell r="G553">
            <v>39968</v>
          </cell>
        </row>
        <row r="554">
          <cell r="C554">
            <v>1116</v>
          </cell>
          <cell r="D554" t="str">
            <v>Suministro E Instalación De Bajante Tipo Amazonas</v>
          </cell>
          <cell r="E554" t="str">
            <v>ML</v>
          </cell>
          <cell r="F554">
            <v>45652.55</v>
          </cell>
          <cell r="G554">
            <v>41676</v>
          </cell>
        </row>
        <row r="555">
          <cell r="C555">
            <v>1117</v>
          </cell>
          <cell r="D555" t="str">
            <v>Ornamentacion Y Jardineria - Siembra De Grama Criolla, Incluye Transporte</v>
          </cell>
          <cell r="E555" t="str">
            <v>M2</v>
          </cell>
          <cell r="F555">
            <v>4500</v>
          </cell>
          <cell r="G555">
            <v>42752</v>
          </cell>
        </row>
        <row r="556">
          <cell r="C556">
            <v>1126</v>
          </cell>
          <cell r="D556" t="str">
            <v>Suministro E Instalación De Canal Tipo Amazonas De Pvc</v>
          </cell>
          <cell r="E556" t="str">
            <v>ML</v>
          </cell>
          <cell r="F556">
            <v>47320.480000000003</v>
          </cell>
          <cell r="G556">
            <v>42241</v>
          </cell>
        </row>
        <row r="557">
          <cell r="C557">
            <v>1127</v>
          </cell>
          <cell r="D557" t="str">
            <v>Suministro E Instalación De Puerta Ventana En Reja De Varilla Cuadrada De 1/2", Con Tuberia Galvanizada De 3/4", Varilla De 5/8", Platina De 3/16" Y Balineras De Acero De 1/2", Pintada Con Anticorrosivo Y Esmalte (Segun Diseño)</v>
          </cell>
          <cell r="E557" t="str">
            <v>UN</v>
          </cell>
          <cell r="F557">
            <v>523560</v>
          </cell>
          <cell r="G557">
            <v>41068</v>
          </cell>
        </row>
        <row r="558">
          <cell r="C558">
            <v>1128</v>
          </cell>
          <cell r="D558" t="str">
            <v>Suministro E Instalación De Puerta En Reja De Varilla Cuadrada De 1/2", Para Ingreso De Baños, Con Tubería Galvanizada De 3/4", Varilla De 5/8", Platina De 3/16" Y Balinera De Acero De 1/2", Pintada Con Anticorrosivo Y Esmalte (Segun Diseño)</v>
          </cell>
          <cell r="E558" t="str">
            <v>UN</v>
          </cell>
          <cell r="F558">
            <v>265489</v>
          </cell>
          <cell r="G558">
            <v>41068</v>
          </cell>
        </row>
        <row r="559">
          <cell r="C559">
            <v>1129</v>
          </cell>
          <cell r="D559" t="str">
            <v>Rejilla De Ventilacion, Con Marco En Lamina Calibre 18, Pintada Con Anticorrosivo Y Esmalte</v>
          </cell>
          <cell r="E559" t="str">
            <v>M2</v>
          </cell>
          <cell r="F559">
            <v>81694</v>
          </cell>
          <cell r="G559">
            <v>39969</v>
          </cell>
        </row>
        <row r="560">
          <cell r="C560">
            <v>1130</v>
          </cell>
          <cell r="D560" t="str">
            <v>Cortasol Pintado, En Lámina Galvanizada Calibre 18, Incluye Perfil Y Platina De 3/16", Cadena Galvanizada De 3/8", Gancho Tensor Galvanizado De 5/16" X 5", Bisagra, Tornillo Expansivo, Gancho Galvanizado Con Platina, Pintura Anticorrosiva Y Esmalte (Segun Diseño)</v>
          </cell>
          <cell r="E560" t="str">
            <v>UN</v>
          </cell>
          <cell r="F560">
            <v>532686</v>
          </cell>
          <cell r="G560">
            <v>41075</v>
          </cell>
        </row>
        <row r="561">
          <cell r="C561">
            <v>1131</v>
          </cell>
          <cell r="D561" t="str">
            <v>Ventana En Malla Eslabonada Galvanizada Calibre 12 Hueco De 2" X 2", Con Angulo De 1" X 1" X 3/16", Platina De 1/2" X 3/16", Pintada Con Anticorrosivo Y Esmalte. (Según Diseño)</v>
          </cell>
          <cell r="E561" t="str">
            <v>M2</v>
          </cell>
          <cell r="F561">
            <v>49410</v>
          </cell>
          <cell r="G561">
            <v>41075</v>
          </cell>
        </row>
        <row r="562">
          <cell r="C562">
            <v>1132</v>
          </cell>
          <cell r="D562" t="str">
            <v>Zapata De 2.60 X 2.60 X 0.60 Metros, En Concreto De 3000 Psi, No Incluye Acero De Refuerzo</v>
          </cell>
          <cell r="E562" t="str">
            <v>UN</v>
          </cell>
          <cell r="F562">
            <v>1471856.68</v>
          </cell>
          <cell r="G562">
            <v>41075</v>
          </cell>
        </row>
        <row r="563">
          <cell r="C563">
            <v>1133</v>
          </cell>
          <cell r="D563" t="str">
            <v>Pedestal De 0.70 X 0.60 X 1.40 Metros, En Concreto De 3000 Psi, No Incluye Acero De Refuerzo</v>
          </cell>
          <cell r="E563" t="str">
            <v>UN</v>
          </cell>
          <cell r="F563">
            <v>229191.47</v>
          </cell>
          <cell r="G563">
            <v>41045</v>
          </cell>
        </row>
        <row r="564">
          <cell r="C564">
            <v>1134</v>
          </cell>
          <cell r="D564" t="str">
            <v>Viga Canal De B = 1.00 Metros, Altura = 0.45 Metros, E = 0.10 Metros, En Concreto, Impermeabilizado Con Manto Edil, No Incluye Acero De Refuerzo.</v>
          </cell>
          <cell r="E564" t="str">
            <v>ML</v>
          </cell>
          <cell r="F564">
            <v>142130.04999999999</v>
          </cell>
          <cell r="G564">
            <v>42314</v>
          </cell>
        </row>
        <row r="565">
          <cell r="C565">
            <v>1135</v>
          </cell>
          <cell r="D565" t="str">
            <v>Columna En Concreto De 3000 Psi, De 0.40 X 0.50 Metros, No Incluye Acero De Refuerzo</v>
          </cell>
          <cell r="E565" t="str">
            <v>ML</v>
          </cell>
          <cell r="F565">
            <v>108860.68</v>
          </cell>
          <cell r="G565">
            <v>41016</v>
          </cell>
        </row>
        <row r="566">
          <cell r="C566">
            <v>1136</v>
          </cell>
          <cell r="D566" t="str">
            <v>Pañete Pulido Con Cal Bajo Placa De Entrepiso</v>
          </cell>
          <cell r="E566" t="str">
            <v>M2</v>
          </cell>
          <cell r="F566">
            <v>21718.1</v>
          </cell>
          <cell r="G566">
            <v>41556</v>
          </cell>
        </row>
        <row r="567">
          <cell r="C567">
            <v>1137</v>
          </cell>
          <cell r="D567" t="str">
            <v>Encamisada De Muro De Soporte Existente En Concreto De 3000 Psi</v>
          </cell>
          <cell r="E567" t="str">
            <v>M3</v>
          </cell>
          <cell r="F567">
            <v>618987.38</v>
          </cell>
          <cell r="G567">
            <v>41037</v>
          </cell>
        </row>
        <row r="568">
          <cell r="C568">
            <v>1138</v>
          </cell>
          <cell r="D568" t="str">
            <v>Excavación Manual Para Soporte O Estribos De Puente</v>
          </cell>
          <cell r="E568" t="str">
            <v>JO</v>
          </cell>
          <cell r="F568">
            <v>60900</v>
          </cell>
          <cell r="G568">
            <v>41037</v>
          </cell>
        </row>
        <row r="569">
          <cell r="C569">
            <v>1139</v>
          </cell>
          <cell r="D569" t="str">
            <v>Suministro E Instalacion De Platina De Hierro Como Base Para Soldar La Estructura Del Puente, De 0.60 Mtrs X 0.40 Mtrs X 2"</v>
          </cell>
          <cell r="E569" t="str">
            <v>UN</v>
          </cell>
          <cell r="F569">
            <v>50000</v>
          </cell>
          <cell r="G569">
            <v>39981</v>
          </cell>
        </row>
        <row r="570">
          <cell r="C570">
            <v>1140</v>
          </cell>
          <cell r="D570" t="str">
            <v>Suministro, Instalacion Y Montaje De Puente Peatonal Metalico, De 1.50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570" t="str">
            <v>ML</v>
          </cell>
          <cell r="F570">
            <v>1350000</v>
          </cell>
          <cell r="G570">
            <v>40968</v>
          </cell>
        </row>
        <row r="571">
          <cell r="C571">
            <v>1141</v>
          </cell>
          <cell r="D571" t="str">
            <v>Placa En Concreto De 3000 Psi E = 0.10 Metros, Incluye Malla Electrosoldada</v>
          </cell>
          <cell r="E571" t="str">
            <v>M2</v>
          </cell>
          <cell r="F571">
            <v>68888.59</v>
          </cell>
          <cell r="G571">
            <v>42779</v>
          </cell>
        </row>
        <row r="572">
          <cell r="C572">
            <v>1142</v>
          </cell>
          <cell r="D572" t="str">
            <v>Grada O Rampa De Acceso Al Puente Peatonal En Concreto De 3000 Psi, E = 0.10 Metros</v>
          </cell>
          <cell r="E572" t="str">
            <v>M2</v>
          </cell>
          <cell r="F572">
            <v>60405.2</v>
          </cell>
          <cell r="G572">
            <v>41831</v>
          </cell>
        </row>
        <row r="573">
          <cell r="C573">
            <v>1143</v>
          </cell>
          <cell r="D573" t="str">
            <v>Caja De Inspeccion De 0.80 X 0.80 X 0.90 Para A. Ll.</v>
          </cell>
          <cell r="E573" t="str">
            <v>UN</v>
          </cell>
          <cell r="F573">
            <v>717731</v>
          </cell>
          <cell r="G573">
            <v>40106</v>
          </cell>
        </row>
        <row r="574">
          <cell r="C574">
            <v>1144</v>
          </cell>
          <cell r="D574" t="str">
            <v>Solado En Concreto De 1500 Psi Normal Para Limpieza E = 0.03</v>
          </cell>
          <cell r="E574" t="str">
            <v>M2</v>
          </cell>
          <cell r="F574">
            <v>15431.53</v>
          </cell>
          <cell r="G574">
            <v>41697</v>
          </cell>
        </row>
        <row r="575">
          <cell r="C575">
            <v>1145</v>
          </cell>
          <cell r="D575" t="str">
            <v>Losa Maciza En Concreto De 3000 Psi, No Incluye Acero De Refuerzo, E =0.15 Metros</v>
          </cell>
          <cell r="E575" t="str">
            <v>M2</v>
          </cell>
          <cell r="F575">
            <v>136169.18</v>
          </cell>
          <cell r="G575">
            <v>42241</v>
          </cell>
        </row>
        <row r="576">
          <cell r="C576">
            <v>1146</v>
          </cell>
          <cell r="D576" t="str">
            <v>Desmonte, Reparación E Instalación De Abanico De Techo, Incluye Acabado Con Pintura Anticorrosiva Y Esmalte Blanco</v>
          </cell>
          <cell r="E576" t="str">
            <v>UN</v>
          </cell>
          <cell r="F576">
            <v>48950</v>
          </cell>
          <cell r="G576">
            <v>41365</v>
          </cell>
        </row>
        <row r="577">
          <cell r="C577">
            <v>1147</v>
          </cell>
          <cell r="D577" t="str">
            <v>Portón En Malla Eslabonada Y Tubería Galvanizada D = 2 1/2", A Dos Hojas, Dimensiones De Las Puertas 2.00 X 3.00, Incluye Instalación, Soldadura, Pintura, Mano De Obra Y Transporte</v>
          </cell>
          <cell r="E577" t="str">
            <v>UN</v>
          </cell>
          <cell r="F577">
            <v>1500000</v>
          </cell>
          <cell r="G577">
            <v>41481</v>
          </cell>
        </row>
        <row r="578">
          <cell r="C578">
            <v>1148</v>
          </cell>
          <cell r="D578" t="str">
            <v>Demolición, Fresado Y Retiro De Material De Pavimento Asfáltico</v>
          </cell>
          <cell r="E578" t="str">
            <v>M2</v>
          </cell>
          <cell r="F578">
            <v>16180.92</v>
          </cell>
          <cell r="G578">
            <v>41831</v>
          </cell>
        </row>
        <row r="579">
          <cell r="C579">
            <v>1149</v>
          </cell>
          <cell r="D579" t="str">
            <v>Excavación Para Conformación De Taludes Y Retiro De Material Sobrante</v>
          </cell>
          <cell r="E579" t="str">
            <v>M3</v>
          </cell>
          <cell r="F579">
            <v>33254</v>
          </cell>
          <cell r="G579">
            <v>41037</v>
          </cell>
        </row>
        <row r="580">
          <cell r="C580">
            <v>1150</v>
          </cell>
          <cell r="D580" t="str">
            <v>Reparacion Y Mantenimiento De La Estructura Metalica De Puente Peatonal: Cerchas, Correas, Platinas De Anclaje, Baranda De Seguridad, Incluye Tornilleria, Soldaduras, Reposicion De Perfiles Dañados, Pintura Con Anticorrosivo Y Acabado En Esmalte.</v>
          </cell>
          <cell r="E580" t="str">
            <v>M2</v>
          </cell>
          <cell r="F580">
            <v>97000</v>
          </cell>
          <cell r="G580">
            <v>40011</v>
          </cell>
        </row>
        <row r="581">
          <cell r="C581">
            <v>1151</v>
          </cell>
          <cell r="D581" t="str">
            <v>Suministro E Instalacion De Lamina Colaborante De Metaldeck De 2", Calibre 22, Para Estructura De Piso En Concreto De 3000 Psi</v>
          </cell>
          <cell r="E581" t="str">
            <v>M2</v>
          </cell>
          <cell r="F581">
            <v>47110</v>
          </cell>
          <cell r="G581">
            <v>40011</v>
          </cell>
        </row>
        <row r="582">
          <cell r="C582">
            <v>1152</v>
          </cell>
          <cell r="D582" t="str">
            <v>Desmonte De Piso De Madera En Puente Peatonal Metálico, Incluye Retiro De Material</v>
          </cell>
          <cell r="E582" t="str">
            <v>M2</v>
          </cell>
          <cell r="F582">
            <v>12186.67</v>
          </cell>
          <cell r="G582">
            <v>41037</v>
          </cell>
        </row>
        <row r="583">
          <cell r="C583">
            <v>1153</v>
          </cell>
          <cell r="D583" t="str">
            <v>Trazado Y Replanteo Sobre Placa.</v>
          </cell>
          <cell r="E583" t="str">
            <v>M2</v>
          </cell>
          <cell r="F583">
            <v>6868.69</v>
          </cell>
          <cell r="G583">
            <v>41936</v>
          </cell>
        </row>
        <row r="584">
          <cell r="C584">
            <v>1154</v>
          </cell>
          <cell r="D584" t="str">
            <v>Registro Sanitario De 1.00 X 1.00 X 0.60 Metros, En Mamposteria, Mortero De Pega Y Pañete Con Mortero 1:4 Impermeabilizado, Tapa En Concreto De 3000 Psi</v>
          </cell>
          <cell r="E584" t="str">
            <v>UN</v>
          </cell>
          <cell r="F584">
            <v>331974.78999999998</v>
          </cell>
          <cell r="G584">
            <v>42572</v>
          </cell>
        </row>
        <row r="585">
          <cell r="C585">
            <v>1155</v>
          </cell>
          <cell r="D585" t="str">
            <v>Columna En Concreto De 3000 Psi, De 0.40 X 0.50 Metros, Incluye Acero De Refuerzo De 8 Varillas De 1/2", Estribos De 3/8" A Cada 0.20 Metros</v>
          </cell>
          <cell r="E585" t="str">
            <v>ML</v>
          </cell>
          <cell r="F585">
            <v>157962.49</v>
          </cell>
          <cell r="G585">
            <v>41016</v>
          </cell>
        </row>
        <row r="586">
          <cell r="C586">
            <v>1156</v>
          </cell>
          <cell r="D586" t="str">
            <v>Elemento Vertical En Fachada Y Portico En Columna De Concreto De 3000 Psi De 0.15 X 0.25 Metros, No Incluye Acero De Refuerzo</v>
          </cell>
          <cell r="E586" t="str">
            <v>ML</v>
          </cell>
          <cell r="F586">
            <v>32775.72</v>
          </cell>
          <cell r="G586">
            <v>41017</v>
          </cell>
        </row>
        <row r="587">
          <cell r="C587">
            <v>1157</v>
          </cell>
          <cell r="D587" t="str">
            <v>Pergolas En Tuberia De Pvc De 2", Con Varilla De 3/8", Relleno Con Concreto Fluido</v>
          </cell>
          <cell r="E587" t="str">
            <v>ML</v>
          </cell>
          <cell r="F587">
            <v>39226.49</v>
          </cell>
          <cell r="G587">
            <v>41047</v>
          </cell>
        </row>
        <row r="588">
          <cell r="C588">
            <v>1158</v>
          </cell>
          <cell r="D588" t="str">
            <v>Juegos - Suministro E Instalación De Marco Para Cancha De Uso Múltiple (Fútbol Y Basquetbol), Con Medida Y Altura Reglamentaria, Los Marcos En Tubería Galvanizada De 3" Y La Parte Posterior Que Sostienen Los Tableros, En Tubería Galvanizada De 2", Tableros En Acrílico Con Sus Medidas Profesionales, Pintados, Instalados, Con Sus Canastas Y Sus Respectivas Mallas</v>
          </cell>
          <cell r="E588" t="str">
            <v>JG</v>
          </cell>
          <cell r="F588">
            <v>5944105</v>
          </cell>
          <cell r="G588">
            <v>42496</v>
          </cell>
        </row>
        <row r="589">
          <cell r="C589">
            <v>1159</v>
          </cell>
          <cell r="D589" t="str">
            <v>Anden, Plazoleta Y Rampa De Acceso Vehicular En Concreto De 3000 Psi E = 0.07 Metros</v>
          </cell>
          <cell r="E589" t="str">
            <v>M2</v>
          </cell>
          <cell r="F589">
            <v>31963.37</v>
          </cell>
          <cell r="G589">
            <v>41386</v>
          </cell>
        </row>
        <row r="590">
          <cell r="C590">
            <v>1160</v>
          </cell>
          <cell r="D590" t="str">
            <v>Suministro E Instalación De Lavadero En Granito De 0.60 X 0.50 Metros Incluye Accesorios Sanitarios Y Válvula De Control</v>
          </cell>
          <cell r="E590" t="str">
            <v>UN</v>
          </cell>
          <cell r="F590">
            <v>195906.5</v>
          </cell>
          <cell r="G590">
            <v>42538</v>
          </cell>
        </row>
        <row r="591">
          <cell r="C591">
            <v>1161</v>
          </cell>
          <cell r="D591" t="str">
            <v>Suministro E Instalación De Lavaplatos En Acero Inoxidable, Linea Económica  De 0.51 X 0.43 Metros, Incluye Accesorios Y Grifería Cuello De Ganso Metálica</v>
          </cell>
          <cell r="E591" t="str">
            <v>UN</v>
          </cell>
          <cell r="F591">
            <v>221512.5</v>
          </cell>
          <cell r="G591">
            <v>42524</v>
          </cell>
        </row>
        <row r="592">
          <cell r="C592">
            <v>1163</v>
          </cell>
          <cell r="D592" t="str">
            <v>Suministro E Instalacion De Lavaplatos De 1.20 Metros, Sencillo En Acero Inoxidable De Una Ala Y Una Cubeta, Incluye  Accesorios Y Griferia Cuello De Ganso Metalica</v>
          </cell>
          <cell r="E592" t="str">
            <v>UN</v>
          </cell>
          <cell r="F592">
            <v>419912.5</v>
          </cell>
          <cell r="G592">
            <v>41386</v>
          </cell>
        </row>
        <row r="593">
          <cell r="C593">
            <v>1164</v>
          </cell>
          <cell r="D593" t="str">
            <v>E - Suministro, Instalación De Totalizador General De 3 X 100 Amp</v>
          </cell>
          <cell r="E593" t="str">
            <v>UN</v>
          </cell>
          <cell r="F593">
            <v>318375</v>
          </cell>
          <cell r="G593">
            <v>41737</v>
          </cell>
        </row>
        <row r="594">
          <cell r="C594">
            <v>1166</v>
          </cell>
          <cell r="D594" t="str">
            <v>Suministro E Instalación De Puerta Metálica De 2 Hojas, En Lámina Galvanizada Calibre 20 De Doble Faz Y Marco Calibre 18 De 1.80 X 2.80 Metros, Incluye Pintura Anticorrosiva Y  Acabado En Esmalte, Cerraduras Y Herrajes</v>
          </cell>
          <cell r="E594" t="str">
            <v>UN</v>
          </cell>
          <cell r="F594">
            <v>680000</v>
          </cell>
          <cell r="G594">
            <v>42524</v>
          </cell>
        </row>
        <row r="595">
          <cell r="C595">
            <v>1167</v>
          </cell>
          <cell r="D595" t="str">
            <v>Zócalo En Baldosa De Granito De 0.08 X 0.33 Metros</v>
          </cell>
          <cell r="E595" t="str">
            <v>ML</v>
          </cell>
          <cell r="F595">
            <v>9847.83</v>
          </cell>
          <cell r="G595">
            <v>42578</v>
          </cell>
        </row>
        <row r="596">
          <cell r="C596">
            <v>1174</v>
          </cell>
          <cell r="D596" t="str">
            <v>Corte Y Perfilado De Muro En Bloque O Ladrillo, Incluye Retiro De Material</v>
          </cell>
          <cell r="E596" t="str">
            <v>ML</v>
          </cell>
          <cell r="F596">
            <v>14336.77</v>
          </cell>
          <cell r="G596">
            <v>42538</v>
          </cell>
        </row>
        <row r="597">
          <cell r="C597">
            <v>1175</v>
          </cell>
          <cell r="D597" t="str">
            <v>Corte Y Perfilado De Piso Y Plantilla, Incluye Retiro De Material</v>
          </cell>
          <cell r="E597" t="str">
            <v>ML</v>
          </cell>
          <cell r="F597">
            <v>11925</v>
          </cell>
          <cell r="G597">
            <v>42416</v>
          </cell>
        </row>
        <row r="598">
          <cell r="C598">
            <v>1176</v>
          </cell>
          <cell r="D598" t="str">
            <v>Dintel En Bloque De Arcilla No. 4 De 0.10 X 0.20 Metros, Incluye 2 Varillas De 1/2"</v>
          </cell>
          <cell r="E598" t="str">
            <v>ML</v>
          </cell>
          <cell r="F598">
            <v>23391.19</v>
          </cell>
          <cell r="G598">
            <v>42415</v>
          </cell>
        </row>
        <row r="599">
          <cell r="C599">
            <v>1177</v>
          </cell>
          <cell r="D599" t="str">
            <v>Viga De Sobrecimiento De 0.15 X 0.20 Metros, En Concreto De 2500 Psi, Incluye 4 Varillas De 3/8" Y Estribos De 1/4" A Cada 0.15 Metros, Con Apuntalamiento Y Corte De Muro Existente.</v>
          </cell>
          <cell r="E599" t="str">
            <v>ML</v>
          </cell>
          <cell r="F599">
            <v>70973.52</v>
          </cell>
          <cell r="G599">
            <v>42415</v>
          </cell>
        </row>
        <row r="600">
          <cell r="C600">
            <v>1178</v>
          </cell>
          <cell r="D600" t="str">
            <v>Viga De Sobrecimiento En Concreto De 3000 Psi De 0.10 X 0.20 Metros, Incluye 4 Varillas De 3/8" Y Estribos De 1/4" A Cada 0.15 Metros</v>
          </cell>
          <cell r="E600" t="str">
            <v>ML</v>
          </cell>
          <cell r="F600">
            <v>46888.33</v>
          </cell>
          <cell r="G600">
            <v>41075</v>
          </cell>
        </row>
        <row r="601">
          <cell r="C601">
            <v>1179</v>
          </cell>
          <cell r="D601" t="str">
            <v>Columna De Confinamiento En Concreto De 3000 Psi De 0.10 X 0.20 Metros, Incluye Acero De Refuerzo  3 Varillas De 1/2", Estribos De 3/8" A Cada 0.15 Metros Y Apuntalamiento De Muro</v>
          </cell>
          <cell r="E601" t="str">
            <v>ML</v>
          </cell>
          <cell r="F601">
            <v>55876.85</v>
          </cell>
          <cell r="G601">
            <v>42538</v>
          </cell>
        </row>
        <row r="602">
          <cell r="C602">
            <v>1180</v>
          </cell>
          <cell r="D602" t="str">
            <v>Desmonte E Instalación De Puerta O Ventana De 0.70 A 1.00 Metros De Ancho, Solo Incluye Mano De Obra</v>
          </cell>
          <cell r="E602" t="str">
            <v>UN</v>
          </cell>
          <cell r="F602">
            <v>48740</v>
          </cell>
          <cell r="G602">
            <v>42415</v>
          </cell>
        </row>
        <row r="603">
          <cell r="C603">
            <v>1181</v>
          </cell>
          <cell r="D603" t="str">
            <v>Pañete Allanado Sobre Muro En Mortero 1:4, En Áreas Con Ancho &lt; 0.80 Metros</v>
          </cell>
          <cell r="E603" t="str">
            <v>ML</v>
          </cell>
          <cell r="F603">
            <v>12240.98</v>
          </cell>
          <cell r="G603">
            <v>42578</v>
          </cell>
        </row>
        <row r="604">
          <cell r="C604">
            <v>1182</v>
          </cell>
          <cell r="D604" t="str">
            <v>Viga En Concreto De 3000 Psi De 0.10 X 0.10 Metros, Incluye 2 Varillas D= 1/2" Y Estribos D = 1/4" A Cada 0.15 Metros</v>
          </cell>
          <cell r="E604" t="str">
            <v>ML</v>
          </cell>
          <cell r="F604">
            <v>33932.370000000003</v>
          </cell>
          <cell r="G604">
            <v>42439</v>
          </cell>
        </row>
        <row r="605">
          <cell r="C605">
            <v>1183</v>
          </cell>
          <cell r="D605" t="str">
            <v>Montaje De Cubierta Existente En Lamina Ondulada De Asbesto Cemento Perfil 7, Incluye Amarres Y Ganchos De Fijacion, Estructura De Soporte En Madera</v>
          </cell>
          <cell r="E605" t="str">
            <v>M2</v>
          </cell>
          <cell r="F605">
            <v>44761.35</v>
          </cell>
          <cell r="G605">
            <v>42415</v>
          </cell>
        </row>
        <row r="606">
          <cell r="C606">
            <v>1184</v>
          </cell>
          <cell r="D606" t="str">
            <v>Plantilla Para Piso En Concreto De 1500 Psi, E = 0.05 Metros, En Areas Con Ancho &lt; 0.80 Metros</v>
          </cell>
          <cell r="E606" t="str">
            <v>ML</v>
          </cell>
          <cell r="F606">
            <v>16252.7</v>
          </cell>
          <cell r="G606">
            <v>41912</v>
          </cell>
        </row>
        <row r="607">
          <cell r="C607">
            <v>1185</v>
          </cell>
          <cell r="D607" t="str">
            <v>Piso En Mosaico De Cemento De 0.20 X 0.20 Metros, En Areas Con Ancho &lt; 0.80 Metros</v>
          </cell>
          <cell r="E607" t="str">
            <v>ML</v>
          </cell>
          <cell r="F607">
            <v>30316.33</v>
          </cell>
          <cell r="G607">
            <v>41057</v>
          </cell>
        </row>
        <row r="608">
          <cell r="C608">
            <v>1186</v>
          </cell>
          <cell r="D608" t="str">
            <v>Piso En Cerámica De 0.20 X 0.20 Metros Trafico 4, En Areas Con Ancho &lt; 0.80 Metros</v>
          </cell>
          <cell r="E608" t="str">
            <v>ML</v>
          </cell>
          <cell r="F608">
            <v>39478.6</v>
          </cell>
          <cell r="G608">
            <v>41057</v>
          </cell>
        </row>
        <row r="609">
          <cell r="C609">
            <v>1187</v>
          </cell>
          <cell r="D609" t="str">
            <v>Enchape De Muros En Cerámica De 0.20 X 0.20 Metros, En Areas Con Ancho &lt; 0.80 Metros</v>
          </cell>
          <cell r="E609" t="str">
            <v>ML</v>
          </cell>
          <cell r="F609">
            <v>35378.5</v>
          </cell>
          <cell r="G609">
            <v>42578</v>
          </cell>
        </row>
        <row r="610">
          <cell r="C610">
            <v>1190</v>
          </cell>
          <cell r="D610" t="str">
            <v>Anclaje De Columneta Al Cimiento Existente Con La Utilización De Sikadur Anchor Fix - 4  (Para  Fijar 3 Varillas De  D = 1/2")</v>
          </cell>
          <cell r="E610" t="str">
            <v>UN</v>
          </cell>
          <cell r="F610">
            <v>25565.9</v>
          </cell>
          <cell r="G610">
            <v>42415</v>
          </cell>
        </row>
        <row r="611">
          <cell r="C611">
            <v>1196</v>
          </cell>
          <cell r="D611" t="str">
            <v>Aplicación De Geotextil Nt 2500</v>
          </cell>
          <cell r="E611" t="str">
            <v>M2</v>
          </cell>
          <cell r="F611">
            <v>10194.58</v>
          </cell>
          <cell r="G611">
            <v>41026</v>
          </cell>
        </row>
        <row r="612">
          <cell r="C612">
            <v>1197</v>
          </cell>
          <cell r="D612" t="str">
            <v>Aplicación De Geotextil Nt 2000</v>
          </cell>
          <cell r="E612" t="str">
            <v>M2</v>
          </cell>
          <cell r="F612">
            <v>10057.030000000001</v>
          </cell>
          <cell r="G612">
            <v>42535</v>
          </cell>
        </row>
        <row r="613">
          <cell r="C613">
            <v>1198</v>
          </cell>
          <cell r="D613" t="str">
            <v>Aplicación De Geotextil Nt 1600</v>
          </cell>
          <cell r="E613" t="str">
            <v>M2</v>
          </cell>
          <cell r="F613">
            <v>8005.33</v>
          </cell>
          <cell r="G613">
            <v>41026</v>
          </cell>
        </row>
        <row r="614">
          <cell r="C614">
            <v>1199</v>
          </cell>
          <cell r="D614" t="str">
            <v>Enrocado De Protección Con Piedra Media Zonga, Pegada Con Mortero 1:4,  E = 0.15 ( Cunetas Y Taludes )</v>
          </cell>
          <cell r="E614" t="str">
            <v>M2</v>
          </cell>
          <cell r="F614">
            <v>54826.71</v>
          </cell>
          <cell r="G614">
            <v>41508</v>
          </cell>
        </row>
        <row r="615">
          <cell r="C615">
            <v>1200</v>
          </cell>
          <cell r="D615" t="str">
            <v>Excavación A Maquina Con Retroexcavadora, Incluye Retiro De Material</v>
          </cell>
          <cell r="E615" t="str">
            <v>M3</v>
          </cell>
          <cell r="F615">
            <v>30893.439999999999</v>
          </cell>
          <cell r="G615">
            <v>42198</v>
          </cell>
        </row>
        <row r="616">
          <cell r="C616">
            <v>1201</v>
          </cell>
          <cell r="D616" t="str">
            <v>Solado En Concreto De 2000 Psi E = 0.10 Metros</v>
          </cell>
          <cell r="E616" t="str">
            <v>M3</v>
          </cell>
          <cell r="F616">
            <v>417322.23</v>
          </cell>
          <cell r="G616">
            <v>42443</v>
          </cell>
        </row>
        <row r="617">
          <cell r="C617">
            <v>1202</v>
          </cell>
          <cell r="D617" t="str">
            <v>Suministro E Instalación De Malla Ciclón Forrada En Pvc, Calibre 10</v>
          </cell>
          <cell r="E617" t="str">
            <v>M2</v>
          </cell>
          <cell r="F617">
            <v>30000</v>
          </cell>
          <cell r="G617">
            <v>42314</v>
          </cell>
        </row>
        <row r="618">
          <cell r="C618">
            <v>1205</v>
          </cell>
          <cell r="D618" t="str">
            <v>E - Suministro E Instalación De Lámpara Fluorescente De 1 X 48", Tipo Comercial, Con Encendido Instantaneo De Sobreponer</v>
          </cell>
          <cell r="E618" t="str">
            <v>UN</v>
          </cell>
          <cell r="F618">
            <v>72631.88</v>
          </cell>
          <cell r="G618">
            <v>41451</v>
          </cell>
        </row>
        <row r="619">
          <cell r="C619">
            <v>1209</v>
          </cell>
          <cell r="D619" t="str">
            <v>Piso En Tableta De Gres De Cucuta 0.20 X 0.20 Metros, Incluye Aplique Toceto A Cada 1.00 Metros</v>
          </cell>
          <cell r="E619" t="str">
            <v>M2</v>
          </cell>
          <cell r="F619">
            <v>51960.91</v>
          </cell>
          <cell r="G619">
            <v>41057</v>
          </cell>
        </row>
        <row r="620">
          <cell r="C620">
            <v>1210</v>
          </cell>
          <cell r="D620" t="str">
            <v>Baranda En Concreto De 3000 Psi De Altura 1.20 Metros, Con Columna De 0.20 X 0.20 Metros  A Cada 2.00 Metros, Y Dos Vigas Horizontales De 0.20 X 0.20 Metros A Cada 0.40 Metros, Con Anclaje A Concreto Existente Con Sikadur Anchor Fix - 4  Para Fijar Varillas.</v>
          </cell>
          <cell r="E620" t="str">
            <v>ML</v>
          </cell>
          <cell r="F620">
            <v>157773.19</v>
          </cell>
          <cell r="G620">
            <v>41026</v>
          </cell>
        </row>
        <row r="621">
          <cell r="C621">
            <v>1211</v>
          </cell>
          <cell r="D621" t="str">
            <v>Relleno En Concreto Ciclópeo, 60% En Concreto De 3000 Psi, 40% Piedra De Cimiento, E= 0.20 Metros</v>
          </cell>
          <cell r="E621" t="str">
            <v>M2</v>
          </cell>
          <cell r="F621">
            <v>76792.53</v>
          </cell>
          <cell r="G621">
            <v>41038</v>
          </cell>
        </row>
        <row r="622">
          <cell r="C622">
            <v>1214</v>
          </cell>
          <cell r="D622" t="str">
            <v>Suministro E Instalacion De Tuberia De Alcantarillado Durafort  O Similar D  = 10" - 250 Mm</v>
          </cell>
          <cell r="E622" t="str">
            <v>ML</v>
          </cell>
          <cell r="F622">
            <v>114852.34</v>
          </cell>
          <cell r="G622">
            <v>42466</v>
          </cell>
        </row>
        <row r="623">
          <cell r="C623">
            <v>1215</v>
          </cell>
          <cell r="D623" t="str">
            <v>Placa En Concreto De 3000 Psi Premezclado, E = 0.08 Metros</v>
          </cell>
          <cell r="E623" t="str">
            <v>M2</v>
          </cell>
          <cell r="F623">
            <v>52710.54</v>
          </cell>
          <cell r="G623">
            <v>41037</v>
          </cell>
        </row>
        <row r="624">
          <cell r="C624">
            <v>1216</v>
          </cell>
          <cell r="D624" t="str">
            <v>E - Suministro E Instalación De Registro Metálico Eléctrico De 0.30 X 0.30 X 0.15 Metros</v>
          </cell>
          <cell r="E624" t="str">
            <v>UN</v>
          </cell>
          <cell r="F624">
            <v>43949.58</v>
          </cell>
          <cell r="G624">
            <v>42102</v>
          </cell>
        </row>
        <row r="625">
          <cell r="C625">
            <v>1217</v>
          </cell>
          <cell r="D625" t="str">
            <v>E - Suministro E Instalación De Varilla Cooperweld, Varillas De Cobre De 5/8" Por 2.40 Metros, Incluye Hidrosolta</v>
          </cell>
          <cell r="E625" t="str">
            <v>UN</v>
          </cell>
          <cell r="F625">
            <v>237118.83</v>
          </cell>
          <cell r="G625">
            <v>42314</v>
          </cell>
        </row>
        <row r="626">
          <cell r="C626">
            <v>1218</v>
          </cell>
          <cell r="D626" t="str">
            <v>E - Acometida Parcial Eléctrica Con Tubería Conduit D = 1", Alambrado Con Cable No. 2</v>
          </cell>
          <cell r="E626" t="str">
            <v>ML</v>
          </cell>
          <cell r="F626">
            <v>62909.919999999998</v>
          </cell>
          <cell r="G626">
            <v>41451</v>
          </cell>
        </row>
        <row r="627">
          <cell r="C627">
            <v>1221</v>
          </cell>
          <cell r="D627" t="str">
            <v>E - Acometida Eléctrica En Tubería Conduit Pvc D = 2", Alambrado Con Cable No. 2</v>
          </cell>
          <cell r="E627" t="str">
            <v>ML</v>
          </cell>
          <cell r="F627">
            <v>74652.039999999994</v>
          </cell>
          <cell r="G627">
            <v>41451</v>
          </cell>
        </row>
        <row r="628">
          <cell r="C628">
            <v>1222</v>
          </cell>
          <cell r="D628" t="str">
            <v>Atraque En Concreto De 3000 Psi Al Final De La Placa De Fondo</v>
          </cell>
          <cell r="E628" t="str">
            <v>M3</v>
          </cell>
          <cell r="F628">
            <v>430705.59</v>
          </cell>
          <cell r="G628">
            <v>40697</v>
          </cell>
        </row>
        <row r="629">
          <cell r="C629">
            <v>1223</v>
          </cell>
          <cell r="D629" t="str">
            <v>Tapa Para Registro De 1.20 X 1.80 X 0.10 Metros, En Concreto De 3000 Psi, Reforzado Con Varillas Hierro De 3/8" A Cada 0.20 Metros En Ambos Sentidos</v>
          </cell>
          <cell r="E629" t="str">
            <v>UN</v>
          </cell>
          <cell r="F629">
            <v>193790.39</v>
          </cell>
          <cell r="G629">
            <v>40058</v>
          </cell>
        </row>
        <row r="630">
          <cell r="C630">
            <v>1224</v>
          </cell>
          <cell r="D630" t="str">
            <v>Placa De Fondo En Concreto De 3000 Psi Premezclado, E = 0.07 Metros</v>
          </cell>
          <cell r="E630" t="str">
            <v>M2</v>
          </cell>
          <cell r="F630">
            <v>41387.440000000002</v>
          </cell>
          <cell r="G630">
            <v>41037</v>
          </cell>
        </row>
        <row r="631">
          <cell r="C631">
            <v>1225</v>
          </cell>
          <cell r="D631" t="str">
            <v>Cuneta Rectangular Cerrada De 0.80 X 0.80 Metros E = 0.10 Metros , En Concreto De 3000 Psi,  Reforzado Con Varillas De 3/8" A Cada 0.15 Metros En Ambos Sentidos.</v>
          </cell>
          <cell r="E631" t="str">
            <v>ML</v>
          </cell>
          <cell r="F631">
            <v>234246.66</v>
          </cell>
          <cell r="G631">
            <v>41026</v>
          </cell>
        </row>
        <row r="632">
          <cell r="C632">
            <v>1228</v>
          </cell>
          <cell r="D632" t="str">
            <v>Pintura Epóxica Tipo Pintuco O Similar</v>
          </cell>
          <cell r="E632" t="str">
            <v>M2</v>
          </cell>
          <cell r="F632">
            <v>26025.81</v>
          </cell>
          <cell r="G632">
            <v>42524</v>
          </cell>
        </row>
        <row r="633">
          <cell r="C633">
            <v>1229</v>
          </cell>
          <cell r="D633" t="str">
            <v>Placa En Concreto De 2500 Psi, E = 0.08, Incluye Malla Electrosoldada</v>
          </cell>
          <cell r="E633" t="str">
            <v>M2</v>
          </cell>
          <cell r="F633">
            <v>60920.52</v>
          </cell>
          <cell r="G633">
            <v>41717</v>
          </cell>
        </row>
        <row r="634">
          <cell r="C634">
            <v>1230</v>
          </cell>
          <cell r="D634" t="str">
            <v>Levante De Pedestales De 0.50 X 0.50, Para Columnas Metálicas, En Mampostería Pañetada En Todas Sus Caras, Altura 1.50 Metros</v>
          </cell>
          <cell r="E634" t="str">
            <v>UN</v>
          </cell>
          <cell r="F634">
            <v>144663.63</v>
          </cell>
          <cell r="G634">
            <v>41022</v>
          </cell>
        </row>
        <row r="635">
          <cell r="C635">
            <v>1232</v>
          </cell>
          <cell r="D635" t="str">
            <v>Desmonte De Cerca</v>
          </cell>
          <cell r="E635" t="str">
            <v>M2</v>
          </cell>
          <cell r="F635">
            <v>3697</v>
          </cell>
          <cell r="G635">
            <v>41114</v>
          </cell>
        </row>
        <row r="636">
          <cell r="C636">
            <v>1233</v>
          </cell>
          <cell r="D636" t="str">
            <v>Impermeabilización Con Sikafelt E Imprimación Con Emulsión Asfáltica A Dos Manos</v>
          </cell>
          <cell r="E636" t="str">
            <v>M2</v>
          </cell>
          <cell r="F636">
            <v>14868.12</v>
          </cell>
          <cell r="G636">
            <v>41017</v>
          </cell>
        </row>
        <row r="637">
          <cell r="C637">
            <v>1238</v>
          </cell>
          <cell r="D637" t="str">
            <v>E - Suministro E Instalación De Tablero De Cuatro (4) Circuitos Incluye Tacos</v>
          </cell>
          <cell r="E637" t="str">
            <v>UN</v>
          </cell>
          <cell r="F637">
            <v>104317.5</v>
          </cell>
          <cell r="G637">
            <v>42496</v>
          </cell>
        </row>
        <row r="638">
          <cell r="C638">
            <v>1239</v>
          </cell>
          <cell r="D638" t="str">
            <v>Estuplast Aplicado Como Revestimiento</v>
          </cell>
          <cell r="E638" t="str">
            <v>M2</v>
          </cell>
          <cell r="F638">
            <v>15854.39</v>
          </cell>
          <cell r="G638">
            <v>42314</v>
          </cell>
        </row>
        <row r="639">
          <cell r="C639">
            <v>1240</v>
          </cell>
          <cell r="D639" t="str">
            <v>E - Salida De Cableado Estructurado Para Computadores / Salida Para Tv Cable</v>
          </cell>
          <cell r="E639" t="str">
            <v>UN</v>
          </cell>
          <cell r="F639">
            <v>200000</v>
          </cell>
          <cell r="G639">
            <v>41676</v>
          </cell>
        </row>
        <row r="640">
          <cell r="C640">
            <v>1241</v>
          </cell>
          <cell r="D640" t="str">
            <v>E - Suministro De Abanico Para Salones Tipo Loco Marca Sanyo O Similar</v>
          </cell>
          <cell r="E640" t="str">
            <v>UN</v>
          </cell>
          <cell r="F640">
            <v>200000</v>
          </cell>
          <cell r="G640">
            <v>41936</v>
          </cell>
        </row>
        <row r="641">
          <cell r="C641">
            <v>1242</v>
          </cell>
          <cell r="D641" t="str">
            <v>Levante De Muro Doble En Ladrillo Común, Mortero De Pega 1:4, En Área Con Ancho &lt;  0.80 Metros</v>
          </cell>
          <cell r="E641" t="str">
            <v>ML</v>
          </cell>
          <cell r="F641">
            <v>77174.94</v>
          </cell>
          <cell r="G641">
            <v>42472</v>
          </cell>
        </row>
        <row r="642">
          <cell r="C642">
            <v>1243</v>
          </cell>
          <cell r="D642" t="str">
            <v>Levante De Muro Sencillo En Ladrillo Común, Mortero De Pega 1:4, En Área Con Ancho &lt; 0.80 Metros</v>
          </cell>
          <cell r="E642" t="str">
            <v>ML</v>
          </cell>
          <cell r="F642">
            <v>38634.300000000003</v>
          </cell>
          <cell r="G642">
            <v>42314</v>
          </cell>
        </row>
        <row r="643">
          <cell r="C643">
            <v>1244</v>
          </cell>
          <cell r="D643" t="str">
            <v>Levante De Muro En Bloque De Cemento Vibrado De 0.15 X 0.20 X 0.40 Metros, Mortero De Pega 1:4,  En Áreas Con Ancho &lt;0.80 Metros</v>
          </cell>
          <cell r="E643" t="str">
            <v>ML</v>
          </cell>
          <cell r="F643">
            <v>51693.73</v>
          </cell>
          <cell r="G643">
            <v>42496</v>
          </cell>
        </row>
        <row r="644">
          <cell r="C644">
            <v>1245</v>
          </cell>
          <cell r="D644" t="str">
            <v>Suministro E Instalación De Rejilla De Hierro, En Platina De 2" X 1/2", Ancho 0.70 Metros</v>
          </cell>
          <cell r="E644" t="str">
            <v>ML</v>
          </cell>
          <cell r="F644">
            <v>239760</v>
          </cell>
          <cell r="G644">
            <v>42443</v>
          </cell>
        </row>
        <row r="645">
          <cell r="C645">
            <v>1248</v>
          </cell>
          <cell r="D645" t="str">
            <v>Suministro, Instalacion Y Montaje De Puente Peatonal Metalico, De 1.10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645" t="str">
            <v>ML</v>
          </cell>
          <cell r="F645">
            <v>990000</v>
          </cell>
          <cell r="G645">
            <v>40968</v>
          </cell>
        </row>
        <row r="646">
          <cell r="C646">
            <v>1249</v>
          </cell>
          <cell r="D646" t="str">
            <v>Suministro E Instalación De Rejilla Prefabricada En Concreto Reforzado E = 0.10 Metros, Ancho 0.70 Metro, Incluye 2 Varillas D = 3/8" Y Estribos De 1/4" A Cada 0.15 Metros</v>
          </cell>
          <cell r="E646" t="str">
            <v>ML</v>
          </cell>
          <cell r="F646">
            <v>198692.58</v>
          </cell>
          <cell r="G646">
            <v>41781</v>
          </cell>
        </row>
        <row r="647">
          <cell r="C647">
            <v>1250</v>
          </cell>
          <cell r="D647" t="str">
            <v>Canal En Concreto De 3000 Psi, B = 0.70 Metros, Altura 0.70 Metros, E = 0.10 Metros, Con Acero De Refuerzo De D = 3/8 A Cada 0.40 Metros En Ambos Sentidos</v>
          </cell>
          <cell r="E647" t="str">
            <v>ML</v>
          </cell>
          <cell r="F647">
            <v>135031.19</v>
          </cell>
          <cell r="G647">
            <v>41026</v>
          </cell>
        </row>
        <row r="648">
          <cell r="C648">
            <v>1251</v>
          </cell>
          <cell r="D648" t="str">
            <v>Juegos - Reparación De Rueda Infantil Giratoria Para Parque, Incluye Tubería Y Herrajes Metálicos.</v>
          </cell>
          <cell r="E648" t="str">
            <v>UN</v>
          </cell>
          <cell r="F648">
            <v>200000</v>
          </cell>
          <cell r="G648">
            <v>41569</v>
          </cell>
        </row>
        <row r="649">
          <cell r="C649">
            <v>1252</v>
          </cell>
          <cell r="D649" t="str">
            <v>Valor Director De Interventoria + Factor Multiplicador 1.8</v>
          </cell>
          <cell r="E649" t="str">
            <v>ME</v>
          </cell>
          <cell r="F649">
            <v>11520000</v>
          </cell>
          <cell r="G649">
            <v>40249</v>
          </cell>
        </row>
        <row r="650">
          <cell r="C650">
            <v>1253</v>
          </cell>
          <cell r="D650" t="str">
            <v>Valor Residente De Interventoria + Factor Multiplicador 1.8</v>
          </cell>
          <cell r="E650" t="str">
            <v>ME</v>
          </cell>
          <cell r="F650">
            <v>10440000</v>
          </cell>
          <cell r="G650">
            <v>40249</v>
          </cell>
        </row>
        <row r="651">
          <cell r="C651">
            <v>1254</v>
          </cell>
          <cell r="D651" t="str">
            <v>Valor Ingeniero Control De Calidad + Factor Multiplicador 1.8</v>
          </cell>
          <cell r="E651" t="str">
            <v>ME</v>
          </cell>
          <cell r="F651">
            <v>5400000</v>
          </cell>
          <cell r="G651">
            <v>40249</v>
          </cell>
        </row>
        <row r="652">
          <cell r="C652">
            <v>1255</v>
          </cell>
          <cell r="D652" t="str">
            <v>Valor Ingeniero Control De Calidad - Salario Mensual $3.000.000 - Dedicacion 0.25 - Factor Multiplicador 1.8</v>
          </cell>
          <cell r="E652" t="str">
            <v>ME</v>
          </cell>
          <cell r="F652">
            <v>1350000</v>
          </cell>
          <cell r="G652">
            <v>40249</v>
          </cell>
        </row>
        <row r="653">
          <cell r="C653">
            <v>1256</v>
          </cell>
          <cell r="D653" t="str">
            <v>Valor Inspector De Obra - Salario Mensual $2.000.000 - Dedicacion 0.50 Mensual - Factor Multiplicador 1.8</v>
          </cell>
          <cell r="E653" t="str">
            <v>ME</v>
          </cell>
          <cell r="F653">
            <v>1800000</v>
          </cell>
          <cell r="G653">
            <v>40249</v>
          </cell>
        </row>
        <row r="654">
          <cell r="C654">
            <v>1257</v>
          </cell>
          <cell r="D654" t="str">
            <v>Valor Inspector De Obra + Factor Multiplicador 1.8</v>
          </cell>
          <cell r="E654" t="str">
            <v>ME</v>
          </cell>
          <cell r="F654">
            <v>3600000</v>
          </cell>
          <cell r="G654">
            <v>40249</v>
          </cell>
        </row>
        <row r="655">
          <cell r="C655">
            <v>1258</v>
          </cell>
          <cell r="D655" t="str">
            <v>Valor Cuadrilla De Topografia  $5.000.000 Mensual + Factor Multiplicador 1.8</v>
          </cell>
          <cell r="E655" t="str">
            <v>ME</v>
          </cell>
          <cell r="F655">
            <v>9000000</v>
          </cell>
          <cell r="G655">
            <v>40249</v>
          </cell>
        </row>
        <row r="656">
          <cell r="C656">
            <v>1259</v>
          </cell>
          <cell r="D656" t="str">
            <v>Valor Cuadrilla De Topografia - Salario Mensual $5.000.000 - Dedicacion 0.15 Mensual - Factor Multiplicador 1.8</v>
          </cell>
          <cell r="E656" t="str">
            <v>ME</v>
          </cell>
          <cell r="F656">
            <v>1350000</v>
          </cell>
          <cell r="G656">
            <v>41386</v>
          </cell>
        </row>
        <row r="657">
          <cell r="C657">
            <v>1261</v>
          </cell>
          <cell r="D657" t="str">
            <v>Valor Director De Interventoria -Salario Mensual $6.400.000 - Dedicacion 0.20 - Factor Multiplicador 1.8</v>
          </cell>
          <cell r="E657" t="str">
            <v>ME</v>
          </cell>
          <cell r="F657">
            <v>2304000</v>
          </cell>
          <cell r="G657">
            <v>40249</v>
          </cell>
        </row>
        <row r="658">
          <cell r="C658">
            <v>1262</v>
          </cell>
          <cell r="D658" t="str">
            <v>Valor Residente De Interventoria - Salario Mensual $5.800.000 - Dedicacion 0.25 - Factor Multiplicador 1.8</v>
          </cell>
          <cell r="E658" t="str">
            <v>ME</v>
          </cell>
          <cell r="F658">
            <v>2610000</v>
          </cell>
          <cell r="G658">
            <v>40249</v>
          </cell>
        </row>
        <row r="659">
          <cell r="C659">
            <v>1266</v>
          </cell>
          <cell r="D659" t="str">
            <v>Valor Ingeniero Asesor De Vias + Factor Multiplicador</v>
          </cell>
          <cell r="E659" t="str">
            <v>ME</v>
          </cell>
          <cell r="F659">
            <v>10800000</v>
          </cell>
          <cell r="G659">
            <v>40249</v>
          </cell>
        </row>
        <row r="660">
          <cell r="C660">
            <v>1267</v>
          </cell>
          <cell r="D660" t="str">
            <v>Valor Ingeniero Asesor De Vias - Salario Mensual $6.000.000 - Dedicacion 0.20 - Factor Multiplicador 1.8</v>
          </cell>
          <cell r="E660" t="str">
            <v>ME</v>
          </cell>
          <cell r="F660">
            <v>2160000</v>
          </cell>
          <cell r="G660">
            <v>40249</v>
          </cell>
        </row>
        <row r="661">
          <cell r="C661">
            <v>1268</v>
          </cell>
          <cell r="D661" t="str">
            <v>Desmonte De Puertas Dobles Y Retiro De Material</v>
          </cell>
          <cell r="E661" t="str">
            <v>UN</v>
          </cell>
          <cell r="F661">
            <v>24100</v>
          </cell>
          <cell r="G661">
            <v>42403</v>
          </cell>
        </row>
        <row r="662">
          <cell r="C662">
            <v>1269</v>
          </cell>
          <cell r="D662" t="str">
            <v>Pañete Exterior Allanado Con Mortero 1:4 Impermeabilizado</v>
          </cell>
          <cell r="E662" t="str">
            <v>M2</v>
          </cell>
          <cell r="F662">
            <v>23493.05</v>
          </cell>
          <cell r="G662">
            <v>42415</v>
          </cell>
        </row>
        <row r="663">
          <cell r="C663">
            <v>1270</v>
          </cell>
          <cell r="D663" t="str">
            <v>Piso En Concreto De 2500 Psi, Impermeabilizado Con Sika 1. Espesor 0.05 Metros</v>
          </cell>
          <cell r="E663" t="str">
            <v>M2</v>
          </cell>
          <cell r="F663">
            <v>35938.46</v>
          </cell>
          <cell r="G663">
            <v>42472</v>
          </cell>
        </row>
        <row r="664">
          <cell r="C664">
            <v>1271</v>
          </cell>
          <cell r="D664" t="str">
            <v>Resane De Viga Canal De 0.30 X 0.60 X 0.30 Metros, Con Mortero 1:4 Espesor 0.03 Metros, Impermeabilizado Con Manto Edil De 3Mm</v>
          </cell>
          <cell r="E664" t="str">
            <v>ML</v>
          </cell>
          <cell r="F664">
            <v>54090.720000000001</v>
          </cell>
          <cell r="G664">
            <v>41067</v>
          </cell>
        </row>
        <row r="665">
          <cell r="C665">
            <v>1272</v>
          </cell>
          <cell r="D665" t="str">
            <v>Elemento Vertical De 0.10 X 0.10 Metros, En Concreto De 3000 Psi, Reforzado Con 2 Varillas De 3/8", Estribos De 1/4" A Cada 0.20 Metros</v>
          </cell>
          <cell r="E665" t="str">
            <v>ML</v>
          </cell>
          <cell r="F665">
            <v>22306.89</v>
          </cell>
          <cell r="G665">
            <v>41017</v>
          </cell>
        </row>
        <row r="666">
          <cell r="C666">
            <v>1273</v>
          </cell>
          <cell r="D666" t="str">
            <v>Alfagías De 0.15 X 0.20 Metros, En Concreto De 3000 Psi, Reforzado Con 2 Varillas De 1/2", Estribos De 3/8" A Cada 0.15 Metros</v>
          </cell>
          <cell r="E666" t="str">
            <v>ML</v>
          </cell>
          <cell r="F666">
            <v>49595.11</v>
          </cell>
          <cell r="G666">
            <v>41799</v>
          </cell>
        </row>
        <row r="667">
          <cell r="C667">
            <v>1274</v>
          </cell>
          <cell r="D667" t="str">
            <v>Señalizacion De Obra - Soporte Para Cinta Demarcadora</v>
          </cell>
          <cell r="E667" t="str">
            <v>UN</v>
          </cell>
          <cell r="F667">
            <v>12566</v>
          </cell>
          <cell r="G667">
            <v>40357</v>
          </cell>
        </row>
        <row r="668">
          <cell r="C668">
            <v>1277</v>
          </cell>
          <cell r="D668" t="str">
            <v>Señalización - Cinta Demarcadora  Sin Soportes</v>
          </cell>
          <cell r="E668" t="str">
            <v>ML</v>
          </cell>
          <cell r="F668">
            <v>1575.59</v>
          </cell>
          <cell r="G668">
            <v>40994</v>
          </cell>
        </row>
        <row r="669">
          <cell r="C669">
            <v>1279</v>
          </cell>
          <cell r="D669" t="str">
            <v>Suministro De Tuberia De Acueducto De Polietileno De Alta Densidad Pead 20 Mm</v>
          </cell>
          <cell r="E669" t="str">
            <v>UN</v>
          </cell>
          <cell r="F669">
            <v>25347.47</v>
          </cell>
          <cell r="G669">
            <v>41501</v>
          </cell>
        </row>
        <row r="670">
          <cell r="C670">
            <v>1282</v>
          </cell>
          <cell r="D670" t="str">
            <v>Señalización - Valla Movil Tipo 2. Valla Desplegable</v>
          </cell>
          <cell r="E670" t="str">
            <v>UN</v>
          </cell>
          <cell r="F670">
            <v>199177</v>
          </cell>
          <cell r="G670">
            <v>40994</v>
          </cell>
        </row>
        <row r="671">
          <cell r="C671">
            <v>1284</v>
          </cell>
          <cell r="D671" t="str">
            <v>Señalizacion - Aviso Preventivo Fijo</v>
          </cell>
          <cell r="E671" t="str">
            <v>UN</v>
          </cell>
          <cell r="F671">
            <v>279438.15999999997</v>
          </cell>
          <cell r="G671">
            <v>40357</v>
          </cell>
        </row>
        <row r="672">
          <cell r="C672">
            <v>1285</v>
          </cell>
          <cell r="D672" t="str">
            <v>Excavacion En Zanja A Mano Para Redes De Acueducto, En Material Comun, Roca Descompuesta, A Cualquier Profundidad Y Bajo Cualquier Condicion De Humedad, Incluye Retiro De Material.</v>
          </cell>
          <cell r="E672" t="str">
            <v>M3</v>
          </cell>
          <cell r="F672">
            <v>24309.54</v>
          </cell>
          <cell r="G672">
            <v>40357</v>
          </cell>
        </row>
        <row r="673">
          <cell r="C673">
            <v>1289</v>
          </cell>
          <cell r="D673" t="str">
            <v>Instalacion De Tuberia De Polietileno De Alta Densidad (Pead) 200Mm D=8", Y Accesorios Para Acueducto</v>
          </cell>
          <cell r="E673" t="str">
            <v>ML</v>
          </cell>
          <cell r="F673">
            <v>10226.549999999999</v>
          </cell>
          <cell r="G673">
            <v>42751</v>
          </cell>
        </row>
        <row r="674">
          <cell r="C674">
            <v>1290</v>
          </cell>
          <cell r="D674" t="str">
            <v>Cimentacion De Tuberia Con Arena Compactada Al 70% De La Densidad Relativa Maxima</v>
          </cell>
          <cell r="E674" t="str">
            <v>M3</v>
          </cell>
          <cell r="F674">
            <v>48295</v>
          </cell>
          <cell r="G674">
            <v>40357</v>
          </cell>
        </row>
        <row r="675">
          <cell r="C675">
            <v>1291</v>
          </cell>
          <cell r="D675" t="str">
            <v>Relleno De Zanja Y Obras De Mamposteria Con Material Seleccionado, De Sitio, Compactado Al 90% Del Proctor Modificado</v>
          </cell>
          <cell r="E675" t="str">
            <v>M3</v>
          </cell>
          <cell r="F675">
            <v>16053.89</v>
          </cell>
          <cell r="G675">
            <v>42578</v>
          </cell>
        </row>
        <row r="676">
          <cell r="C676">
            <v>1293</v>
          </cell>
          <cell r="D676" t="str">
            <v>Relleno De Zanja Y Obras De Mamposteria Con Material Seleccionado De Cantera Compactado Al 95% Del Proctor Modificado</v>
          </cell>
          <cell r="E676" t="str">
            <v>M3</v>
          </cell>
          <cell r="F676">
            <v>40253.89</v>
          </cell>
          <cell r="G676">
            <v>40357</v>
          </cell>
        </row>
        <row r="677">
          <cell r="C677">
            <v>1294</v>
          </cell>
          <cell r="D677" t="str">
            <v>Concreto Para Anclaje Con Concreto De 3000 Psi En Obra</v>
          </cell>
          <cell r="E677" t="str">
            <v>M3</v>
          </cell>
          <cell r="F677">
            <v>366457.13</v>
          </cell>
          <cell r="G677">
            <v>40357</v>
          </cell>
        </row>
        <row r="678">
          <cell r="C678">
            <v>1295</v>
          </cell>
          <cell r="D678" t="str">
            <v>Excavacion  A Maquina En Material Comun, Roca Descompuesta A Cualquier Profundidad Y Bajo Cualquier Condicion De Humedad, Incluye Retiro De Material A Lugar Autorizado</v>
          </cell>
          <cell r="E678" t="str">
            <v>M3</v>
          </cell>
          <cell r="F678">
            <v>27440</v>
          </cell>
          <cell r="G678">
            <v>42802</v>
          </cell>
        </row>
        <row r="679">
          <cell r="C679">
            <v>1296</v>
          </cell>
          <cell r="D679" t="str">
            <v>Concreto De Limpieza F`C = 14 Mpa (2000 Psi) En Obra,  E = 0.05 Metros</v>
          </cell>
          <cell r="E679" t="str">
            <v>M2</v>
          </cell>
          <cell r="F679">
            <v>17936.939999999999</v>
          </cell>
          <cell r="G679">
            <v>40357</v>
          </cell>
        </row>
        <row r="680">
          <cell r="C680">
            <v>1300</v>
          </cell>
          <cell r="D680" t="str">
            <v>Placa De Fondo En Concreto Impermeabilizado F´C = 28 Mpa, (4000 Psi)</v>
          </cell>
          <cell r="E680" t="str">
            <v>M3</v>
          </cell>
          <cell r="F680">
            <v>775826.99</v>
          </cell>
          <cell r="G680">
            <v>40357</v>
          </cell>
        </row>
        <row r="681">
          <cell r="C681">
            <v>1304</v>
          </cell>
          <cell r="D681" t="str">
            <v>Muros En Concreto Bombeo Impermeabilizado F´C = 28 Mpa (4000 Psi)</v>
          </cell>
          <cell r="E681" t="str">
            <v>M3</v>
          </cell>
          <cell r="F681">
            <v>919377.99</v>
          </cell>
          <cell r="G681">
            <v>40100</v>
          </cell>
        </row>
        <row r="682">
          <cell r="C682">
            <v>1307</v>
          </cell>
          <cell r="D682" t="str">
            <v>Suministro E Instalacion De Compuerta Tipo Chapaleta</v>
          </cell>
          <cell r="E682" t="str">
            <v>UN</v>
          </cell>
          <cell r="F682">
            <v>3235300</v>
          </cell>
          <cell r="G682">
            <v>40100</v>
          </cell>
        </row>
        <row r="683">
          <cell r="C683">
            <v>1308</v>
          </cell>
          <cell r="D683" t="str">
            <v>Losa Superior En Concreto F`C = 28 Mpa (4000 Psi)</v>
          </cell>
          <cell r="E683" t="str">
            <v>M3</v>
          </cell>
          <cell r="F683">
            <v>876829.29</v>
          </cell>
          <cell r="G683">
            <v>40100</v>
          </cell>
        </row>
        <row r="684">
          <cell r="C684">
            <v>1313</v>
          </cell>
          <cell r="D684" t="str">
            <v>Suministro E Instalacion De Cinta Flexible Para Sellar Junta De Construccion Y Dilatacion Sika Pvc O-22 O Similar</v>
          </cell>
          <cell r="E684" t="str">
            <v>ML</v>
          </cell>
          <cell r="F684">
            <v>55565</v>
          </cell>
          <cell r="G684">
            <v>40357</v>
          </cell>
        </row>
        <row r="685">
          <cell r="C685">
            <v>1314</v>
          </cell>
          <cell r="D685" t="str">
            <v>Suministro Y Aplicación De Sello Expandible Contra El Paso De Agua En Juntas De Construcción Y Pases De Tuberia Sika Well S O Similar</v>
          </cell>
          <cell r="E685" t="str">
            <v>ML</v>
          </cell>
          <cell r="F685">
            <v>34177.800000000003</v>
          </cell>
          <cell r="G685">
            <v>41009</v>
          </cell>
        </row>
        <row r="686">
          <cell r="C686">
            <v>1315</v>
          </cell>
          <cell r="D686" t="str">
            <v>Suministro Y Aplicacion De Imprimante Y Puente De Adherencia De Concreto Fresco A Endurecido Sikadur - 32 Primer O Similar</v>
          </cell>
          <cell r="E686" t="str">
            <v>M2</v>
          </cell>
          <cell r="F686">
            <v>48150.55</v>
          </cell>
          <cell r="G686">
            <v>40357</v>
          </cell>
        </row>
        <row r="687">
          <cell r="C687">
            <v>1316</v>
          </cell>
          <cell r="D687" t="str">
            <v>Suministro Y Aplicacion De Recubrimiento Protector Epoxico Aplicable Sobre Superficies Absorventes Humedas O Metalicas Secas Sikaguard 62 O Similar</v>
          </cell>
          <cell r="E687" t="str">
            <v>M2</v>
          </cell>
          <cell r="F687">
            <v>41316.959999999999</v>
          </cell>
          <cell r="G687">
            <v>40357</v>
          </cell>
        </row>
        <row r="688">
          <cell r="C688">
            <v>1323</v>
          </cell>
          <cell r="D688" t="str">
            <v>Escalera De Gato, En Acero Astm A-36, Incluye Acabado En Pintura De Esmalte Epoxico</v>
          </cell>
          <cell r="E688" t="str">
            <v>ML</v>
          </cell>
          <cell r="F688">
            <v>52798.95</v>
          </cell>
          <cell r="G688">
            <v>40101</v>
          </cell>
        </row>
        <row r="689">
          <cell r="C689">
            <v>1324</v>
          </cell>
          <cell r="D689" t="str">
            <v>Tapa De Concreto De 21 Mpa (3000 Psi) E = 0.15 Metros, Marco En L De 100 X 100 X 6 Mm, Manija En Hierro De 1/2", Contramarco En L De 25 X 25 X3/16, Instalado Sobre Losa Y Sello Con Igas Negro O Similar, Todos Los Elementos Tendran Acabado Con Anticorrosivo</v>
          </cell>
          <cell r="E689" t="str">
            <v>M2</v>
          </cell>
          <cell r="F689">
            <v>96320</v>
          </cell>
          <cell r="G689">
            <v>40101</v>
          </cell>
        </row>
        <row r="690">
          <cell r="C690">
            <v>1325</v>
          </cell>
          <cell r="D690" t="str">
            <v>Suministro E Instalación De Gabinetes Y Extintores - Equipo Contra Incendio</v>
          </cell>
          <cell r="E690" t="str">
            <v>UN</v>
          </cell>
          <cell r="F690">
            <v>806843</v>
          </cell>
          <cell r="G690">
            <v>41936</v>
          </cell>
        </row>
        <row r="691">
          <cell r="C691">
            <v>1329</v>
          </cell>
          <cell r="D691" t="str">
            <v>Suministro E Instalación De Tuberia Galvanizada De 2"</v>
          </cell>
          <cell r="E691" t="str">
            <v>ML</v>
          </cell>
          <cell r="F691">
            <v>58015</v>
          </cell>
          <cell r="G691">
            <v>41737</v>
          </cell>
        </row>
        <row r="692">
          <cell r="C692">
            <v>1330</v>
          </cell>
          <cell r="D692" t="str">
            <v>Suministro, Instalación Y Puesta En Marcha De Sistema De Aire Acondicionado Central, Incluye Equipos, Ductos En Icopor, Rejillas, Mano De Obra De Instalación Y Transporte - Toneladas Métricas</v>
          </cell>
          <cell r="E692" t="str">
            <v>M3</v>
          </cell>
          <cell r="F692">
            <v>1800000</v>
          </cell>
          <cell r="G692">
            <v>41044</v>
          </cell>
        </row>
        <row r="693">
          <cell r="C693">
            <v>1333</v>
          </cell>
          <cell r="D693" t="str">
            <v>E - Suministro E Instalación De Tablero Trifásico De 12 Circuitos Con Puerta, Incluye Tacos</v>
          </cell>
          <cell r="E693" t="str">
            <v>UN</v>
          </cell>
          <cell r="F693">
            <v>560587.5</v>
          </cell>
          <cell r="G693">
            <v>41676</v>
          </cell>
        </row>
        <row r="694">
          <cell r="C694">
            <v>1334</v>
          </cell>
          <cell r="D694" t="str">
            <v>E - Acometida Eléctrica En Tubería Conduit Pvc De 3/4", Alambre Aislado 3 Lineas Cable Thhn No.10</v>
          </cell>
          <cell r="E694" t="str">
            <v>ML</v>
          </cell>
          <cell r="F694">
            <v>32544.41</v>
          </cell>
          <cell r="G694">
            <v>42472</v>
          </cell>
        </row>
        <row r="695">
          <cell r="C695">
            <v>1336</v>
          </cell>
          <cell r="D695" t="str">
            <v>Losa En Concreto De 3000 Psi, E = 0.05 Metros, Ancho De 0.60 Metros Varillas De 3/8" A Cada 0.15 Metros En Ambos Sentidos, Acabado En Granito Pulido</v>
          </cell>
          <cell r="E695" t="str">
            <v>ML</v>
          </cell>
          <cell r="F695">
            <v>109799.92</v>
          </cell>
          <cell r="G695">
            <v>42496</v>
          </cell>
        </row>
        <row r="696">
          <cell r="C696">
            <v>1337</v>
          </cell>
          <cell r="D696" t="str">
            <v>Desmonte De Lavaplatos Y Retiro De Material</v>
          </cell>
          <cell r="E696" t="str">
            <v>UN</v>
          </cell>
          <cell r="F696">
            <v>14610</v>
          </cell>
          <cell r="G696">
            <v>41016</v>
          </cell>
        </row>
        <row r="697">
          <cell r="C697">
            <v>1339</v>
          </cell>
          <cell r="D697" t="str">
            <v>Suministro E Instalación De Puerta -  Ventana En Aluminio Anodizado Natural, Bronce O Blanco Incluye Vidrio Templado De Seguridad Y Cerraduras</v>
          </cell>
          <cell r="E697" t="str">
            <v>M2</v>
          </cell>
          <cell r="F697">
            <v>345000</v>
          </cell>
          <cell r="G697">
            <v>42578</v>
          </cell>
        </row>
        <row r="698">
          <cell r="C698">
            <v>1351</v>
          </cell>
          <cell r="D698" t="str">
            <v>Cruceta Galvanizada En Caliente Autosoportada Y Homologada De 2.40 Metros, Incluye Pernos, Bandas, Etc</v>
          </cell>
          <cell r="E698" t="str">
            <v>UN</v>
          </cell>
          <cell r="F698">
            <v>199079.11</v>
          </cell>
          <cell r="G698">
            <v>42123</v>
          </cell>
        </row>
        <row r="699">
          <cell r="C699">
            <v>1352</v>
          </cell>
          <cell r="D699" t="str">
            <v>Cortacircuito En Acero Inoxidable, Buje Largo De 18´ De Fuga Mac-Graw Con Sus Fusibles</v>
          </cell>
          <cell r="E699" t="str">
            <v>UN</v>
          </cell>
          <cell r="F699">
            <v>431730</v>
          </cell>
          <cell r="G699">
            <v>41927</v>
          </cell>
        </row>
        <row r="700">
          <cell r="C700">
            <v>1353</v>
          </cell>
          <cell r="D700" t="str">
            <v>Pararrayos De 1O Kva-1O Ka Polimericos Homologados, Incluye Cuñas Para Montar En Cuba Del Transformador</v>
          </cell>
          <cell r="E700" t="str">
            <v>UN</v>
          </cell>
          <cell r="F700">
            <v>374185.87</v>
          </cell>
          <cell r="G700">
            <v>41927</v>
          </cell>
        </row>
        <row r="701">
          <cell r="C701">
            <v>1367</v>
          </cell>
          <cell r="D701" t="str">
            <v>Puentes Primarios En Caliente Incluye Conectores Ampact</v>
          </cell>
          <cell r="E701" t="str">
            <v>UN</v>
          </cell>
          <cell r="F701">
            <v>136697.22</v>
          </cell>
          <cell r="G701">
            <v>41338</v>
          </cell>
        </row>
        <row r="702">
          <cell r="C702">
            <v>1372</v>
          </cell>
          <cell r="D702" t="str">
            <v>Instalación De Transformador Trifasico 15 Kva I 3200 / 220 - 127 V Para Instalar En Poste</v>
          </cell>
          <cell r="E702" t="str">
            <v>UN</v>
          </cell>
          <cell r="F702">
            <v>9332884.0299999993</v>
          </cell>
          <cell r="G702">
            <v>41338</v>
          </cell>
        </row>
        <row r="703">
          <cell r="C703">
            <v>1375</v>
          </cell>
          <cell r="D703" t="str">
            <v>Acometida Electrica Desde El Transformador De 15 Kva Al Ccm En Cable Thhn 4 X No. 8, Incluye Conectores Bimetalicos 3M, Cintas 23 Y 33 3M</v>
          </cell>
          <cell r="E703" t="str">
            <v>ML</v>
          </cell>
          <cell r="F703">
            <v>43390.55</v>
          </cell>
          <cell r="G703">
            <v>41410</v>
          </cell>
        </row>
        <row r="704">
          <cell r="C704">
            <v>1380</v>
          </cell>
          <cell r="D704" t="str">
            <v>Flexiconduit Coraza Y Conectores Rectos, Etc</v>
          </cell>
          <cell r="E704" t="str">
            <v>ML</v>
          </cell>
          <cell r="F704">
            <v>27257.33</v>
          </cell>
          <cell r="G704">
            <v>41338</v>
          </cell>
        </row>
        <row r="705">
          <cell r="C705">
            <v>1382</v>
          </cell>
          <cell r="D705" t="str">
            <v>Tuberia Conduit Pvc De 2" Enterrada A 0.80 Metros De Profundidad, Incluidos Accesorios Varios, Incluye Excavacion , Relleno, Compactacion, Cinta Señalizadora Y Atraque En Concreto</v>
          </cell>
          <cell r="E705" t="str">
            <v>ML</v>
          </cell>
          <cell r="F705">
            <v>35781.839999999997</v>
          </cell>
          <cell r="G705">
            <v>41338</v>
          </cell>
        </row>
        <row r="706">
          <cell r="C706">
            <v>1383</v>
          </cell>
          <cell r="D706" t="str">
            <v>Sistema A Tierra De Subestación Mastiles (Ver Diseño)</v>
          </cell>
          <cell r="E706" t="str">
            <v>GL</v>
          </cell>
          <cell r="F706">
            <v>6420277.75</v>
          </cell>
          <cell r="G706">
            <v>41388</v>
          </cell>
        </row>
        <row r="707">
          <cell r="C707">
            <v>1390</v>
          </cell>
          <cell r="D707" t="str">
            <v>Gabinete Con Contador De Energia Homologada, Incluye 3 Transformadores De Corriente Tipo Ventana, Bloque De Prueba, Cables De Control Y Accesorios</v>
          </cell>
          <cell r="E707" t="str">
            <v>UN</v>
          </cell>
          <cell r="F707">
            <v>2664650</v>
          </cell>
          <cell r="G707">
            <v>41338</v>
          </cell>
        </row>
        <row r="708">
          <cell r="C708">
            <v>1403</v>
          </cell>
          <cell r="D708" t="str">
            <v>Malla A Tierra Para Subestacion, Incluye 3 Varillas Copperweld De 2.40 Metros, Cable De Cu Desnudo No. 2, Soldadura Caldweld</v>
          </cell>
          <cell r="E708" t="str">
            <v>GL</v>
          </cell>
          <cell r="F708">
            <v>1703467.61</v>
          </cell>
          <cell r="G708">
            <v>41927</v>
          </cell>
        </row>
        <row r="709">
          <cell r="C709">
            <v>1406</v>
          </cell>
          <cell r="D709" t="str">
            <v>Tablero En Acero Inoxidable Con Chapa De Seguridad Para Dos Unidades De Bombeo De 6 Kw, Incluye Dos Arrancadores Estrella Triangulo, Barraje Trifasico Con Barra De Tierra, Sistema De Contactores  Para Alternancia De Las Bombas, Opcion De Trabajo Local</v>
          </cell>
          <cell r="E709" t="str">
            <v>UN</v>
          </cell>
          <cell r="F709">
            <v>8812364.2300000004</v>
          </cell>
          <cell r="G709">
            <v>41338</v>
          </cell>
        </row>
        <row r="710">
          <cell r="C710">
            <v>1409</v>
          </cell>
          <cell r="D710" t="str">
            <v>Boya Tipo Sapo De Mercurio Contactos Nc - No - 220 Vac, Incluye Brazo Anclado A Pared</v>
          </cell>
          <cell r="E710" t="str">
            <v>UN</v>
          </cell>
          <cell r="F710">
            <v>242380.55</v>
          </cell>
          <cell r="G710">
            <v>41410</v>
          </cell>
        </row>
        <row r="711">
          <cell r="C711">
            <v>1410</v>
          </cell>
          <cell r="D711" t="str">
            <v>Cable Apantallado 3 X 18 + 1, Incluye Tuberia Conduit Pvc De 1" Enterrada A 0.80 Metros De Profundidad, Incluye Excavacion, Relleno, Compactacion Y Señalizacion</v>
          </cell>
          <cell r="E711" t="str">
            <v>ML</v>
          </cell>
          <cell r="F711">
            <v>1650</v>
          </cell>
          <cell r="G711">
            <v>41410</v>
          </cell>
        </row>
        <row r="712">
          <cell r="C712">
            <v>1411</v>
          </cell>
          <cell r="D712" t="str">
            <v>Excavación De 0.50 X 0.50 Metros Y Retiro De Material Sobrante</v>
          </cell>
          <cell r="E712" t="str">
            <v>ML</v>
          </cell>
          <cell r="F712">
            <v>7806.25</v>
          </cell>
          <cell r="G712">
            <v>41927</v>
          </cell>
        </row>
        <row r="713">
          <cell r="C713">
            <v>1412</v>
          </cell>
          <cell r="D713" t="str">
            <v>Excavacion De 0.30 X 0.30 X 0.30 Metros Y Retiro De Material Sobrante</v>
          </cell>
          <cell r="E713" t="str">
            <v>UN</v>
          </cell>
          <cell r="F713">
            <v>4000</v>
          </cell>
          <cell r="G713">
            <v>40106</v>
          </cell>
        </row>
        <row r="714">
          <cell r="C714">
            <v>1413</v>
          </cell>
          <cell r="D714" t="str">
            <v>Suministro De Tanques Plasticos De Alta Densidad Colectores De Basura, Con Capacidad 0.210 Metros Cubicos (55 Galones), Con Anillos De Refuerzo En El Mismo Material En Parte Superior Media E Inferior</v>
          </cell>
          <cell r="E714" t="str">
            <v>UN</v>
          </cell>
          <cell r="F714">
            <v>45000</v>
          </cell>
          <cell r="G714">
            <v>41670</v>
          </cell>
        </row>
        <row r="715">
          <cell r="C715">
            <v>1414</v>
          </cell>
          <cell r="D715" t="str">
            <v>Zapata De 0.50 X 0.50 X 0.50 Metros En Concreto De 2500 Psi, Incluye Parrilla En Acero De Refuerzo Varillas De 1/2" A Cada 0.10 Metros E N Ambos Sentidos</v>
          </cell>
          <cell r="E715" t="str">
            <v>UN</v>
          </cell>
          <cell r="F715">
            <v>72626.23</v>
          </cell>
          <cell r="G715">
            <v>41075</v>
          </cell>
        </row>
        <row r="716">
          <cell r="C716">
            <v>1415</v>
          </cell>
          <cell r="D716" t="str">
            <v>Columna De Tubería Pvc D = 4", Altura 2.60 Metros, Para Soporte De Cubierta, Relleno En Concreto De 2500 Psi Con Una Varilla D = 3/8"</v>
          </cell>
          <cell r="E716" t="str">
            <v>UN</v>
          </cell>
          <cell r="F716">
            <v>71661.63</v>
          </cell>
          <cell r="G716">
            <v>41015</v>
          </cell>
        </row>
        <row r="717">
          <cell r="C717">
            <v>1418</v>
          </cell>
          <cell r="D717" t="str">
            <v>Suministro E Instalación De Reja En Tubo Galvanizado D = 1", Con Doble Cerrojo Y Tornilleria De Anclaje, 2 Pasadores, 3 Bisagras, De 2.00 X 1.15 Metros, Incluye Acabado En  Pintura Anticorrosiva Y Esmalte</v>
          </cell>
          <cell r="E717" t="str">
            <v>UN</v>
          </cell>
          <cell r="F717">
            <v>347510</v>
          </cell>
          <cell r="G717">
            <v>41068</v>
          </cell>
        </row>
        <row r="718">
          <cell r="C718">
            <v>1419</v>
          </cell>
          <cell r="D718" t="str">
            <v>Suministro E Instalación De Reja En Tubo Galvanizado D = 1", Con Doble Cerrojo Y Tornillos De Anclaje, 2 Pasadores, 3 Bisagras, De 2.00 X 1.40 Metros Incluye Acabado En Pintura Anticorrosiva Y Esmalte</v>
          </cell>
          <cell r="E718" t="str">
            <v>UN</v>
          </cell>
          <cell r="F718">
            <v>459980</v>
          </cell>
          <cell r="G718">
            <v>41068</v>
          </cell>
        </row>
        <row r="719">
          <cell r="C719">
            <v>1421</v>
          </cell>
          <cell r="D719" t="str">
            <v>Suministro E Instalación De Cubierta En Lámina Galvanizada Trapezoidal De Acesco Longitud 3.05 Metros, Incluye Ganchos De Fijacion Y Estructura De Soporte Metalico Pintada Con Anticorrosivo Y Esmalte</v>
          </cell>
          <cell r="E719" t="str">
            <v>M2</v>
          </cell>
          <cell r="F719">
            <v>37079.35</v>
          </cell>
          <cell r="G719">
            <v>42472</v>
          </cell>
        </row>
        <row r="720">
          <cell r="C720">
            <v>1424</v>
          </cell>
          <cell r="D720" t="str">
            <v>Cerramiento De Protección En Alambre De Púa, Con Varillas De 1/2" De 0.40 Metros, Empotradas 0.10 Metros  En La Viga Corona A Cada 0.15 Metros, Incluye Pintura Con Antisorrosivo</v>
          </cell>
          <cell r="E720" t="str">
            <v>ML</v>
          </cell>
          <cell r="F720">
            <v>22330.05</v>
          </cell>
          <cell r="G720">
            <v>41015</v>
          </cell>
        </row>
        <row r="721">
          <cell r="C721">
            <v>1425</v>
          </cell>
          <cell r="D721" t="str">
            <v>E - Desmonte De Abanico, Incluye Retiro De Alambrado</v>
          </cell>
          <cell r="E721" t="str">
            <v>UN</v>
          </cell>
          <cell r="F721">
            <v>12423.75</v>
          </cell>
          <cell r="G721">
            <v>41451</v>
          </cell>
        </row>
        <row r="722">
          <cell r="C722">
            <v>1426</v>
          </cell>
          <cell r="D722" t="str">
            <v>Pañete En Mortero 1:4 Para Sellada De Calados</v>
          </cell>
          <cell r="E722" t="str">
            <v>M2</v>
          </cell>
          <cell r="F722">
            <v>25196.23</v>
          </cell>
          <cell r="G722">
            <v>41022</v>
          </cell>
        </row>
        <row r="723">
          <cell r="C723">
            <v>1427</v>
          </cell>
          <cell r="D723" t="str">
            <v>Suministro E Instalación De Puerta En Aluminio Anodizado Natural, Bronce O Blanco, Incluye Vidrio Transparente Templado De Seguridad De 10 Mm Y Cerradura</v>
          </cell>
          <cell r="E723" t="str">
            <v>M2</v>
          </cell>
          <cell r="F723">
            <v>546150</v>
          </cell>
          <cell r="G723">
            <v>42572</v>
          </cell>
        </row>
        <row r="724">
          <cell r="C724">
            <v>1429</v>
          </cell>
          <cell r="D724" t="str">
            <v>Pedestal De 0.60 X 0.70 X 0.90 Metros, En Concreto De 4000 Psi Premezclado, No Incluye Acero De Refuerzo</v>
          </cell>
          <cell r="E724" t="str">
            <v>UN</v>
          </cell>
          <cell r="F724">
            <v>192053.87</v>
          </cell>
          <cell r="G724">
            <v>41045</v>
          </cell>
        </row>
        <row r="725">
          <cell r="C725">
            <v>1430</v>
          </cell>
          <cell r="D725" t="str">
            <v>Cimiento De 0.40 X 0.40 Metros En Concreto De 3000 Psi Premezclado.</v>
          </cell>
          <cell r="E725" t="str">
            <v>ML</v>
          </cell>
          <cell r="F725">
            <v>80439.320000000007</v>
          </cell>
          <cell r="G725">
            <v>41334</v>
          </cell>
        </row>
        <row r="726">
          <cell r="C726">
            <v>1431</v>
          </cell>
          <cell r="D726" t="str">
            <v>Zapata Y Pedestal En Concreto De 3000 Psi Premezclado,  No Incluye Acero De Refuerzo</v>
          </cell>
          <cell r="E726" t="str">
            <v>M3</v>
          </cell>
          <cell r="F726">
            <v>455820.23</v>
          </cell>
          <cell r="G726">
            <v>42538</v>
          </cell>
        </row>
        <row r="727">
          <cell r="C727">
            <v>1432</v>
          </cell>
          <cell r="D727" t="str">
            <v>Columna En Concreto De 4000 Psi Premezclado, De 0.40 X 0.40 Metros, No Incluye Acero De Refuerzo</v>
          </cell>
          <cell r="E727" t="str">
            <v>ML</v>
          </cell>
          <cell r="F727">
            <v>108317.69</v>
          </cell>
          <cell r="G727">
            <v>41927</v>
          </cell>
        </row>
        <row r="728">
          <cell r="C728">
            <v>1433</v>
          </cell>
          <cell r="D728" t="str">
            <v>Columna En Concreto De 4000 Psi, De 0.40 X 0.60 Metros, No Incluye Acero De Refuerzo</v>
          </cell>
          <cell r="E728" t="str">
            <v>ML</v>
          </cell>
          <cell r="F728">
            <v>143003.81</v>
          </cell>
          <cell r="G728">
            <v>41016</v>
          </cell>
        </row>
        <row r="729">
          <cell r="C729">
            <v>1434</v>
          </cell>
          <cell r="D729" t="str">
            <v>Plantilla De Piso En Concreto De 2500 Psi Premezclado, E = 0.08 Metros</v>
          </cell>
          <cell r="E729" t="str">
            <v>M2</v>
          </cell>
          <cell r="F729">
            <v>40714.71</v>
          </cell>
          <cell r="G729">
            <v>41712</v>
          </cell>
        </row>
        <row r="730">
          <cell r="C730">
            <v>1435</v>
          </cell>
          <cell r="D730" t="str">
            <v>Suministro E Instalación De Cubierta Metálica Tipo Celosía Incluye Platina De Apoyo Fija Y Teja Sin Traslapo Acesco Calibre 26</v>
          </cell>
          <cell r="E730" t="str">
            <v>M2</v>
          </cell>
          <cell r="F730">
            <v>118182.35</v>
          </cell>
          <cell r="G730">
            <v>41750</v>
          </cell>
        </row>
        <row r="731">
          <cell r="C731">
            <v>1436</v>
          </cell>
          <cell r="D731" t="str">
            <v>Suministro E Instalación De Ventana Corrediza En Aluminio Anodizado Natural, Bronce O Blanco, Altura 2.00, Incluye Vidrio Transparente De 6 Mm, Cierre, Rodajas, Empaques, Felpa Y Accesorios (Ver Diseño)</v>
          </cell>
          <cell r="E731" t="str">
            <v>M2</v>
          </cell>
          <cell r="F731">
            <v>300000</v>
          </cell>
          <cell r="G731">
            <v>42472</v>
          </cell>
        </row>
        <row r="732">
          <cell r="C732">
            <v>1437</v>
          </cell>
          <cell r="D732" t="str">
            <v>Suministro E Instalación De Cubierta En Lámina Teja Acrílica Traslúcida, Perfil7, Incluye Amarres, Ganchos De Fijación Y Estructura De Soporte</v>
          </cell>
          <cell r="E732" t="str">
            <v>M2</v>
          </cell>
          <cell r="F732">
            <v>188471.21</v>
          </cell>
          <cell r="G732">
            <v>41067</v>
          </cell>
        </row>
        <row r="733">
          <cell r="C733">
            <v>1440</v>
          </cell>
          <cell r="D733" t="str">
            <v>Excavación De Zanja De 0.40 X 0.40 Metros Y Retiro De Material Sobrante</v>
          </cell>
          <cell r="E733" t="str">
            <v>ML</v>
          </cell>
          <cell r="F733">
            <v>8950</v>
          </cell>
          <cell r="G733">
            <v>41569</v>
          </cell>
        </row>
        <row r="734">
          <cell r="C734">
            <v>1443</v>
          </cell>
          <cell r="D734" t="str">
            <v>E - Salida De Teléfono</v>
          </cell>
          <cell r="E734" t="str">
            <v>UN</v>
          </cell>
          <cell r="F734">
            <v>67276.149999999994</v>
          </cell>
          <cell r="G734">
            <v>41697</v>
          </cell>
        </row>
        <row r="735">
          <cell r="C735">
            <v>1444</v>
          </cell>
          <cell r="D735" t="str">
            <v>E - Acometida De Teléfono</v>
          </cell>
          <cell r="E735" t="str">
            <v>ML</v>
          </cell>
          <cell r="F735">
            <v>22101.55</v>
          </cell>
          <cell r="G735">
            <v>41569</v>
          </cell>
        </row>
        <row r="736">
          <cell r="C736">
            <v>1447</v>
          </cell>
          <cell r="D736" t="str">
            <v>Listelo En Cerámica</v>
          </cell>
          <cell r="E736" t="str">
            <v>ML</v>
          </cell>
          <cell r="F736">
            <v>45839.83</v>
          </cell>
          <cell r="G736">
            <v>42538</v>
          </cell>
        </row>
        <row r="737">
          <cell r="C737">
            <v>1448</v>
          </cell>
          <cell r="D737" t="str">
            <v>Zócalo En Baldosa De Cerámica De 0.10 X 0.20 Metros</v>
          </cell>
          <cell r="E737" t="str">
            <v>ML</v>
          </cell>
          <cell r="F737">
            <v>10097.83</v>
          </cell>
          <cell r="G737">
            <v>42415</v>
          </cell>
        </row>
        <row r="738">
          <cell r="C738">
            <v>1450</v>
          </cell>
          <cell r="D738" t="str">
            <v>E - Suministro E Instalación De Caja De Paso De 0.15 X 0.15 X 0.10 Metros Con Tapa Y Bisagra</v>
          </cell>
          <cell r="E738" t="str">
            <v>UN</v>
          </cell>
          <cell r="F738">
            <v>37011.67</v>
          </cell>
          <cell r="G738">
            <v>41451</v>
          </cell>
        </row>
        <row r="739">
          <cell r="C739">
            <v>1452</v>
          </cell>
          <cell r="D739" t="str">
            <v>Suministro E Instalación De Correa Metálica, Con 2 Varillas D = 5/8", 1 Varilla D = 3/4", Con Esribos D = 3/8" A Cada 0.20 Metros, Altura De 0.50 Metros, Incluye Pintura Anticorrosiva Y Esmalte</v>
          </cell>
          <cell r="E739" t="str">
            <v>ML</v>
          </cell>
          <cell r="F739">
            <v>57888.13</v>
          </cell>
          <cell r="G739">
            <v>41067</v>
          </cell>
        </row>
        <row r="740">
          <cell r="C740">
            <v>1456</v>
          </cell>
          <cell r="D740" t="str">
            <v>Suministro E Instalación De Cercha Metálica De Luz = 10.00 Metros, En Perfiles De 2" X 2" X 1/4", 1 1/2" X 1 1/2" X 1//4", Incluye Tensores, Pintura Anticorrosiva Y Esmalte</v>
          </cell>
          <cell r="E740" t="str">
            <v>UN</v>
          </cell>
          <cell r="F740">
            <v>1382268.75</v>
          </cell>
          <cell r="G740">
            <v>41067</v>
          </cell>
        </row>
        <row r="741">
          <cell r="C741">
            <v>1457</v>
          </cell>
          <cell r="D741" t="str">
            <v>Pedestal En Concreto De 4000 Psi Premezclado, De 0.80 X 0.80 X 0.90 Metros, No Incluye Acero De Refuerzo</v>
          </cell>
          <cell r="E741" t="str">
            <v>UN</v>
          </cell>
          <cell r="F741">
            <v>291109.17</v>
          </cell>
          <cell r="G741">
            <v>41047</v>
          </cell>
        </row>
        <row r="742">
          <cell r="C742">
            <v>1458</v>
          </cell>
          <cell r="D742" t="str">
            <v>Pedestal En Concreto De 4000 Psi Premezclado, De 0.60 X 0.90 X 0.90 Metros, No Incluye Acero De Refuerzo</v>
          </cell>
          <cell r="E742" t="str">
            <v>UN</v>
          </cell>
          <cell r="F742">
            <v>252087.29</v>
          </cell>
          <cell r="G742">
            <v>41047</v>
          </cell>
        </row>
        <row r="743">
          <cell r="C743">
            <v>1459</v>
          </cell>
          <cell r="D743" t="str">
            <v>Pedestal En Concreto  Premezclado De 4000 Psi, De 0.60 X 0.60 X 0.90 Metros, No Incluye Acero De Refuerzo</v>
          </cell>
          <cell r="E743" t="str">
            <v>UN</v>
          </cell>
          <cell r="F743">
            <v>178379.28</v>
          </cell>
          <cell r="G743">
            <v>41135</v>
          </cell>
        </row>
        <row r="744">
          <cell r="C744">
            <v>1460</v>
          </cell>
          <cell r="D744" t="str">
            <v>Cimiento De 0.40 X 0.60 Metros En Concreto De 3000 Psi Premezclado.</v>
          </cell>
          <cell r="E744" t="str">
            <v>ML</v>
          </cell>
          <cell r="F744">
            <v>109812.31</v>
          </cell>
          <cell r="G744">
            <v>41015</v>
          </cell>
        </row>
        <row r="745">
          <cell r="C745">
            <v>1461</v>
          </cell>
          <cell r="D745" t="str">
            <v>Columnas En Concreto De 4000 Psi De Diametro 0.60 Metros, No Incluye Acero De Refuerzo</v>
          </cell>
          <cell r="E745" t="str">
            <v>ML</v>
          </cell>
          <cell r="F745">
            <v>182175.25</v>
          </cell>
          <cell r="G745">
            <v>41737</v>
          </cell>
        </row>
        <row r="746">
          <cell r="C746">
            <v>1462</v>
          </cell>
          <cell r="D746" t="str">
            <v>E - Instalación De Lámparas Fluorescentes</v>
          </cell>
          <cell r="E746" t="str">
            <v>UN</v>
          </cell>
          <cell r="F746">
            <v>21521.88</v>
          </cell>
          <cell r="G746">
            <v>41451</v>
          </cell>
        </row>
        <row r="747">
          <cell r="C747">
            <v>1463</v>
          </cell>
          <cell r="D747" t="str">
            <v>Suministro E Instalación De Agromantos Pavco, Fique Y/O Fique - Coco</v>
          </cell>
          <cell r="E747" t="str">
            <v>M2</v>
          </cell>
          <cell r="F747">
            <v>13108.32</v>
          </cell>
          <cell r="G747">
            <v>41038</v>
          </cell>
        </row>
        <row r="748">
          <cell r="C748">
            <v>1465</v>
          </cell>
          <cell r="D748" t="str">
            <v>E - Salida De Abanicos</v>
          </cell>
          <cell r="E748" t="str">
            <v>UN</v>
          </cell>
          <cell r="F748">
            <v>59626.76</v>
          </cell>
          <cell r="G748">
            <v>41936</v>
          </cell>
        </row>
        <row r="749">
          <cell r="C749">
            <v>1466</v>
          </cell>
          <cell r="D749" t="str">
            <v>Suministro E Instalación De Correa De Cubierta En Perfil Metálico De 120 X 60 Mm, Espesor 2 Mm, Incluye Pernos Y Anclajes De Fijación</v>
          </cell>
          <cell r="E749" t="str">
            <v>ML</v>
          </cell>
          <cell r="F749">
            <v>28702.12</v>
          </cell>
          <cell r="G749">
            <v>41569</v>
          </cell>
        </row>
        <row r="750">
          <cell r="C750">
            <v>1468</v>
          </cell>
          <cell r="D750" t="str">
            <v>Suministro, Instalación, Montaje Y Puesta En Marcha De Sistema De Aire Acondicionado Central Por Tonelada Métricas, Incluye Equipos, Ductos En Icopor, Rejillas, Accesorios, Mano De Obra De Instalación Y Transporte</v>
          </cell>
          <cell r="E750" t="str">
            <v>UN</v>
          </cell>
          <cell r="F750">
            <v>2250000</v>
          </cell>
          <cell r="G750">
            <v>41935</v>
          </cell>
        </row>
        <row r="751">
          <cell r="C751">
            <v>1469</v>
          </cell>
          <cell r="D751" t="str">
            <v>E - Desmonte De Cableado En Mal Estado Y Retiro De Material Sobrante</v>
          </cell>
          <cell r="E751" t="str">
            <v>ML</v>
          </cell>
          <cell r="F751">
            <v>7111.67</v>
          </cell>
          <cell r="G751">
            <v>41451</v>
          </cell>
        </row>
        <row r="752">
          <cell r="C752">
            <v>1472</v>
          </cell>
          <cell r="D752" t="str">
            <v>Demolicion De Viga De Confinamiento En Concreto Incluye Desmonte Y Retiro De Perfil En Hierro De Rejilla Para Drenaje De Canales</v>
          </cell>
          <cell r="E752" t="str">
            <v>M2</v>
          </cell>
          <cell r="F752">
            <v>27605.66</v>
          </cell>
          <cell r="G752">
            <v>40669</v>
          </cell>
        </row>
        <row r="753">
          <cell r="C753">
            <v>1473</v>
          </cell>
          <cell r="D753" t="str">
            <v>Construccion Y Montaje De Placa De 0.07 X 0.60 X 1.00 Metros, En Concreto De 2500 Psi, Reforzado Con 3 Varillas De 3/8" A Lo Ancho Y 6 Varillas De 3/8" A Lo Largo</v>
          </cell>
          <cell r="E753" t="str">
            <v>UN</v>
          </cell>
          <cell r="F753">
            <v>37109.22</v>
          </cell>
          <cell r="G753">
            <v>40669</v>
          </cell>
        </row>
        <row r="754">
          <cell r="C754">
            <v>1475</v>
          </cell>
          <cell r="D754" t="str">
            <v>Suministro E Instalacion De Perfil De Hierro Abierto He160A Para Rejillas De Canales, Incluye Soldadura En Acetileno</v>
          </cell>
          <cell r="E754" t="str">
            <v>UN</v>
          </cell>
          <cell r="F754">
            <v>451442.2</v>
          </cell>
          <cell r="G754">
            <v>40669</v>
          </cell>
        </row>
        <row r="755">
          <cell r="C755">
            <v>1476</v>
          </cell>
          <cell r="D755" t="str">
            <v>Excavacion A Maquina Y Retiro De Material Bajo Agua</v>
          </cell>
          <cell r="E755" t="str">
            <v>M3</v>
          </cell>
          <cell r="F755">
            <v>30733.88</v>
          </cell>
          <cell r="G755">
            <v>41906</v>
          </cell>
        </row>
        <row r="756">
          <cell r="C756">
            <v>1477</v>
          </cell>
          <cell r="D756" t="str">
            <v>Desmonte De Vidrios Partidos En Puertas</v>
          </cell>
          <cell r="E756" t="str">
            <v>M2</v>
          </cell>
          <cell r="F756">
            <v>9682.5</v>
          </cell>
          <cell r="G756">
            <v>41144</v>
          </cell>
        </row>
        <row r="757">
          <cell r="C757">
            <v>1478</v>
          </cell>
          <cell r="D757" t="str">
            <v>Desmonte De Cerradura</v>
          </cell>
          <cell r="E757" t="str">
            <v>UN</v>
          </cell>
          <cell r="F757">
            <v>10920</v>
          </cell>
          <cell r="G757">
            <v>41016</v>
          </cell>
        </row>
        <row r="758">
          <cell r="C758">
            <v>1479</v>
          </cell>
          <cell r="D758" t="str">
            <v>Suministro E Instalación De Vidrio Laminado De 6Mm</v>
          </cell>
          <cell r="E758" t="str">
            <v>M2</v>
          </cell>
          <cell r="F758">
            <v>87286.25</v>
          </cell>
          <cell r="G758">
            <v>41075</v>
          </cell>
        </row>
        <row r="759">
          <cell r="C759">
            <v>1481</v>
          </cell>
          <cell r="D759" t="str">
            <v>Suministro E Instalación De Cerradura Metálica De Pomo Para Puerta De Entrada</v>
          </cell>
          <cell r="E759" t="str">
            <v>UN</v>
          </cell>
          <cell r="F759">
            <v>105022.33</v>
          </cell>
          <cell r="G759">
            <v>41697</v>
          </cell>
        </row>
        <row r="760">
          <cell r="C760">
            <v>1482</v>
          </cell>
          <cell r="D760" t="str">
            <v>Restauración De Molduras De Vista En Losa (Cuatro Lados), Incluye Acabado En Pintura De Esmalte</v>
          </cell>
          <cell r="E760" t="str">
            <v>ML</v>
          </cell>
          <cell r="F760">
            <v>35188.519999999997</v>
          </cell>
          <cell r="G760">
            <v>41067</v>
          </cell>
        </row>
        <row r="761">
          <cell r="C761">
            <v>1484</v>
          </cell>
          <cell r="D761" t="str">
            <v>Recuperación De Elementos Verticales De Vista O Fachada, Incluye Escarificación,  Recuperación De Acero, Resane Y Acabado</v>
          </cell>
          <cell r="E761" t="str">
            <v>ML</v>
          </cell>
          <cell r="F761">
            <v>108382.58</v>
          </cell>
          <cell r="G761">
            <v>41681</v>
          </cell>
        </row>
        <row r="762">
          <cell r="C762">
            <v>1485</v>
          </cell>
          <cell r="D762" t="str">
            <v>Restauración De Molduras De Vista En Base Inferior De Frontón (Cuatro Lados), Incluye Acabado Pintura De Esmalte</v>
          </cell>
          <cell r="E762" t="str">
            <v>ML</v>
          </cell>
          <cell r="F762">
            <v>37387.360000000001</v>
          </cell>
          <cell r="G762">
            <v>41067</v>
          </cell>
        </row>
        <row r="763">
          <cell r="C763">
            <v>1486</v>
          </cell>
          <cell r="D763" t="str">
            <v>Restauración De Capitel Tipo Corintios, Incluye Reposición De Seccional En Mal Estado, Reconformación De La Misma Y Acabado En Esmalte</v>
          </cell>
          <cell r="E763" t="str">
            <v>UN</v>
          </cell>
          <cell r="F763">
            <v>67066.259999999995</v>
          </cell>
          <cell r="G763">
            <v>41067</v>
          </cell>
        </row>
        <row r="764">
          <cell r="C764">
            <v>1487</v>
          </cell>
          <cell r="D764" t="str">
            <v>Restauración De Pedestal Incluye Molduras Y Zócalo, Acabado En Pintura De Esmalte</v>
          </cell>
          <cell r="E764" t="str">
            <v>UN</v>
          </cell>
          <cell r="F764">
            <v>55126.26</v>
          </cell>
          <cell r="G764">
            <v>41067</v>
          </cell>
        </row>
        <row r="765">
          <cell r="C765">
            <v>1488</v>
          </cell>
          <cell r="D765" t="str">
            <v>Reconformación De Cuerpos De Columnas, Incluye Retiro De Pintura, Arreglo De Pañetes, Resane De Fisuras, Aplicación De Estuco Y Acabado En Pintura Viniltex, Altura 2.60 Metros</v>
          </cell>
          <cell r="E765" t="str">
            <v>UN</v>
          </cell>
          <cell r="F765">
            <v>68557.62</v>
          </cell>
          <cell r="G765">
            <v>41066</v>
          </cell>
        </row>
        <row r="766">
          <cell r="C766">
            <v>1489</v>
          </cell>
          <cell r="D766" t="str">
            <v>Restauración De Losa En Mal Estado, Incluye Demolición, Reposición De Refuerzo, Aditivo Y Concreto Nuevo</v>
          </cell>
          <cell r="E766" t="str">
            <v>M2</v>
          </cell>
          <cell r="F766">
            <v>82094.64</v>
          </cell>
          <cell r="G766">
            <v>41067</v>
          </cell>
        </row>
        <row r="767">
          <cell r="C767">
            <v>1490</v>
          </cell>
          <cell r="D767" t="str">
            <v>E - Suministro De Ups De 2000 Va, Marca Power Com O Similar</v>
          </cell>
          <cell r="E767" t="str">
            <v>UN</v>
          </cell>
          <cell r="F767">
            <v>1500000</v>
          </cell>
          <cell r="G767">
            <v>41451</v>
          </cell>
        </row>
        <row r="768">
          <cell r="C768">
            <v>1491</v>
          </cell>
          <cell r="D768" t="str">
            <v>Demolición De Muros En Calados Incluye Retiro De Material</v>
          </cell>
          <cell r="E768" t="str">
            <v>M2</v>
          </cell>
          <cell r="F768">
            <v>10550.56</v>
          </cell>
          <cell r="G768">
            <v>41366</v>
          </cell>
        </row>
        <row r="769">
          <cell r="C769">
            <v>1492</v>
          </cell>
          <cell r="D769" t="str">
            <v>Demolición De Zócalos</v>
          </cell>
          <cell r="E769" t="str">
            <v>ML</v>
          </cell>
          <cell r="F769">
            <v>4051.25</v>
          </cell>
          <cell r="G769">
            <v>42472</v>
          </cell>
        </row>
        <row r="770">
          <cell r="C770">
            <v>1493</v>
          </cell>
          <cell r="D770" t="str">
            <v>Impermeabilización Con Manto Edil O Similar De 3Mm, Acabado En Pintura Bituminosa, Para Zabaleta, Viga Canal Y Jardinera Con Ancho &gt; 0.80 Metros</v>
          </cell>
          <cell r="E770" t="str">
            <v>ML</v>
          </cell>
          <cell r="F770">
            <v>26573.63</v>
          </cell>
          <cell r="G770">
            <v>42472</v>
          </cell>
        </row>
        <row r="771">
          <cell r="C771">
            <v>1494</v>
          </cell>
          <cell r="D771" t="str">
            <v>Pintura Graniplast Aplicada En Fachada</v>
          </cell>
          <cell r="E771" t="str">
            <v>M2</v>
          </cell>
          <cell r="F771">
            <v>18766.18</v>
          </cell>
          <cell r="G771">
            <v>42472</v>
          </cell>
        </row>
        <row r="772">
          <cell r="C772">
            <v>1498</v>
          </cell>
          <cell r="D772" t="str">
            <v>Enchape De Tableta Para Fachada</v>
          </cell>
          <cell r="E772" t="str">
            <v>M2</v>
          </cell>
          <cell r="F772">
            <v>51080.33</v>
          </cell>
          <cell r="G772">
            <v>41767</v>
          </cell>
        </row>
        <row r="773">
          <cell r="C773">
            <v>1499</v>
          </cell>
          <cell r="D773" t="str">
            <v>Demolición De Plantilla En Concreto Y Retiro De Material</v>
          </cell>
          <cell r="E773" t="str">
            <v>M2</v>
          </cell>
          <cell r="F773">
            <v>10227.43</v>
          </cell>
          <cell r="G773">
            <v>42496</v>
          </cell>
        </row>
        <row r="774">
          <cell r="C774">
            <v>1503</v>
          </cell>
          <cell r="D774" t="str">
            <v>Suministro E Instalación De Tablero Acrílico De 2.50 X 1.50 Metros, Fabricado En Tablex De 9 Mm, Lámina En Fórmica Para Tableros, Portamarcador Y Portaborrador, Marco En Madera O Aluminio</v>
          </cell>
          <cell r="E774" t="str">
            <v>UN</v>
          </cell>
          <cell r="F774">
            <v>249140</v>
          </cell>
          <cell r="G774">
            <v>41068</v>
          </cell>
        </row>
        <row r="775">
          <cell r="C775">
            <v>1512</v>
          </cell>
          <cell r="D775" t="str">
            <v>Suministro, Instalacion Y Montaje De Aire Acondicionado De 5 Toneladas, Sancoil Piso Techo De Lujo Con Su Condensadora Marca Star Ligt O Similar</v>
          </cell>
          <cell r="E775" t="str">
            <v>UN</v>
          </cell>
          <cell r="F775">
            <v>5635000</v>
          </cell>
          <cell r="G775">
            <v>41046</v>
          </cell>
        </row>
        <row r="776">
          <cell r="C776">
            <v>1513</v>
          </cell>
          <cell r="D776" t="str">
            <v>Suministro, Instalación Y Montaje De Aire Acondicionado De 2 Toneladas, San Coil Piso Techo De Lujo Con Su Condensadora, Marca Star Ligt O Similar</v>
          </cell>
          <cell r="E776" t="str">
            <v>UN</v>
          </cell>
          <cell r="F776">
            <v>3146200</v>
          </cell>
          <cell r="G776">
            <v>41046</v>
          </cell>
        </row>
        <row r="777">
          <cell r="C777">
            <v>1514</v>
          </cell>
          <cell r="D777" t="str">
            <v>Suministro, Instalación Y Montaje De Aire Acondicionado Mini Split De 24000 Btu</v>
          </cell>
          <cell r="E777" t="str">
            <v>UN</v>
          </cell>
          <cell r="F777">
            <v>3078498.73</v>
          </cell>
          <cell r="G777">
            <v>41927</v>
          </cell>
        </row>
        <row r="778">
          <cell r="C778">
            <v>1515</v>
          </cell>
          <cell r="D778" t="str">
            <v>Suministro, Instalación Y Montaje De Mini Split De 1 Tonelada</v>
          </cell>
          <cell r="E778" t="str">
            <v>UN</v>
          </cell>
          <cell r="F778">
            <v>2368895.9700000002</v>
          </cell>
          <cell r="G778">
            <v>41046</v>
          </cell>
        </row>
        <row r="779">
          <cell r="C779">
            <v>1517</v>
          </cell>
          <cell r="D779" t="str">
            <v>Desbaste  Y Pulida De Piso En Granito Pulido</v>
          </cell>
          <cell r="E779" t="str">
            <v>M2</v>
          </cell>
          <cell r="F779">
            <v>32125</v>
          </cell>
          <cell r="G779">
            <v>42314</v>
          </cell>
        </row>
        <row r="780">
          <cell r="C780">
            <v>1521</v>
          </cell>
          <cell r="D780" t="str">
            <v>Desmonte Y Retiro De Cubierta A Una Altura &gt; 8 Metros &lt; 10 Metros , En Lamina Ondulada De Asbesto Cemento O Metalica, Incluye Estructura En Mal Estado</v>
          </cell>
          <cell r="E780" t="str">
            <v>M2</v>
          </cell>
          <cell r="F780">
            <v>34940</v>
          </cell>
          <cell r="G780">
            <v>41016</v>
          </cell>
        </row>
        <row r="781">
          <cell r="C781">
            <v>1522</v>
          </cell>
          <cell r="D781" t="str">
            <v>Suministro E Instalación De Cubierta En Teja Canaleta 90 A Una Altura &gt; 8 Metros Y &lt; 10 Metros, Incluye Fijador, Gancho Y Sellador.</v>
          </cell>
          <cell r="E781" t="str">
            <v>M2</v>
          </cell>
          <cell r="F781">
            <v>80242.399999999994</v>
          </cell>
          <cell r="G781">
            <v>41067</v>
          </cell>
        </row>
        <row r="782">
          <cell r="C782">
            <v>1524</v>
          </cell>
          <cell r="D782" t="str">
            <v>Suministro E Instalación De Vidrio Transparente De 4 Mm</v>
          </cell>
          <cell r="E782" t="str">
            <v>M2</v>
          </cell>
          <cell r="F782">
            <v>62296.25</v>
          </cell>
          <cell r="G782">
            <v>41144</v>
          </cell>
        </row>
        <row r="783">
          <cell r="C783">
            <v>1525</v>
          </cell>
          <cell r="D783" t="str">
            <v>Instalación  Y Montaje De Aparato Sanitario</v>
          </cell>
          <cell r="E783" t="str">
            <v>UN</v>
          </cell>
          <cell r="F783">
            <v>27919.17</v>
          </cell>
          <cell r="G783">
            <v>41017</v>
          </cell>
        </row>
        <row r="784">
          <cell r="C784">
            <v>1526</v>
          </cell>
          <cell r="D784" t="str">
            <v>Montaje De Puerta En Madera Existente</v>
          </cell>
          <cell r="E784" t="str">
            <v>UN</v>
          </cell>
          <cell r="F784">
            <v>21361.88</v>
          </cell>
          <cell r="G784">
            <v>40672</v>
          </cell>
        </row>
        <row r="785">
          <cell r="C785">
            <v>1527</v>
          </cell>
          <cell r="D785" t="str">
            <v>Capitulo - Red De Media Tensión</v>
          </cell>
          <cell r="E785" t="str">
            <v>SD</v>
          </cell>
          <cell r="F785">
            <v>0</v>
          </cell>
          <cell r="G785">
            <v>41554</v>
          </cell>
        </row>
        <row r="786">
          <cell r="C786">
            <v>1528</v>
          </cell>
          <cell r="D786" t="str">
            <v>Mueble Inferior Para La Guardia, Sin Meson, En Madera Roble Con Marco, Puerta Con Rejilla Tipo Persiana Y Tapa Luz En Madera Roble, Entrepaños En Triplex De 12Mm Enchapados En Formica Blanca Brillante, 2 Bisagras De Presion Por Puerta, Cerradura Y Boton  En Bronce, A=0.65 Metros, H=0.70 Metros, Incluye Sellador 3 Manos Y Laca Mate Natural 3 Manos, Segun Diseño, Verificar Medidas En Obra</v>
          </cell>
          <cell r="E786" t="str">
            <v>UN</v>
          </cell>
          <cell r="F786">
            <v>150000</v>
          </cell>
          <cell r="G786">
            <v>40144</v>
          </cell>
        </row>
        <row r="787">
          <cell r="C787">
            <v>1529</v>
          </cell>
          <cell r="D787" t="str">
            <v>Excavación Para Estribo O Soporte, Fondo Del Cauce Y Aletas De Puente</v>
          </cell>
          <cell r="E787" t="str">
            <v>M3</v>
          </cell>
          <cell r="F787">
            <v>35835.01</v>
          </cell>
          <cell r="G787">
            <v>41037</v>
          </cell>
        </row>
        <row r="788">
          <cell r="C788">
            <v>1530</v>
          </cell>
          <cell r="D788" t="str">
            <v>Conformación De Fondo En Piedra Ciclópea Compactada (Estabilizacion De Terreno)</v>
          </cell>
          <cell r="E788" t="str">
            <v>M3</v>
          </cell>
          <cell r="F788">
            <v>71902.47</v>
          </cell>
          <cell r="G788">
            <v>41052</v>
          </cell>
        </row>
        <row r="789">
          <cell r="C789">
            <v>1531</v>
          </cell>
          <cell r="D789" t="str">
            <v>Bordillo De 0.15 X 0.30 Metros En Concreto De 3000 Psi, Incluye Excavación Y Solado En Concreto De 2000 Psi</v>
          </cell>
          <cell r="E789" t="str">
            <v>ML</v>
          </cell>
          <cell r="F789">
            <v>57894.22</v>
          </cell>
          <cell r="G789">
            <v>41471</v>
          </cell>
        </row>
        <row r="790">
          <cell r="C790">
            <v>1532</v>
          </cell>
          <cell r="D790" t="str">
            <v>Placa O Viga En Concreto De 4000 Psi Premezclado Y Andén Para Puente</v>
          </cell>
          <cell r="E790" t="str">
            <v>M3</v>
          </cell>
          <cell r="F790">
            <v>626410.80000000005</v>
          </cell>
          <cell r="G790">
            <v>42552</v>
          </cell>
        </row>
        <row r="791">
          <cell r="C791">
            <v>1533</v>
          </cell>
          <cell r="D791" t="str">
            <v>Zapata En Concreto De 4000 Psi Premezclado, No Incluye Acero De Refuerzo</v>
          </cell>
          <cell r="E791" t="str">
            <v>M3</v>
          </cell>
          <cell r="F791">
            <v>488527.23</v>
          </cell>
          <cell r="G791">
            <v>42552</v>
          </cell>
        </row>
        <row r="792">
          <cell r="C792">
            <v>1534</v>
          </cell>
          <cell r="D792" t="str">
            <v>Muro Para Soportes En Concreto De 4000 Psi Premezclado, No Incluye Acero De Refuerzo</v>
          </cell>
          <cell r="E792" t="str">
            <v>M3</v>
          </cell>
          <cell r="F792">
            <v>662240.1</v>
          </cell>
          <cell r="G792">
            <v>42552</v>
          </cell>
        </row>
        <row r="793">
          <cell r="C793">
            <v>1535</v>
          </cell>
          <cell r="D793" t="str">
            <v>Zócalo En Tablón De 0.10 X 0.33 Metros</v>
          </cell>
          <cell r="E793" t="str">
            <v>ML</v>
          </cell>
          <cell r="F793">
            <v>6958.08</v>
          </cell>
          <cell r="G793">
            <v>42524</v>
          </cell>
        </row>
        <row r="794">
          <cell r="C794">
            <v>1537</v>
          </cell>
          <cell r="D794" t="str">
            <v>Suministro E Instalación De Listón En Madera De Abarco De 5" X 6" X 2.20 Metros</v>
          </cell>
          <cell r="E794" t="str">
            <v>UN</v>
          </cell>
          <cell r="F794">
            <v>135013.32999999999</v>
          </cell>
          <cell r="G794">
            <v>41068</v>
          </cell>
        </row>
        <row r="795">
          <cell r="C795">
            <v>1538</v>
          </cell>
          <cell r="D795" t="str">
            <v>Suministro E Instalación De Correa Metálica, Hierro De 5/8" Estribos De 3/8", Incluye Pintura Anticorrosiva Y Esmalte.</v>
          </cell>
          <cell r="E795" t="str">
            <v>ML</v>
          </cell>
          <cell r="F795">
            <v>61659.55</v>
          </cell>
          <cell r="G795">
            <v>41067</v>
          </cell>
        </row>
        <row r="796">
          <cell r="C796">
            <v>1539</v>
          </cell>
          <cell r="D796" t="str">
            <v>Suministro E Instalación De Cercha Metálica De Hierro Con Angulos De 1 1/2" X 1 1/2" Espesor 1/8", Incluye Pintura Anticorrosiva Y Esmalte</v>
          </cell>
          <cell r="E796" t="str">
            <v>ML</v>
          </cell>
          <cell r="F796">
            <v>122988.7</v>
          </cell>
          <cell r="G796">
            <v>41067</v>
          </cell>
        </row>
        <row r="797">
          <cell r="C797">
            <v>1545</v>
          </cell>
          <cell r="D797" t="str">
            <v>Suministro En Instalación De Puertas Para Archivadores De 0.90 X 1.00 Metros</v>
          </cell>
          <cell r="E797" t="str">
            <v>UN</v>
          </cell>
          <cell r="F797">
            <v>276135</v>
          </cell>
          <cell r="G797">
            <v>41075</v>
          </cell>
        </row>
        <row r="798">
          <cell r="C798">
            <v>1546</v>
          </cell>
          <cell r="D798" t="str">
            <v>Suministro E Instalacion De Base En Neopreno Dureza 60 Para Viga De Puente</v>
          </cell>
          <cell r="E798" t="str">
            <v>UN</v>
          </cell>
          <cell r="F798">
            <v>246065</v>
          </cell>
          <cell r="G798">
            <v>42250</v>
          </cell>
        </row>
        <row r="799">
          <cell r="C799">
            <v>1547</v>
          </cell>
          <cell r="D799" t="str">
            <v>Base Suelo Cemento 1:20 Compactado E = 0.10 Mts</v>
          </cell>
          <cell r="E799" t="str">
            <v>M2</v>
          </cell>
          <cell r="F799">
            <v>22743.75</v>
          </cell>
          <cell r="G799">
            <v>42443</v>
          </cell>
        </row>
        <row r="800">
          <cell r="C800">
            <v>1548</v>
          </cell>
          <cell r="D800" t="str">
            <v>Juegos - Suministro E Instalación De Marco Para Cancha De Minifutbol, Con Medidas Y Altura Reglamentarias, Los Marcos En Tubo De 3" Y La Parte Posterior En Tubo De 2", Pintados, Instalados Y Con Sus Respectivas Mallas</v>
          </cell>
          <cell r="E800" t="str">
            <v>JG</v>
          </cell>
          <cell r="F800">
            <v>1740000</v>
          </cell>
          <cell r="G800">
            <v>42496</v>
          </cell>
        </row>
        <row r="801">
          <cell r="C801">
            <v>1549</v>
          </cell>
          <cell r="D801" t="str">
            <v>Demolición Y Reconstrucción De Estructura En Losa, Vigas Y Columnas: Picada De Concreto; Limpieza De Oxidación Y Pintura Con Inhibidor De Corrosión; Aplicación De Mortero De Reparación; Puente De Adherencia Entre Concreto Nuevo Y Viejo, Incluye Anclaje</v>
          </cell>
          <cell r="E801" t="str">
            <v>M2</v>
          </cell>
          <cell r="F801">
            <v>372318.16</v>
          </cell>
          <cell r="G801">
            <v>42472</v>
          </cell>
        </row>
        <row r="802">
          <cell r="C802">
            <v>1550</v>
          </cell>
          <cell r="D802" t="str">
            <v>Pergolas De 0.10 X 0.10 Metros, En Concreto De 3000 Psi, Reforzada Con 2 Varillas De 3/8", Estribos De 1/4" A Cada 0.20 Metros</v>
          </cell>
          <cell r="E802" t="str">
            <v>ML</v>
          </cell>
          <cell r="F802">
            <v>22306.89</v>
          </cell>
          <cell r="G802">
            <v>41676</v>
          </cell>
        </row>
        <row r="803">
          <cell r="C803">
            <v>1554</v>
          </cell>
          <cell r="D803" t="str">
            <v>Suministro E Instalación De Puerta En Madera De Cedro De 2.00 X 1.00 Metros, Incluye Marco, Bisagras, Cerradura De Seguridad Doble Vuelta Y Pintura En Tintilla</v>
          </cell>
          <cell r="E803" t="str">
            <v>UN</v>
          </cell>
          <cell r="F803">
            <v>532678.32999999996</v>
          </cell>
          <cell r="G803">
            <v>41569</v>
          </cell>
        </row>
        <row r="804">
          <cell r="C804">
            <v>1555</v>
          </cell>
          <cell r="D804" t="str">
            <v>Suministro E Instalación De Puerta En Madera De Cedro De 2.00 X 0.80 Metros Incluye Marco, Cerradura De Seguridad De Doble Vuelta Y Pintura En Tintilla</v>
          </cell>
          <cell r="E804" t="str">
            <v>UN</v>
          </cell>
          <cell r="F804">
            <v>485778.33</v>
          </cell>
          <cell r="G804">
            <v>41676</v>
          </cell>
        </row>
        <row r="805">
          <cell r="C805">
            <v>1556</v>
          </cell>
          <cell r="D805" t="str">
            <v>Suministro E Instalación De Puerta En Madera De Cedro De 0.70 X 1.70 Metros, Incluye Marco, Bisagra, Cerradura De Baño Y Pintura En Tintilla</v>
          </cell>
          <cell r="E805" t="str">
            <v>UN</v>
          </cell>
          <cell r="F805">
            <v>438078.33</v>
          </cell>
          <cell r="G805">
            <v>41068</v>
          </cell>
        </row>
        <row r="806">
          <cell r="C806">
            <v>1557</v>
          </cell>
          <cell r="D806" t="str">
            <v>Suministro E Instalación De Cocina De 0.50 X 0.35 Metros, Tipo Socoda</v>
          </cell>
          <cell r="E806" t="str">
            <v>UN</v>
          </cell>
          <cell r="F806">
            <v>135350</v>
          </cell>
          <cell r="G806">
            <v>41478</v>
          </cell>
        </row>
        <row r="807">
          <cell r="C807">
            <v>1558</v>
          </cell>
          <cell r="D807" t="str">
            <v>Juegos - Suministro, Instalación Y Montaje De Juego De Columpios Para Parque, En Madera Pino Pátula Inmunizada Y Herrajes Metálicos - 3 Puestos</v>
          </cell>
          <cell r="E807" t="str">
            <v>UN</v>
          </cell>
          <cell r="F807">
            <v>568400</v>
          </cell>
          <cell r="G807">
            <v>41767</v>
          </cell>
        </row>
        <row r="808">
          <cell r="C808">
            <v>1559</v>
          </cell>
          <cell r="D808" t="str">
            <v>Demolición De Pañete Sobre Cielo Raso Y Retiro De Material</v>
          </cell>
          <cell r="E808" t="str">
            <v>M2</v>
          </cell>
          <cell r="F808">
            <v>10092.5</v>
          </cell>
          <cell r="G808">
            <v>41008</v>
          </cell>
        </row>
        <row r="809">
          <cell r="C809">
            <v>1560</v>
          </cell>
          <cell r="D809" t="str">
            <v>Suministro E Instalación De Lavaplatos De Acero Inoxidable De Dos Cubetas Con Ala En Los Extremos, Longitud 2.00 Metros, Incluye Accesorios Y Griferia Cuello De Ganso Metálica</v>
          </cell>
          <cell r="E809" t="str">
            <v>UN</v>
          </cell>
          <cell r="F809">
            <v>834225</v>
          </cell>
          <cell r="G809">
            <v>41927</v>
          </cell>
        </row>
        <row r="810">
          <cell r="C810">
            <v>1561</v>
          </cell>
          <cell r="D810" t="str">
            <v>Pañete Exterior Allanado Con Mortero 1:4 Incluye Pirlan De Aluminio A Cada 1.00 Metro</v>
          </cell>
          <cell r="E810" t="str">
            <v>M2</v>
          </cell>
          <cell r="F810">
            <v>23006.53</v>
          </cell>
          <cell r="G810">
            <v>41022</v>
          </cell>
        </row>
        <row r="811">
          <cell r="C811">
            <v>1562</v>
          </cell>
          <cell r="D811" t="str">
            <v>Ornamentacion Y Jardineria - Siembra De Arbol Ornamental Y/O Frutal, Incluye Proceso De Pega, Crecimiento E Insumos Necesarios Como Fertilizantes, Materia Organica</v>
          </cell>
          <cell r="E811" t="str">
            <v>UN</v>
          </cell>
          <cell r="F811">
            <v>62000</v>
          </cell>
          <cell r="G811">
            <v>41835</v>
          </cell>
        </row>
        <row r="812">
          <cell r="C812">
            <v>1574</v>
          </cell>
          <cell r="D812" t="str">
            <v>Suministro E Instalación De Cubierta Termoacústica Diseño Sandwich, En Lámina St - 1.5" - 0.46 Mm Calibre 26, Pintada En Poliester Estandar , Con Estructura En Perfileria Galvanizada Ag - 100 X 50, 160 X 60, Calibres 14. 16 Y 18, Tipo Acesco (Ver Diseño)</v>
          </cell>
          <cell r="E812" t="str">
            <v>M2</v>
          </cell>
          <cell r="F812">
            <v>91040.78</v>
          </cell>
          <cell r="G812">
            <v>42578</v>
          </cell>
        </row>
        <row r="813">
          <cell r="C813">
            <v>1580</v>
          </cell>
          <cell r="D813" t="str">
            <v>Suministro E Instalación De Ventana En Madera Teka Listones De 1" X 4" X 8`, Con Estructura En Tubería Galvanizada De 2" Calibre 1.9 Mm, Incluye  Pernos Y Arandelas De Fijación, Soldadura, Sellante, Anticorrosivo Y Acabado En Pintura De Esmalte Acrílico, (Ver Diseño)</v>
          </cell>
          <cell r="E813" t="str">
            <v>M2</v>
          </cell>
          <cell r="F813">
            <v>206623.05</v>
          </cell>
          <cell r="G813">
            <v>41075</v>
          </cell>
        </row>
        <row r="814">
          <cell r="C814">
            <v>1596</v>
          </cell>
          <cell r="D814" t="str">
            <v>Desmonte De Cubierta En Teja De Cemento O Arcilla, Incluye Estructura En Mal Estado Y Retiro De Material</v>
          </cell>
          <cell r="E814" t="str">
            <v>M2</v>
          </cell>
          <cell r="F814">
            <v>19651.11</v>
          </cell>
          <cell r="G814">
            <v>42416</v>
          </cell>
        </row>
        <row r="815">
          <cell r="C815">
            <v>1597</v>
          </cell>
          <cell r="D815" t="str">
            <v>Apuntalamiento Estructural Para Cubierta Y/O Vigas De Concreto (Incluye 2 Cerchas, 5 Gatos Y/O 10 Libras De Puntillas Por Cada 6 Metros)</v>
          </cell>
          <cell r="E815" t="str">
            <v>DI</v>
          </cell>
          <cell r="F815">
            <v>7338</v>
          </cell>
          <cell r="G815">
            <v>42416</v>
          </cell>
        </row>
        <row r="816">
          <cell r="C816">
            <v>1599</v>
          </cell>
          <cell r="D816" t="str">
            <v>Impermeabilizacion Con Manto Edil O Similar De 3Mm, Acabado Con Pintura Bituminosa, Para Terminacion De Lamina Ondulada De Asbesto Cemento Contra Muro En Area &lt; 0.80 Metros</v>
          </cell>
          <cell r="E816" t="str">
            <v>ML</v>
          </cell>
          <cell r="F816">
            <v>21884.16</v>
          </cell>
          <cell r="G816">
            <v>42416</v>
          </cell>
        </row>
        <row r="817">
          <cell r="C817">
            <v>1600</v>
          </cell>
          <cell r="D817" t="str">
            <v>Cerramiento Provisional En Madera Y Teja De Zinc Para La Protección Del Peatón A Una Altura Aproximada De 7.00 Metros, Incluye Polisombra</v>
          </cell>
          <cell r="E817" t="str">
            <v>ML</v>
          </cell>
          <cell r="F817">
            <v>42000</v>
          </cell>
          <cell r="G817">
            <v>41681</v>
          </cell>
        </row>
        <row r="818">
          <cell r="C818">
            <v>1602</v>
          </cell>
          <cell r="D818" t="str">
            <v>Retiro De Piso Y Recuperación De Adoquín, Incluye Lechada De Cemento Gris Y Acronal</v>
          </cell>
          <cell r="E818" t="str">
            <v>M2</v>
          </cell>
          <cell r="F818">
            <v>12761.09</v>
          </cell>
          <cell r="G818">
            <v>41067</v>
          </cell>
        </row>
        <row r="819">
          <cell r="C819">
            <v>1603</v>
          </cell>
          <cell r="D819" t="str">
            <v>Piso En Adoquín Con Borde De Confinamiento En Concreto De 3000 Psi A Cada 3.00 Metros, Reforzado Con 2 Varillas De D = 3/8" Y Estribos De D = 1/4" A Cada 0.32 Metros. (No Incluye El Material De Adoquin)</v>
          </cell>
          <cell r="E819" t="str">
            <v>M2</v>
          </cell>
          <cell r="F819">
            <v>47904.2</v>
          </cell>
          <cell r="G819">
            <v>41057</v>
          </cell>
        </row>
        <row r="820">
          <cell r="C820">
            <v>1605</v>
          </cell>
          <cell r="D820" t="str">
            <v>Suministro E Instalación De Ventana En Aluminio Natural, Bronce O Blanco Con Vidrio Transparente De 5 Mm, Un Cuerpo Fijo</v>
          </cell>
          <cell r="E820" t="str">
            <v>M2</v>
          </cell>
          <cell r="F820">
            <v>213933.75</v>
          </cell>
          <cell r="G820">
            <v>42578</v>
          </cell>
        </row>
        <row r="821">
          <cell r="C821">
            <v>1611</v>
          </cell>
          <cell r="D821" t="str">
            <v>Andén En Concreto De 3000 Psi Hecho En Obra E= 0.10 Metros</v>
          </cell>
          <cell r="E821" t="str">
            <v>M2</v>
          </cell>
          <cell r="F821">
            <v>60779.63</v>
          </cell>
          <cell r="G821">
            <v>41026</v>
          </cell>
        </row>
        <row r="822">
          <cell r="C822">
            <v>1612</v>
          </cell>
          <cell r="D822" t="str">
            <v>Ornamentacion Y Jardineria - Siembra De Cetos (Coral De Colores) Incluye Proceso De Pega, Crecimiento Y Fertilizantes</v>
          </cell>
          <cell r="E822" t="str">
            <v>ML</v>
          </cell>
          <cell r="F822">
            <v>32000</v>
          </cell>
          <cell r="G822">
            <v>41912</v>
          </cell>
        </row>
        <row r="823">
          <cell r="C823">
            <v>1613</v>
          </cell>
          <cell r="D823" t="str">
            <v>Suministro E Instalacion De Banca Para Parque Tipo Inglesa</v>
          </cell>
          <cell r="E823" t="str">
            <v>UN</v>
          </cell>
          <cell r="F823">
            <v>175000</v>
          </cell>
          <cell r="G823">
            <v>41508</v>
          </cell>
        </row>
        <row r="824">
          <cell r="C824">
            <v>1614</v>
          </cell>
          <cell r="D824" t="str">
            <v>Parque Tomas Suri Salcedo - Zona De Plazoleta Principal</v>
          </cell>
          <cell r="E824" t="str">
            <v>UN</v>
          </cell>
          <cell r="F824">
            <v>0</v>
          </cell>
          <cell r="G824">
            <v>40274</v>
          </cell>
        </row>
        <row r="825">
          <cell r="C825">
            <v>1615</v>
          </cell>
          <cell r="D825" t="str">
            <v>Parque Tomas Suri Salcedo - Zona De Terraza De Ventas</v>
          </cell>
          <cell r="E825" t="str">
            <v>UN</v>
          </cell>
          <cell r="F825">
            <v>0</v>
          </cell>
          <cell r="G825">
            <v>40274</v>
          </cell>
        </row>
        <row r="826">
          <cell r="C826">
            <v>1616</v>
          </cell>
          <cell r="D826" t="str">
            <v>Parque Tomas Suri Salcedo - Zona De Juegos Infantiles</v>
          </cell>
          <cell r="E826" t="str">
            <v>UN</v>
          </cell>
          <cell r="F826">
            <v>0</v>
          </cell>
          <cell r="G826">
            <v>40274</v>
          </cell>
        </row>
        <row r="827">
          <cell r="C827">
            <v>1617</v>
          </cell>
          <cell r="D827" t="str">
            <v>Parque Tomas Suri Salcedo - Zonas Verdes Y Sendero De Canchas</v>
          </cell>
          <cell r="E827" t="str">
            <v>UN</v>
          </cell>
          <cell r="F827">
            <v>0</v>
          </cell>
          <cell r="G827">
            <v>40274</v>
          </cell>
        </row>
        <row r="828">
          <cell r="C828">
            <v>1618</v>
          </cell>
          <cell r="D828" t="str">
            <v>Parque Tomas Suri Salcedo - Zona De Anden Exterior Y Parqueos</v>
          </cell>
          <cell r="E828" t="str">
            <v>UN</v>
          </cell>
          <cell r="F828">
            <v>0</v>
          </cell>
          <cell r="G828">
            <v>40274</v>
          </cell>
        </row>
        <row r="829">
          <cell r="C829">
            <v>1622</v>
          </cell>
          <cell r="D829" t="str">
            <v>Piso En Baldosa De Porcelanato De 0.60 X 0.60 Metros</v>
          </cell>
          <cell r="E829" t="str">
            <v>M2</v>
          </cell>
          <cell r="F829">
            <v>72336.2</v>
          </cell>
          <cell r="G829">
            <v>42578</v>
          </cell>
        </row>
        <row r="830">
          <cell r="C830">
            <v>1623</v>
          </cell>
          <cell r="D830" t="str">
            <v>Zócalo En Baldosa De Porcelanato De 0.10 Metros</v>
          </cell>
          <cell r="E830" t="str">
            <v>ML</v>
          </cell>
          <cell r="F830">
            <v>9230.5300000000007</v>
          </cell>
          <cell r="G830">
            <v>42538</v>
          </cell>
        </row>
        <row r="831">
          <cell r="C831">
            <v>1625</v>
          </cell>
          <cell r="D831" t="str">
            <v>Desmonte De Cubierta En Lámina De Asbesto Cemento Incluye Estructura</v>
          </cell>
          <cell r="E831" t="str">
            <v>M2</v>
          </cell>
          <cell r="F831">
            <v>16565</v>
          </cell>
          <cell r="G831">
            <v>42472</v>
          </cell>
        </row>
        <row r="832">
          <cell r="C832">
            <v>1626</v>
          </cell>
          <cell r="D832" t="str">
            <v>Suministro E Instalación De Cielo Raso En Lámina Plana De Asbesto Cemento Con Estructura En Madera, Incluye Entramado De Apoyo</v>
          </cell>
          <cell r="E832" t="str">
            <v>M2</v>
          </cell>
          <cell r="F832">
            <v>43053.18</v>
          </cell>
          <cell r="G832">
            <v>42416</v>
          </cell>
        </row>
        <row r="833">
          <cell r="C833">
            <v>1627</v>
          </cell>
          <cell r="D833" t="str">
            <v>Viga Culata En Concreto De 3000 Psi De 0.10 X 0.10 Metros Incluye 2 Varillas D= 3/8" Y Estribos D= 1/4" A Cada 0.15 Metros</v>
          </cell>
          <cell r="E833" t="str">
            <v>ML</v>
          </cell>
          <cell r="F833">
            <v>31027.65</v>
          </cell>
          <cell r="G833">
            <v>42416</v>
          </cell>
        </row>
        <row r="834">
          <cell r="C834">
            <v>1628</v>
          </cell>
          <cell r="D834" t="str">
            <v>Demolición De Muro De Mampostería E= 0.12 Metros, Altura Máxima De 2.00 Metros Incluye Retiro De Material</v>
          </cell>
          <cell r="E834" t="str">
            <v>M2</v>
          </cell>
          <cell r="F834">
            <v>15800.83</v>
          </cell>
          <cell r="G834">
            <v>41927</v>
          </cell>
        </row>
        <row r="835">
          <cell r="C835">
            <v>1629</v>
          </cell>
          <cell r="D835" t="str">
            <v>Alfagías De 0.25 X 0.10 Metros En Concreto De 3000 Psi, Reforzado Con 2 Varillas D = 3/8", Estribos D = 1/4" A Cada 0.20 Metros</v>
          </cell>
          <cell r="E835" t="str">
            <v>ML</v>
          </cell>
          <cell r="F835">
            <v>27021.75</v>
          </cell>
          <cell r="G835">
            <v>41927</v>
          </cell>
        </row>
        <row r="836">
          <cell r="C836">
            <v>1630</v>
          </cell>
          <cell r="D836" t="str">
            <v>Enrocado De Protección Con Piedra Ciclopea Pegada Con Mortero 1:4, E= 0.40 Metros</v>
          </cell>
          <cell r="E836" t="str">
            <v>M3</v>
          </cell>
          <cell r="F836">
            <v>261751.93</v>
          </cell>
          <cell r="G836">
            <v>42198</v>
          </cell>
        </row>
        <row r="837">
          <cell r="C837">
            <v>1631</v>
          </cell>
          <cell r="D837" t="str">
            <v>Estudio De Batimetria Con Equipos Gps + Ecosonda Digital, En Arroyos Y Caños Con  Anchos De Seccion &gt; 4.00 Metros, Con Puntos De Sondeo A Cada 5.00 Metros, Incluye Entrega De Cartografia, Los Rollos Registrados Por La Ecosonda, Planos Antes Y Despues De La Limpieza</v>
          </cell>
          <cell r="E837" t="str">
            <v>ML</v>
          </cell>
          <cell r="F837">
            <v>4000</v>
          </cell>
          <cell r="G837">
            <v>40283</v>
          </cell>
        </row>
        <row r="838">
          <cell r="C838">
            <v>1632</v>
          </cell>
          <cell r="D838" t="str">
            <v>Acopio Con Retroexcavadora Del Material Desalojado Aplicada En Limpieza De Arroyo De Seccion &gt; 4.00 Mts Y &lt; 12.00 Mts</v>
          </cell>
          <cell r="E838" t="str">
            <v>HO</v>
          </cell>
          <cell r="F838">
            <v>132739.44</v>
          </cell>
          <cell r="G838">
            <v>41008</v>
          </cell>
        </row>
        <row r="839">
          <cell r="C839">
            <v>1633</v>
          </cell>
          <cell r="D839" t="str">
            <v>Limpieza Con Minicargador Al Interior De Tunel, En Arroyos De Seccion &gt; 4.00 Mts Y &lt; 12.00 Mts</v>
          </cell>
          <cell r="E839" t="str">
            <v>ML</v>
          </cell>
          <cell r="F839">
            <v>30550</v>
          </cell>
          <cell r="G839">
            <v>41008</v>
          </cell>
        </row>
        <row r="840">
          <cell r="C840">
            <v>1634</v>
          </cell>
          <cell r="D840" t="str">
            <v>Filete Con Mortero 1:4 Y Aplicación De Pintura, Parte Superior De Culata, Altura Aproximada De 7.60 Metros, Longitud 5.00 Metros</v>
          </cell>
          <cell r="E840" t="str">
            <v>GL</v>
          </cell>
          <cell r="F840">
            <v>152561.54999999999</v>
          </cell>
          <cell r="G840">
            <v>41017</v>
          </cell>
        </row>
        <row r="841">
          <cell r="C841">
            <v>1635</v>
          </cell>
          <cell r="D841" t="str">
            <v>Conexión Acometida Sanitaria Domiciliaria Tuberia Pvc D = 4", A Manhol, Longitud 2.50 Metros, Profundidad 1.50 Metros, Incluye Excavacion, Relleno</v>
          </cell>
          <cell r="E841" t="str">
            <v>GL</v>
          </cell>
          <cell r="F841">
            <v>249896.71</v>
          </cell>
          <cell r="G841">
            <v>42314</v>
          </cell>
        </row>
        <row r="842">
          <cell r="C842">
            <v>1636</v>
          </cell>
          <cell r="D842" t="str">
            <v>Suministro E Instalación De Puerta De Doble Hoja En Lámina Galvanizada Calibre 20 De Doble Faz Y Marco Calibre 18 De 2.00 X 2.20, Incluye Pintura Anticorrosiva Y Esmalte, Cerradura Y Herrajes</v>
          </cell>
          <cell r="E842" t="str">
            <v>UN</v>
          </cell>
          <cell r="F842">
            <v>711150</v>
          </cell>
          <cell r="G842">
            <v>41508</v>
          </cell>
        </row>
        <row r="843">
          <cell r="C843">
            <v>1638</v>
          </cell>
          <cell r="D843" t="str">
            <v>Instalación De Cubierta En Lámina Ondulada De Asbesto Cemento, Perfil 7 (Mano De Obra)</v>
          </cell>
          <cell r="E843" t="str">
            <v>M2</v>
          </cell>
          <cell r="F843">
            <v>17457.5</v>
          </cell>
          <cell r="G843">
            <v>41017</v>
          </cell>
        </row>
        <row r="844">
          <cell r="C844">
            <v>1639</v>
          </cell>
          <cell r="D844" t="str">
            <v>Mantenimiento De Elementos Horizontales, Columna Y Cercha En Perfil L, Ligado, Grateado, Lavado, Suministro Y Aplicacion De Pintura Anticorrosiva Tipo Cromato De Zinc Y Acabado En Esmalte Incluye Cambio De Elementos Averiados Hasta En Un 30%</v>
          </cell>
          <cell r="E844" t="str">
            <v>ML</v>
          </cell>
          <cell r="F844">
            <v>49500</v>
          </cell>
          <cell r="G844">
            <v>42758</v>
          </cell>
        </row>
        <row r="845">
          <cell r="C845">
            <v>1640</v>
          </cell>
          <cell r="D845" t="str">
            <v>Mantenimiento De Correa Metalica En Barra Redonda, Ligado, Grateado, Lavado, Suministro Y Aplicacion De Pintura Anticorrosiva Tipo Cromato De Zinc Y Acabado En Esmalte Incluye Cambio De Elementos Averiados Hasta En Un 30%</v>
          </cell>
          <cell r="E845" t="str">
            <v>ML</v>
          </cell>
          <cell r="F845">
            <v>12400</v>
          </cell>
          <cell r="G845">
            <v>40310</v>
          </cell>
        </row>
        <row r="846">
          <cell r="C846">
            <v>1641</v>
          </cell>
          <cell r="D846" t="str">
            <v>Mantenimiento De Tensores Metalicos En Cruz, Ligado, Lavado, Suministro Y Aplicacion De Pintura Anticorrosiva Tipo Cromato De Zinc Y Acabado En Esmalte Incluye Cambio De Elementos Averiados Hasta En Un 30%</v>
          </cell>
          <cell r="E846" t="str">
            <v>ML</v>
          </cell>
          <cell r="F846">
            <v>3200</v>
          </cell>
          <cell r="G846">
            <v>40310</v>
          </cell>
        </row>
        <row r="847">
          <cell r="C847">
            <v>1642</v>
          </cell>
          <cell r="D847" t="str">
            <v>Mantenimiento En Limpieza, Impermeabilizacion Con Torofil De Canal Metalica Recolectora De Aguas Lluvias , Aplicacion De Pintura Anticorrosiva Tipo Cromato De Zinc Y Acabado En Esmalte Incluye Cambio De Elementos Averiados Hasta En Un 30%</v>
          </cell>
          <cell r="E847" t="str">
            <v>ML</v>
          </cell>
          <cell r="F847">
            <v>20500</v>
          </cell>
          <cell r="G847">
            <v>40310</v>
          </cell>
        </row>
        <row r="848">
          <cell r="C848">
            <v>1643</v>
          </cell>
          <cell r="D848" t="str">
            <v>Desmonte De Cubierta Solo Incluye  La Lámina Ondulada De Asbesto Cemento Y Retiro De Material</v>
          </cell>
          <cell r="E848" t="str">
            <v>M2</v>
          </cell>
          <cell r="F848">
            <v>9252.5</v>
          </cell>
          <cell r="G848">
            <v>41344</v>
          </cell>
        </row>
        <row r="849">
          <cell r="C849">
            <v>1644</v>
          </cell>
          <cell r="D849" t="str">
            <v>Columna En Concreto De 3000 Psi, De 0.35 X 0.35 Metros, No Incluye Acero De Refuerzo</v>
          </cell>
          <cell r="E849" t="str">
            <v>ML</v>
          </cell>
          <cell r="F849">
            <v>68286.62</v>
          </cell>
          <cell r="G849">
            <v>41016</v>
          </cell>
        </row>
        <row r="850">
          <cell r="C850">
            <v>1645</v>
          </cell>
          <cell r="D850" t="str">
            <v>Columna En Concreto De 3000 Psi De 0.20 X 0.20 Metros, No Incluye Acero De Refuerzo</v>
          </cell>
          <cell r="E850" t="str">
            <v>ML</v>
          </cell>
          <cell r="F850">
            <v>35529.89</v>
          </cell>
          <cell r="G850">
            <v>41680</v>
          </cell>
        </row>
        <row r="851">
          <cell r="C851">
            <v>1647</v>
          </cell>
          <cell r="D851" t="str">
            <v>Suministro De Carro Para Carga O Zorra Para Transportar Canecas De 55 Galones</v>
          </cell>
          <cell r="E851" t="str">
            <v>UN</v>
          </cell>
          <cell r="F851">
            <v>235000</v>
          </cell>
          <cell r="G851">
            <v>41067</v>
          </cell>
        </row>
        <row r="852">
          <cell r="C852">
            <v>1648</v>
          </cell>
          <cell r="D852" t="str">
            <v>Desmonte De Cercha En Estructura Metálica En Mal Estado Y Retiro De Material</v>
          </cell>
          <cell r="E852" t="str">
            <v>ML</v>
          </cell>
          <cell r="F852">
            <v>27966.67</v>
          </cell>
          <cell r="G852">
            <v>42496</v>
          </cell>
        </row>
        <row r="853">
          <cell r="C853">
            <v>1651</v>
          </cell>
          <cell r="D853" t="str">
            <v>Suministro E Instalación De Armarios Inferiores Bajo Mesón De Concreto, En Madera De Cedro, Incluye Entrepaño Y Puertas De 0.90 X 1.00 Metros, Longitud El Mueble 3.00 Metros</v>
          </cell>
          <cell r="E853" t="str">
            <v>UN</v>
          </cell>
          <cell r="F853">
            <v>769278.33</v>
          </cell>
          <cell r="G853">
            <v>41927</v>
          </cell>
        </row>
        <row r="854">
          <cell r="C854">
            <v>1653</v>
          </cell>
          <cell r="D854" t="str">
            <v>Suministro E Instalación De Gabinete Para Guardar Implementos, De 0.585 X 0.278 X 0.365 Metros Ref. 60271 Tipo Homecenter O Similar</v>
          </cell>
          <cell r="E854" t="str">
            <v>UN</v>
          </cell>
          <cell r="F854">
            <v>261850</v>
          </cell>
          <cell r="G854">
            <v>41067</v>
          </cell>
        </row>
        <row r="855">
          <cell r="C855">
            <v>1657</v>
          </cell>
          <cell r="D855" t="str">
            <v>Suministro E Instalacion De Tuberia De Alcantarillado Durafort O Similar D = 20" - 500 Mm</v>
          </cell>
          <cell r="E855" t="str">
            <v>ML</v>
          </cell>
          <cell r="F855">
            <v>391918.9</v>
          </cell>
          <cell r="G855">
            <v>42466</v>
          </cell>
        </row>
        <row r="856">
          <cell r="C856">
            <v>1659</v>
          </cell>
          <cell r="D856" t="str">
            <v>Levante De Muro En Bloque De 0.15 X 0.20 X 0.40 Metros Con Celdas Rellenas En Concreto De 2500 Psi, Refuerzo Central De D = 1/2" A Cada 2.00 Metros, Mortero De Pega 1:4</v>
          </cell>
          <cell r="E856" t="str">
            <v>M2</v>
          </cell>
          <cell r="F856">
            <v>99860.06</v>
          </cell>
          <cell r="G856">
            <v>42496</v>
          </cell>
        </row>
        <row r="857">
          <cell r="C857">
            <v>1660</v>
          </cell>
          <cell r="D857" t="str">
            <v>Registro De 1.20 X 1.20 X 1.50 Metros, En Bloque De 0.15 Metros, Rellenos De Concreto Y Refuerzo De Acero D = 1/2" En Las Esquinas, Pañetado Con Mortero 1:4 Impermeabilizado, Con Tapa Y Fondo En Concreto De 3000 Psi Reforzada Con Varillas D = 1/2" A Cada 0.15 Metros En Ambos Sentidos, Incluye Excavacion</v>
          </cell>
          <cell r="E857" t="str">
            <v>UN</v>
          </cell>
          <cell r="F857">
            <v>1172215.51</v>
          </cell>
          <cell r="G857">
            <v>41067</v>
          </cell>
        </row>
        <row r="858">
          <cell r="C858">
            <v>1662</v>
          </cell>
          <cell r="D858" t="str">
            <v>Adecuacion Y Restauracion De Zonas Aledañas Que Se Cancelaran Por Actividades Realizadas: - Levante De Muro M2 = $25.945.29 - Pañete De Muro M2 = $12.292.79 - Demolicion De Piso M2 = $8.263.33 - Plantilla De Piso Concreto De 1500 Psi E = 0.05 Metros M2 = $ 16.519.85 - Piso En Baldosa M2 = $33.073.15 - Cubierta En Lamina Ondulada De Asbesto Cemento M2 = $32.719.78 - Demolicion De Muro M2 = $11.319.77 - Desmonte De Cubierta M2 = 12.611.38 Entre Otros</v>
          </cell>
          <cell r="E858" t="str">
            <v>GL</v>
          </cell>
          <cell r="F858">
            <v>10000000</v>
          </cell>
          <cell r="G858">
            <v>40697</v>
          </cell>
        </row>
        <row r="859">
          <cell r="C859">
            <v>1663</v>
          </cell>
          <cell r="D859" t="str">
            <v>Red De Media Tensión Del Tablero General Al Transformador</v>
          </cell>
          <cell r="E859" t="str">
            <v>ML</v>
          </cell>
          <cell r="F859">
            <v>325000</v>
          </cell>
          <cell r="G859">
            <v>41494</v>
          </cell>
        </row>
        <row r="860">
          <cell r="C860">
            <v>1664</v>
          </cell>
          <cell r="D860" t="str">
            <v>Columna En Concreto De 3000 Psi De 0.25 X 0.25 No Incluye Acero De Refuerzo</v>
          </cell>
          <cell r="E860" t="str">
            <v>ML</v>
          </cell>
          <cell r="F860">
            <v>46080.85</v>
          </cell>
          <cell r="G860">
            <v>42472</v>
          </cell>
        </row>
        <row r="861">
          <cell r="C861">
            <v>1665</v>
          </cell>
          <cell r="D861" t="str">
            <v>E - Suministro E Instalación De Caja De Paso De 0.30 X 0.30 X 0.10 Metros Con Tapa Y Bisagra</v>
          </cell>
          <cell r="E861" t="str">
            <v>UN</v>
          </cell>
          <cell r="F861">
            <v>108825</v>
          </cell>
          <cell r="G861">
            <v>41835</v>
          </cell>
        </row>
        <row r="862">
          <cell r="C862">
            <v>1667</v>
          </cell>
          <cell r="D862" t="str">
            <v>E - Suministro Y Construcción Sistema De Polo A Tierra: 3 Varillas De Cobre De 5/8",  De 2.44 Metros, Amarrado Con Cable 2/0, Punto De Inspeccion Con Platina Aislada De Cobre Soldado, Incluye Hidrosolta ( Ver Diseño Sistema Electrico)</v>
          </cell>
          <cell r="E862" t="str">
            <v>UN</v>
          </cell>
          <cell r="F862">
            <v>1900000</v>
          </cell>
          <cell r="G862">
            <v>41771</v>
          </cell>
        </row>
        <row r="863">
          <cell r="C863">
            <v>1668</v>
          </cell>
          <cell r="D863" t="str">
            <v>E - Acometida De Desde S/E Hasta Td En Cable 3 X 2 + 4 + 6(T); Tuberia De Pvc D = 1 1/2" ( Ver Diseño De Sistema Eléctrico)</v>
          </cell>
          <cell r="E863" t="str">
            <v>ML</v>
          </cell>
          <cell r="F863">
            <v>105000</v>
          </cell>
          <cell r="G863">
            <v>41451</v>
          </cell>
        </row>
        <row r="864">
          <cell r="C864">
            <v>1669</v>
          </cell>
          <cell r="D864" t="str">
            <v>E - Acometida De Desde S/E Hasta T/D En Cable 3 X 8 + 8 + 8(T); Tuberia D = 1" Emt (Ver Diseño Sistema Eléctrico)</v>
          </cell>
          <cell r="E864" t="str">
            <v>ML</v>
          </cell>
          <cell r="F864">
            <v>50000</v>
          </cell>
          <cell r="G864">
            <v>41451</v>
          </cell>
        </row>
        <row r="865">
          <cell r="C865">
            <v>1671</v>
          </cell>
          <cell r="D865" t="str">
            <v>E - Suministro E Instalación De Luminaria Ojo De Buey Dirigible, Silver Sylvania O Similar</v>
          </cell>
          <cell r="E865" t="str">
            <v>UN</v>
          </cell>
          <cell r="F865">
            <v>61031.88</v>
          </cell>
          <cell r="G865">
            <v>41927</v>
          </cell>
        </row>
        <row r="866">
          <cell r="C866">
            <v>1672</v>
          </cell>
          <cell r="D866" t="str">
            <v>Suministro E Instalación De Transformador Seco 2 Kva 460 / 220 - 120 V Ac Trifásico, Incluye Celda De Aislamiento</v>
          </cell>
          <cell r="E866" t="str">
            <v>UN</v>
          </cell>
          <cell r="F866">
            <v>2650990</v>
          </cell>
          <cell r="G866">
            <v>41480</v>
          </cell>
        </row>
        <row r="867">
          <cell r="C867">
            <v>1673</v>
          </cell>
          <cell r="D867" t="str">
            <v>Placa Para Alma Del Puente En Concreto De 3000 Psi E = 0.35 Metros</v>
          </cell>
          <cell r="E867" t="str">
            <v>M2</v>
          </cell>
          <cell r="F867">
            <v>180944.36</v>
          </cell>
          <cell r="G867">
            <v>41038</v>
          </cell>
        </row>
        <row r="868">
          <cell r="C868">
            <v>1674</v>
          </cell>
          <cell r="D868" t="str">
            <v>Baranda De Protección En Tubería Galvanizada D = 21/2" Calibre 1/8", Incluye Pintura , Altura 1.00 Metro, Con Parales A Cada 1.20 Metros, Con Refuerzo Exterior De Fijación En Platina De 2" X 1/2" Y Tubería Horizontal A Cada 0.25 Metros</v>
          </cell>
          <cell r="E868" t="str">
            <v>ML</v>
          </cell>
          <cell r="F868">
            <v>208987.5</v>
          </cell>
          <cell r="G868">
            <v>41026</v>
          </cell>
        </row>
        <row r="869">
          <cell r="C869">
            <v>1675</v>
          </cell>
          <cell r="D869" t="str">
            <v>Limpieza Con Retrocargador De Llanta En Arroyos De Seccion &gt; 4.00 Metros</v>
          </cell>
          <cell r="E869" t="str">
            <v>M3</v>
          </cell>
          <cell r="F869">
            <v>28770</v>
          </cell>
          <cell r="G869">
            <v>42516</v>
          </cell>
        </row>
        <row r="870">
          <cell r="C870">
            <v>1676</v>
          </cell>
          <cell r="D870" t="str">
            <v>Viga De Sobrecimiento De 0.15 X 0.20 Metros, En Concreto De 2500 Psi, Incluye 4 Varillas D = 3/8", Y Estribos D = 1/4" A Cada 0.15 Metros Con Apuntalamiento</v>
          </cell>
          <cell r="E870" t="str">
            <v>ML</v>
          </cell>
          <cell r="F870">
            <v>57594.98</v>
          </cell>
          <cell r="G870">
            <v>42416</v>
          </cell>
        </row>
        <row r="871">
          <cell r="C871">
            <v>1678</v>
          </cell>
          <cell r="D871" t="str">
            <v>Pintura Granyplast Aplicada En Areas Con Ancho &lt; 0.80 Metros</v>
          </cell>
          <cell r="E871" t="str">
            <v>ML</v>
          </cell>
          <cell r="F871">
            <v>14530.38</v>
          </cell>
          <cell r="G871">
            <v>41047</v>
          </cell>
        </row>
        <row r="872">
          <cell r="C872">
            <v>1680</v>
          </cell>
          <cell r="D872" t="str">
            <v>Suministro E Instalación De Puerta Tipo Milano De 1.00 X 2.00 Metros, Pintada En Tintilla, Incluye Marco En Madera, Bisagra, Cerradura De Seguridad Doble Vuelta</v>
          </cell>
          <cell r="E872" t="str">
            <v>UN</v>
          </cell>
          <cell r="F872">
            <v>405778.33</v>
          </cell>
          <cell r="G872">
            <v>41569</v>
          </cell>
        </row>
        <row r="873">
          <cell r="C873">
            <v>1681</v>
          </cell>
          <cell r="D873" t="str">
            <v>Desmonte De Cielo Raso A Una Altura &gt; 3.00 Metros &lt; 10.00 Metros, Incluye Retiro De Material</v>
          </cell>
          <cell r="E873" t="str">
            <v>M2</v>
          </cell>
          <cell r="F873">
            <v>21401.11</v>
          </cell>
          <cell r="G873">
            <v>42416</v>
          </cell>
        </row>
        <row r="874">
          <cell r="C874">
            <v>1682</v>
          </cell>
          <cell r="D874" t="str">
            <v>Relleno En Material Seleccionado Apisonado</v>
          </cell>
          <cell r="E874" t="str">
            <v>M3</v>
          </cell>
          <cell r="F874">
            <v>46702.5</v>
          </cell>
          <cell r="G874">
            <v>42496</v>
          </cell>
        </row>
        <row r="875">
          <cell r="C875">
            <v>1683</v>
          </cell>
          <cell r="D875" t="str">
            <v>Relleno En Material Seleccionado Apisonado</v>
          </cell>
          <cell r="E875" t="str">
            <v>M3</v>
          </cell>
          <cell r="F875">
            <v>71014.25</v>
          </cell>
          <cell r="G875">
            <v>42067</v>
          </cell>
        </row>
        <row r="876">
          <cell r="C876">
            <v>1684</v>
          </cell>
          <cell r="D876" t="str">
            <v>Demolición De Estructura Existente, Incluye Retiro De Material</v>
          </cell>
          <cell r="E876" t="str">
            <v>M3</v>
          </cell>
          <cell r="F876">
            <v>58653.9</v>
          </cell>
          <cell r="G876">
            <v>42535</v>
          </cell>
        </row>
        <row r="877">
          <cell r="C877">
            <v>1685</v>
          </cell>
          <cell r="D877" t="str">
            <v>Suministro E Instalación De Tubería Pvc D = 2" Para Placa Superior O Lloradero</v>
          </cell>
          <cell r="E877" t="str">
            <v>ML</v>
          </cell>
          <cell r="F877">
            <v>21981.96</v>
          </cell>
          <cell r="G877">
            <v>41068</v>
          </cell>
        </row>
        <row r="878">
          <cell r="C878">
            <v>1686</v>
          </cell>
          <cell r="D878" t="str">
            <v>Corte Y Perfilado De Pavimento Con Disco De Diamante Y Junta En Silicona</v>
          </cell>
          <cell r="E878" t="str">
            <v>ML</v>
          </cell>
          <cell r="F878">
            <v>9624.75</v>
          </cell>
          <cell r="G878">
            <v>41212</v>
          </cell>
        </row>
        <row r="879">
          <cell r="C879">
            <v>1687</v>
          </cell>
          <cell r="D879" t="str">
            <v>Pintura Epóxica Para Piso</v>
          </cell>
          <cell r="E879" t="str">
            <v>M2</v>
          </cell>
          <cell r="F879">
            <v>26979.25</v>
          </cell>
          <cell r="G879">
            <v>42496</v>
          </cell>
        </row>
        <row r="880">
          <cell r="C880">
            <v>1688</v>
          </cell>
          <cell r="D880" t="str">
            <v>Losa Maciza En Concreto De 3000 Psi, No Incluye Acero De Refuerzo, E = 0.10 Metros</v>
          </cell>
          <cell r="E880" t="str">
            <v>M2</v>
          </cell>
          <cell r="F880">
            <v>105334.89</v>
          </cell>
          <cell r="G880">
            <v>42102</v>
          </cell>
        </row>
        <row r="881">
          <cell r="C881">
            <v>1689</v>
          </cell>
          <cell r="D881" t="str">
            <v>Suministro, Instalación Y Montaje De Concertina De 18" De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v>
          </cell>
          <cell r="E881" t="str">
            <v>ML</v>
          </cell>
          <cell r="F881">
            <v>38280</v>
          </cell>
          <cell r="G881">
            <v>41666</v>
          </cell>
        </row>
        <row r="882">
          <cell r="C882">
            <v>1692</v>
          </cell>
          <cell r="D882" t="str">
            <v>Suministro E Instalación De Rejilla Prefabricada De Concreto Reforzado Para Sumidero, Resistente Al Paso Peatonal, De 0.40 X 0.40 X 0.06 Metros, Tipo Titan O Similar</v>
          </cell>
          <cell r="E882" t="str">
            <v>ML</v>
          </cell>
          <cell r="F882">
            <v>46406.75</v>
          </cell>
          <cell r="G882">
            <v>41038</v>
          </cell>
        </row>
        <row r="883">
          <cell r="C883">
            <v>1693</v>
          </cell>
          <cell r="D883" t="str">
            <v>Placa De Fondo En Concreto De 4000 Psi  Premezclado E = 0.25 Metros</v>
          </cell>
          <cell r="E883" t="str">
            <v>M3</v>
          </cell>
          <cell r="F883">
            <v>617989.74</v>
          </cell>
          <cell r="G883">
            <v>41037</v>
          </cell>
        </row>
        <row r="884">
          <cell r="C884">
            <v>1697</v>
          </cell>
          <cell r="D884" t="str">
            <v>Viga Sobre Muro En Concreto De 3000 Psi De 0.15 X 0.15 Metros No Incluye Acero De Refuerzo</v>
          </cell>
          <cell r="E884" t="str">
            <v>ML</v>
          </cell>
          <cell r="F884">
            <v>23727.95</v>
          </cell>
          <cell r="G884">
            <v>41075</v>
          </cell>
        </row>
        <row r="885">
          <cell r="C885">
            <v>1698</v>
          </cell>
          <cell r="D885" t="str">
            <v>Juntas Transversales Con Cinta Sika Y Sikaflex O Similar</v>
          </cell>
          <cell r="E885" t="str">
            <v>ML</v>
          </cell>
          <cell r="F885">
            <v>59916.83</v>
          </cell>
          <cell r="G885">
            <v>41037</v>
          </cell>
        </row>
        <row r="886">
          <cell r="C886">
            <v>1699</v>
          </cell>
          <cell r="D886" t="str">
            <v>Junta Longitudinal Con Cinta Sika, Sikaflex Y Sikarod O Similar</v>
          </cell>
          <cell r="E886" t="str">
            <v>ML</v>
          </cell>
          <cell r="F886">
            <v>60682.33</v>
          </cell>
          <cell r="G886">
            <v>41344</v>
          </cell>
        </row>
        <row r="887">
          <cell r="C887">
            <v>1700</v>
          </cell>
          <cell r="D887" t="str">
            <v>Filtro En Canto Rodado Incluye Geotextil Nt 3000 Y Tuberia Pvc Perforada D = 4"</v>
          </cell>
          <cell r="E887" t="str">
            <v>M3</v>
          </cell>
          <cell r="F887">
            <v>117999.3</v>
          </cell>
          <cell r="G887">
            <v>42241</v>
          </cell>
        </row>
        <row r="888">
          <cell r="C888">
            <v>1702</v>
          </cell>
          <cell r="D888" t="str">
            <v>Placa De Fondo En Concreto De 4000 Psi  Premezclado Con Baja Permeabilidad</v>
          </cell>
          <cell r="E888" t="str">
            <v>M3</v>
          </cell>
          <cell r="F888">
            <v>603039.84</v>
          </cell>
          <cell r="G888">
            <v>41008</v>
          </cell>
        </row>
        <row r="889">
          <cell r="C889">
            <v>1703</v>
          </cell>
          <cell r="D889" t="str">
            <v>Muro Para Soporte, Estribos O Losa De Puente En Concreto De 4000 Psi Premezclado Con Baja Permeabilidad, No Incluye Acero De Refuerzo</v>
          </cell>
          <cell r="E889" t="str">
            <v>M3</v>
          </cell>
          <cell r="F889">
            <v>647290.19999999995</v>
          </cell>
          <cell r="G889">
            <v>41037</v>
          </cell>
        </row>
        <row r="890">
          <cell r="C890">
            <v>1704</v>
          </cell>
          <cell r="D890" t="str">
            <v>Pavimento En Concreto Rigido Mr = 600 Psi, Acelerado A Tres (3) Dias E = 0.20 Metros, Pasadores D = 1" - Longitud 0.35 Metros A Cada 0.30 Metros Y D = 1/2" - Longitud 0.85 Metros A Cada 1.20 Metros, Junta Y Antisol</v>
          </cell>
          <cell r="E890" t="str">
            <v>M2</v>
          </cell>
          <cell r="F890">
            <v>140198.75</v>
          </cell>
          <cell r="G890">
            <v>42493</v>
          </cell>
        </row>
        <row r="891">
          <cell r="C891">
            <v>1705</v>
          </cell>
          <cell r="D891" t="str">
            <v>Placa Para Alma Del Puente En Concreto De 4000 Psi</v>
          </cell>
          <cell r="E891" t="str">
            <v>M3</v>
          </cell>
          <cell r="F891">
            <v>770462.3</v>
          </cell>
          <cell r="G891">
            <v>41080</v>
          </cell>
        </row>
        <row r="892">
          <cell r="C892">
            <v>1706</v>
          </cell>
          <cell r="D892" t="str">
            <v>Andén En Loseta De Concreto Bicapa Tipo Idu A50 De 0.40 X 0.40 X 0.06 Metros Para Tráfico Peatonal Y Vehicular Liviano - Línea Titan O Similar</v>
          </cell>
          <cell r="E892" t="str">
            <v>M2</v>
          </cell>
          <cell r="F892">
            <v>77269.8</v>
          </cell>
          <cell r="G892">
            <v>41354</v>
          </cell>
        </row>
        <row r="893">
          <cell r="C893">
            <v>1709</v>
          </cell>
          <cell r="D893" t="str">
            <v>Piso En Loseta Prepulida Para Exteriores De 0.30 X 0.30 X 0.026 Metros, Tipo Alfa O Similar</v>
          </cell>
          <cell r="E893" t="str">
            <v>M2</v>
          </cell>
          <cell r="F893">
            <v>87778.66</v>
          </cell>
          <cell r="G893">
            <v>42776</v>
          </cell>
        </row>
        <row r="894">
          <cell r="C894">
            <v>1710</v>
          </cell>
          <cell r="D894" t="str">
            <v>Piso En Piedra Naturstone De 0.40 X 0.40 X 0.040 Metros, Tipo Alfa O Similar</v>
          </cell>
          <cell r="E894" t="str">
            <v>M2</v>
          </cell>
          <cell r="F894">
            <v>73380.009999999995</v>
          </cell>
          <cell r="G894">
            <v>41057</v>
          </cell>
        </row>
        <row r="895">
          <cell r="C895">
            <v>1712</v>
          </cell>
          <cell r="D895" t="str">
            <v>Plantilla De Piso En Mortero 1:6 E = 0.07 Metros</v>
          </cell>
          <cell r="E895" t="str">
            <v>M2</v>
          </cell>
          <cell r="F895">
            <v>22113.83</v>
          </cell>
          <cell r="G895">
            <v>42572</v>
          </cell>
        </row>
        <row r="896">
          <cell r="C896">
            <v>1713</v>
          </cell>
          <cell r="D896" t="str">
            <v>Plantilla De Piso En Mortero 1:6 Impermeabilizado E = 0.07 Metros</v>
          </cell>
          <cell r="E896" t="str">
            <v>M2</v>
          </cell>
          <cell r="F896">
            <v>27413.11</v>
          </cell>
          <cell r="G896">
            <v>41066</v>
          </cell>
        </row>
        <row r="897">
          <cell r="C897">
            <v>1714</v>
          </cell>
          <cell r="D897" t="str">
            <v>Relleno Y Compactación Con Material De Triturado En Capas De 0.40 Metros</v>
          </cell>
          <cell r="E897" t="str">
            <v>M3</v>
          </cell>
          <cell r="F897">
            <v>109981.5</v>
          </cell>
          <cell r="G897">
            <v>41375</v>
          </cell>
        </row>
        <row r="898">
          <cell r="C898">
            <v>1716</v>
          </cell>
          <cell r="D898" t="str">
            <v>E - Suministro E Instalación De Estufa De 4 Fogones Para Empotrar, A Gas, En Acero Inoxidable, Encendido Electrónico, Quemadores De Bronce, Tipo Haceb O Similar</v>
          </cell>
          <cell r="E898" t="str">
            <v>UN</v>
          </cell>
          <cell r="F898">
            <v>269712.5</v>
          </cell>
          <cell r="G898">
            <v>42578</v>
          </cell>
        </row>
        <row r="899">
          <cell r="C899">
            <v>1717</v>
          </cell>
          <cell r="D899" t="str">
            <v>Excavación A Máquina Con Motoniveladora, No Incluye Retiro De Material</v>
          </cell>
          <cell r="E899" t="str">
            <v>M3</v>
          </cell>
          <cell r="F899">
            <v>18744.45</v>
          </cell>
          <cell r="G899">
            <v>42535</v>
          </cell>
        </row>
        <row r="900">
          <cell r="C900">
            <v>1718</v>
          </cell>
          <cell r="D900" t="str">
            <v>Excavación Con Retroexcavadora Sobre Oruga Para Construcción De Canalización Hacia Box Coulvert, De Ancho 2.00  A 2.50 Metros, Profundidad Promedio De  2.00 Metros</v>
          </cell>
          <cell r="E900" t="str">
            <v>ML</v>
          </cell>
          <cell r="F900">
            <v>106773.75999999999</v>
          </cell>
          <cell r="G900">
            <v>41037</v>
          </cell>
        </row>
        <row r="901">
          <cell r="C901">
            <v>1720</v>
          </cell>
          <cell r="D901" t="str">
            <v>E - Suministro E Instalación De Lámpara Decorativas Tipo Aplique Para Terrazas</v>
          </cell>
          <cell r="E901" t="str">
            <v>UN</v>
          </cell>
          <cell r="F901">
            <v>166231.88</v>
          </cell>
          <cell r="G901">
            <v>41737</v>
          </cell>
        </row>
        <row r="902">
          <cell r="C902">
            <v>1721</v>
          </cell>
          <cell r="D902" t="str">
            <v>Registro Sanitario De 1.20 X 1.20 X 1.50 Metros, Muros En Ladrillo Macizo Doble , Pañetado Con Mortero 1:4 Impermeabilizado, Placa De Fondo En Concreto De 3000 Psi, Y Tapa En Reja De Hierro Con Varilla De 1/2" A Cada 0.15 Metros En Ambos Sentidos</v>
          </cell>
          <cell r="E902" t="str">
            <v>UN</v>
          </cell>
          <cell r="F902">
            <v>1567160.41</v>
          </cell>
          <cell r="G902">
            <v>41799</v>
          </cell>
        </row>
        <row r="903">
          <cell r="C903">
            <v>1722</v>
          </cell>
          <cell r="D903" t="str">
            <v>Demolición De Divisiones Modulares Y Retiro De Material</v>
          </cell>
          <cell r="E903" t="str">
            <v>M2</v>
          </cell>
          <cell r="F903">
            <v>13683.89</v>
          </cell>
          <cell r="G903">
            <v>42429</v>
          </cell>
        </row>
        <row r="904">
          <cell r="C904">
            <v>1723</v>
          </cell>
          <cell r="D904" t="str">
            <v>Kiosco De 5.00 X 5.00 Metros, Altura De Columnas 2.80 Metros, Estructura De Soporte Para Cubierta En Madera Pino Pátula Inmunizada, Cubierta De Paja, Piso Y Bancas De Concreto</v>
          </cell>
          <cell r="E904" t="str">
            <v>UN</v>
          </cell>
          <cell r="F904">
            <v>7000000</v>
          </cell>
          <cell r="G904">
            <v>41862</v>
          </cell>
        </row>
        <row r="905">
          <cell r="C905">
            <v>1724</v>
          </cell>
          <cell r="D905" t="str">
            <v>Suministro E Instalación De Parasol En Lona Litoral - Plastilona Calibre 300, Estructura De Soporte En Tubería De Hierro Cuadrada, Acabado Con Anticorrosivo Y Pintura De Esmalte</v>
          </cell>
          <cell r="E905" t="str">
            <v>M2</v>
          </cell>
          <cell r="F905">
            <v>75000</v>
          </cell>
          <cell r="G905">
            <v>41068</v>
          </cell>
        </row>
        <row r="906">
          <cell r="C906">
            <v>1725</v>
          </cell>
          <cell r="D906" t="str">
            <v>Construccion De Box Culvert Tipo 1 ( Dimensiones 3.00 X 1.00 X 7.00 Metros - Medidas Libres ), Incluye: Nivelacion, Replanteo Y Señalizacion, Manejo De Aguas, Excavaciones, Rellenos, Base En Suelo Cemento, Estructura En Concreto Armado, Aletas De 6.00 Metros, Anden, Bordillo, Baranda, Rampa De 7.00 Metros</v>
          </cell>
          <cell r="E906" t="str">
            <v>UN</v>
          </cell>
          <cell r="F906">
            <v>53788158</v>
          </cell>
          <cell r="G906">
            <v>40968</v>
          </cell>
        </row>
        <row r="907">
          <cell r="C907">
            <v>1726</v>
          </cell>
          <cell r="D907" t="str">
            <v>Parrilla De Hierro De 1/2" A Cada 0.50 Metros En Ambos Sentidos</v>
          </cell>
          <cell r="E907" t="str">
            <v>M2</v>
          </cell>
          <cell r="F907">
            <v>18528.48</v>
          </cell>
          <cell r="G907">
            <v>41345</v>
          </cell>
        </row>
        <row r="908">
          <cell r="C908">
            <v>1727</v>
          </cell>
          <cell r="D908" t="str">
            <v>Placa Para Piso En Concreto De 3000 Psi E = 0.07 Metros, Con Juntas En Tablón Vitrificado De 0.30 X 0.30 Metros</v>
          </cell>
          <cell r="E908" t="str">
            <v>M2</v>
          </cell>
          <cell r="F908">
            <v>40799.51</v>
          </cell>
          <cell r="G908">
            <v>41066</v>
          </cell>
        </row>
        <row r="909">
          <cell r="C909">
            <v>1728</v>
          </cell>
          <cell r="D909" t="str">
            <v>Acabado Exterior En Piedra China Lavada</v>
          </cell>
          <cell r="E909" t="str">
            <v>ML</v>
          </cell>
          <cell r="F909">
            <v>25585.86</v>
          </cell>
          <cell r="G909">
            <v>41011</v>
          </cell>
        </row>
        <row r="910">
          <cell r="C910">
            <v>1729</v>
          </cell>
          <cell r="D910" t="str">
            <v>Piso En Piedra China Y Granito Lavado</v>
          </cell>
          <cell r="E910" t="str">
            <v>M2</v>
          </cell>
          <cell r="F910">
            <v>54277.599999999999</v>
          </cell>
          <cell r="G910">
            <v>41386</v>
          </cell>
        </row>
        <row r="911">
          <cell r="C911">
            <v>1730</v>
          </cell>
          <cell r="D911" t="str">
            <v>Suministro, Instalación Y Montaje  De Estructura Metálica Para Cancha En Perfil De Hierro Pag, Incluye Cerchas, Correas, Riostras, Tensores, Platinas De Anclaje, Pintura En Anticorrosivo Base Cromato De Zinc, Acabado En Esmalte</v>
          </cell>
          <cell r="E911" t="str">
            <v>M2</v>
          </cell>
          <cell r="F911">
            <v>65000</v>
          </cell>
          <cell r="G911">
            <v>41680</v>
          </cell>
        </row>
        <row r="912">
          <cell r="C912">
            <v>1731</v>
          </cell>
          <cell r="D912" t="str">
            <v>Suministro Instalación Y Montaje De Columna En Estructura Metálica Para Cancha, Altura 5.00 Metros En Perfil De Hierro Pag, Incluye Platinas De Enlace, Anclaje, Pintura Anticorrosiva Base Cromato De Zinc Y Acabado En Esmalte</v>
          </cell>
          <cell r="E912" t="str">
            <v>UN</v>
          </cell>
          <cell r="F912">
            <v>650000</v>
          </cell>
          <cell r="G912">
            <v>41075</v>
          </cell>
        </row>
        <row r="913">
          <cell r="C913">
            <v>1732</v>
          </cell>
          <cell r="D913" t="str">
            <v>Suministro Instalación Y Montaje De Cercha Para Cancha, En Estructura Metálica Perfil De Hierro Pag, Incluye Platinas De Enlace, Anclaje, Pintura Anticorrosiva Base Cromato De Zinc, Acabado En Esmalte</v>
          </cell>
          <cell r="E913" t="str">
            <v>ML</v>
          </cell>
          <cell r="F913">
            <v>95000</v>
          </cell>
          <cell r="G913">
            <v>42314</v>
          </cell>
        </row>
        <row r="914">
          <cell r="C914">
            <v>1733</v>
          </cell>
          <cell r="D914" t="str">
            <v>Desmonte De Cubierta En Lámina Galvanizada Y Correas En Perfiles De Hierro Pag</v>
          </cell>
          <cell r="E914" t="str">
            <v>M2</v>
          </cell>
          <cell r="F914">
            <v>17745</v>
          </cell>
          <cell r="G914">
            <v>41949</v>
          </cell>
        </row>
        <row r="915">
          <cell r="C915">
            <v>1734</v>
          </cell>
          <cell r="D915" t="str">
            <v>Instalación De Cubierta En Lámina Galvanizada, Incluye Amarres Y Ganchos De Fijación</v>
          </cell>
          <cell r="E915" t="str">
            <v>M2</v>
          </cell>
          <cell r="F915">
            <v>25223.88</v>
          </cell>
          <cell r="G915">
            <v>41017</v>
          </cell>
        </row>
        <row r="916">
          <cell r="C916">
            <v>1735</v>
          </cell>
          <cell r="D916" t="str">
            <v>Excavacion Manual Para Canalizacion De 1.50 X 1.00 Metros</v>
          </cell>
          <cell r="E916" t="str">
            <v>ML</v>
          </cell>
          <cell r="F916">
            <v>20300</v>
          </cell>
          <cell r="G916">
            <v>40380</v>
          </cell>
        </row>
        <row r="917">
          <cell r="C917">
            <v>1736</v>
          </cell>
          <cell r="D917" t="str">
            <v>Concreto De 2500 Psi Impermeabilizado</v>
          </cell>
          <cell r="E917" t="str">
            <v>M3</v>
          </cell>
          <cell r="F917">
            <v>383985.88</v>
          </cell>
          <cell r="G917">
            <v>42438</v>
          </cell>
        </row>
        <row r="918">
          <cell r="C918">
            <v>1737</v>
          </cell>
          <cell r="D918" t="str">
            <v>Construccion De Box Culvert Tipo 2 ( Dimensiones 4.00 X 2.00 X 7.00 Metros - Medidas Libres ), Incluye: Nivelacion, Replanteo Y Señalizacion, Manejo De Aguas, Excavaciones, Rellenos, Base En Suelo Cemento, Estructura En Concreto Armado, Aletas De 6.00 Metros, Anden, Bordillo, Baranda, Rampa De 7.00 Metros</v>
          </cell>
          <cell r="E918" t="str">
            <v>UN</v>
          </cell>
          <cell r="F918">
            <v>66309436</v>
          </cell>
          <cell r="G918">
            <v>40968</v>
          </cell>
        </row>
        <row r="919">
          <cell r="C919">
            <v>1738</v>
          </cell>
          <cell r="D919" t="str">
            <v>Desmonte De Ductos De Aire Acondicionados, Frescasa, Tuberia De Gas, Cielo Raso Y Redes Electricas Y Retiro De Material</v>
          </cell>
          <cell r="E919" t="str">
            <v>ML</v>
          </cell>
          <cell r="F919">
            <v>5000</v>
          </cell>
          <cell r="G919">
            <v>40381</v>
          </cell>
        </row>
        <row r="920">
          <cell r="C920">
            <v>1739</v>
          </cell>
          <cell r="D920" t="str">
            <v>Piso En Tablón Vitrificado Con Mortero De Pega 1:4</v>
          </cell>
          <cell r="E920" t="str">
            <v>ML</v>
          </cell>
          <cell r="F920">
            <v>17528.7</v>
          </cell>
          <cell r="G920">
            <v>41008</v>
          </cell>
        </row>
        <row r="921">
          <cell r="C921">
            <v>1740</v>
          </cell>
          <cell r="D921" t="str">
            <v>Bordillo En Ladrillo Común Sencillo Con Mortero De Pega Y Pañete Impermeabilizado 1:4, Altura 0.30 Metros</v>
          </cell>
          <cell r="E921" t="str">
            <v>ML</v>
          </cell>
          <cell r="F921">
            <v>32445.21</v>
          </cell>
          <cell r="G921">
            <v>42472</v>
          </cell>
        </row>
        <row r="922">
          <cell r="C922">
            <v>1741</v>
          </cell>
          <cell r="D922" t="str">
            <v>Suministro E Instalación De Cubierta Termo - Acústica De Ajover O Similar, Incluye Cerchas, Correas, Riostras, Tensores, Platinas De Enlace, Anclaje,  Pintura En Anticorrosivo Y Acabado De Esmalte, Y Accesorios Generales De Instalación</v>
          </cell>
          <cell r="E922" t="str">
            <v>M2</v>
          </cell>
          <cell r="F922">
            <v>125000</v>
          </cell>
          <cell r="G922">
            <v>41494</v>
          </cell>
        </row>
        <row r="923">
          <cell r="C923">
            <v>1742</v>
          </cell>
          <cell r="D923" t="str">
            <v>Desmonte De Cubierta En Lamina Canaleta 43, Incluye Retiro De Material</v>
          </cell>
          <cell r="E923" t="str">
            <v>M2</v>
          </cell>
          <cell r="F923">
            <v>17745</v>
          </cell>
          <cell r="G923">
            <v>42496</v>
          </cell>
        </row>
        <row r="924">
          <cell r="C924">
            <v>1748</v>
          </cell>
          <cell r="D924" t="str">
            <v>Construcción De Gaviones De 2.00 X 1.00 X 1.00 Metros, Incluye Canasta Metálica En Alambre De Hierro Galvanizada Calibre 12 Mm, Ojo De 0.10 X 0.10 Metros, Rellena De Roca De Cantera Entre 0.10 Y 0.30 Metros</v>
          </cell>
          <cell r="E924" t="str">
            <v>UN</v>
          </cell>
          <cell r="F924">
            <v>225357.5</v>
          </cell>
          <cell r="G924">
            <v>41786</v>
          </cell>
        </row>
        <row r="925">
          <cell r="C925">
            <v>1749</v>
          </cell>
          <cell r="D925" t="str">
            <v>Construcción De Gaviones De 2.00 X 1.00 X 1.00 Metros, Incluye Canasta Metálica En Alambre De Hierro Galvanizada Calibre 13.5 Mm, Forrada En Pvc, Ojo De 0.10 X 0.10 Metros, Rellena De Roca De Cantera Entre 0.10 Y 0.30 Metros</v>
          </cell>
          <cell r="E925" t="str">
            <v>UN</v>
          </cell>
          <cell r="F925">
            <v>274757.5</v>
          </cell>
          <cell r="G925">
            <v>42198</v>
          </cell>
        </row>
        <row r="926">
          <cell r="C926">
            <v>1752</v>
          </cell>
          <cell r="D926" t="str">
            <v>Demarcación Con Pintura Reflectiva Para Cancha Y En Zona De Tráfico O Parqueo</v>
          </cell>
          <cell r="E926" t="str">
            <v>ML</v>
          </cell>
          <cell r="F926">
            <v>2706.86</v>
          </cell>
          <cell r="G926">
            <v>42578</v>
          </cell>
        </row>
        <row r="927">
          <cell r="C927">
            <v>1753</v>
          </cell>
          <cell r="D927" t="str">
            <v>Suministro De Tapa Para Manhol En Hierro Fundido Ductil, Con Bisagra Unida Al Aro, Empaque Interno, De Trafico Pesado, Diametro 0.60 Metros</v>
          </cell>
          <cell r="E927" t="str">
            <v>UN</v>
          </cell>
          <cell r="F927">
            <v>395000</v>
          </cell>
          <cell r="G927">
            <v>42466</v>
          </cell>
        </row>
        <row r="928">
          <cell r="C928">
            <v>1755</v>
          </cell>
          <cell r="D928" t="str">
            <v>Pavimento En Concreto De 3500 Psi, Incluye Antisol, Juntas E Instalación De Tapa En Hierro Fundido Para Manhol</v>
          </cell>
          <cell r="E928" t="str">
            <v>M3</v>
          </cell>
          <cell r="F928">
            <v>612332.5</v>
          </cell>
          <cell r="G928">
            <v>41564</v>
          </cell>
        </row>
        <row r="929">
          <cell r="C929">
            <v>1756</v>
          </cell>
          <cell r="D929" t="str">
            <v>Ornamentacion Y Jardineria - Poda De Formacion De Arbol De 6 A 10 Metros De Altura, Incluye Retiro De Material</v>
          </cell>
          <cell r="E929" t="str">
            <v>UN</v>
          </cell>
          <cell r="F929">
            <v>82000</v>
          </cell>
          <cell r="G929">
            <v>40403</v>
          </cell>
        </row>
        <row r="930">
          <cell r="C930">
            <v>1757</v>
          </cell>
          <cell r="D930" t="str">
            <v>Ornamentacion Y Jardineria - Siembra De Coccoloba Uvifera De 0.30 Metros ( Uva De Playa Para Seto), Incluye Transporte</v>
          </cell>
          <cell r="E930" t="str">
            <v>UN</v>
          </cell>
          <cell r="F930">
            <v>4900</v>
          </cell>
          <cell r="G930">
            <v>40403</v>
          </cell>
        </row>
        <row r="931">
          <cell r="C931">
            <v>1758</v>
          </cell>
          <cell r="D931" t="str">
            <v>Ornamentacion Y Jardineria - Siembra De Conocarpus Erectus 0.30 Metros (Mangle Zaragoza), Incluye Transporte</v>
          </cell>
          <cell r="E931" t="str">
            <v>UN</v>
          </cell>
          <cell r="F931">
            <v>4900</v>
          </cell>
          <cell r="G931">
            <v>40403</v>
          </cell>
        </row>
        <row r="932">
          <cell r="C932">
            <v>1759</v>
          </cell>
          <cell r="D932" t="str">
            <v>Ornamentacion Y Jardiineria - Siembra De Palma Washingtonia Robusta  De 4.00 Metros (Washingtonia), Incluye Transporte</v>
          </cell>
          <cell r="E932" t="str">
            <v>UN</v>
          </cell>
          <cell r="F932">
            <v>415000</v>
          </cell>
          <cell r="G932">
            <v>40672</v>
          </cell>
        </row>
        <row r="933">
          <cell r="C933">
            <v>1760</v>
          </cell>
          <cell r="D933" t="str">
            <v>Ornamentacion Y Jardineria - Siembra De Tradescantia Pallida Purpurea De 0.20 Metros (Barquito  Morado), Incluye Transporte</v>
          </cell>
          <cell r="E933" t="str">
            <v>UN</v>
          </cell>
          <cell r="F933">
            <v>4800</v>
          </cell>
          <cell r="G933">
            <v>42241</v>
          </cell>
        </row>
        <row r="934">
          <cell r="C934">
            <v>1761</v>
          </cell>
          <cell r="D934" t="str">
            <v>Ornamentacion Y Jardineria - Siembra De  Palma Phoenix Roebelini Sencilla De 2.00 Metros (Robelini), Incluye Transporte</v>
          </cell>
          <cell r="E934" t="str">
            <v>UN</v>
          </cell>
          <cell r="F934">
            <v>196000</v>
          </cell>
          <cell r="G934">
            <v>41590</v>
          </cell>
        </row>
        <row r="935">
          <cell r="C935">
            <v>1762</v>
          </cell>
          <cell r="D935" t="str">
            <v>Ornamentacion Y Jardineria - Siembra De Sanciviera Trifasciatta De 0.40 Metros, (Lengua De Suegra), Incluye Transporte</v>
          </cell>
          <cell r="E935" t="str">
            <v>UN</v>
          </cell>
          <cell r="F935">
            <v>6100</v>
          </cell>
          <cell r="G935">
            <v>40403</v>
          </cell>
        </row>
        <row r="936">
          <cell r="C936">
            <v>1763</v>
          </cell>
          <cell r="D936" t="str">
            <v>Ornamentacion Y Jardineria - Siembra De Wedelia Trilobata De 0.20 Metros (Wedelia Amarilla), Incluye Transporte</v>
          </cell>
          <cell r="E936" t="str">
            <v>UN</v>
          </cell>
          <cell r="F936">
            <v>4900</v>
          </cell>
          <cell r="G936">
            <v>40403</v>
          </cell>
        </row>
        <row r="937">
          <cell r="C937">
            <v>1764</v>
          </cell>
          <cell r="D937" t="str">
            <v>Ornamentacion Y Jardineria</v>
          </cell>
          <cell r="E937" t="str">
            <v>GL</v>
          </cell>
          <cell r="F937">
            <v>0</v>
          </cell>
          <cell r="G937">
            <v>42857</v>
          </cell>
        </row>
        <row r="938">
          <cell r="C938">
            <v>1765</v>
          </cell>
          <cell r="D938" t="str">
            <v>Suministro E Instalación De Tablaestacado En Madera De 1" X 12" X 10'</v>
          </cell>
          <cell r="E938" t="str">
            <v>M2</v>
          </cell>
          <cell r="F938">
            <v>47955</v>
          </cell>
          <cell r="G938">
            <v>41038</v>
          </cell>
        </row>
        <row r="939">
          <cell r="C939">
            <v>1766</v>
          </cell>
          <cell r="D939" t="str">
            <v>Suministro E Instalación De Postes De Madera De 4" X 4", Incados 0.60 Metros En Concreto De 2500 Psi, Altura Promedio 2.40 Metros</v>
          </cell>
          <cell r="E939" t="str">
            <v>UN</v>
          </cell>
          <cell r="F939">
            <v>86240.72</v>
          </cell>
          <cell r="G939">
            <v>41038</v>
          </cell>
        </row>
        <row r="940">
          <cell r="C940">
            <v>1767</v>
          </cell>
          <cell r="D940" t="str">
            <v>Suministro E Instalación De Cubierta Termo Acustic Tipo Ajover O Similar, Incluye Accesorios</v>
          </cell>
          <cell r="E940" t="str">
            <v>M2</v>
          </cell>
          <cell r="F940">
            <v>95000</v>
          </cell>
          <cell r="G940">
            <v>41927</v>
          </cell>
        </row>
        <row r="941">
          <cell r="C941">
            <v>1768</v>
          </cell>
          <cell r="D941" t="str">
            <v>Suministro E Instalación De Entramado O Estructura Metálica Para Cielo Raso En Drywall</v>
          </cell>
          <cell r="E941" t="str">
            <v>M2</v>
          </cell>
          <cell r="F941">
            <v>21892.59</v>
          </cell>
          <cell r="G941">
            <v>41067</v>
          </cell>
        </row>
        <row r="942">
          <cell r="C942">
            <v>1769</v>
          </cell>
          <cell r="D942" t="str">
            <v>Suministro E Instalación De Rejilla De Retorno En Aluminio De 1.00 X 3.00 Metros</v>
          </cell>
          <cell r="E942" t="str">
            <v>UN</v>
          </cell>
          <cell r="F942">
            <v>100000</v>
          </cell>
          <cell r="G942">
            <v>41068</v>
          </cell>
        </row>
        <row r="943">
          <cell r="C943">
            <v>1770</v>
          </cell>
          <cell r="D943" t="str">
            <v>Muro En Concreto Ciclópeo, 60% Concreto De 3000 Psi, 40% Piedra Ciclópea, Para Dentellón O Pantalla</v>
          </cell>
          <cell r="E943" t="str">
            <v>M3</v>
          </cell>
          <cell r="F943">
            <v>383962.66</v>
          </cell>
          <cell r="G943">
            <v>41037</v>
          </cell>
        </row>
        <row r="944">
          <cell r="C944">
            <v>1771</v>
          </cell>
          <cell r="D944" t="str">
            <v>Reacomodamiento De Muro En Concreto, Caido Al Fondo Del Cauce De Arroyo, Incluye Concreto De Fijacion</v>
          </cell>
          <cell r="E944" t="str">
            <v>M2</v>
          </cell>
          <cell r="F944">
            <v>45000</v>
          </cell>
          <cell r="G944">
            <v>40415</v>
          </cell>
        </row>
        <row r="945">
          <cell r="C945">
            <v>1773</v>
          </cell>
          <cell r="D945" t="str">
            <v>Suministro E Instalación De Tensores D = 1/4" Longitud 3.00 Metros, Amarrados A Un Muerto De Concreto De 2000 Psi,  De 0.30 X 0.30 X 0.50 Metros</v>
          </cell>
          <cell r="E945" t="str">
            <v>UN</v>
          </cell>
          <cell r="F945">
            <v>20639.75</v>
          </cell>
          <cell r="G945">
            <v>41038</v>
          </cell>
        </row>
        <row r="946">
          <cell r="C946">
            <v>1775</v>
          </cell>
          <cell r="D946" t="str">
            <v>Suministro E Instalación De Saco De Polietileno Relleno En Material Arcilloso</v>
          </cell>
          <cell r="E946" t="str">
            <v>UN</v>
          </cell>
          <cell r="F946">
            <v>6685</v>
          </cell>
          <cell r="G946">
            <v>41038</v>
          </cell>
        </row>
        <row r="947">
          <cell r="C947">
            <v>1785</v>
          </cell>
          <cell r="D947" t="str">
            <v>Juegos - Suministro E Instalación De Marcos Para Cancha De Uso Múltiple (Fútbol Y Basquetbol), Con Medidas Y Altura Reglamentaria, Los Marcos En Tubería Galvanizada De 3" Y La Parte Posterior Que Sostienen Los Tableros En Tubería Galvanizada De 2", Tableros En Madera Con Sus Medidas Profesionales, Pintados, Instalados Con Sus Canastas Y Respectivas Mallas</v>
          </cell>
          <cell r="E947" t="str">
            <v>JG</v>
          </cell>
          <cell r="F947">
            <v>2900000</v>
          </cell>
          <cell r="G947">
            <v>41075</v>
          </cell>
        </row>
        <row r="948">
          <cell r="C948">
            <v>1788</v>
          </cell>
          <cell r="D948" t="str">
            <v>Pintura En Esmalte De Tuberia Galvanizada, Incluye Anticorrosivo Pulida Y Lijada</v>
          </cell>
          <cell r="E948" t="str">
            <v>ML</v>
          </cell>
          <cell r="F948">
            <v>5000</v>
          </cell>
          <cell r="G948">
            <v>42314</v>
          </cell>
        </row>
        <row r="949">
          <cell r="C949">
            <v>1803</v>
          </cell>
          <cell r="D949" t="str">
            <v>Suministro, Instalación Y Montaje De Mini Split De 3 Toneladas</v>
          </cell>
          <cell r="E949" t="str">
            <v>UN</v>
          </cell>
          <cell r="F949">
            <v>2971010</v>
          </cell>
          <cell r="G949">
            <v>41046</v>
          </cell>
        </row>
        <row r="950">
          <cell r="C950">
            <v>1807</v>
          </cell>
          <cell r="D950" t="str">
            <v>Suministro, Instalación Y Anclaje  De Caneca Plástica Con Capacidad De 50 Litros, Incluye Sistema De Pivote Antivandálico Con Tubería Galvanizada De 1.1/4"</v>
          </cell>
          <cell r="E950" t="str">
            <v>UN</v>
          </cell>
          <cell r="F950">
            <v>288222.40000000002</v>
          </cell>
          <cell r="G950">
            <v>41075</v>
          </cell>
        </row>
        <row r="951">
          <cell r="C951">
            <v>1808</v>
          </cell>
          <cell r="D951" t="str">
            <v>Juegos - Suministro E Instalación De Barras De Ejercicio En Tubería Galvanizada D = 2", Calibre 14 Mm, Marco De 2.00 X 1.50 Metros Y Paralelas En A Cada 0.50 Metros, Incluye Pintura Con Anticorrosivo Y Esmalte</v>
          </cell>
          <cell r="E951" t="str">
            <v>UN</v>
          </cell>
          <cell r="F951">
            <v>458100.8</v>
          </cell>
          <cell r="G951">
            <v>41075</v>
          </cell>
        </row>
        <row r="952">
          <cell r="C952">
            <v>1809</v>
          </cell>
          <cell r="D952" t="str">
            <v>Excavación Manual De Pilotines D = 0.20 Metros, Longitud 1.00 Metros</v>
          </cell>
          <cell r="E952" t="str">
            <v>UN</v>
          </cell>
          <cell r="F952">
            <v>7598.33</v>
          </cell>
          <cell r="G952">
            <v>41017</v>
          </cell>
        </row>
        <row r="953">
          <cell r="C953">
            <v>1810</v>
          </cell>
          <cell r="D953" t="str">
            <v>Relleno De Pilotines D = 0.20 Metros, Longitud 1.00 Metros, Con Calnare - Cal Hidratada</v>
          </cell>
          <cell r="E953" t="str">
            <v>UN</v>
          </cell>
          <cell r="F953">
            <v>50494</v>
          </cell>
          <cell r="G953">
            <v>41067</v>
          </cell>
        </row>
        <row r="954">
          <cell r="C954">
            <v>1811</v>
          </cell>
          <cell r="D954" t="str">
            <v>Placa De Cimentación Corrida En Concreto Premezclado De 3000 Psi, E = 0.30 Metros Ancho 1.00 Metro</v>
          </cell>
          <cell r="E954" t="str">
            <v>M2</v>
          </cell>
          <cell r="F954">
            <v>154509.04999999999</v>
          </cell>
          <cell r="G954">
            <v>42496</v>
          </cell>
        </row>
        <row r="955">
          <cell r="C955">
            <v>1812</v>
          </cell>
          <cell r="D955" t="str">
            <v>Columna En Concreto De 3000 Psi Premezclado De 0.15 X 0.60 Metros</v>
          </cell>
          <cell r="E955" t="str">
            <v>ML</v>
          </cell>
          <cell r="F955">
            <v>98993.58</v>
          </cell>
          <cell r="G955">
            <v>41016</v>
          </cell>
        </row>
        <row r="956">
          <cell r="C956">
            <v>1813</v>
          </cell>
          <cell r="D956" t="str">
            <v>Levante De Muro En Bloque De Concreto Abuzardado (Split) De 0.15 X 0.20 X 0.40 Metros, Mortero De Pega 1:4</v>
          </cell>
          <cell r="E956" t="str">
            <v>M2</v>
          </cell>
          <cell r="F956">
            <v>61992.160000000003</v>
          </cell>
          <cell r="G956">
            <v>42669</v>
          </cell>
        </row>
        <row r="957">
          <cell r="C957">
            <v>1814</v>
          </cell>
          <cell r="D957" t="str">
            <v>Levante De Muro En Bloque De Concreto Split De 0.15 X 0.20 X 0.40 Metros, Mortero De Pega 1:4, En Áreas Con Ancho &lt; De 0.80 Metros</v>
          </cell>
          <cell r="E957" t="str">
            <v>ML</v>
          </cell>
          <cell r="F957">
            <v>47121.74</v>
          </cell>
          <cell r="G957">
            <v>42578</v>
          </cell>
        </row>
        <row r="958">
          <cell r="C958">
            <v>1815</v>
          </cell>
          <cell r="D958" t="str">
            <v>Instalación De Cubierta Sin Incluir La Lámina Ondulada De Asbesto Cemento, Perfil7, Incluye Amarres, Ganchos De Fijación, Estructura En Madera  Y Mano De Obra</v>
          </cell>
          <cell r="E958" t="str">
            <v>M2</v>
          </cell>
          <cell r="F958">
            <v>37404.35</v>
          </cell>
          <cell r="G958">
            <v>41017</v>
          </cell>
        </row>
        <row r="959">
          <cell r="C959">
            <v>1816</v>
          </cell>
          <cell r="D959" t="str">
            <v>E - Instalación Y Montaje De Abanicos</v>
          </cell>
          <cell r="E959" t="str">
            <v>UN</v>
          </cell>
          <cell r="F959">
            <v>43633.75</v>
          </cell>
          <cell r="G959">
            <v>41451</v>
          </cell>
        </row>
        <row r="960">
          <cell r="C960">
            <v>1817</v>
          </cell>
          <cell r="D960" t="str">
            <v>Engolose De Muro A Cubierta</v>
          </cell>
          <cell r="E960" t="str">
            <v>ML</v>
          </cell>
          <cell r="F960">
            <v>13910.1</v>
          </cell>
          <cell r="G960">
            <v>41017</v>
          </cell>
        </row>
        <row r="961">
          <cell r="C961">
            <v>1818</v>
          </cell>
          <cell r="D961" t="str">
            <v>Juegos - Desmonte, Reparación Y Mantenimiento De Túnel En Madera Con Aros, Incluye Reposición De Elementos De Madera, Aros, Tuercas, Tornillos, Lijada, Aplicación De Anticorrosivos, Bases Y Acabado En Pintura De Esmalte</v>
          </cell>
          <cell r="E961" t="str">
            <v>UN</v>
          </cell>
          <cell r="F961">
            <v>120000</v>
          </cell>
          <cell r="G961">
            <v>41075</v>
          </cell>
        </row>
        <row r="962">
          <cell r="C962">
            <v>1819</v>
          </cell>
          <cell r="D962" t="str">
            <v>Juegos - Desmonte, Reparación Y Mantenimiento De Columpio De Tres (3) Puestos, Con Estructura De Madera Pino Pátula, Herrajes Y Aros, Incluye Reposición De Balancines, Elementos De Estructura De Madera, Aros, Tuercas, Tornillos, Lijada, Aplicación De Anticorrosivos, Bases Y Acabado En Pintura De Esmalte</v>
          </cell>
          <cell r="E962" t="str">
            <v>UN</v>
          </cell>
          <cell r="F962">
            <v>300000</v>
          </cell>
          <cell r="G962">
            <v>41075</v>
          </cell>
        </row>
        <row r="963">
          <cell r="C963">
            <v>1820</v>
          </cell>
          <cell r="D963" t="str">
            <v>Juegos - Desmonte, Reparación Y Mantenimiento De Sube Y Baja, Con Estructura De Madera Pino Pátula, Herrajes Y Aros, Incluye Reposición De Sillas Y Barra De Agarre, Elementos De Estructura De Madera, Galvanizados, Aros, Tuercas, Tornillos, Lijada, Aplicación De Anticorrosivos, Bases Y Acabado En Pintura De Esmalte</v>
          </cell>
          <cell r="E963" t="str">
            <v>UN</v>
          </cell>
          <cell r="F963">
            <v>300000</v>
          </cell>
          <cell r="G963">
            <v>41075</v>
          </cell>
        </row>
        <row r="964">
          <cell r="C964">
            <v>1821</v>
          </cell>
          <cell r="D964" t="str">
            <v>Juegos - Suministro E Instalación De Túnel Longitud 2.00 Metros, En Madera Pino Pátula, Con Aros, Incluye Herrajes, Tornillos De Fijación Y Acabado En Pintura De Esmalte.</v>
          </cell>
          <cell r="E964" t="str">
            <v>UN</v>
          </cell>
          <cell r="F964">
            <v>600000</v>
          </cell>
          <cell r="G964">
            <v>41075</v>
          </cell>
        </row>
        <row r="965">
          <cell r="C965">
            <v>1822</v>
          </cell>
          <cell r="D965" t="str">
            <v>Zapata De 1.50 X 1.50 X 0.40 Metros, En Concreto De 3000 Psi, Con Acero De Refuerzo Varillas De 1/2" A Cada 0.10 Metros En Ambos Sentidos</v>
          </cell>
          <cell r="E965" t="str">
            <v>UN</v>
          </cell>
          <cell r="F965">
            <v>517817.93</v>
          </cell>
          <cell r="G965">
            <v>41697</v>
          </cell>
        </row>
        <row r="966">
          <cell r="C966">
            <v>1823</v>
          </cell>
          <cell r="D966" t="str">
            <v>Pedestal De 0.80 X 0.80 X 0.70 Metros, En Concreto De 3000 Psi, Reforzado Con 8 Varillas De 5/8" Y Estribos De 3/8" A Cada 0.15 Metros</v>
          </cell>
          <cell r="E966" t="str">
            <v>UN</v>
          </cell>
          <cell r="F966">
            <v>281700.46000000002</v>
          </cell>
          <cell r="G966">
            <v>41680</v>
          </cell>
        </row>
        <row r="967">
          <cell r="C967">
            <v>1824</v>
          </cell>
          <cell r="D967" t="str">
            <v>Viga De Cimiento En Concreto De 3000 Psi De 0.40 X 0.40 Metros, Incluye 4 Varillas De 5/8" Estribos De 3/8" A Cada 0.20 Metros</v>
          </cell>
          <cell r="E967" t="str">
            <v>ML</v>
          </cell>
          <cell r="F967">
            <v>120282.94</v>
          </cell>
          <cell r="G967">
            <v>41799</v>
          </cell>
        </row>
        <row r="968">
          <cell r="C968">
            <v>1825</v>
          </cell>
          <cell r="D968" t="str">
            <v>Columna En Concreto De 3000 Psi De 0.40 X 0.60 Metros, Incluye 10 Varillas De 5/8" Estribos De 3/8" A Cada 0.10 Metros</v>
          </cell>
          <cell r="E968" t="str">
            <v>ML</v>
          </cell>
          <cell r="F968">
            <v>243532.01</v>
          </cell>
          <cell r="G968">
            <v>41016</v>
          </cell>
        </row>
        <row r="969">
          <cell r="C969">
            <v>1826</v>
          </cell>
          <cell r="D969" t="str">
            <v>Viga En Concreto De 3000 Psi, De 0.60 X 0.40 Metros, Incluye Acero De Refuerzo 8 Varillas De 5/8" Y Estribos De 3/8" A Cada 0.10 Metros</v>
          </cell>
          <cell r="E969" t="str">
            <v>ML</v>
          </cell>
          <cell r="F969">
            <v>219018.67</v>
          </cell>
          <cell r="G969">
            <v>41569</v>
          </cell>
        </row>
        <row r="970">
          <cell r="C970">
            <v>1827</v>
          </cell>
          <cell r="D970" t="str">
            <v>Viga En Concreto De 3000 Psi De 0.30 X 0.60 Metros, Incluye Acero De Refuerzo 4 Varillas De 5/8" Estribos De 3/8" A Cada 0.10 Metros</v>
          </cell>
          <cell r="E970" t="str">
            <v>ML</v>
          </cell>
          <cell r="F970">
            <v>165417.38</v>
          </cell>
          <cell r="G970">
            <v>41334</v>
          </cell>
        </row>
        <row r="971">
          <cell r="C971">
            <v>1828</v>
          </cell>
          <cell r="D971" t="str">
            <v>Mantenimiento De Ventana Corrediza De Aluminio Anodizado De 4.00 X 1.00 Metros, Incluye Felpa, Rodamiento, Tornilleria Y Suministro E Instalacion De Cerradura</v>
          </cell>
          <cell r="E971" t="str">
            <v>UN</v>
          </cell>
          <cell r="F971">
            <v>150000</v>
          </cell>
          <cell r="G971">
            <v>41418</v>
          </cell>
        </row>
        <row r="972">
          <cell r="C972">
            <v>1829</v>
          </cell>
          <cell r="D972" t="str">
            <v>Escalera En Mamposteria De Ladrillo, Con Tres Peldaños, Pañetada Con Mortero 1:4, Plantilla De Piso En Concreto De 3000 Psi E = 0.05 Metros</v>
          </cell>
          <cell r="E972" t="str">
            <v>M2</v>
          </cell>
          <cell r="F972">
            <v>106859.13</v>
          </cell>
          <cell r="G972">
            <v>41590</v>
          </cell>
        </row>
        <row r="973">
          <cell r="C973">
            <v>1830</v>
          </cell>
          <cell r="D973" t="str">
            <v>Demolición Manual De Estructura En Concreto</v>
          </cell>
          <cell r="E973" t="str">
            <v>M3</v>
          </cell>
          <cell r="F973">
            <v>75733.33</v>
          </cell>
          <cell r="G973">
            <v>41270</v>
          </cell>
        </row>
        <row r="974">
          <cell r="C974">
            <v>1831</v>
          </cell>
          <cell r="D974" t="str">
            <v>Concreto De 3500 Psi</v>
          </cell>
          <cell r="E974" t="str">
            <v>M3</v>
          </cell>
          <cell r="F974">
            <v>335603.04</v>
          </cell>
          <cell r="G974">
            <v>42438</v>
          </cell>
        </row>
        <row r="975">
          <cell r="C975">
            <v>1834</v>
          </cell>
          <cell r="D975" t="str">
            <v>Columna En Concreto De 3500 Psi Con Diámetro De 0.30 Metros, Incluye Acelerante Y Acero De Refuerzo</v>
          </cell>
          <cell r="E975" t="str">
            <v>ML</v>
          </cell>
          <cell r="F975">
            <v>145122.92000000001</v>
          </cell>
          <cell r="G975">
            <v>41016</v>
          </cell>
        </row>
        <row r="976">
          <cell r="C976">
            <v>1835</v>
          </cell>
          <cell r="D976" t="str">
            <v>Pedestal En Concreto De 3500 Psi, Con Diametro De 0.70 Metros Altura 0.80 Metros, Incluye Acelerante Y Acero De Refuerzo</v>
          </cell>
          <cell r="E976" t="str">
            <v>UN</v>
          </cell>
          <cell r="F976">
            <v>180847.34</v>
          </cell>
          <cell r="G976">
            <v>41045</v>
          </cell>
        </row>
        <row r="977">
          <cell r="C977">
            <v>1837</v>
          </cell>
          <cell r="D977" t="str">
            <v>Suministro E Instalación De Cielo Raso En Lámina Superboard, Con Estructura Metálica Y Perfil Omega A Cada 0.61 Metros.</v>
          </cell>
          <cell r="E977" t="str">
            <v>M2</v>
          </cell>
          <cell r="F977">
            <v>44779.15</v>
          </cell>
          <cell r="G977">
            <v>42472</v>
          </cell>
        </row>
        <row r="978">
          <cell r="C978">
            <v>1838</v>
          </cell>
          <cell r="D978" t="str">
            <v>Suministro E Instalación De Puerta División De Acero Inoxidable Para Baños, En Lámina De Acero Inoxidable Aisi Tipo 304, Calibre 20, Antimagnético Y Resistente A La Corrosión, Entamborado De 1" De Ancho Con Relleno Interno En Lámina De Icopor (0.552 Mts2)</v>
          </cell>
          <cell r="E978" t="str">
            <v>M2</v>
          </cell>
          <cell r="F978">
            <v>115838.74</v>
          </cell>
          <cell r="G978">
            <v>41935</v>
          </cell>
        </row>
        <row r="979">
          <cell r="C979">
            <v>1839</v>
          </cell>
          <cell r="D979" t="str">
            <v>Ornamentacion Y Jardineria - Siembra De Fraylejon Incluye Proceso De Pega, Crecimiento Y Fertilizantes</v>
          </cell>
          <cell r="E979" t="str">
            <v>UN</v>
          </cell>
          <cell r="F979">
            <v>6000</v>
          </cell>
          <cell r="G979">
            <v>40501</v>
          </cell>
        </row>
        <row r="980">
          <cell r="C980">
            <v>1840</v>
          </cell>
          <cell r="D980" t="str">
            <v>Ornamentacion Y Jardineria - Siembra De  Planta De Helecho, Incluye Transporte, Pega , Crecimiento Y Fertilizantes</v>
          </cell>
          <cell r="E980" t="str">
            <v>UN</v>
          </cell>
          <cell r="F980">
            <v>17000</v>
          </cell>
          <cell r="G980">
            <v>42241</v>
          </cell>
        </row>
        <row r="981">
          <cell r="C981">
            <v>1841</v>
          </cell>
          <cell r="D981" t="str">
            <v>Columna En Concreto De 3000 Psi Con Diametro De 0.30 Metros, No Incluye Acero De Refuerzo</v>
          </cell>
          <cell r="E981" t="str">
            <v>ML</v>
          </cell>
          <cell r="F981">
            <v>67374.91</v>
          </cell>
          <cell r="G981">
            <v>41016</v>
          </cell>
        </row>
        <row r="982">
          <cell r="C982">
            <v>1842</v>
          </cell>
          <cell r="D982" t="str">
            <v>Cimiento En Concreto Ciclópeo 60% Concreto De 3000 Psi, 40% Piedra De Cimiento, De 0.40 X 0.40 Metros</v>
          </cell>
          <cell r="E982" t="str">
            <v>ML</v>
          </cell>
          <cell r="F982">
            <v>48811.62</v>
          </cell>
          <cell r="G982">
            <v>41927</v>
          </cell>
        </row>
        <row r="983">
          <cell r="C983">
            <v>1844</v>
          </cell>
          <cell r="D983" t="str">
            <v>Piso En Adoquín Tipo Exagonal Peatonal E = 0.06 Metros, Con Borde De Confinamiento De 0.15 X 0.30 Metros En Concreto De 3000 Psi A Cada 3.00 Metros, Reforzado Con 2 Varillas D = 3/8" Y Estribos D = 1/4" A Cada 0.32 Metros</v>
          </cell>
          <cell r="E983" t="str">
            <v>M2</v>
          </cell>
          <cell r="F983">
            <v>86372.12</v>
          </cell>
          <cell r="G983">
            <v>42314</v>
          </cell>
        </row>
        <row r="984">
          <cell r="C984">
            <v>1845</v>
          </cell>
          <cell r="D984" t="str">
            <v>Andén En Gramoquín, Con Borde De Confinamiento A Ambos Lados De 0.15 X 0.30 Metros En Concreto De 3000 Psi, Reforzado Con 2 Varillas D = 3/8" Y Estribos D =1/4" A Cada 0.32 Metros</v>
          </cell>
          <cell r="E984" t="str">
            <v>M2</v>
          </cell>
          <cell r="F984">
            <v>81225.960000000006</v>
          </cell>
          <cell r="G984">
            <v>42067</v>
          </cell>
        </row>
        <row r="985">
          <cell r="C985">
            <v>1847</v>
          </cell>
          <cell r="D985" t="str">
            <v>Viga De Cimiento En Concreto De 3000 Psi, De 0.20 X 0.15 Metros, Incluye 4 Varillas D = 1/2", Estribos D = 3/8" A Cada 0.20 Metros</v>
          </cell>
          <cell r="E985" t="str">
            <v>ML</v>
          </cell>
          <cell r="F985">
            <v>49488.26</v>
          </cell>
          <cell r="G985">
            <v>41075</v>
          </cell>
        </row>
        <row r="986">
          <cell r="C986">
            <v>1848</v>
          </cell>
          <cell r="D986" t="str">
            <v>Viga De Amarre En Concreto De 3000 Psi  De 0.15 X 0.20 Metros, Incluye Acero De Refuerzo 4 Varillas D = 1/2", Estribos D = 3/8" A Cada 0.20 Metros</v>
          </cell>
          <cell r="E986" t="str">
            <v>ML</v>
          </cell>
          <cell r="F986">
            <v>55166.59</v>
          </cell>
          <cell r="G986">
            <v>42496</v>
          </cell>
        </row>
        <row r="987">
          <cell r="C987">
            <v>1849</v>
          </cell>
          <cell r="D987" t="str">
            <v>Juegos - Desmonte, Reparación Y Mantenimiento De Módulo 15, Incluye Reposición De Materiales, Elementos De Estructura De Madera, Aros, Tuercas, Tornillos, Lijada, Aplicación De Anticorrosivos, Bases Y Cabados En Pintura De Esmaltes</v>
          </cell>
          <cell r="E987" t="str">
            <v>UN</v>
          </cell>
          <cell r="F987">
            <v>600000</v>
          </cell>
          <cell r="G987">
            <v>41075</v>
          </cell>
        </row>
        <row r="988">
          <cell r="C988">
            <v>1850</v>
          </cell>
          <cell r="D988" t="str">
            <v>Suministro E Instalación Puerta En Aluminio Anodizado Natural, Bronce O Blanco, Incluye Vidriotemplado De Seguridad De 10 Mm, Color Azul Oceano O Lago Y Cerradura.</v>
          </cell>
          <cell r="E988" t="str">
            <v>M2</v>
          </cell>
          <cell r="F988">
            <v>550000</v>
          </cell>
          <cell r="G988">
            <v>42403</v>
          </cell>
        </row>
        <row r="989">
          <cell r="C989">
            <v>1851</v>
          </cell>
          <cell r="D989" t="str">
            <v>Suministro E Instalación De Ventana En Aluminio Anodizado Natural, Bronce O Blanco Incluye Vidrio De 6 Mm., Azul Oceano O Lago, Un Cuerpo Fijo Y Dos Corredizos</v>
          </cell>
          <cell r="E989" t="str">
            <v>M2</v>
          </cell>
          <cell r="F989">
            <v>208655.89</v>
          </cell>
          <cell r="G989">
            <v>41821</v>
          </cell>
        </row>
        <row r="990">
          <cell r="C990">
            <v>1852</v>
          </cell>
          <cell r="D990" t="str">
            <v>Desmonte De Pasamanos De Madera En Escalera Y Retiro De Material</v>
          </cell>
          <cell r="E990" t="str">
            <v>ML</v>
          </cell>
          <cell r="F990">
            <v>4081.25</v>
          </cell>
          <cell r="G990">
            <v>41016</v>
          </cell>
        </row>
        <row r="991">
          <cell r="C991">
            <v>1853</v>
          </cell>
          <cell r="D991" t="str">
            <v>Suministro E Instalación De Baranda Pasamanos Altura 1.00 Metros, En Tubo De Acero Inoxidable De 2" De Diámetro Externo, Parales, Flanches En Platina De Acero Inoxidable De 1" X 3/16", Anclados A Muro  Con Pernos De Anclaje De 3/8" X 2" Cubiertos Con Escudos Troquelados De Acero Inoxidable</v>
          </cell>
          <cell r="E991" t="str">
            <v>ML</v>
          </cell>
          <cell r="F991">
            <v>225000</v>
          </cell>
          <cell r="G991">
            <v>42578</v>
          </cell>
        </row>
        <row r="992">
          <cell r="C992">
            <v>1854</v>
          </cell>
          <cell r="D992" t="str">
            <v>Desmonte De Ventana En Aluminio Altura &gt; 3.00 Metros, Incluye Vidrios Y Retiro De Material</v>
          </cell>
          <cell r="E992" t="str">
            <v>M2</v>
          </cell>
          <cell r="F992">
            <v>15050.83</v>
          </cell>
          <cell r="G992">
            <v>42403</v>
          </cell>
        </row>
        <row r="993">
          <cell r="C993">
            <v>1855</v>
          </cell>
          <cell r="D993" t="str">
            <v>Suministro E Instalación De Cercha En Madera De Abarco, De 7.40 Metros De Luz, Altura 1.50 Metros, Para Soportar Estructura Convencional Para La Colocación De Láminas Onduladas De Asbesto Cemento, Perfil 7</v>
          </cell>
          <cell r="E993" t="str">
            <v>UN</v>
          </cell>
          <cell r="F993">
            <v>568175.5</v>
          </cell>
          <cell r="G993">
            <v>41067</v>
          </cell>
        </row>
        <row r="994">
          <cell r="C994">
            <v>1856</v>
          </cell>
          <cell r="D994" t="str">
            <v>Fumigacion De Area Afectada Con Comejen, Polilla Y Carcoma, Con Aplicacion De Inmunizante, Con Caracter Curativo Y Preventivo, Sistema De Aspersión Y Seguimiento, Garantizado Por 6 Meses</v>
          </cell>
          <cell r="E994" t="str">
            <v>M2</v>
          </cell>
          <cell r="F994">
            <v>550</v>
          </cell>
          <cell r="G994">
            <v>40521</v>
          </cell>
        </row>
        <row r="995">
          <cell r="C995">
            <v>1857</v>
          </cell>
          <cell r="D995" t="str">
            <v>Retiro Manual De Material De Piedra Para Otro Sitio De La Obra</v>
          </cell>
          <cell r="E995" t="str">
            <v>M3</v>
          </cell>
          <cell r="F995">
            <v>40802.5</v>
          </cell>
          <cell r="G995">
            <v>41038</v>
          </cell>
        </row>
        <row r="996">
          <cell r="C996">
            <v>1860</v>
          </cell>
          <cell r="D996" t="str">
            <v>Juegos - Suministro E Instalación De Bancas Inclinadas Para Abdominales De Longitud 2.00 X 0.35 Metros, Con Perfil Abierto "C" En Acero De 2" X 4" X 2Mm, Asiento En Madera De Pino De 2" X 8", Anclada Con Tubería Galvanizada De 2"  Y 1 1/2", Acero De 3/8" Para Fijación Y Base En Concreto De 2500 Psi De 0.50 X 0.50 X 0.15 Metros (Segun Diseño)</v>
          </cell>
          <cell r="E996" t="str">
            <v>UN</v>
          </cell>
          <cell r="F996">
            <v>559074.05000000005</v>
          </cell>
          <cell r="G996">
            <v>41075</v>
          </cell>
        </row>
        <row r="997">
          <cell r="C997">
            <v>1861</v>
          </cell>
          <cell r="D997" t="str">
            <v>Juegos - Suministro E Instalación De Bancas Para Flexión De Pecho  De Longitud 2.10 X 0.35 Metros, Con Perfil Abierto "C" En Acero De 2" X 4" X 2Mm, Asiento En Madera De Pino De 2" X 8", Anclada Con Tubería Galvanizada De 2"  Y 1 1/2", Acero De 3/8" Para Fijación Y Base En Concreto De 2500 Psi De 0.50 X 0.50 X 0.15 Metros (Segun Diseño)</v>
          </cell>
          <cell r="E997" t="str">
            <v>UN</v>
          </cell>
          <cell r="F997">
            <v>531331.30000000005</v>
          </cell>
          <cell r="G997">
            <v>41075</v>
          </cell>
        </row>
        <row r="998">
          <cell r="C998">
            <v>1863</v>
          </cell>
          <cell r="D998" t="str">
            <v>Suministro E Instalación De Divisiones En Acero Inoxidable Para Baños De Mujeres (Ver Diseño) Compuesta De: 1 Puerta De 1.50 Metros De Altura Por 0.80 Metros De Largo Y 0.62 Metros De Tabiques Frontales X 1.80 Metros De Altura, En Lámina De Acero Inoxidable Aisi Tipo 304 Calibre 20, Antimagnético Y Resistente A La Corrosión, Entamborado De 1" De Ancho Con Relleno Interno En Lámina De Icopor (2.361 Mts2)</v>
          </cell>
          <cell r="E998" t="str">
            <v>UN</v>
          </cell>
          <cell r="F998">
            <v>1100000</v>
          </cell>
          <cell r="G998">
            <v>41067</v>
          </cell>
        </row>
        <row r="999">
          <cell r="C999">
            <v>1864</v>
          </cell>
          <cell r="D999" t="str">
            <v>Suministro E Instalación De Divisiones En Acero Inoxidable Para Baños De Hombres (Ver Diseño) Compuesta De: 2 Puerta De 1.50 Metros De Altura Por 0.80 Metros De Largo Un Separador Interno De 1.50 Metros De Altura X 1.40 Metros De Largo, Y 0.93 Metros De Tabiques Frontales X 1.80 Metros De Altura, En Lámina De Acero Inoxidable Aisi Tipo 304 Calibre 20, Antimagnético Y Resistente A La Corrosion, Entamborado De 1" De Ancho Con Relleno Interno En Lámina De Icopor (6.174 Mts2)</v>
          </cell>
          <cell r="E999" t="str">
            <v>UN</v>
          </cell>
          <cell r="F999">
            <v>2950000</v>
          </cell>
          <cell r="G999">
            <v>41767</v>
          </cell>
        </row>
        <row r="1000">
          <cell r="C1000">
            <v>1865</v>
          </cell>
          <cell r="D1000" t="str">
            <v>Suministro E Instalación De Divisiones En Acero Inoxidable Para Baños De Hombres (Ver Diseño) Separador De Orinal Compuesta De: 2 Separadores De 0.46 Metros De Largo X 1.20 Metros De Altura En Lámina De Acero Inoxidable Aisi Tipo 304 Calibre 20, Antimagnético Y Resistente A La Corrosión, Entamborado De 1" De Ancho Con Relleno Interno En Lámina De Icopor (0.552 Mts2)</v>
          </cell>
          <cell r="E1000" t="str">
            <v>UN</v>
          </cell>
          <cell r="F1000">
            <v>530000</v>
          </cell>
          <cell r="G1000">
            <v>42572</v>
          </cell>
        </row>
        <row r="1001">
          <cell r="C1001">
            <v>1866</v>
          </cell>
          <cell r="D1001" t="str">
            <v>Pavimento En Concreto Mr = 600 Psi, E = 0.20 Metros, Incluye Pasadores D = 1" - Longitud 0.35 Metros A Cada 0.30 Metros Y D = 1/2" - Longitud 0.85 Metros A Cada 1.20 Metros, Parrilla De 1/2" A Cada 0.40 Metros En Ambos Sentidos, Junta En Silicona Y Antisol</v>
          </cell>
          <cell r="E1001" t="str">
            <v>M2</v>
          </cell>
          <cell r="F1001">
            <v>152458.69</v>
          </cell>
          <cell r="G1001">
            <v>42524</v>
          </cell>
        </row>
        <row r="1002">
          <cell r="C1002">
            <v>1867</v>
          </cell>
          <cell r="D1002" t="str">
            <v>Bordillo En Concreto Mr = 500 Psi Premezclado Y Transportado Al Sitio, De 0.15 X .040 Metros, Incluye Acero De 3/8" Longitudinal Y Grapas De 3/8" A Cada 0.50 Metros</v>
          </cell>
          <cell r="E1002" t="str">
            <v>ML</v>
          </cell>
          <cell r="F1002">
            <v>63195.51</v>
          </cell>
          <cell r="G1002">
            <v>41026</v>
          </cell>
        </row>
        <row r="1003">
          <cell r="C1003">
            <v>1868</v>
          </cell>
          <cell r="D1003" t="str">
            <v>Desmonte De Malla De Cerramiento Y Retiro De Material</v>
          </cell>
          <cell r="E1003" t="str">
            <v>M2</v>
          </cell>
          <cell r="F1003">
            <v>6661.83</v>
          </cell>
          <cell r="G1003">
            <v>42314</v>
          </cell>
        </row>
        <row r="1004">
          <cell r="C1004">
            <v>1869</v>
          </cell>
          <cell r="D1004" t="str">
            <v>Suministro, Instalación Y Montaje De Reja En Aluminio, Con Parales Verticales A Cada 1.50 Metros De 2" X 2", Y De 1" X 1" A Cada 0.15 Metros, Parales Horizontales De Amarre De 2" X 1" A Una Distancia De 1.00 Metro Incluye Transporte (Segun Diseño).</v>
          </cell>
          <cell r="E1004" t="str">
            <v>M2</v>
          </cell>
          <cell r="F1004">
            <v>120000</v>
          </cell>
          <cell r="G1004">
            <v>41912</v>
          </cell>
        </row>
        <row r="1005">
          <cell r="C1005">
            <v>1889</v>
          </cell>
          <cell r="D1005" t="str">
            <v>E - Suministro, Instalación Y Montaje De Pararrayo Tipo T-8, Con Bajante En Cable 2/0 Desnudo</v>
          </cell>
          <cell r="E1005" t="str">
            <v>UN</v>
          </cell>
          <cell r="F1005">
            <v>1219712.3400000001</v>
          </cell>
          <cell r="G1005">
            <v>41451</v>
          </cell>
        </row>
        <row r="1006">
          <cell r="C1006">
            <v>1890</v>
          </cell>
          <cell r="D1006" t="str">
            <v>Remodelación De Tablero General, Incluye Platina De Cobre De 1/4" X 2" X 3.00 Metro, Breacker Industriales: 2 De 3*150 Tablero De Distribucion Normal (Tdn-1), 2 De 3*50 Tablero De Distribucion Normal (Tdn-2) Y Tablero De Distribucion (Td1-1), 3De 3*60 Tablero De Distribucion Regulada (Tdr-1) Incluye Traslado (Ver Diseño)</v>
          </cell>
          <cell r="E1006" t="str">
            <v>UN</v>
          </cell>
          <cell r="F1006">
            <v>3014125</v>
          </cell>
          <cell r="G1006">
            <v>41067</v>
          </cell>
        </row>
        <row r="1007">
          <cell r="C1007">
            <v>1891</v>
          </cell>
          <cell r="D1007" t="str">
            <v>E - Acometida De Transformador A Tablero  General 2#2/0(F)+2#2/0+1#1/0(T) (Ver Diseño)</v>
          </cell>
          <cell r="E1007" t="str">
            <v>ML</v>
          </cell>
          <cell r="F1007">
            <v>318412.93</v>
          </cell>
          <cell r="G1007">
            <v>41451</v>
          </cell>
        </row>
        <row r="1008">
          <cell r="C1008">
            <v>1892</v>
          </cell>
          <cell r="D1008" t="str">
            <v>Nivelacion, Replanteo Y Señalizacion Aplicado En El Mantenimiento Vial</v>
          </cell>
          <cell r="E1008" t="str">
            <v>M2</v>
          </cell>
          <cell r="F1008">
            <v>4182.59</v>
          </cell>
          <cell r="G1008">
            <v>41019</v>
          </cell>
        </row>
        <row r="1009">
          <cell r="C1009">
            <v>1896</v>
          </cell>
          <cell r="D1009" t="str">
            <v>Regata O Canal Para Embonar Tubería, Cable O Canales,  En Muros, Pisos Y Otros, Incluye Resane</v>
          </cell>
          <cell r="E1009" t="str">
            <v>ML</v>
          </cell>
          <cell r="F1009">
            <v>10614.05</v>
          </cell>
          <cell r="G1009">
            <v>42472</v>
          </cell>
        </row>
        <row r="1010">
          <cell r="C1010">
            <v>1897</v>
          </cell>
          <cell r="D1010" t="str">
            <v>E - Alimentador De Tablero De Distribución Normal (Tdn) 3#6+N#8+T#8 En Tuberia Conduit Pvc De 1 1/2", Incluye Regata Y Resane</v>
          </cell>
          <cell r="E1010" t="str">
            <v>ML</v>
          </cell>
          <cell r="F1010">
            <v>35799.300000000003</v>
          </cell>
          <cell r="G1010">
            <v>41451</v>
          </cell>
        </row>
        <row r="1011">
          <cell r="C1011">
            <v>1898</v>
          </cell>
          <cell r="D1011" t="str">
            <v>E - Alimentador De Tablero De Distribución Normal Tdn2, 3#8+N#8+T#10, En Tubería Conduit Pvc De 1 1/2"Incluye Regata Y Resane</v>
          </cell>
          <cell r="E1011" t="str">
            <v>ML</v>
          </cell>
          <cell r="F1011">
            <v>22279.61</v>
          </cell>
          <cell r="G1011">
            <v>41451</v>
          </cell>
        </row>
        <row r="1012">
          <cell r="C1012">
            <v>1899</v>
          </cell>
          <cell r="D1012" t="str">
            <v>E - Alimentador A Ups 3#6+N#4+T#8 En Tubería Conduit Pvc De 1 1/2", Incluye Regata Y Resane</v>
          </cell>
          <cell r="E1012" t="str">
            <v>ML</v>
          </cell>
          <cell r="F1012">
            <v>42212.14</v>
          </cell>
          <cell r="G1012">
            <v>41451</v>
          </cell>
        </row>
        <row r="1013">
          <cell r="C1013">
            <v>1900</v>
          </cell>
          <cell r="D1013" t="str">
            <v>E - Alimentador De Tablero De Distribución Regulada (Tdr) 3#6+N#6+T#8, En Tubería Conduit Pvc De 1 1/2", Incluye Regata Y Resane</v>
          </cell>
          <cell r="E1013" t="str">
            <v>ML</v>
          </cell>
          <cell r="F1013">
            <v>37671.18</v>
          </cell>
          <cell r="G1013">
            <v>41737</v>
          </cell>
        </row>
        <row r="1014">
          <cell r="C1014">
            <v>1901</v>
          </cell>
          <cell r="D1014" t="str">
            <v>E - Suministro E Instalación De Tablero De Distribución Trifásica De 24 Circuitos (Tdn - 1/Tdi-1) (Segun Diseño)</v>
          </cell>
          <cell r="E1014" t="str">
            <v>UN</v>
          </cell>
          <cell r="F1014">
            <v>383496.8</v>
          </cell>
          <cell r="G1014">
            <v>41451</v>
          </cell>
        </row>
        <row r="1015">
          <cell r="C1015">
            <v>1902</v>
          </cell>
          <cell r="D1015" t="str">
            <v>E - Suministro E Instalación De Tablero De Distribución Trifásica De 18 Circuitos Tdn-2 ( Segun Diseño)</v>
          </cell>
          <cell r="E1015" t="str">
            <v>UN</v>
          </cell>
          <cell r="F1015">
            <v>369186.2</v>
          </cell>
          <cell r="G1015">
            <v>41451</v>
          </cell>
        </row>
        <row r="1016">
          <cell r="C1016">
            <v>1903</v>
          </cell>
          <cell r="D1016" t="str">
            <v>Suministro E Instalación De Tablero De Distribución Trifásica De 18 Circuitos Con Espacio Para Totalizador, Incluye Breaker De 3*50 Amp (Tdr-1) (Segun Diseño)</v>
          </cell>
          <cell r="E1016" t="str">
            <v>UN</v>
          </cell>
          <cell r="F1016">
            <v>380050.25</v>
          </cell>
          <cell r="G1016">
            <v>41068</v>
          </cell>
        </row>
        <row r="1017">
          <cell r="C1017">
            <v>1904</v>
          </cell>
          <cell r="D1017" t="str">
            <v>Cofre De 0.28 X 0.18 X 0.16 Metros, De Doble Fondo Y Cerradura, Incluye Breaker De 3*60 Amperios (Entrada A Ups)</v>
          </cell>
          <cell r="E1017" t="str">
            <v>UN</v>
          </cell>
          <cell r="F1017">
            <v>386554.65</v>
          </cell>
          <cell r="G1017">
            <v>40596</v>
          </cell>
        </row>
        <row r="1018">
          <cell r="C1018">
            <v>1905</v>
          </cell>
          <cell r="D1018" t="str">
            <v>E - Salida Regulada De 120V (En Cable Thhn 2# 12 + 1#14T), Con Promedio Al Tablero De 14.00 Metros, Incluye Regata Y Resane (Segun Diseño)</v>
          </cell>
          <cell r="E1018" t="str">
            <v>UN</v>
          </cell>
          <cell r="F1018">
            <v>132154.76999999999</v>
          </cell>
          <cell r="G1018">
            <v>42496</v>
          </cell>
        </row>
        <row r="1019">
          <cell r="C1019">
            <v>1906</v>
          </cell>
          <cell r="D1019" t="str">
            <v>E - Salida De 220V (En Cable Thhn 2# 10 + 1# 12) Para Iluminación, Con Promedio Al Tablero De 15.00 Metros, Para Iluminación Exterior, Incluye Regata Y Resane (Segun Diseño)</v>
          </cell>
          <cell r="E1019" t="str">
            <v>UN</v>
          </cell>
          <cell r="F1019">
            <v>157174.28</v>
          </cell>
          <cell r="G1019">
            <v>42496</v>
          </cell>
        </row>
        <row r="1020">
          <cell r="C1020">
            <v>1907</v>
          </cell>
          <cell r="D1020" t="str">
            <v>E - Suministro E Instalación De Tablero De Aire Acondicionado, Incluye Cofre De 0.50 X 0.30 X 0.25 De Doble Fondo Y Cerradura, Barraje De 200 Amperios, Totalizador De 150 Amperios, 3 Breaker Atornillable De 2X 50 Amperios ( Ver Diseño)</v>
          </cell>
          <cell r="E1020" t="str">
            <v>UN</v>
          </cell>
          <cell r="F1020">
            <v>1124003.33</v>
          </cell>
          <cell r="G1020">
            <v>41451</v>
          </cell>
        </row>
        <row r="1021">
          <cell r="C1021">
            <v>1908</v>
          </cell>
          <cell r="D1021" t="str">
            <v>E - Suministro E Instalación De Tablero De Distribución Trifásica De 18 Circuitos Con Espacio Para Totalizador, Incluye Breaker De 3*150 Amperios (Ta-2), Regata Y Resane, (Segun Diseño)</v>
          </cell>
          <cell r="E1021" t="str">
            <v>UN</v>
          </cell>
          <cell r="F1021">
            <v>802643.95</v>
          </cell>
          <cell r="G1021">
            <v>41451</v>
          </cell>
        </row>
        <row r="1022">
          <cell r="C1022">
            <v>1909</v>
          </cell>
          <cell r="D1022" t="str">
            <v>E - Alimentador A Tablero De Aire Acondicionado 3#1/0 + 1#2T, Tubería Conduit Pvc De 2", Incluye Regata Y Resane</v>
          </cell>
          <cell r="E1022" t="str">
            <v>ML</v>
          </cell>
          <cell r="F1022">
            <v>110182.89</v>
          </cell>
          <cell r="G1022">
            <v>41737</v>
          </cell>
        </row>
        <row r="1023">
          <cell r="C1023">
            <v>1910</v>
          </cell>
          <cell r="D1023" t="str">
            <v>E - Alimentador A Aire Acondicionado Central Y Aire Piso Techo Para Aire Acondicionado 3#8 + 1#10, Tubería Conduit Pvc De 1", Incluye Regata Y Resane</v>
          </cell>
          <cell r="E1023" t="str">
            <v>ML</v>
          </cell>
          <cell r="F1023">
            <v>21756.69</v>
          </cell>
          <cell r="G1023">
            <v>41569</v>
          </cell>
        </row>
        <row r="1024">
          <cell r="C1024">
            <v>1911</v>
          </cell>
          <cell r="D1024" t="str">
            <v>E - Alimentador A Condensadoras, Cable 3#12, Tuberia Conduit Pvc De 1", Incluye Regata Y Resane</v>
          </cell>
          <cell r="E1024" t="str">
            <v>ML</v>
          </cell>
          <cell r="F1024">
            <v>14988.98</v>
          </cell>
          <cell r="G1024">
            <v>41451</v>
          </cell>
        </row>
        <row r="1025">
          <cell r="C1025">
            <v>1912</v>
          </cell>
          <cell r="D1025" t="str">
            <v>E - Salida De 220 Voltios (En Cable Thhn 2#10 + 1#12), Con Promedio Al Tablero De 20.00 Metros, Incluye Tomacorriente,  Regata Y Resane</v>
          </cell>
          <cell r="E1025" t="str">
            <v>UN</v>
          </cell>
          <cell r="F1025">
            <v>234270.99</v>
          </cell>
          <cell r="G1025">
            <v>41737</v>
          </cell>
        </row>
        <row r="1026">
          <cell r="C1026">
            <v>1913</v>
          </cell>
          <cell r="D1026" t="str">
            <v>Valor Estimado Por Concepto De Solicitud De Carga A Transformador, O Estudio De La Conexión Que Genera Pago Con La Presentacion De La Factura Cancelada A Electricaribe</v>
          </cell>
          <cell r="E1026" t="str">
            <v>GL</v>
          </cell>
          <cell r="F1026">
            <v>3500000</v>
          </cell>
          <cell r="G1026">
            <v>42447</v>
          </cell>
        </row>
        <row r="1027">
          <cell r="C1027">
            <v>1914</v>
          </cell>
          <cell r="D1027" t="str">
            <v>Valor Estimado Por Concepto De Estudios Y Trámites Del Sistema Eléctrico Retilap Que Genera Pago Con La Presentación De La Factura Cancelada A Electricaribe</v>
          </cell>
          <cell r="E1027" t="str">
            <v>GL</v>
          </cell>
          <cell r="F1027">
            <v>31180800</v>
          </cell>
          <cell r="G1027">
            <v>42529</v>
          </cell>
        </row>
        <row r="1028">
          <cell r="C1028">
            <v>1915</v>
          </cell>
          <cell r="D1028" t="str">
            <v>Valor Estimado Por Concepto De Certificado Retie, Que Genera Pago Con La Presentacion De La Factura Cancelada A Electricaribe</v>
          </cell>
          <cell r="E1028" t="str">
            <v>GL</v>
          </cell>
          <cell r="F1028">
            <v>22448552</v>
          </cell>
          <cell r="G1028">
            <v>42529</v>
          </cell>
        </row>
        <row r="1029">
          <cell r="C1029">
            <v>1916</v>
          </cell>
          <cell r="D1029" t="str">
            <v>E - Suministro E Instalación De Lámpara Tipo Tortuga De 1*20 Wattios</v>
          </cell>
          <cell r="E1029" t="str">
            <v>UN</v>
          </cell>
          <cell r="F1029">
            <v>56000</v>
          </cell>
          <cell r="G1029">
            <v>41737</v>
          </cell>
        </row>
        <row r="1030">
          <cell r="C1030">
            <v>1917</v>
          </cell>
          <cell r="D1030" t="str">
            <v>E - Suministro E Instalación De Bala Fluorescente De 2*26 Wattios</v>
          </cell>
          <cell r="E1030" t="str">
            <v>UN</v>
          </cell>
          <cell r="F1030">
            <v>108000</v>
          </cell>
          <cell r="G1030">
            <v>41451</v>
          </cell>
        </row>
        <row r="1031">
          <cell r="C1031">
            <v>1923</v>
          </cell>
          <cell r="D1031" t="str">
            <v>Pañete Allanado Sobre Muro Con Mortero 1:5, E =  0.05 Metros</v>
          </cell>
          <cell r="E1031" t="str">
            <v>M2</v>
          </cell>
          <cell r="F1031">
            <v>34502.699999999997</v>
          </cell>
          <cell r="G1031">
            <v>41037</v>
          </cell>
        </row>
        <row r="1032">
          <cell r="C1032">
            <v>1924</v>
          </cell>
          <cell r="D1032" t="str">
            <v>Demolición De Estructura Existente En Concreto, E = 0.40 A 0.60 Metros</v>
          </cell>
          <cell r="E1032" t="str">
            <v>M2</v>
          </cell>
          <cell r="F1032">
            <v>21663.33</v>
          </cell>
          <cell r="G1032">
            <v>41831</v>
          </cell>
        </row>
        <row r="1033">
          <cell r="C1033">
            <v>1925</v>
          </cell>
          <cell r="D1033" t="str">
            <v>Suministro E Instalación De Sardinel En Concreto Prefabricado De 0.50 X 0.20 X 0.80 Tipo Titan Ref. A10, Incluye Excavación, Base En Material Seleccionado Y Solado En Concreto De 2000 Psi</v>
          </cell>
          <cell r="E1033" t="str">
            <v>ML</v>
          </cell>
          <cell r="F1033">
            <v>97836.49</v>
          </cell>
          <cell r="G1033">
            <v>42241</v>
          </cell>
        </row>
        <row r="1034">
          <cell r="C1034">
            <v>1927</v>
          </cell>
          <cell r="D1034" t="str">
            <v>Suministro E Instalación De Sardinel En Concreto Prefabricado De 0.35 X 0.20 X 0.80 Tipo Titan Ref. A80 O Similar, Incluye Excavación, Base En Material Seleccionado Y Solado En Concreto De 2000 Psi</v>
          </cell>
          <cell r="E1034" t="str">
            <v>ML</v>
          </cell>
          <cell r="F1034">
            <v>90828.49</v>
          </cell>
          <cell r="G1034">
            <v>41354</v>
          </cell>
        </row>
        <row r="1035">
          <cell r="C1035">
            <v>1928</v>
          </cell>
          <cell r="D1035" t="str">
            <v>Suministro E Instalación De Bolardos Bajos En Concreto Prefabricado, Diametro 0.24 Metros, Longitud 0.83 Metros, Tipo Titan Ref.M60 (Gravilla Lavada)</v>
          </cell>
          <cell r="E1035" t="str">
            <v>UN</v>
          </cell>
          <cell r="F1035">
            <v>87957</v>
          </cell>
          <cell r="G1035">
            <v>42514</v>
          </cell>
        </row>
        <row r="1036">
          <cell r="C1036">
            <v>1929</v>
          </cell>
          <cell r="D1036" t="str">
            <v>Suministro E Instalación De Banca En Concreto Con Espaldar Metálico, Tipo Idu De 1.80 X 0.60 Metros, Titan  Ref M30 O Similar</v>
          </cell>
          <cell r="E1036" t="str">
            <v>UN</v>
          </cell>
          <cell r="F1036">
            <v>709090</v>
          </cell>
          <cell r="G1036">
            <v>42227</v>
          </cell>
        </row>
        <row r="1037">
          <cell r="C1037">
            <v>1930</v>
          </cell>
          <cell r="D1037" t="str">
            <v>Suministro E Instalación De Banca Modular Prefabricada En Concreto, Tipo Idu De 0.55 X 0.44 Metros, Titan  Ref M40</v>
          </cell>
          <cell r="E1037" t="str">
            <v>ML</v>
          </cell>
          <cell r="F1037">
            <v>252663.58</v>
          </cell>
          <cell r="G1037">
            <v>41067</v>
          </cell>
        </row>
        <row r="1038">
          <cell r="C1038">
            <v>1932</v>
          </cell>
          <cell r="D1038" t="str">
            <v>Plantilla De Piso En Concreto De 3000 Psi, En Color, E = 0.10</v>
          </cell>
          <cell r="E1038" t="str">
            <v>M2</v>
          </cell>
          <cell r="F1038">
            <v>59379</v>
          </cell>
          <cell r="G1038">
            <v>42572</v>
          </cell>
        </row>
        <row r="1039">
          <cell r="C1039">
            <v>1933</v>
          </cell>
          <cell r="D1039" t="str">
            <v>Plantilla En Concreto De 3500 Psi E = 0.10 Metros</v>
          </cell>
          <cell r="E1039" t="str">
            <v>M2</v>
          </cell>
          <cell r="F1039">
            <v>57043.65</v>
          </cell>
          <cell r="G1039">
            <v>42200</v>
          </cell>
        </row>
        <row r="1040">
          <cell r="C1040">
            <v>1938</v>
          </cell>
          <cell r="D1040" t="str">
            <v>Suministro E Instalación De Lavamanos Acuaser O Similar Con Grifería Push (Fluxómetro) Incluye Incrustaciones De Jabonera.</v>
          </cell>
          <cell r="E1040" t="str">
            <v>UN</v>
          </cell>
          <cell r="F1040">
            <v>324316.17</v>
          </cell>
          <cell r="G1040">
            <v>42578</v>
          </cell>
        </row>
        <row r="1041">
          <cell r="C1041">
            <v>1939</v>
          </cell>
          <cell r="D1041" t="str">
            <v>Suministro E Instalación De Sanitario Con Taza Adriática 1.28, De Color Blanco, Incluye Fluxometro Manual E Incrustación De Papelera</v>
          </cell>
          <cell r="E1041" t="str">
            <v>UN</v>
          </cell>
          <cell r="F1041">
            <v>768807</v>
          </cell>
          <cell r="G1041">
            <v>42314</v>
          </cell>
        </row>
        <row r="1042">
          <cell r="C1042">
            <v>1940</v>
          </cell>
          <cell r="D1042" t="str">
            <v>Suministro E Instalación De Orinal Santa Fé O Similar Para Fluxómetro, Incluye Grifería Push Antivandálica</v>
          </cell>
          <cell r="E1042" t="str">
            <v>UN</v>
          </cell>
          <cell r="F1042">
            <v>346900</v>
          </cell>
          <cell r="G1042">
            <v>42578</v>
          </cell>
        </row>
        <row r="1043">
          <cell r="C1043">
            <v>1941</v>
          </cell>
          <cell r="D1043" t="str">
            <v>Suministro E Instalación De Listón De Abarco De 2" X 2" X 15´, Medida Franca O Cepillado</v>
          </cell>
          <cell r="E1043" t="str">
            <v>ML</v>
          </cell>
          <cell r="F1043">
            <v>16667.95</v>
          </cell>
          <cell r="G1043">
            <v>41068</v>
          </cell>
        </row>
        <row r="1044">
          <cell r="C1044">
            <v>1944</v>
          </cell>
          <cell r="D1044" t="str">
            <v>E - Suministro E Instalación De Luminarias Exteriores Decorativas De 150 Watios De Sodio Tipo Rap, Incluye Poste De Tuberia Galvanizada De 4.00 Metros</v>
          </cell>
          <cell r="E1044" t="str">
            <v>UN</v>
          </cell>
          <cell r="F1044">
            <v>613255.5</v>
          </cell>
          <cell r="G1044">
            <v>41912</v>
          </cell>
        </row>
        <row r="1045">
          <cell r="C1045">
            <v>1946</v>
          </cell>
          <cell r="D1045" t="str">
            <v>Suministro E Instalación De Caneca En Lámina Perforada, Tipo A &amp; A O Similar, Pintura En Extracto De Aluminio, Con Parales Para Anclaje Al Piso, En Una Base De Concreto De 3.000 Psi De 0.30 X 0.15 Metros</v>
          </cell>
          <cell r="E1045" t="str">
            <v>UN</v>
          </cell>
          <cell r="F1045">
            <v>423504.44</v>
          </cell>
          <cell r="G1045">
            <v>41067</v>
          </cell>
        </row>
        <row r="1046">
          <cell r="C1046">
            <v>1948</v>
          </cell>
          <cell r="D1046" t="str">
            <v>Suministro E Instalación De Lavatraperos En Granito Prefabricado De 0.35 X 0.35 Metros</v>
          </cell>
          <cell r="E1046" t="str">
            <v>UN</v>
          </cell>
          <cell r="F1046">
            <v>80440</v>
          </cell>
          <cell r="G1046">
            <v>41131</v>
          </cell>
        </row>
        <row r="1047">
          <cell r="C1047">
            <v>1950</v>
          </cell>
          <cell r="D1047" t="str">
            <v>Suministro E Instalación De Rejilla De Piso De 4"</v>
          </cell>
          <cell r="E1047" t="str">
            <v>UN</v>
          </cell>
          <cell r="F1047">
            <v>24027.919999999998</v>
          </cell>
          <cell r="G1047">
            <v>42538</v>
          </cell>
        </row>
        <row r="1048">
          <cell r="C1048">
            <v>1952</v>
          </cell>
          <cell r="D1048" t="str">
            <v>Suministro E Instalacion De Valvula De Control De 3/4"</v>
          </cell>
          <cell r="E1048" t="str">
            <v>UN</v>
          </cell>
          <cell r="F1048">
            <v>33981.699999999997</v>
          </cell>
          <cell r="G1048">
            <v>42578</v>
          </cell>
        </row>
        <row r="1049">
          <cell r="C1049">
            <v>1956</v>
          </cell>
          <cell r="D1049" t="str">
            <v>Reciclaje De Concreto Asfaltico Y Base Granular E = 0.20 Metros, Incluye Trazado</v>
          </cell>
          <cell r="E1049" t="str">
            <v>M3</v>
          </cell>
          <cell r="F1049">
            <v>51000</v>
          </cell>
          <cell r="G1049">
            <v>40602</v>
          </cell>
        </row>
        <row r="1050">
          <cell r="C1050">
            <v>1959</v>
          </cell>
          <cell r="D1050" t="str">
            <v>Suministro E Instalación De Poste En Concreto De 12.00 Metros X 750 Kilogramos</v>
          </cell>
          <cell r="E1050" t="str">
            <v>UN</v>
          </cell>
          <cell r="F1050">
            <v>1250332.33</v>
          </cell>
          <cell r="G1050">
            <v>42524</v>
          </cell>
        </row>
        <row r="1051">
          <cell r="C1051">
            <v>1960</v>
          </cell>
          <cell r="D1051" t="str">
            <v>Sellamiento De Juntas En Asfalto</v>
          </cell>
          <cell r="E1051" t="str">
            <v>ML</v>
          </cell>
          <cell r="F1051">
            <v>6917.87</v>
          </cell>
          <cell r="G1051">
            <v>42524</v>
          </cell>
        </row>
        <row r="1052">
          <cell r="C1052">
            <v>1961</v>
          </cell>
          <cell r="D1052" t="str">
            <v>Columna En Concreto De 3000 Psi De 0.35 X 0.50 Metros, No Incluye Acero De Refuerzo</v>
          </cell>
          <cell r="E1052" t="str">
            <v>ML</v>
          </cell>
          <cell r="F1052">
            <v>93598.05</v>
          </cell>
          <cell r="G1052">
            <v>41016</v>
          </cell>
        </row>
        <row r="1053">
          <cell r="C1053">
            <v>1962</v>
          </cell>
          <cell r="D1053" t="str">
            <v>Estudio De Planimetría Y Altimetría En Área De Influencia De Arroyo, Incluye Elaboración De Planos Y  Diagnóstico Entregados En Medio Físico Y Magnético</v>
          </cell>
          <cell r="E1053" t="str">
            <v>M2</v>
          </cell>
          <cell r="F1053">
            <v>2019.05</v>
          </cell>
          <cell r="G1053">
            <v>41037</v>
          </cell>
        </row>
        <row r="1054">
          <cell r="C1054">
            <v>1963</v>
          </cell>
          <cell r="D1054" t="str">
            <v>Viga Aérea En Concreto De 3000 Psi De 0.40 X 0.30 A La Vista, No Incluye Acero De Refuerzo</v>
          </cell>
          <cell r="E1054" t="str">
            <v>ML</v>
          </cell>
          <cell r="F1054">
            <v>65668.570000000007</v>
          </cell>
          <cell r="G1054">
            <v>41835</v>
          </cell>
        </row>
        <row r="1055">
          <cell r="C1055">
            <v>1968</v>
          </cell>
          <cell r="D1055" t="str">
            <v>Suministro E Instalación De Tuberia De Agua Potable En Pvc D = 1"</v>
          </cell>
          <cell r="E1055" t="str">
            <v>ML</v>
          </cell>
          <cell r="F1055">
            <v>20932.16</v>
          </cell>
          <cell r="G1055">
            <v>42578</v>
          </cell>
        </row>
        <row r="1056">
          <cell r="C1056">
            <v>1969</v>
          </cell>
          <cell r="D1056" t="str">
            <v>Suministro E Instalación De Tubería De Ventilación Pvc D= 2"</v>
          </cell>
          <cell r="E1056" t="str">
            <v>ML</v>
          </cell>
          <cell r="F1056">
            <v>25144.39</v>
          </cell>
          <cell r="G1056">
            <v>42578</v>
          </cell>
        </row>
        <row r="1057">
          <cell r="C1057">
            <v>1970</v>
          </cell>
          <cell r="D1057" t="str">
            <v>Andén En Adoquín Rectangular Tipo Peatonal, Con Borde De Confinamiento A Ambos Lados De 0.15 X 0.30 Metros En Concreto De 3000 Psi, Reforzado Con 2 Varillas De 3/8" Y Estribos De 1/4" A Cada 0.32 Metros, Incluye Base En Material Seleccionado.</v>
          </cell>
          <cell r="E1057" t="str">
            <v>M2</v>
          </cell>
          <cell r="F1057">
            <v>86979.96</v>
          </cell>
          <cell r="G1057">
            <v>42240</v>
          </cell>
        </row>
        <row r="1058">
          <cell r="C1058">
            <v>1980</v>
          </cell>
          <cell r="D1058" t="str">
            <v>E - Acometida De Alta Tensión 13.2 Kva En Cable No. 2 Xlpe</v>
          </cell>
          <cell r="E1058" t="str">
            <v>ML</v>
          </cell>
          <cell r="F1058">
            <v>153033.98000000001</v>
          </cell>
          <cell r="G1058">
            <v>41460</v>
          </cell>
        </row>
        <row r="1059">
          <cell r="C1059">
            <v>1981</v>
          </cell>
          <cell r="D1059" t="str">
            <v>Bajante De Media Tensión (Incluye Tubería Galvanizada D = 3" Y Capacete De 3"</v>
          </cell>
          <cell r="E1059" t="str">
            <v>UN</v>
          </cell>
          <cell r="F1059">
            <v>601614.67000000004</v>
          </cell>
          <cell r="G1059">
            <v>41015</v>
          </cell>
        </row>
        <row r="1060">
          <cell r="C1060">
            <v>1982</v>
          </cell>
          <cell r="D1060" t="str">
            <v>Suministro E Instalacion De Premoldeados (Un Juego X 3 Unidades) Tipo Exterior Para Cable No.2</v>
          </cell>
          <cell r="E1060" t="str">
            <v>UN</v>
          </cell>
          <cell r="F1060">
            <v>757343.75</v>
          </cell>
          <cell r="G1060">
            <v>41737</v>
          </cell>
        </row>
        <row r="1061">
          <cell r="C1061">
            <v>1983</v>
          </cell>
          <cell r="D1061" t="str">
            <v>Suministro E Instalacion De Codos Rompecargas (Un Juego X 3 Unidades) Sub Pedestal Radial</v>
          </cell>
          <cell r="E1061" t="str">
            <v>UN</v>
          </cell>
          <cell r="F1061">
            <v>983213.6</v>
          </cell>
          <cell r="G1061">
            <v>41338</v>
          </cell>
        </row>
        <row r="1062">
          <cell r="C1062">
            <v>1984</v>
          </cell>
          <cell r="D1062" t="str">
            <v>Canalizacion Para Acometida De Media Tension, Incluye 2 Tubos Conduit Pvc D = 3"</v>
          </cell>
          <cell r="E1062" t="str">
            <v>ML</v>
          </cell>
          <cell r="F1062">
            <v>37979</v>
          </cell>
          <cell r="G1062">
            <v>42538</v>
          </cell>
        </row>
        <row r="1063">
          <cell r="C1063">
            <v>1986</v>
          </cell>
          <cell r="D1063" t="str">
            <v>E - Suministro E Instalación De Lámpara Para Poste Roy Alpha De Sodio De 150 Watios, Tipo Venecia</v>
          </cell>
          <cell r="E1063" t="str">
            <v>UN</v>
          </cell>
          <cell r="F1063">
            <v>560510</v>
          </cell>
          <cell r="G1063">
            <v>41697</v>
          </cell>
        </row>
        <row r="1064">
          <cell r="C1064">
            <v>1987</v>
          </cell>
          <cell r="D1064" t="str">
            <v>Suministro E Instalación De Poste Para Lampara Tipo Venecia</v>
          </cell>
          <cell r="E1064" t="str">
            <v>UN</v>
          </cell>
          <cell r="F1064">
            <v>188548.75</v>
          </cell>
          <cell r="G1064">
            <v>41697</v>
          </cell>
        </row>
        <row r="1065">
          <cell r="C1065">
            <v>1989</v>
          </cell>
          <cell r="D1065" t="str">
            <v>Demolicion De Zonas De Viviendas Que Se Cancelaran Por Actividades Realizadas: Desmonte De Cerca M2 = $2.694.00 - Demolicion De Muros De Mamposteria M2 = $11.319.77 - Demolicion De Pisos M2 = $8.263.33 - Demolicion De Cimientos Ml = $6.733.33 Entre Otros Incluye Retiro De Material</v>
          </cell>
          <cell r="E1065" t="str">
            <v>GL</v>
          </cell>
          <cell r="F1065">
            <v>10000000</v>
          </cell>
          <cell r="G1065">
            <v>40674</v>
          </cell>
        </row>
        <row r="1066">
          <cell r="C1066">
            <v>1990</v>
          </cell>
          <cell r="D1066" t="str">
            <v>Relleno Con Material 70% Del Sitio Y 30% Con Caliche Compactado</v>
          </cell>
          <cell r="E1066" t="str">
            <v>M3</v>
          </cell>
          <cell r="F1066">
            <v>37410.54</v>
          </cell>
          <cell r="G1066">
            <v>41038</v>
          </cell>
        </row>
        <row r="1067">
          <cell r="C1067">
            <v>1992</v>
          </cell>
          <cell r="D1067" t="str">
            <v>Fondo De Canal En Canasta Metálica  Con Malla De Alambre Galvanizado Calibre 10  Forrado En Pvc, De  0.40 X 1.00 X 2.00 Metros, Ojo De 0.10 X 0.12 Metros, Incluye Relleno En Piedra</v>
          </cell>
          <cell r="E1067" t="str">
            <v>M2</v>
          </cell>
          <cell r="F1067">
            <v>85165.25</v>
          </cell>
          <cell r="G1067">
            <v>41037</v>
          </cell>
        </row>
        <row r="1068">
          <cell r="C1068">
            <v>1993</v>
          </cell>
          <cell r="D1068" t="str">
            <v>Muro De Canal En Canasta Metálica Con Malla De Alambre Galvanizado Calibre 10, Forrada En Pvc, De  0.40 X 1.00 X 2.00 Metros, Ojo De 0.10 X 0.12 Metros, Incluye Relleno En Piedra</v>
          </cell>
          <cell r="E1068" t="str">
            <v>M2</v>
          </cell>
          <cell r="F1068">
            <v>97765.28</v>
          </cell>
          <cell r="G1068">
            <v>41037</v>
          </cell>
        </row>
        <row r="1069">
          <cell r="C1069">
            <v>1994</v>
          </cell>
          <cell r="D1069" t="str">
            <v>Placa De Concreto E = 0.15 Metros, Para Caidas O Disipadoras De Energía Para Arroyos, Incluye Acero De Refuerzo D = 1/2" En Ambos Sentidos A Cada 0.20 Metros</v>
          </cell>
          <cell r="E1069" t="str">
            <v>M2</v>
          </cell>
          <cell r="F1069">
            <v>126549.1</v>
          </cell>
          <cell r="G1069">
            <v>41383</v>
          </cell>
        </row>
        <row r="1070">
          <cell r="C1070">
            <v>1995</v>
          </cell>
          <cell r="D1070" t="str">
            <v>Construccion De Ponton O Puente Tipo A De 8.00 X 7.00 X 2.20 Metros (Medidas Libres</v>
          </cell>
          <cell r="E1070" t="str">
            <v>UN</v>
          </cell>
          <cell r="F1070">
            <v>56843041</v>
          </cell>
          <cell r="G1070">
            <v>40676</v>
          </cell>
        </row>
        <row r="1071">
          <cell r="C1071">
            <v>1997</v>
          </cell>
          <cell r="D1071" t="str">
            <v>Columna En Concreto De 4000 Psi  De Diametro 0.50 Metros, No Incluye Acero De Refuerzo</v>
          </cell>
          <cell r="E1071" t="str">
            <v>ML</v>
          </cell>
          <cell r="F1071">
            <v>111617.95</v>
          </cell>
          <cell r="G1071">
            <v>42541</v>
          </cell>
        </row>
        <row r="1072">
          <cell r="C1072">
            <v>1998</v>
          </cell>
          <cell r="D1072" t="str">
            <v>Suministro E Instalación De Puerta En Madera De 3.00 X 2.30 Metros, Incluye Marco, Bisagra Y Cerradura De Seguridad Doble Vuelta</v>
          </cell>
          <cell r="E1072" t="str">
            <v>UN</v>
          </cell>
          <cell r="F1072">
            <v>700000</v>
          </cell>
          <cell r="G1072">
            <v>41068</v>
          </cell>
        </row>
        <row r="1073">
          <cell r="C1073">
            <v>1999</v>
          </cell>
          <cell r="D1073" t="str">
            <v>Suministro E Instalación De Puerta Corrediza Metálica Calibre 20 Por Una Faz, Marco Calibre 18,  De 1.80 X 2.30 Metros, Incluye Pintura Anticorrosiva Y Acabado En Esmalte, Cerraduras Y Herrajes</v>
          </cell>
          <cell r="E1073" t="str">
            <v>UN</v>
          </cell>
          <cell r="F1073">
            <v>680000</v>
          </cell>
          <cell r="G1073">
            <v>41666</v>
          </cell>
        </row>
        <row r="1074">
          <cell r="C1074">
            <v>2001</v>
          </cell>
          <cell r="D1074" t="str">
            <v>Resane De Fisuras Y Grietas En Pisos</v>
          </cell>
          <cell r="E1074" t="str">
            <v>M2</v>
          </cell>
          <cell r="F1074">
            <v>10000</v>
          </cell>
          <cell r="G1074">
            <v>41569</v>
          </cell>
        </row>
        <row r="1075">
          <cell r="C1075">
            <v>2002</v>
          </cell>
          <cell r="D1075" t="str">
            <v>Suministro E Instalación De Persianas En Madera Inmunizada, Incluye Accesorios</v>
          </cell>
          <cell r="E1075" t="str">
            <v>M2</v>
          </cell>
          <cell r="F1075">
            <v>80437.5</v>
          </cell>
          <cell r="G1075">
            <v>41068</v>
          </cell>
        </row>
        <row r="1076">
          <cell r="C1076">
            <v>2003</v>
          </cell>
          <cell r="D1076" t="str">
            <v>Instalación De Cielo Raso En Lámina De Asbesto Cemento (Mano De Obra)</v>
          </cell>
          <cell r="E1076" t="str">
            <v>M2</v>
          </cell>
          <cell r="F1076">
            <v>16425</v>
          </cell>
          <cell r="G1076">
            <v>41017</v>
          </cell>
        </row>
        <row r="1077">
          <cell r="C1077">
            <v>2007</v>
          </cell>
          <cell r="D1077" t="str">
            <v>E - Suministro E Instalación De Luminaria Tipo Senderita Con Bombillo De Sodio O Metal Halide De 70 Watios</v>
          </cell>
          <cell r="E1077" t="str">
            <v>UN</v>
          </cell>
          <cell r="F1077">
            <v>322349.93</v>
          </cell>
          <cell r="G1077">
            <v>41835</v>
          </cell>
        </row>
        <row r="1078">
          <cell r="C1078">
            <v>2008</v>
          </cell>
          <cell r="D1078" t="str">
            <v>Juegos - Suministro E Instalación De Marco Para Cancha De Microfutbol En Tubería Galvanizada Acabada Con Anticorrosivo Y Pintura De Esmalte, Incluye Malla Para Porterias</v>
          </cell>
          <cell r="E1078" t="str">
            <v>PR</v>
          </cell>
          <cell r="F1078">
            <v>1245388.79</v>
          </cell>
          <cell r="G1078">
            <v>42496</v>
          </cell>
        </row>
        <row r="1079">
          <cell r="C1079">
            <v>2011</v>
          </cell>
          <cell r="D1079" t="str">
            <v>Juegos - Suministro E Instalación De Mesa Con 4 Puestos En Concreto,  Incluye Refuerzo De 3/8" Y Estribos De 1/4" A Cada 0.20 Metros Con Malla De Refuerzo Para La Mesa,  Parasol Con Estructura En Madera Bambú Color Azul (Segun Diseño)</v>
          </cell>
          <cell r="E1079" t="str">
            <v>UN</v>
          </cell>
          <cell r="F1079">
            <v>373772.62</v>
          </cell>
          <cell r="G1079">
            <v>41075</v>
          </cell>
        </row>
        <row r="1080">
          <cell r="C1080">
            <v>2012</v>
          </cell>
          <cell r="D1080" t="str">
            <v>Juegos - Suministro E Instalación De Estructura De Baloncesto Con Tubería Galvanizada Y Tablero En Acrílico De 10 Mm, Mallas Y Aros</v>
          </cell>
          <cell r="E1080" t="str">
            <v>PR</v>
          </cell>
          <cell r="F1080">
            <v>3300000</v>
          </cell>
          <cell r="G1080">
            <v>42314</v>
          </cell>
        </row>
        <row r="1081">
          <cell r="C1081">
            <v>2013</v>
          </cell>
          <cell r="D1081" t="str">
            <v>Juegos - Suministro E Instalación De Juego Voleibol Incluye Parales En Tubería De 6" Y Mallas Con Antenas</v>
          </cell>
          <cell r="E1081" t="str">
            <v>UN</v>
          </cell>
          <cell r="F1081">
            <v>754590.55</v>
          </cell>
          <cell r="G1081">
            <v>42496</v>
          </cell>
        </row>
        <row r="1082">
          <cell r="C1082">
            <v>2014</v>
          </cell>
          <cell r="D1082" t="str">
            <v>Suministro E Instalación De División En Acero Inoxidable Para Baños En Lámina De Acero Inoxidable Aisi Tipo 304 Calibre 20, Antimagnético Y Resistente A La Corrosión, Entamborado De 1" De Ancho Con Relleno Interno En Lámina De Icopor (0.552 Mts2)</v>
          </cell>
          <cell r="E1082" t="str">
            <v>M2</v>
          </cell>
          <cell r="F1082">
            <v>450000</v>
          </cell>
          <cell r="G1082">
            <v>42534</v>
          </cell>
        </row>
        <row r="1083">
          <cell r="C1083">
            <v>2015</v>
          </cell>
          <cell r="D1083" t="str">
            <v>Base Suelo Cemento 1:20 Compactado</v>
          </cell>
          <cell r="E1083" t="str">
            <v>M3</v>
          </cell>
          <cell r="F1083">
            <v>227837.87</v>
          </cell>
          <cell r="G1083">
            <v>42240</v>
          </cell>
        </row>
        <row r="1084">
          <cell r="C1084">
            <v>2016</v>
          </cell>
          <cell r="D1084" t="str">
            <v>Mantenimiento De Pasamanos Metalico, Incluye Ligado, Grateado, Lavado, Suministro Y Aplicacion De Pintura Anticorrosiva Tipo Cromato De Zinc Y Acabado En Esmalte Incluye Cambio De Elementos Averiados Hasta En Un 30%</v>
          </cell>
          <cell r="E1084" t="str">
            <v>ML</v>
          </cell>
          <cell r="F1084">
            <v>19000</v>
          </cell>
          <cell r="G1084">
            <v>40641</v>
          </cell>
        </row>
        <row r="1085">
          <cell r="C1085">
            <v>2018</v>
          </cell>
          <cell r="D1085" t="str">
            <v>Viga De Amarre De 0.30 X 030 Metros, En Concreto De 4000 Psi Premezclado, Acelerado A 7 Dias, No Incluye Acero De Refuerzo</v>
          </cell>
          <cell r="E1085" t="str">
            <v>ML</v>
          </cell>
          <cell r="F1085">
            <v>59471.29</v>
          </cell>
          <cell r="G1085">
            <v>41008</v>
          </cell>
        </row>
        <row r="1086">
          <cell r="C1086">
            <v>2019</v>
          </cell>
          <cell r="D1086" t="str">
            <v>Viga Aérea De 0.15 X 0.60 Metros, En Concreto De 4000 Psi Premezclado Acelerado A 7 Dias, No Incluye Acero De Refuerzo</v>
          </cell>
          <cell r="E1086" t="str">
            <v>ML</v>
          </cell>
          <cell r="F1086">
            <v>109379.48</v>
          </cell>
          <cell r="G1086">
            <v>41075</v>
          </cell>
        </row>
        <row r="1087">
          <cell r="C1087">
            <v>2020</v>
          </cell>
          <cell r="D1087" t="str">
            <v>Columna - Portico En Concreto De 4000 Psi Premezclado Acelerado De 7 Dias, Para Cubierta En Voladizo, De 0.20 X 0.50 (Promedio) Metros, No Incluye Acero De Refuerzo</v>
          </cell>
          <cell r="E1087" t="str">
            <v>ML</v>
          </cell>
          <cell r="F1087">
            <v>134536.25</v>
          </cell>
          <cell r="G1087">
            <v>41015</v>
          </cell>
        </row>
        <row r="1088">
          <cell r="C1088">
            <v>2021</v>
          </cell>
          <cell r="D1088" t="str">
            <v>Zapata En Concreto Premezclado De 4000 Psi</v>
          </cell>
          <cell r="E1088" t="str">
            <v>M3</v>
          </cell>
          <cell r="F1088">
            <v>502051.73</v>
          </cell>
          <cell r="G1088">
            <v>42578</v>
          </cell>
        </row>
        <row r="1089">
          <cell r="C1089">
            <v>2022</v>
          </cell>
          <cell r="D1089" t="str">
            <v>Instalación Y Desmonte De Campamento, Incluye Piso En Concreto Y Cubierta De Eternit, De 5.00 X 3.00 Metros</v>
          </cell>
          <cell r="E1089" t="str">
            <v>UN</v>
          </cell>
          <cell r="F1089">
            <v>3363284.92</v>
          </cell>
          <cell r="G1089">
            <v>41927</v>
          </cell>
        </row>
        <row r="1090">
          <cell r="C1090">
            <v>2026</v>
          </cell>
          <cell r="D1090" t="str">
            <v>Suministro E Instalacion De Valvula De Compuerta D = 4" (100 Mm)</v>
          </cell>
          <cell r="E1090" t="str">
            <v>UN</v>
          </cell>
          <cell r="F1090">
            <v>538107.5</v>
          </cell>
          <cell r="G1090">
            <v>40652</v>
          </cell>
        </row>
        <row r="1091">
          <cell r="C1091">
            <v>2027</v>
          </cell>
          <cell r="D1091" t="str">
            <v>Caja En Concreto Para Valvula Regulada D = 4"</v>
          </cell>
          <cell r="E1091" t="str">
            <v>UN</v>
          </cell>
          <cell r="F1091">
            <v>320544.46000000002</v>
          </cell>
          <cell r="G1091">
            <v>40652</v>
          </cell>
        </row>
        <row r="1092">
          <cell r="C1092">
            <v>2030</v>
          </cell>
          <cell r="D1092" t="str">
            <v>E - Suministro E Instalación De Lámpara De Incrustar 2 X 17 W T - 8, Pantalla Especular De 0.60 X 0.60 Metros</v>
          </cell>
          <cell r="E1092" t="str">
            <v>UN</v>
          </cell>
          <cell r="F1092">
            <v>176131.88</v>
          </cell>
          <cell r="G1092">
            <v>41737</v>
          </cell>
        </row>
        <row r="1093">
          <cell r="C1093">
            <v>2036</v>
          </cell>
          <cell r="D1093" t="str">
            <v>Mantenimiento En Base De Columna En Perfileria Tipo Phr - C Existente O En Tuberia D = 10", Incluye Lijada, Grateado, Aplicacion De Pintura Tipo Epoxipoliamida</v>
          </cell>
          <cell r="E1093" t="str">
            <v>UN</v>
          </cell>
          <cell r="F1093">
            <v>110645.58</v>
          </cell>
          <cell r="G1093">
            <v>40659</v>
          </cell>
        </row>
        <row r="1094">
          <cell r="C1094">
            <v>2037</v>
          </cell>
          <cell r="D1094" t="str">
            <v>Mantenimiento De Estructura Metalica De Cubierta En Perfil Phr - C, Lijada, Grateada,  Cepillada, Aplicacion De Pintura Anticorrosiva Tipo Epoxipoliamida</v>
          </cell>
          <cell r="E1094" t="str">
            <v>M2</v>
          </cell>
          <cell r="F1094">
            <v>24267.57</v>
          </cell>
          <cell r="G1094">
            <v>40659</v>
          </cell>
        </row>
        <row r="1095">
          <cell r="C1095">
            <v>2038</v>
          </cell>
          <cell r="D1095" t="str">
            <v>Mantenimiento De Cubierta Trapezoidal De Acesco, Incluye Cambio De Teja Averiada Por Nueva, Tornilleria, Impermeabilizacion En La Tornilleria</v>
          </cell>
          <cell r="E1095" t="str">
            <v>M2</v>
          </cell>
          <cell r="F1095">
            <v>27598</v>
          </cell>
          <cell r="G1095">
            <v>40659</v>
          </cell>
        </row>
        <row r="1096">
          <cell r="C1096">
            <v>2039</v>
          </cell>
          <cell r="D1096" t="str">
            <v>Cambio De Elementos Averiados En La Estructura Metálica Cerchas, Correas Y Platinas De Uniones</v>
          </cell>
          <cell r="E1096" t="str">
            <v>M2</v>
          </cell>
          <cell r="F1096">
            <v>37531.660000000003</v>
          </cell>
          <cell r="G1096">
            <v>41015</v>
          </cell>
        </row>
        <row r="1097">
          <cell r="C1097">
            <v>2040</v>
          </cell>
          <cell r="D1097" t="str">
            <v>Suministro E Instalación De Malla Tipo Ciclón Galvanizada De 2" X 2", Forrada En Pvc, Calibre 10, Reforzada Con Tubería Galvanizada D = 2" Y 1 1/2 " A Cada 2.00 Metros, Acabada En Pintura Anticorrosiva Y Esmalte, Incluye Base Y Viga En Concreto</v>
          </cell>
          <cell r="E1097" t="str">
            <v>M2</v>
          </cell>
          <cell r="F1097">
            <v>63900.9</v>
          </cell>
          <cell r="G1097">
            <v>42524</v>
          </cell>
        </row>
        <row r="1098">
          <cell r="C1098">
            <v>2041</v>
          </cell>
          <cell r="D1098" t="str">
            <v>Mantenimiento De Lamina De Losa Metaldeck, Incluye Lijado, Grateado, Cepillado, Aplicacion De Pintura Tipo Epoxipoliamida</v>
          </cell>
          <cell r="E1098" t="str">
            <v>M2</v>
          </cell>
          <cell r="F1098">
            <v>35011.879999999997</v>
          </cell>
          <cell r="G1098">
            <v>40659</v>
          </cell>
        </row>
        <row r="1099">
          <cell r="C1099">
            <v>2042</v>
          </cell>
          <cell r="D1099" t="str">
            <v>Mantenimiento De Baranda Metalica, Consta De  Lijada, Grateada,  Cepillada, Aplicacion De Pintura Anticorrosiva Tipo Epoxipoliamida</v>
          </cell>
          <cell r="E1099" t="str">
            <v>M2</v>
          </cell>
          <cell r="F1099">
            <v>18654.64</v>
          </cell>
          <cell r="G1099">
            <v>40659</v>
          </cell>
        </row>
        <row r="1100">
          <cell r="C1100">
            <v>2043</v>
          </cell>
          <cell r="D1100" t="str">
            <v>Mantenimiento De Estructura Metalica De Escalera, Consta De  Lijada, Grateada,  Cepillada, Aplicacion De Pintura Anticorrosiva Tipo Epoxipoliamida, Incluye Arreglo De Peldaños En Concreto</v>
          </cell>
          <cell r="E1100" t="str">
            <v>M2</v>
          </cell>
          <cell r="F1100">
            <v>45500</v>
          </cell>
          <cell r="G1100">
            <v>40659</v>
          </cell>
        </row>
        <row r="1101">
          <cell r="C1101">
            <v>2053</v>
          </cell>
          <cell r="D1101" t="str">
            <v>Suministro E Instalación De Portón Metálico En Lámina Galvanizada Calibre 14, Incluye Marcos Y Refuerzos En Tubería Galvanizada D = 2", Pintura Con Anticorrosivo Y Esmalte, Cerraduras Y Herrajes</v>
          </cell>
          <cell r="E1101" t="str">
            <v>M2</v>
          </cell>
          <cell r="F1101">
            <v>130000</v>
          </cell>
          <cell r="G1101">
            <v>41068</v>
          </cell>
        </row>
        <row r="1102">
          <cell r="C1102">
            <v>2056</v>
          </cell>
          <cell r="D1102" t="str">
            <v>Relleno En Material De Subbase (E) Compactado</v>
          </cell>
          <cell r="E1102" t="str">
            <v>M3</v>
          </cell>
          <cell r="F1102">
            <v>112684.45</v>
          </cell>
          <cell r="G1102">
            <v>42102</v>
          </cell>
        </row>
        <row r="1103">
          <cell r="C1103">
            <v>2057</v>
          </cell>
          <cell r="D1103" t="str">
            <v>Relleno En Material De Base (E) Compactado</v>
          </cell>
          <cell r="E1103" t="str">
            <v>M3</v>
          </cell>
          <cell r="F1103">
            <v>114595.45</v>
          </cell>
          <cell r="G1103">
            <v>42552</v>
          </cell>
        </row>
        <row r="1104">
          <cell r="C1104">
            <v>2066</v>
          </cell>
          <cell r="D1104"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4" t="str">
            <v>ML</v>
          </cell>
          <cell r="F1104">
            <v>320606.74</v>
          </cell>
          <cell r="G1104">
            <v>40674</v>
          </cell>
        </row>
        <row r="1105">
          <cell r="C1105">
            <v>2067</v>
          </cell>
          <cell r="D1105"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5" t="str">
            <v>M2</v>
          </cell>
          <cell r="F1105">
            <v>106184.33</v>
          </cell>
          <cell r="G1105">
            <v>42314</v>
          </cell>
        </row>
        <row r="1106">
          <cell r="C1106">
            <v>2068</v>
          </cell>
          <cell r="D1106" t="str">
            <v>Construccion De Ponton O Puente Tipo A De 8.00 X 7.00 X 2.20 Metros (Medidas Libres) Incluye Nivelacion, Replanteo Y Señalizacion, Manejo De Aguas, Excavaciones, Rellenos, Base En Suelo Cemento, Estructura En Concreto Armado, Baranda, Bordillo, Rampa De 7.00 Metros</v>
          </cell>
          <cell r="E1106" t="str">
            <v>UN</v>
          </cell>
          <cell r="F1106">
            <v>60297327</v>
          </cell>
          <cell r="G1106">
            <v>41008</v>
          </cell>
        </row>
        <row r="1107">
          <cell r="C1107">
            <v>2069</v>
          </cell>
          <cell r="D1107" t="str">
            <v>Suministro E Instalación De Muro En Drywall Por Ambas Caras</v>
          </cell>
          <cell r="E1107" t="str">
            <v>M2</v>
          </cell>
          <cell r="F1107">
            <v>72642.350000000006</v>
          </cell>
          <cell r="G1107">
            <v>42472</v>
          </cell>
        </row>
        <row r="1108">
          <cell r="C1108">
            <v>2070</v>
          </cell>
          <cell r="D1108" t="str">
            <v>Suministro E Instalacion De Puerta  De Tablero De 2.00 X 1.00 Metro En Madera De Cedro Tallada Con Decorado, Color Caramelo Oscuro, Marco En Madera De Roble De 5" X 2", Bisagra Pala Ancha De 3", Con Tornillo Goloso De 1 1/4", Incluye Cerradura De Bola</v>
          </cell>
          <cell r="E1108" t="str">
            <v>UN</v>
          </cell>
          <cell r="F1108">
            <v>555500</v>
          </cell>
          <cell r="G1108">
            <v>41344</v>
          </cell>
        </row>
        <row r="1109">
          <cell r="C1109">
            <v>2071</v>
          </cell>
          <cell r="D1109" t="str">
            <v>Suministro E Instalacion De Puerta  De Tablero De 2.00 X 0.90 Metros En Madera De Cedro Tallada Con Decorado, Color Caramelo Oscuro, Marco En Madera De Roble De 5" X 2", Bisagra Pala Ancha De 3", Con Tornillo Goloso De 1 1/4", Incluye Cerradura De Bola</v>
          </cell>
          <cell r="E1109" t="str">
            <v>UN</v>
          </cell>
          <cell r="F1109">
            <v>500000</v>
          </cell>
          <cell r="G1109">
            <v>41590</v>
          </cell>
        </row>
        <row r="1110">
          <cell r="C1110">
            <v>2072</v>
          </cell>
          <cell r="D1110" t="str">
            <v>Suministro E Instalacion De Puerta  De Tablero De 2.00 X 0.80 Metros En Madera De Cedro Tallada Con Decorado, Color Caramelo Oscuro, Marco En Madera De Roble De 5" X 2", Bisagra Pala Ancha De 3", Con Tornillo Goloso De 1 1/4", Incluye Cerradura De Bola</v>
          </cell>
          <cell r="E1110" t="str">
            <v>UN</v>
          </cell>
          <cell r="F1110">
            <v>450000</v>
          </cell>
          <cell r="G1110">
            <v>40696</v>
          </cell>
        </row>
        <row r="1111">
          <cell r="C1111">
            <v>2073</v>
          </cell>
          <cell r="D1111" t="str">
            <v>Suministro E Instalacion De Puerta  De Tablero De 2.00 X 0.70 Metro En Madera De Cedro Tallada Con Decorado, Color Caramelo Oscuro, Marco En Madera De Roble De 5" X 2", Bisagra Pala Ancha De 3", Con Tornillo Goloso De 1 1/4", Incluye Cerradura De Bola</v>
          </cell>
          <cell r="E1111" t="str">
            <v>UN</v>
          </cell>
          <cell r="F1111">
            <v>400000</v>
          </cell>
          <cell r="G1111">
            <v>40696</v>
          </cell>
        </row>
        <row r="1112">
          <cell r="C1112">
            <v>2074</v>
          </cell>
          <cell r="D1112" t="str">
            <v>Suministro E Instalacion De Puerta  De Tablero De 2.00 X 0.95 Metro En Madera De Cedro Tallada Con Decorado, Color Caramelo Oscuro, Marco En Madera De Roble De 5" X 2", Bisagra Pala Ancha De 3", Con Tornillo Goloso De 1 1/4", Incluye Cerradura De Bola</v>
          </cell>
          <cell r="E1112" t="str">
            <v>UN</v>
          </cell>
          <cell r="F1112">
            <v>525000</v>
          </cell>
          <cell r="G1112">
            <v>40696</v>
          </cell>
        </row>
        <row r="1113">
          <cell r="C1113">
            <v>2075</v>
          </cell>
          <cell r="D1113" t="str">
            <v>Suministro E Instalacion De Closet: Marco, Jambas Y Hojas En Madera De Cedro, Incluye Bisagras, Manijas, Pasadores Y Cerraduras; Estructura Interna En Triplex Pizano Okume Calibre 4 Mm, Entamborados Con Madera De Cedro (2 Caras), Con Espacio Para Percheros, Entrepaños, Divisiones, Zapateras; Pintado En Color Madera Natural (Lacas Catalizadas Semi Mate)</v>
          </cell>
          <cell r="E1113" t="str">
            <v>M2</v>
          </cell>
          <cell r="F1113">
            <v>464000</v>
          </cell>
          <cell r="G1113">
            <v>42578</v>
          </cell>
        </row>
        <row r="1114">
          <cell r="C1114">
            <v>2076</v>
          </cell>
          <cell r="D1114" t="str">
            <v>Suministro E Instalacion De Mueble 100% Metalico En Lamina Cold Rolled 2.00 X 1.35 X 0.67 Metros 3G, 98 Pistolas, Cierre De Seguridad, Capacidad De Almacenamiento, Ref. M001 Compumuebles O Similar</v>
          </cell>
          <cell r="E1114" t="str">
            <v>UN</v>
          </cell>
          <cell r="F1114">
            <v>5403500</v>
          </cell>
          <cell r="G1114">
            <v>40696</v>
          </cell>
        </row>
        <row r="1115">
          <cell r="C1115">
            <v>2077</v>
          </cell>
          <cell r="D1115" t="str">
            <v>Suministro E Instalacion De Mueble De Recepcion Para 2 Personas, De 2.40 X 1.00 X 0.60 Metros, Incluye Archivador Metalico, Frente En Lamina Para Cada Puesto, Puesto De Trabajo En Formica De 30 Mm, Ref. M00 De Compumuebles O Similar</v>
          </cell>
          <cell r="E1115" t="str">
            <v>UN</v>
          </cell>
          <cell r="F1115">
            <v>6000000</v>
          </cell>
          <cell r="G1115">
            <v>40696</v>
          </cell>
        </row>
        <row r="1116">
          <cell r="C1116">
            <v>2078</v>
          </cell>
          <cell r="D1116" t="str">
            <v>Limpieza Y Lavado De Fachada Con Acido Para Quitar Manchas Y Mohos</v>
          </cell>
          <cell r="E1116" t="str">
            <v>M2</v>
          </cell>
          <cell r="F1116">
            <v>800</v>
          </cell>
          <cell r="G1116">
            <v>40689</v>
          </cell>
        </row>
        <row r="1117">
          <cell r="C1117">
            <v>2079</v>
          </cell>
          <cell r="D1117" t="str">
            <v>Suministro E Instalacion De Vidrio Transparente Templado De Seguridad De 10 Mm, Para Fachadas, Con Bordes Pulidos, Brillados, Instalados Con Accesorios En Aluminio, Para Puerta: Esquinero Superior E Inferior, Manija En Acero, Pivote De Piso,Bisagra Hidraulica, Pistola De Giro, Para Cuerpos Fijos Seran Sostenidos Con Perfil Efe En La Parte Superior E Inferior, Tornilleria En Acero Y Sellado Con Silicona</v>
          </cell>
          <cell r="E1117" t="str">
            <v>M2</v>
          </cell>
          <cell r="F1117">
            <v>222160</v>
          </cell>
          <cell r="G1117">
            <v>42496</v>
          </cell>
        </row>
        <row r="1118">
          <cell r="C1118">
            <v>2081</v>
          </cell>
          <cell r="D1118" t="str">
            <v>Suministro E Instalacion De Mueble Inferior Y Superior Para Cocina, Puertas En Mdf 15 Mm Con Caras Enchapadas En Melamina Color Wengue, Bisagras De Presion Y Manijas En Barra De 3/8", Maciza De Acero Inoxidable De 0.25 Metros Y Cerradura Tipo Boton, 3 Gavetas Con Rieles De Extensión, Mueble Para Micro Ondas, Incluye Meson En Marmol Granito, Sifon Y Griferia, Incluye Transporte (Ver Diseño)</v>
          </cell>
          <cell r="E1118" t="str">
            <v>ML</v>
          </cell>
          <cell r="F1118">
            <v>1700000</v>
          </cell>
          <cell r="G1118">
            <v>42578</v>
          </cell>
        </row>
        <row r="1119">
          <cell r="C1119">
            <v>2082</v>
          </cell>
          <cell r="D1119" t="str">
            <v>E - Suministro E Instalacion De Cantonera En Puerta De Recepcion</v>
          </cell>
          <cell r="E1119" t="str">
            <v>UN</v>
          </cell>
          <cell r="F1119">
            <v>353500</v>
          </cell>
          <cell r="G1119">
            <v>41451</v>
          </cell>
        </row>
        <row r="1120">
          <cell r="C1120">
            <v>2083</v>
          </cell>
          <cell r="D1120" t="str">
            <v>Suministro E Instalacion De Archivo Rodante De 1 Cuerpo - 2 Servicios En Lamina Cold Rolled Y Riel De Desplazamiento, Ref. N23 Compumuebles O Similar</v>
          </cell>
          <cell r="E1120" t="str">
            <v>UN</v>
          </cell>
          <cell r="F1120">
            <v>1500000</v>
          </cell>
          <cell r="G1120">
            <v>40696</v>
          </cell>
        </row>
        <row r="1121">
          <cell r="C1121">
            <v>2084</v>
          </cell>
          <cell r="D1121" t="str">
            <v>Mantenimiento Preventivo Y Correctivo: Sondeo, Destaponamiento Y Desodorizacion De Aparatos Sanitarios En Baterias Sanitarias Hasta La Red De Distribucion General</v>
          </cell>
          <cell r="E1121" t="str">
            <v>UN</v>
          </cell>
          <cell r="F1121">
            <v>160000</v>
          </cell>
          <cell r="G1121">
            <v>40697</v>
          </cell>
        </row>
        <row r="1122">
          <cell r="C1122">
            <v>2085</v>
          </cell>
          <cell r="D1122" t="str">
            <v>Mantenimiento Preventivo Y Correctivo: Sondeo, Destaponamiento Y Desodorizacion De Registros Sanitarios Hasta El Punto De Desague Final</v>
          </cell>
          <cell r="E1122" t="str">
            <v>UN</v>
          </cell>
          <cell r="F1122">
            <v>240000</v>
          </cell>
          <cell r="G1122">
            <v>40697</v>
          </cell>
        </row>
        <row r="1123">
          <cell r="C1123">
            <v>2086</v>
          </cell>
          <cell r="D1123" t="str">
            <v>Mantenimiento Preventivo Y Correctivo: Sondeo, Destaponamiento Y Desodorizacion De Tuberia Sanitaria Pvc, Red De Distribucion O De Interconexion General</v>
          </cell>
          <cell r="E1123" t="str">
            <v>ML</v>
          </cell>
          <cell r="F1123">
            <v>15000</v>
          </cell>
          <cell r="G1123">
            <v>40812</v>
          </cell>
        </row>
        <row r="1124">
          <cell r="C1124">
            <v>2087</v>
          </cell>
          <cell r="D1124" t="str">
            <v>Suministro E Instalacion De Puerta De 3.00 X 2.38 Metros, Estructura En Aluminio Con Perfil De 3 X 1, En Cristal Templado De Seguridad De 10 Mm, Color Bronce, Incluye Flete, (Ver Diseño)</v>
          </cell>
          <cell r="E1124" t="str">
            <v>UN</v>
          </cell>
          <cell r="F1124">
            <v>5257120</v>
          </cell>
          <cell r="G1124">
            <v>40697</v>
          </cell>
        </row>
        <row r="1125">
          <cell r="C1125">
            <v>2088</v>
          </cell>
          <cell r="D1125" t="str">
            <v>Suministro Instalacion Y Montaje De Sistema De Puertas Deslizante Marca Ditec, Diseño Y Fabricación Italiano, Producto De Gama Alta Para Uso Intensivo, Con Mas De 3 Millones De Aperturas, Incluye Fotocelda, Bateria De Respaldo, Sensores De Movimiento, Pulsador Multifuncionales Inalambrico, Apertura En 1.2 M/S, Funciona A 220V, Ref Rex 44 O Sumilar, Incluye Programacion De Puerta Y Flete</v>
          </cell>
          <cell r="E1125" t="str">
            <v>UN</v>
          </cell>
          <cell r="F1125">
            <v>14700000</v>
          </cell>
          <cell r="G1125">
            <v>40697</v>
          </cell>
        </row>
        <row r="1126">
          <cell r="C1126">
            <v>2089</v>
          </cell>
          <cell r="D1126" t="str">
            <v>Mantenimiento De Ventaneria De Fachada Altura 15 Metros Aproximadamente: Limpieza Y Lavado, Incluye Reposición De Perfileria En Aluminio, Felpa, Rodamiento, Tornilleria, Cerraduras, Sustitución De Papel Polarizado, Sellamiento Con Silicona</v>
          </cell>
          <cell r="E1126" t="str">
            <v>M2</v>
          </cell>
          <cell r="F1126">
            <v>65000</v>
          </cell>
          <cell r="G1126">
            <v>40697</v>
          </cell>
        </row>
        <row r="1127">
          <cell r="C1127">
            <v>2090</v>
          </cell>
          <cell r="D1127" t="str">
            <v>Suministro E Instalacion De Divisiones De Oficina En Vidrio Templado De Seguridad De 10 Mm, Incoloro Con Bordes Pulidos, Brillados, Instalados Con Perfil Efe En La Parte Superior E Inferior (Sistema Spider)</v>
          </cell>
          <cell r="E1127" t="str">
            <v>M2</v>
          </cell>
          <cell r="F1127">
            <v>525000</v>
          </cell>
          <cell r="G1127">
            <v>42429</v>
          </cell>
        </row>
        <row r="1128">
          <cell r="C1128">
            <v>2102</v>
          </cell>
          <cell r="D1128" t="str">
            <v>Suministro E Instalacion De Banca Tipo Foro - S (Ver Diseño)</v>
          </cell>
          <cell r="E1128" t="str">
            <v>UN</v>
          </cell>
          <cell r="F1128">
            <v>367569.12</v>
          </cell>
          <cell r="G1128">
            <v>40703</v>
          </cell>
        </row>
        <row r="1129">
          <cell r="C1129">
            <v>2103</v>
          </cell>
          <cell r="D1129" t="str">
            <v>Suministro E Instalacion De Banca Tipo Foro - L (Ver Diseño)</v>
          </cell>
          <cell r="E1129" t="str">
            <v>UN</v>
          </cell>
          <cell r="F1129">
            <v>414332.81</v>
          </cell>
          <cell r="G1129">
            <v>40703</v>
          </cell>
        </row>
        <row r="1130">
          <cell r="C1130">
            <v>2104</v>
          </cell>
          <cell r="D1130" t="str">
            <v>Suministro E Instalacion De Avisos De Señalizacion De 1.00 X 050 Metros En Lamina Galvanizada Calibre 16, Estructura De Soporte - Paral En Angulo De Hierro De 1 1/2" X 1/8" De Espesor, Pintado Con Anticorrosivo Y Esmalte, Incluye Escrito De Informacion, Logotipo Institucional De La Alcaldia Y Secretaria De Salud, Punto De Instalacion, Excavacion De 0.50 X 0.70 Metros, Concreto Para Fijacion De 2500 Psi  De 0.50 X 0.50 X 0.20 Metros , Relleno Y Reparacion De Pisos Afectados. (Ver Diseño)</v>
          </cell>
          <cell r="E1130" t="str">
            <v>UN</v>
          </cell>
          <cell r="F1130">
            <v>338000</v>
          </cell>
          <cell r="G1130">
            <v>40704</v>
          </cell>
        </row>
        <row r="1131">
          <cell r="C1131">
            <v>2105</v>
          </cell>
          <cell r="D1131" t="str">
            <v>Equipamiento - Suministro E Instalacion De Barras Paralelas De 1.20 Metros De Largo X 0.95 Metros De Alto, En Tuberia Galvanizada D = 1.1/2", Pintadas Con Anticorrosivo Y Acabadas En Esmalte, Incluye Adecuacion Del Punto De Instalacion, Excavacion, Concreto De 2500 Psi Para Fijacion, Relleno Y Reparacion De Pisos Afectados. (Ver Diseño)</v>
          </cell>
          <cell r="E1131" t="str">
            <v>UN</v>
          </cell>
          <cell r="F1131">
            <v>350000</v>
          </cell>
          <cell r="G1131">
            <v>40704</v>
          </cell>
        </row>
        <row r="1132">
          <cell r="C1132">
            <v>2106</v>
          </cell>
          <cell r="D1132" t="str">
            <v>Equipamiento - Suministro E Instalacion De Barras Fijas De 2.50 Metros De Alto X 0.70 Metros De Ancho, En Tuberia Galvanizada D = 1.1/2", Pintadas Con Anticorrosivo Y Acabadas En Esmalte, Incluye Adecuacion Del Punto De Instalacion, Excavacion, Concreto De 2500 Psi Para Fijacion, Relleno Y Reparacion De Pisos Afectados. (Ver Diseño)</v>
          </cell>
          <cell r="E1132" t="str">
            <v>UN</v>
          </cell>
          <cell r="F1132">
            <v>250000</v>
          </cell>
          <cell r="G1132">
            <v>40704</v>
          </cell>
        </row>
        <row r="1133">
          <cell r="C1133">
            <v>2107</v>
          </cell>
          <cell r="D1133" t="str">
            <v>Equipamiento - Suministro E Instalacion De Paralelas Para Ejercicio De Tricep De 1.30 Metros De Alto, Con Barra Superior De 0.30 Metros, A Una Distancia Entre Ellas De 0.80 Metros, En Tuberia Galvanizada D = 1.1/2", Pintadas Con Anticorrosivo Y Acabadas En Esmalte, Incluye Adecuacion Del Punto De Instalacion, Excavacion, Concreto De 2500 Psi Para Fijacion, Relleno Y Reparacion De Pisos Afectados. (Ver Diseño)</v>
          </cell>
          <cell r="E1133" t="str">
            <v>UN</v>
          </cell>
          <cell r="F1133">
            <v>300000</v>
          </cell>
          <cell r="G1133">
            <v>40704</v>
          </cell>
        </row>
        <row r="1134">
          <cell r="C1134">
            <v>2108</v>
          </cell>
          <cell r="D1134" t="str">
            <v>Equipamiento - Suministro E Instalacion De Juego De Soportes Para Ejercicios Abdominales De 0.40 Metros De Ancho, X 0.20 Metros De Alto, En Tuberia Galvanizada D = 1.1/2", Pintadas Con Anticorrosivo Y Acabadas En Esmalte, Incluye Adecuacion Del Punto De Instalacion, Excavacion, Concreto De 2500 Psi Para Fijacion, Relleno Y Reparacion De Pisos Afectados. (Ver Diseño)</v>
          </cell>
          <cell r="E1134" t="str">
            <v>UN</v>
          </cell>
          <cell r="F1134">
            <v>200000</v>
          </cell>
          <cell r="G1134">
            <v>40704</v>
          </cell>
        </row>
        <row r="1135">
          <cell r="C1135">
            <v>2109</v>
          </cell>
          <cell r="D1135" t="str">
            <v>Bordillo En Concreto De 3000 Psi De 0.15 X 0.60 Metros</v>
          </cell>
          <cell r="E1135" t="str">
            <v>ML</v>
          </cell>
          <cell r="F1135">
            <v>69307.39</v>
          </cell>
          <cell r="G1135">
            <v>42068</v>
          </cell>
        </row>
        <row r="1136">
          <cell r="C1136">
            <v>2110</v>
          </cell>
          <cell r="D1136" t="str">
            <v>Solado En Concreto Premezclado De Fc =  2500 Psi</v>
          </cell>
          <cell r="E1136" t="str">
            <v>M3</v>
          </cell>
          <cell r="F1136">
            <v>534750.5</v>
          </cell>
          <cell r="G1136">
            <v>41008</v>
          </cell>
        </row>
        <row r="1137">
          <cell r="C1137">
            <v>2111</v>
          </cell>
          <cell r="D1137" t="str">
            <v>Demolicion De Sobrenivel En Ladrillo Doble Altura 0.30 Metros.</v>
          </cell>
          <cell r="E1137" t="str">
            <v>ML</v>
          </cell>
          <cell r="F1137">
            <v>5706.92</v>
          </cell>
          <cell r="G1137">
            <v>40717</v>
          </cell>
        </row>
        <row r="1138">
          <cell r="C1138">
            <v>2114</v>
          </cell>
          <cell r="D1138" t="str">
            <v>E - Suministro E Instalacion De Tuberia Flexiconduit - Coraza 1" L/T Metalica</v>
          </cell>
          <cell r="E1138" t="str">
            <v>ML</v>
          </cell>
          <cell r="F1138">
            <v>10483.219999999999</v>
          </cell>
          <cell r="G1138">
            <v>41451</v>
          </cell>
        </row>
        <row r="1139">
          <cell r="C1139">
            <v>2115</v>
          </cell>
          <cell r="D1139" t="str">
            <v>E - Suministro E Instalacion De Tuberia Flexiconduit - Coraza 3/4" L/T Metalica</v>
          </cell>
          <cell r="E1139" t="str">
            <v>ML</v>
          </cell>
          <cell r="F1139">
            <v>6610.82</v>
          </cell>
          <cell r="G1139">
            <v>41451</v>
          </cell>
        </row>
        <row r="1140">
          <cell r="C1140">
            <v>2118</v>
          </cell>
          <cell r="D1140" t="str">
            <v>E - Suministro E Instalacion De Conector Recto Electrico De 3/4"</v>
          </cell>
          <cell r="E1140" t="str">
            <v>UN</v>
          </cell>
          <cell r="F1140">
            <v>5997.19</v>
          </cell>
          <cell r="G1140">
            <v>41451</v>
          </cell>
        </row>
        <row r="1141">
          <cell r="C1141">
            <v>2120</v>
          </cell>
          <cell r="D1141" t="str">
            <v>Suministro E Instalacion De Caja De Paso De Interperie De 240 X 310 X 120</v>
          </cell>
          <cell r="E1141" t="str">
            <v>UN</v>
          </cell>
          <cell r="F1141">
            <v>76805.5</v>
          </cell>
          <cell r="G1141">
            <v>41451</v>
          </cell>
        </row>
        <row r="1142">
          <cell r="C1142">
            <v>2122</v>
          </cell>
          <cell r="D1142" t="str">
            <v>Perforaciones En Lamina Super Board, Para Empotrar Lampara, Ductos De Aire Acondicionado, Rejillas, Entre Otros</v>
          </cell>
          <cell r="E1142" t="str">
            <v>UN</v>
          </cell>
          <cell r="F1142">
            <v>21411.88</v>
          </cell>
          <cell r="G1142">
            <v>40746</v>
          </cell>
        </row>
        <row r="1143">
          <cell r="C1143">
            <v>2123</v>
          </cell>
          <cell r="D1143" t="str">
            <v>Perforaciones En Muro De 0.40 X 0.40 Metros, Incluye Filetes Y Acabado</v>
          </cell>
          <cell r="E1143" t="str">
            <v>UN</v>
          </cell>
          <cell r="F1143">
            <v>47508.81</v>
          </cell>
          <cell r="G1143">
            <v>40746</v>
          </cell>
        </row>
        <row r="1144">
          <cell r="C1144">
            <v>2127</v>
          </cell>
          <cell r="D1144" t="str">
            <v>E - Salida En Cable No. 4 + 1 No. 4 + 1 No. 6 (T)</v>
          </cell>
          <cell r="E1144" t="str">
            <v>ML</v>
          </cell>
          <cell r="F1144">
            <v>69294.38</v>
          </cell>
          <cell r="G1144">
            <v>41451</v>
          </cell>
        </row>
        <row r="1145">
          <cell r="C1145">
            <v>2128</v>
          </cell>
          <cell r="D1145" t="str">
            <v>Suministro E Instalacion De Cielo Raso En Lamina Superboard, Con Estructura Metalica Y Perfil Omega A Cada 0.41 Metros.</v>
          </cell>
          <cell r="E1145" t="str">
            <v>M2</v>
          </cell>
          <cell r="F1145">
            <v>49592.03</v>
          </cell>
          <cell r="G1145">
            <v>41927</v>
          </cell>
        </row>
        <row r="1146">
          <cell r="C1146">
            <v>2129</v>
          </cell>
          <cell r="D1146" t="str">
            <v>Suministro E Instalacion De Estructura De Soporte Adicional Para Condiciones Diferentes De Amarre Del Cielo Raso Con Lamina Superboard</v>
          </cell>
          <cell r="E1146" t="str">
            <v>ML</v>
          </cell>
          <cell r="F1146">
            <v>27034.27</v>
          </cell>
          <cell r="G1146">
            <v>40792</v>
          </cell>
        </row>
        <row r="1147">
          <cell r="C1147">
            <v>2137</v>
          </cell>
          <cell r="D1147" t="str">
            <v>Pañete Allanado Impermeabilizado Sobre Losa De Entrepiso, Mortero 1:4</v>
          </cell>
          <cell r="E1147" t="str">
            <v>M2</v>
          </cell>
          <cell r="F1147">
            <v>19336.52</v>
          </cell>
          <cell r="G1147">
            <v>40785</v>
          </cell>
        </row>
        <row r="1148">
          <cell r="C1148">
            <v>2138</v>
          </cell>
          <cell r="D1148" t="str">
            <v>Columna En Tuberia Pvc D = 2", Rellena Con Mortero 1:4, Incluye Acero De Refuerzo 1 Varilla De 3/8"</v>
          </cell>
          <cell r="E1148" t="str">
            <v>ML</v>
          </cell>
          <cell r="F1148">
            <v>21656.52</v>
          </cell>
          <cell r="G1148">
            <v>40785</v>
          </cell>
        </row>
        <row r="1149">
          <cell r="C1149">
            <v>2139</v>
          </cell>
          <cell r="D1149" t="str">
            <v>Suministro E Instalacion De Extractor De Aire De 6" Cuadrado Kdk</v>
          </cell>
          <cell r="E1149" t="str">
            <v>UN</v>
          </cell>
          <cell r="F1149">
            <v>121590</v>
          </cell>
          <cell r="G1149">
            <v>40785</v>
          </cell>
        </row>
        <row r="1150">
          <cell r="C1150">
            <v>2140</v>
          </cell>
          <cell r="D1150" t="str">
            <v>Suministro E Instalacion De Canaleta Plastica De 100 X 45 Mm Lisa Dexon</v>
          </cell>
          <cell r="E1150" t="str">
            <v>ML</v>
          </cell>
          <cell r="F1150">
            <v>33019.67</v>
          </cell>
          <cell r="G1150">
            <v>40785</v>
          </cell>
        </row>
        <row r="1151">
          <cell r="C1151">
            <v>2141</v>
          </cell>
          <cell r="D1151" t="str">
            <v>Cimiento De 0.30 X 0.30 Mts, En Concreto De 2500 Psi Reforzado Con 4 Varillas De 1/2", Estribos De 3/8" A Cada 0.20 Mts</v>
          </cell>
          <cell r="E1151" t="str">
            <v>ML</v>
          </cell>
          <cell r="F1151">
            <v>78450.11</v>
          </cell>
          <cell r="G1151">
            <v>42201</v>
          </cell>
        </row>
        <row r="1152">
          <cell r="C1152">
            <v>2142</v>
          </cell>
          <cell r="D1152" t="str">
            <v>Viga De Amarre En Concreto De 3000 Psi De 0.15 X 0.20 Metros, Incluye Acero De Refuerzo 2 Varillas D = 3/8", Estribos D = 1/4" A Cada 0.20 Metros</v>
          </cell>
          <cell r="E1152" t="str">
            <v>ML</v>
          </cell>
          <cell r="F1152">
            <v>36481.33</v>
          </cell>
          <cell r="G1152">
            <v>42779</v>
          </cell>
        </row>
        <row r="1153">
          <cell r="C1153">
            <v>2143</v>
          </cell>
          <cell r="D1153" t="str">
            <v>Plantilla De Piso En Concreto De 2000 Psi E = 0.05 Metros</v>
          </cell>
          <cell r="E1153" t="str">
            <v>M2</v>
          </cell>
          <cell r="F1153">
            <v>20871.11</v>
          </cell>
          <cell r="G1153">
            <v>42201</v>
          </cell>
        </row>
        <row r="1154">
          <cell r="C1154">
            <v>2144</v>
          </cell>
          <cell r="D1154" t="str">
            <v>Viga Dintel En Concreto De 2000 Psi De 0.10 X 0.20, Incluye 2 Varillas De 3/8"</v>
          </cell>
          <cell r="E1154" t="str">
            <v>ML</v>
          </cell>
          <cell r="F1154">
            <v>31661.71</v>
          </cell>
          <cell r="G1154">
            <v>42601</v>
          </cell>
        </row>
        <row r="1155">
          <cell r="C1155">
            <v>2145</v>
          </cell>
          <cell r="D1155" t="str">
            <v>Pañete Mortero 1:6 Impermeabilizado, Allanado Sobre Muro E = 0.025 Metros</v>
          </cell>
          <cell r="E1155" t="str">
            <v>M2</v>
          </cell>
          <cell r="F1155">
            <v>19208.36</v>
          </cell>
          <cell r="G1155">
            <v>40816</v>
          </cell>
        </row>
        <row r="1156">
          <cell r="C1156">
            <v>2146</v>
          </cell>
          <cell r="D1156" t="str">
            <v>Suministro E Instalacion De Puerta Entamborada De 2.00 X 1.00 Metros Incluye Marco En Madera, Bisagras Y Cerrojo O Pasador</v>
          </cell>
          <cell r="E1156" t="str">
            <v>UN</v>
          </cell>
          <cell r="F1156">
            <v>264848.33</v>
          </cell>
          <cell r="G1156">
            <v>40816</v>
          </cell>
        </row>
        <row r="1157">
          <cell r="C1157">
            <v>2148</v>
          </cell>
          <cell r="D1157" t="str">
            <v>Suministro E Instalación De Rejilla De Retorno De Aire Acondicionado En Aluminio Blanco De 18" X 12" Sin Damper Mas Contramarco.</v>
          </cell>
          <cell r="E1157" t="str">
            <v>UN</v>
          </cell>
          <cell r="F1157">
            <v>129685</v>
          </cell>
          <cell r="G1157">
            <v>41144</v>
          </cell>
        </row>
        <row r="1158">
          <cell r="C1158">
            <v>2151</v>
          </cell>
          <cell r="D1158" t="str">
            <v>E - Suministro, Instalacion Y Montaje De Transformador Seco De 15 Kva, 225 Vp, 214/124 Vs, Marca Jlb O Similar</v>
          </cell>
          <cell r="E1158" t="str">
            <v>UN</v>
          </cell>
          <cell r="F1158">
            <v>4321875</v>
          </cell>
          <cell r="G1158">
            <v>41737</v>
          </cell>
        </row>
        <row r="1159">
          <cell r="C1159">
            <v>2152</v>
          </cell>
          <cell r="D1159" t="str">
            <v>Base En Concreto Fluido De 1500 Psi E= 0.15 Metros</v>
          </cell>
          <cell r="E1159" t="str">
            <v>M2</v>
          </cell>
          <cell r="F1159">
            <v>80288.08</v>
          </cell>
          <cell r="G1159">
            <v>41052</v>
          </cell>
        </row>
        <row r="1160">
          <cell r="C1160">
            <v>2153</v>
          </cell>
          <cell r="D1160" t="str">
            <v>Base En Concreto Fluído De 1500 Psi Premezclado, E = 0.15 Metros</v>
          </cell>
          <cell r="E1160" t="str">
            <v>M2</v>
          </cell>
          <cell r="F1160">
            <v>52556</v>
          </cell>
          <cell r="G1160">
            <v>42524</v>
          </cell>
        </row>
        <row r="1161">
          <cell r="C1161">
            <v>2156</v>
          </cell>
          <cell r="D1161" t="str">
            <v>Solado En Concreto De 1500 Psi E = 0.07 Metros</v>
          </cell>
          <cell r="E1161" t="str">
            <v>M2</v>
          </cell>
          <cell r="F1161">
            <v>33480.11</v>
          </cell>
          <cell r="G1161">
            <v>41008</v>
          </cell>
        </row>
        <row r="1162">
          <cell r="C1162">
            <v>2158</v>
          </cell>
          <cell r="D1162" t="str">
            <v>Pavimento En Concreto Rígido Mr = 600 Psi,  E = 0.30 Metros, Pasadores  D = 1 1/2" - Longitud 0.50 Metros A Cada 0.30 Metros Y D = 5/8" - Longitud 1.00 Metro A Cada 1.20 Metros, Junta Y Antisol, Acelerado A 3 Dias</v>
          </cell>
          <cell r="E1162" t="str">
            <v>M2</v>
          </cell>
          <cell r="F1162">
            <v>193080.6</v>
          </cell>
          <cell r="G1162">
            <v>42493</v>
          </cell>
        </row>
        <row r="1163">
          <cell r="C1163">
            <v>2159</v>
          </cell>
          <cell r="D1163" t="str">
            <v>Placa De Fondo En Concreto De 3000 Psi, E = 0.30 Metros, No Incluye Acero De Refuerzo</v>
          </cell>
          <cell r="E1163" t="str">
            <v>M2</v>
          </cell>
          <cell r="F1163">
            <v>154710.65</v>
          </cell>
          <cell r="G1163">
            <v>41345</v>
          </cell>
        </row>
        <row r="1164">
          <cell r="C1164">
            <v>2160</v>
          </cell>
          <cell r="D1164" t="str">
            <v>Pavimento En Concreto Rígido Mr = 650 Psi, E = 0.30 Metros, Pasadores D = 1 1/2" - Longitud 0.50 Metros A Cada 0.30 Metros Y D = 5/8" - Longitud 1.00 Metros A Cada 1.20 Metros, Junta Y Antisol</v>
          </cell>
          <cell r="E1164" t="str">
            <v>M2</v>
          </cell>
          <cell r="F1164">
            <v>189809.29</v>
          </cell>
          <cell r="G1164">
            <v>42493</v>
          </cell>
        </row>
        <row r="1165">
          <cell r="C1165">
            <v>2161</v>
          </cell>
          <cell r="D1165" t="str">
            <v>Desmonte De Rejilla De Piso Metálica, De 4.00 X 8.00 Metros, Anclada En Placa De Concreto, Incluye Retiro De Material</v>
          </cell>
          <cell r="E1165" t="str">
            <v>M2</v>
          </cell>
          <cell r="F1165">
            <v>23815</v>
          </cell>
          <cell r="G1165">
            <v>41345</v>
          </cell>
        </row>
        <row r="1166">
          <cell r="C1166">
            <v>2162</v>
          </cell>
          <cell r="D1166" t="str">
            <v>Excavación A Mano</v>
          </cell>
          <cell r="E1166" t="str">
            <v>M3</v>
          </cell>
          <cell r="F1166">
            <v>18051.11</v>
          </cell>
          <cell r="G1166">
            <v>42578</v>
          </cell>
        </row>
        <row r="1167">
          <cell r="C1167">
            <v>2163</v>
          </cell>
          <cell r="D1167" t="str">
            <v>Pañete Allanado Sobre Losa De Entrepiso, Mortero 1:4 Impermeabilizado Con Sika 1</v>
          </cell>
          <cell r="E1167" t="str">
            <v>M2</v>
          </cell>
          <cell r="F1167">
            <v>19416.52</v>
          </cell>
          <cell r="G1167">
            <v>42496</v>
          </cell>
        </row>
        <row r="1168">
          <cell r="C1168">
            <v>2170</v>
          </cell>
          <cell r="D1168" t="str">
            <v>Punto De Agua Potable En Pvc De 1 1/4"</v>
          </cell>
          <cell r="E1168" t="str">
            <v>UN</v>
          </cell>
          <cell r="F1168">
            <v>67099.75</v>
          </cell>
          <cell r="G1168">
            <v>41927</v>
          </cell>
        </row>
        <row r="1169">
          <cell r="C1169">
            <v>2171</v>
          </cell>
          <cell r="D1169" t="str">
            <v>Suministro E Instalación De Tubería De Agua Potable En Pvc 1 1/4"</v>
          </cell>
          <cell r="E1169" t="str">
            <v>ML</v>
          </cell>
          <cell r="F1169">
            <v>26093.19</v>
          </cell>
          <cell r="G1169">
            <v>42524</v>
          </cell>
        </row>
        <row r="1170">
          <cell r="C1170">
            <v>2173</v>
          </cell>
          <cell r="D1170" t="str">
            <v>Suministro E Instalación De Sanitario Taza Báltica De Color Blanco, Incluye Grifería De Fluxómetro Ref. 02657, Línea Corona O Similar</v>
          </cell>
          <cell r="E1170" t="str">
            <v>UN</v>
          </cell>
          <cell r="F1170">
            <v>741407</v>
          </cell>
          <cell r="G1170">
            <v>42241</v>
          </cell>
        </row>
        <row r="1171">
          <cell r="C1171">
            <v>2175</v>
          </cell>
          <cell r="D1171" t="str">
            <v>Suministro E Instalación De Sanitario Montecarlo Alongado, Color Blanco, Línea Corona O Similar,  Incluye Grifería E Incrustación De Papelera</v>
          </cell>
          <cell r="E1171" t="str">
            <v>UN</v>
          </cell>
          <cell r="F1171">
            <v>481407</v>
          </cell>
          <cell r="G1171">
            <v>42578</v>
          </cell>
        </row>
        <row r="1172">
          <cell r="C1172">
            <v>2177</v>
          </cell>
          <cell r="D1172" t="str">
            <v>Suministro E Instalación De Orinal Gotta Color Blanco, Línea Corona O Similar, Incluye Griferia Push Antivandálica</v>
          </cell>
          <cell r="E1172" t="str">
            <v>UN</v>
          </cell>
          <cell r="F1172">
            <v>906835</v>
          </cell>
          <cell r="G1172">
            <v>42538</v>
          </cell>
        </row>
        <row r="1173">
          <cell r="C1173">
            <v>2179</v>
          </cell>
          <cell r="D1173" t="str">
            <v>Suministro E Instalación De Lavamanos De Sobreponer Marsella Color Blanco, Linea Corona O Similar, Incluye Griferia Push Antivandálica E Incrustación De Jabonera</v>
          </cell>
          <cell r="E1173" t="str">
            <v>UN</v>
          </cell>
          <cell r="F1173">
            <v>352180.17</v>
          </cell>
          <cell r="G1173">
            <v>42578</v>
          </cell>
        </row>
        <row r="1174">
          <cell r="C1174">
            <v>2180</v>
          </cell>
          <cell r="D1174" t="str">
            <v>Suministro E Instalación De Muro Drywall En Lámina Superboard De 6 Mm Por Ambas Caras</v>
          </cell>
          <cell r="E1174" t="str">
            <v>M2</v>
          </cell>
          <cell r="F1174">
            <v>73357.19</v>
          </cell>
          <cell r="G1174">
            <v>42403</v>
          </cell>
        </row>
        <row r="1175">
          <cell r="C1175">
            <v>2182</v>
          </cell>
          <cell r="D1175" t="str">
            <v>Enchape En Cerámica Nevada Brillante  Blanco De 0.40 X 0.40 Metros</v>
          </cell>
          <cell r="E1175" t="str">
            <v>M2</v>
          </cell>
          <cell r="F1175">
            <v>63748.25</v>
          </cell>
          <cell r="G1175">
            <v>42534</v>
          </cell>
        </row>
        <row r="1176">
          <cell r="C1176">
            <v>2184</v>
          </cell>
          <cell r="D1176" t="str">
            <v>Piso En Cerámica Nantes De 0.55 X 0.55 Metros</v>
          </cell>
          <cell r="E1176" t="str">
            <v>M2</v>
          </cell>
          <cell r="F1176">
            <v>65540.91</v>
          </cell>
          <cell r="G1176">
            <v>42472</v>
          </cell>
        </row>
        <row r="1177">
          <cell r="C1177">
            <v>2187</v>
          </cell>
          <cell r="D1177" t="str">
            <v>Suministro E Instalación De Mesón De Cocina En Acero Inoxidable De 1.20 Metros, Incluye Poceta, Mueble Superior E Inferior, Accesorios Y Grifería</v>
          </cell>
          <cell r="E1177" t="str">
            <v>UN</v>
          </cell>
          <cell r="F1177">
            <v>1164648.75</v>
          </cell>
          <cell r="G1177">
            <v>42538</v>
          </cell>
        </row>
        <row r="1178">
          <cell r="C1178">
            <v>2189</v>
          </cell>
          <cell r="D1178" t="str">
            <v>Suministro E Instalación Flotante De Cristal Flotado Importado De 5 Mm, Bordes Pulidos Y Brillados, Incluye Perfil De Aluminio, Dilatadores Perforados, Tornillería En Acero Inoxidable</v>
          </cell>
          <cell r="E1178" t="str">
            <v>M2</v>
          </cell>
          <cell r="F1178">
            <v>170702.5</v>
          </cell>
          <cell r="G1178">
            <v>42472</v>
          </cell>
        </row>
        <row r="1179">
          <cell r="C1179">
            <v>2190</v>
          </cell>
          <cell r="D1179" t="str">
            <v>Suministro E Instalación De Cubierta De Mesón En Granito Natural Negro Diamantex, Incluye Zócalo De 0.07 Metros Y Bisel Doble Donde Se Requiera</v>
          </cell>
          <cell r="E1179" t="str">
            <v>ML</v>
          </cell>
          <cell r="F1179">
            <v>266800</v>
          </cell>
          <cell r="G1179">
            <v>42472</v>
          </cell>
        </row>
        <row r="1180">
          <cell r="C1180">
            <v>2193</v>
          </cell>
          <cell r="D1180" t="str">
            <v>Suministro E Instalación De Válvula De Control De 1/2" Tipo Red White O Similar</v>
          </cell>
          <cell r="E1180" t="str">
            <v>UN</v>
          </cell>
          <cell r="F1180">
            <v>49981.7</v>
          </cell>
          <cell r="G1180">
            <v>42472</v>
          </cell>
        </row>
        <row r="1181">
          <cell r="C1181">
            <v>2196</v>
          </cell>
          <cell r="D1181" t="str">
            <v>Suministro E Instalación De Válvula De Control De 1 1/4 " Tipo Red White O Similar</v>
          </cell>
          <cell r="E1181" t="str">
            <v>UN</v>
          </cell>
          <cell r="F1181">
            <v>105082.88</v>
          </cell>
          <cell r="G1181">
            <v>42578</v>
          </cell>
        </row>
        <row r="1182">
          <cell r="C1182">
            <v>2197</v>
          </cell>
          <cell r="D1182" t="str">
            <v>Pavimento En Concreto Rígido De 3500 Psi E = 0.15 Mts, Pasadores D = 3/4"  - Longitud 0.35 Metros A Cada 0.30 Metros  Y  D = 1/2" Longitud De 0.85 A Cada 1.20 Metros, Junta Y Antisol</v>
          </cell>
          <cell r="E1182" t="str">
            <v>M2</v>
          </cell>
          <cell r="F1182">
            <v>96575.77</v>
          </cell>
          <cell r="G1182">
            <v>42493</v>
          </cell>
        </row>
        <row r="1183">
          <cell r="C1183">
            <v>2203</v>
          </cell>
          <cell r="D1183" t="str">
            <v>Corral En Madera Vareta Altura De Cerca 1.60 Metros, Con Postes En Madera Vareta De 4" X 4" A Cada 1.00 Metros, Con 4 Tiras Horizontales De 4" X 2", Incluye Pintura Vareta Impermeabilizante</v>
          </cell>
          <cell r="E1183" t="str">
            <v>ML</v>
          </cell>
          <cell r="F1183">
            <v>110881.01</v>
          </cell>
          <cell r="G1183">
            <v>41011</v>
          </cell>
        </row>
        <row r="1184">
          <cell r="C1184">
            <v>2204</v>
          </cell>
          <cell r="D1184" t="str">
            <v>Embarcadero  En Madera Vareta Altura 2.00 Metros, Con Postes En Madera Vareta De 4" X 4" , Con 4 Tiras Horizontales De 4" X 2", Incluye Pintura Vareta Impermeabilizante</v>
          </cell>
          <cell r="E1184" t="str">
            <v>ML</v>
          </cell>
          <cell r="F1184">
            <v>141962.43</v>
          </cell>
          <cell r="G1184">
            <v>41008</v>
          </cell>
        </row>
        <row r="1185">
          <cell r="C1185">
            <v>2207</v>
          </cell>
          <cell r="D1185" t="str">
            <v>Suministro E Instalación De Portón De Doble Hoja En Lámina Galvanizada Calibre 18 De 2.40 X 5.00 Metros, Incluye Marcos Y Refuerzo En Tubería Galvanizada D = 2", Pintura Con Anticorrosivo Y Esmalte, Cerraduras Y Herrajes.</v>
          </cell>
          <cell r="E1185" t="str">
            <v>M2</v>
          </cell>
          <cell r="F1185">
            <v>178837.2</v>
          </cell>
          <cell r="G1185">
            <v>41927</v>
          </cell>
        </row>
        <row r="1186">
          <cell r="C1186">
            <v>2208</v>
          </cell>
          <cell r="D1186" t="str">
            <v>Muro De Contención En Concreto De 3000 Psi, Altura Promedio 0.50 Metros, E = 0.25 Metros, Incluye Acero Figurado</v>
          </cell>
          <cell r="E1186" t="str">
            <v>ML</v>
          </cell>
          <cell r="F1186">
            <v>80135.399999999994</v>
          </cell>
          <cell r="G1186">
            <v>42240</v>
          </cell>
        </row>
        <row r="1187">
          <cell r="C1187">
            <v>2209</v>
          </cell>
          <cell r="D1187" t="str">
            <v>Suministro E Instalación De Sistema De Tratamiento De Aguas Negras, Incluye Trampa De Grasa, Tanque Septico Y Filtro Anaerobico, Capacidad De 2000 Litros</v>
          </cell>
          <cell r="E1187" t="str">
            <v>UN</v>
          </cell>
          <cell r="F1187">
            <v>1800000</v>
          </cell>
          <cell r="G1187">
            <v>41008</v>
          </cell>
        </row>
        <row r="1188">
          <cell r="C1188">
            <v>2210</v>
          </cell>
          <cell r="D1188" t="str">
            <v>Siembra De Pasto Mombasa, Incluye Preparación De Terreno Y Proceso De Pega</v>
          </cell>
          <cell r="E1188" t="str">
            <v>M2</v>
          </cell>
          <cell r="F1188">
            <v>3000</v>
          </cell>
          <cell r="G1188">
            <v>41676</v>
          </cell>
        </row>
        <row r="1189">
          <cell r="C1189">
            <v>2212</v>
          </cell>
          <cell r="D1189" t="str">
            <v>Suministro E Instalación De Lavamanos De Sobreponer Manantial Duo, Linea Corona O Similar, Incluye Griferia Push Antivandálica E Incrustación De Jabonera</v>
          </cell>
          <cell r="E1189" t="str">
            <v>UN</v>
          </cell>
          <cell r="F1189">
            <v>417076.17</v>
          </cell>
          <cell r="G1189">
            <v>42538</v>
          </cell>
        </row>
        <row r="1190">
          <cell r="C1190">
            <v>2213</v>
          </cell>
          <cell r="D1190" t="str">
            <v>Levante De Muro En Bloque Vibrado Estructural, Espesor 0.20 Metros, Con Celdas Rellenas En Mortero 1:4, No Incluye Acero De Refuerzo</v>
          </cell>
          <cell r="E1190" t="str">
            <v>M2</v>
          </cell>
          <cell r="F1190">
            <v>91158.75</v>
          </cell>
          <cell r="G1190">
            <v>41009</v>
          </cell>
        </row>
        <row r="1191">
          <cell r="C1191">
            <v>2214</v>
          </cell>
          <cell r="D1191" t="str">
            <v>Placa Para Losas Superiores De 3500 Psi, E = 0.15 Metros</v>
          </cell>
          <cell r="E1191" t="str">
            <v>M2</v>
          </cell>
          <cell r="F1191">
            <v>120372.28</v>
          </cell>
          <cell r="G1191">
            <v>41009</v>
          </cell>
        </row>
        <row r="1192">
          <cell r="C1192">
            <v>2215</v>
          </cell>
          <cell r="D1192" t="str">
            <v>Pavimento En Concreto Rígido Mr = 600, E = 0.15 Metros, Pasadores D = 3/4" - Longitud 0.35 Metros A Cada 0.30 Metros Y D = 1/2" - Longitud 0.85 Metros A Cada 1.20 Metros, Junta Y Antisol</v>
          </cell>
          <cell r="E1192" t="str">
            <v>M2</v>
          </cell>
          <cell r="F1192">
            <v>109029.12</v>
          </cell>
          <cell r="G1192">
            <v>42493</v>
          </cell>
        </row>
        <row r="1193">
          <cell r="C1193">
            <v>2217</v>
          </cell>
          <cell r="D1193" t="str">
            <v>Construcción De Filtro France De 0.60 X 0.40 Metros, Incluye Geotextil Nt 1800</v>
          </cell>
          <cell r="E1193" t="str">
            <v>ML</v>
          </cell>
          <cell r="F1193">
            <v>38708.22</v>
          </cell>
          <cell r="G1193">
            <v>41508</v>
          </cell>
        </row>
        <row r="1194">
          <cell r="C1194">
            <v>2218</v>
          </cell>
          <cell r="D1194" t="str">
            <v>Suministro E Instalación De Cubierta Con Altura &gt; 8.00 Metros, En Lámina Ondulada De Asbesto Cemento, Incluye Amarres Y Ganchos De Fijación, Estructura De Soporte En Madera De Abarco, Para La Nave Principal De La Zona De Alojamiento (Ver Diseño)</v>
          </cell>
          <cell r="E1194" t="str">
            <v>M2</v>
          </cell>
          <cell r="F1194">
            <v>118562.2</v>
          </cell>
          <cell r="G1194">
            <v>41144</v>
          </cell>
        </row>
        <row r="1195">
          <cell r="C1195">
            <v>2219</v>
          </cell>
          <cell r="D1195" t="str">
            <v>Muro De Contención, Muro Para Soporte O Estribos De Puente, Y Box Culvert En Concreto De 3500 Psi, No Incluye Acero De Refuerzo</v>
          </cell>
          <cell r="E1195" t="str">
            <v>M3</v>
          </cell>
          <cell r="F1195">
            <v>637250.1</v>
          </cell>
          <cell r="G1195">
            <v>42437</v>
          </cell>
        </row>
        <row r="1196">
          <cell r="C1196">
            <v>2223</v>
          </cell>
          <cell r="D1196" t="str">
            <v>Suministro E Instalación De Lavamanos Corrido En Granito Natural Negro Diamante .X, De Longitud 1.45 Metros, Incluye 2 Griferías Para Lavamanos De Mesa Push Antivandálico, Desague Push Y Sifón</v>
          </cell>
          <cell r="E1196" t="str">
            <v>UN</v>
          </cell>
          <cell r="F1196">
            <v>1108207.28</v>
          </cell>
          <cell r="G1196">
            <v>41131</v>
          </cell>
        </row>
        <row r="1197">
          <cell r="C1197">
            <v>2226</v>
          </cell>
          <cell r="D1197" t="str">
            <v>Suministro E Instalación De Cubierta Para Mesón En Quarzton Aquabianca De 20 Mm Con Frentero Y Zócalo, Incluye Estructura Metálica De Soporte</v>
          </cell>
          <cell r="E1197" t="str">
            <v>ML</v>
          </cell>
          <cell r="F1197">
            <v>738168.75</v>
          </cell>
          <cell r="G1197">
            <v>41131</v>
          </cell>
        </row>
        <row r="1198">
          <cell r="C1198">
            <v>2227</v>
          </cell>
          <cell r="D1198" t="str">
            <v>Suministro E Instalación De Mueble Colgante Para Lavamanos De Longitud 1.10 Metros, En Lámina Triplex Pizano De 12 Mm, Acabado En Pintura Color Wenge, Incluye Bisagras, Cerraduras Y Manijas (Ver Diseño)</v>
          </cell>
          <cell r="E1198" t="str">
            <v>UN</v>
          </cell>
          <cell r="F1198">
            <v>650000</v>
          </cell>
          <cell r="G1198">
            <v>42429</v>
          </cell>
        </row>
        <row r="1199">
          <cell r="C1199">
            <v>2228</v>
          </cell>
          <cell r="D1199" t="str">
            <v>Suministro E Instalación De 3 Entrepaños Y Fondo En Tripelx Pizano De 12 Mm Acabado En Pintura Color Wenge (Ver Diseño)</v>
          </cell>
          <cell r="E1199" t="str">
            <v>GL</v>
          </cell>
          <cell r="F1199">
            <v>290000</v>
          </cell>
          <cell r="G1199">
            <v>41131</v>
          </cell>
        </row>
        <row r="1200">
          <cell r="C1200">
            <v>2236</v>
          </cell>
          <cell r="D1200" t="str">
            <v>Anclaje Por Metro Lineal (Ml) De Pantalla. Activos De 4" - Torones De 1/2"</v>
          </cell>
          <cell r="E1200" t="str">
            <v>ML</v>
          </cell>
          <cell r="F1200">
            <v>409975.47</v>
          </cell>
          <cell r="G1200">
            <v>41025</v>
          </cell>
        </row>
        <row r="1201">
          <cell r="C1201">
            <v>2237</v>
          </cell>
          <cell r="D1201" t="str">
            <v>Pilotes Pre Excavados (Diámetro De 0.60 A 0.80 Metros . Excavación En Terrenos Con Material Roca, Caliza, Arcilla, Etc. - Con Piloteadora De Balde O Tricono Con Bentonita O Encamisados Según Necesidad)</v>
          </cell>
          <cell r="E1201" t="str">
            <v>ML</v>
          </cell>
          <cell r="F1201">
            <v>394608.33</v>
          </cell>
          <cell r="G1201">
            <v>41025</v>
          </cell>
        </row>
        <row r="1202">
          <cell r="C1202">
            <v>2238</v>
          </cell>
          <cell r="D1202" t="str">
            <v>Concreto Tipo Tremie 280 Mpa. Premezclado Para Pilotes - Sin Acero, Diámetro Variable Máximo 0.80 Metros</v>
          </cell>
          <cell r="E1202" t="str">
            <v>M3</v>
          </cell>
          <cell r="F1202">
            <v>757418.4</v>
          </cell>
          <cell r="G1202">
            <v>41025</v>
          </cell>
        </row>
        <row r="1203">
          <cell r="C1203">
            <v>2239</v>
          </cell>
          <cell r="D1203" t="str">
            <v>Concreto Tipo Tremie 280 Mpa. Acelerado A 3 Días, Premezclado Para Pilotes Sin Acero, Diámetro Máximo 0.80 Metros</v>
          </cell>
          <cell r="E1203" t="str">
            <v>M3</v>
          </cell>
          <cell r="F1203">
            <v>819904.6</v>
          </cell>
          <cell r="G1203">
            <v>41025</v>
          </cell>
        </row>
        <row r="1204">
          <cell r="C1204">
            <v>2240</v>
          </cell>
          <cell r="D1204" t="str">
            <v>Concreto Tipo Normal Fluido 280 Mpa. Premezclado Para Muros, Vigas Cabezal, Sin Acero</v>
          </cell>
          <cell r="E1204" t="str">
            <v>M3</v>
          </cell>
          <cell r="F1204">
            <v>679246.64</v>
          </cell>
          <cell r="G1204">
            <v>41024</v>
          </cell>
        </row>
        <row r="1205">
          <cell r="C1205">
            <v>2245</v>
          </cell>
          <cell r="D1205" t="str">
            <v>Concreto Tipo Normal Fluido 280 Mpa. Premezclado Para Muros - Vigas Cabezal, Sin Acero</v>
          </cell>
          <cell r="E1205" t="str">
            <v>M3</v>
          </cell>
          <cell r="F1205">
            <v>976590.77</v>
          </cell>
          <cell r="G1205">
            <v>41508</v>
          </cell>
        </row>
        <row r="1206">
          <cell r="C1206">
            <v>2246</v>
          </cell>
          <cell r="D1206" t="str">
            <v>Empradización Ladera Con Pasto Vetiver Sin Manto Para La Erosión</v>
          </cell>
          <cell r="E1206" t="str">
            <v>M2</v>
          </cell>
          <cell r="F1206">
            <v>28434.87</v>
          </cell>
          <cell r="G1206">
            <v>41906</v>
          </cell>
        </row>
        <row r="1207">
          <cell r="C1207">
            <v>2248</v>
          </cell>
          <cell r="D1207" t="str">
            <v>Empradizacion Ladera Con Semilla</v>
          </cell>
          <cell r="E1207" t="str">
            <v>M2</v>
          </cell>
          <cell r="F1207">
            <v>18220.169999999998</v>
          </cell>
          <cell r="G1207">
            <v>41025</v>
          </cell>
        </row>
        <row r="1208">
          <cell r="C1208">
            <v>2249</v>
          </cell>
          <cell r="D1208" t="str">
            <v>Relleno Con Material Del Sitio (Incluye Corte, Traslado, Extendida, Humectación Y Compactación</v>
          </cell>
          <cell r="E1208" t="str">
            <v>M3</v>
          </cell>
          <cell r="F1208">
            <v>21623</v>
          </cell>
          <cell r="G1208">
            <v>42240</v>
          </cell>
        </row>
        <row r="1209">
          <cell r="C1209">
            <v>2250</v>
          </cell>
          <cell r="D1209" t="str">
            <v>Solado En Concreto De 1500 Psi E = 0.10 Metros</v>
          </cell>
          <cell r="E1209" t="str">
            <v>M3</v>
          </cell>
          <cell r="F1209">
            <v>343145.04</v>
          </cell>
          <cell r="G1209">
            <v>41025</v>
          </cell>
        </row>
        <row r="1210">
          <cell r="C1210">
            <v>2251</v>
          </cell>
          <cell r="D1210" t="str">
            <v>Zócalo Media Caña En Piedra China Y/O Granito Lavado</v>
          </cell>
          <cell r="E1210" t="str">
            <v>ML</v>
          </cell>
          <cell r="F1210">
            <v>11137.4</v>
          </cell>
          <cell r="G1210">
            <v>41591</v>
          </cell>
        </row>
        <row r="1211">
          <cell r="C1211">
            <v>2252</v>
          </cell>
          <cell r="D1211" t="str">
            <v>Suministro E Instalación De Puesto Secretarial, Superficies (Promedio De 1.80 X 0.60 Metros) En Tablex De 25 Mm, Enchapadas En Formica, Con Archivador Metálico Con Pintura Electro Estática, Costados Metálicos, Platinas Y Soportes Unión Metálicos</v>
          </cell>
          <cell r="E1211" t="str">
            <v>UN</v>
          </cell>
          <cell r="F1211">
            <v>600000</v>
          </cell>
          <cell r="G1211">
            <v>41044</v>
          </cell>
        </row>
        <row r="1212">
          <cell r="C1212">
            <v>2253</v>
          </cell>
          <cell r="D1212" t="str">
            <v>Suministro E Instalación De Puesto De Trabajo, Superficie De 2.30 X 0.60 Metros En Tablex De 25 Mm, Enchapadas En Formica, Con Archivador Metálico Con Pintura Electro Estática, Costados Metálicos, Platinas Y Soportes Unión Metálicos</v>
          </cell>
          <cell r="E1212" t="str">
            <v>UN</v>
          </cell>
          <cell r="F1212">
            <v>850000</v>
          </cell>
          <cell r="G1212">
            <v>41044</v>
          </cell>
        </row>
        <row r="1213">
          <cell r="C1213">
            <v>2254</v>
          </cell>
          <cell r="D1213" t="str">
            <v>Suministro E Instalación De Puesto De Trabajo Jefe, Superficies De 1.50 X 1.50 X 0.60 Metros En Tablex De 25 Mm, Enchapadas En Formica, Con Archivador Metálico Con Pintura Electro Estática, Costados Metálicos, Falda, Platinas Y Soportes Unión Metálicos</v>
          </cell>
          <cell r="E1213" t="str">
            <v>UN</v>
          </cell>
          <cell r="F1213">
            <v>978000</v>
          </cell>
          <cell r="G1213">
            <v>41144</v>
          </cell>
        </row>
        <row r="1214">
          <cell r="C1214">
            <v>2255</v>
          </cell>
          <cell r="D1214" t="str">
            <v>Suministro E Instalación De Sistema Detector De Incendio. Modelo First Alert Sco5, Con Detector De Humo Y Monóxido De Carbón 2 En 1. Una Alarma Protege Contra Dos Amenazas: Detecta Humo Y Co. Resistente A Alarmas Fallidas Tecnología Sensora De  Humo Fotoelectrica &amp; Sensor De Co Electroquímico. 2 Baterías Aa, Cajón Frontal Para Bateria Permite Remplazar La Batería Sin Desmontar La Unidad, Advertencia De Nivel De Bateria, Alarma Con Sonido De 85 Decibel Y 5 Años De Garantia</v>
          </cell>
          <cell r="E1214" t="str">
            <v>UN</v>
          </cell>
          <cell r="F1214">
            <v>153000</v>
          </cell>
          <cell r="G1214">
            <v>41936</v>
          </cell>
        </row>
        <row r="1215">
          <cell r="C1215">
            <v>2256</v>
          </cell>
          <cell r="D1215" t="str">
            <v>E- Suministro E Instalación De Control De Acceso Con Lector Digital. Control De Acceso Biométrico Y Por Tarjeta O Ta710. * Memoria Para 3.000 Huellas Dactilares Y 80.000 Registros. Usa Chip Industrial Atmel, Velocidad De Computo Mejorada Para Identificar La Huella Dactilar ( Menos De 1 Segundo Para Buscar En 3.000 Registros). Lector 3 En 1, Sirve Para Huella Dactilar, Tarjetas De Proximidad Rfid Y Teclado.Tiene Conexiones Fastethernet Rs485 Y Puerto Usb 2.0 Velocidad. Entre Otras Caracteristicas</v>
          </cell>
          <cell r="E1215" t="str">
            <v>UN</v>
          </cell>
          <cell r="F1215">
            <v>3750000</v>
          </cell>
          <cell r="G1215">
            <v>41451</v>
          </cell>
        </row>
        <row r="1216">
          <cell r="C1216">
            <v>2257</v>
          </cell>
          <cell r="D1216" t="str">
            <v>Suministro E Instalacion De Mesa De Junta De 10 Puestos, Tipo U, Compuesta Pór 4 Superficies Curvas De 2.20 X 0.76 Y 0.90 Metros Y 5 Superficies De 1.90 Y 2.00 X 0.40 Y 1.24 Metros, Bases Compuestas Por 8 Arcos De 1.60 X 0.70 Metros, 12 Bases De 0.60 Y 0.40 X 0.70 Metros. Vidrio Templado De 10 Mm Bordes Pulidos Redondos De 2.00 Metros De Diametro, 8 Dilatadores De Acero Inoxidable</v>
          </cell>
          <cell r="E1216" t="str">
            <v>UN</v>
          </cell>
          <cell r="F1216">
            <v>10000000</v>
          </cell>
          <cell r="G1216">
            <v>41045</v>
          </cell>
        </row>
        <row r="1217">
          <cell r="C1217">
            <v>2258</v>
          </cell>
          <cell r="D1217" t="str">
            <v>Suministro E Instalacion De Mesa De Junta De 3 Puestos, Tipo C, Compuesta Por 2 Superficies Curvas De 2.40 X 0.80 Y 0.70 Metros, Bases Compuestas Por 3 Bases De 0.60 Y 0.40 X 0.70 Metros, 2 Arcos De 2.40 X 0.70 Metros</v>
          </cell>
          <cell r="E1217" t="str">
            <v>UN</v>
          </cell>
          <cell r="F1217">
            <v>2600000</v>
          </cell>
          <cell r="G1217">
            <v>41045</v>
          </cell>
        </row>
        <row r="1218">
          <cell r="C1218">
            <v>2263</v>
          </cell>
          <cell r="D1218" t="str">
            <v>Suministro E Instalación De Divisiones Modulares En Paño Y Vidrio, Paneles Llenos De 0.80, 0.60,Y 0.75 X 2.00 Metros,  Estructura Estrella En Aluminio Con Pintura Electrostática</v>
          </cell>
          <cell r="E1218" t="str">
            <v>M2</v>
          </cell>
          <cell r="F1218">
            <v>160000</v>
          </cell>
          <cell r="G1218">
            <v>41676</v>
          </cell>
        </row>
        <row r="1219">
          <cell r="C1219">
            <v>2265</v>
          </cell>
          <cell r="D1219" t="str">
            <v>Zócalo En Guardaescobas De Porcelanato O Cerámica</v>
          </cell>
          <cell r="E1219" t="str">
            <v>ML</v>
          </cell>
          <cell r="F1219">
            <v>12057.2</v>
          </cell>
          <cell r="G1219">
            <v>42478</v>
          </cell>
        </row>
        <row r="1220">
          <cell r="C1220">
            <v>2267</v>
          </cell>
          <cell r="D1220" t="str">
            <v>Pavimento En Concreto Rigido De 3500 Psi, Acelerado A 3 Días, E = 0.20 Metros Pasadores D = 1" - Longitud 0.35 Metros A Cada 0.30 Metros Y D= 1/2" - Longitud 0.85 Metros A Cada 1.20 Metros, Junta Y Antisol</v>
          </cell>
          <cell r="E1220" t="str">
            <v>M2</v>
          </cell>
          <cell r="F1220">
            <v>123210.94</v>
          </cell>
          <cell r="G1220">
            <v>42493</v>
          </cell>
        </row>
        <row r="1221">
          <cell r="C1221">
            <v>2268</v>
          </cell>
          <cell r="D1221" t="str">
            <v>Marco A Una Altura &gt; 4.00 Metros, En Concreto De 3000 Psi,   De 0.12 X 0.05 Metros, Incluye Varilla De Acero D = 1/4" Y Ganchos De Amarre</v>
          </cell>
          <cell r="E1221" t="str">
            <v>ML</v>
          </cell>
          <cell r="F1221">
            <v>99988.51</v>
          </cell>
          <cell r="G1221">
            <v>41366</v>
          </cell>
        </row>
        <row r="1222">
          <cell r="C1222">
            <v>2270</v>
          </cell>
          <cell r="D1222" t="str">
            <v>Letras Para Aviso En Cristanac Corona De 0.25 X 0.30 Metros, Aplicadas Sobre Muro A Una Altura &gt; 4.00 Metros</v>
          </cell>
          <cell r="E1222" t="str">
            <v>UN</v>
          </cell>
          <cell r="F1222">
            <v>87550.5</v>
          </cell>
          <cell r="G1222">
            <v>41366</v>
          </cell>
        </row>
        <row r="1223">
          <cell r="C1223">
            <v>2272</v>
          </cell>
          <cell r="D1223" t="str">
            <v>Columna De Altura 4.00 Metros, En Concreto De 3000 Psi, De 0.30 X 0.40 Metros, Incluye Acero De Refuerzo De 6 Varillas De 1/2", Estribos De 3/8" A Cada 0.20 Metros</v>
          </cell>
          <cell r="E1223" t="str">
            <v>ML</v>
          </cell>
          <cell r="F1223">
            <v>181285.19</v>
          </cell>
          <cell r="G1223">
            <v>41136</v>
          </cell>
        </row>
        <row r="1224">
          <cell r="C1224">
            <v>2274</v>
          </cell>
          <cell r="D1224" t="str">
            <v>Pavimento En Concreto Rígido De 5000 Psi E = 0.25 Metros, Pasadores D = 1 1/4" - Longitud  0.45 Metros A Cada 0.30 Metros Y 1/2" - Longitud 0.85 Metros A Cada 1.20 Metros, Junta Y Antisol</v>
          </cell>
          <cell r="E1224" t="str">
            <v>M2</v>
          </cell>
          <cell r="F1224">
            <v>149160.68</v>
          </cell>
          <cell r="G1224">
            <v>42493</v>
          </cell>
        </row>
        <row r="1225">
          <cell r="C1225">
            <v>2276</v>
          </cell>
          <cell r="D1225" t="str">
            <v>Andén En Adoquín Rectangular, Tipo Vehícular, De Colores De 0.20 X 0.10 Metros E = 0.08 Metros</v>
          </cell>
          <cell r="E1225" t="str">
            <v>M2</v>
          </cell>
          <cell r="F1225">
            <v>67396.7</v>
          </cell>
          <cell r="G1225">
            <v>42068</v>
          </cell>
        </row>
        <row r="1226">
          <cell r="C1226">
            <v>2277</v>
          </cell>
          <cell r="D1226" t="str">
            <v>Solado En Concreto De 1500 Psi E = 0.05 Metros</v>
          </cell>
          <cell r="E1226" t="str">
            <v>M2</v>
          </cell>
          <cell r="F1226">
            <v>27007.7</v>
          </cell>
          <cell r="G1226">
            <v>41345</v>
          </cell>
        </row>
        <row r="1227">
          <cell r="C1227">
            <v>2278</v>
          </cell>
          <cell r="D1227" t="str">
            <v>Remoción Y Acopio Manual De Material Contaminado</v>
          </cell>
          <cell r="E1227" t="str">
            <v>M3</v>
          </cell>
          <cell r="F1227">
            <v>27101.67</v>
          </cell>
          <cell r="G1227">
            <v>41346</v>
          </cell>
        </row>
        <row r="1228">
          <cell r="C1228">
            <v>2279</v>
          </cell>
          <cell r="D1228" t="str">
            <v>Viga De Sobrecimiento De 0.15 X 0.20 Metros, En Concreto De 4000 Psi, No Incluye Acero De Refuerzo</v>
          </cell>
          <cell r="E1228" t="str">
            <v>ML</v>
          </cell>
          <cell r="F1228">
            <v>44093.77</v>
          </cell>
          <cell r="G1228">
            <v>41072</v>
          </cell>
        </row>
        <row r="1229">
          <cell r="C1229">
            <v>2280</v>
          </cell>
          <cell r="D1229" t="str">
            <v>Columna En Concreto De 4000 Psi, Con Sistema De Bombeo, De 0.35 X 0.35 X  3.30 Metros, No Incluye Acero De Refuerzo</v>
          </cell>
          <cell r="E1229" t="str">
            <v>UN</v>
          </cell>
          <cell r="F1229">
            <v>372331.1</v>
          </cell>
          <cell r="G1229">
            <v>41072</v>
          </cell>
        </row>
        <row r="1230">
          <cell r="C1230">
            <v>2281</v>
          </cell>
          <cell r="D1230" t="str">
            <v>Losa Maciza, Gradas En Concreto Premezclado De 4000 Psi Con Bombeo, No Incluye Acero De Refuerzo</v>
          </cell>
          <cell r="E1230" t="str">
            <v>M3</v>
          </cell>
          <cell r="F1230">
            <v>731176.24</v>
          </cell>
          <cell r="G1230">
            <v>42534</v>
          </cell>
        </row>
        <row r="1231">
          <cell r="C1231">
            <v>2283</v>
          </cell>
          <cell r="D1231" t="str">
            <v>E - Suministro E Instalación De Lampara De Incrustar 2 X 17W T8, Pantalla Especular De 0.90 X 0.90 Metros</v>
          </cell>
          <cell r="E1231" t="str">
            <v>UN</v>
          </cell>
          <cell r="F1231">
            <v>226231.88</v>
          </cell>
          <cell r="G1231">
            <v>41451</v>
          </cell>
        </row>
        <row r="1232">
          <cell r="C1232">
            <v>2285</v>
          </cell>
          <cell r="D1232" t="str">
            <v>Pavimento En Concreto Rígido Mr = 650 Psi, E = 0.20 Metros, Pasadores D = 1" - Longitud 0.35 Metros A Cada 0.30 Metros Y D= 1/2" - Longitud 0.85 Metros A Cada 1.20 Metros, Junta Y Antisol</v>
          </cell>
          <cell r="E1232" t="str">
            <v>M2</v>
          </cell>
          <cell r="F1232">
            <v>138131.16</v>
          </cell>
          <cell r="G1232">
            <v>42493</v>
          </cell>
        </row>
        <row r="1233">
          <cell r="C1233">
            <v>2286</v>
          </cell>
          <cell r="D1233" t="str">
            <v>Losa Aligerada E = 0.50 Metros, En Concreto De 4000 Psi Bombeado, No Incluye Acero De Refuerzo</v>
          </cell>
          <cell r="E1233" t="str">
            <v>M2</v>
          </cell>
          <cell r="F1233">
            <v>220455.27</v>
          </cell>
          <cell r="G1233">
            <v>41073</v>
          </cell>
        </row>
        <row r="1234">
          <cell r="C1234">
            <v>2289</v>
          </cell>
          <cell r="D1234" t="str">
            <v>Suministro E Instalación De Puerta En Madera Tipo Ibiza De 0.81 X 2.03 Metros Incluye Marco, Bisagras, Cerradura De Seguridad De Doble Vuelta.</v>
          </cell>
          <cell r="E1234" t="str">
            <v>UN</v>
          </cell>
          <cell r="F1234">
            <v>587678.32999999996</v>
          </cell>
          <cell r="G1234">
            <v>41079</v>
          </cell>
        </row>
        <row r="1235">
          <cell r="C1235">
            <v>2306</v>
          </cell>
          <cell r="D1235" t="str">
            <v>Suministro E Instalación De Panel Mixto (Paño - Vidrio) De 0.60 X 2.00 Metros Para División Modular.</v>
          </cell>
          <cell r="E1235" t="str">
            <v>UN</v>
          </cell>
          <cell r="F1235">
            <v>192738</v>
          </cell>
          <cell r="G1235">
            <v>41087</v>
          </cell>
        </row>
        <row r="1236">
          <cell r="C1236">
            <v>2307</v>
          </cell>
          <cell r="D1236" t="str">
            <v>Suministro E Instalación De Panel Mixto (Paño - Vidrio) De 0.68 X 2.00 Metros Para División Modular.</v>
          </cell>
          <cell r="E1236" t="str">
            <v>UN</v>
          </cell>
          <cell r="F1236">
            <v>224862</v>
          </cell>
          <cell r="G1236">
            <v>41087</v>
          </cell>
        </row>
        <row r="1237">
          <cell r="C1237">
            <v>2308</v>
          </cell>
          <cell r="D1237" t="str">
            <v>Suministro E Instalación De Panel Mixto (Paño - Vidrio) De 0.72 X 2.00 Metros Para División Modular.</v>
          </cell>
          <cell r="E1237" t="str">
            <v>UN</v>
          </cell>
          <cell r="F1237">
            <v>231286</v>
          </cell>
          <cell r="G1237">
            <v>41087</v>
          </cell>
        </row>
        <row r="1238">
          <cell r="C1238">
            <v>2309</v>
          </cell>
          <cell r="D1238" t="str">
            <v>Suministro E Instalación De Panel Mixto (Paño - Vidrio) De 0.82 X 2.00 Metros Para División Modular.</v>
          </cell>
          <cell r="E1238" t="str">
            <v>UN</v>
          </cell>
          <cell r="F1238">
            <v>263409</v>
          </cell>
          <cell r="G1238">
            <v>41087</v>
          </cell>
        </row>
        <row r="1239">
          <cell r="C1239">
            <v>2310</v>
          </cell>
          <cell r="D1239" t="str">
            <v>Suministro E Instalación De Panel Mixto (Paño - Vidrio) De 0.90 X 2.00 Metros Para División Modular.</v>
          </cell>
          <cell r="E1239" t="str">
            <v>UN</v>
          </cell>
          <cell r="F1239">
            <v>289108</v>
          </cell>
          <cell r="G1239">
            <v>41087</v>
          </cell>
        </row>
        <row r="1240">
          <cell r="C1240">
            <v>2311</v>
          </cell>
          <cell r="D1240" t="str">
            <v>Suministro E Instalación De Panel Mixto (Paño - Vidrio) De 0.80 X 1.67 Metros Para División Modular.</v>
          </cell>
          <cell r="E1240" t="str">
            <v>UN</v>
          </cell>
          <cell r="F1240">
            <v>214582</v>
          </cell>
          <cell r="G1240">
            <v>41087</v>
          </cell>
        </row>
        <row r="1241">
          <cell r="C1241">
            <v>2312</v>
          </cell>
          <cell r="D1241" t="str">
            <v>Suministro E Instalación De Panel Mixto (Paño - Vidrio) De 0.35, 0.48, 0.49, 0.50, 0.60 X 1.67 Metros Para División Modular.</v>
          </cell>
          <cell r="E1241" t="str">
            <v>UN</v>
          </cell>
          <cell r="F1241">
            <v>160937</v>
          </cell>
          <cell r="G1241">
            <v>41087</v>
          </cell>
        </row>
        <row r="1242">
          <cell r="C1242">
            <v>2313</v>
          </cell>
          <cell r="D1242" t="str">
            <v>Suministro E Instalación De Panel Mixto (Paño - Vidrio) De 0.90 X 1.67 Metros Para División Modular.</v>
          </cell>
          <cell r="E1242" t="str">
            <v>UN</v>
          </cell>
          <cell r="F1242">
            <v>241405</v>
          </cell>
          <cell r="G1242">
            <v>41087</v>
          </cell>
        </row>
        <row r="1243">
          <cell r="C1243">
            <v>2314</v>
          </cell>
          <cell r="D1243" t="str">
            <v>Suministro E Instalación De Panel Mixto (Paño - Vidrio) De 0.60 X 1.30 Metros Para División Modular.</v>
          </cell>
          <cell r="E1243" t="str">
            <v>UN</v>
          </cell>
          <cell r="F1243">
            <v>125280</v>
          </cell>
          <cell r="G1243">
            <v>41087</v>
          </cell>
        </row>
        <row r="1244">
          <cell r="C1244">
            <v>2315</v>
          </cell>
          <cell r="D1244" t="str">
            <v>Suministro E Instalación De Panel Mixto (Paño - Vidrio) De 0.80 X 1.30 Metros Para División Modular.</v>
          </cell>
          <cell r="E1244" t="str">
            <v>UN</v>
          </cell>
          <cell r="F1244">
            <v>167040</v>
          </cell>
          <cell r="G1244">
            <v>41087</v>
          </cell>
        </row>
        <row r="1245">
          <cell r="C1245">
            <v>2316</v>
          </cell>
          <cell r="D1245" t="str">
            <v>Suministro E Instalación De Panel Mixto (Paño - Vidrio) De 0.73 X 1.30 Metros Para División Modular.</v>
          </cell>
          <cell r="E1245" t="str">
            <v>UN</v>
          </cell>
          <cell r="F1245">
            <v>152424</v>
          </cell>
          <cell r="G1245">
            <v>41087</v>
          </cell>
        </row>
        <row r="1246">
          <cell r="C1246">
            <v>2317</v>
          </cell>
          <cell r="D1246" t="str">
            <v>Suministro E Instalación De Panel Mixto (Paño - Vidrio) De 0.90 X 1.30 Metros Para División Modular.</v>
          </cell>
          <cell r="E1246" t="str">
            <v>UN</v>
          </cell>
          <cell r="F1246">
            <v>187920</v>
          </cell>
          <cell r="G1246">
            <v>41087</v>
          </cell>
        </row>
        <row r="1247">
          <cell r="C1247">
            <v>2318</v>
          </cell>
          <cell r="D1247" t="str">
            <v>Suministro E Instalación De Puerta Triplex  De 2.00 X 0.90, 0.80, 0.70 Metros, Incluye Marco Metálico, Bisagra Y Cerradura De Seguridad (Ver Diseño)</v>
          </cell>
          <cell r="E1247" t="str">
            <v>UN</v>
          </cell>
          <cell r="F1247">
            <v>340000</v>
          </cell>
          <cell r="G1247">
            <v>41087</v>
          </cell>
        </row>
        <row r="1248">
          <cell r="C1248">
            <v>2319</v>
          </cell>
          <cell r="D1248" t="str">
            <v>Suministro E Instalación De Superficie Micro En Fórmica De 1.80 X 0.90 X 0.60 Metros</v>
          </cell>
          <cell r="E1248" t="str">
            <v>UN</v>
          </cell>
          <cell r="F1248">
            <v>196308</v>
          </cell>
          <cell r="G1248">
            <v>41087</v>
          </cell>
        </row>
        <row r="1249">
          <cell r="C1249">
            <v>2320</v>
          </cell>
          <cell r="D1249" t="str">
            <v>Suministro E Instalación De Superficie Micro En Fórmica De 1.40, 1.35, 1.50 X 0.90 X 0.60 Metros</v>
          </cell>
          <cell r="E1249" t="str">
            <v>UN</v>
          </cell>
          <cell r="F1249">
            <v>178462</v>
          </cell>
          <cell r="G1249">
            <v>41087</v>
          </cell>
        </row>
        <row r="1250">
          <cell r="C1250">
            <v>2321</v>
          </cell>
          <cell r="D1250" t="str">
            <v>Suministro E Instalación De Superficie En Fórmica De 0.90 X 0.60 Metros</v>
          </cell>
          <cell r="E1250" t="str">
            <v>UN</v>
          </cell>
          <cell r="F1250">
            <v>107077</v>
          </cell>
          <cell r="G1250">
            <v>41087</v>
          </cell>
        </row>
        <row r="1251">
          <cell r="C1251">
            <v>2322</v>
          </cell>
          <cell r="D1251" t="str">
            <v>Suministro E Instalación De Superficie En Fórmica De 0.50, 0.60 X 0.60 Metros</v>
          </cell>
          <cell r="E1251" t="str">
            <v>UN</v>
          </cell>
          <cell r="F1251">
            <v>75846</v>
          </cell>
          <cell r="G1251">
            <v>41087</v>
          </cell>
        </row>
        <row r="1252">
          <cell r="C1252">
            <v>2323</v>
          </cell>
          <cell r="D1252" t="str">
            <v>Suministro E Instalación De Superficie En Fórmica De 0.78 X 0.60 Metros</v>
          </cell>
          <cell r="E1252" t="str">
            <v>UN</v>
          </cell>
          <cell r="F1252">
            <v>107077</v>
          </cell>
          <cell r="G1252">
            <v>41087</v>
          </cell>
        </row>
        <row r="1253">
          <cell r="C1253">
            <v>2324</v>
          </cell>
          <cell r="D1253" t="str">
            <v>Suministro E Instalación De Costado Metálico H</v>
          </cell>
          <cell r="E1253" t="str">
            <v>UN</v>
          </cell>
          <cell r="F1253">
            <v>50000</v>
          </cell>
          <cell r="G1253">
            <v>41087</v>
          </cell>
        </row>
        <row r="1254">
          <cell r="C1254">
            <v>2325</v>
          </cell>
          <cell r="D1254" t="str">
            <v>Suministro E Instalación De Falda Recta Metálica Perforada</v>
          </cell>
          <cell r="E1254" t="str">
            <v>UN</v>
          </cell>
          <cell r="F1254">
            <v>40000</v>
          </cell>
          <cell r="G1254">
            <v>41087</v>
          </cell>
        </row>
        <row r="1255">
          <cell r="C1255">
            <v>2328</v>
          </cell>
          <cell r="D1255" t="str">
            <v>Suministro E Instalación De Rejilla De Suministro De Aire Acondicionado En Aluminio Blanco De 15" X 6"</v>
          </cell>
          <cell r="E1255" t="str">
            <v>UN</v>
          </cell>
          <cell r="F1255">
            <v>79439</v>
          </cell>
          <cell r="G1255">
            <v>41086</v>
          </cell>
        </row>
        <row r="1256">
          <cell r="C1256">
            <v>2330</v>
          </cell>
          <cell r="D1256" t="str">
            <v>Desmonte Y Retiro De Tapa En Concreto De 1.00 X 0.70 Metros</v>
          </cell>
          <cell r="E1256" t="str">
            <v>UN</v>
          </cell>
          <cell r="F1256">
            <v>8112.5</v>
          </cell>
          <cell r="G1256">
            <v>41345</v>
          </cell>
        </row>
        <row r="1257">
          <cell r="C1257">
            <v>2331</v>
          </cell>
          <cell r="D1257" t="str">
            <v>Tapa De 0.70 X 1.00 X 0.07 Metros, En Concreto De 3000 Psi, Con Parrilla De Hierro De 1/2"  A Cada 0.20 Metros En Ambos Sentidos</v>
          </cell>
          <cell r="E1257" t="str">
            <v>UN</v>
          </cell>
          <cell r="F1257">
            <v>50251.76</v>
          </cell>
          <cell r="G1257">
            <v>41345</v>
          </cell>
        </row>
        <row r="1258">
          <cell r="C1258">
            <v>2332</v>
          </cell>
          <cell r="D1258" t="str">
            <v>Desmonte De Placa De Concreto De 3.40 X 1.00 Metros Con Equipo Pesado</v>
          </cell>
          <cell r="E1258" t="str">
            <v>UN</v>
          </cell>
          <cell r="F1258">
            <v>63828.57</v>
          </cell>
          <cell r="G1258">
            <v>41345</v>
          </cell>
        </row>
        <row r="1259">
          <cell r="C1259">
            <v>2333</v>
          </cell>
          <cell r="D1259" t="str">
            <v>Tapa De 3.40 X 1.00 X 0.10 Metros, En Concreto De 3000 Psi, Con Parrilla De Hierro De 1/2"  A Cada 0.20 Metros En Ambos Sentidos</v>
          </cell>
          <cell r="E1259" t="str">
            <v>UN</v>
          </cell>
          <cell r="F1259">
            <v>296497.95</v>
          </cell>
          <cell r="G1259">
            <v>41345</v>
          </cell>
        </row>
        <row r="1260">
          <cell r="C1260">
            <v>2335</v>
          </cell>
          <cell r="D1260" t="str">
            <v>Suministro E Instalación De Barrera Monodireccional New Yersey De Altura = 0.90 Metros X Base =  0.29 Metros  X Longitud = 1.00 Metros, Peso = 375 Kg, Tipo Titan O Similar. Incluye Cargue, Descargue Y Fijación Con Acero</v>
          </cell>
          <cell r="E1260" t="str">
            <v>UN</v>
          </cell>
          <cell r="F1260">
            <v>242243.20000000001</v>
          </cell>
          <cell r="G1260">
            <v>41200</v>
          </cell>
        </row>
        <row r="1261">
          <cell r="C1261">
            <v>2336</v>
          </cell>
          <cell r="D1261" t="str">
            <v>Kiosco Publicitario De 1.20 X 1.20 X 2.30 Metros, Elaborado En Perfilería De Aluminio Color Natural, Sistema Estructural (Vertical Y Horizontal) En Perfil De 3" Y 1 1/2", Tres Modulos Cerrados En Machimbre Plano, Piso En Lámina Alfajor De 1.5 Mm, Base En  Perfil De 1 1/2" Cuadrado, Techo En Lámina Termoacústica Ajover Con Estructura En Perfil De 1" Cuadrado Con Inclinación Para Desague, Puerta Tipo Persiana Elevadiza (Estera) Elaborada En Lámina Galvanizada Acabado En Color Aluminio (Ver Diseño)</v>
          </cell>
          <cell r="E1261" t="str">
            <v>UN</v>
          </cell>
          <cell r="F1261">
            <v>3960000</v>
          </cell>
          <cell r="G1261">
            <v>41113</v>
          </cell>
        </row>
        <row r="1262">
          <cell r="C1262">
            <v>2338</v>
          </cell>
          <cell r="D1262" t="str">
            <v>Suministro E Instalación De Tanque De Almacenamiento Plástico De 2000 Litros Tipo Colombit O Similar Incluye  Conexión.</v>
          </cell>
          <cell r="E1262" t="str">
            <v>UN</v>
          </cell>
          <cell r="F1262">
            <v>735578.33</v>
          </cell>
          <cell r="G1262">
            <v>42572</v>
          </cell>
        </row>
        <row r="1263">
          <cell r="C1263">
            <v>2341</v>
          </cell>
          <cell r="D1263" t="str">
            <v>Levante De Muro En Bloque De Cemento De 0.15 X 0.20 X 0.40, Reforzado Con Acero De 1/2", Incluye Relleno En Concreto De 2500 Psi Y Mortero De Pega 1:4</v>
          </cell>
          <cell r="E1263" t="str">
            <v>ML</v>
          </cell>
          <cell r="F1263">
            <v>30296.89</v>
          </cell>
          <cell r="G1263">
            <v>42496</v>
          </cell>
        </row>
        <row r="1264">
          <cell r="C1264">
            <v>2343</v>
          </cell>
          <cell r="D1264" t="str">
            <v>Enchape En Tableta Cristanac De 0.30 X 0.30 Metros</v>
          </cell>
          <cell r="E1264" t="str">
            <v>M2</v>
          </cell>
          <cell r="F1264">
            <v>189880.33</v>
          </cell>
          <cell r="G1264">
            <v>42578</v>
          </cell>
        </row>
        <row r="1265">
          <cell r="C1265">
            <v>2344</v>
          </cell>
          <cell r="D1265" t="str">
            <v>Pedestal En Concreto De 4000 Psi, No Incluye Acero De Refuerzo</v>
          </cell>
          <cell r="E1265" t="str">
            <v>M3</v>
          </cell>
          <cell r="F1265">
            <v>606702.61</v>
          </cell>
          <cell r="G1265">
            <v>42578</v>
          </cell>
        </row>
        <row r="1266">
          <cell r="C1266">
            <v>2345</v>
          </cell>
          <cell r="D1266" t="str">
            <v>Concreto De 4000 Psi Para  Encamisado De Columna Y Viga En Obra De Rehabilitación Estructural, Con Aplicación De Epóxico Sikadur 32, Sika Fiber Ad, Sika Fluid, Sika Set Nc, Formaletería Para Aseguramiento Y Apuntalamiento En La Zona</v>
          </cell>
          <cell r="E1266" t="str">
            <v>M3</v>
          </cell>
          <cell r="F1266">
            <v>1956113.87</v>
          </cell>
          <cell r="G1266">
            <v>41569</v>
          </cell>
        </row>
        <row r="1267">
          <cell r="C1267">
            <v>2349</v>
          </cell>
          <cell r="D1267" t="str">
            <v>Rehabilitación Cubierta Ligera Con Estructura En Madera Y Lámina De Eternit</v>
          </cell>
          <cell r="E1267" t="str">
            <v>M2</v>
          </cell>
          <cell r="F1267">
            <v>142575.88</v>
          </cell>
          <cell r="G1267">
            <v>41144</v>
          </cell>
        </row>
        <row r="1268">
          <cell r="C1268">
            <v>2353</v>
          </cell>
          <cell r="D1268" t="str">
            <v>Aplicación De Sikagrout - 200 En Obras De Rehabilitación</v>
          </cell>
          <cell r="E1268" t="str">
            <v>M3</v>
          </cell>
          <cell r="F1268">
            <v>10527715</v>
          </cell>
          <cell r="G1268">
            <v>41135</v>
          </cell>
        </row>
        <row r="1269">
          <cell r="C1269">
            <v>2355</v>
          </cell>
          <cell r="D1269" t="str">
            <v>Conectores De 3/8" De 0.10 Metros En Obra De Rehabilitación</v>
          </cell>
          <cell r="E1269" t="str">
            <v>UN</v>
          </cell>
          <cell r="F1269">
            <v>6119.37</v>
          </cell>
          <cell r="G1269">
            <v>41569</v>
          </cell>
        </row>
        <row r="1270">
          <cell r="C1270">
            <v>2356</v>
          </cell>
          <cell r="D1270" t="str">
            <v>Concreto De 4000 Psi, Para Losa Maciza E= 0.08 Metros En Obra De Rehabilitación Estructural Con Formaletería Para Aseguramiento Y Apuntalamiento En La Zona</v>
          </cell>
          <cell r="E1270" t="str">
            <v>M2</v>
          </cell>
          <cell r="F1270">
            <v>167949.62</v>
          </cell>
          <cell r="G1270">
            <v>41271</v>
          </cell>
        </row>
        <row r="1271">
          <cell r="C1271">
            <v>2357</v>
          </cell>
          <cell r="D1271" t="str">
            <v>Concreto De 4000 Psi Para Viga En Obra De Rehabilitación Estructural, Con Aplicación De Epóxico Sikadur 32, Sika Fiber Ad, Sika Fluid, Sika Set Nc, Formaletería Para Aseguramiento Y Apuntalamiento En La Zona</v>
          </cell>
          <cell r="E1271" t="str">
            <v>M3</v>
          </cell>
          <cell r="F1271">
            <v>1338931.5</v>
          </cell>
          <cell r="G1271">
            <v>41569</v>
          </cell>
        </row>
        <row r="1272">
          <cell r="C1272">
            <v>2358</v>
          </cell>
          <cell r="D1272" t="str">
            <v>Concreto  De 4000 Psi Para Encamisado De Viga En Obra De Rehabilitación Estructural, Con Aplicación De Epóxico Sikadur 32, Sika Fiber Ad, Sika Fluid, Sika Set Nc, Formaletería Para Aseguramiento Y Apuntalamiento En La Zona</v>
          </cell>
          <cell r="E1272" t="str">
            <v>M3</v>
          </cell>
          <cell r="F1272">
            <v>2245369.2000000002</v>
          </cell>
          <cell r="G1272">
            <v>41135</v>
          </cell>
        </row>
        <row r="1273">
          <cell r="C1273">
            <v>2367</v>
          </cell>
          <cell r="D1273" t="str">
            <v>Campamento  - Instalación Y Desmonte, Incluye Piso En Concreto Y Cubierta De Eternit, De 5.00 X 3.00 Metros</v>
          </cell>
          <cell r="E1273" t="str">
            <v>UN</v>
          </cell>
          <cell r="F1273">
            <v>4920000</v>
          </cell>
          <cell r="G1273">
            <v>42578</v>
          </cell>
        </row>
        <row r="1274">
          <cell r="C1274">
            <v>2368</v>
          </cell>
          <cell r="D1274" t="str">
            <v>Demolición De Concreto En Obras De Rehabilitación Estructural, Con Malla De Protección, Incluye Retiro De Material</v>
          </cell>
          <cell r="E1274" t="str">
            <v>M3</v>
          </cell>
          <cell r="F1274">
            <v>4851783.33</v>
          </cell>
          <cell r="G1274">
            <v>41569</v>
          </cell>
        </row>
        <row r="1275">
          <cell r="C1275">
            <v>2372</v>
          </cell>
          <cell r="D1275" t="str">
            <v>Concreto Para Espesores De 0 A 5 Centimetros En Obras De Rehabilitación Estructural, Con Aplicación De Sika Top - 122, Malla De Protección, Formaletería Para Aseguramiento Y Apuntalamiento En La Zona</v>
          </cell>
          <cell r="E1275" t="str">
            <v>M3</v>
          </cell>
          <cell r="F1275">
            <v>16306100</v>
          </cell>
          <cell r="G1275">
            <v>41569</v>
          </cell>
        </row>
        <row r="1276">
          <cell r="C1276">
            <v>2374</v>
          </cell>
          <cell r="D1276" t="str">
            <v>Concreto Para Espesores De 5 A 12 Centimetros Con + 30% En Gravilla En Obra De Rehabilitación Estructural, Con Sika Top - 122, Sikadur 32 Primer, Malla De Protección Y Formaletería Para Aseguramiento Y Apuntalamiento En La Zona</v>
          </cell>
          <cell r="E1276" t="str">
            <v>M3</v>
          </cell>
          <cell r="F1276">
            <v>14058371.789999999</v>
          </cell>
          <cell r="G1276">
            <v>41569</v>
          </cell>
        </row>
        <row r="1277">
          <cell r="C1277">
            <v>2377</v>
          </cell>
          <cell r="D1277" t="str">
            <v>Concreto Para Espesores Mayores A 12 Centimetros En Obra De Rehabilitación Estructural, Con Productos Sikadur 32 Primer, Sikaconcrelisto Re, Sikafiber Ad,  Sikafluid, Sikaset Nc, Malla De Protección Y Formaletería Para Aseguramiento Y Apuntalamiento En La Zona</v>
          </cell>
          <cell r="E1277" t="str">
            <v>M3</v>
          </cell>
          <cell r="F1277">
            <v>6805337.1900000004</v>
          </cell>
          <cell r="G1277">
            <v>42417</v>
          </cell>
        </row>
        <row r="1278">
          <cell r="C1278">
            <v>2381</v>
          </cell>
          <cell r="D1278" t="str">
            <v>Protección Del Refuerzo No Expuesto En Obras De Rehabilitación Estructural</v>
          </cell>
          <cell r="E1278" t="str">
            <v>M2</v>
          </cell>
          <cell r="F1278">
            <v>19006.96</v>
          </cell>
          <cell r="G1278">
            <v>41569</v>
          </cell>
        </row>
        <row r="1279">
          <cell r="C1279">
            <v>2383</v>
          </cell>
          <cell r="D1279" t="str">
            <v>Protección Del Concreto Con Sika Color C En Obras De Rehabilitación Estructural</v>
          </cell>
          <cell r="E1279" t="str">
            <v>M2</v>
          </cell>
          <cell r="F1279">
            <v>16953.7</v>
          </cell>
          <cell r="G1279">
            <v>41569</v>
          </cell>
        </row>
        <row r="1280">
          <cell r="C1280">
            <v>2387</v>
          </cell>
          <cell r="D1280" t="str">
            <v>Protección Del Acero De Refuerzo En Obras De Rehabilitación Estructural Con Sikatop Armatec 110 Epocem Y Malla De Protección</v>
          </cell>
          <cell r="E1280" t="str">
            <v>KG</v>
          </cell>
          <cell r="F1280">
            <v>13140.36</v>
          </cell>
          <cell r="G1280">
            <v>41569</v>
          </cell>
        </row>
        <row r="1281">
          <cell r="C1281">
            <v>2388</v>
          </cell>
          <cell r="D1281" t="str">
            <v>Escarificación De Columnas Y Vigas En Obras En Obras De  Rehabilitación Estructural</v>
          </cell>
          <cell r="E1281" t="str">
            <v>M2</v>
          </cell>
          <cell r="F1281">
            <v>14111.67</v>
          </cell>
          <cell r="G1281">
            <v>41570</v>
          </cell>
        </row>
        <row r="1282">
          <cell r="C1282">
            <v>2389</v>
          </cell>
          <cell r="D1282" t="str">
            <v>Concreto  De 3500 Psi Para Viga De Amarre No Incluye Acero De Refuerzo</v>
          </cell>
          <cell r="E1282" t="str">
            <v>M3</v>
          </cell>
          <cell r="F1282">
            <v>612305.30000000005</v>
          </cell>
          <cell r="G1282">
            <v>42538</v>
          </cell>
        </row>
        <row r="1283">
          <cell r="C1283">
            <v>2390</v>
          </cell>
          <cell r="D1283" t="str">
            <v>Instalación De Derivación Tif Rígida Acsr 1/0 Acsr - 2 Cu Awg S/N</v>
          </cell>
          <cell r="E1283" t="str">
            <v>UN</v>
          </cell>
          <cell r="F1283">
            <v>169770.59</v>
          </cell>
          <cell r="G1283">
            <v>41906</v>
          </cell>
        </row>
        <row r="1284">
          <cell r="C1284">
            <v>2399</v>
          </cell>
          <cell r="D1284" t="str">
            <v>Construcción Canalización Cada Dos Tubos De 3" De Diámetro, En Lecho De Arena</v>
          </cell>
          <cell r="E1284" t="str">
            <v>ML</v>
          </cell>
          <cell r="F1284">
            <v>49896.02</v>
          </cell>
          <cell r="G1284">
            <v>42135</v>
          </cell>
        </row>
        <row r="1285">
          <cell r="C1285">
            <v>2408</v>
          </cell>
          <cell r="D1285" t="str">
            <v>E - Suministro E Instalación De Conductor De Cobre Forrado, No. 1/0 Awg Thhw</v>
          </cell>
          <cell r="E1285" t="str">
            <v>ML</v>
          </cell>
          <cell r="F1285">
            <v>26894.38</v>
          </cell>
          <cell r="G1285">
            <v>41451</v>
          </cell>
        </row>
        <row r="1286">
          <cell r="C1286">
            <v>2427</v>
          </cell>
          <cell r="D1286" t="str">
            <v>Instalación De Paso Aéreo-Subterráneo Trif 13,2 Kv 2 Awg Cu</v>
          </cell>
          <cell r="E1286" t="str">
            <v>UN</v>
          </cell>
          <cell r="F1286">
            <v>1792701.46</v>
          </cell>
          <cell r="G1286">
            <v>42557</v>
          </cell>
        </row>
        <row r="1287">
          <cell r="C1287">
            <v>2429</v>
          </cell>
          <cell r="D1287" t="str">
            <v>Canalización Con Topo D=3"</v>
          </cell>
          <cell r="E1287" t="str">
            <v>ML</v>
          </cell>
          <cell r="F1287">
            <v>136035.9</v>
          </cell>
          <cell r="G1287">
            <v>42447</v>
          </cell>
        </row>
        <row r="1288">
          <cell r="C1288">
            <v>2430</v>
          </cell>
          <cell r="D1288" t="str">
            <v>Tendido De Línea Trif Subt Mt 15 Kv 3 X 2 Cu Por Ducto</v>
          </cell>
          <cell r="E1288" t="str">
            <v>ML</v>
          </cell>
          <cell r="F1288">
            <v>142896.19</v>
          </cell>
          <cell r="G1288">
            <v>42538</v>
          </cell>
        </row>
        <row r="1289">
          <cell r="C1289">
            <v>2431</v>
          </cell>
          <cell r="D1289" t="str">
            <v>Montaje Cruceta Metálica Aux De Protecciones</v>
          </cell>
          <cell r="E1289" t="str">
            <v>UN</v>
          </cell>
          <cell r="F1289">
            <v>1169124.95</v>
          </cell>
          <cell r="G1289">
            <v>41703</v>
          </cell>
        </row>
        <row r="1290">
          <cell r="C1290">
            <v>2432</v>
          </cell>
          <cell r="D1290" t="str">
            <v>Construcción Registro Con Tapa De 1,00 X 1,00 X 1,00 Metros En Mampostería</v>
          </cell>
          <cell r="E1290" t="str">
            <v>UN</v>
          </cell>
          <cell r="F1290">
            <v>1048510.21</v>
          </cell>
          <cell r="G1290">
            <v>42067</v>
          </cell>
        </row>
        <row r="1291">
          <cell r="C1291">
            <v>2433</v>
          </cell>
          <cell r="D1291" t="str">
            <v>Suministro E Instalación De Transformador Tipo Pad Mounted 112,5 Kva</v>
          </cell>
          <cell r="E1291" t="str">
            <v>UN</v>
          </cell>
          <cell r="F1291">
            <v>13940233</v>
          </cell>
          <cell r="G1291">
            <v>41388</v>
          </cell>
        </row>
        <row r="1292">
          <cell r="C1292">
            <v>2434</v>
          </cell>
          <cell r="D1292" t="str">
            <v>Foso Para Transformador</v>
          </cell>
          <cell r="E1292" t="str">
            <v>UN</v>
          </cell>
          <cell r="F1292">
            <v>1835115.96</v>
          </cell>
          <cell r="G1292">
            <v>41234</v>
          </cell>
        </row>
        <row r="1293">
          <cell r="C1293">
            <v>2435</v>
          </cell>
          <cell r="D1293" t="str">
            <v>Instalación De Puerta Cortafuego De 1,5 X 2,5 M</v>
          </cell>
          <cell r="E1293" t="str">
            <v>UN</v>
          </cell>
          <cell r="F1293">
            <v>4825662.5</v>
          </cell>
          <cell r="G1293">
            <v>41388</v>
          </cell>
        </row>
        <row r="1294">
          <cell r="C1294">
            <v>2438</v>
          </cell>
          <cell r="D1294" t="str">
            <v>Suministro E Instalación De Damper De 0,60 X 0,50 Metros</v>
          </cell>
          <cell r="E1294" t="str">
            <v>UN</v>
          </cell>
          <cell r="F1294">
            <v>743534.17</v>
          </cell>
          <cell r="G1294">
            <v>41375</v>
          </cell>
        </row>
        <row r="1295">
          <cell r="C1295">
            <v>2439</v>
          </cell>
          <cell r="D1295" t="str">
            <v>Instalación De Pararrayos Tipo Franklin Blunt P8 Con Mástil De 6 M</v>
          </cell>
          <cell r="E1295" t="str">
            <v>UN</v>
          </cell>
          <cell r="F1295">
            <v>298465.83</v>
          </cell>
          <cell r="G1295">
            <v>41388</v>
          </cell>
        </row>
        <row r="1296">
          <cell r="C1296">
            <v>2440</v>
          </cell>
          <cell r="D1296" t="str">
            <v>Instalación De Cable Cu 2/0 Awg Thhw En Tubería Emt 3/4"</v>
          </cell>
          <cell r="E1296" t="str">
            <v>UN</v>
          </cell>
          <cell r="F1296">
            <v>51656.47</v>
          </cell>
          <cell r="G1296">
            <v>41129</v>
          </cell>
        </row>
        <row r="1297">
          <cell r="C1297">
            <v>2441</v>
          </cell>
          <cell r="D1297" t="str">
            <v>Instalación De Electrodos De Pat Tipo Varilla De Cobre 5/8" X 2,4 M</v>
          </cell>
          <cell r="E1297" t="str">
            <v>UN</v>
          </cell>
          <cell r="F1297">
            <v>401165.16</v>
          </cell>
          <cell r="G1297">
            <v>42447</v>
          </cell>
        </row>
        <row r="1298">
          <cell r="C1298">
            <v>2442</v>
          </cell>
          <cell r="D1298" t="str">
            <v>Punto De Soldadura Exotérmica Cable - Cable Hasta 2/0</v>
          </cell>
          <cell r="E1298" t="str">
            <v>UN</v>
          </cell>
          <cell r="F1298">
            <v>79123.75</v>
          </cell>
          <cell r="G1298">
            <v>41927</v>
          </cell>
        </row>
        <row r="1299">
          <cell r="C1299">
            <v>2443</v>
          </cell>
          <cell r="D1299" t="str">
            <v>Instalación De Caja De Inspección Para Electrodo De Pat</v>
          </cell>
          <cell r="E1299" t="str">
            <v>UN</v>
          </cell>
          <cell r="F1299">
            <v>189208.78</v>
          </cell>
          <cell r="G1299">
            <v>42524</v>
          </cell>
        </row>
        <row r="1300">
          <cell r="C1300">
            <v>2450</v>
          </cell>
          <cell r="D1300" t="str">
            <v>Mortero 1:8</v>
          </cell>
          <cell r="E1300" t="str">
            <v>M3</v>
          </cell>
          <cell r="F1300">
            <v>162739.54</v>
          </cell>
          <cell r="G1300">
            <v>42438</v>
          </cell>
        </row>
        <row r="1301">
          <cell r="C1301">
            <v>2451</v>
          </cell>
          <cell r="D1301" t="str">
            <v>Suministro E Instalación De Breaker  Enchufable De 2 X 15 A</v>
          </cell>
          <cell r="E1301" t="str">
            <v>UN</v>
          </cell>
          <cell r="F1301">
            <v>39255.83</v>
          </cell>
          <cell r="G1301">
            <v>42135</v>
          </cell>
        </row>
        <row r="1302">
          <cell r="C1302">
            <v>2452</v>
          </cell>
          <cell r="D1302" t="str">
            <v>Suministro E Instalación De Breaker  Enchufable De 2 X 30 A</v>
          </cell>
          <cell r="E1302" t="str">
            <v>UN</v>
          </cell>
          <cell r="F1302">
            <v>39255.83</v>
          </cell>
          <cell r="G1302">
            <v>42578</v>
          </cell>
        </row>
        <row r="1303">
          <cell r="C1303">
            <v>2453</v>
          </cell>
          <cell r="D1303" t="str">
            <v>Suministro E Instalación De Breaker  Industrial De 3 X 30 A</v>
          </cell>
          <cell r="E1303" t="str">
            <v>UN</v>
          </cell>
          <cell r="F1303">
            <v>77192.5</v>
          </cell>
          <cell r="G1303">
            <v>42538</v>
          </cell>
        </row>
        <row r="1304">
          <cell r="C1304">
            <v>2454</v>
          </cell>
          <cell r="D1304" t="str">
            <v>Suministro E Instalación De Breaker  Industrial De 3 X 40 A</v>
          </cell>
          <cell r="E1304" t="str">
            <v>UN</v>
          </cell>
          <cell r="F1304">
            <v>103092.5</v>
          </cell>
          <cell r="G1304">
            <v>42524</v>
          </cell>
        </row>
        <row r="1305">
          <cell r="C1305">
            <v>2455</v>
          </cell>
          <cell r="D1305" t="str">
            <v>Suministro E Instalación De Breaker  Industrial De 3 X 80 A</v>
          </cell>
          <cell r="E1305" t="str">
            <v>UN</v>
          </cell>
          <cell r="F1305">
            <v>153292.5</v>
          </cell>
          <cell r="G1305">
            <v>42538</v>
          </cell>
        </row>
        <row r="1306">
          <cell r="C1306">
            <v>2456</v>
          </cell>
          <cell r="D1306" t="str">
            <v>Suministro E Instalación De Breaker  Industrial De 3 X 200 A</v>
          </cell>
          <cell r="E1306" t="str">
            <v>UN</v>
          </cell>
          <cell r="F1306">
            <v>320795.39</v>
          </cell>
          <cell r="G1306">
            <v>42524</v>
          </cell>
        </row>
        <row r="1307">
          <cell r="C1307">
            <v>2488</v>
          </cell>
          <cell r="D1307" t="str">
            <v>Suministro E Instalación De Bala Compacta Fluorescente 2 X 32 Wattios</v>
          </cell>
          <cell r="E1307" t="str">
            <v>UN</v>
          </cell>
          <cell r="F1307">
            <v>94251.67</v>
          </cell>
          <cell r="G1307">
            <v>42135</v>
          </cell>
        </row>
        <row r="1308">
          <cell r="C1308">
            <v>2490</v>
          </cell>
          <cell r="D1308" t="str">
            <v>Suministro E Instalación De Luminaria Fluorescente Hermética 2 X 32 Wattios Tipo Comercial De Encendido Instantáneo De Sobreponer</v>
          </cell>
          <cell r="E1308" t="str">
            <v>UN</v>
          </cell>
          <cell r="F1308">
            <v>121477.5</v>
          </cell>
          <cell r="G1308">
            <v>42135</v>
          </cell>
        </row>
        <row r="1309">
          <cell r="C1309">
            <v>2491</v>
          </cell>
          <cell r="D1309" t="str">
            <v>Suministro E Instalación De Tablero De Medida Trifásico Autosoportado Incluye 12 Medidores Monofásicos 3H</v>
          </cell>
          <cell r="E1309" t="str">
            <v>UN</v>
          </cell>
          <cell r="F1309">
            <v>20278050</v>
          </cell>
          <cell r="G1309">
            <v>41129</v>
          </cell>
        </row>
        <row r="1310">
          <cell r="C1310">
            <v>2492</v>
          </cell>
          <cell r="D1310" t="str">
            <v>Suministro E Instalación De Tablero Bifásico Con Puerta Para Totalizador 12 Circuitos Para Empotrar</v>
          </cell>
          <cell r="E1310" t="str">
            <v>UN</v>
          </cell>
          <cell r="F1310">
            <v>330858</v>
          </cell>
          <cell r="G1310">
            <v>41703</v>
          </cell>
        </row>
        <row r="1311">
          <cell r="C1311">
            <v>2493</v>
          </cell>
          <cell r="D1311" t="str">
            <v>Suministro E Instalación De Tablero Bifásico Con Puerta Y Espacio Para Totalizador 8 Circuitos Para Empotrar</v>
          </cell>
          <cell r="E1311" t="str">
            <v>UN</v>
          </cell>
          <cell r="F1311">
            <v>262448.09000000003</v>
          </cell>
          <cell r="G1311">
            <v>42538</v>
          </cell>
        </row>
        <row r="1312">
          <cell r="C1312">
            <v>2494</v>
          </cell>
          <cell r="D1312" t="str">
            <v>Suministro E Instalación De Tablero Trifásico Con Puerta Y Espacio Para Totalizador 42 Circuitos Para Empotrar</v>
          </cell>
          <cell r="E1312" t="str">
            <v>UN</v>
          </cell>
          <cell r="F1312">
            <v>1049807.69</v>
          </cell>
          <cell r="G1312">
            <v>42531</v>
          </cell>
        </row>
        <row r="1313">
          <cell r="C1313">
            <v>2495</v>
          </cell>
          <cell r="D1313" t="str">
            <v>Suministro E Instalación De Tablero Trifásico Con Puerta Y Espacio Para Totalizador 18 Circuitos Para Empotrar</v>
          </cell>
          <cell r="E1313" t="str">
            <v>UN</v>
          </cell>
          <cell r="F1313">
            <v>593568.98</v>
          </cell>
          <cell r="G1313">
            <v>41129</v>
          </cell>
        </row>
        <row r="1314">
          <cell r="C1314">
            <v>2496</v>
          </cell>
          <cell r="D1314" t="str">
            <v>Suministro E Instalación De Tablero Trifásico Con Puerta Y Espacio Para Totalizador 12 Circuitos Para Empotrar</v>
          </cell>
          <cell r="E1314" t="str">
            <v>UN</v>
          </cell>
          <cell r="F1314">
            <v>565275</v>
          </cell>
          <cell r="G1314">
            <v>42135</v>
          </cell>
        </row>
        <row r="1315">
          <cell r="C1315">
            <v>2497</v>
          </cell>
          <cell r="D1315" t="str">
            <v>Suministro E Instalación De Breaker Enchufable Desde 10 Hasta 60 Amperios</v>
          </cell>
          <cell r="E1315" t="str">
            <v>UN</v>
          </cell>
          <cell r="F1315">
            <v>23395.5</v>
          </cell>
          <cell r="G1315">
            <v>42447</v>
          </cell>
        </row>
        <row r="1316">
          <cell r="C1316">
            <v>2498</v>
          </cell>
          <cell r="D1316" t="str">
            <v>Suministro E Instalación De Breaker Enchufable De 1 X 15 Amperios</v>
          </cell>
          <cell r="E1316" t="str">
            <v>UN</v>
          </cell>
          <cell r="F1316">
            <v>25062.39</v>
          </cell>
          <cell r="G1316">
            <v>42524</v>
          </cell>
        </row>
        <row r="1317">
          <cell r="C1317">
            <v>2500</v>
          </cell>
          <cell r="D1317" t="str">
            <v>Suministro E Instalación De Tubería Pvc Conduit De 2 1/2"</v>
          </cell>
          <cell r="E1317" t="str">
            <v>ML</v>
          </cell>
          <cell r="F1317">
            <v>19530.13</v>
          </cell>
          <cell r="G1317">
            <v>42557</v>
          </cell>
        </row>
        <row r="1318">
          <cell r="C1318">
            <v>2506</v>
          </cell>
          <cell r="D1318" t="str">
            <v>Suministro E Instalación De Tubería Pvc Conduit De 1 1/2"</v>
          </cell>
          <cell r="E1318" t="str">
            <v>ML</v>
          </cell>
          <cell r="F1318">
            <v>10602.01</v>
          </cell>
          <cell r="G1318">
            <v>42557</v>
          </cell>
        </row>
        <row r="1319">
          <cell r="C1319">
            <v>2507</v>
          </cell>
          <cell r="D1319" t="str">
            <v>Suministro E Instalación De Tubería Pvc Conduit De 1"</v>
          </cell>
          <cell r="E1319" t="str">
            <v>ML</v>
          </cell>
          <cell r="F1319">
            <v>7576.33</v>
          </cell>
          <cell r="G1319">
            <v>42557</v>
          </cell>
        </row>
        <row r="1320">
          <cell r="C1320">
            <v>2508</v>
          </cell>
          <cell r="D1320" t="str">
            <v>Suministro E Instalación De Acometida Parcial 2 # 12 + #14T Cu Thhw</v>
          </cell>
          <cell r="E1320" t="str">
            <v>ML</v>
          </cell>
          <cell r="F1320">
            <v>14292.41</v>
          </cell>
          <cell r="G1320">
            <v>42135</v>
          </cell>
        </row>
        <row r="1321">
          <cell r="C1321">
            <v>2509</v>
          </cell>
          <cell r="D1321" t="str">
            <v>Suministro E Instalación Acometida Parcial 2#10 + #10 + 12T Cu Thhw</v>
          </cell>
          <cell r="E1321" t="str">
            <v>ML</v>
          </cell>
          <cell r="F1321">
            <v>6868.6</v>
          </cell>
          <cell r="G1321">
            <v>42135</v>
          </cell>
        </row>
        <row r="1322">
          <cell r="C1322">
            <v>2510</v>
          </cell>
          <cell r="D1322" t="str">
            <v>Suministro E Instalación Acometida Parcial 3#8 + #8 + 10T Cu Thhw</v>
          </cell>
          <cell r="E1322" t="str">
            <v>ML</v>
          </cell>
          <cell r="F1322">
            <v>18819.900000000001</v>
          </cell>
          <cell r="G1322">
            <v>42538</v>
          </cell>
        </row>
        <row r="1323">
          <cell r="C1323">
            <v>2511</v>
          </cell>
          <cell r="D1323" t="str">
            <v>Suministro E Instalación Acometida Parcial 3#2 + #2 + 4T Cu Thhw</v>
          </cell>
          <cell r="E1323" t="str">
            <v>ML</v>
          </cell>
          <cell r="F1323">
            <v>61157.47</v>
          </cell>
          <cell r="G1323">
            <v>42538</v>
          </cell>
        </row>
        <row r="1324">
          <cell r="C1324">
            <v>2512</v>
          </cell>
          <cell r="D1324" t="str">
            <v>Suministro E Instalación Acometida Parcial 3#4/0 + #4/0 + 2/0T Cu Thhw</v>
          </cell>
          <cell r="E1324" t="str">
            <v>ML</v>
          </cell>
          <cell r="F1324">
            <v>179573.78</v>
          </cell>
          <cell r="G1324">
            <v>42538</v>
          </cell>
        </row>
        <row r="1325">
          <cell r="C1325">
            <v>2513</v>
          </cell>
          <cell r="D1325" t="str">
            <v>Suministro E Instalación De Interruptor Conmutable (Pareja)</v>
          </cell>
          <cell r="E1325" t="str">
            <v>UN</v>
          </cell>
          <cell r="F1325">
            <v>162804.42000000001</v>
          </cell>
          <cell r="G1325">
            <v>41129</v>
          </cell>
        </row>
        <row r="1326">
          <cell r="C1326">
            <v>2514</v>
          </cell>
          <cell r="D1326" t="str">
            <v>Salida Toma Bifásica 220 V Con Polo A Tierra</v>
          </cell>
          <cell r="E1326" t="str">
            <v>UN</v>
          </cell>
          <cell r="F1326">
            <v>118579.11</v>
          </cell>
          <cell r="G1326">
            <v>42531</v>
          </cell>
        </row>
        <row r="1327">
          <cell r="C1327">
            <v>2515</v>
          </cell>
          <cell r="D1327" t="str">
            <v>Salida Para Toma Gfci 120 V Con Polo A Tierra</v>
          </cell>
          <cell r="E1327" t="str">
            <v>UN</v>
          </cell>
          <cell r="F1327">
            <v>110160.36</v>
          </cell>
          <cell r="G1327">
            <v>42538</v>
          </cell>
        </row>
        <row r="1328">
          <cell r="C1328">
            <v>2516</v>
          </cell>
          <cell r="D1328" t="str">
            <v>Salida Para Toma Trifásica 220 V Con Polo A Tierra</v>
          </cell>
          <cell r="E1328" t="str">
            <v>UN</v>
          </cell>
          <cell r="F1328">
            <v>143060.94</v>
          </cell>
          <cell r="G1328">
            <v>42531</v>
          </cell>
        </row>
        <row r="1329">
          <cell r="C1329">
            <v>2518</v>
          </cell>
          <cell r="D1329" t="str">
            <v>Suministro E Instalación De Cable  Thw De Cobre Desnudo Awg 1/0 Thhw</v>
          </cell>
          <cell r="E1329" t="str">
            <v>ML</v>
          </cell>
          <cell r="F1329">
            <v>38416.339999999997</v>
          </cell>
          <cell r="G1329">
            <v>42447</v>
          </cell>
        </row>
        <row r="1330">
          <cell r="C1330">
            <v>2520</v>
          </cell>
          <cell r="D1330" t="str">
            <v>Suministro E Instalación De Luminaria Mh 1000 Watios, 220 Voltios, Incluye Bombillo (Ver Diseño)</v>
          </cell>
          <cell r="E1330" t="str">
            <v>UN</v>
          </cell>
          <cell r="F1330">
            <v>1690850</v>
          </cell>
          <cell r="G1330">
            <v>41376</v>
          </cell>
        </row>
        <row r="1331">
          <cell r="C1331">
            <v>2522</v>
          </cell>
          <cell r="D1331" t="str">
            <v>Recurso Base Para Suplemento Tet Personal</v>
          </cell>
          <cell r="E1331" t="str">
            <v>UN</v>
          </cell>
          <cell r="F1331">
            <v>25000</v>
          </cell>
          <cell r="G1331">
            <v>41338</v>
          </cell>
        </row>
        <row r="1332">
          <cell r="C1332">
            <v>2523</v>
          </cell>
          <cell r="D1332" t="str">
            <v>Recursos Base Para Suplemento Tet Puente De Línea Trifásico M.T.</v>
          </cell>
          <cell r="E1332" t="str">
            <v>UN</v>
          </cell>
          <cell r="F1332">
            <v>178062.5</v>
          </cell>
          <cell r="G1332">
            <v>42557</v>
          </cell>
        </row>
        <row r="1333">
          <cell r="C1333">
            <v>2526</v>
          </cell>
          <cell r="D1333" t="str">
            <v>Descapote Y Limpieza A Máquina Y Adecuación Con Compactación Del Terreno Existente, Incluye Retiro De Material E= 0.25</v>
          </cell>
          <cell r="E1333" t="str">
            <v>M2</v>
          </cell>
          <cell r="F1333">
            <v>10243.950000000001</v>
          </cell>
          <cell r="G1333">
            <v>42667</v>
          </cell>
        </row>
        <row r="1334">
          <cell r="C1334">
            <v>2527</v>
          </cell>
          <cell r="D1334" t="str">
            <v>Viga Corona A Una Altura &gt; 4.00 Metros, En Concreto De 3000 Psi De 0.30 X 0.20 Metros Incluye Acero De Refuerzo 4 Varillas D = 1/2", Estribos D = 3/8" A Cada 0.15 Metros</v>
          </cell>
          <cell r="E1334" t="str">
            <v>ML</v>
          </cell>
          <cell r="F1334">
            <v>136563.32999999999</v>
          </cell>
          <cell r="G1334">
            <v>41136</v>
          </cell>
        </row>
        <row r="1335">
          <cell r="C1335">
            <v>2528</v>
          </cell>
          <cell r="D1335" t="str">
            <v>Canal En Concreto De 3000 Psi. B = 0.90 Metros, A = 0.70 Metros, E =  0.20 Metros, Con 11 Acero De Refuerzo D = 1/2" Long. 1.00 Metro, Estribos De 1/2" A Cada 0.40 Metros</v>
          </cell>
          <cell r="E1335" t="str">
            <v>ML</v>
          </cell>
          <cell r="F1335">
            <v>193515.81</v>
          </cell>
          <cell r="G1335">
            <v>41540</v>
          </cell>
        </row>
        <row r="1336">
          <cell r="C1336">
            <v>2529</v>
          </cell>
          <cell r="D1336" t="str">
            <v>Suministro E Instalación De Rejilla De Piso En Hierro Legitimo D = 1", De 0.90 Metros De Ancho</v>
          </cell>
          <cell r="E1336" t="str">
            <v>ML</v>
          </cell>
          <cell r="F1336">
            <v>170000</v>
          </cell>
          <cell r="G1336">
            <v>42443</v>
          </cell>
        </row>
        <row r="1337">
          <cell r="C1337">
            <v>2533</v>
          </cell>
          <cell r="D1337" t="str">
            <v>Suministro E Instalación De Interruptor Termomagnético M9 Para Riel Din 2 X 50 Amperios</v>
          </cell>
          <cell r="E1337" t="str">
            <v>UN</v>
          </cell>
          <cell r="F1337">
            <v>139910</v>
          </cell>
          <cell r="G1337">
            <v>41737</v>
          </cell>
        </row>
        <row r="1338">
          <cell r="C1338">
            <v>2534</v>
          </cell>
          <cell r="D1338" t="str">
            <v>Adecuación De Tablero De Energía Principal Y Alimentadores Provisionales De Tableros De Distribución Existentes</v>
          </cell>
          <cell r="E1338" t="str">
            <v>UN</v>
          </cell>
          <cell r="F1338">
            <v>1465250</v>
          </cell>
          <cell r="G1338">
            <v>41410</v>
          </cell>
        </row>
        <row r="1339">
          <cell r="C1339">
            <v>2535</v>
          </cell>
          <cell r="D1339" t="str">
            <v>Reorganización De Y Conexionado De Acometidas De Llegada Y Salida En Cuarto Eléctrico Actual</v>
          </cell>
          <cell r="E1339" t="str">
            <v>UN</v>
          </cell>
          <cell r="F1339">
            <v>3292816.67</v>
          </cell>
          <cell r="G1339">
            <v>41388</v>
          </cell>
        </row>
        <row r="1340">
          <cell r="C1340">
            <v>2536</v>
          </cell>
          <cell r="D1340" t="str">
            <v>Construcción De Muro En Bloque, Placa En Concreto De 3000 Psi, Para Protección De Gabinete Principal</v>
          </cell>
          <cell r="E1340" t="str">
            <v>UN</v>
          </cell>
          <cell r="F1340">
            <v>448940.65</v>
          </cell>
          <cell r="G1340">
            <v>41410</v>
          </cell>
        </row>
        <row r="1341">
          <cell r="C1341">
            <v>2537</v>
          </cell>
          <cell r="D1341" t="str">
            <v>Andén En Concreto De Fc = 3500 Psi, E= 0.08 Metros</v>
          </cell>
          <cell r="E1341" t="str">
            <v>M2</v>
          </cell>
          <cell r="F1341">
            <v>54386.29</v>
          </cell>
          <cell r="G1341">
            <v>42068</v>
          </cell>
        </row>
        <row r="1342">
          <cell r="C1342">
            <v>2540</v>
          </cell>
          <cell r="D1342" t="str">
            <v>Construcción De Baranda En Concreto De 4000 Psi, Altura 1.20 Metros, Incluye Anclaje Con Sikadur 42. (Ver Diseño)</v>
          </cell>
          <cell r="E1342" t="str">
            <v>ML</v>
          </cell>
          <cell r="F1342">
            <v>208538.14</v>
          </cell>
          <cell r="G1342">
            <v>41155</v>
          </cell>
        </row>
        <row r="1343">
          <cell r="C1343">
            <v>2541</v>
          </cell>
          <cell r="D1343" t="str">
            <v>Bordillo En Puente, De 0.30 X 0.30 Metros, En Concreto De 4000 Psi, Incluye Anclaje Con Sikadur 42 (Ver Diseño)</v>
          </cell>
          <cell r="E1343" t="str">
            <v>ML</v>
          </cell>
          <cell r="F1343">
            <v>102716.18</v>
          </cell>
          <cell r="G1343">
            <v>41155</v>
          </cell>
        </row>
        <row r="1344">
          <cell r="C1344">
            <v>2545</v>
          </cell>
          <cell r="D1344" t="str">
            <v>Junta Expansiva Para Losa De Puente</v>
          </cell>
          <cell r="E1344" t="str">
            <v>ML</v>
          </cell>
          <cell r="F1344">
            <v>268400.28000000003</v>
          </cell>
          <cell r="G1344">
            <v>41180</v>
          </cell>
        </row>
        <row r="1345">
          <cell r="C1345">
            <v>2546</v>
          </cell>
          <cell r="D1345" t="str">
            <v>Placa En Concreto De 3000 Psi, Estampado De Color, E = 0.05 Metros, Para Piso</v>
          </cell>
          <cell r="E1345" t="str">
            <v>M2</v>
          </cell>
          <cell r="F1345">
            <v>42609.9</v>
          </cell>
          <cell r="G1345">
            <v>42535</v>
          </cell>
        </row>
        <row r="1346">
          <cell r="C1346">
            <v>2547</v>
          </cell>
          <cell r="D1346" t="str">
            <v>Placa En Concreto De 3000 Psi, Estampado De Color, E = 0.05 Metros, Para Piso</v>
          </cell>
          <cell r="E1346" t="str">
            <v>M2</v>
          </cell>
          <cell r="F1346">
            <v>47808.67</v>
          </cell>
          <cell r="G1346">
            <v>41835</v>
          </cell>
        </row>
        <row r="1347">
          <cell r="C1347">
            <v>2552</v>
          </cell>
          <cell r="D1347" t="str">
            <v>Suministro E Instalación De Tubería Pvc Conduit De 2"</v>
          </cell>
          <cell r="E1347" t="str">
            <v>ML</v>
          </cell>
          <cell r="F1347">
            <v>17516.46</v>
          </cell>
          <cell r="G1347">
            <v>42447</v>
          </cell>
        </row>
        <row r="1348">
          <cell r="C1348">
            <v>2553</v>
          </cell>
          <cell r="D1348" t="str">
            <v>Suministro E Instalación De Tubería Pvc Conduit De 3"</v>
          </cell>
          <cell r="E1348" t="str">
            <v>ML</v>
          </cell>
          <cell r="F1348">
            <v>27629.46</v>
          </cell>
          <cell r="G1348">
            <v>42447</v>
          </cell>
        </row>
        <row r="1349">
          <cell r="C1349">
            <v>2556</v>
          </cell>
          <cell r="D1349" t="str">
            <v>Suministro E Instalación De Tubería Galvanizada De 1"</v>
          </cell>
          <cell r="E1349" t="str">
            <v>ML</v>
          </cell>
          <cell r="F1349">
            <v>35523.660000000003</v>
          </cell>
          <cell r="G1349">
            <v>41703</v>
          </cell>
        </row>
        <row r="1350">
          <cell r="C1350">
            <v>2557</v>
          </cell>
          <cell r="D1350" t="str">
            <v>Suministro E Instalación De Alambre 8 Thw Cobre Forrado 90° C - Awg</v>
          </cell>
          <cell r="E1350" t="str">
            <v>ML</v>
          </cell>
          <cell r="F1350">
            <v>4222.75</v>
          </cell>
          <cell r="G1350">
            <v>41388</v>
          </cell>
        </row>
        <row r="1351">
          <cell r="C1351">
            <v>2558</v>
          </cell>
          <cell r="D1351" t="str">
            <v>Suministro E Instalación De Cable Thw Cobre Desnudo 90° C - Awg 2</v>
          </cell>
          <cell r="E1351" t="str">
            <v>ML</v>
          </cell>
          <cell r="F1351">
            <v>14777.5</v>
          </cell>
          <cell r="G1351">
            <v>42557</v>
          </cell>
        </row>
        <row r="1352">
          <cell r="C1352">
            <v>2559</v>
          </cell>
          <cell r="D1352" t="str">
            <v>Suministro E Instalación De Alambre De Cobre No. 10 Awg Thhw</v>
          </cell>
          <cell r="E1352" t="str">
            <v>ML</v>
          </cell>
          <cell r="F1352">
            <v>3009.04</v>
          </cell>
          <cell r="G1352">
            <v>41906</v>
          </cell>
        </row>
        <row r="1353">
          <cell r="C1353">
            <v>2560</v>
          </cell>
          <cell r="D1353" t="str">
            <v>Suministro E Instalación De Cable Antifraude 2 X 8 + 8 Awg</v>
          </cell>
          <cell r="E1353" t="str">
            <v>ML</v>
          </cell>
          <cell r="F1353">
            <v>13189.5</v>
          </cell>
          <cell r="G1353">
            <v>41703</v>
          </cell>
        </row>
        <row r="1354">
          <cell r="C1354">
            <v>2564</v>
          </cell>
          <cell r="D1354" t="str">
            <v>Suministro E Instalación De Bajante Galvanizado Para Acometida Principal Incluye Accesorios (Ver Diseño)</v>
          </cell>
          <cell r="E1354" t="str">
            <v>UN</v>
          </cell>
          <cell r="F1354">
            <v>301035.5</v>
          </cell>
          <cell r="G1354">
            <v>41785</v>
          </cell>
        </row>
        <row r="1355">
          <cell r="C1355">
            <v>2565</v>
          </cell>
          <cell r="D1355" t="str">
            <v>Registro Eléctrico De 0.60 X 0.60 X 0.60 Metros En Concreto De 3.000 Psi, E = 0.10 Metros Incluye Malla Electrosoldada Y Tapa Con Marco En Angulo De Hierro De 1 1/2" X 3/16", Reja De Hierro De 1/2" Legítimo</v>
          </cell>
          <cell r="E1355" t="str">
            <v>UN</v>
          </cell>
          <cell r="F1355">
            <v>273054.12</v>
          </cell>
          <cell r="G1355">
            <v>42557</v>
          </cell>
        </row>
        <row r="1356">
          <cell r="C1356">
            <v>2566</v>
          </cell>
          <cell r="D1356" t="str">
            <v>Registro Eléctrico De 0.80 X 0.80 X 0.60 Metros En Concreto De 3.000 Psi, E = 0.10 Metros Incluye Malla Electrosoldada Y Tapa Con Marco En Angulo De Hierro De 1 1/2" X 3/16", Reja De Hierro De 1/2" Legítimo</v>
          </cell>
          <cell r="E1356" t="str">
            <v>UN</v>
          </cell>
          <cell r="F1356">
            <v>368078.23</v>
          </cell>
          <cell r="G1356">
            <v>42557</v>
          </cell>
        </row>
        <row r="1357">
          <cell r="C1357">
            <v>2567</v>
          </cell>
          <cell r="D1357" t="str">
            <v>Instalación De Transformador Monofásico 50 Kva, 13200 / 240 V, Incluye Elementos De Protección, Accesorios Para Postes</v>
          </cell>
          <cell r="E1357" t="str">
            <v>UN</v>
          </cell>
          <cell r="F1357">
            <v>8966835</v>
          </cell>
          <cell r="G1357">
            <v>42447</v>
          </cell>
        </row>
        <row r="1358">
          <cell r="C1358">
            <v>2569</v>
          </cell>
          <cell r="D1358" t="str">
            <v>Suministro E Instalación De Tablero De Contadores Con Sus Protecciones Y Accesorios De Montaje</v>
          </cell>
          <cell r="E1358" t="str">
            <v>UN</v>
          </cell>
          <cell r="F1358">
            <v>4007996</v>
          </cell>
          <cell r="G1358">
            <v>41388</v>
          </cell>
        </row>
        <row r="1359">
          <cell r="C1359">
            <v>2571</v>
          </cell>
          <cell r="D1359" t="str">
            <v>Empalme Subterraneo De Baja Tensión  Acometida 14 - 4</v>
          </cell>
          <cell r="E1359" t="str">
            <v>UN</v>
          </cell>
          <cell r="F1359">
            <v>164338.20000000001</v>
          </cell>
          <cell r="G1359">
            <v>42531</v>
          </cell>
        </row>
        <row r="1360">
          <cell r="C1360">
            <v>2572</v>
          </cell>
          <cell r="D1360" t="str">
            <v>Enchape De Muro En Piedra China Y Granito Lavado</v>
          </cell>
          <cell r="E1360" t="str">
            <v>M2</v>
          </cell>
          <cell r="F1360">
            <v>82731.13</v>
          </cell>
          <cell r="G1360">
            <v>41912</v>
          </cell>
        </row>
        <row r="1361">
          <cell r="C1361">
            <v>2573</v>
          </cell>
          <cell r="D1361" t="str">
            <v>Bordillo En Puente, De 0.20 X 0.20 Metros, En Concreto De 4000 Psi, Incluye Anclaje Con Sikadur 42 (Ver Diseño)</v>
          </cell>
          <cell r="E1361" t="str">
            <v>ML</v>
          </cell>
          <cell r="F1361">
            <v>76652.240000000005</v>
          </cell>
          <cell r="G1361">
            <v>41771</v>
          </cell>
        </row>
        <row r="1362">
          <cell r="C1362">
            <v>2574</v>
          </cell>
          <cell r="D1362" t="str">
            <v>Bordillo En Concreto De 4000 Psi De 0.20 X 0.50 Metros, No Incluye Acero De Refuerzo</v>
          </cell>
          <cell r="E1362" t="str">
            <v>ML</v>
          </cell>
          <cell r="F1362">
            <v>88844.85</v>
          </cell>
          <cell r="G1362">
            <v>41180</v>
          </cell>
        </row>
        <row r="1363">
          <cell r="C1363">
            <v>2575</v>
          </cell>
          <cell r="D1363" t="str">
            <v>Andén En Concreto De Fc = 4000 Psi, E = 0.10 Metros</v>
          </cell>
          <cell r="E1363" t="str">
            <v>M2</v>
          </cell>
          <cell r="F1363">
            <v>67302.16</v>
          </cell>
          <cell r="G1363">
            <v>42552</v>
          </cell>
        </row>
        <row r="1364">
          <cell r="C1364">
            <v>2576</v>
          </cell>
          <cell r="D1364" t="str">
            <v>Suministro E Instalación De Ventana Blindada En Nivel 5, Marcos Fabricados En Lámina De Acero Balística Calibre 12, Forrados Exteriormente  Con Lámina Nivel 5, Calibre 10, Vidrio En Polibinil De 0.60 Micras, De 42 Mm, Película Antiesquirla.</v>
          </cell>
          <cell r="E1364" t="str">
            <v>M2</v>
          </cell>
          <cell r="F1364">
            <v>1950000</v>
          </cell>
          <cell r="G1364">
            <v>41697</v>
          </cell>
        </row>
        <row r="1365">
          <cell r="C1365">
            <v>2577</v>
          </cell>
          <cell r="D1365" t="str">
            <v>Suministro E Instalación De Ventana Blindada En Nivel 3, Marcos Fabricados En Lámina De Acero Balística Calibre 12, Forrados Exteriormente  Con Lámina Nivel 3, Calibre 10, Vidrio En Polibinil De 0.60 Micras, De 24 Mm, Película Antiesquirla, Pintura Orneada Color Anolock De Alta Biscosidad, Empotrada Con Chazos De Expansión De 1/2" X 6"</v>
          </cell>
          <cell r="E1365" t="str">
            <v>M2</v>
          </cell>
          <cell r="F1365">
            <v>1750000</v>
          </cell>
          <cell r="G1365">
            <v>41697</v>
          </cell>
        </row>
        <row r="1366">
          <cell r="C1366">
            <v>2578</v>
          </cell>
          <cell r="D1366" t="str">
            <v>Suministro E Instalación De Puerta Blindada Nivel 3, Marco Fabricado En Lámina Calibre 10, Hoja Montada Sobre Una Estructura De Tubo Cuadrado Calibre 10 Y Cubierta En Acero Calibre 10, Bisagras Tubulares  En Acero De 3/4", Con Graceras Para Mantenimiento, Pintura Orneada Color Anolock De Alta Biscosidad, Vidrio En Polibinil Cristal No. 1, Con Película Antiesquirla</v>
          </cell>
          <cell r="E1366" t="str">
            <v>M2</v>
          </cell>
          <cell r="F1366">
            <v>2550000</v>
          </cell>
          <cell r="G1366">
            <v>41697</v>
          </cell>
        </row>
        <row r="1367">
          <cell r="C1367">
            <v>2579</v>
          </cell>
          <cell r="D1367" t="str">
            <v>Suministro E Instalación De Compuerta De Escape Y Persiana Blindada, Nivel 3, Marco Fabricado En Lámina Calibre 10, Hoja Escualizable, Montada Sobre Una Estructura De Tubo Cuadrado Calibre 10, Cubierta En Acero Calibre 10, De 0.60 Metros X 0.25 Metros</v>
          </cell>
          <cell r="E1367" t="str">
            <v>UN</v>
          </cell>
          <cell r="F1367">
            <v>850000</v>
          </cell>
          <cell r="G1367">
            <v>41697</v>
          </cell>
        </row>
        <row r="1368">
          <cell r="C1368">
            <v>2585</v>
          </cell>
          <cell r="D1368" t="str">
            <v>P. B. O. Mantenimiento De Vias Con Asfalto En Frio Modificado Con Polimeros:  Hueco Tipo A. (Area Entre 0.0025&lt;A&lt;0.0225) M2, Incluye Demolición En Pavimento Rigido Y Retiro De Material Cuando Se Requiera</v>
          </cell>
          <cell r="E1368" t="str">
            <v>UN</v>
          </cell>
          <cell r="F1368">
            <v>16049.98</v>
          </cell>
          <cell r="G1368">
            <v>42740</v>
          </cell>
        </row>
        <row r="1369">
          <cell r="C1369">
            <v>2587</v>
          </cell>
          <cell r="D1369" t="str">
            <v>P. B. O. Mantenimiento De Vias Con Asfalto En Frio Modificado Con Polimeros: Hueco Tipo B. (Area Entre 0.0225&lt;A&lt;0.09) M2, Incluye Demolición En Pavimento Rigido Y Retiro De Material Cuando Se Requiera</v>
          </cell>
          <cell r="E1369" t="str">
            <v>UN</v>
          </cell>
          <cell r="F1369">
            <v>57977.93</v>
          </cell>
          <cell r="G1369">
            <v>42740</v>
          </cell>
        </row>
        <row r="1370">
          <cell r="C1370">
            <v>2588</v>
          </cell>
          <cell r="D1370" t="str">
            <v>P. B. O. Mantenimiento De Vias Con Asfalto En Frio Modificado Con Polimeros: Hueco Tipo C. (Área Entre 0.09&lt;A&lt;0.16) M2, Incluye Demolición En Pavimento Rígido Y Retiro De Material Cuando Se Requiera</v>
          </cell>
          <cell r="E1370" t="str">
            <v>UN</v>
          </cell>
          <cell r="F1370">
            <v>96511.39</v>
          </cell>
          <cell r="G1370">
            <v>42740</v>
          </cell>
        </row>
        <row r="1371">
          <cell r="C1371">
            <v>2589</v>
          </cell>
          <cell r="D1371" t="str">
            <v>P. B. O. Mantenimiento De Vias Con Asfalto En Frio Modificado Con Polimeros: Hueco Tipo D. (Área Entre 0.16&lt;A&lt;0.25) M2, Incluye Demolición En Pavimento Rígido Y Retiro De Material Cuando Se Requiera</v>
          </cell>
          <cell r="E1371" t="str">
            <v>UN</v>
          </cell>
          <cell r="F1371">
            <v>118818.12</v>
          </cell>
          <cell r="G1371">
            <v>42740</v>
          </cell>
        </row>
        <row r="1372">
          <cell r="C1372">
            <v>2590</v>
          </cell>
          <cell r="D1372" t="str">
            <v>P. B. O. Mantenimiento De Vias Con Asfalto En Frio Modificado Con Polimeros: Hueco Tipo E. (Área Entre 0.25&lt;A&lt;0.36) M2, Incluye Demolición En Pavimento Rígido Y Retiro De Material Cuando Se Requiera</v>
          </cell>
          <cell r="E1372" t="str">
            <v>UN</v>
          </cell>
          <cell r="F1372">
            <v>140876.57</v>
          </cell>
          <cell r="G1372">
            <v>42740</v>
          </cell>
        </row>
        <row r="1373">
          <cell r="C1373">
            <v>2591</v>
          </cell>
          <cell r="D1373" t="str">
            <v>P. B. O. Mantenimiento De Vias Con Asfalto En Frio Modificado Con Polimeros: Hueco Tipo F. (Área Entre 0.36&lt;A&lt;0.49) M2, Incluye Demolición En Pavimento Rígido Y Retiro De Material Cuando Se Requiera</v>
          </cell>
          <cell r="E1373" t="str">
            <v>UN</v>
          </cell>
          <cell r="F1373">
            <v>235596.17</v>
          </cell>
          <cell r="G1373">
            <v>42740</v>
          </cell>
        </row>
        <row r="1374">
          <cell r="C1374">
            <v>2592</v>
          </cell>
          <cell r="D1374" t="str">
            <v>P. B. O. Mantenimiento De Vias Con Asfalto En Frio Modificado Con Polimeros: Hueco Tipo G. Area Mayor A 0.50 M2, Incluye Demolición En Pavimento Rigido Y Retiro De Material Cuando Se Requiera</v>
          </cell>
          <cell r="E1374" t="str">
            <v>M2</v>
          </cell>
          <cell r="F1374">
            <v>263706.03000000003</v>
          </cell>
          <cell r="G1374">
            <v>42740</v>
          </cell>
        </row>
        <row r="1375">
          <cell r="C1375">
            <v>2593</v>
          </cell>
          <cell r="D1375" t="str">
            <v>P. B. O. Mantenimiento De Vias Con Asfalto En Frio Modificado Con Polimeros: Grietas. Ancho Menor A 0.10 M, Incluye Demolición En Pavimento Rígido Y Retiro De Material Cuando Se Requiera</v>
          </cell>
          <cell r="E1375" t="str">
            <v>ML</v>
          </cell>
          <cell r="F1375">
            <v>43543.09</v>
          </cell>
          <cell r="G1375">
            <v>42740</v>
          </cell>
        </row>
        <row r="1376">
          <cell r="C1376">
            <v>2595</v>
          </cell>
          <cell r="D1376" t="str">
            <v>Enrocado De Protección Con Piedra Ciclópea Y Concreto Premezclado De 2000 Psi, E = 0.20 Metros (Cunetas Y Taludes)</v>
          </cell>
          <cell r="E1376" t="str">
            <v>M2</v>
          </cell>
          <cell r="F1376">
            <v>70688.100000000006</v>
          </cell>
          <cell r="G1376">
            <v>42249</v>
          </cell>
        </row>
        <row r="1377">
          <cell r="C1377">
            <v>2600</v>
          </cell>
          <cell r="D1377" t="str">
            <v>Desmonte De Marcos De Portería De Cancha Deportiva</v>
          </cell>
          <cell r="E1377" t="str">
            <v>UN</v>
          </cell>
          <cell r="F1377">
            <v>38380.550000000003</v>
          </cell>
          <cell r="G1377">
            <v>41680</v>
          </cell>
        </row>
        <row r="1378">
          <cell r="C1378">
            <v>2601</v>
          </cell>
          <cell r="D1378" t="str">
            <v>Relleno En Material Seleccionado (Arena Santo Tomás)</v>
          </cell>
          <cell r="E1378" t="str">
            <v>M3</v>
          </cell>
          <cell r="F1378">
            <v>33674.42</v>
          </cell>
          <cell r="G1378">
            <v>42524</v>
          </cell>
        </row>
        <row r="1379">
          <cell r="C1379">
            <v>2602</v>
          </cell>
          <cell r="D1379" t="str">
            <v>Nivelación Y Compactación De Cancha E = 0.10 Metros, Con Caliche</v>
          </cell>
          <cell r="E1379" t="str">
            <v>M2</v>
          </cell>
          <cell r="F1379">
            <v>9991.9699999999993</v>
          </cell>
          <cell r="G1379">
            <v>42578</v>
          </cell>
        </row>
        <row r="1380">
          <cell r="C1380">
            <v>2604</v>
          </cell>
          <cell r="D1380" t="str">
            <v>Pintura En Barniz Sintético</v>
          </cell>
          <cell r="E1380" t="str">
            <v>M2</v>
          </cell>
          <cell r="F1380">
            <v>15310.77</v>
          </cell>
          <cell r="G1380">
            <v>41386</v>
          </cell>
        </row>
        <row r="1381">
          <cell r="C1381">
            <v>2606</v>
          </cell>
          <cell r="D1381" t="str">
            <v>Suministro E Instalación De Baranda Con  Altura  1.10 Metros, En Calado Prefabricado Ornamental Tipo Villanueva, Incluye Pasamanos Moldurado</v>
          </cell>
          <cell r="E1381" t="str">
            <v>ML</v>
          </cell>
          <cell r="F1381">
            <v>149136.76999999999</v>
          </cell>
          <cell r="G1381">
            <v>41220</v>
          </cell>
        </row>
        <row r="1382">
          <cell r="C1382">
            <v>2607</v>
          </cell>
          <cell r="D1382" t="str">
            <v>Suministro E Instalación De Closet En Madera De Roble,  De 2.00 X 1.80 X 0.60 Metros, Acabado Con Pintura Color Caramelo (Ver Diseño)</v>
          </cell>
          <cell r="E1382" t="str">
            <v>M2</v>
          </cell>
          <cell r="F1382">
            <v>700000</v>
          </cell>
          <cell r="G1382">
            <v>41220</v>
          </cell>
        </row>
        <row r="1383">
          <cell r="C1383">
            <v>2608</v>
          </cell>
          <cell r="D1383" t="str">
            <v>Suministro E Instalación De Ventana En Madera De Cedro De 1.00 X 2.20 Metros, Con Persianas, Incluye  Pintura Para Madera Color Caramelo (Ver Diseño)</v>
          </cell>
          <cell r="E1383" t="str">
            <v>UN</v>
          </cell>
          <cell r="F1383">
            <v>320000</v>
          </cell>
          <cell r="G1383">
            <v>41220</v>
          </cell>
        </row>
        <row r="1384">
          <cell r="C1384">
            <v>2611</v>
          </cell>
          <cell r="D1384" t="str">
            <v>Viga Aérea En Concreto De 3000 Psi De 0.40 X 0.35 A La Vista, No Incluye Acero De Refuerzo</v>
          </cell>
          <cell r="E1384" t="str">
            <v>ML</v>
          </cell>
          <cell r="F1384">
            <v>83752.789999999994</v>
          </cell>
          <cell r="G1384">
            <v>41311</v>
          </cell>
        </row>
        <row r="1385">
          <cell r="C1385">
            <v>2612</v>
          </cell>
          <cell r="D1385" t="str">
            <v>Viga Aérea En Concreto De 3000 Psi De 0.10 X 0.35 A La Vista, No Incluye Acero De Refuerzo</v>
          </cell>
          <cell r="E1385" t="str">
            <v>ML</v>
          </cell>
          <cell r="F1385">
            <v>40697.230000000003</v>
          </cell>
          <cell r="G1385">
            <v>41311</v>
          </cell>
        </row>
        <row r="1386">
          <cell r="C1386">
            <v>2613</v>
          </cell>
          <cell r="D1386" t="str">
            <v>Viga Aérea En Concreto De 3000 Psi De 0.12 X 0.35 A La Vista, No Incluye Acero De Refuerzo</v>
          </cell>
          <cell r="E1386" t="str">
            <v>ML</v>
          </cell>
          <cell r="F1386">
            <v>40697.230000000003</v>
          </cell>
          <cell r="G1386">
            <v>41344</v>
          </cell>
        </row>
        <row r="1387">
          <cell r="C1387">
            <v>2614</v>
          </cell>
          <cell r="D1387" t="str">
            <v>Viga Aérea En Concreto De 3000 Psi De 0.30 X 0.35 A La Vista, No Incluye Acero De Refuerzo</v>
          </cell>
          <cell r="E1387" t="str">
            <v>ML</v>
          </cell>
          <cell r="F1387">
            <v>71720.11</v>
          </cell>
          <cell r="G1387">
            <v>41311</v>
          </cell>
        </row>
        <row r="1388">
          <cell r="C1388">
            <v>2616</v>
          </cell>
          <cell r="D1388" t="str">
            <v>Losa Aligerada Con Casetón Ecológico De Icopor, Altura 0.40 Metros, Incluye Torta Superior De 0.05 Metros En Concreto De 3000 Psi</v>
          </cell>
          <cell r="E1388" t="str">
            <v>M2</v>
          </cell>
          <cell r="F1388">
            <v>103492.03</v>
          </cell>
          <cell r="G1388">
            <v>42538</v>
          </cell>
        </row>
        <row r="1389">
          <cell r="C1389">
            <v>2617</v>
          </cell>
          <cell r="D1389" t="str">
            <v>Columna En Concreto De 3000 Psi, De 0.30 X 0.30 Metros, No Incluye Acero De Refuerzo</v>
          </cell>
          <cell r="E1389" t="str">
            <v>M3</v>
          </cell>
          <cell r="F1389">
            <v>696658</v>
          </cell>
          <cell r="G1389">
            <v>42241</v>
          </cell>
        </row>
        <row r="1390">
          <cell r="C1390">
            <v>2627</v>
          </cell>
          <cell r="D1390" t="str">
            <v>Suministro E Instalación De Tablero Trifásico Con Puerta Y Espacio Para Totalizador De 24 Circuitos Para Empotrar</v>
          </cell>
          <cell r="E1390" t="str">
            <v>UN</v>
          </cell>
          <cell r="F1390">
            <v>468545.83</v>
          </cell>
          <cell r="G1390">
            <v>42538</v>
          </cell>
        </row>
        <row r="1391">
          <cell r="C1391">
            <v>2628</v>
          </cell>
          <cell r="D1391" t="str">
            <v>Suministro E Instalación De Tablero Trifásico Con Puerta Y Espacio Para Totalizador De 30 Circuitos Para Empotrar</v>
          </cell>
          <cell r="E1391" t="str">
            <v>UN</v>
          </cell>
          <cell r="F1391">
            <v>590420.75</v>
          </cell>
          <cell r="G1391">
            <v>42531</v>
          </cell>
        </row>
        <row r="1392">
          <cell r="C1392">
            <v>2629</v>
          </cell>
          <cell r="D1392" t="str">
            <v>Suministro E Instalación De Breaker  Industrial De 3 X 400 A</v>
          </cell>
          <cell r="E1392" t="str">
            <v>UN</v>
          </cell>
          <cell r="F1392">
            <v>611443.57999999996</v>
          </cell>
          <cell r="G1392">
            <v>42135</v>
          </cell>
        </row>
        <row r="1393">
          <cell r="C1393">
            <v>2630</v>
          </cell>
          <cell r="D1393" t="str">
            <v>Suministro E Instalación De Breaker  Industrial De 3 X 250 A</v>
          </cell>
          <cell r="E1393" t="str">
            <v>UN</v>
          </cell>
          <cell r="F1393">
            <v>462573.67</v>
          </cell>
          <cell r="G1393">
            <v>41927</v>
          </cell>
        </row>
        <row r="1394">
          <cell r="C1394">
            <v>2631</v>
          </cell>
          <cell r="D1394" t="str">
            <v>Suministro E Instalación De Breaker  Industrial De 3 X 125 A</v>
          </cell>
          <cell r="E1394" t="str">
            <v>UN</v>
          </cell>
          <cell r="F1394">
            <v>369198.75</v>
          </cell>
          <cell r="G1394">
            <v>42067</v>
          </cell>
        </row>
        <row r="1395">
          <cell r="C1395">
            <v>2632</v>
          </cell>
          <cell r="D1395" t="str">
            <v>Suministro E Instalación De Breaker  Industrial De 3 X 100 A</v>
          </cell>
          <cell r="E1395" t="str">
            <v>UN</v>
          </cell>
          <cell r="F1395">
            <v>143918.75</v>
          </cell>
          <cell r="G1395">
            <v>42578</v>
          </cell>
        </row>
        <row r="1396">
          <cell r="C1396">
            <v>2633</v>
          </cell>
          <cell r="D1396" t="str">
            <v>Suministro E Instalación De Breaker  Industrial De 3 X 70 A</v>
          </cell>
          <cell r="E1396" t="str">
            <v>UN</v>
          </cell>
          <cell r="F1396">
            <v>143192.5</v>
          </cell>
          <cell r="G1396">
            <v>42067</v>
          </cell>
        </row>
        <row r="1397">
          <cell r="C1397">
            <v>2634</v>
          </cell>
          <cell r="D1397" t="str">
            <v>Suministro E Instalación De Breaker  Industrial De 3 X 50 A</v>
          </cell>
          <cell r="E1397" t="str">
            <v>UN</v>
          </cell>
          <cell r="F1397">
            <v>103092.5</v>
          </cell>
          <cell r="G1397">
            <v>42538</v>
          </cell>
        </row>
        <row r="1398">
          <cell r="C1398">
            <v>2635</v>
          </cell>
          <cell r="D1398" t="str">
            <v>Suministro E Instalación De Breaker  Enchufable De 2 X 20 A</v>
          </cell>
          <cell r="E1398" t="str">
            <v>UN</v>
          </cell>
          <cell r="F1398">
            <v>33562.5</v>
          </cell>
          <cell r="G1398">
            <v>42578</v>
          </cell>
        </row>
        <row r="1399">
          <cell r="C1399">
            <v>2637</v>
          </cell>
          <cell r="D1399" t="str">
            <v>Suministro E Instalación De Transformador Tipo Pad Mounted 150 Kva</v>
          </cell>
          <cell r="E1399" t="str">
            <v>UN</v>
          </cell>
          <cell r="F1399">
            <v>14592800</v>
          </cell>
          <cell r="G1399">
            <v>42557</v>
          </cell>
        </row>
        <row r="1400">
          <cell r="C1400">
            <v>2638</v>
          </cell>
          <cell r="D1400" t="str">
            <v>Suministro E Instalación De Tubería Pvc Conduit De 3/4"</v>
          </cell>
          <cell r="E1400" t="str">
            <v>ML</v>
          </cell>
          <cell r="F1400">
            <v>8812.07</v>
          </cell>
          <cell r="G1400">
            <v>42557</v>
          </cell>
        </row>
        <row r="1401">
          <cell r="C1401">
            <v>2639</v>
          </cell>
          <cell r="D1401" t="str">
            <v>Suministro E Instalación Acometida Parcial 3#4 + #4 + #6T Cu Thhw</v>
          </cell>
          <cell r="E1401" t="str">
            <v>ML</v>
          </cell>
          <cell r="F1401">
            <v>197778.02</v>
          </cell>
          <cell r="G1401">
            <v>42531</v>
          </cell>
        </row>
        <row r="1402">
          <cell r="C1402">
            <v>2640</v>
          </cell>
          <cell r="D1402" t="str">
            <v>Sumnistro E Instalación De Baranda En Tubo De Acero Inoxidable De 2", Altura 0.90, Con Antepecho En Vidrio Templado De 10Mm</v>
          </cell>
          <cell r="E1402" t="str">
            <v>ML</v>
          </cell>
          <cell r="F1402">
            <v>327800</v>
          </cell>
          <cell r="G1402">
            <v>42403</v>
          </cell>
        </row>
        <row r="1403">
          <cell r="C1403">
            <v>2642</v>
          </cell>
          <cell r="D1403" t="str">
            <v>E - Suministro E Instalación De Lámpara Djk De Parque En Acrílico</v>
          </cell>
          <cell r="E1403" t="str">
            <v>UN</v>
          </cell>
          <cell r="F1403">
            <v>171503.98</v>
          </cell>
          <cell r="G1403">
            <v>41451</v>
          </cell>
        </row>
        <row r="1404">
          <cell r="C1404">
            <v>2643</v>
          </cell>
          <cell r="D1404" t="str">
            <v>Suministro E Instalación De Baranda Con Altura De 1.00 Metro, En Vidrio Templado De 10 Mm Color Verde Empotrados A Muro Y Pasamanos En Aluminio Natural De 2", Incluye Empaque Y Silicona</v>
          </cell>
          <cell r="E1404" t="str">
            <v>ML</v>
          </cell>
          <cell r="F1404">
            <v>120000</v>
          </cell>
          <cell r="G1404">
            <v>41277</v>
          </cell>
        </row>
        <row r="1405">
          <cell r="C1405">
            <v>2644</v>
          </cell>
          <cell r="D1405" t="str">
            <v>Suministro, Instalación Y Montaje De Reja En Aluminio, Tipo Estera Transparente Con Tubo De 3/8" Y Platina De 3/4" X 1/16", Incluye Accesorios Y Cerradura</v>
          </cell>
          <cell r="E1405" t="str">
            <v>M2</v>
          </cell>
          <cell r="F1405">
            <v>200000</v>
          </cell>
          <cell r="G1405">
            <v>41277</v>
          </cell>
        </row>
        <row r="1406">
          <cell r="C1406">
            <v>2656</v>
          </cell>
          <cell r="D1406" t="str">
            <v>E - Suministro, Montaje E Instalaciones Eléctricas En La Zona De Alojamiento En El Batallón Del Ejercito Segunda Brigada (Ver Diseño)</v>
          </cell>
          <cell r="E1406" t="str">
            <v>UN</v>
          </cell>
          <cell r="F1406">
            <v>15854385.5</v>
          </cell>
          <cell r="G1406">
            <v>41451</v>
          </cell>
        </row>
        <row r="1407">
          <cell r="C1407">
            <v>2668</v>
          </cell>
          <cell r="D1407" t="str">
            <v>Suministro, Montaje E Instalaciones De Aire Acondicionado En La Zona De Alojamiento En El Batallón Del Ejercito Segunda Brigada (Ver Diseño)</v>
          </cell>
          <cell r="E1407" t="str">
            <v>UN</v>
          </cell>
          <cell r="F1407">
            <v>61483040</v>
          </cell>
          <cell r="G1407">
            <v>41304</v>
          </cell>
        </row>
        <row r="1408">
          <cell r="C1408">
            <v>2669</v>
          </cell>
          <cell r="D1408" t="str">
            <v>Demolición De Piso De Huella Y Contrahuella De Escalera En Granito Pulido</v>
          </cell>
          <cell r="E1408" t="str">
            <v>ML</v>
          </cell>
          <cell r="F1408">
            <v>9261.34</v>
          </cell>
          <cell r="G1408">
            <v>41912</v>
          </cell>
        </row>
        <row r="1409">
          <cell r="C1409">
            <v>2670</v>
          </cell>
          <cell r="D1409" t="str">
            <v>Piso En Granito Pulido Y Lavado Para Huella Y Contrahuella De Escalera</v>
          </cell>
          <cell r="E1409" t="str">
            <v>ML</v>
          </cell>
          <cell r="F1409">
            <v>76576.7</v>
          </cell>
          <cell r="G1409">
            <v>42578</v>
          </cell>
        </row>
        <row r="1410">
          <cell r="C1410">
            <v>2671</v>
          </cell>
          <cell r="D1410" t="str">
            <v>Desmonte De Portones De 3.50 X 3.50 Y Retiro De Material</v>
          </cell>
          <cell r="E1410" t="str">
            <v>UN</v>
          </cell>
          <cell r="F1410">
            <v>40320</v>
          </cell>
          <cell r="G1410">
            <v>41666</v>
          </cell>
        </row>
        <row r="1411">
          <cell r="C1411">
            <v>2673</v>
          </cell>
          <cell r="D1411" t="str">
            <v>Demolición De Pañete Sobre Muro En Obras De Restauración Y Reforzamiento Estructural Y Retiro De Material.</v>
          </cell>
          <cell r="E1411" t="str">
            <v>M2</v>
          </cell>
          <cell r="F1411">
            <v>12856.67</v>
          </cell>
          <cell r="G1411">
            <v>41570</v>
          </cell>
        </row>
        <row r="1412">
          <cell r="C1412">
            <v>2676</v>
          </cell>
          <cell r="D1412" t="str">
            <v>Sobrecubierta En Varas, Con Teja Metálica Ondulada De Zinc, (Ver Diseño)</v>
          </cell>
          <cell r="E1412" t="str">
            <v>M2</v>
          </cell>
          <cell r="F1412">
            <v>67362.06</v>
          </cell>
          <cell r="G1412">
            <v>41354</v>
          </cell>
        </row>
        <row r="1413">
          <cell r="C1413">
            <v>2677</v>
          </cell>
          <cell r="D1413" t="str">
            <v>Cimiento En Concreto Ciclópeo E= 0.50 Metros, En Un 50% De Concreto De 3000 Psi Y 50% En Piedra Ciclópea</v>
          </cell>
          <cell r="E1413" t="str">
            <v>M3</v>
          </cell>
          <cell r="F1413">
            <v>203002.94</v>
          </cell>
          <cell r="G1413">
            <v>42102</v>
          </cell>
        </row>
        <row r="1414">
          <cell r="C1414">
            <v>2681</v>
          </cell>
          <cell r="D1414" t="str">
            <v>Desmonte, Suministro E Instalación De Poste En Madera Pino Pátula D = 8", Altura 3.00 Metros</v>
          </cell>
          <cell r="E1414" t="str">
            <v>UN</v>
          </cell>
          <cell r="F1414">
            <v>241357.31</v>
          </cell>
          <cell r="G1414">
            <v>41332</v>
          </cell>
        </row>
        <row r="1415">
          <cell r="C1415">
            <v>2682</v>
          </cell>
          <cell r="D1415" t="str">
            <v>Registro De 1.00 X 1.00 X 1.00 Metros, En Mampostería, Pañete Con Mortero 1:4 Impermeabilizado, Tapa Y Fondo En Concreto Reforzado De 3000 Psi,  Incluye Marco Metálico, Excavación Y Relleno</v>
          </cell>
          <cell r="E1415" t="str">
            <v>UN</v>
          </cell>
          <cell r="F1415">
            <v>506950.3</v>
          </cell>
          <cell r="G1415">
            <v>42443</v>
          </cell>
        </row>
        <row r="1416">
          <cell r="C1416">
            <v>2685</v>
          </cell>
          <cell r="D1416" t="str">
            <v>Suministro, Instalación Y Montaje De Portón Metálico En Lámina Galvanizada Calibre 18, De Correr Eléctrico De 4.00 X 3.90 Metros, Sin Perfil Superior, Incluye Motor Reductor Electromecánico, Cremalleras Y Botoneras Exteriores</v>
          </cell>
          <cell r="E1416" t="str">
            <v>UN</v>
          </cell>
          <cell r="F1416">
            <v>7371166.6600000001</v>
          </cell>
          <cell r="G1416">
            <v>41334</v>
          </cell>
        </row>
        <row r="1417">
          <cell r="C1417">
            <v>2686</v>
          </cell>
          <cell r="D1417" t="str">
            <v>Aplicación De Pañete Con Mortero 1: 3, Incluye Ejecución De Filetes, Dilataciones Lineales, Goteros.</v>
          </cell>
          <cell r="E1417" t="str">
            <v>M2</v>
          </cell>
          <cell r="F1417">
            <v>20884.560000000001</v>
          </cell>
          <cell r="G1417">
            <v>41344</v>
          </cell>
        </row>
        <row r="1418">
          <cell r="C1418">
            <v>2687</v>
          </cell>
          <cell r="D1418" t="str">
            <v>Aplicación De Resane Con Pañete Impermeabilizado Con Cualquier Mortero En Muros Y Cielo Raso, Incluye Retiro De Pañete, Filos Y Dilataciones Lineales</v>
          </cell>
          <cell r="E1418" t="str">
            <v>ML</v>
          </cell>
          <cell r="F1418">
            <v>14324.44</v>
          </cell>
          <cell r="G1418">
            <v>41508</v>
          </cell>
        </row>
        <row r="1419">
          <cell r="C1419">
            <v>2688</v>
          </cell>
          <cell r="D1419" t="str">
            <v>Escalera En Concreto De 3000 Psi, No Incluye Acero De Refuerzo, (Ver Diseño)</v>
          </cell>
          <cell r="E1419" t="str">
            <v>M2</v>
          </cell>
          <cell r="F1419">
            <v>266347.83</v>
          </cell>
          <cell r="G1419">
            <v>42241</v>
          </cell>
        </row>
        <row r="1420">
          <cell r="C1420">
            <v>2689</v>
          </cell>
          <cell r="D1420" t="str">
            <v>Suministro E Instalación De Cielo Raso En Drywall Con Estructura Adicional A Una Altura &gt; 3.00 Metro &lt;  10.00 Metros</v>
          </cell>
          <cell r="E1420" t="str">
            <v>M2</v>
          </cell>
          <cell r="F1420">
            <v>55461.73</v>
          </cell>
          <cell r="G1420">
            <v>42489</v>
          </cell>
        </row>
        <row r="1421">
          <cell r="C1421">
            <v>2691</v>
          </cell>
          <cell r="D1421" t="str">
            <v>Plantilla De Piso En Mortero 1:3  = E = 0.05 Metros</v>
          </cell>
          <cell r="E1421" t="str">
            <v>M2</v>
          </cell>
          <cell r="F1421">
            <v>21151.49</v>
          </cell>
          <cell r="G1421">
            <v>41767</v>
          </cell>
        </row>
        <row r="1422">
          <cell r="C1422">
            <v>2696</v>
          </cell>
          <cell r="D1422" t="str">
            <v>Piso Pompeya En Un Solo Color O Similar</v>
          </cell>
          <cell r="E1422" t="str">
            <v>M2</v>
          </cell>
          <cell r="F1422">
            <v>82423.259999999995</v>
          </cell>
          <cell r="G1422">
            <v>41344</v>
          </cell>
        </row>
        <row r="1423">
          <cell r="C1423">
            <v>2697</v>
          </cell>
          <cell r="D1423" t="str">
            <v>Piso Pompeya Tipo Tapete O Similar</v>
          </cell>
          <cell r="E1423" t="str">
            <v>M2</v>
          </cell>
          <cell r="F1423">
            <v>101218.26</v>
          </cell>
          <cell r="G1423">
            <v>41344</v>
          </cell>
        </row>
        <row r="1424">
          <cell r="C1424">
            <v>2698</v>
          </cell>
          <cell r="D1424" t="str">
            <v>Zócalo En Pompeya E = 0.10 Metros O Similar</v>
          </cell>
          <cell r="E1424" t="str">
            <v>ML</v>
          </cell>
          <cell r="F1424">
            <v>27415.72</v>
          </cell>
          <cell r="G1424">
            <v>41344</v>
          </cell>
        </row>
        <row r="1425">
          <cell r="C1425">
            <v>2699</v>
          </cell>
          <cell r="D1425" t="str">
            <v>Cenefa En Pompeya O Similar</v>
          </cell>
          <cell r="E1425" t="str">
            <v>ML</v>
          </cell>
          <cell r="F1425">
            <v>21562.67</v>
          </cell>
          <cell r="G1425">
            <v>41344</v>
          </cell>
        </row>
        <row r="1426">
          <cell r="C1426">
            <v>2700</v>
          </cell>
          <cell r="D1426" t="str">
            <v>Demolición De Muro Doble De Mampostería Y Retiro De Material</v>
          </cell>
          <cell r="E1426" t="str">
            <v>M2</v>
          </cell>
          <cell r="F1426">
            <v>30701.66</v>
          </cell>
          <cell r="G1426">
            <v>41335</v>
          </cell>
        </row>
        <row r="1427">
          <cell r="C1427">
            <v>2701</v>
          </cell>
          <cell r="D1427" t="str">
            <v>Resane  Con Mortero 1: 3 Impermeabilizado Y Acabado De Muros Interiores Con Pintura Viniltex  O Similar Tipo A1, Incluye Filos Y Dilataciones</v>
          </cell>
          <cell r="E1427" t="str">
            <v>M2</v>
          </cell>
          <cell r="F1427">
            <v>25389.91</v>
          </cell>
          <cell r="G1427">
            <v>41344</v>
          </cell>
        </row>
        <row r="1428">
          <cell r="C1428">
            <v>2702</v>
          </cell>
          <cell r="D1428" t="str">
            <v>Resane  Con Mortero 1: 3 Impermeabilizado Y Acabado De Muros Interiores Con Pintura Viniltex  O Similar Tipo A1, Incluye Filos Y Dilataciones</v>
          </cell>
          <cell r="E1428" t="str">
            <v>M2</v>
          </cell>
          <cell r="F1428">
            <v>29102.38</v>
          </cell>
          <cell r="G1428">
            <v>41344</v>
          </cell>
        </row>
        <row r="1429">
          <cell r="C1429">
            <v>2703</v>
          </cell>
          <cell r="D1429" t="str">
            <v>Salida Para Extractores</v>
          </cell>
          <cell r="E1429" t="str">
            <v>UN</v>
          </cell>
          <cell r="F1429">
            <v>83125.88</v>
          </cell>
          <cell r="G1429">
            <v>41344</v>
          </cell>
        </row>
        <row r="1430">
          <cell r="C1430">
            <v>2708</v>
          </cell>
          <cell r="D1430" t="str">
            <v>Salida De Voz + Dato</v>
          </cell>
          <cell r="E1430" t="str">
            <v>UN</v>
          </cell>
          <cell r="F1430">
            <v>216584.27</v>
          </cell>
          <cell r="G1430">
            <v>42578</v>
          </cell>
        </row>
        <row r="1431">
          <cell r="C1431">
            <v>2710</v>
          </cell>
          <cell r="D1431" t="str">
            <v>Suministro E Instalación De Gabinete De Pared Marca Quest De 1.80 Metros, Incluye Multitoma</v>
          </cell>
          <cell r="E1431" t="str">
            <v>UN</v>
          </cell>
          <cell r="F1431">
            <v>4936800</v>
          </cell>
          <cell r="G1431">
            <v>41344</v>
          </cell>
        </row>
        <row r="1432">
          <cell r="C1432">
            <v>2713</v>
          </cell>
          <cell r="D1432" t="str">
            <v>Campamento E Instalaciones Provisionales</v>
          </cell>
          <cell r="E1432" t="str">
            <v>GL</v>
          </cell>
          <cell r="F1432">
            <v>12000000</v>
          </cell>
          <cell r="G1432">
            <v>42557</v>
          </cell>
        </row>
        <row r="1433">
          <cell r="C1433">
            <v>2718</v>
          </cell>
          <cell r="D1433" t="str">
            <v>Suministro E Instalación De Strip Telefónico De 10 Pares</v>
          </cell>
          <cell r="E1433" t="str">
            <v>UN</v>
          </cell>
          <cell r="F1433">
            <v>547110.53</v>
          </cell>
          <cell r="G1433">
            <v>41344</v>
          </cell>
        </row>
        <row r="1434">
          <cell r="C1434">
            <v>2719</v>
          </cell>
          <cell r="D1434" t="str">
            <v>Suministro E Instalación De Tablero Trifásico Con Puerta Y Espacio Para Totalizador De 36 Circuitos Para Empotrar</v>
          </cell>
          <cell r="E1434" t="str">
            <v>UN</v>
          </cell>
          <cell r="F1434">
            <v>725250</v>
          </cell>
          <cell r="G1434">
            <v>42135</v>
          </cell>
        </row>
        <row r="1435">
          <cell r="C1435">
            <v>2723</v>
          </cell>
          <cell r="D1435" t="str">
            <v>Suministro E Instalación De Tomacorriente Water Proff</v>
          </cell>
          <cell r="E1435" t="str">
            <v>UN</v>
          </cell>
          <cell r="F1435">
            <v>67914.58</v>
          </cell>
          <cell r="G1435">
            <v>41344</v>
          </cell>
        </row>
        <row r="1436">
          <cell r="C1436">
            <v>2724</v>
          </cell>
          <cell r="D1436" t="str">
            <v>E - Acometida Eléctrica En Tubería Conduit 1 1/4", Con 4 # 4 + 1 # 8 Awg Thhn</v>
          </cell>
          <cell r="E1436" t="str">
            <v>ML</v>
          </cell>
          <cell r="F1436">
            <v>61244.4</v>
          </cell>
          <cell r="G1436">
            <v>41451</v>
          </cell>
        </row>
        <row r="1437">
          <cell r="C1437">
            <v>2725</v>
          </cell>
          <cell r="D1437" t="str">
            <v>E - Acometida Eléctrica En Tubería Conduit 1 1/4", Con 4 # 6 + 1 # 8 Awg Thhn</v>
          </cell>
          <cell r="E1437" t="str">
            <v>ML</v>
          </cell>
          <cell r="F1437">
            <v>47526</v>
          </cell>
          <cell r="G1437">
            <v>41451</v>
          </cell>
        </row>
        <row r="1438">
          <cell r="C1438">
            <v>2726</v>
          </cell>
          <cell r="D1438" t="str">
            <v>E - Acometida Eléctrica En Tubería Conduit 3", Con 4 # 4/0 + 1 # 2 Awg Thhn</v>
          </cell>
          <cell r="E1438" t="str">
            <v>ML</v>
          </cell>
          <cell r="F1438">
            <v>241329.6</v>
          </cell>
          <cell r="G1438">
            <v>41451</v>
          </cell>
        </row>
        <row r="1439">
          <cell r="C1439">
            <v>2727</v>
          </cell>
          <cell r="D1439" t="str">
            <v>E - Acometida Eléctrica En Tubería Conduit 1", Con 3 # 8 + 1 # 10 Awg Thhn</v>
          </cell>
          <cell r="E1439" t="str">
            <v>ML</v>
          </cell>
          <cell r="F1439">
            <v>31578</v>
          </cell>
          <cell r="G1439">
            <v>41451</v>
          </cell>
        </row>
        <row r="1440">
          <cell r="C1440">
            <v>2728</v>
          </cell>
          <cell r="D1440" t="str">
            <v>E - Acometida Termostatos En 3/4" Con 6 # 16</v>
          </cell>
          <cell r="E1440" t="str">
            <v>ML</v>
          </cell>
          <cell r="F1440">
            <v>16722</v>
          </cell>
          <cell r="G1440">
            <v>41451</v>
          </cell>
        </row>
        <row r="1441">
          <cell r="C1441">
            <v>2729</v>
          </cell>
          <cell r="D1441" t="str">
            <v>E - Acometida Principal De Baja Tensión Desde Transformador En Poste Hasta Transferencia Automática En 2 Tubería Conduit De Pvc De 3" Con 8 No. 250 Mcm + 1 2/0</v>
          </cell>
          <cell r="E1441" t="str">
            <v>ML</v>
          </cell>
          <cell r="F1441">
            <v>554559.6</v>
          </cell>
          <cell r="G1441">
            <v>41451</v>
          </cell>
        </row>
        <row r="1442">
          <cell r="C1442">
            <v>2730</v>
          </cell>
          <cell r="D1442" t="str">
            <v>Suministro E Instalación De Planta Eléctrica De 150 Kva. Cabina Insonora Incluye Todos Los Accesorios Y Conexiones</v>
          </cell>
          <cell r="E1442" t="str">
            <v>GL</v>
          </cell>
          <cell r="F1442">
            <v>62000000</v>
          </cell>
          <cell r="G1442">
            <v>41344</v>
          </cell>
        </row>
        <row r="1443">
          <cell r="C1443">
            <v>2731</v>
          </cell>
          <cell r="D1443" t="str">
            <v>Malla A Tierra (4 Varillas De Cobre 5/8" X 2.40 Metros + Cable 4 / 0 Awg Unidos Con Soldadura Exotermica)</v>
          </cell>
          <cell r="E1443" t="str">
            <v>GL</v>
          </cell>
          <cell r="F1443">
            <v>3155946</v>
          </cell>
          <cell r="G1443">
            <v>41344</v>
          </cell>
        </row>
        <row r="1444">
          <cell r="C1444">
            <v>2732</v>
          </cell>
          <cell r="D1444" t="str">
            <v>E - Suministro E Instalación De Patch Panel De 24 Puertos Cat. 6 ( Datos)</v>
          </cell>
          <cell r="E1444" t="str">
            <v>UN</v>
          </cell>
          <cell r="F1444">
            <v>579600</v>
          </cell>
          <cell r="G1444">
            <v>41451</v>
          </cell>
        </row>
        <row r="1445">
          <cell r="C1445">
            <v>2733</v>
          </cell>
          <cell r="D1445" t="str">
            <v>E - Suministro E Instalación De Patch Panel De 24 Puertos Cat. 5E ( Voz)</v>
          </cell>
          <cell r="E1445" t="str">
            <v>UN</v>
          </cell>
          <cell r="F1445">
            <v>433800</v>
          </cell>
          <cell r="G1445">
            <v>41451</v>
          </cell>
        </row>
        <row r="1446">
          <cell r="C1446">
            <v>2734</v>
          </cell>
          <cell r="D1446" t="str">
            <v>Suministro Y Montaje De Bala Halógena De 50 W</v>
          </cell>
          <cell r="E1446" t="str">
            <v>UN</v>
          </cell>
          <cell r="F1446">
            <v>34485</v>
          </cell>
          <cell r="G1446">
            <v>41737</v>
          </cell>
        </row>
        <row r="1447">
          <cell r="C1447">
            <v>2735</v>
          </cell>
          <cell r="D1447" t="str">
            <v>Suministro Y Montaje De Lampara Descolgada Tipo Cilindro Ref. Pluto, Tipo Higt Lihgts O Similar</v>
          </cell>
          <cell r="E1447" t="str">
            <v>UN</v>
          </cell>
          <cell r="F1447">
            <v>517000</v>
          </cell>
          <cell r="G1447">
            <v>41344</v>
          </cell>
        </row>
        <row r="1448">
          <cell r="C1448">
            <v>2736</v>
          </cell>
          <cell r="D1448" t="str">
            <v>Suministro Y Montaje De Bala Fluorescente Con Bombillo Autobakastado De 15 W, Tipo Higt Lihgts O Similar</v>
          </cell>
          <cell r="E1448" t="str">
            <v>UN</v>
          </cell>
          <cell r="F1448">
            <v>64200</v>
          </cell>
          <cell r="G1448">
            <v>41344</v>
          </cell>
        </row>
        <row r="1449">
          <cell r="C1449">
            <v>2737</v>
          </cell>
          <cell r="D1449" t="str">
            <v>Suministro Y Montaje De Aplique  Leti Square De 17 W Tipo Higt Lihgts O Similar</v>
          </cell>
          <cell r="E1449" t="str">
            <v>UN</v>
          </cell>
          <cell r="F1449">
            <v>480000</v>
          </cell>
          <cell r="G1449">
            <v>41344</v>
          </cell>
        </row>
        <row r="1450">
          <cell r="C1450">
            <v>2738</v>
          </cell>
          <cell r="D1450" t="str">
            <v>Suministro Y Montaje De Extractores De Baños</v>
          </cell>
          <cell r="E1450" t="str">
            <v>UN</v>
          </cell>
          <cell r="F1450">
            <v>152300</v>
          </cell>
          <cell r="G1450">
            <v>42538</v>
          </cell>
        </row>
        <row r="1451">
          <cell r="C1451">
            <v>2739</v>
          </cell>
          <cell r="D1451" t="str">
            <v>Suministro E Instalación De Equipo De Bombeo De Presión 1515 Hhe - 33 (2 Unid) Y Contraincendio 2020Hhe - 10. Instalación Niples, Vávulas, Abrazaderas, Pasamuros, Tablero De Control, Contactores, Conexión, Flotador De Mercurio, Válvula De Cheque, Válvula De Pie, Válvula De Flotador. (Según Diseño Hidráulico Y Sanitario)</v>
          </cell>
          <cell r="E1451" t="str">
            <v>GL</v>
          </cell>
          <cell r="F1451">
            <v>25747058</v>
          </cell>
          <cell r="G1451">
            <v>41344</v>
          </cell>
        </row>
        <row r="1452">
          <cell r="C1452">
            <v>2740</v>
          </cell>
          <cell r="D1452" t="str">
            <v>Suplemento Instalación De Poste De Mt En Tet</v>
          </cell>
          <cell r="E1452" t="str">
            <v>UN</v>
          </cell>
          <cell r="F1452">
            <v>204323.53</v>
          </cell>
          <cell r="G1452">
            <v>42557</v>
          </cell>
        </row>
        <row r="1453">
          <cell r="C1453">
            <v>2742</v>
          </cell>
          <cell r="D1453" t="str">
            <v>Suministro E Instalación Muebles Cocineta, Incluye Estufa De 2 Puestos (Ver Diseño)</v>
          </cell>
          <cell r="E1453" t="str">
            <v>ML</v>
          </cell>
          <cell r="F1453">
            <v>2888153</v>
          </cell>
          <cell r="G1453">
            <v>41344</v>
          </cell>
        </row>
        <row r="1454">
          <cell r="C1454">
            <v>2743</v>
          </cell>
          <cell r="D1454" t="str">
            <v>Suplemento En Arm Simp Trif Ángulo Disp Hor</v>
          </cell>
          <cell r="E1454" t="str">
            <v>UN</v>
          </cell>
          <cell r="F1454">
            <v>204323.53</v>
          </cell>
          <cell r="G1454">
            <v>41569</v>
          </cell>
        </row>
        <row r="1455">
          <cell r="C1455">
            <v>2744</v>
          </cell>
          <cell r="D1455" t="str">
            <v>Peldaño De Acero De 3/4", Longitud De 1.00 Metros, Para Tanque, Incluye Imprimante Rojo Tipo Sika Y Sika Guard 62</v>
          </cell>
          <cell r="E1455" t="str">
            <v>UN</v>
          </cell>
          <cell r="F1455">
            <v>56560.43</v>
          </cell>
          <cell r="G1455">
            <v>41344</v>
          </cell>
        </row>
        <row r="1456">
          <cell r="C1456">
            <v>2745</v>
          </cell>
          <cell r="D1456" t="str">
            <v>Suplemento En Arm Simp Trif Anclaje Y Fin De Línea Disp Hor</v>
          </cell>
          <cell r="E1456" t="str">
            <v>UN</v>
          </cell>
          <cell r="F1456">
            <v>204323.53</v>
          </cell>
          <cell r="G1456">
            <v>42524</v>
          </cell>
        </row>
        <row r="1457">
          <cell r="C1457">
            <v>2746</v>
          </cell>
          <cell r="D1457" t="str">
            <v>Suplemento En Arm Simp Trif Anclaje (2) Disp Hor</v>
          </cell>
          <cell r="E1457" t="str">
            <v>UN</v>
          </cell>
          <cell r="F1457">
            <v>204323.53</v>
          </cell>
          <cell r="G1457">
            <v>42524</v>
          </cell>
        </row>
        <row r="1458">
          <cell r="C1458">
            <v>2747</v>
          </cell>
          <cell r="D1458" t="str">
            <v>Suministro E Instalación De Cubierta En Teja Royal "R", Tendido En Madera, Incluye Angulo Metálico Galvanizado En Platina 1 1/2" X 1 1/2" X 1/4", Alistado En Madera Necesario Para El Tendido De Tejas (Ver Diseño)</v>
          </cell>
          <cell r="E1458" t="str">
            <v>M2</v>
          </cell>
          <cell r="F1458">
            <v>137722</v>
          </cell>
          <cell r="G1458">
            <v>41344</v>
          </cell>
        </row>
        <row r="1459">
          <cell r="C1459">
            <v>2748</v>
          </cell>
          <cell r="D1459" t="str">
            <v>Supl Tet Vano Retensado Lin (1F) 1/0 A 4/0 Cu 4/0 A 477Mcm Al Ascr</v>
          </cell>
          <cell r="E1459" t="str">
            <v>UN</v>
          </cell>
          <cell r="F1459">
            <v>58366.07</v>
          </cell>
          <cell r="G1459">
            <v>41906</v>
          </cell>
        </row>
        <row r="1460">
          <cell r="C1460">
            <v>2749</v>
          </cell>
          <cell r="D1460" t="str">
            <v>Supl Tet Puente De Línea Trifásico M.T.</v>
          </cell>
          <cell r="E1460" t="str">
            <v>UN</v>
          </cell>
          <cell r="F1460">
            <v>87554.34</v>
          </cell>
          <cell r="G1460">
            <v>42524</v>
          </cell>
        </row>
        <row r="1461">
          <cell r="C1461">
            <v>2750</v>
          </cell>
          <cell r="D1461" t="str">
            <v>Sup L Tet Desmontaje De Postes Mt</v>
          </cell>
          <cell r="E1461" t="str">
            <v>UN</v>
          </cell>
          <cell r="F1461">
            <v>204323.53</v>
          </cell>
          <cell r="G1461">
            <v>42447</v>
          </cell>
        </row>
        <row r="1462">
          <cell r="C1462">
            <v>2751</v>
          </cell>
          <cell r="D1462" t="str">
            <v>Suplemento En Tet Desm Arm En Cruceta Sencilla</v>
          </cell>
          <cell r="E1462" t="str">
            <v>UN</v>
          </cell>
          <cell r="F1462">
            <v>87554.34</v>
          </cell>
          <cell r="G1462">
            <v>42538</v>
          </cell>
        </row>
        <row r="1463">
          <cell r="C1463">
            <v>2752</v>
          </cell>
          <cell r="D1463" t="str">
            <v>Pavimento En Concreto Rígido Mr = 600 Psi A La Flexión E = 0.28 Metros , Incluye Pasadores De 1 3/8" Longitud 0.50 Metros A 0.30 Metros Y Barra De Amarre De 5/8" Longitud 1.00 Metros A 1.20 Metros De Separación, Cortadora De Pavimento Junta Y Aditivo Curado</v>
          </cell>
          <cell r="E1463" t="str">
            <v>M2</v>
          </cell>
          <cell r="F1463">
            <v>173228</v>
          </cell>
          <cell r="G1463">
            <v>42493</v>
          </cell>
        </row>
        <row r="1464">
          <cell r="C1464">
            <v>2753</v>
          </cell>
          <cell r="D1464" t="str">
            <v>Suministros E Instalaciòn De Rejillas De Captación Ver Diseños</v>
          </cell>
          <cell r="E1464" t="str">
            <v>GL</v>
          </cell>
          <cell r="F1464">
            <v>3000000</v>
          </cell>
          <cell r="G1464">
            <v>41355</v>
          </cell>
        </row>
        <row r="1465">
          <cell r="C1465">
            <v>2754</v>
          </cell>
          <cell r="D1465" t="str">
            <v>Aplicación De Geotextil Nt 1800</v>
          </cell>
          <cell r="E1465" t="str">
            <v>M2</v>
          </cell>
          <cell r="F1465">
            <v>9061.6299999999992</v>
          </cell>
          <cell r="G1465">
            <v>42443</v>
          </cell>
        </row>
        <row r="1466">
          <cell r="C1466">
            <v>2756</v>
          </cell>
          <cell r="D1466" t="str">
            <v>Suministro E Instalación De Adoquín Peatonal En Losetas Prefabricadas A50, Táctil Alerta A55 Y Táctil Guía A56 0.40X0.40X0.06 Metros Con Borde De Confinamiento A Ambos Lados De 0.15 X 0.30 M En Concreto De 3000 Psi Reforzado Con 2 Varillas De 3/8" Y Estribos De 1/4" A Cada .032 M. Incluye Base En Material Seleccionado</v>
          </cell>
          <cell r="E1466" t="str">
            <v>M2</v>
          </cell>
          <cell r="F1466">
            <v>90474.4</v>
          </cell>
          <cell r="G1466">
            <v>42517</v>
          </cell>
        </row>
        <row r="1467">
          <cell r="C1467">
            <v>2757</v>
          </cell>
          <cell r="D1467" t="str">
            <v>Redes Eléctricas Ampliación De La 51B</v>
          </cell>
          <cell r="E1467" t="str">
            <v>GL</v>
          </cell>
          <cell r="F1467">
            <v>1139907449</v>
          </cell>
          <cell r="G1467">
            <v>41337</v>
          </cell>
        </row>
        <row r="1468">
          <cell r="C1468">
            <v>2758</v>
          </cell>
          <cell r="D1468" t="str">
            <v>Alumbrado Público Ampliación 51B</v>
          </cell>
          <cell r="E1468" t="str">
            <v>GL</v>
          </cell>
          <cell r="F1468">
            <v>1956346980.3099999</v>
          </cell>
          <cell r="G1468">
            <v>41337</v>
          </cell>
        </row>
        <row r="1469">
          <cell r="C1469">
            <v>2759</v>
          </cell>
          <cell r="D1469" t="str">
            <v>Provisión De Otras Redes De Servicios Públicos</v>
          </cell>
          <cell r="E1469" t="str">
            <v>GL</v>
          </cell>
          <cell r="F1469">
            <v>900000000</v>
          </cell>
          <cell r="G1469">
            <v>42447</v>
          </cell>
        </row>
        <row r="1470">
          <cell r="C1470">
            <v>2760</v>
          </cell>
          <cell r="D1470" t="str">
            <v>Provisión De Paisajismo Y Amoblamiento</v>
          </cell>
          <cell r="E1470" t="str">
            <v>GL</v>
          </cell>
          <cell r="F1470">
            <v>370000000</v>
          </cell>
          <cell r="G1470">
            <v>42447</v>
          </cell>
        </row>
        <row r="1471">
          <cell r="C1471">
            <v>2761</v>
          </cell>
          <cell r="D1471" t="str">
            <v>Provisión De La Implementación Del Plan De Manejo De Tráfico Y Publicidad Institucional</v>
          </cell>
          <cell r="E1471" t="str">
            <v>GL</v>
          </cell>
          <cell r="F1471">
            <v>50000000</v>
          </cell>
          <cell r="G1471">
            <v>42486</v>
          </cell>
        </row>
        <row r="1472">
          <cell r="C1472">
            <v>2762</v>
          </cell>
          <cell r="D1472" t="str">
            <v>Provisión De Plan De Manejo Ambiental Y Social</v>
          </cell>
          <cell r="E1472" t="str">
            <v>GL</v>
          </cell>
          <cell r="F1472">
            <v>265929743.66999999</v>
          </cell>
          <cell r="G1472">
            <v>42578</v>
          </cell>
        </row>
        <row r="1473">
          <cell r="C1473">
            <v>2763</v>
          </cell>
          <cell r="D1473" t="str">
            <v>Suministro E Instalación De Caballete Para Teja Royal "R" Tipo Española</v>
          </cell>
          <cell r="E1473" t="str">
            <v>ML</v>
          </cell>
          <cell r="F1473">
            <v>59942</v>
          </cell>
          <cell r="G1473">
            <v>41344</v>
          </cell>
        </row>
        <row r="1474">
          <cell r="C1474">
            <v>2765</v>
          </cell>
          <cell r="D1474" t="str">
            <v>Reforzamiento De Columnas Con Fibra De Carbono Sika Wrap 600 C O Similar E = 35 Mm</v>
          </cell>
          <cell r="E1474" t="str">
            <v>M2</v>
          </cell>
          <cell r="F1474">
            <v>178373.33</v>
          </cell>
          <cell r="G1474">
            <v>41344</v>
          </cell>
        </row>
        <row r="1475">
          <cell r="C1475">
            <v>2766</v>
          </cell>
          <cell r="D1475" t="str">
            <v>Suministro E Instalación De Barandas Para Balcones En Balaustres Y Pasamanos En Concreto Identico Al Original</v>
          </cell>
          <cell r="E1475" t="str">
            <v>ML</v>
          </cell>
          <cell r="F1475">
            <v>343000</v>
          </cell>
          <cell r="G1475">
            <v>41344</v>
          </cell>
        </row>
        <row r="1476">
          <cell r="C1476">
            <v>2768</v>
          </cell>
          <cell r="D1476" t="str">
            <v>Enchape De Pared En Cerámica Ref. Coco Pulido  De 0.60 X 0.60 Metros, Incluye Biselado, Cenefa.</v>
          </cell>
          <cell r="E1476" t="str">
            <v>M2</v>
          </cell>
          <cell r="F1476">
            <v>82928.42</v>
          </cell>
          <cell r="G1476">
            <v>41344</v>
          </cell>
        </row>
        <row r="1477">
          <cell r="C1477">
            <v>2769</v>
          </cell>
          <cell r="D1477" t="str">
            <v>Pañete Con Mortero Impermeabilizado A 3 Manos Tipo Sika, Sikalatex O Similar, Incluye Limpieza Previa Del Concreto, Resane, Y Mediacaña</v>
          </cell>
          <cell r="E1477" t="str">
            <v>ML</v>
          </cell>
          <cell r="F1477">
            <v>25341.39</v>
          </cell>
          <cell r="G1477">
            <v>41344</v>
          </cell>
        </row>
        <row r="1478">
          <cell r="C1478">
            <v>2770</v>
          </cell>
          <cell r="D1478" t="str">
            <v>Suplemento En Tet Desm Arm En Cruceta Doble</v>
          </cell>
          <cell r="E1478" t="str">
            <v>UN</v>
          </cell>
          <cell r="F1478">
            <v>87554.34</v>
          </cell>
          <cell r="G1478">
            <v>41906</v>
          </cell>
        </row>
        <row r="1479">
          <cell r="C1479">
            <v>2771</v>
          </cell>
          <cell r="D1479" t="str">
            <v>Supl Tet Retiro Puente De Linea Trifasico Mt</v>
          </cell>
          <cell r="E1479" t="str">
            <v>UN</v>
          </cell>
          <cell r="F1479">
            <v>87554.34</v>
          </cell>
          <cell r="G1479">
            <v>42538</v>
          </cell>
        </row>
        <row r="1480">
          <cell r="C1480">
            <v>2772</v>
          </cell>
          <cell r="D1480" t="str">
            <v>Supl Tet Reub Interruptor Seccionador Trifasico</v>
          </cell>
          <cell r="E1480" t="str">
            <v>UN</v>
          </cell>
          <cell r="F1480">
            <v>325682.34000000003</v>
          </cell>
          <cell r="G1480">
            <v>41569</v>
          </cell>
        </row>
        <row r="1481">
          <cell r="C1481">
            <v>2773</v>
          </cell>
          <cell r="D1481" t="str">
            <v>Suministro E Instalacion De Poste Hpc 500 Dan 12 M</v>
          </cell>
          <cell r="E1481" t="str">
            <v>UN</v>
          </cell>
          <cell r="F1481">
            <v>1363771.25</v>
          </cell>
          <cell r="G1481">
            <v>41906</v>
          </cell>
        </row>
        <row r="1482">
          <cell r="C1482">
            <v>2776</v>
          </cell>
          <cell r="D1482" t="str">
            <v>Suministro E Instalacion De Poste Hpc 800 Dan 12 M</v>
          </cell>
          <cell r="E1482" t="str">
            <v>UN</v>
          </cell>
          <cell r="F1482">
            <v>2138522.7200000002</v>
          </cell>
          <cell r="G1482">
            <v>41927</v>
          </cell>
        </row>
        <row r="1483">
          <cell r="C1483">
            <v>2778</v>
          </cell>
          <cell r="D1483" t="str">
            <v>Suministro E Instalacion De Poste Hpc 1250 Dan 12 M</v>
          </cell>
          <cell r="E1483" t="str">
            <v>UN</v>
          </cell>
          <cell r="F1483">
            <v>3035585.74</v>
          </cell>
          <cell r="G1483">
            <v>42524</v>
          </cell>
        </row>
        <row r="1484">
          <cell r="C1484">
            <v>2781</v>
          </cell>
          <cell r="D1484" t="str">
            <v>Contenedores De Raiz De 1.50 X 1.50  X 1.60 Metros, En Concreto Reforzado, Con Refuerzo En Malla De 0.15 X 0.15 X 1/4 " Y Piso Con Apertura De Hueco De 0.25 X 0.25 Metros  Y Remate Superior En Bordillo Redondeado</v>
          </cell>
          <cell r="E1484" t="str">
            <v>UN</v>
          </cell>
          <cell r="F1484">
            <v>464007.13</v>
          </cell>
          <cell r="G1484">
            <v>42578</v>
          </cell>
        </row>
        <row r="1485">
          <cell r="C1485">
            <v>2783</v>
          </cell>
          <cell r="D1485" t="str">
            <v>Suministro E Instalación De Baranda En Tubería De Acero Inoxidable De 2 1/2" Cada 3.00 Metros Con 9 Cables Tipo Guaya De 1/4"</v>
          </cell>
          <cell r="E1485" t="str">
            <v>ML</v>
          </cell>
          <cell r="F1485">
            <v>290156.25</v>
          </cell>
          <cell r="G1485">
            <v>42201</v>
          </cell>
        </row>
        <row r="1486">
          <cell r="C1486">
            <v>2784</v>
          </cell>
          <cell r="D1486" t="str">
            <v>Mortero 1:2</v>
          </cell>
          <cell r="E1486" t="str">
            <v>M3</v>
          </cell>
          <cell r="F1486">
            <v>361551.01</v>
          </cell>
          <cell r="G1486">
            <v>42438</v>
          </cell>
        </row>
        <row r="1487">
          <cell r="C1487">
            <v>2785</v>
          </cell>
          <cell r="D1487" t="str">
            <v>Suministro E Instalacion De Poste Hpc 2000 Dan 12 M</v>
          </cell>
          <cell r="E1487" t="str">
            <v>UN</v>
          </cell>
          <cell r="F1487">
            <v>4443847.67</v>
          </cell>
          <cell r="G1487">
            <v>41404</v>
          </cell>
        </row>
        <row r="1488">
          <cell r="C1488">
            <v>2786</v>
          </cell>
          <cell r="D1488" t="str">
            <v>Suministro E Instalación De Estructura Para Piso, Incluye Pilotaje En Madera Rolliza D = 0.25 Metros, Pilotes Cortos De 0.10 X 0.10 Metros Y Viga De Madera De 0.10 X 0.10 Metros Inmunizada, Impermeabilizadas ( Ver Diseño)</v>
          </cell>
          <cell r="E1488" t="str">
            <v>M2</v>
          </cell>
          <cell r="F1488">
            <v>128000</v>
          </cell>
          <cell r="G1488">
            <v>41345</v>
          </cell>
        </row>
        <row r="1489">
          <cell r="C1489">
            <v>2787</v>
          </cell>
          <cell r="D1489" t="str">
            <v>Suministro E Instalación De Estructura Para Piso Deck, Incluye, Pilotes Cortos De 0.10 X 0.10 Metros Y Vigas Laterales Inmunizadas E Impermeabilizadas ( Ver Diseño)</v>
          </cell>
          <cell r="E1489" t="str">
            <v>M2</v>
          </cell>
          <cell r="F1489">
            <v>105000</v>
          </cell>
          <cell r="G1489">
            <v>41345</v>
          </cell>
        </row>
        <row r="1490">
          <cell r="C1490">
            <v>2788</v>
          </cell>
          <cell r="D1490" t="str">
            <v>Suministro E Instalación De Armado Simp Cto  Trif Fin Línea Para Acsr 1/0</v>
          </cell>
          <cell r="E1490" t="str">
            <v>UN</v>
          </cell>
          <cell r="F1490">
            <v>1126501.24</v>
          </cell>
          <cell r="G1490">
            <v>41404</v>
          </cell>
        </row>
        <row r="1491">
          <cell r="C1491">
            <v>2790</v>
          </cell>
          <cell r="D1491" t="str">
            <v>Suministro E Instalación De Piso Deck En Madera Teka Con Apertura De 5 Mm</v>
          </cell>
          <cell r="E1491" t="str">
            <v>M2</v>
          </cell>
          <cell r="F1491">
            <v>151870</v>
          </cell>
          <cell r="G1491">
            <v>41345</v>
          </cell>
        </row>
        <row r="1492">
          <cell r="C1492">
            <v>2791</v>
          </cell>
          <cell r="D1492" t="str">
            <v>Construcción De Tanque En Concreto De 3000 Psi, Altura 1.80 Metros, Con Placa De Concreto Y Tapa De Inspección En Lámina, Incluye Pasos</v>
          </cell>
          <cell r="E1492" t="str">
            <v>GL</v>
          </cell>
          <cell r="F1492">
            <v>1950000</v>
          </cell>
          <cell r="G1492">
            <v>41345</v>
          </cell>
        </row>
        <row r="1493">
          <cell r="C1493">
            <v>2794</v>
          </cell>
          <cell r="D1493" t="str">
            <v>Cárcamo En Ladrillo Pañetado De 0.20 X 0.30 Metros, Incluye Rejilla En Adoquín (Ver Diseño)</v>
          </cell>
          <cell r="E1493" t="str">
            <v>ML</v>
          </cell>
          <cell r="F1493">
            <v>88514.71</v>
          </cell>
          <cell r="G1493">
            <v>41345</v>
          </cell>
        </row>
        <row r="1494">
          <cell r="C1494">
            <v>2797</v>
          </cell>
          <cell r="D1494" t="str">
            <v>Suministro E Instalacion De Poste Hpc 500 Dan 14 M</v>
          </cell>
          <cell r="E1494" t="str">
            <v>UN</v>
          </cell>
          <cell r="F1494">
            <v>1711686.43</v>
          </cell>
          <cell r="G1494">
            <v>41404</v>
          </cell>
        </row>
        <row r="1495">
          <cell r="C1495">
            <v>2799</v>
          </cell>
          <cell r="D1495" t="str">
            <v>Placa De Piso En Concreto De 3000 Psi Espejos De Agua De 0.10 Metros, Incluye Recebo B-600 Compactado, Solado De Limpieza En Concreto De 2000 Psi, Y Malla Electrosoldada De 0.15 X 0.15 Metros</v>
          </cell>
          <cell r="E1495" t="str">
            <v>M2</v>
          </cell>
          <cell r="F1495">
            <v>97232.13</v>
          </cell>
          <cell r="G1495">
            <v>41354</v>
          </cell>
        </row>
        <row r="1496">
          <cell r="C1496">
            <v>2801</v>
          </cell>
          <cell r="D1496" t="str">
            <v>Suministro E Instalacion De Poste Hpc 800 Dan 14 M</v>
          </cell>
          <cell r="E1496" t="str">
            <v>UN</v>
          </cell>
          <cell r="F1496">
            <v>2436925.19</v>
          </cell>
          <cell r="G1496">
            <v>42524</v>
          </cell>
        </row>
        <row r="1497">
          <cell r="C1497">
            <v>2802</v>
          </cell>
          <cell r="D1497" t="str">
            <v>Viga Superior De 0.30 X 0.30 Metros, En Concreto De 3000 Psi, No Incluye Acero De Refuerzo</v>
          </cell>
          <cell r="E1497" t="str">
            <v>M3</v>
          </cell>
          <cell r="F1497">
            <v>788921.21</v>
          </cell>
          <cell r="G1497">
            <v>41345</v>
          </cell>
        </row>
        <row r="1498">
          <cell r="C1498">
            <v>2803</v>
          </cell>
          <cell r="D1498" t="str">
            <v>Suministro E Instalación De Arm Simp Cto Trif Alineación Disp Hor 13,2 Kv</v>
          </cell>
          <cell r="E1498" t="str">
            <v>UN</v>
          </cell>
          <cell r="F1498">
            <v>2019078.37</v>
          </cell>
          <cell r="G1498">
            <v>41906</v>
          </cell>
        </row>
        <row r="1499">
          <cell r="C1499">
            <v>2808</v>
          </cell>
          <cell r="D1499" t="str">
            <v>Suministro E Instalacion De Poste Hpc 1250 Dan 14 M</v>
          </cell>
          <cell r="E1499" t="str">
            <v>UN</v>
          </cell>
          <cell r="F1499">
            <v>3443947.14</v>
          </cell>
          <cell r="G1499">
            <v>41569</v>
          </cell>
        </row>
        <row r="1500">
          <cell r="C1500">
            <v>2809</v>
          </cell>
          <cell r="D1500" t="str">
            <v>Suministro E Instalación De Arm Simp Cto Trif Ang 5° A 20°/30° Disp Hor 13.2 Kv</v>
          </cell>
          <cell r="E1500" t="str">
            <v>UN</v>
          </cell>
          <cell r="F1500">
            <v>3622214.8</v>
          </cell>
          <cell r="G1500">
            <v>41404</v>
          </cell>
        </row>
        <row r="1501">
          <cell r="C1501">
            <v>2811</v>
          </cell>
          <cell r="D1501" t="str">
            <v>Suministro E Instalacion De Poste Hpc 2000 Dan 14 M</v>
          </cell>
          <cell r="E1501" t="str">
            <v>UN</v>
          </cell>
          <cell r="F1501">
            <v>11231349.49</v>
          </cell>
          <cell r="G1501">
            <v>41569</v>
          </cell>
        </row>
        <row r="1502">
          <cell r="C1502">
            <v>2812</v>
          </cell>
          <cell r="D1502" t="str">
            <v>Suministro E Instalación De Arm Simp Cto Trif Anclaje Disp Hor 13.2 Kv477-559.5</v>
          </cell>
          <cell r="E1502" t="str">
            <v>UN</v>
          </cell>
          <cell r="F1502">
            <v>4097265.82</v>
          </cell>
          <cell r="G1502">
            <v>41906</v>
          </cell>
        </row>
        <row r="1503">
          <cell r="C1503">
            <v>2814</v>
          </cell>
          <cell r="D1503" t="str">
            <v>Suministro E Instalación De Arm Simp Cto Trif Anclaje (2) Disp Hor 13.2 Kv 477-559.5</v>
          </cell>
          <cell r="E1503" t="str">
            <v>UN</v>
          </cell>
          <cell r="F1503">
            <v>6904772</v>
          </cell>
          <cell r="G1503">
            <v>41404</v>
          </cell>
        </row>
        <row r="1504">
          <cell r="C1504">
            <v>2816</v>
          </cell>
          <cell r="D1504" t="str">
            <v>Sumnistro E Instalación De Arm Simp Cto Trif Anclaje Disp Hor 13,2 Kv Acsr 1/0</v>
          </cell>
          <cell r="E1504" t="str">
            <v>UN</v>
          </cell>
          <cell r="F1504">
            <v>3895414.8</v>
          </cell>
          <cell r="G1504">
            <v>41404</v>
          </cell>
        </row>
        <row r="1505">
          <cell r="C1505">
            <v>2817</v>
          </cell>
          <cell r="D1505" t="str">
            <v>Suministro E Instalación De Arm Simp Cto Trif Fiin Línea Disp Hor 13.2 Kv 1/0 - 123.3</v>
          </cell>
          <cell r="E1505" t="str">
            <v>UN</v>
          </cell>
          <cell r="F1505">
            <v>3238493.96</v>
          </cell>
          <cell r="G1505">
            <v>41404</v>
          </cell>
        </row>
        <row r="1506">
          <cell r="C1506">
            <v>2818</v>
          </cell>
          <cell r="D1506" t="str">
            <v>Suministro E Instalación De Arm Simple Cto Trif En Línea Disp Hor 13.2Kv 477 - 559.5</v>
          </cell>
          <cell r="E1506" t="str">
            <v>UN</v>
          </cell>
          <cell r="F1506">
            <v>3335714.8</v>
          </cell>
          <cell r="G1506">
            <v>41404</v>
          </cell>
        </row>
        <row r="1507">
          <cell r="C1507">
            <v>2819</v>
          </cell>
          <cell r="D1507" t="str">
            <v>Suministro E Instalación De Armado Horiz Cto Bif Fin Línea 1/0 123.3</v>
          </cell>
          <cell r="E1507" t="str">
            <v>UN</v>
          </cell>
          <cell r="F1507">
            <v>3075414.8</v>
          </cell>
          <cell r="G1507">
            <v>41404</v>
          </cell>
        </row>
        <row r="1508">
          <cell r="C1508">
            <v>2821</v>
          </cell>
          <cell r="D1508" t="str">
            <v>Tendido De Linea Trif Simp Cto Acsr 477 Mcm S/N</v>
          </cell>
          <cell r="E1508" t="str">
            <v>ML</v>
          </cell>
          <cell r="F1508">
            <v>97085.83</v>
          </cell>
          <cell r="G1508">
            <v>41906</v>
          </cell>
        </row>
        <row r="1509">
          <cell r="C1509">
            <v>2822</v>
          </cell>
          <cell r="D1509" t="str">
            <v>Cañuela Tipo "B" H = 0.25 X 0.30 Metros, Incluye Excavación, Base, Solado En Concreto Pobre, Acero De Refuerzo Y Sello De Junta</v>
          </cell>
          <cell r="E1509" t="str">
            <v>ML</v>
          </cell>
          <cell r="F1509">
            <v>68667.67</v>
          </cell>
          <cell r="G1509">
            <v>41345</v>
          </cell>
        </row>
        <row r="1510">
          <cell r="C1510">
            <v>2823</v>
          </cell>
          <cell r="D1510" t="str">
            <v>Suministro E Instalación De Terminal Ext Contráctil En Frío 15 Kv Cable 2</v>
          </cell>
          <cell r="E1510" t="str">
            <v>UN</v>
          </cell>
          <cell r="F1510">
            <v>340501.27</v>
          </cell>
          <cell r="G1510">
            <v>42538</v>
          </cell>
        </row>
        <row r="1511">
          <cell r="C1511">
            <v>2824</v>
          </cell>
          <cell r="D1511" t="str">
            <v>Campamento Incluye Area De Acopio De Materiales (Ver Diseño)</v>
          </cell>
          <cell r="E1511" t="str">
            <v>M2</v>
          </cell>
          <cell r="F1511">
            <v>111876.5</v>
          </cell>
          <cell r="G1511">
            <v>42443</v>
          </cell>
        </row>
        <row r="1512">
          <cell r="C1512">
            <v>2825</v>
          </cell>
          <cell r="D1512" t="str">
            <v>Provisión De Señalización Horizontal Y Vertical</v>
          </cell>
          <cell r="E1512" t="str">
            <v>GL</v>
          </cell>
          <cell r="F1512">
            <v>10000000</v>
          </cell>
          <cell r="G1512">
            <v>42447</v>
          </cell>
        </row>
        <row r="1513">
          <cell r="C1513">
            <v>2826</v>
          </cell>
          <cell r="D1513" t="str">
            <v>Provisión De Semaforización</v>
          </cell>
          <cell r="E1513" t="str">
            <v>GL</v>
          </cell>
          <cell r="F1513">
            <v>10000000</v>
          </cell>
          <cell r="G1513">
            <v>42447</v>
          </cell>
        </row>
        <row r="1514">
          <cell r="C1514">
            <v>2828</v>
          </cell>
          <cell r="D1514" t="str">
            <v>Suministro E Instalación De Empalme Contractil En Frío 15 Kv Cable 2 Cu</v>
          </cell>
          <cell r="E1514" t="str">
            <v>UN</v>
          </cell>
          <cell r="F1514">
            <v>1124327.3899999999</v>
          </cell>
          <cell r="G1514">
            <v>41404</v>
          </cell>
        </row>
        <row r="1515">
          <cell r="C1515">
            <v>2830</v>
          </cell>
          <cell r="D1515" t="str">
            <v>Ml Tendido Linea Trif Simp Cto Acsr 4/0 Awg S/N</v>
          </cell>
          <cell r="E1515" t="str">
            <v>ML</v>
          </cell>
          <cell r="F1515">
            <v>54570.33</v>
          </cell>
          <cell r="G1515">
            <v>41404</v>
          </cell>
        </row>
        <row r="1516">
          <cell r="C1516">
            <v>2831</v>
          </cell>
          <cell r="D1516" t="str">
            <v>Salida De Balas De Piso Para Áreas Circundantes</v>
          </cell>
          <cell r="E1516" t="str">
            <v>UN</v>
          </cell>
          <cell r="F1516">
            <v>99478.17</v>
          </cell>
          <cell r="G1516">
            <v>41354</v>
          </cell>
        </row>
        <row r="1517">
          <cell r="C1517">
            <v>2833</v>
          </cell>
          <cell r="D1517" t="str">
            <v>Suministro E Instalación De Puesta A Tierra En Poste Hormigón De 12 M</v>
          </cell>
          <cell r="E1517" t="str">
            <v>UN</v>
          </cell>
          <cell r="F1517">
            <v>385631.14</v>
          </cell>
          <cell r="G1517">
            <v>42447</v>
          </cell>
        </row>
        <row r="1518">
          <cell r="C1518">
            <v>2839</v>
          </cell>
          <cell r="D1518" t="str">
            <v>Tendido De Linea Trif Simp Cto Acsr 1/0 Awg S/N</v>
          </cell>
          <cell r="E1518" t="str">
            <v>ML</v>
          </cell>
          <cell r="F1518">
            <v>27735.37</v>
          </cell>
          <cell r="G1518">
            <v>41906</v>
          </cell>
        </row>
        <row r="1519">
          <cell r="C1519">
            <v>2842</v>
          </cell>
          <cell r="D1519" t="str">
            <v>Suministro E Instalación De Puesta A Tierra En Poste Hormigón De 14 M</v>
          </cell>
          <cell r="E1519" t="str">
            <v>UN</v>
          </cell>
          <cell r="F1519">
            <v>412931.14</v>
          </cell>
          <cell r="G1519">
            <v>41569</v>
          </cell>
        </row>
        <row r="1520">
          <cell r="C1520">
            <v>2843</v>
          </cell>
          <cell r="D1520" t="str">
            <v>Suministro E Instalación De Breaker Enchufable Tripolar</v>
          </cell>
          <cell r="E1520" t="str">
            <v>UN</v>
          </cell>
          <cell r="F1520">
            <v>95505.600000000006</v>
          </cell>
          <cell r="G1520">
            <v>41354</v>
          </cell>
        </row>
        <row r="1521">
          <cell r="C1521">
            <v>2844</v>
          </cell>
          <cell r="D1521" t="str">
            <v>E - Acometida Eléctrica En Tubería Conduit D = 3", Con 4 # 2 + 1 # 6 Aw G Thhn (Ver Diseño)</v>
          </cell>
          <cell r="E1521" t="str">
            <v>ML</v>
          </cell>
          <cell r="F1521">
            <v>86121.600000000006</v>
          </cell>
          <cell r="G1521">
            <v>41451</v>
          </cell>
        </row>
        <row r="1522">
          <cell r="C1522">
            <v>2845</v>
          </cell>
          <cell r="D1522" t="str">
            <v>E - Acometida Planta De Emergencia Hasta Transferencia Automática En 2 Tubería Conduit D = 3" Con 8 # 250 Mcm + 1 # 2/0 (Ver Diseño)</v>
          </cell>
          <cell r="E1522" t="str">
            <v>ML</v>
          </cell>
          <cell r="F1522">
            <v>563720.4</v>
          </cell>
          <cell r="G1522">
            <v>41451</v>
          </cell>
        </row>
        <row r="1523">
          <cell r="C1523">
            <v>2846</v>
          </cell>
          <cell r="D1523" t="str">
            <v>Acometida De Señal Desde Planta De Emergencia Hasta Transferencia Automática En Tubería Conduit D = 3/4" Con 1 Cable Encauchetado 3 X 16 (Ver Diseño)</v>
          </cell>
          <cell r="E1523" t="str">
            <v>ML</v>
          </cell>
          <cell r="F1523">
            <v>13153.2</v>
          </cell>
          <cell r="G1523">
            <v>41345</v>
          </cell>
        </row>
        <row r="1524">
          <cell r="C1524">
            <v>2847</v>
          </cell>
          <cell r="D1524" t="str">
            <v>Desmonte De Poste De Hormigón De 6-10 M</v>
          </cell>
          <cell r="E1524" t="str">
            <v>UN</v>
          </cell>
          <cell r="F1524">
            <v>277096.95</v>
          </cell>
          <cell r="G1524">
            <v>41404</v>
          </cell>
        </row>
        <row r="1525">
          <cell r="C1525">
            <v>2849</v>
          </cell>
          <cell r="D1525" t="str">
            <v>Tendido De Linea Bif Acsr 1/0 Awg S/N</v>
          </cell>
          <cell r="E1525" t="str">
            <v>ML</v>
          </cell>
          <cell r="F1525">
            <v>15023.84</v>
          </cell>
          <cell r="G1525">
            <v>41404</v>
          </cell>
        </row>
        <row r="1526">
          <cell r="C1526">
            <v>2850</v>
          </cell>
          <cell r="D1526" t="str">
            <v>E - Acometida Para Cargador De Baterias De La Planta De Emergencia En Tubería Conduit D = 1/2" Con 2 # 12 +1 # 14</v>
          </cell>
          <cell r="E1526" t="str">
            <v>ML</v>
          </cell>
          <cell r="F1526">
            <v>11788.8</v>
          </cell>
          <cell r="G1526">
            <v>41451</v>
          </cell>
        </row>
        <row r="1527">
          <cell r="C1527">
            <v>2851</v>
          </cell>
          <cell r="D1527" t="str">
            <v>E - Suministro Y Montaje De Sistema De Media Tensión, Tipo Exterior ( Ver Diseño)</v>
          </cell>
          <cell r="E1527" t="str">
            <v>GL</v>
          </cell>
          <cell r="F1527">
            <v>25167360</v>
          </cell>
          <cell r="G1527">
            <v>41451</v>
          </cell>
        </row>
        <row r="1528">
          <cell r="C1528">
            <v>2852</v>
          </cell>
          <cell r="D1528" t="str">
            <v>E - Transferencia Automática De 500 Amp. 220 V, Según Diagrama Unifilar (Ver Diseño)</v>
          </cell>
          <cell r="E1528" t="str">
            <v>GL</v>
          </cell>
          <cell r="F1528">
            <v>24402000</v>
          </cell>
          <cell r="G1528">
            <v>41451</v>
          </cell>
        </row>
        <row r="1529">
          <cell r="C1529">
            <v>2853</v>
          </cell>
          <cell r="D1529" t="str">
            <v>E - Suministro E Instalación De Bala Dulux 2 X 26 W A 32 W , Tipo Higt Lihgts O Similar</v>
          </cell>
          <cell r="E1529" t="str">
            <v>UN</v>
          </cell>
          <cell r="F1529">
            <v>159500</v>
          </cell>
          <cell r="G1529">
            <v>41451</v>
          </cell>
        </row>
        <row r="1530">
          <cell r="C1530">
            <v>2854</v>
          </cell>
          <cell r="D1530" t="str">
            <v>Desmonte De Poste De Hormigón De 11-12 M</v>
          </cell>
          <cell r="E1530" t="str">
            <v>UN</v>
          </cell>
          <cell r="F1530">
            <v>353420.83</v>
          </cell>
          <cell r="G1530">
            <v>42447</v>
          </cell>
        </row>
        <row r="1531">
          <cell r="C1531">
            <v>2855</v>
          </cell>
          <cell r="D1531" t="str">
            <v>E - Suministro E Instalación De Bala De Piso, De 70W Doble Contacto , Tipo Higt Lihgts O Similar</v>
          </cell>
          <cell r="E1531" t="str">
            <v>UN</v>
          </cell>
          <cell r="F1531">
            <v>957000</v>
          </cell>
          <cell r="G1531">
            <v>41451</v>
          </cell>
        </row>
        <row r="1532">
          <cell r="C1532">
            <v>2856</v>
          </cell>
          <cell r="D1532" t="str">
            <v>E - Suministro E Instalación De Bala De Piso, De10 W Led , Tipo Higt Lihgts O Similar</v>
          </cell>
          <cell r="E1532" t="str">
            <v>UN</v>
          </cell>
          <cell r="F1532">
            <v>242000</v>
          </cell>
          <cell r="G1532">
            <v>41451</v>
          </cell>
        </row>
        <row r="1533">
          <cell r="C1533">
            <v>2857</v>
          </cell>
          <cell r="D1533" t="str">
            <v>E - Suministro E Instalación De Bala De Piso, De35  W  Halogena , Tipo Higt Lihgts O Similar</v>
          </cell>
          <cell r="E1533" t="str">
            <v>UN</v>
          </cell>
          <cell r="F1533">
            <v>192500</v>
          </cell>
          <cell r="G1533">
            <v>41451</v>
          </cell>
        </row>
        <row r="1534">
          <cell r="C1534">
            <v>2859</v>
          </cell>
          <cell r="D1534" t="str">
            <v>Fusible Expulsion 10 A Tipo K</v>
          </cell>
          <cell r="E1534" t="str">
            <v>UN</v>
          </cell>
          <cell r="F1534">
            <v>15527.76</v>
          </cell>
          <cell r="G1534">
            <v>41404</v>
          </cell>
        </row>
        <row r="1535">
          <cell r="C1535">
            <v>2860</v>
          </cell>
          <cell r="D1535" t="str">
            <v>Desmonte De Poste De Hormigón 14 M</v>
          </cell>
          <cell r="E1535" t="str">
            <v>UN</v>
          </cell>
          <cell r="F1535">
            <v>406717.5</v>
          </cell>
          <cell r="G1535">
            <v>41569</v>
          </cell>
        </row>
        <row r="1536">
          <cell r="C1536">
            <v>2861</v>
          </cell>
          <cell r="D1536" t="str">
            <v>Desmonte De Armado M.T. Dos Crucetas</v>
          </cell>
          <cell r="E1536" t="str">
            <v>UN</v>
          </cell>
          <cell r="F1536">
            <v>137137.5</v>
          </cell>
          <cell r="G1536">
            <v>41906</v>
          </cell>
        </row>
        <row r="1537">
          <cell r="C1537">
            <v>2862</v>
          </cell>
          <cell r="D1537" t="str">
            <v>Desmonte De Armado M.T. Una Cruceta</v>
          </cell>
          <cell r="E1537" t="str">
            <v>UN</v>
          </cell>
          <cell r="F1537">
            <v>64523</v>
          </cell>
          <cell r="G1537">
            <v>42447</v>
          </cell>
        </row>
        <row r="1538">
          <cell r="C1538">
            <v>2863</v>
          </cell>
          <cell r="D1538" t="str">
            <v>Desmonte De Armado M.T. Compacto Trifásico</v>
          </cell>
          <cell r="E1538" t="str">
            <v>UN</v>
          </cell>
          <cell r="F1538">
            <v>127202.5</v>
          </cell>
          <cell r="G1538">
            <v>41404</v>
          </cell>
        </row>
        <row r="1539">
          <cell r="C1539">
            <v>2864</v>
          </cell>
          <cell r="D1539" t="str">
            <v>Desmonte De Armado M.T. Compacto Bifásico</v>
          </cell>
          <cell r="E1539" t="str">
            <v>UN</v>
          </cell>
          <cell r="F1539">
            <v>82723.960000000006</v>
          </cell>
          <cell r="G1539">
            <v>41404</v>
          </cell>
        </row>
        <row r="1540">
          <cell r="C1540">
            <v>2865</v>
          </cell>
          <cell r="D1540" t="str">
            <v>E - Suministro E Instalación De Cinta Led Strp 2.4 W/M Tipo Higt Lihgts O Similar</v>
          </cell>
          <cell r="E1540" t="str">
            <v>ML</v>
          </cell>
          <cell r="F1540">
            <v>106700</v>
          </cell>
          <cell r="G1540">
            <v>41451</v>
          </cell>
        </row>
        <row r="1541">
          <cell r="C1541">
            <v>2866</v>
          </cell>
          <cell r="D1541" t="str">
            <v>E - Suministro E Instalación Led River 1.00 X 4.00 Metros De Cinta Led, Tipo Higt Lihgts O Similar</v>
          </cell>
          <cell r="E1541" t="str">
            <v>ML</v>
          </cell>
          <cell r="F1541">
            <v>214500</v>
          </cell>
          <cell r="G1541">
            <v>41451</v>
          </cell>
        </row>
        <row r="1542">
          <cell r="C1542">
            <v>2867</v>
          </cell>
          <cell r="D1542" t="str">
            <v>Diseño Y Montaje De Sistema De Apantallamiento, Incluye Todos Los Materiales Y Mano De Obra</v>
          </cell>
          <cell r="E1542" t="str">
            <v>GL</v>
          </cell>
          <cell r="F1542">
            <v>8850000</v>
          </cell>
          <cell r="G1542">
            <v>41345</v>
          </cell>
        </row>
        <row r="1543">
          <cell r="C1543">
            <v>2868</v>
          </cell>
          <cell r="D1543" t="str">
            <v>Desmonte De Línea Aérea Mt (1F) 266 A 477</v>
          </cell>
          <cell r="E1543" t="str">
            <v>ML</v>
          </cell>
          <cell r="F1543">
            <v>6823.91</v>
          </cell>
          <cell r="G1543">
            <v>41906</v>
          </cell>
        </row>
        <row r="1544">
          <cell r="C1544">
            <v>2869</v>
          </cell>
          <cell r="D1544" t="str">
            <v>Caja De Inspección De 0.30 X 0.30 Metros, Altura Máxima 1.00 Metros En Mampostería, Incluye Tapa, Marco Y Contramarcos, Excavación, Pañete, Medias Cañas, Relleno Con Recebo E = 0.20 Base, Base En Concreto</v>
          </cell>
          <cell r="E1544" t="str">
            <v>UN</v>
          </cell>
          <cell r="F1544">
            <v>285638.18</v>
          </cell>
          <cell r="G1544">
            <v>41345</v>
          </cell>
        </row>
        <row r="1545">
          <cell r="C1545">
            <v>2870</v>
          </cell>
          <cell r="D1545" t="str">
            <v>Desmonte De Línea Mt (1F) 2 A 4/0</v>
          </cell>
          <cell r="E1545" t="str">
            <v>ML</v>
          </cell>
          <cell r="F1545">
            <v>5291.08</v>
          </cell>
          <cell r="G1545">
            <v>41404</v>
          </cell>
        </row>
        <row r="1546">
          <cell r="C1546">
            <v>2871</v>
          </cell>
          <cell r="D1546" t="str">
            <v>Provisión De Red Media Tensión, Baja Tensión, Alumbrado, Luminarias, Obras Civiles, Gestiones Y Certificaciones L: 800 Ml</v>
          </cell>
          <cell r="E1546" t="str">
            <v>GL</v>
          </cell>
          <cell r="F1546">
            <v>1600000000</v>
          </cell>
          <cell r="G1546">
            <v>41821</v>
          </cell>
        </row>
        <row r="1547">
          <cell r="C1547">
            <v>2872</v>
          </cell>
          <cell r="D1547" t="str">
            <v>Retiro Puente De Línea Trifásico En Poste Cto Mt</v>
          </cell>
          <cell r="E1547" t="str">
            <v>UN</v>
          </cell>
          <cell r="F1547">
            <v>103431.95</v>
          </cell>
          <cell r="G1547">
            <v>41906</v>
          </cell>
        </row>
        <row r="1548">
          <cell r="C1548">
            <v>2873</v>
          </cell>
          <cell r="D1548" t="str">
            <v>Adoquín De Arcilla Altura 0.06 Metros, Tipo Tolete Pendientes Mayores A 10% Y Hasta 15% Con Estructura De Sub Base Gradación B = 400, E = 0.20 Metros + Base B = 600 E = 0.15 Metros + Adoquín E = 0.06 Metros, Mortero De Alisado Y Pegado, Sellado Con Mortero 1 : 6, Dilatación De Confinamiento Cada 20 M2 ( Tabla 5 - 1 Tipo 1 Suelos Blandos), Incluye Excavación, Compactación, Fondo, Rellenos En Recebo / Tabla De Diseño Geotextil De Pavco Y Retiro De Material Sobrante</v>
          </cell>
          <cell r="E1548" t="str">
            <v>M2</v>
          </cell>
          <cell r="F1548">
            <v>136291.5</v>
          </cell>
          <cell r="G1548">
            <v>41345</v>
          </cell>
        </row>
        <row r="1549">
          <cell r="C1549">
            <v>2874</v>
          </cell>
          <cell r="D1549" t="str">
            <v>Retiro Puente De Línea En Medio De Vano Cto Mt Bifásico</v>
          </cell>
          <cell r="E1549" t="str">
            <v>UN</v>
          </cell>
          <cell r="F1549">
            <v>187745.22</v>
          </cell>
          <cell r="G1549">
            <v>41404</v>
          </cell>
        </row>
        <row r="1550">
          <cell r="C1550">
            <v>2875</v>
          </cell>
          <cell r="D1550" t="str">
            <v>Adoquín De Concreto E =  0.08 Metros, Para Pendientes Menores A 5% Con Estructura De Sub Base Gradación B = 400, E = 0.15 Metros + Base B = 600 E = 0.15 Metros + Adoquín E = 0.08 Metros, Sobre Arena Con Dilatación De Confinamiento Cada 20 M2 ( Tabla 5 - 1 Tipo 2 Suelos Medios), Incluye Excavación, Compactación, Fondo, Rellenos En Recebo / Tabla De Diseño Geotextil T - 1700 De Pavco Y Retiro De Material Sobrante</v>
          </cell>
          <cell r="E1550" t="str">
            <v>M2</v>
          </cell>
          <cell r="F1550">
            <v>127257.31</v>
          </cell>
          <cell r="G1550">
            <v>41912</v>
          </cell>
        </row>
        <row r="1551">
          <cell r="C1551">
            <v>2877</v>
          </cell>
          <cell r="D1551" t="str">
            <v>Desmontaje De Retenida Sencilla Primaria</v>
          </cell>
          <cell r="E1551" t="str">
            <v>UN</v>
          </cell>
          <cell r="F1551">
            <v>82723.960000000006</v>
          </cell>
          <cell r="G1551">
            <v>41569</v>
          </cell>
        </row>
        <row r="1552">
          <cell r="C1552">
            <v>2878</v>
          </cell>
          <cell r="D1552" t="str">
            <v>Adoquín De Arcilla E =  0.06 Metros, Tipo Tolete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v>
          </cell>
          <cell r="E1552" t="str">
            <v>M2</v>
          </cell>
          <cell r="F1552">
            <v>115002.48</v>
          </cell>
          <cell r="G1552">
            <v>41345</v>
          </cell>
        </row>
        <row r="1553">
          <cell r="C1553">
            <v>2880</v>
          </cell>
          <cell r="D1553" t="str">
            <v>Desmonte De Percha De 3 O 4 Puestos</v>
          </cell>
          <cell r="E1553" t="str">
            <v>UN</v>
          </cell>
          <cell r="F1553">
            <v>72694.33</v>
          </cell>
          <cell r="G1553">
            <v>41906</v>
          </cell>
        </row>
        <row r="1554">
          <cell r="C1554">
            <v>2881</v>
          </cell>
          <cell r="D1554" t="str">
            <v>Adoquín Ecológico E =  0.06 Metros, Tipo Concreto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 Relleno En Arena De Rio 70% Y Tierra Negra Abonada 30%</v>
          </cell>
          <cell r="E1554" t="str">
            <v>M2</v>
          </cell>
          <cell r="F1554">
            <v>130012.23</v>
          </cell>
          <cell r="G1554">
            <v>41345</v>
          </cell>
        </row>
        <row r="1555">
          <cell r="C1555">
            <v>2882</v>
          </cell>
          <cell r="D1555" t="str">
            <v>Instalacion De Derivacion Trif Rigida Acsr 477-477 Mcm Acsr S/N</v>
          </cell>
          <cell r="E1555" t="str">
            <v>UN</v>
          </cell>
          <cell r="F1555">
            <v>639120.18999999994</v>
          </cell>
          <cell r="G1555">
            <v>41906</v>
          </cell>
        </row>
        <row r="1556">
          <cell r="C1556">
            <v>2883</v>
          </cell>
          <cell r="D1556" t="str">
            <v>Desmonte De Línea Bt (Ra) 1 Hilo No. 4 A 1/0</v>
          </cell>
          <cell r="E1556" t="str">
            <v>UN</v>
          </cell>
          <cell r="F1556">
            <v>2211.79</v>
          </cell>
          <cell r="G1556">
            <v>41906</v>
          </cell>
        </row>
        <row r="1557">
          <cell r="C1557">
            <v>2884</v>
          </cell>
          <cell r="D1557" t="str">
            <v>Mortero 1:3 Impermeabilizado Con Sika 1</v>
          </cell>
          <cell r="E1557" t="str">
            <v>M3</v>
          </cell>
          <cell r="F1557">
            <v>389125.33</v>
          </cell>
          <cell r="G1557">
            <v>42438</v>
          </cell>
        </row>
        <row r="1558">
          <cell r="C1558">
            <v>2885</v>
          </cell>
          <cell r="D1558" t="str">
            <v>Instalacion De Derivacion Trif Rigida Acsr 477-Acsr 1/0</v>
          </cell>
          <cell r="E1558" t="str">
            <v>UN</v>
          </cell>
          <cell r="F1558">
            <v>391954.65</v>
          </cell>
          <cell r="G1558">
            <v>41906</v>
          </cell>
        </row>
        <row r="1559">
          <cell r="C1559">
            <v>2886</v>
          </cell>
          <cell r="D1559" t="str">
            <v>Instalacion De Derivacion Trif Rigida Medio De Vano Acsr 4/0-Acsr 4/0</v>
          </cell>
          <cell r="E1559" t="str">
            <v>UN</v>
          </cell>
          <cell r="F1559">
            <v>377824.97</v>
          </cell>
          <cell r="G1559">
            <v>41404</v>
          </cell>
        </row>
        <row r="1560">
          <cell r="C1560">
            <v>2888</v>
          </cell>
          <cell r="D1560" t="str">
            <v>Cimentación Especial Cuadrada Con Refuerzo Apoyo Para Poste De 12M 2000 Dan</v>
          </cell>
          <cell r="E1560" t="str">
            <v>UN</v>
          </cell>
          <cell r="F1560">
            <v>3319309.36</v>
          </cell>
          <cell r="G1560">
            <v>41372</v>
          </cell>
        </row>
        <row r="1561">
          <cell r="C1561">
            <v>2890</v>
          </cell>
          <cell r="D1561" t="str">
            <v>Aplicación De Geotextil T - 1700</v>
          </cell>
          <cell r="E1561" t="str">
            <v>M2</v>
          </cell>
          <cell r="F1561">
            <v>9427.0300000000007</v>
          </cell>
          <cell r="G1561">
            <v>41386</v>
          </cell>
        </row>
        <row r="1562">
          <cell r="C1562">
            <v>2891</v>
          </cell>
          <cell r="D1562" t="str">
            <v>Cimentación Especial Cuadrada Con Refuerzo De Apoyo Para Poste De 14 M 2000 Dan</v>
          </cell>
          <cell r="E1562" t="str">
            <v>UN</v>
          </cell>
          <cell r="F1562">
            <v>3774988.26</v>
          </cell>
          <cell r="G1562">
            <v>41372</v>
          </cell>
        </row>
        <row r="1563">
          <cell r="C1563">
            <v>2892</v>
          </cell>
          <cell r="D1563" t="str">
            <v>Suministro E Instalación De Tres Cortacircuitos Nn Completo 13,2 Kv 100A</v>
          </cell>
          <cell r="E1563" t="str">
            <v>UN</v>
          </cell>
          <cell r="F1563">
            <v>1621555.05</v>
          </cell>
          <cell r="G1563">
            <v>42538</v>
          </cell>
        </row>
        <row r="1564">
          <cell r="C1564">
            <v>2898</v>
          </cell>
          <cell r="D1564" t="str">
            <v>Aplicación De Geotextil Tejido De Poliester De 30.5 Kn/M, Tipo T 2100 Fortex Bx-30</v>
          </cell>
          <cell r="E1564" t="str">
            <v>M2</v>
          </cell>
          <cell r="F1564">
            <v>5774.58</v>
          </cell>
          <cell r="G1564">
            <v>42500</v>
          </cell>
        </row>
        <row r="1565">
          <cell r="C1565">
            <v>2899</v>
          </cell>
          <cell r="D1565" t="str">
            <v>Suministro E Instalación De Dos Cortacircuitos Nn Completo 13.2 Kv 100 A</v>
          </cell>
          <cell r="E1565" t="str">
            <v>UN</v>
          </cell>
          <cell r="F1565">
            <v>1081036.71</v>
          </cell>
          <cell r="G1565">
            <v>41404</v>
          </cell>
        </row>
        <row r="1566">
          <cell r="C1566">
            <v>2900</v>
          </cell>
          <cell r="D1566" t="str">
            <v>Suministro, Instalación Y Montaje De Dos Pararrayos 13.2 Kv Fijación En Cruceta Metálica</v>
          </cell>
          <cell r="E1566" t="str">
            <v>UN</v>
          </cell>
          <cell r="F1566">
            <v>357102.56</v>
          </cell>
          <cell r="G1566">
            <v>42067</v>
          </cell>
        </row>
        <row r="1567">
          <cell r="C1567">
            <v>2901</v>
          </cell>
          <cell r="D1567" t="str">
            <v>Suministro, Instalación Y Montaje Retenida 1/2" En Poste Mt Nn</v>
          </cell>
          <cell r="E1567" t="str">
            <v>UN</v>
          </cell>
          <cell r="F1567">
            <v>1327515.8400000001</v>
          </cell>
          <cell r="G1567">
            <v>41404</v>
          </cell>
        </row>
        <row r="1568">
          <cell r="C1568">
            <v>2908</v>
          </cell>
          <cell r="D1568" t="str">
            <v>Suministro E Instalación De Arm Bt (Rt) Alin Y Ang Hasta 30° Y Fin De Línea</v>
          </cell>
          <cell r="E1568" t="str">
            <v>UN</v>
          </cell>
          <cell r="F1568">
            <v>79969.37</v>
          </cell>
          <cell r="G1568">
            <v>41906</v>
          </cell>
        </row>
        <row r="1569">
          <cell r="C1569">
            <v>2912</v>
          </cell>
          <cell r="D1569" t="str">
            <v>Suministro E Instalación De Caneca Para Exterior En Lámina Perforada De Acero Inoxidable 304, Satinado Con Parales Para Anclaje  A Piso Tipo A &amp; A O Similar, En Una Base De Concreto De 3.000 Psi De 0.30 X 0.15 Metros</v>
          </cell>
          <cell r="E1569" t="str">
            <v>UN</v>
          </cell>
          <cell r="F1569">
            <v>1190904.44</v>
          </cell>
          <cell r="G1569">
            <v>42227</v>
          </cell>
        </row>
        <row r="1570">
          <cell r="C1570">
            <v>2914</v>
          </cell>
          <cell r="D1570" t="str">
            <v>Suminstro E Instalación De Armado Bt (Ra) 3 Hilos Alineación Y Fin De Línea</v>
          </cell>
          <cell r="E1570" t="str">
            <v>UN</v>
          </cell>
          <cell r="F1570">
            <v>155624.98000000001</v>
          </cell>
          <cell r="G1570">
            <v>41569</v>
          </cell>
        </row>
        <row r="1571">
          <cell r="C1571">
            <v>2917</v>
          </cell>
          <cell r="D1571" t="str">
            <v>Reubicación De Tranformador Monofásico De  13,2 Kv En Poste Nn</v>
          </cell>
          <cell r="E1571" t="str">
            <v>UN</v>
          </cell>
          <cell r="F1571">
            <v>1335196.31</v>
          </cell>
          <cell r="G1571">
            <v>41906</v>
          </cell>
        </row>
        <row r="1572">
          <cell r="C1572">
            <v>2918</v>
          </cell>
          <cell r="D1572" t="str">
            <v>Reubicación De Tranformador Trifásico De 13,2 Kv En Poste Nn</v>
          </cell>
          <cell r="E1572" t="str">
            <v>UN</v>
          </cell>
          <cell r="F1572">
            <v>1487533.38</v>
          </cell>
          <cell r="G1572">
            <v>41906</v>
          </cell>
        </row>
        <row r="1573">
          <cell r="C1573">
            <v>2919</v>
          </cell>
          <cell r="D1573" t="str">
            <v>Reubicación De Cortacircuito</v>
          </cell>
          <cell r="E1573" t="str">
            <v>UN</v>
          </cell>
          <cell r="F1573">
            <v>174751.95</v>
          </cell>
          <cell r="G1573">
            <v>41906</v>
          </cell>
        </row>
        <row r="1574">
          <cell r="C1574">
            <v>2920</v>
          </cell>
          <cell r="D1574" t="str">
            <v>Reubicación De Un Descargador De Sobret Autovalv Fijación En Cruc Met</v>
          </cell>
          <cell r="E1574" t="str">
            <v>UN</v>
          </cell>
          <cell r="F1574">
            <v>148893.96</v>
          </cell>
          <cell r="G1574">
            <v>41906</v>
          </cell>
        </row>
        <row r="1575">
          <cell r="C1575">
            <v>2921</v>
          </cell>
          <cell r="D1575" t="str">
            <v>Reubicación De Interruptor / Reconectador / Autoseccionador Trifásico De 13.2 Kv</v>
          </cell>
          <cell r="E1575" t="str">
            <v>UN</v>
          </cell>
          <cell r="F1575">
            <v>910917.94</v>
          </cell>
          <cell r="G1575">
            <v>41569</v>
          </cell>
        </row>
        <row r="1576">
          <cell r="C1576">
            <v>2922</v>
          </cell>
          <cell r="D1576" t="str">
            <v>Reubicación Paso Aéreo Subterráneo Mt</v>
          </cell>
          <cell r="E1576" t="str">
            <v>UN</v>
          </cell>
          <cell r="F1576">
            <v>821037.88</v>
          </cell>
          <cell r="G1576">
            <v>41906</v>
          </cell>
        </row>
        <row r="1577">
          <cell r="C1577">
            <v>2923</v>
          </cell>
          <cell r="D1577" t="str">
            <v>Apertura O Cierre De Equipo De Maniobra Monofásico O Trifásico</v>
          </cell>
          <cell r="E1577" t="str">
            <v>UN</v>
          </cell>
          <cell r="F1577">
            <v>12385.77</v>
          </cell>
          <cell r="G1577">
            <v>41906</v>
          </cell>
        </row>
        <row r="1578">
          <cell r="C1578">
            <v>2924</v>
          </cell>
          <cell r="D1578" t="str">
            <v>Ml Retenido Existente Tríplex Todos Los Calibres</v>
          </cell>
          <cell r="E1578" t="str">
            <v>ML</v>
          </cell>
          <cell r="F1578">
            <v>20671.77</v>
          </cell>
          <cell r="G1578">
            <v>41404</v>
          </cell>
        </row>
        <row r="1579">
          <cell r="C1579">
            <v>2925</v>
          </cell>
          <cell r="D1579" t="str">
            <v>Reubicación Caja De Deriv Mon A 1,5 M Del Poste En Cable Triplex 4/0</v>
          </cell>
          <cell r="E1579" t="str">
            <v>UN</v>
          </cell>
          <cell r="F1579">
            <v>228481.95</v>
          </cell>
          <cell r="G1579">
            <v>41906</v>
          </cell>
        </row>
        <row r="1580">
          <cell r="C1580">
            <v>2927</v>
          </cell>
          <cell r="D1580" t="str">
            <v>Reubicación De Medidor Monofásico De Medida Directa</v>
          </cell>
          <cell r="E1580" t="str">
            <v>UN</v>
          </cell>
          <cell r="F1580">
            <v>117621.95</v>
          </cell>
          <cell r="G1580">
            <v>41906</v>
          </cell>
        </row>
        <row r="1581">
          <cell r="C1581">
            <v>2928</v>
          </cell>
          <cell r="D1581" t="str">
            <v>Instalacion De Derivacion Bif Rigida Medio De Vano Acsr 477-1/0</v>
          </cell>
          <cell r="E1581" t="str">
            <v>UN</v>
          </cell>
          <cell r="F1581">
            <v>291379.84000000003</v>
          </cell>
          <cell r="G1581">
            <v>41569</v>
          </cell>
        </row>
        <row r="1582">
          <cell r="C1582">
            <v>2929</v>
          </cell>
          <cell r="D1582" t="str">
            <v>Vano Retensado Lin (1 F) 1/0 A 4/0 Cu 4/0 A 477 Mcm Al,Acsr</v>
          </cell>
          <cell r="E1582" t="str">
            <v>UN</v>
          </cell>
          <cell r="F1582">
            <v>34867.42</v>
          </cell>
          <cell r="G1582">
            <v>41906</v>
          </cell>
        </row>
        <row r="1583">
          <cell r="C1583">
            <v>2930</v>
          </cell>
          <cell r="D1583" t="str">
            <v>Retiro De Luminaria</v>
          </cell>
          <cell r="E1583" t="str">
            <v>UN</v>
          </cell>
          <cell r="F1583">
            <v>52583.41</v>
          </cell>
          <cell r="G1583">
            <v>41906</v>
          </cell>
        </row>
        <row r="1584">
          <cell r="C1584">
            <v>2931</v>
          </cell>
          <cell r="D1584" t="str">
            <v>Instalacion De Conexion Conductor Acsr 477; Aaac 559,5-Cu 2</v>
          </cell>
          <cell r="E1584" t="str">
            <v>UN</v>
          </cell>
          <cell r="F1584">
            <v>136109.63</v>
          </cell>
          <cell r="G1584">
            <v>41906</v>
          </cell>
        </row>
        <row r="1585">
          <cell r="C1585">
            <v>2932</v>
          </cell>
          <cell r="D1585" t="str">
            <v>Instalacion De Paso Aereo-Subterraneo Trif 13,2 Kv 2 Awg Cu-Ampliacion Cra 51B</v>
          </cell>
          <cell r="E1585" t="str">
            <v>UN</v>
          </cell>
          <cell r="F1585">
            <v>2160404.0699999998</v>
          </cell>
          <cell r="G1585">
            <v>41404</v>
          </cell>
        </row>
        <row r="1586">
          <cell r="C1586">
            <v>2933</v>
          </cell>
          <cell r="D1586" t="str">
            <v>Canalización 0.30 X0.50 M En Zona De Arena, Recubierta Con En Concreto. Incluye Excavación, Compactado Con Material Del Sitio, Concreto Rojo Y Cinta De Seguridad.</v>
          </cell>
          <cell r="E1586" t="str">
            <v>ML</v>
          </cell>
          <cell r="F1586">
            <v>40442.699999999997</v>
          </cell>
          <cell r="G1586">
            <v>42447</v>
          </cell>
        </row>
        <row r="1587">
          <cell r="C1587">
            <v>2934</v>
          </cell>
          <cell r="D1587" t="str">
            <v>Canalización 0.30 X0.50 M En Zona De Arena. Incluye Excavación, Compactado Con Material Del Sitio Y Cinta De Seguridad.</v>
          </cell>
          <cell r="E1587" t="str">
            <v>ML</v>
          </cell>
          <cell r="F1587">
            <v>21762.7</v>
          </cell>
          <cell r="G1587">
            <v>42557</v>
          </cell>
        </row>
        <row r="1588">
          <cell r="C1588">
            <v>2938</v>
          </cell>
          <cell r="D1588" t="str">
            <v>Suministro E Instalación De Cable Thw Aluminio Aislado, 90°C Awg 1/0</v>
          </cell>
          <cell r="E1588" t="str">
            <v>ML</v>
          </cell>
          <cell r="F1588">
            <v>11984</v>
          </cell>
          <cell r="G1588">
            <v>42557</v>
          </cell>
        </row>
        <row r="1589">
          <cell r="C1589">
            <v>2939</v>
          </cell>
          <cell r="D1589" t="str">
            <v>Suministro E Instalacion De Bajante  En Tuberia Galvanizada De 2", Incluye: Accesorios, Capacete, Cinta Bandit, Hebillas, Curva, Etc.</v>
          </cell>
          <cell r="E1589" t="str">
            <v>UN</v>
          </cell>
          <cell r="F1589">
            <v>357827.13</v>
          </cell>
          <cell r="G1589">
            <v>42447</v>
          </cell>
        </row>
        <row r="1590">
          <cell r="C1590">
            <v>2940</v>
          </cell>
          <cell r="D1590" t="str">
            <v>Suministro E Instalación De Cable Thw Aluminio Aislado, 90°C Awg 2</v>
          </cell>
          <cell r="E1590" t="str">
            <v>ML</v>
          </cell>
          <cell r="F1590">
            <v>7726.52</v>
          </cell>
          <cell r="G1590">
            <v>42557</v>
          </cell>
        </row>
        <row r="1591">
          <cell r="C1591">
            <v>2941</v>
          </cell>
          <cell r="D1591" t="str">
            <v>Suministro E Instalación De Cable Thw Aluminio Aislado, 90°C Awg 6</v>
          </cell>
          <cell r="E1591" t="str">
            <v>ML</v>
          </cell>
          <cell r="F1591">
            <v>6385</v>
          </cell>
          <cell r="G1591">
            <v>42557</v>
          </cell>
        </row>
        <row r="1592">
          <cell r="C1592">
            <v>2942</v>
          </cell>
          <cell r="D1592" t="str">
            <v>Suministro E Instalación De Cable Thw Cobre Forrado, 90°C -Awg 4</v>
          </cell>
          <cell r="E1592" t="str">
            <v>ML</v>
          </cell>
          <cell r="F1592">
            <v>18659.939999999999</v>
          </cell>
          <cell r="G1592">
            <v>42557</v>
          </cell>
        </row>
        <row r="1593">
          <cell r="C1593">
            <v>2944</v>
          </cell>
          <cell r="D1593" t="str">
            <v>Suministro E Instalación De Cable Encauchetado 2X14 Awg</v>
          </cell>
          <cell r="E1593" t="str">
            <v>ML</v>
          </cell>
          <cell r="F1593">
            <v>9631.18</v>
          </cell>
          <cell r="G1593">
            <v>41906</v>
          </cell>
        </row>
        <row r="1594">
          <cell r="C1594">
            <v>2945</v>
          </cell>
          <cell r="D1594" t="str">
            <v>Suministro E Instalación De Cable Thw Cobre, 90°C -Awg 2/0</v>
          </cell>
          <cell r="E1594" t="str">
            <v>ML</v>
          </cell>
          <cell r="F1594">
            <v>47701.82</v>
          </cell>
          <cell r="G1594">
            <v>42447</v>
          </cell>
        </row>
        <row r="1595">
          <cell r="C1595">
            <v>2947</v>
          </cell>
          <cell r="D1595" t="str">
            <v>Empalme Subterráneo Baja Tensión Acometida 2-1/0</v>
          </cell>
          <cell r="E1595" t="str">
            <v>UN</v>
          </cell>
          <cell r="F1595">
            <v>584313.57999999996</v>
          </cell>
          <cell r="G1595">
            <v>42447</v>
          </cell>
        </row>
        <row r="1596">
          <cell r="C1596">
            <v>2950</v>
          </cell>
          <cell r="D1596" t="str">
            <v>Suministro E Instalación De Poste Acero Galvanizado En Caliente De 7 Mts. De Altura, Tronco Cónico Poligonal, En Lámina De Acero,  Acabado Final En Pintura De Esmalte Para Exteriores, Incluye Base De Concreto Y Pedestal (Ver Diseño)</v>
          </cell>
          <cell r="E1596" t="str">
            <v>UN</v>
          </cell>
          <cell r="F1596">
            <v>1473754.12</v>
          </cell>
          <cell r="G1596">
            <v>42447</v>
          </cell>
        </row>
        <row r="1597">
          <cell r="C1597">
            <v>2951</v>
          </cell>
          <cell r="D1597" t="str">
            <v>Suministro E Instalación De Luminaria De Led 110 Watios, Incluye Brazo Ornamental De 2,5 Mts, Pernos Y Fotocelda  (Ver Diseño)</v>
          </cell>
          <cell r="E1597" t="str">
            <v>UN</v>
          </cell>
          <cell r="F1597">
            <v>2490648.9500000002</v>
          </cell>
          <cell r="G1597">
            <v>42067</v>
          </cell>
        </row>
        <row r="1598">
          <cell r="C1598">
            <v>2958</v>
          </cell>
          <cell r="D1598" t="str">
            <v>Suministro E Instalación De Poste Acero Galvanizado En Caliente De 10 Mts De Altura, Tronco Cónico Poligonal, En Lámina De Acero, Acabado Final En Pintura De Esmalte Para Exteriores, Incluye Base De Concreto (Ver Diseño)</v>
          </cell>
          <cell r="E1598" t="str">
            <v>UN</v>
          </cell>
          <cell r="F1598">
            <v>3162958.05</v>
          </cell>
          <cell r="G1598">
            <v>42067</v>
          </cell>
        </row>
        <row r="1599">
          <cell r="C1599">
            <v>2960</v>
          </cell>
          <cell r="D1599" t="str">
            <v>Suministro E Instalacion De Medidor Semidirecto, Incluye Tc, Protocolo, Bloque De Prueba, Cajas De Policarbonato - Ver Diseño</v>
          </cell>
          <cell r="E1599" t="str">
            <v>UN</v>
          </cell>
          <cell r="F1599">
            <v>3163868</v>
          </cell>
          <cell r="G1599">
            <v>42447</v>
          </cell>
        </row>
        <row r="1600">
          <cell r="C1600">
            <v>2961</v>
          </cell>
          <cell r="D1600" t="str">
            <v>Corte, Demolicion, Resane Con Concreto De 3000 Psi De Anden, Para Instalacion De Tuberia - Ver Diseño</v>
          </cell>
          <cell r="E1600" t="str">
            <v>ML</v>
          </cell>
          <cell r="F1600">
            <v>93346.2</v>
          </cell>
          <cell r="G1600">
            <v>42447</v>
          </cell>
        </row>
        <row r="1601">
          <cell r="C1601">
            <v>2963</v>
          </cell>
          <cell r="D1601" t="str">
            <v>Suministro E Instalación De Transformador Monofásico 25 Kva, Incluye Elementos De Protección, Accesorios Para Poste,  (Ver Diseño)</v>
          </cell>
          <cell r="E1601" t="str">
            <v>UN</v>
          </cell>
          <cell r="F1601">
            <v>10053972.5</v>
          </cell>
          <cell r="G1601">
            <v>42447</v>
          </cell>
        </row>
        <row r="1602">
          <cell r="C1602">
            <v>2964</v>
          </cell>
          <cell r="D1602" t="str">
            <v>Suplemento En Tet Arm Simp Trif Alineacion Disp Hor</v>
          </cell>
          <cell r="E1602" t="str">
            <v>UN</v>
          </cell>
          <cell r="F1602">
            <v>204118.61</v>
          </cell>
          <cell r="G1602">
            <v>42557</v>
          </cell>
        </row>
        <row r="1603">
          <cell r="C1603">
            <v>2965</v>
          </cell>
          <cell r="D1603" t="str">
            <v>Suministro E Instalación De Bancas En Perfiles Canal En C De Acero 80X40X5Mm  9Ml Y Canal En C De Acero 100X50X6Mm X 5.4 Ml, Antibandálicas Apernadas Al Piso De 0.60X3.0 M Sin Espaldar</v>
          </cell>
          <cell r="E1603" t="str">
            <v>UN</v>
          </cell>
          <cell r="F1603">
            <v>580000</v>
          </cell>
          <cell r="G1603">
            <v>41408</v>
          </cell>
        </row>
        <row r="1604">
          <cell r="C1604">
            <v>2966</v>
          </cell>
          <cell r="D1604" t="str">
            <v>Suministro E Instalación De Poste Para Soporte De Reja Para Cielo Raso En Tubería De Hierro De 2" Calibre 40. Incluye Armado Y Pintura.</v>
          </cell>
          <cell r="E1604" t="str">
            <v>ML</v>
          </cell>
          <cell r="F1604">
            <v>32610</v>
          </cell>
          <cell r="G1604">
            <v>41666</v>
          </cell>
        </row>
        <row r="1605">
          <cell r="C1605">
            <v>2967</v>
          </cell>
          <cell r="D1605" t="str">
            <v>Hormigonado Tipo Para Apoyo. Ver Diseño</v>
          </cell>
          <cell r="E1605" t="str">
            <v>UN</v>
          </cell>
          <cell r="F1605">
            <v>217486.73</v>
          </cell>
          <cell r="G1605">
            <v>41906</v>
          </cell>
        </row>
        <row r="1606">
          <cell r="C1606">
            <v>2968</v>
          </cell>
          <cell r="D1606" t="str">
            <v>Desmonte, Ampliación, Mantenimiento Y Reinstalación De Casetas, Incluye Subida De 50 Cm En La Parte Superior De La Cubierta De Cada Módulo, Mantenimiento Y Reparación De Las Puertas Batientes, Colocación De Dos Cerraduras  Con Sus Respectivos Candados Y Plantillas De Nivelación. Los Modulos Finales Con Adecuación Incluidos Los 50 Cms De Ampliación Medirán 2.80 M De Altura Y 1.90 M De Ancho.</v>
          </cell>
          <cell r="E1606" t="str">
            <v>UN</v>
          </cell>
          <cell r="F1606">
            <v>650000</v>
          </cell>
          <cell r="G1606">
            <v>41355</v>
          </cell>
        </row>
        <row r="1607">
          <cell r="C1607">
            <v>2969</v>
          </cell>
          <cell r="D1607" t="str">
            <v>Rellenos Para Estructuras</v>
          </cell>
          <cell r="E1607" t="str">
            <v>M3</v>
          </cell>
          <cell r="F1607">
            <v>96035.95</v>
          </cell>
          <cell r="G1607">
            <v>41906</v>
          </cell>
        </row>
        <row r="1608">
          <cell r="C1608">
            <v>2970</v>
          </cell>
          <cell r="D1608" t="str">
            <v>Capítulo - Pavimento En Concreto Y Andenes</v>
          </cell>
          <cell r="E1608" t="str">
            <v>SD</v>
          </cell>
          <cell r="F1608">
            <v>0</v>
          </cell>
          <cell r="G1608">
            <v>41351</v>
          </cell>
        </row>
        <row r="1609">
          <cell r="C1609">
            <v>2971</v>
          </cell>
          <cell r="D1609" t="str">
            <v>Suministro E Instalación De Luminaria De Led 30W. (Incluye Pernos Y Fotocelda)</v>
          </cell>
          <cell r="E1609" t="str">
            <v>UN</v>
          </cell>
          <cell r="F1609">
            <v>1108415</v>
          </cell>
          <cell r="G1609">
            <v>42447</v>
          </cell>
        </row>
        <row r="1610">
          <cell r="C1610">
            <v>2972</v>
          </cell>
          <cell r="D1610" t="str">
            <v>Pavimento En Concreto Rígido  Mr = 600 Psi A La Flexión, Incluye Pasadores De 1 3/8" Liso A 0.30 Metros Y Barra De Amarre De 5/8" Corrugado A 1.20 Metros De Separación, Cortadora De Pavimento Junta Y Aditivo Curado</v>
          </cell>
          <cell r="E1610" t="str">
            <v>M3</v>
          </cell>
          <cell r="F1610">
            <v>618844.78</v>
          </cell>
          <cell r="G1610">
            <v>42493</v>
          </cell>
        </row>
        <row r="1611">
          <cell r="C1611">
            <v>2973</v>
          </cell>
          <cell r="D1611" t="str">
            <v>Conformación De Terraplén En Material Seleccionado Compactado</v>
          </cell>
          <cell r="E1611" t="str">
            <v>M3</v>
          </cell>
          <cell r="F1611">
            <v>72874.27</v>
          </cell>
          <cell r="G1611">
            <v>42443</v>
          </cell>
        </row>
        <row r="1612">
          <cell r="C1612">
            <v>2974</v>
          </cell>
          <cell r="D1612" t="str">
            <v>Conformación De Pedraplén Compacto Con Material De Demolición</v>
          </cell>
          <cell r="E1612" t="str">
            <v>M3</v>
          </cell>
          <cell r="F1612">
            <v>27508.5</v>
          </cell>
          <cell r="G1612">
            <v>42443</v>
          </cell>
        </row>
        <row r="1613">
          <cell r="C1613">
            <v>2979</v>
          </cell>
          <cell r="D1613" t="str">
            <v>Cerramiento En Lamina De Zinc, Altura 2,00 Mts</v>
          </cell>
          <cell r="E1613" t="str">
            <v>ML</v>
          </cell>
          <cell r="F1613">
            <v>51854.68</v>
          </cell>
          <cell r="G1613">
            <v>42132</v>
          </cell>
        </row>
        <row r="1614">
          <cell r="C1614">
            <v>2981</v>
          </cell>
          <cell r="D1614" t="str">
            <v>Piso En Loseta Tactil Guia A56 De 0.40 X 0.40 X 0.06 Mts Para Exteriores</v>
          </cell>
          <cell r="E1614" t="str">
            <v>M2</v>
          </cell>
          <cell r="F1614">
            <v>66218.55</v>
          </cell>
          <cell r="G1614">
            <v>41499</v>
          </cell>
        </row>
        <row r="1615">
          <cell r="C1615">
            <v>2982</v>
          </cell>
          <cell r="D1615" t="str">
            <v>Construccion De Anden Ref. Via Colectora, Anden De 5.00 Mts Doble Calzada, Incluye: Anden En Concreto, Concreto Asfaltico, Loseta Tactil Guia De .40X.40X.06, Grama Tapete Y Base Granular, (Ver Diseño).</v>
          </cell>
          <cell r="E1615" t="str">
            <v>ML</v>
          </cell>
          <cell r="F1615">
            <v>315957.83</v>
          </cell>
          <cell r="G1615">
            <v>41499</v>
          </cell>
        </row>
        <row r="1616">
          <cell r="C1616">
            <v>2983</v>
          </cell>
          <cell r="D1616" t="str">
            <v>Suministro E Instalacion De Grama Tapete, Incluye: Transporte Y Siembra.</v>
          </cell>
          <cell r="E1616" t="str">
            <v>M2</v>
          </cell>
          <cell r="F1616">
            <v>18500</v>
          </cell>
          <cell r="G1616">
            <v>42514</v>
          </cell>
        </row>
        <row r="1617">
          <cell r="C1617">
            <v>2985</v>
          </cell>
          <cell r="D1617" t="str">
            <v>Construccion De Anden Ref. Via Colectora, Anden De 1.90 Mts Doble Calzada, Incluye: Base Granular, Loseta Tactil Y Anden En Concreto,(Ver Diseño).</v>
          </cell>
          <cell r="E1617" t="str">
            <v>ML</v>
          </cell>
          <cell r="F1617">
            <v>165125.88</v>
          </cell>
          <cell r="G1617">
            <v>41499</v>
          </cell>
        </row>
        <row r="1618">
          <cell r="C1618">
            <v>2987</v>
          </cell>
          <cell r="D1618" t="str">
            <v>Suministro E Instalacion De Iluminacion City Wing Led Bps742 O Similar- Peatonal Anden</v>
          </cell>
          <cell r="E1618" t="str">
            <v>UN</v>
          </cell>
          <cell r="F1618">
            <v>2741700</v>
          </cell>
          <cell r="G1618">
            <v>41556</v>
          </cell>
        </row>
        <row r="1619">
          <cell r="C1619">
            <v>2989</v>
          </cell>
          <cell r="D1619" t="str">
            <v>Suministro E Instalacion De Iluminacion Vivara N O Similar Poste Exterior Jardines</v>
          </cell>
          <cell r="E1619" t="str">
            <v>UN</v>
          </cell>
          <cell r="F1619">
            <v>778680</v>
          </cell>
          <cell r="G1619">
            <v>41556</v>
          </cell>
        </row>
        <row r="1620">
          <cell r="C1620">
            <v>2991</v>
          </cell>
          <cell r="D1620" t="str">
            <v>Suministro E Instalacion De Iluminacion Decoflood 605 O Similar Para Uso Exterior</v>
          </cell>
          <cell r="E1620" t="str">
            <v>UN</v>
          </cell>
          <cell r="F1620">
            <v>511387.5</v>
          </cell>
          <cell r="G1620">
            <v>41556</v>
          </cell>
        </row>
        <row r="1621">
          <cell r="C1621">
            <v>2992</v>
          </cell>
          <cell r="D1621" t="str">
            <v>Muro De Contencion En Concreto De 3000 Psi, Altura 1.00 Mt, E:0.15 Mts, Incluye Acero.</v>
          </cell>
          <cell r="E1621" t="str">
            <v>M2</v>
          </cell>
          <cell r="F1621">
            <v>124975.55</v>
          </cell>
          <cell r="G1621">
            <v>41499</v>
          </cell>
        </row>
        <row r="1622">
          <cell r="C1622">
            <v>2993</v>
          </cell>
          <cell r="D1622" t="str">
            <v>Ornamentacion Y Jardineria - Suministro E Instalacion De Plantas Corales Amarillos, Rojos Y Rosado, Incluye Transporte Y Siembra.</v>
          </cell>
          <cell r="E1622" t="str">
            <v>UN</v>
          </cell>
          <cell r="F1622">
            <v>5500</v>
          </cell>
          <cell r="G1622">
            <v>41414</v>
          </cell>
        </row>
        <row r="1623">
          <cell r="C1623">
            <v>2994</v>
          </cell>
          <cell r="D1623" t="str">
            <v>Ornamentacion Y Jardineria - Suministro E Instalacion De Plantas Miami, Incluye Transporte Y Siembra.</v>
          </cell>
          <cell r="E1623" t="str">
            <v>UN</v>
          </cell>
          <cell r="F1623">
            <v>5500</v>
          </cell>
          <cell r="G1623">
            <v>41414</v>
          </cell>
        </row>
        <row r="1624">
          <cell r="C1624">
            <v>2995</v>
          </cell>
          <cell r="D1624" t="str">
            <v>Ornamentacion Y Jardineria - Suministro E Instalacion De Plantas Euphorbia Milli 0.20 M  (Tu Y Yo), Incluye Transporte Y Siembra.</v>
          </cell>
          <cell r="E1624" t="str">
            <v>UN</v>
          </cell>
          <cell r="F1624">
            <v>5200</v>
          </cell>
          <cell r="G1624">
            <v>41712</v>
          </cell>
        </row>
        <row r="1625">
          <cell r="C1625">
            <v>2996</v>
          </cell>
          <cell r="D1625" t="str">
            <v>Ornamentacion Y Jardineria - Suministro E Instalacion De Trinitarias Rojas, Blancas Y Moradas, Incluye Transporte Y Siembra.</v>
          </cell>
          <cell r="E1625" t="str">
            <v>UN</v>
          </cell>
          <cell r="F1625">
            <v>20000</v>
          </cell>
          <cell r="G1625">
            <v>41414</v>
          </cell>
        </row>
        <row r="1626">
          <cell r="C1626">
            <v>2997</v>
          </cell>
          <cell r="D1626" t="str">
            <v>Ornamentacion Y Jardineria - Suministro E Instalacion De Sillas O Bancas Prefabricadas En Concreto Para Exteriores,Sin Espaldar, De 1.20 Mts, Incluye Transporte</v>
          </cell>
          <cell r="E1626" t="str">
            <v>UN</v>
          </cell>
          <cell r="F1626">
            <v>400000</v>
          </cell>
          <cell r="G1626">
            <v>41590</v>
          </cell>
        </row>
        <row r="1627">
          <cell r="C1627">
            <v>2998</v>
          </cell>
          <cell r="D1627" t="str">
            <v>Ornamentacion Y Jardineria - Suministro E Instalacion De Pergolas En Madera Teca, Elaborado Con Piezas De 0.045 Mts X 0.15 Mts, Para Exteriores, Estructura Anclada Con Tornilleria Galvanizada, Acabada Con Pintura De Madera Para Interperie.</v>
          </cell>
          <cell r="E1627" t="str">
            <v>M2</v>
          </cell>
          <cell r="F1627">
            <v>380000</v>
          </cell>
          <cell r="G1627">
            <v>41414</v>
          </cell>
        </row>
        <row r="1628">
          <cell r="C1628">
            <v>2999</v>
          </cell>
          <cell r="D1628" t="str">
            <v>Escalera En Concreto De 3000 Psi, No Incluye Acero Refuerzo, Acabado En Granito Pulido,(Ver Diseño).</v>
          </cell>
          <cell r="E1628" t="str">
            <v>M3</v>
          </cell>
          <cell r="F1628">
            <v>826572.18</v>
          </cell>
          <cell r="G1628">
            <v>41403</v>
          </cell>
        </row>
        <row r="1629">
          <cell r="C1629">
            <v>3000</v>
          </cell>
          <cell r="D1629" t="str">
            <v>Piso En Tablón Rojo Vitrificado De 0.30 X 0.30 Metros Para Huella Y Contrahuella En Reparación De Escalera</v>
          </cell>
          <cell r="E1629" t="str">
            <v>M2</v>
          </cell>
          <cell r="F1629">
            <v>39632.85</v>
          </cell>
          <cell r="G1629">
            <v>41365</v>
          </cell>
        </row>
        <row r="1630">
          <cell r="C1630">
            <v>3001</v>
          </cell>
          <cell r="D1630" t="str">
            <v>Mortero 1:7</v>
          </cell>
          <cell r="E1630" t="str">
            <v>M3</v>
          </cell>
          <cell r="F1630">
            <v>174901.95</v>
          </cell>
          <cell r="G1630">
            <v>42438</v>
          </cell>
        </row>
        <row r="1631">
          <cell r="C1631">
            <v>3002</v>
          </cell>
          <cell r="D1631" t="str">
            <v>Relleno En Piedra De Canto Rodado.</v>
          </cell>
          <cell r="E1631" t="str">
            <v>M3</v>
          </cell>
          <cell r="F1631">
            <v>102540</v>
          </cell>
          <cell r="G1631">
            <v>41499</v>
          </cell>
        </row>
        <row r="1632">
          <cell r="C1632">
            <v>3005</v>
          </cell>
          <cell r="D1632" t="str">
            <v>Desmonte Y Limpieza De Bosque Incluye Retiro De Material</v>
          </cell>
          <cell r="E1632" t="str">
            <v>HA</v>
          </cell>
          <cell r="F1632">
            <v>2200750</v>
          </cell>
          <cell r="G1632">
            <v>41408</v>
          </cell>
        </row>
        <row r="1633">
          <cell r="C1633">
            <v>3006</v>
          </cell>
          <cell r="D1633" t="str">
            <v>Conformación De Terraplenes</v>
          </cell>
          <cell r="E1633" t="str">
            <v>M3</v>
          </cell>
          <cell r="F1633">
            <v>20725.88</v>
          </cell>
          <cell r="G1633">
            <v>41408</v>
          </cell>
        </row>
        <row r="1634">
          <cell r="C1634">
            <v>3009</v>
          </cell>
          <cell r="D1634" t="str">
            <v>Imprimación Con Emulsión Asfáltica Crl - 0 O Crl - 1H</v>
          </cell>
          <cell r="E1634" t="str">
            <v>M2</v>
          </cell>
          <cell r="F1634">
            <v>2607.5</v>
          </cell>
          <cell r="G1634">
            <v>42552</v>
          </cell>
        </row>
        <row r="1635">
          <cell r="C1635">
            <v>3010</v>
          </cell>
          <cell r="D1635" t="str">
            <v>Nivelación, Replanteo Y Señalización De Estructuras Viales</v>
          </cell>
          <cell r="E1635" t="str">
            <v>M2</v>
          </cell>
          <cell r="F1635">
            <v>2746.63</v>
          </cell>
          <cell r="G1635">
            <v>41786</v>
          </cell>
        </row>
        <row r="1636">
          <cell r="C1636">
            <v>3011</v>
          </cell>
          <cell r="D1636" t="str">
            <v>Excavación Sin Clasificar De Las Explanaciones Y Canales Con Retroexcavadora, No Incluye Retiro De Material</v>
          </cell>
          <cell r="E1636" t="str">
            <v>M3</v>
          </cell>
          <cell r="F1636">
            <v>7757.22</v>
          </cell>
          <cell r="G1636">
            <v>41821</v>
          </cell>
        </row>
        <row r="1637">
          <cell r="C1637">
            <v>3012</v>
          </cell>
          <cell r="D1637" t="str">
            <v>Conformación De Terraplen Compactado Con Material Seleccionado</v>
          </cell>
          <cell r="E1637" t="str">
            <v>M3</v>
          </cell>
          <cell r="F1637">
            <v>96187.4</v>
          </cell>
          <cell r="G1637">
            <v>42552</v>
          </cell>
        </row>
        <row r="1638">
          <cell r="C1638">
            <v>3013</v>
          </cell>
          <cell r="D1638" t="str">
            <v>Relleno En Material De Subbase Granular Compactado</v>
          </cell>
          <cell r="E1638" t="str">
            <v>M3</v>
          </cell>
          <cell r="F1638">
            <v>102793.5</v>
          </cell>
          <cell r="G1638">
            <v>42572</v>
          </cell>
        </row>
        <row r="1639">
          <cell r="C1639">
            <v>3015</v>
          </cell>
          <cell r="D1639" t="str">
            <v>Relleno En Material De Base Granular Compactado</v>
          </cell>
          <cell r="E1639" t="str">
            <v>M3</v>
          </cell>
          <cell r="F1639">
            <v>127527.25</v>
          </cell>
          <cell r="G1639">
            <v>42724</v>
          </cell>
        </row>
        <row r="1640">
          <cell r="C1640">
            <v>3016</v>
          </cell>
          <cell r="D1640" t="str">
            <v>Pavimento En Concreto Rígido Mr = 45 (650 Psi), E = 0.30 Metros, Pasadores D = 1 1/2" - Longitud 0.50 Metros A Cada 0.30 Metros Y D = 5/8" - Longitud 1.00 Metros A Cada 1.20 Metros, Junta Y Antisol</v>
          </cell>
          <cell r="E1640" t="str">
            <v>M3</v>
          </cell>
          <cell r="F1640">
            <v>651866.35</v>
          </cell>
          <cell r="G1640">
            <v>42552</v>
          </cell>
        </row>
        <row r="1641">
          <cell r="C1641">
            <v>3018</v>
          </cell>
          <cell r="D1641" t="str">
            <v>Relleno Con Material Granular Filtrante</v>
          </cell>
          <cell r="E1641" t="str">
            <v>M3</v>
          </cell>
          <cell r="F1641">
            <v>83638.94</v>
          </cell>
          <cell r="G1641">
            <v>41408</v>
          </cell>
        </row>
        <row r="1642">
          <cell r="C1642">
            <v>3020</v>
          </cell>
          <cell r="D1642" t="str">
            <v>Canal Pluvial En Concreto De 3000 Psi No Incluye Acero De Refuerzo</v>
          </cell>
          <cell r="E1642" t="str">
            <v>M3</v>
          </cell>
          <cell r="F1642">
            <v>514315.42</v>
          </cell>
          <cell r="G1642">
            <v>41579</v>
          </cell>
        </row>
        <row r="1643">
          <cell r="C1643">
            <v>3022</v>
          </cell>
          <cell r="D1643" t="str">
            <v>Cuneta En Concreto De 3000 Psi,  Clase F, Fundida En El Lugar</v>
          </cell>
          <cell r="E1643" t="str">
            <v>M3</v>
          </cell>
          <cell r="F1643">
            <v>515970.36</v>
          </cell>
          <cell r="G1643">
            <v>41569</v>
          </cell>
        </row>
        <row r="1644">
          <cell r="C1644">
            <v>3023</v>
          </cell>
          <cell r="D1644" t="str">
            <v>Corte, Demolición Incluye Retiro De Material Y Resane Con Concreto De 3000 Psi De Andén, Para Instalación De Tubería</v>
          </cell>
          <cell r="E1644" t="str">
            <v>ML</v>
          </cell>
          <cell r="F1644">
            <v>79232.539999999994</v>
          </cell>
          <cell r="G1644">
            <v>41781</v>
          </cell>
        </row>
        <row r="1645">
          <cell r="C1645">
            <v>3025</v>
          </cell>
          <cell r="D1645" t="str">
            <v>Suministro E Instalación De Transformador Monofásico De 37.5 Kva, Incluye Elementos De Protección, Accesorios Para Poste. (Ver Diseño)</v>
          </cell>
          <cell r="E1645" t="str">
            <v>UN</v>
          </cell>
          <cell r="F1645">
            <v>11250832.960000001</v>
          </cell>
          <cell r="G1645">
            <v>42447</v>
          </cell>
        </row>
        <row r="1646">
          <cell r="C1646">
            <v>3026</v>
          </cell>
          <cell r="D1646" t="str">
            <v>Cimentación Para Base De Mástil De 24.00 Metros En Concreto Armado De 3500 Psi, Zapata De 2.00 X 2.00 X 0.40 Metros, Pedestal De 0.80 X 0.80 X 2.60 Metros, Incluye Pedestal Ornamental (Ver Diseño)</v>
          </cell>
          <cell r="E1646" t="str">
            <v>UN</v>
          </cell>
          <cell r="F1646">
            <v>6141417.6699999999</v>
          </cell>
          <cell r="G1646">
            <v>41388</v>
          </cell>
        </row>
        <row r="1647">
          <cell r="C1647">
            <v>3033</v>
          </cell>
          <cell r="D1647" t="str">
            <v>Suministro E Instalación De Tablero De Control Para 5 Salidas De Iluminación, Incluye Fotocelda, Contactores, Breaker Y Accesorios</v>
          </cell>
          <cell r="E1647" t="str">
            <v>UN</v>
          </cell>
          <cell r="F1647">
            <v>9628640</v>
          </cell>
          <cell r="G1647">
            <v>41737</v>
          </cell>
        </row>
        <row r="1648">
          <cell r="C1648">
            <v>3035</v>
          </cell>
          <cell r="D1648" t="str">
            <v>Suministro E Instalación De Dispensador Para Jabón Líquido Para Instalar En Pared, Con Tornillos Escondidos, Cuerpo En Acero Inoxidable Satinado, Botón Pulsador En Abs Resistente, Capacidad 1.2 Lts, Ventanilla De Descarga Superior Con Llave, Nivel De Jabón, Push Frontal</v>
          </cell>
          <cell r="E1648" t="str">
            <v>UN</v>
          </cell>
          <cell r="F1648">
            <v>161975</v>
          </cell>
          <cell r="G1648">
            <v>42538</v>
          </cell>
        </row>
        <row r="1649">
          <cell r="C1649">
            <v>3037</v>
          </cell>
          <cell r="D1649" t="str">
            <v>Suministro E Instalación De Gabinete Para Toallas De Papel De Sobreponer A La Pared, En Acero Inoxidable Satinado 304, Capacidad 300 Toallas O Dos (2) Paquetes, Cerradura Con Llave</v>
          </cell>
          <cell r="E1649" t="str">
            <v>UN</v>
          </cell>
          <cell r="F1649">
            <v>175075</v>
          </cell>
          <cell r="G1649">
            <v>42241</v>
          </cell>
        </row>
        <row r="1650">
          <cell r="C1650">
            <v>3039</v>
          </cell>
          <cell r="D1650" t="str">
            <v>Suministro E Instalación De Protector Para Papel Higiénico De Sobreponer En La Pared, En Acero Inoxidable 304 Satinado Para Rollo De 200/400 Metros, Cerradura Con Llave</v>
          </cell>
          <cell r="E1650" t="str">
            <v>UN</v>
          </cell>
          <cell r="F1650">
            <v>136875</v>
          </cell>
          <cell r="G1650">
            <v>42538</v>
          </cell>
        </row>
        <row r="1651">
          <cell r="C1651">
            <v>3040</v>
          </cell>
          <cell r="D1651" t="str">
            <v>Desmonte Muro En Vidrio Block</v>
          </cell>
          <cell r="E1651" t="str">
            <v>M2</v>
          </cell>
          <cell r="F1651">
            <v>21800</v>
          </cell>
          <cell r="G1651">
            <v>41381</v>
          </cell>
        </row>
        <row r="1652">
          <cell r="C1652">
            <v>3043</v>
          </cell>
          <cell r="D1652" t="str">
            <v>Suministro E Instalación De Vidro Block De 0.19 X 0.19 X 0.08 Metros</v>
          </cell>
          <cell r="E1652" t="str">
            <v>M2</v>
          </cell>
          <cell r="F1652">
            <v>294885</v>
          </cell>
          <cell r="G1652">
            <v>41381</v>
          </cell>
        </row>
        <row r="1653">
          <cell r="C1653">
            <v>3046</v>
          </cell>
          <cell r="D1653" t="str">
            <v>Mantenimiento Y Ampliación De Puesto Para Vendedores De 1.54 X 2.00 Metros, Muros Y Cubierta En Superboard De 14 Mm, Incluye Estructura En Tuberia Galvanizada Cuadrada De 3", Estera Metálica Enrollable De 2.00 X 2.00 Metros, Acabado Con Anticorrosivo Y Esmalte, Y Pintura Exterior En Vinilo.</v>
          </cell>
          <cell r="E1653" t="str">
            <v>UN</v>
          </cell>
          <cell r="F1653">
            <v>1730750.28</v>
          </cell>
          <cell r="G1653">
            <v>41386</v>
          </cell>
        </row>
        <row r="1654">
          <cell r="C1654">
            <v>3047</v>
          </cell>
          <cell r="D1654" t="str">
            <v>Mantenimiento Y Ampliación Modulo De Caseta De 6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4" t="str">
            <v>UN</v>
          </cell>
          <cell r="F1654">
            <v>10232075.76</v>
          </cell>
          <cell r="G1654">
            <v>41386</v>
          </cell>
        </row>
        <row r="1655">
          <cell r="C1655">
            <v>3048</v>
          </cell>
          <cell r="D1655" t="str">
            <v>Mantenimiento Y Ampliación Modulo De Caseta De 4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5" t="str">
            <v>UN</v>
          </cell>
          <cell r="F1655">
            <v>6821383.8399999999</v>
          </cell>
          <cell r="G1655">
            <v>41386</v>
          </cell>
        </row>
        <row r="1656">
          <cell r="C1656">
            <v>3052</v>
          </cell>
          <cell r="D1656" t="str">
            <v>Suministro E Instalación De Mastil Para Iluminación De 24.00 Metros, En Acero Galvanizado. Tronco Cónico Poligonal, Seccionado, Corona Fija, Incluye Canastilla De Anclaje Y Sistema De Pararrayo</v>
          </cell>
          <cell r="E1656" t="str">
            <v>UN</v>
          </cell>
          <cell r="F1656">
            <v>17163900</v>
          </cell>
          <cell r="G1656">
            <v>41388</v>
          </cell>
        </row>
        <row r="1657">
          <cell r="C1657">
            <v>3054</v>
          </cell>
          <cell r="D1657" t="str">
            <v>Suministro E Instalación De Secador De Mano Eléctrico 1Aa Eco Sra  Turbo De Sobreponer En La Pared, En Acero Inoxidable 304 Satinado Con Sensor</v>
          </cell>
          <cell r="E1657" t="str">
            <v>UN</v>
          </cell>
          <cell r="F1657">
            <v>823958.33</v>
          </cell>
          <cell r="G1657">
            <v>42538</v>
          </cell>
        </row>
        <row r="1658">
          <cell r="C1658">
            <v>3056</v>
          </cell>
          <cell r="D1658" t="str">
            <v>Canal De Aguas Lluvias Con Base, Muros Y Tapa En Concreto De 3000 Psi, De 0.90 Metros  De Base, Por 0.50 A 0.30 Metros De Altura, Muros E = 0.15 Metros, Con Acero De Refuerzo  3/8"  A Cada 0.50 Metros, En Ambos Sentidos (Ver Diseño)</v>
          </cell>
          <cell r="E1658" t="str">
            <v>ML</v>
          </cell>
          <cell r="F1658">
            <v>219364.78</v>
          </cell>
          <cell r="G1658">
            <v>41389</v>
          </cell>
        </row>
        <row r="1659">
          <cell r="C1659">
            <v>3057</v>
          </cell>
          <cell r="D1659" t="str">
            <v>Colector De Inicio En Canal De Aguas Lluvias Con Muros En Ladrillo Tolete Altura 0.75 Metros, Pañetados Con Mortero Impermeabilizado, Viga Perimetral De 0.15 X 0.20 Metros Con 2 Varillas De 3/8" Estribos De 1/4" A Cada 0.25 Metros, Tapa Y Base  En Concreto De 3000 Psi De 1.20 X 2.15 Metros, Base  E = 0.15 Metros, Con Acero De Refuerzo  3/8"  A Cada 0.25 Metros En Ambos Sentidos Incluye 5 Varillas De Acero D = 3/4"  Longitud 0.30 Metros (Ver Diseño)</v>
          </cell>
          <cell r="E1659" t="str">
            <v>UN</v>
          </cell>
          <cell r="F1659">
            <v>839174.28</v>
          </cell>
          <cell r="G1659">
            <v>41389</v>
          </cell>
        </row>
        <row r="1660">
          <cell r="C1660">
            <v>3060</v>
          </cell>
          <cell r="D1660" t="str">
            <v>Suministro E Instalación De Orinal Santa Fé O Similar, Incluye Grifería De Fluxómetro Electrónico</v>
          </cell>
          <cell r="E1660" t="str">
            <v>UN</v>
          </cell>
          <cell r="F1660">
            <v>659100</v>
          </cell>
          <cell r="G1660">
            <v>41390</v>
          </cell>
        </row>
        <row r="1661">
          <cell r="C1661">
            <v>3062</v>
          </cell>
          <cell r="D1661" t="str">
            <v>Suministro E Instalación De Sanitario Taza Báltica O Similar, Incluye Grifería De Fluxómetro Electrónico</v>
          </cell>
          <cell r="E1661" t="str">
            <v>UN</v>
          </cell>
          <cell r="F1661">
            <v>924200</v>
          </cell>
          <cell r="G1661">
            <v>42534</v>
          </cell>
        </row>
        <row r="1662">
          <cell r="C1662">
            <v>3064</v>
          </cell>
          <cell r="D1662" t="str">
            <v>Pintura En Esmalte Sobre Tubería, Incluye Anticorrosivo</v>
          </cell>
          <cell r="E1662" t="str">
            <v>ML</v>
          </cell>
          <cell r="F1662">
            <v>7656.68</v>
          </cell>
          <cell r="G1662">
            <v>41390</v>
          </cell>
        </row>
        <row r="1663">
          <cell r="C1663">
            <v>3070</v>
          </cell>
          <cell r="D1663" t="str">
            <v>Suministro E Instalación De Cubierta En Lámina Ecoroof, Con Estructura En Vigas Ipe 240, Pares Y Correas En Pag Calibre 14 Y 16, Decoración En Circulo En Los Pie Amigos, Acabado En Pintura Anticorrosiva Y Esmalte Blanco, Zapatas Para La Instalación De Las Vigas, Incluye Tornillos Y Accesorios De Fijación. Area 330 M2 (Ver Diseño)</v>
          </cell>
          <cell r="E1663" t="str">
            <v>UN</v>
          </cell>
          <cell r="F1663">
            <v>36708959.68</v>
          </cell>
          <cell r="G1663">
            <v>41393</v>
          </cell>
        </row>
        <row r="1664">
          <cell r="C1664">
            <v>3072</v>
          </cell>
          <cell r="D1664" t="str">
            <v>Provisión De Otras Redes De Servicios Públicos Reconstrucción Cra 54</v>
          </cell>
          <cell r="E1664" t="str">
            <v>GL</v>
          </cell>
          <cell r="F1664">
            <v>400000000</v>
          </cell>
          <cell r="G1664">
            <v>41410</v>
          </cell>
        </row>
        <row r="1665">
          <cell r="C1665">
            <v>3073</v>
          </cell>
          <cell r="D1665" t="str">
            <v>Provisión De Paisajismo Y Amoblamiento Reconstrucción Cra 54</v>
          </cell>
          <cell r="E1665" t="str">
            <v>GL</v>
          </cell>
          <cell r="F1665">
            <v>300000000</v>
          </cell>
          <cell r="G1665">
            <v>41410</v>
          </cell>
        </row>
        <row r="1666">
          <cell r="C1666">
            <v>3074</v>
          </cell>
          <cell r="D1666" t="str">
            <v>Provisión De La Implementación Del Plan De Manejo De Tráfico Y Publicidad Institucional Reconstrucción Cra 54</v>
          </cell>
          <cell r="E1666" t="str">
            <v>GL</v>
          </cell>
          <cell r="F1666">
            <v>150000000</v>
          </cell>
          <cell r="G1666">
            <v>41410</v>
          </cell>
        </row>
        <row r="1667">
          <cell r="C1667">
            <v>3075</v>
          </cell>
          <cell r="D1667" t="str">
            <v>Provisión Para Los Estudios Y Diseños Necesarios, Construccion Carcel Distrital Para Varones En El Distrito De Barranquilla.</v>
          </cell>
          <cell r="E1667" t="str">
            <v>GL</v>
          </cell>
          <cell r="F1667">
            <v>255000000</v>
          </cell>
          <cell r="G1667">
            <v>42573</v>
          </cell>
        </row>
        <row r="1668">
          <cell r="C1668">
            <v>3076</v>
          </cell>
          <cell r="D1668" t="str">
            <v>Provisión De Señalización Horizontal Y Vertical Reconstrucción Cra 54</v>
          </cell>
          <cell r="E1668" t="str">
            <v>GL</v>
          </cell>
          <cell r="F1668">
            <v>100000000</v>
          </cell>
          <cell r="G1668">
            <v>41410</v>
          </cell>
        </row>
        <row r="1669">
          <cell r="C1669">
            <v>3077</v>
          </cell>
          <cell r="D1669" t="str">
            <v>Provisión Para Las Instalaciones Hidraulicas, Sanitarias Y Contraincendios (Ver Diseño).</v>
          </cell>
          <cell r="E1669" t="str">
            <v>GL</v>
          </cell>
          <cell r="F1669">
            <v>440000000</v>
          </cell>
          <cell r="G1669">
            <v>42401</v>
          </cell>
        </row>
        <row r="1670">
          <cell r="C1670">
            <v>3078</v>
          </cell>
          <cell r="D1670" t="str">
            <v>Base De Concreto De 3000 Psi, De 0.60 X 0.60 X 1.20 Metros, Con Varillas De 3/8"  Y Estribos De 3/8" A Cada 0.20 Metros Incluye Excavación A Mano</v>
          </cell>
          <cell r="E1670" t="str">
            <v>UN</v>
          </cell>
          <cell r="F1670">
            <v>242900.06</v>
          </cell>
          <cell r="G1670">
            <v>41403</v>
          </cell>
        </row>
        <row r="1671">
          <cell r="C1671">
            <v>3080</v>
          </cell>
          <cell r="D1671" t="str">
            <v>Suministro E Instalación De Poste De Acero Galvanizado En Caliente De 6 Mts. De Altura, Tronco Cónico Poligonal, En Lamina De Acero. Acabado Final En Pintura De Esmalte Para Exteriores. Incluye Base De Concreto.</v>
          </cell>
          <cell r="E1671" t="str">
            <v>UN</v>
          </cell>
          <cell r="F1671">
            <v>2016761.39</v>
          </cell>
          <cell r="G1671">
            <v>42557</v>
          </cell>
        </row>
        <row r="1672">
          <cell r="C1672">
            <v>3081</v>
          </cell>
          <cell r="D1672" t="str">
            <v>Provisiones Generales (Ver Diseño).</v>
          </cell>
          <cell r="E1672" t="str">
            <v>GL</v>
          </cell>
          <cell r="F1672">
            <v>220000000</v>
          </cell>
          <cell r="G1672">
            <v>42401</v>
          </cell>
        </row>
        <row r="1673">
          <cell r="C1673">
            <v>3082</v>
          </cell>
          <cell r="D1673" t="str">
            <v>Pavimento En Concreto Rígido Mr = 600 Psi A La Flexión, E = 0.29 Metros, Incluye Pasadores De 1 1/2" Liso A 0.30 Metros Y Barra De Amarre De 5/8" Corrugado A 1.20 Metros De Separación, Cortadora De Pavimento Junta Y Aditivo Curado</v>
          </cell>
          <cell r="E1673" t="str">
            <v>M3</v>
          </cell>
          <cell r="F1673">
            <v>618844.78</v>
          </cell>
          <cell r="G1673">
            <v>42493</v>
          </cell>
        </row>
        <row r="1674">
          <cell r="C1674">
            <v>3083</v>
          </cell>
          <cell r="D1674" t="str">
            <v>Restauracion De Monumento Policarpa Salavarrieta (Ver Diseño).</v>
          </cell>
          <cell r="E1674" t="str">
            <v>GL</v>
          </cell>
          <cell r="F1674">
            <v>25000000</v>
          </cell>
          <cell r="G1674">
            <v>42067</v>
          </cell>
        </row>
        <row r="1675">
          <cell r="C1675">
            <v>3084</v>
          </cell>
          <cell r="D1675" t="str">
            <v>Desmonte De Vista De Cubierta A Una Altura &gt; 3.00 Metros &lt; 10.00 Metros, Incluye Retiro De Material</v>
          </cell>
          <cell r="E1675" t="str">
            <v>ML</v>
          </cell>
          <cell r="F1675">
            <v>7424</v>
          </cell>
          <cell r="G1675">
            <v>41410</v>
          </cell>
        </row>
        <row r="1676">
          <cell r="C1676">
            <v>3085</v>
          </cell>
          <cell r="D1676" t="str">
            <v>Limpieza Y Mantenimiento General De Estatua A La Libertad Plaza San Jose, Incluye: Hidrofugante Y Tratamiento Preventivo (Ver Diseño).</v>
          </cell>
          <cell r="E1676" t="str">
            <v>GL</v>
          </cell>
          <cell r="F1676">
            <v>16000000</v>
          </cell>
          <cell r="G1676">
            <v>42241</v>
          </cell>
        </row>
        <row r="1677">
          <cell r="C1677">
            <v>3086</v>
          </cell>
          <cell r="D1677" t="str">
            <v>Provision Para Iluminacion Plazoleta Once De Noviembre, (Ver Diseño).</v>
          </cell>
          <cell r="E1677" t="str">
            <v>GL</v>
          </cell>
          <cell r="F1677">
            <v>200000000</v>
          </cell>
          <cell r="G1677">
            <v>41415</v>
          </cell>
        </row>
        <row r="1678">
          <cell r="C1678">
            <v>3087</v>
          </cell>
          <cell r="D1678" t="str">
            <v>Capitulo - Andenes Y Plazas</v>
          </cell>
          <cell r="E1678" t="str">
            <v>SD</v>
          </cell>
          <cell r="F1678">
            <v>0</v>
          </cell>
          <cell r="G1678">
            <v>41417</v>
          </cell>
        </row>
        <row r="1679">
          <cell r="C1679">
            <v>3088</v>
          </cell>
          <cell r="D1679" t="str">
            <v>Capitulo - Plazas</v>
          </cell>
          <cell r="E1679" t="str">
            <v>SD</v>
          </cell>
          <cell r="G1679">
            <v>41415</v>
          </cell>
        </row>
        <row r="1680">
          <cell r="C1680">
            <v>3089</v>
          </cell>
          <cell r="D1680" t="str">
            <v>Suministro E Instalación De Cubierta En Lámina Ondulada Tipo Española De Eternit , Incluye Accesorios, Amarres Y Ganchos De Fijación, Estructura De Soporte En Madera De Abarco</v>
          </cell>
          <cell r="E1680" t="str">
            <v>M2</v>
          </cell>
          <cell r="F1680">
            <v>98146.85</v>
          </cell>
          <cell r="G1680">
            <v>41416</v>
          </cell>
        </row>
        <row r="1681">
          <cell r="C1681">
            <v>3092</v>
          </cell>
          <cell r="D1681" t="str">
            <v>Columnas En Concreto De 3500 Psi, No Incluye Acero De Refuerzo</v>
          </cell>
          <cell r="E1681" t="str">
            <v>M3</v>
          </cell>
          <cell r="F1681">
            <v>780009.45</v>
          </cell>
          <cell r="G1681">
            <v>42538</v>
          </cell>
        </row>
        <row r="1682">
          <cell r="C1682">
            <v>3093</v>
          </cell>
          <cell r="D1682" t="str">
            <v>Vigas De Amarre En Concreto De 3500 Psi, No Incluye Acero De Refuerzo</v>
          </cell>
          <cell r="E1682" t="str">
            <v>M3</v>
          </cell>
          <cell r="F1682">
            <v>727181.49</v>
          </cell>
          <cell r="G1682">
            <v>42578</v>
          </cell>
        </row>
        <row r="1683">
          <cell r="C1683">
            <v>3094</v>
          </cell>
          <cell r="D1683" t="str">
            <v>Losa , Escalera En Concreto De 3500 Psi, No Incluye Acero De Refuerzo</v>
          </cell>
          <cell r="E1683" t="str">
            <v>M3</v>
          </cell>
          <cell r="F1683">
            <v>931451.22</v>
          </cell>
          <cell r="G1683">
            <v>42524</v>
          </cell>
        </row>
        <row r="1684">
          <cell r="C1684">
            <v>3095</v>
          </cell>
          <cell r="D1684" t="str">
            <v>Concreto De 4000 Psi Impermeabilizado</v>
          </cell>
          <cell r="E1684" t="str">
            <v>M3</v>
          </cell>
          <cell r="F1684">
            <v>424840.81</v>
          </cell>
          <cell r="G1684">
            <v>42573</v>
          </cell>
        </row>
        <row r="1685">
          <cell r="C1685">
            <v>3096</v>
          </cell>
          <cell r="D1685" t="str">
            <v>Muro Para Soporte O Estribos De Puente E = 0.25 Metros, En Concreto Impermeabilizado De 4000 Psi, No Incluye Acero De Refuerzo</v>
          </cell>
          <cell r="E1685" t="str">
            <v>M2</v>
          </cell>
          <cell r="F1685">
            <v>158264.18</v>
          </cell>
          <cell r="G1685">
            <v>41477</v>
          </cell>
        </row>
        <row r="1686">
          <cell r="C1686">
            <v>3097</v>
          </cell>
          <cell r="D1686" t="str">
            <v>Muro Para Soporte O Estribos De Puente E = 0.30 Metros, En Concreto Impermeabilizado De 4000 Psi, No Incluye Acero De Refuerzo</v>
          </cell>
          <cell r="E1686" t="str">
            <v>M2</v>
          </cell>
          <cell r="F1686">
            <v>180427.63</v>
          </cell>
          <cell r="G1686">
            <v>41477</v>
          </cell>
        </row>
        <row r="1687">
          <cell r="C1687">
            <v>3098</v>
          </cell>
          <cell r="D1687" t="str">
            <v>Levante De Muro En Ladrillo Tolete De 0.24 X 0.06 X 0.12 Metros, Con Mortero De Pega 1:4 A La Vista</v>
          </cell>
          <cell r="E1687" t="str">
            <v>M2</v>
          </cell>
          <cell r="F1687">
            <v>76432.88</v>
          </cell>
          <cell r="G1687">
            <v>41478</v>
          </cell>
        </row>
        <row r="1688">
          <cell r="C1688">
            <v>3099</v>
          </cell>
          <cell r="D1688" t="str">
            <v>Levante De Muro En Ladrillo Tolete De 0.24 X 0.06 X 0.12 Metros, Con Mortero De Pega 1:4 A La Vista, En Área Con Ancho &lt; 0.80 Metros</v>
          </cell>
          <cell r="E1688" t="str">
            <v>ML</v>
          </cell>
          <cell r="F1688">
            <v>62131.15</v>
          </cell>
          <cell r="G1688">
            <v>42496</v>
          </cell>
        </row>
        <row r="1689">
          <cell r="C1689">
            <v>3100</v>
          </cell>
          <cell r="D1689" t="str">
            <v>Mesón En Concreto De 3000 Psi, E = 0.05 Metros, Ancho &lt; 0.60 Metros Varillas De 3/8" A Cada 0.15 Metros En Ambos Sentidos, Acabado A La Vista</v>
          </cell>
          <cell r="E1689" t="str">
            <v>ML</v>
          </cell>
          <cell r="F1689">
            <v>43921.25</v>
          </cell>
          <cell r="G1689">
            <v>42416</v>
          </cell>
        </row>
        <row r="1690">
          <cell r="C1690">
            <v>3101</v>
          </cell>
          <cell r="D1690" t="str">
            <v>Plantilla De Piso En Concreto De 3000 Psi E = 0.08 Metros</v>
          </cell>
          <cell r="E1690" t="str">
            <v>M2</v>
          </cell>
          <cell r="F1690">
            <v>41903.870000000003</v>
          </cell>
          <cell r="G1690">
            <v>42538</v>
          </cell>
        </row>
        <row r="1691">
          <cell r="C1691">
            <v>3102</v>
          </cell>
          <cell r="D1691" t="str">
            <v>Placa Para Losas Superiores De 3500 Psi, E = 0.10 Metros</v>
          </cell>
          <cell r="E1691" t="str">
            <v>M2</v>
          </cell>
          <cell r="F1691">
            <v>95742.95</v>
          </cell>
          <cell r="G1691">
            <v>41479</v>
          </cell>
        </row>
        <row r="1692">
          <cell r="C1692">
            <v>3103</v>
          </cell>
          <cell r="D1692" t="str">
            <v>Placa Para Losa De Fondo De 3500 Psi, E = 0.20 Metros</v>
          </cell>
          <cell r="E1692" t="str">
            <v>M2</v>
          </cell>
          <cell r="F1692">
            <v>114257.3</v>
          </cell>
          <cell r="G1692">
            <v>41479</v>
          </cell>
        </row>
        <row r="1693">
          <cell r="C1693">
            <v>3105</v>
          </cell>
          <cell r="D1693" t="str">
            <v>Suministro De Válvula De Compuerta Brida X Brida Norma Iso Pn 10 D = 100 Mm (4")</v>
          </cell>
          <cell r="E1693" t="str">
            <v>UN</v>
          </cell>
          <cell r="F1693">
            <v>475000</v>
          </cell>
          <cell r="G1693">
            <v>41480</v>
          </cell>
        </row>
        <row r="1694">
          <cell r="C1694">
            <v>3106</v>
          </cell>
          <cell r="D1694" t="str">
            <v>Suministro De Codo 90° Brida X Brida Hd Norma Iso Pn 10, D = 100 Mm (4")</v>
          </cell>
          <cell r="E1694" t="str">
            <v>UN</v>
          </cell>
          <cell r="F1694">
            <v>209000</v>
          </cell>
          <cell r="G1694">
            <v>41480</v>
          </cell>
        </row>
        <row r="1695">
          <cell r="C1695">
            <v>3107</v>
          </cell>
          <cell r="D1695" t="str">
            <v>Suministro De Niples En Hd Bridados Norma Iso Pn 10 (3.00 Metros &lt; L &gt; = 4.00 Metros) L = 3.6 D = 100 Mm  (4")</v>
          </cell>
          <cell r="E1695" t="str">
            <v>UN</v>
          </cell>
          <cell r="F1695">
            <v>1266720</v>
          </cell>
          <cell r="G1695">
            <v>41480</v>
          </cell>
        </row>
        <row r="1696">
          <cell r="C1696">
            <v>3108</v>
          </cell>
          <cell r="D1696" t="str">
            <v>Suministro De Pasamuro Hd Norma  Iso Pn 10, L &lt;= 1.00 Metro, L = 0.80 Metro, Brida X Brida D = 100 Mm (4")</v>
          </cell>
          <cell r="E1696" t="str">
            <v>UN</v>
          </cell>
          <cell r="F1696">
            <v>389760</v>
          </cell>
          <cell r="G1696">
            <v>41480</v>
          </cell>
        </row>
        <row r="1697">
          <cell r="C1697">
            <v>3109</v>
          </cell>
          <cell r="D1697" t="str">
            <v>Suministro De Niples Bridados Norma Iso  Pn 10, (1.00 Metro &lt; L &lt;= 2.00 Metros) L = 1.40 Metros D = 100 (4")</v>
          </cell>
          <cell r="E1697" t="str">
            <v>UN</v>
          </cell>
          <cell r="F1697">
            <v>535920</v>
          </cell>
          <cell r="G1697">
            <v>41480</v>
          </cell>
        </row>
        <row r="1698">
          <cell r="C1698">
            <v>3110</v>
          </cell>
          <cell r="D1698" t="str">
            <v>Suministro De Niple Bridados Norma Iso Pn10 (L &lt; = 1.00 Metros) L =0.90 D = 100 Mm (4")</v>
          </cell>
          <cell r="E1698" t="str">
            <v>UN</v>
          </cell>
          <cell r="F1698">
            <v>389760</v>
          </cell>
          <cell r="G1698">
            <v>41480</v>
          </cell>
        </row>
        <row r="1699">
          <cell r="C1699">
            <v>3111</v>
          </cell>
          <cell r="D1699" t="str">
            <v>Suministro De Niples Bridados Norma Iso Pn 10 ( L &lt;= 1.00 Metro) L = 0.25 Metros D = 100 Mm (4")</v>
          </cell>
          <cell r="E1699" t="str">
            <v>UN</v>
          </cell>
          <cell r="F1699">
            <v>243600</v>
          </cell>
          <cell r="G1699">
            <v>41480</v>
          </cell>
        </row>
        <row r="1700">
          <cell r="C1700">
            <v>3112</v>
          </cell>
          <cell r="D1700" t="str">
            <v>Suministro De Unión De Desmontaje Norma Iso Pn 10 D = 100 Mm (4")</v>
          </cell>
          <cell r="E1700" t="str">
            <v>UN</v>
          </cell>
          <cell r="F1700">
            <v>105000</v>
          </cell>
          <cell r="G1700">
            <v>41480</v>
          </cell>
        </row>
        <row r="1701">
          <cell r="C1701">
            <v>3113</v>
          </cell>
          <cell r="D1701" t="str">
            <v>Suministro De Válvula Cheque D = 100 Mm (4"), Bridada</v>
          </cell>
          <cell r="E1701" t="str">
            <v>UN</v>
          </cell>
          <cell r="F1701">
            <v>680000</v>
          </cell>
          <cell r="G1701">
            <v>41480</v>
          </cell>
        </row>
        <row r="1702">
          <cell r="C1702">
            <v>3114</v>
          </cell>
          <cell r="D1702" t="str">
            <v>Suministro De Tee Brida X Brida X Brida Hd Norma Iso Pn 10 D = 100 Mm (4")</v>
          </cell>
          <cell r="E1702" t="str">
            <v>UN</v>
          </cell>
          <cell r="F1702">
            <v>344000</v>
          </cell>
          <cell r="G1702">
            <v>41480</v>
          </cell>
        </row>
        <row r="1703">
          <cell r="C1703">
            <v>3115</v>
          </cell>
          <cell r="D1703" t="str">
            <v>Suministro De Bomba Para Aguas Residuales Domésticas, Q = 11.4 Lps Y Tdh = 11.4 Metros, Tipo Sumergibles, Para Trabajar En Pozo Húmedo, Motor Eléctrico 3 Fases, 460 Vac, 60 Ciclos, Incluye: - Codo Y Soporte Para Pozo Húmedo Y Sistema De Elevación Con Tubos Guía Soporte Y Cadena Eslabonada De 15 Metros Para Izamiento De La Bomba - Cable De Fuerza Y Control Para Su Conexión (25.00 Metros)</v>
          </cell>
          <cell r="E1703" t="str">
            <v>UN</v>
          </cell>
          <cell r="F1703">
            <v>4715000</v>
          </cell>
          <cell r="G1703">
            <v>41480</v>
          </cell>
        </row>
        <row r="1704">
          <cell r="C1704">
            <v>3116</v>
          </cell>
          <cell r="D1704" t="str">
            <v>Suministro De Tuberías De Acueducto De Polietileno De Alta Densidad (Pead) De 110Mm Pn 10 Pe 100 D=4"</v>
          </cell>
          <cell r="E1704" t="str">
            <v>ML</v>
          </cell>
          <cell r="F1704">
            <v>17224.259999999998</v>
          </cell>
          <cell r="G1704">
            <v>42691</v>
          </cell>
        </row>
        <row r="1705">
          <cell r="C1705">
            <v>3117</v>
          </cell>
          <cell r="D1705" t="str">
            <v>Suministro De Codo De Polietileno 110Mm X 90°</v>
          </cell>
          <cell r="E1705" t="str">
            <v>UN</v>
          </cell>
          <cell r="F1705">
            <v>35067.78</v>
          </cell>
          <cell r="G1705">
            <v>42692</v>
          </cell>
        </row>
        <row r="1706">
          <cell r="C1706">
            <v>3120</v>
          </cell>
          <cell r="D1706" t="str">
            <v>Capitulo - Andenes, Separador Central Y Alameda</v>
          </cell>
          <cell r="E1706" t="str">
            <v>SD</v>
          </cell>
          <cell r="F1706">
            <v>0</v>
          </cell>
          <cell r="G1706">
            <v>41491</v>
          </cell>
        </row>
        <row r="1707">
          <cell r="C1707">
            <v>3121</v>
          </cell>
          <cell r="D1707" t="str">
            <v>Vigas De Confinamiento De 0.20*0.30 Metros, En Concreto De 4000 Psi, Reforzado Con Dos Varillas De 3/8" Y Estribos De 1/4" A Cada 0.32 Metros</v>
          </cell>
          <cell r="E1707" t="str">
            <v>ML</v>
          </cell>
          <cell r="F1707">
            <v>47850.46</v>
          </cell>
          <cell r="G1707">
            <v>41717</v>
          </cell>
        </row>
        <row r="1708">
          <cell r="C1708">
            <v>3123</v>
          </cell>
          <cell r="D1708" t="str">
            <v>Suministro E Instalacion De Piso En Baldosa Granallada Ref. Pg13 Tipo Alfa De 0.30*0.30 Metros, En Colores Azul Y Negro.</v>
          </cell>
          <cell r="E1708" t="str">
            <v>M2</v>
          </cell>
          <cell r="F1708">
            <v>94108.61</v>
          </cell>
          <cell r="G1708">
            <v>41717</v>
          </cell>
        </row>
        <row r="1709">
          <cell r="C1709">
            <v>3124</v>
          </cell>
          <cell r="D1709" t="str">
            <v>Plantilla De Piso En Concreto De 4000 Psi E: 0.10 Metros</v>
          </cell>
          <cell r="E1709" t="str">
            <v>M2</v>
          </cell>
          <cell r="F1709">
            <v>59542.65</v>
          </cell>
          <cell r="G1709">
            <v>41492</v>
          </cell>
        </row>
        <row r="1710">
          <cell r="C1710">
            <v>3125</v>
          </cell>
          <cell r="D1710" t="str">
            <v>Capitulo - Provisiones</v>
          </cell>
          <cell r="E1710" t="str">
            <v>SD</v>
          </cell>
          <cell r="F1710">
            <v>0</v>
          </cell>
          <cell r="G1710">
            <v>42395</v>
          </cell>
        </row>
        <row r="1711">
          <cell r="C1711">
            <v>3127</v>
          </cell>
          <cell r="D1711" t="str">
            <v>Piso En Baldosa Sargazos De 0.45 X 0.45 Metros</v>
          </cell>
          <cell r="E1711" t="str">
            <v>M2</v>
          </cell>
          <cell r="F1711">
            <v>51634.36</v>
          </cell>
          <cell r="G1711">
            <v>41494</v>
          </cell>
        </row>
        <row r="1712">
          <cell r="C1712">
            <v>3128</v>
          </cell>
          <cell r="D1712" t="str">
            <v>Capitulo - Instalaciones Electricas</v>
          </cell>
          <cell r="E1712" t="str">
            <v>SD</v>
          </cell>
          <cell r="F1712">
            <v>0</v>
          </cell>
          <cell r="G1712">
            <v>41494</v>
          </cell>
        </row>
        <row r="1713">
          <cell r="C1713">
            <v>3129</v>
          </cell>
          <cell r="D1713" t="str">
            <v>Redes Baja Tension</v>
          </cell>
          <cell r="E1713" t="str">
            <v>SD</v>
          </cell>
          <cell r="F1713">
            <v>0</v>
          </cell>
          <cell r="G1713">
            <v>41494</v>
          </cell>
        </row>
        <row r="1714">
          <cell r="C1714">
            <v>3130</v>
          </cell>
          <cell r="D1714" t="str">
            <v>Alumbrado - Luminarias</v>
          </cell>
          <cell r="E1714" t="str">
            <v>SD</v>
          </cell>
          <cell r="F1714">
            <v>0</v>
          </cell>
          <cell r="G1714">
            <v>41494</v>
          </cell>
        </row>
        <row r="1715">
          <cell r="C1715">
            <v>3131</v>
          </cell>
          <cell r="D1715" t="str">
            <v>Obras Civiles</v>
          </cell>
          <cell r="E1715" t="str">
            <v>SD</v>
          </cell>
          <cell r="F1715">
            <v>0</v>
          </cell>
          <cell r="G1715">
            <v>41494</v>
          </cell>
        </row>
        <row r="1716">
          <cell r="C1716">
            <v>3149</v>
          </cell>
          <cell r="D1716" t="str">
            <v>Capitulo - Suministro E Instalacion Del Sistema De Riego</v>
          </cell>
          <cell r="E1716" t="str">
            <v>SD</v>
          </cell>
          <cell r="F1716">
            <v>0</v>
          </cell>
          <cell r="G1716">
            <v>41494</v>
          </cell>
        </row>
        <row r="1717">
          <cell r="C1717">
            <v>3150</v>
          </cell>
          <cell r="D1717" t="str">
            <v>Sumininistro E Instalacion De Cable 10 Thw Cobre, 90° C - Awg</v>
          </cell>
          <cell r="E1717" t="str">
            <v>ML</v>
          </cell>
          <cell r="F1717">
            <v>3941.91</v>
          </cell>
          <cell r="G1717">
            <v>42457</v>
          </cell>
        </row>
        <row r="1718">
          <cell r="C1718">
            <v>3151</v>
          </cell>
          <cell r="D1718" t="str">
            <v>Suministro E Instalacion De Bancas Prefabricadas De 1.60*0.44*0.72 Metros En Granito Pulido Reforzado De 3000 Psi (Ver Diseño).</v>
          </cell>
          <cell r="E1718" t="str">
            <v>UN</v>
          </cell>
          <cell r="F1718">
            <v>1760798.93</v>
          </cell>
          <cell r="G1718">
            <v>41717</v>
          </cell>
        </row>
        <row r="1719">
          <cell r="C1719">
            <v>3152</v>
          </cell>
          <cell r="D1719" t="str">
            <v>Suministro Y Siembra De Arboles</v>
          </cell>
          <cell r="E1719" t="str">
            <v>SD</v>
          </cell>
          <cell r="F1719">
            <v>0</v>
          </cell>
          <cell r="G1719">
            <v>41498</v>
          </cell>
        </row>
        <row r="1720">
          <cell r="C1720">
            <v>3153</v>
          </cell>
          <cell r="D1720" t="str">
            <v>Ornamentacion Y Jardineria - Suministro E Instalacion De Arbol Alistonia Scholaris 3 M (Alistonia), Incluye: Transporte Y Siembra</v>
          </cell>
          <cell r="E1720" t="str">
            <v>UN</v>
          </cell>
          <cell r="F1720">
            <v>294580</v>
          </cell>
          <cell r="G1720">
            <v>41712</v>
          </cell>
        </row>
        <row r="1721">
          <cell r="C1721">
            <v>3154</v>
          </cell>
          <cell r="D1721" t="str">
            <v>Ornamentacion Y Jardineria - Suministro E Instalacion De Arbol Bahuinia Variegata 2 M (Pata De Vaca), Incluye: Transporte Y Siembra</v>
          </cell>
          <cell r="E1721" t="str">
            <v>UN</v>
          </cell>
          <cell r="F1721">
            <v>186000</v>
          </cell>
          <cell r="G1721">
            <v>41712</v>
          </cell>
        </row>
        <row r="1722">
          <cell r="C1722">
            <v>3155</v>
          </cell>
          <cell r="D1722" t="str">
            <v>Ornamentacion Y Jardineria - Suministro E Instalacion De Arbol Cassia Fistula 3 M (Lluvia De Oro), Incluye Transporte Y Siembra</v>
          </cell>
          <cell r="E1722" t="str">
            <v>UN</v>
          </cell>
          <cell r="F1722">
            <v>324500</v>
          </cell>
          <cell r="G1722">
            <v>41712</v>
          </cell>
        </row>
        <row r="1723">
          <cell r="C1723">
            <v>3156</v>
          </cell>
          <cell r="D1723" t="str">
            <v>Ornamentacion Y Jardineria - Suministro E Instalacion De Arbol Delonix Regia 3 M (Acacia Rojo), Incluye Transporte Y Siembra</v>
          </cell>
          <cell r="E1723" t="str">
            <v>UN</v>
          </cell>
          <cell r="F1723">
            <v>272950</v>
          </cell>
          <cell r="G1723">
            <v>41712</v>
          </cell>
        </row>
        <row r="1724">
          <cell r="C1724">
            <v>3157</v>
          </cell>
          <cell r="D1724" t="str">
            <v>Ornamentacion Y Jardineria - Suministro E Instalacion De Arbol Terminalia Cattapa 3 M (Almendro Tropical), Incluye Transporte Y Siembra</v>
          </cell>
          <cell r="E1724" t="str">
            <v>UN</v>
          </cell>
          <cell r="F1724">
            <v>272950</v>
          </cell>
          <cell r="G1724">
            <v>41712</v>
          </cell>
        </row>
        <row r="1725">
          <cell r="C1725">
            <v>3158</v>
          </cell>
          <cell r="D1725" t="str">
            <v>Ornamentacion Y Jardineria - Suministro E Instalacion De Arbol Tabebuia Impretiginosa 1.5 M (Roble Morado), Incluye Transporte Y Siembra</v>
          </cell>
          <cell r="E1725" t="str">
            <v>UN</v>
          </cell>
          <cell r="F1725">
            <v>103000</v>
          </cell>
          <cell r="G1725">
            <v>41835</v>
          </cell>
        </row>
        <row r="1726">
          <cell r="C1726">
            <v>3159</v>
          </cell>
          <cell r="D1726" t="str">
            <v>Ornamentacion Y Jardineria - Excavacion</v>
          </cell>
          <cell r="E1726" t="str">
            <v>M3</v>
          </cell>
          <cell r="F1726">
            <v>12000</v>
          </cell>
          <cell r="G1726">
            <v>41712</v>
          </cell>
        </row>
        <row r="1727">
          <cell r="C1727">
            <v>3160</v>
          </cell>
          <cell r="D1727" t="str">
            <v>Ornamentacion Y Jardineria - Desecho Y Retiro De Escombros</v>
          </cell>
          <cell r="E1727" t="str">
            <v>M3</v>
          </cell>
          <cell r="F1727">
            <v>23000</v>
          </cell>
          <cell r="G1727">
            <v>41712</v>
          </cell>
        </row>
        <row r="1728">
          <cell r="C1728">
            <v>3161</v>
          </cell>
          <cell r="D1728" t="str">
            <v>Ornamentacion Y Jardineria - Suministro E Instalacion De Palmas Dypsis Lutescens 1 M (Palma Areca), Incluye Transporte Y Siembra</v>
          </cell>
          <cell r="E1728" t="str">
            <v>UN</v>
          </cell>
          <cell r="F1728">
            <v>360500</v>
          </cell>
          <cell r="G1728">
            <v>41712</v>
          </cell>
        </row>
        <row r="1729">
          <cell r="C1729">
            <v>3162</v>
          </cell>
          <cell r="D1729" t="str">
            <v>Ornamentacion Y Jardineria - Suministro E Instalacion De Palmas Washingtonia Robusta 2-3 M (Palma Washingtonia), Incluye Transporte Y Siembra</v>
          </cell>
          <cell r="E1729" t="str">
            <v>UN</v>
          </cell>
          <cell r="F1729">
            <v>114500</v>
          </cell>
          <cell r="G1729">
            <v>41712</v>
          </cell>
        </row>
        <row r="1730">
          <cell r="C1730">
            <v>3163</v>
          </cell>
          <cell r="D1730" t="str">
            <v>Ornamentacion Y Jardineria - Suministro E Instalacion De Planta Allamanda Cathartica 0.20 M (Campanola Amarilla), Incluye Transporte Y Siembra</v>
          </cell>
          <cell r="E1730" t="str">
            <v>UN</v>
          </cell>
          <cell r="F1730">
            <v>6600</v>
          </cell>
          <cell r="G1730">
            <v>41712</v>
          </cell>
        </row>
        <row r="1731">
          <cell r="C1731">
            <v>3164</v>
          </cell>
          <cell r="D1731" t="str">
            <v>Ornamentacion Y Jardineria - Suministro E Instalacion De Plantas Asparagus Desinflorum Sprengeri 0.20 M (Esmeralda Castillo), Incluye Transporte Y Siembra</v>
          </cell>
          <cell r="E1731" t="str">
            <v>UN</v>
          </cell>
          <cell r="F1731">
            <v>6500</v>
          </cell>
          <cell r="G1731">
            <v>41712</v>
          </cell>
        </row>
        <row r="1732">
          <cell r="C1732">
            <v>3165</v>
          </cell>
          <cell r="D1732" t="str">
            <v>Ornamentacion Y Jardineria - Suministro E Instalacion De Plantas Alpinia Zerumbet 0.40 M (Ginger Variegado), Incluye Transporte Y Siembra</v>
          </cell>
          <cell r="E1732" t="str">
            <v>UN</v>
          </cell>
          <cell r="F1732">
            <v>8600</v>
          </cell>
          <cell r="G1732">
            <v>41712</v>
          </cell>
        </row>
        <row r="1733">
          <cell r="C1733">
            <v>3166</v>
          </cell>
          <cell r="D1733" t="str">
            <v>Ornamentacion Y Jardineria - Suministro E Instalacion De Plantas Conocarpus Erectus Sericeus 0.40 M (Mangle Plateado), Incluye Transporte Y Siembra</v>
          </cell>
          <cell r="E1733" t="str">
            <v>UN</v>
          </cell>
          <cell r="F1733">
            <v>5800</v>
          </cell>
          <cell r="G1733">
            <v>41712</v>
          </cell>
        </row>
        <row r="1734">
          <cell r="C1734">
            <v>3167</v>
          </cell>
          <cell r="D1734" t="str">
            <v>Ornamentacion Y Jardineria - Suministro E Instalacion De Plantas Crysobalanus Icaco 0.40 M (Cocplum Icaco), Incluye Transporte Y Siembra</v>
          </cell>
          <cell r="E1734" t="str">
            <v>UN</v>
          </cell>
          <cell r="F1734">
            <v>6900</v>
          </cell>
          <cell r="G1734">
            <v>41712</v>
          </cell>
        </row>
        <row r="1735">
          <cell r="C1735">
            <v>3168</v>
          </cell>
          <cell r="D1735" t="str">
            <v>Ornamentacion Y Jardineria - Suministro E Instalacion De Plantas Cordilyne Terminalis 0.40 M (Caña De La India), Incluye Transporte Y Siembra</v>
          </cell>
          <cell r="E1735" t="str">
            <v>UN</v>
          </cell>
          <cell r="F1735">
            <v>12800</v>
          </cell>
          <cell r="G1735">
            <v>41712</v>
          </cell>
        </row>
        <row r="1736">
          <cell r="C1736">
            <v>3169</v>
          </cell>
          <cell r="D1736" t="str">
            <v>Ornamentacion Y Jardineria - Suministro E Instalacion De Plantas Cocooloba Uvifera 0.30 M (Uva De Playa), Incluye Transporte Y Siembra</v>
          </cell>
          <cell r="E1736" t="str">
            <v>UN</v>
          </cell>
          <cell r="F1736">
            <v>5800</v>
          </cell>
          <cell r="G1736">
            <v>41712</v>
          </cell>
        </row>
        <row r="1737">
          <cell r="C1737">
            <v>3170</v>
          </cell>
          <cell r="D1737" t="str">
            <v>Ornamentacion Y Jardineria - Suministro E Instalacion De Plantas Dianella Tazmanica 0.20 M (Dianella), Incluye Transporte Y Siembra</v>
          </cell>
          <cell r="E1737" t="str">
            <v>UN</v>
          </cell>
          <cell r="F1737">
            <v>8900</v>
          </cell>
          <cell r="G1737">
            <v>41712</v>
          </cell>
        </row>
        <row r="1738">
          <cell r="C1738">
            <v>3171</v>
          </cell>
          <cell r="D1738" t="str">
            <v>Ornamentacion Y Jardineria - Suministro E Instalacion De Plantas Duranta Repens 0.20 M (Duranta Gold), Incluye Transporte Y Siembra</v>
          </cell>
          <cell r="E1738" t="str">
            <v>UN</v>
          </cell>
          <cell r="F1738">
            <v>5500</v>
          </cell>
          <cell r="G1738">
            <v>42241</v>
          </cell>
        </row>
        <row r="1739">
          <cell r="C1739">
            <v>3172</v>
          </cell>
          <cell r="D1739" t="str">
            <v>Ornamentacion Y Jardineria - Suministro E Instalacion De Plantas Heliconia Psitacorum 0.30 M (Ave Del Paraiso), Incluye Transporte Y Siembra</v>
          </cell>
          <cell r="E1739" t="str">
            <v>UN</v>
          </cell>
          <cell r="F1739">
            <v>7900</v>
          </cell>
          <cell r="G1739">
            <v>42242</v>
          </cell>
        </row>
        <row r="1740">
          <cell r="C1740">
            <v>3173</v>
          </cell>
          <cell r="D1740" t="str">
            <v>Ornamentacion Y Jardineria - Suministro E Instalacion De Plantas Philodendron Congo 0.30 M (Filodendro Congo), Incluye Transporte Y Siembra</v>
          </cell>
          <cell r="E1740" t="str">
            <v>UN</v>
          </cell>
          <cell r="F1740">
            <v>28400</v>
          </cell>
          <cell r="G1740">
            <v>41712</v>
          </cell>
        </row>
        <row r="1741">
          <cell r="C1741">
            <v>3174</v>
          </cell>
          <cell r="D1741" t="str">
            <v>Ornamentacion Y Jardineria - Suministro E Instalacion De Plantas Philodendron Lemonade 0.20 M (Filodendro Limon), Incluye Transporte Y Siembra</v>
          </cell>
          <cell r="E1741" t="str">
            <v>UN</v>
          </cell>
          <cell r="F1741">
            <v>7400</v>
          </cell>
          <cell r="G1741">
            <v>41712</v>
          </cell>
        </row>
        <row r="1742">
          <cell r="C1742">
            <v>3175</v>
          </cell>
          <cell r="D1742" t="str">
            <v>Ornamentacion Y Jardineria - Suministro E Instalacion De Plantas Philodendron Selloum 0.40 M (Hoja Rota), Incluye Transporte Y Siembra</v>
          </cell>
          <cell r="E1742" t="str">
            <v>UN</v>
          </cell>
          <cell r="F1742">
            <v>9300</v>
          </cell>
          <cell r="G1742">
            <v>41712</v>
          </cell>
        </row>
        <row r="1743">
          <cell r="C1743">
            <v>3176</v>
          </cell>
          <cell r="D1743" t="str">
            <v>Ornamentacion Y Jardineria - Suminstro E Instalacion De Plantas Tradescantia Spathacea 0.20 M (Cinta Morada), Incluye Transporte Y Siembra</v>
          </cell>
          <cell r="E1743" t="str">
            <v>UN</v>
          </cell>
          <cell r="F1743">
            <v>5500</v>
          </cell>
          <cell r="G1743">
            <v>41712</v>
          </cell>
        </row>
        <row r="1744">
          <cell r="C1744">
            <v>3177</v>
          </cell>
          <cell r="D1744" t="str">
            <v>Suministro Y Siembra De Palmas</v>
          </cell>
          <cell r="E1744" t="str">
            <v>SD</v>
          </cell>
          <cell r="F1744">
            <v>0</v>
          </cell>
          <cell r="G1744">
            <v>41495</v>
          </cell>
        </row>
        <row r="1745">
          <cell r="C1745">
            <v>3178</v>
          </cell>
          <cell r="D1745" t="str">
            <v>Suministro Y Siembra De Arbustos Y Cubresuelos</v>
          </cell>
          <cell r="E1745" t="str">
            <v>SD</v>
          </cell>
          <cell r="F1745">
            <v>0</v>
          </cell>
          <cell r="G1745">
            <v>41495</v>
          </cell>
        </row>
        <row r="1746">
          <cell r="C1746">
            <v>3179</v>
          </cell>
          <cell r="D1746" t="str">
            <v>Capitulo - Obras De Paisajismo Y Amoblamiento Urbano</v>
          </cell>
          <cell r="E1746" t="str">
            <v>SD</v>
          </cell>
          <cell r="F1746">
            <v>0</v>
          </cell>
          <cell r="G1746">
            <v>42153</v>
          </cell>
        </row>
        <row r="1747">
          <cell r="C1747">
            <v>3180</v>
          </cell>
          <cell r="D1747" t="str">
            <v>Suministro E Instalacion De Canecas De Basuras De 0.47*0.61*0.75 Metros, Prefabricadas En Granito Pulido Con Tapa En Fibra De Vidrio (Ver Diseño).</v>
          </cell>
          <cell r="E1747" t="str">
            <v>UN</v>
          </cell>
          <cell r="F1747">
            <v>2446486.14</v>
          </cell>
          <cell r="G1747">
            <v>41717</v>
          </cell>
        </row>
        <row r="1748">
          <cell r="C1748">
            <v>3182</v>
          </cell>
          <cell r="D1748" t="str">
            <v>Suministro E Instalacion De Mesas De Juego De Ajedrez, Prefabricadas En Granito Pulido Reforzado De 3000 Psi. Incluye Mesa De 0.70*0.70*0.72 Metros Y Sillas: 4 Cubos Con Perforaciones En Granito Pulido De 0.43*0.43*0.44 Metros (Ver Diseño).</v>
          </cell>
          <cell r="E1748" t="str">
            <v>UN</v>
          </cell>
          <cell r="F1748">
            <v>4001603.42</v>
          </cell>
          <cell r="G1748">
            <v>41717</v>
          </cell>
        </row>
        <row r="1749">
          <cell r="C1749">
            <v>3183</v>
          </cell>
          <cell r="D1749" t="str">
            <v>Suministro E Instalacion De Cubos Solidos De 0.43*0.43*0.44 Metros En Granito Pulido (Ver Diseño).</v>
          </cell>
          <cell r="E1749" t="str">
            <v>UN</v>
          </cell>
          <cell r="F1749">
            <v>492344.41</v>
          </cell>
          <cell r="G1749">
            <v>41717</v>
          </cell>
        </row>
        <row r="1750">
          <cell r="C1750">
            <v>3184</v>
          </cell>
          <cell r="D1750" t="str">
            <v>Suministro E Instalacion De Bancas O Sillas Prefabricadas De 2.40*0.44*0.72 Metros En Granito Pulido (Ver Diseño).</v>
          </cell>
          <cell r="E1750" t="str">
            <v>UN</v>
          </cell>
          <cell r="F1750">
            <v>2597032.2599999998</v>
          </cell>
          <cell r="G1750">
            <v>41508</v>
          </cell>
        </row>
        <row r="1751">
          <cell r="C1751">
            <v>3185</v>
          </cell>
          <cell r="D1751" t="str">
            <v>Suministro E Instalacion De Sala Prefabricada, Incluye: Dos Bancas Prefabricadas De 2.40*0.44*0.72 Metros En Granito Pulido Reforzado De 3000 Psi Y Tres Cubos Solidos De 0.43*0.43*0.44 Metros En Granito Pulido (Ver Diseño).</v>
          </cell>
          <cell r="E1751" t="str">
            <v>UN</v>
          </cell>
          <cell r="F1751">
            <v>6671097.75</v>
          </cell>
          <cell r="G1751">
            <v>41717</v>
          </cell>
        </row>
        <row r="1752">
          <cell r="C1752">
            <v>3186</v>
          </cell>
          <cell r="D1752" t="str">
            <v>Escalinatas En Concreto Armado Con Textura Antideslizante De 4000 Psi, E: 0.10 Metros, Incluye Malla Electrosoldada</v>
          </cell>
          <cell r="E1752" t="str">
            <v>ML</v>
          </cell>
          <cell r="F1752">
            <v>63367.12</v>
          </cell>
          <cell r="G1752">
            <v>41717</v>
          </cell>
        </row>
        <row r="1753">
          <cell r="C1753">
            <v>3188</v>
          </cell>
          <cell r="D1753" t="str">
            <v>Suministro E Instalacion De Poste De Acero Galvanizado En Caliente De 6.00 Metros De Altura, Tronco Conico Poligonal En Lamina De Acero, Acabado Final En Pintura De Esmalte Para Exteriores, Incluye Base De Concreto (Ver Diseño).</v>
          </cell>
          <cell r="E1753" t="str">
            <v>UN</v>
          </cell>
          <cell r="F1753">
            <v>1357058.05</v>
          </cell>
          <cell r="G1753">
            <v>42534</v>
          </cell>
        </row>
        <row r="1754">
          <cell r="C1754">
            <v>3189</v>
          </cell>
          <cell r="D1754" t="str">
            <v>Ornamentacion Y Jardineria - Suministro E Instalacion De Contenedor De Raices (Ver Diseño).</v>
          </cell>
          <cell r="E1754" t="str">
            <v>UN</v>
          </cell>
          <cell r="F1754">
            <v>350000</v>
          </cell>
          <cell r="G1754">
            <v>41712</v>
          </cell>
        </row>
        <row r="1755">
          <cell r="C1755">
            <v>3190</v>
          </cell>
          <cell r="D1755" t="str">
            <v>Ornamentacion Y Jardineria - Suministro E Instalacion De Alcorque Prefabricado De 1.60*1.60 Metros (Ver Diseño).</v>
          </cell>
          <cell r="E1755" t="str">
            <v>UN</v>
          </cell>
          <cell r="F1755">
            <v>400000</v>
          </cell>
          <cell r="G1755">
            <v>42242</v>
          </cell>
        </row>
        <row r="1756">
          <cell r="C1756">
            <v>3191</v>
          </cell>
          <cell r="D1756" t="str">
            <v>Ornamentacion Y Jardineria - Tala De Arboles, Incluye Retiro De Material (Ver Diseño).</v>
          </cell>
          <cell r="E1756" t="str">
            <v>UN</v>
          </cell>
          <cell r="F1756">
            <v>800000</v>
          </cell>
          <cell r="G1756">
            <v>41785</v>
          </cell>
        </row>
        <row r="1757">
          <cell r="C1757">
            <v>3192</v>
          </cell>
          <cell r="D1757" t="str">
            <v>Suministro E Instalacion De Cubos Con Perforaciones De 0.43*0.43*0.44 Metros, En Granito Pulido (Ver Diseño)</v>
          </cell>
          <cell r="E1757" t="str">
            <v>UN</v>
          </cell>
          <cell r="F1757">
            <v>673205.19</v>
          </cell>
          <cell r="G1757">
            <v>41717</v>
          </cell>
        </row>
        <row r="1758">
          <cell r="C1758">
            <v>3194</v>
          </cell>
          <cell r="D1758" t="str">
            <v>Suministro E Instalación De Perfil Galvanizado 220 X 16 Mm Tipo Cajón, Astm 123, Is 153, Incluye Pintura Líquida Primer Epóxica Y Acabado En Esmalte</v>
          </cell>
          <cell r="E1758" t="str">
            <v>ML</v>
          </cell>
          <cell r="F1758">
            <v>40990.019999999997</v>
          </cell>
          <cell r="G1758">
            <v>41569</v>
          </cell>
        </row>
        <row r="1759">
          <cell r="C1759">
            <v>3196</v>
          </cell>
          <cell r="D1759" t="str">
            <v>Enchape De Pared Mamarracho De 0.30 X 0.60 Metros</v>
          </cell>
          <cell r="E1759" t="str">
            <v>M2</v>
          </cell>
          <cell r="F1759">
            <v>71623.25</v>
          </cell>
          <cell r="G1759">
            <v>41569</v>
          </cell>
        </row>
        <row r="1760">
          <cell r="C1760">
            <v>3198</v>
          </cell>
          <cell r="D1760" t="str">
            <v>Suministro E Instalación De Perfil Galvanizado 305 X 80 Mm Tipo Cajón, Calibre 2.</v>
          </cell>
          <cell r="E1760" t="str">
            <v>ML</v>
          </cell>
          <cell r="F1760">
            <v>39686.17</v>
          </cell>
          <cell r="G1760">
            <v>41927</v>
          </cell>
        </row>
        <row r="1761">
          <cell r="C1761">
            <v>3201</v>
          </cell>
          <cell r="D1761" t="str">
            <v>Suministro E Instalacion De Luminaria De Led 90 W. Incluye: Brazo Ornamental De 2.50 Metros, Pernos Y Fotocelda (Ver Diseño).</v>
          </cell>
          <cell r="E1761" t="str">
            <v>UN</v>
          </cell>
          <cell r="F1761">
            <v>2102215</v>
          </cell>
          <cell r="G1761">
            <v>42240</v>
          </cell>
        </row>
        <row r="1762">
          <cell r="C1762">
            <v>3204</v>
          </cell>
          <cell r="D1762" t="str">
            <v>Suministro E Instalacion De Proyector Led De 60 W 100-277 V, Ip 65 Rgb, Automatizado Incluye: Accesorios De Sujecion, Accesorios De Conexion Y Nicho (Ver Diseño).</v>
          </cell>
          <cell r="E1762" t="str">
            <v>UN</v>
          </cell>
          <cell r="F1762">
            <v>1978775</v>
          </cell>
          <cell r="G1762">
            <v>42198</v>
          </cell>
        </row>
        <row r="1763">
          <cell r="C1763">
            <v>3206</v>
          </cell>
          <cell r="D1763" t="str">
            <v>Suministro E Instalacion De Decoled 60 W, 100-277 V, Ip 65, Blanco Frio Incluye: Accesorios De Sujecion Y Accesorios De Conexion (Ver Diseño).</v>
          </cell>
          <cell r="E1763" t="str">
            <v>UN</v>
          </cell>
          <cell r="F1763">
            <v>1907173.33</v>
          </cell>
          <cell r="G1763">
            <v>42240</v>
          </cell>
        </row>
        <row r="1764">
          <cell r="C1764">
            <v>3208</v>
          </cell>
          <cell r="D1764" t="str">
            <v>Suministro E Instalacion De Proyector Led De 120 W 100-277 V, Ip 65 Blanco Frio, Incluye: Accesorios De Sujecion Y Accesorios De Conexion (Ver Diseño).</v>
          </cell>
          <cell r="E1764" t="str">
            <v>UN</v>
          </cell>
          <cell r="F1764">
            <v>2590390</v>
          </cell>
          <cell r="G1764">
            <v>42240</v>
          </cell>
        </row>
        <row r="1765">
          <cell r="C1765">
            <v>3211</v>
          </cell>
          <cell r="D1765" t="str">
            <v>Suministro E Instalacion De Proyector Led De 12 W 100-277 V, Ip 65 Verde, Incluye: Accesorios De Sujecion Y Conexion Y Nicho (Ver Diseño).</v>
          </cell>
          <cell r="E1765" t="str">
            <v>UN</v>
          </cell>
          <cell r="F1765">
            <v>208323.33</v>
          </cell>
          <cell r="G1765">
            <v>42314</v>
          </cell>
        </row>
        <row r="1766">
          <cell r="C1766">
            <v>3213</v>
          </cell>
          <cell r="D1766" t="str">
            <v>Suministro E Instalacion De Proyector Led Tipo Baliza De 3 W 100-277 V, Ip 65 Rgb Automatizado, Incluye: Accesorios De Sujecion Y Conexion Y Nicho (Ver Diseño).</v>
          </cell>
          <cell r="E1766" t="str">
            <v>UN</v>
          </cell>
          <cell r="F1766">
            <v>327370</v>
          </cell>
          <cell r="G1766">
            <v>41737</v>
          </cell>
        </row>
        <row r="1767">
          <cell r="C1767">
            <v>3214</v>
          </cell>
          <cell r="D1767" t="str">
            <v>Suministro E Instalación De Puerta En Madera De Roble De 1.20 X 2.00 Metros, Marco En Madera De 5" X 2" , Bisagra Pala Ancha De 3", Con Tornillo Goloso De 1 1/4", Incluye Pintura Para Madera Y Cerradura De Seguridad</v>
          </cell>
          <cell r="E1767" t="str">
            <v>UN</v>
          </cell>
          <cell r="F1767">
            <v>650000</v>
          </cell>
          <cell r="G1767">
            <v>41536</v>
          </cell>
        </row>
        <row r="1768">
          <cell r="C1768">
            <v>3215</v>
          </cell>
          <cell r="D1768" t="str">
            <v>Suministro E Instalación De Ventana En Madera De Roble De 1.50 X 1.50 Metros, Incluye Marco Y Pintura Para Madera (Ver Diseño)</v>
          </cell>
          <cell r="E1768" t="str">
            <v>UN</v>
          </cell>
          <cell r="F1768">
            <v>400000</v>
          </cell>
          <cell r="G1768">
            <v>41536</v>
          </cell>
        </row>
        <row r="1769">
          <cell r="C1769">
            <v>3216</v>
          </cell>
          <cell r="D1769" t="str">
            <v>Excavacion De La Explanacion</v>
          </cell>
          <cell r="E1769" t="str">
            <v>M3</v>
          </cell>
          <cell r="F1769">
            <v>5837.61</v>
          </cell>
          <cell r="G1769">
            <v>42242</v>
          </cell>
        </row>
        <row r="1770">
          <cell r="C1770">
            <v>3217</v>
          </cell>
          <cell r="D1770" t="str">
            <v>Instalación De Poste Hpv 750 Kg  X 12 Metros</v>
          </cell>
          <cell r="E1770" t="str">
            <v>UN</v>
          </cell>
          <cell r="F1770">
            <v>1298012.79</v>
          </cell>
          <cell r="G1770">
            <v>41569</v>
          </cell>
        </row>
        <row r="1771">
          <cell r="C1771">
            <v>3219</v>
          </cell>
          <cell r="D1771" t="str">
            <v>Remocion Y Transplante De Especies Vegetales, De 2.50 A 7.00 Metros De Altura</v>
          </cell>
          <cell r="E1771" t="str">
            <v>UN</v>
          </cell>
          <cell r="F1771">
            <v>1461307</v>
          </cell>
          <cell r="G1771">
            <v>42443</v>
          </cell>
        </row>
        <row r="1772">
          <cell r="C1772">
            <v>3220</v>
          </cell>
          <cell r="D1772" t="str">
            <v>Entibados</v>
          </cell>
          <cell r="E1772" t="str">
            <v>M2</v>
          </cell>
          <cell r="F1772">
            <v>8667.8799999999992</v>
          </cell>
          <cell r="G1772">
            <v>42242</v>
          </cell>
        </row>
        <row r="1773">
          <cell r="C1773">
            <v>3221</v>
          </cell>
          <cell r="D1773" t="str">
            <v>Transporte De Materiales Provenientes De La Excavacion</v>
          </cell>
          <cell r="E1773" t="str">
            <v>M3</v>
          </cell>
          <cell r="F1773">
            <v>11359</v>
          </cell>
          <cell r="G1773">
            <v>42242</v>
          </cell>
        </row>
        <row r="1774">
          <cell r="C1774">
            <v>3223</v>
          </cell>
          <cell r="D1774" t="str">
            <v>Instalación De Poste Hpv 1050 Kg  X 12 Metros</v>
          </cell>
          <cell r="E1774" t="str">
            <v>UN</v>
          </cell>
          <cell r="F1774">
            <v>1531607.77</v>
          </cell>
          <cell r="G1774">
            <v>42557</v>
          </cell>
        </row>
        <row r="1775">
          <cell r="C1775">
            <v>3224</v>
          </cell>
          <cell r="D1775" t="str">
            <v>Capitulo - Movimientos De Tierras, Excavaciones Y Rellenos.</v>
          </cell>
          <cell r="E1775" t="str">
            <v>SD</v>
          </cell>
          <cell r="F1775">
            <v>0</v>
          </cell>
          <cell r="G1775">
            <v>41547</v>
          </cell>
        </row>
        <row r="1776">
          <cell r="C1776">
            <v>3225</v>
          </cell>
          <cell r="D1776" t="str">
            <v>Instalación De Poste Hpv 1050 Kg  X 14 Metros</v>
          </cell>
          <cell r="E1776" t="str">
            <v>UN</v>
          </cell>
          <cell r="F1776">
            <v>1880422.41</v>
          </cell>
          <cell r="G1776">
            <v>41569</v>
          </cell>
        </row>
        <row r="1777">
          <cell r="C1777">
            <v>3227</v>
          </cell>
          <cell r="D1777" t="str">
            <v>Cimentación Monobloque Cilíndrica P/Apoyo 12 X 1050 Kgf</v>
          </cell>
          <cell r="E1777" t="str">
            <v>UN</v>
          </cell>
          <cell r="F1777">
            <v>400483.68</v>
          </cell>
          <cell r="G1777">
            <v>42557</v>
          </cell>
        </row>
        <row r="1778">
          <cell r="C1778">
            <v>3228</v>
          </cell>
          <cell r="D1778" t="str">
            <v>Cimentación Monobloque Cilíndrica P/Apoyo 12 X 750 Kgf</v>
          </cell>
          <cell r="E1778" t="str">
            <v>UN</v>
          </cell>
          <cell r="F1778">
            <v>418901.89</v>
          </cell>
          <cell r="G1778">
            <v>42524</v>
          </cell>
        </row>
        <row r="1779">
          <cell r="C1779">
            <v>3229</v>
          </cell>
          <cell r="D1779" t="str">
            <v>Cimentación Monobloque Cilíndrica P/Apoyo 12 X 800 Dan</v>
          </cell>
          <cell r="E1779" t="str">
            <v>UN</v>
          </cell>
          <cell r="F1779">
            <v>407609.82</v>
          </cell>
          <cell r="G1779">
            <v>41569</v>
          </cell>
        </row>
        <row r="1780">
          <cell r="C1780">
            <v>3230</v>
          </cell>
          <cell r="D1780" t="str">
            <v>Cimentación Monobloque Cilíndrica P/Apoyo 12 X 1250 Dan</v>
          </cell>
          <cell r="E1780" t="str">
            <v>UN</v>
          </cell>
          <cell r="F1780">
            <v>869657.47</v>
          </cell>
          <cell r="G1780">
            <v>42524</v>
          </cell>
        </row>
        <row r="1781">
          <cell r="C1781">
            <v>3231</v>
          </cell>
          <cell r="D1781" t="str">
            <v>Mejoramiento De La Subrasante, Involucrando El Suelo Existente E= 0.20 Metros.</v>
          </cell>
          <cell r="E1781" t="str">
            <v>M2</v>
          </cell>
          <cell r="F1781">
            <v>4220.53</v>
          </cell>
          <cell r="G1781">
            <v>42242</v>
          </cell>
        </row>
        <row r="1782">
          <cell r="C1782">
            <v>3232</v>
          </cell>
          <cell r="D1782" t="str">
            <v>Mejoramiento De La Subrasante, Involucrando El Suelo Existente E= 0.30 Metros.</v>
          </cell>
          <cell r="E1782" t="str">
            <v>M2</v>
          </cell>
          <cell r="F1782">
            <v>6882.17</v>
          </cell>
          <cell r="G1782">
            <v>42242</v>
          </cell>
        </row>
        <row r="1783">
          <cell r="C1783">
            <v>3233</v>
          </cell>
          <cell r="D1783" t="str">
            <v>Cimentación Monobloque Cilíndrica P/Apoyo 14 X 1050 Kgf</v>
          </cell>
          <cell r="E1783" t="str">
            <v>UN</v>
          </cell>
          <cell r="F1783">
            <v>418901.89</v>
          </cell>
          <cell r="G1783">
            <v>41569</v>
          </cell>
        </row>
        <row r="1784">
          <cell r="C1784">
            <v>3234</v>
          </cell>
          <cell r="D1784" t="str">
            <v>Cimentación Monobloque Cilíndrica P/Apoyo 14 X 800 Dan</v>
          </cell>
          <cell r="E1784" t="str">
            <v>UN</v>
          </cell>
          <cell r="F1784">
            <v>422335.03</v>
          </cell>
          <cell r="G1784">
            <v>42524</v>
          </cell>
        </row>
        <row r="1785">
          <cell r="C1785">
            <v>3235</v>
          </cell>
          <cell r="D1785" t="str">
            <v>Separacion De Suelos De Subrasante Y Capas Granulares Con Geotextil.</v>
          </cell>
          <cell r="E1785" t="str">
            <v>M2</v>
          </cell>
          <cell r="F1785">
            <v>5767.63</v>
          </cell>
          <cell r="G1785">
            <v>42242</v>
          </cell>
        </row>
        <row r="1786">
          <cell r="C1786">
            <v>3237</v>
          </cell>
          <cell r="D1786" t="str">
            <v>Tendido De Linea Trifásica Conductor Aaac 312,8 Mcm (Butte)</v>
          </cell>
          <cell r="E1786" t="str">
            <v>ML</v>
          </cell>
          <cell r="F1786">
            <v>68460.7</v>
          </cell>
          <cell r="G1786">
            <v>41569</v>
          </cell>
        </row>
        <row r="1787">
          <cell r="C1787">
            <v>3241</v>
          </cell>
          <cell r="D1787" t="str">
            <v>Capitulo - Manejo De Aguas De Infiltracion O Subterraneas.</v>
          </cell>
          <cell r="E1787" t="str">
            <v>SD</v>
          </cell>
          <cell r="F1787">
            <v>0</v>
          </cell>
          <cell r="G1787">
            <v>41548</v>
          </cell>
        </row>
        <row r="1788">
          <cell r="C1788">
            <v>3242</v>
          </cell>
          <cell r="D1788" t="str">
            <v>Columnas De Infiltracion.</v>
          </cell>
          <cell r="E1788" t="str">
            <v>UN</v>
          </cell>
          <cell r="F1788">
            <v>326131.59999999998</v>
          </cell>
          <cell r="G1788">
            <v>42242</v>
          </cell>
        </row>
        <row r="1789">
          <cell r="C1789">
            <v>3243</v>
          </cell>
          <cell r="D1789" t="str">
            <v>Tendido De Linea Trifásica Conductor Aaac 123,3 Mcm (Azusa)</v>
          </cell>
          <cell r="E1789" t="str">
            <v>ML</v>
          </cell>
          <cell r="F1789">
            <v>25858.2</v>
          </cell>
          <cell r="G1789">
            <v>42524</v>
          </cell>
        </row>
        <row r="1790">
          <cell r="C1790">
            <v>3245</v>
          </cell>
          <cell r="D1790" t="str">
            <v>Instalación De Derivación Trifásica Rígida Acsr 1/0 - 1/0 Awg Acsr S/N</v>
          </cell>
          <cell r="E1790" t="str">
            <v>UN</v>
          </cell>
          <cell r="F1790">
            <v>337976.43</v>
          </cell>
          <cell r="G1790">
            <v>42524</v>
          </cell>
        </row>
        <row r="1791">
          <cell r="C1791">
            <v>3248</v>
          </cell>
          <cell r="D1791" t="str">
            <v>Instalación De Derivación Trifásica Rígida Acsr 336,4 A 336,4 Mcm Acsr S/N</v>
          </cell>
          <cell r="E1791" t="str">
            <v>UN</v>
          </cell>
          <cell r="F1791">
            <v>715617.02</v>
          </cell>
          <cell r="G1791">
            <v>41569</v>
          </cell>
        </row>
        <row r="1792">
          <cell r="C1792">
            <v>3250</v>
          </cell>
          <cell r="D1792" t="str">
            <v>Instalación De Derivación Trifásica Rígida Medio De Vano Acsr 336,4</v>
          </cell>
          <cell r="E1792" t="str">
            <v>UN</v>
          </cell>
          <cell r="F1792">
            <v>588800.01</v>
          </cell>
          <cell r="G1792">
            <v>41569</v>
          </cell>
        </row>
        <row r="1793">
          <cell r="C1793">
            <v>3251</v>
          </cell>
          <cell r="D1793" t="str">
            <v>Capitulo - Pañetes, Estucos, Pinturas Y Enchapes.</v>
          </cell>
          <cell r="E1793" t="str">
            <v>SD</v>
          </cell>
          <cell r="F1793">
            <v>0</v>
          </cell>
          <cell r="G1793">
            <v>41548</v>
          </cell>
        </row>
        <row r="1794">
          <cell r="C1794">
            <v>3253</v>
          </cell>
          <cell r="D1794" t="str">
            <v>Instalación De Aislador Tipo Poste 13,2 Kv Contaminación Alta</v>
          </cell>
          <cell r="E1794" t="str">
            <v>UN</v>
          </cell>
          <cell r="F1794">
            <v>270235.90000000002</v>
          </cell>
          <cell r="G1794">
            <v>42557</v>
          </cell>
        </row>
        <row r="1795">
          <cell r="C1795">
            <v>3255</v>
          </cell>
          <cell r="D1795" t="str">
            <v>Instalación De Cadena De Amarre 13,2 Kv Conductor T1 Contaminación Alta</v>
          </cell>
          <cell r="E1795" t="str">
            <v>UN</v>
          </cell>
          <cell r="F1795">
            <v>252261.28</v>
          </cell>
          <cell r="G1795">
            <v>42524</v>
          </cell>
        </row>
        <row r="1796">
          <cell r="C1796">
            <v>3257</v>
          </cell>
          <cell r="D1796" t="str">
            <v>Instalación De Cadena De Amarre 13,2 Kv Conductor T4 Contaminación Alta</v>
          </cell>
          <cell r="E1796" t="str">
            <v>UN</v>
          </cell>
          <cell r="F1796">
            <v>290335.48</v>
          </cell>
          <cell r="G1796">
            <v>41569</v>
          </cell>
        </row>
        <row r="1797">
          <cell r="C1797">
            <v>3260</v>
          </cell>
          <cell r="D1797" t="str">
            <v>Instalación De Armado Compacto Trifásico Alineación 13,2 Kv</v>
          </cell>
          <cell r="E1797" t="str">
            <v>UN</v>
          </cell>
          <cell r="F1797">
            <v>285803.58</v>
          </cell>
          <cell r="G1797">
            <v>42524</v>
          </cell>
        </row>
        <row r="1798">
          <cell r="C1798">
            <v>3263</v>
          </cell>
          <cell r="D1798" t="str">
            <v>Instalación De Armado Compacto Trifásico Anclaje De 30° A 60° 13,2 Kv</v>
          </cell>
          <cell r="E1798" t="str">
            <v>UN</v>
          </cell>
          <cell r="F1798">
            <v>703560.08</v>
          </cell>
          <cell r="G1798">
            <v>41569</v>
          </cell>
        </row>
        <row r="1799">
          <cell r="C1799">
            <v>3264</v>
          </cell>
          <cell r="D1799" t="str">
            <v>Instalación De Armado Trifásico / Bifásico Alineación Disposición Horizontal 13,2 Kv</v>
          </cell>
          <cell r="E1799" t="str">
            <v>UN</v>
          </cell>
          <cell r="F1799">
            <v>469202.91</v>
          </cell>
          <cell r="G1799">
            <v>42557</v>
          </cell>
        </row>
        <row r="1800">
          <cell r="C1800">
            <v>3265</v>
          </cell>
          <cell r="D1800" t="str">
            <v>Instalación De Armado Trifásico / Bifásico Ang 5° A 20°/30° Disposición Horizontal 13,2 Kv</v>
          </cell>
          <cell r="E1800" t="str">
            <v>UN</v>
          </cell>
          <cell r="F1800">
            <v>852868.66</v>
          </cell>
          <cell r="G1800">
            <v>41569</v>
          </cell>
        </row>
        <row r="1801">
          <cell r="C1801">
            <v>3266</v>
          </cell>
          <cell r="D1801" t="str">
            <v>Instalación De Armado Trifásico / Bifásico Anclaje 30° A 60° Disposición Horizontal 13,2 Kv</v>
          </cell>
          <cell r="E1801" t="str">
            <v>UN</v>
          </cell>
          <cell r="F1801">
            <v>848901.44</v>
          </cell>
          <cell r="G1801">
            <v>41569</v>
          </cell>
        </row>
        <row r="1802">
          <cell r="C1802">
            <v>3267</v>
          </cell>
          <cell r="D1802" t="str">
            <v>Instalación De Armado Trifásico / Bifásico Fin De Línea Disposición Horizontal 13,2 Kv</v>
          </cell>
          <cell r="E1802" t="str">
            <v>UN</v>
          </cell>
          <cell r="F1802">
            <v>842771.58</v>
          </cell>
          <cell r="G1802">
            <v>42524</v>
          </cell>
        </row>
        <row r="1803">
          <cell r="C1803">
            <v>3268</v>
          </cell>
          <cell r="D1803" t="str">
            <v>Aplomado Poste De 11 - 12 Y 14 Metros</v>
          </cell>
          <cell r="E1803" t="str">
            <v>UN</v>
          </cell>
          <cell r="F1803">
            <v>431804.58</v>
          </cell>
          <cell r="G1803">
            <v>41569</v>
          </cell>
        </row>
        <row r="1804">
          <cell r="C1804">
            <v>3270</v>
          </cell>
          <cell r="D1804" t="str">
            <v>Ornamentación Y Jardinería - Poda Ligera Por Árbol C/ Brig Trabajo Frío (Con Botada Desechos)</v>
          </cell>
          <cell r="E1804" t="str">
            <v>UN</v>
          </cell>
          <cell r="F1804">
            <v>42050.78</v>
          </cell>
          <cell r="G1804">
            <v>41565</v>
          </cell>
        </row>
        <row r="1805">
          <cell r="C1805">
            <v>3271</v>
          </cell>
          <cell r="D1805" t="str">
            <v>Ornamentación Y Jardinería - Poda Exhaustiva Por Árbol C/ Brig Trabajo Frío (Con Botada Desechos)</v>
          </cell>
          <cell r="E1805" t="str">
            <v>UN</v>
          </cell>
          <cell r="F1805">
            <v>108746</v>
          </cell>
          <cell r="G1805">
            <v>41565</v>
          </cell>
        </row>
        <row r="1806">
          <cell r="C1806">
            <v>3277</v>
          </cell>
          <cell r="D1806" t="str">
            <v>Instalación De Conexión Conductor Aaac 246.9 A No. 2 De Cobre</v>
          </cell>
          <cell r="E1806" t="str">
            <v>UN</v>
          </cell>
          <cell r="F1806">
            <v>83035.820000000007</v>
          </cell>
          <cell r="G1806">
            <v>41569</v>
          </cell>
        </row>
        <row r="1807">
          <cell r="C1807">
            <v>3278</v>
          </cell>
          <cell r="D1807" t="str">
            <v>Instalación De Conexión Cond Acsr 1/0; Aaac 123,3 No. 2 De Cobre</v>
          </cell>
          <cell r="E1807" t="str">
            <v>UN</v>
          </cell>
          <cell r="F1807">
            <v>70507.88</v>
          </cell>
          <cell r="G1807">
            <v>42538</v>
          </cell>
        </row>
        <row r="1808">
          <cell r="C1808">
            <v>3279</v>
          </cell>
          <cell r="D1808" t="str">
            <v>Conexión Acometida 3 Hilos A Caja Derivación</v>
          </cell>
          <cell r="E1808" t="str">
            <v>UN</v>
          </cell>
          <cell r="F1808">
            <v>15767.52</v>
          </cell>
          <cell r="G1808">
            <v>41569</v>
          </cell>
        </row>
        <row r="1809">
          <cell r="C1809">
            <v>3280</v>
          </cell>
          <cell r="D1809" t="str">
            <v>Instalación De Derivación Bt Conec Perf 1/0 - 1/0 Triplex</v>
          </cell>
          <cell r="E1809" t="str">
            <v>UN</v>
          </cell>
          <cell r="F1809">
            <v>270702.38</v>
          </cell>
          <cell r="G1809">
            <v>41906</v>
          </cell>
        </row>
        <row r="1810">
          <cell r="C1810">
            <v>3281</v>
          </cell>
          <cell r="D1810" t="str">
            <v>Instalación De Derivación Bt Conec Perf 1/0 - 1/0 Neutro</v>
          </cell>
          <cell r="E1810" t="str">
            <v>UN</v>
          </cell>
          <cell r="F1810">
            <v>110405.25</v>
          </cell>
          <cell r="G1810">
            <v>41906</v>
          </cell>
        </row>
        <row r="1811">
          <cell r="C1811">
            <v>3282</v>
          </cell>
          <cell r="D1811" t="str">
            <v>Lavada Y Proteccion De Fachadas.</v>
          </cell>
          <cell r="E1811" t="str">
            <v>M2</v>
          </cell>
          <cell r="F1811">
            <v>10402.5</v>
          </cell>
          <cell r="G1811">
            <v>42241</v>
          </cell>
        </row>
        <row r="1812">
          <cell r="C1812">
            <v>3283</v>
          </cell>
          <cell r="D1812" t="str">
            <v>Montaje Caja Derivación Mono 4P Fijación Sobre Vano Trenza 4/0</v>
          </cell>
          <cell r="E1812" t="str">
            <v>UN</v>
          </cell>
          <cell r="F1812">
            <v>625467.93000000005</v>
          </cell>
          <cell r="G1812">
            <v>41569</v>
          </cell>
        </row>
        <row r="1813">
          <cell r="C1813">
            <v>3284</v>
          </cell>
          <cell r="D1813" t="str">
            <v>Reubicación De Equipo De Medida Indirecta Tipo Exterior De Tres Elementos</v>
          </cell>
          <cell r="E1813" t="str">
            <v>UN</v>
          </cell>
          <cell r="F1813">
            <v>1902250</v>
          </cell>
          <cell r="G1813">
            <v>41549</v>
          </cell>
        </row>
        <row r="1814">
          <cell r="C1814">
            <v>3285</v>
          </cell>
          <cell r="D1814" t="str">
            <v>Desmonte De Línea Aérea M.T. Trifásica Calibre No. 2 A 4/0 Awg Y Equivalentes Mcm</v>
          </cell>
          <cell r="E1814" t="str">
            <v>ML</v>
          </cell>
          <cell r="F1814">
            <v>4795.4799999999996</v>
          </cell>
          <cell r="G1814">
            <v>41569</v>
          </cell>
        </row>
        <row r="1815">
          <cell r="C1815">
            <v>3286</v>
          </cell>
          <cell r="D1815" t="str">
            <v>Desmonte De Línea Aérea M.T. Bifásica Calibre No. 2 A 4/0 Awg Y Equivalentes Mcm</v>
          </cell>
          <cell r="E1815" t="str">
            <v>ML</v>
          </cell>
          <cell r="F1815">
            <v>3903.5</v>
          </cell>
          <cell r="G1815">
            <v>41906</v>
          </cell>
        </row>
        <row r="1816">
          <cell r="C1816">
            <v>3287</v>
          </cell>
          <cell r="D1816" t="str">
            <v>Retiro Puente De Línea Bifásico En Poste Cto Mt</v>
          </cell>
          <cell r="E1816" t="str">
            <v>UN</v>
          </cell>
          <cell r="F1816">
            <v>68901.490000000005</v>
          </cell>
          <cell r="G1816">
            <v>41569</v>
          </cell>
        </row>
        <row r="1817">
          <cell r="C1817">
            <v>3288</v>
          </cell>
          <cell r="D1817" t="str">
            <v>Desmonte De Percha De 1 Puesto</v>
          </cell>
          <cell r="E1817" t="str">
            <v>UN</v>
          </cell>
          <cell r="F1817">
            <v>28137.77</v>
          </cell>
          <cell r="G1817">
            <v>41569</v>
          </cell>
        </row>
        <row r="1818">
          <cell r="C1818">
            <v>3289</v>
          </cell>
          <cell r="D1818" t="str">
            <v>Desmonte De Línea Bt (Rt) Triplex 2 A 4/0</v>
          </cell>
          <cell r="E1818" t="str">
            <v>ML</v>
          </cell>
          <cell r="F1818">
            <v>7274.08</v>
          </cell>
          <cell r="G1818">
            <v>42767</v>
          </cell>
        </row>
        <row r="1819">
          <cell r="C1819">
            <v>3290</v>
          </cell>
          <cell r="D1819" t="str">
            <v>Desmonte De Caja Derivación  Acometida Mono</v>
          </cell>
          <cell r="E1819" t="str">
            <v>UN</v>
          </cell>
          <cell r="F1819">
            <v>112939.26</v>
          </cell>
          <cell r="G1819">
            <v>41569</v>
          </cell>
        </row>
        <row r="1820">
          <cell r="C1820">
            <v>3291</v>
          </cell>
          <cell r="D1820" t="str">
            <v>Suplemento De Trabajo En Tensión Instalación De Poste De 12 A 14 Metros</v>
          </cell>
          <cell r="E1820" t="str">
            <v>UN</v>
          </cell>
          <cell r="F1820">
            <v>200976.56</v>
          </cell>
          <cell r="G1820">
            <v>41549</v>
          </cell>
        </row>
        <row r="1821">
          <cell r="C1821">
            <v>3292</v>
          </cell>
          <cell r="D1821" t="str">
            <v>Suplemento De Trabajo En Tensión Puente De Línea Bifásico M.T.</v>
          </cell>
          <cell r="E1821" t="str">
            <v>UN</v>
          </cell>
          <cell r="F1821">
            <v>64312.5</v>
          </cell>
          <cell r="G1821">
            <v>41569</v>
          </cell>
        </row>
        <row r="1822">
          <cell r="C1822">
            <v>3294</v>
          </cell>
          <cell r="D1822" t="str">
            <v>Reubicación De Luminaria Ap</v>
          </cell>
          <cell r="E1822" t="str">
            <v>UN</v>
          </cell>
          <cell r="F1822">
            <v>145627.5</v>
          </cell>
          <cell r="G1822">
            <v>41569</v>
          </cell>
        </row>
        <row r="1823">
          <cell r="C1823">
            <v>3295</v>
          </cell>
          <cell r="D1823" t="str">
            <v>Reubicación Paso Aéreo Subterráneo Bt</v>
          </cell>
          <cell r="E1823" t="str">
            <v>UN</v>
          </cell>
          <cell r="F1823">
            <v>146478.54999999999</v>
          </cell>
          <cell r="G1823">
            <v>41569</v>
          </cell>
        </row>
        <row r="1824">
          <cell r="C1824">
            <v>3296</v>
          </cell>
          <cell r="D1824" t="str">
            <v>Construcción Registro Con Tapa De 0.60 X 0.60 X 0.60 Metros En Mampostería</v>
          </cell>
          <cell r="E1824" t="str">
            <v>UN</v>
          </cell>
          <cell r="F1824">
            <v>736790.88</v>
          </cell>
          <cell r="G1824">
            <v>42578</v>
          </cell>
        </row>
        <row r="1825">
          <cell r="C1825">
            <v>3299</v>
          </cell>
          <cell r="D1825" t="str">
            <v>Estructura Metalica Umbrales Y Modulos (Ver Diseño).</v>
          </cell>
          <cell r="E1825" t="str">
            <v>KG</v>
          </cell>
          <cell r="F1825">
            <v>61386.33</v>
          </cell>
          <cell r="G1825">
            <v>42242</v>
          </cell>
        </row>
        <row r="1826">
          <cell r="C1826">
            <v>3300</v>
          </cell>
          <cell r="D1826" t="str">
            <v>Capitulo - Pisos</v>
          </cell>
          <cell r="E1826" t="str">
            <v>SD</v>
          </cell>
          <cell r="F1826">
            <v>0</v>
          </cell>
          <cell r="G1826">
            <v>41550</v>
          </cell>
        </row>
        <row r="1827">
          <cell r="C1827">
            <v>3303</v>
          </cell>
          <cell r="D1827" t="str">
            <v>Calados Calzas</v>
          </cell>
          <cell r="E1827" t="str">
            <v>M2</v>
          </cell>
          <cell r="F1827">
            <v>269263.21000000002</v>
          </cell>
          <cell r="G1827">
            <v>42227</v>
          </cell>
        </row>
        <row r="1828">
          <cell r="C1828">
            <v>3304</v>
          </cell>
          <cell r="D1828" t="str">
            <v>Capitulo - Cielos Y Cubiertas.</v>
          </cell>
          <cell r="E1828" t="str">
            <v>SD</v>
          </cell>
          <cell r="F1828">
            <v>0</v>
          </cell>
          <cell r="G1828">
            <v>41554</v>
          </cell>
        </row>
        <row r="1829">
          <cell r="C1829">
            <v>3307</v>
          </cell>
          <cell r="D1829" t="str">
            <v>Cubierta De Modulos De Venta Estacionaria Con Teja Tipo Sandwich (Ver Diseño).</v>
          </cell>
          <cell r="E1829" t="str">
            <v>M2</v>
          </cell>
          <cell r="F1829">
            <v>88774.8</v>
          </cell>
          <cell r="G1829">
            <v>42242</v>
          </cell>
        </row>
        <row r="1830">
          <cell r="C1830">
            <v>3308</v>
          </cell>
          <cell r="D1830" t="str">
            <v>Cimentación Especial Cuadrada Con Refuerzo Apoyo 14 X 1250 Dan</v>
          </cell>
          <cell r="E1830" t="str">
            <v>UN</v>
          </cell>
          <cell r="F1830">
            <v>2073448.74</v>
          </cell>
          <cell r="G1830">
            <v>41569</v>
          </cell>
        </row>
        <row r="1831">
          <cell r="C1831">
            <v>3309</v>
          </cell>
          <cell r="D1831" t="str">
            <v>Cimentación Especial Cuadrada Con Refuerzo Apoyo 14 X 2000 Dan</v>
          </cell>
          <cell r="E1831" t="str">
            <v>UN</v>
          </cell>
          <cell r="F1831">
            <v>4786512.93</v>
          </cell>
          <cell r="G1831">
            <v>42800</v>
          </cell>
        </row>
        <row r="1832">
          <cell r="C1832">
            <v>3310</v>
          </cell>
          <cell r="D1832" t="str">
            <v>Instalación De Arm Bt (Rt) Anc Y Ang 30 - 90°</v>
          </cell>
          <cell r="E1832" t="str">
            <v>UN</v>
          </cell>
          <cell r="F1832">
            <v>115381.83</v>
          </cell>
          <cell r="G1832">
            <v>41569</v>
          </cell>
        </row>
        <row r="1833">
          <cell r="C1833">
            <v>3311</v>
          </cell>
          <cell r="D1833" t="str">
            <v>Canal De Conducción Tipo I En Concreto De 4000 Psi</v>
          </cell>
          <cell r="E1833" t="str">
            <v>M3</v>
          </cell>
          <cell r="F1833">
            <v>849052.67</v>
          </cell>
          <cell r="G1833">
            <v>41569</v>
          </cell>
        </row>
        <row r="1834">
          <cell r="C1834">
            <v>3316</v>
          </cell>
          <cell r="D1834" t="str">
            <v>Rejilla Para Cruce Vehicular</v>
          </cell>
          <cell r="E1834" t="str">
            <v>ML</v>
          </cell>
          <cell r="F1834">
            <v>1991349.67</v>
          </cell>
          <cell r="G1834">
            <v>41565</v>
          </cell>
        </row>
        <row r="1835">
          <cell r="C1835">
            <v>3317</v>
          </cell>
          <cell r="D1835" t="str">
            <v>Rejilla De Captación Sobre Acceso Vehicular</v>
          </cell>
          <cell r="E1835" t="str">
            <v>ML</v>
          </cell>
          <cell r="F1835">
            <v>1399216.67</v>
          </cell>
          <cell r="G1835">
            <v>42438</v>
          </cell>
        </row>
        <row r="1836">
          <cell r="C1836">
            <v>3318</v>
          </cell>
          <cell r="D1836" t="str">
            <v>Rejilla Tipo 1</v>
          </cell>
          <cell r="E1836" t="str">
            <v>ML</v>
          </cell>
          <cell r="F1836">
            <v>696203.39</v>
          </cell>
          <cell r="G1836">
            <v>42429</v>
          </cell>
        </row>
        <row r="1837">
          <cell r="C1837">
            <v>3319</v>
          </cell>
          <cell r="D1837" t="str">
            <v>Rejilla Tipo 2</v>
          </cell>
          <cell r="E1837" t="str">
            <v>ML</v>
          </cell>
          <cell r="F1837">
            <v>1033447.78</v>
          </cell>
          <cell r="G1837">
            <v>41565</v>
          </cell>
        </row>
        <row r="1838">
          <cell r="C1838">
            <v>3320</v>
          </cell>
          <cell r="D1838" t="str">
            <v>Rejilla Tipo 3</v>
          </cell>
          <cell r="E1838" t="str">
            <v>ML</v>
          </cell>
          <cell r="F1838">
            <v>1606179</v>
          </cell>
          <cell r="G1838">
            <v>41565</v>
          </cell>
        </row>
        <row r="1839">
          <cell r="C1839">
            <v>3321</v>
          </cell>
          <cell r="D1839" t="str">
            <v>Capitulo - Señalizacion</v>
          </cell>
          <cell r="E1839" t="str">
            <v>SD</v>
          </cell>
          <cell r="F1839">
            <v>0</v>
          </cell>
          <cell r="G1839">
            <v>41554</v>
          </cell>
        </row>
        <row r="1840">
          <cell r="C1840">
            <v>3322</v>
          </cell>
          <cell r="D1840" t="str">
            <v>Capitulo - Zonas Humedas Y Cocinetas.</v>
          </cell>
          <cell r="E1840" t="str">
            <v>SD</v>
          </cell>
          <cell r="F1840">
            <v>0</v>
          </cell>
          <cell r="G1840">
            <v>41554</v>
          </cell>
        </row>
        <row r="1841">
          <cell r="C1841">
            <v>3324</v>
          </cell>
          <cell r="D1841" t="str">
            <v>Suministro E Instalacion De Meson En Acero Inoxidable</v>
          </cell>
          <cell r="E1841" t="str">
            <v>ML</v>
          </cell>
          <cell r="F1841">
            <v>259620</v>
          </cell>
          <cell r="G1841">
            <v>42416</v>
          </cell>
        </row>
        <row r="1842">
          <cell r="C1842">
            <v>3326</v>
          </cell>
          <cell r="D1842" t="str">
            <v>Suministro, Transporte E Instalacion De Señales Verticales Sp, Sr, Si, General En Lamina Galvanizada Calibre 16 De 0.75*0.75 Metros, Papel Reflectivo Grado De Ingenieria, Señal Con Angulo Transversal De 2" * 2" * 1/4", Brazo T Anclaje En  Angulo 2" * 2" * 1/8", Angulo Y Tableros Pintados Con Anticorrosivo Y Esmalte Blanco Con Su Respectiva Tornilleria Galvanizada.</v>
          </cell>
          <cell r="E1842" t="str">
            <v>UN</v>
          </cell>
          <cell r="F1842">
            <v>255780</v>
          </cell>
          <cell r="G1842">
            <v>42237</v>
          </cell>
        </row>
        <row r="1843">
          <cell r="C1843">
            <v>3327</v>
          </cell>
          <cell r="D1843" t="str">
            <v>Suministro E Instalacion De Demarcacion Vial, Flechas Un Solo Destino.</v>
          </cell>
          <cell r="E1843" t="str">
            <v>UN</v>
          </cell>
          <cell r="F1843">
            <v>13347</v>
          </cell>
          <cell r="G1843">
            <v>42237</v>
          </cell>
        </row>
        <row r="1844">
          <cell r="C1844">
            <v>3328</v>
          </cell>
          <cell r="D1844" t="str">
            <v>Suministro E Instalacion De Demarcacion Vial, Flechas Dos Destinos.</v>
          </cell>
          <cell r="E1844" t="str">
            <v>UN</v>
          </cell>
          <cell r="F1844">
            <v>24191</v>
          </cell>
          <cell r="G1844">
            <v>42237</v>
          </cell>
        </row>
        <row r="1845">
          <cell r="C1845">
            <v>3329</v>
          </cell>
          <cell r="D1845" t="str">
            <v>Suministro E Instalacion De Demarcacion Vial, Flechas Tres Destinos.</v>
          </cell>
          <cell r="E1845" t="str">
            <v>UN</v>
          </cell>
          <cell r="F1845">
            <v>36829</v>
          </cell>
          <cell r="G1845">
            <v>42237</v>
          </cell>
        </row>
        <row r="1846">
          <cell r="C1846">
            <v>3330</v>
          </cell>
          <cell r="D1846" t="str">
            <v>Suministro Y Aplicacion De Demarcacion Vial, Lineas Continuas Y Discontinuas En Colores Blanco Y Amarillo, Con Ancho De 0.12 Metros, Incluye: Microsfera De Vidrio Reflectiva</v>
          </cell>
          <cell r="E1846" t="str">
            <v>ML</v>
          </cell>
          <cell r="F1846">
            <v>1335</v>
          </cell>
          <cell r="G1846">
            <v>42237</v>
          </cell>
        </row>
        <row r="1847">
          <cell r="C1847">
            <v>3331</v>
          </cell>
          <cell r="D1847" t="str">
            <v>Suministro Y Aplicacion De Demarcacion Vial, Cebras Y Lineas Continuas De 0.40 Metros, Incluye Microsfera De Vidrio Reflectiva.</v>
          </cell>
          <cell r="E1847" t="str">
            <v>M2</v>
          </cell>
          <cell r="F1847">
            <v>21924</v>
          </cell>
          <cell r="G1847">
            <v>42237</v>
          </cell>
        </row>
        <row r="1848">
          <cell r="C1848">
            <v>3332</v>
          </cell>
          <cell r="D1848" t="str">
            <v>Señal Reglamentaria De Pare</v>
          </cell>
          <cell r="E1848" t="str">
            <v>UN</v>
          </cell>
          <cell r="F1848">
            <v>44730</v>
          </cell>
          <cell r="G1848">
            <v>42237</v>
          </cell>
        </row>
        <row r="1849">
          <cell r="C1849">
            <v>3334</v>
          </cell>
          <cell r="D1849" t="str">
            <v>Instalaciones Eléctricas Provisionales</v>
          </cell>
          <cell r="E1849" t="str">
            <v>GL</v>
          </cell>
          <cell r="F1849">
            <v>850000</v>
          </cell>
          <cell r="G1849">
            <v>41555</v>
          </cell>
        </row>
        <row r="1850">
          <cell r="C1850">
            <v>3335</v>
          </cell>
          <cell r="D1850" t="str">
            <v>Instalaciones Hidrosanitarias Provisionales</v>
          </cell>
          <cell r="E1850" t="str">
            <v>GL</v>
          </cell>
          <cell r="F1850">
            <v>850000</v>
          </cell>
          <cell r="G1850">
            <v>41555</v>
          </cell>
        </row>
        <row r="1851">
          <cell r="C1851">
            <v>3336</v>
          </cell>
          <cell r="D1851" t="str">
            <v>Campamento E Instalaciones Provisionales (Servicios Públicos Y Acometidas Provisionales) Ver Diseño.</v>
          </cell>
          <cell r="E1851" t="str">
            <v>GL</v>
          </cell>
          <cell r="F1851">
            <v>12045587.529999999</v>
          </cell>
          <cell r="G1851">
            <v>42747</v>
          </cell>
        </row>
        <row r="1852">
          <cell r="C1852">
            <v>3342</v>
          </cell>
          <cell r="D1852" t="str">
            <v>Meson En Madera, Puertas Modulo De Ventas (Ver Diseño).</v>
          </cell>
          <cell r="E1852" t="str">
            <v>ML</v>
          </cell>
          <cell r="F1852">
            <v>119317</v>
          </cell>
          <cell r="G1852">
            <v>42242</v>
          </cell>
        </row>
        <row r="1853">
          <cell r="C1853">
            <v>3343</v>
          </cell>
          <cell r="D1853" t="str">
            <v>Desmonte Y Retiro De Acometidas  Electricas (Incluye Desmonte De Cableado,Abanicos De Techo Y Ducteria).</v>
          </cell>
          <cell r="E1853" t="str">
            <v>UN</v>
          </cell>
          <cell r="F1853">
            <v>2499242.11</v>
          </cell>
          <cell r="G1853">
            <v>41936</v>
          </cell>
        </row>
        <row r="1854">
          <cell r="C1854">
            <v>3344</v>
          </cell>
          <cell r="D1854" t="str">
            <v>Desmonte Y Retiro De Acometidas Hidrosanitarias (Baño).</v>
          </cell>
          <cell r="E1854" t="str">
            <v>UN</v>
          </cell>
          <cell r="F1854">
            <v>233658.06</v>
          </cell>
          <cell r="G1854">
            <v>41936</v>
          </cell>
        </row>
        <row r="1855">
          <cell r="C1855">
            <v>3347</v>
          </cell>
          <cell r="D1855" t="str">
            <v>Fachada En Madera Modulo De Baños Y Venta Estacionaria (Ver Diseño).</v>
          </cell>
          <cell r="E1855" t="str">
            <v>M2</v>
          </cell>
          <cell r="F1855">
            <v>223175.33</v>
          </cell>
          <cell r="G1855">
            <v>42227</v>
          </cell>
        </row>
        <row r="1856">
          <cell r="C1856">
            <v>3348</v>
          </cell>
          <cell r="D1856" t="str">
            <v>Demolición De Losa En Concreto Reforzada E= 0,15 Mts.  Hlosa= 5 Mts.</v>
          </cell>
          <cell r="E1856" t="str">
            <v>M2</v>
          </cell>
          <cell r="F1856">
            <v>20373.11</v>
          </cell>
          <cell r="G1856">
            <v>42538</v>
          </cell>
        </row>
        <row r="1857">
          <cell r="C1857">
            <v>3349</v>
          </cell>
          <cell r="D1857" t="str">
            <v>Demolicion De Mezanini En Concreto (Incluye Viga Con Espesor De  40 Cms Y Losa De E = 25 Cms)</v>
          </cell>
          <cell r="E1857" t="str">
            <v>M2</v>
          </cell>
          <cell r="F1857">
            <v>33582.11</v>
          </cell>
          <cell r="G1857">
            <v>41570</v>
          </cell>
        </row>
        <row r="1858">
          <cell r="C1858">
            <v>3350</v>
          </cell>
          <cell r="D1858" t="str">
            <v>Desmonte Y Retiro De Escalera Metalica Yprefabricada.</v>
          </cell>
          <cell r="E1858" t="str">
            <v>M2</v>
          </cell>
          <cell r="F1858">
            <v>112160.27</v>
          </cell>
          <cell r="G1858">
            <v>41570</v>
          </cell>
        </row>
        <row r="1859">
          <cell r="C1859">
            <v>3352</v>
          </cell>
          <cell r="D1859" t="str">
            <v>Fachada Abatible En Acero Inoxidable, Modulo De Venta Estacionaria (Ver Diseño).</v>
          </cell>
          <cell r="E1859" t="str">
            <v>M2</v>
          </cell>
          <cell r="F1859">
            <v>496061.67</v>
          </cell>
          <cell r="G1859">
            <v>42242</v>
          </cell>
        </row>
        <row r="1860">
          <cell r="C1860">
            <v>3356</v>
          </cell>
          <cell r="D1860" t="str">
            <v>Cubierta Umbrales (Ver Diseño).</v>
          </cell>
          <cell r="E1860" t="str">
            <v>M2</v>
          </cell>
          <cell r="F1860">
            <v>246886.53</v>
          </cell>
          <cell r="G1860">
            <v>42227</v>
          </cell>
        </row>
        <row r="1861">
          <cell r="C1861">
            <v>3357</v>
          </cell>
          <cell r="D1861" t="str">
            <v>Dovelas En Levante De Bloques.</v>
          </cell>
          <cell r="E1861" t="str">
            <v>ML</v>
          </cell>
          <cell r="F1861">
            <v>10312.35</v>
          </cell>
          <cell r="G1861">
            <v>42578</v>
          </cell>
        </row>
        <row r="1862">
          <cell r="C1862">
            <v>3359</v>
          </cell>
          <cell r="D1862" t="str">
            <v>Concreto Grout F´C 21 Mpa Relleno Una Celda Vertical Reforzada En Muros E:0.12 M De Ladrillo.</v>
          </cell>
          <cell r="E1862" t="str">
            <v>ML</v>
          </cell>
          <cell r="F1862">
            <v>13926.55</v>
          </cell>
          <cell r="G1862">
            <v>42578</v>
          </cell>
        </row>
        <row r="1863">
          <cell r="C1863">
            <v>3360</v>
          </cell>
          <cell r="D1863" t="str">
            <v>Planchones (Ver Diseño).</v>
          </cell>
          <cell r="E1863" t="str">
            <v>M2</v>
          </cell>
          <cell r="F1863">
            <v>308097.93</v>
          </cell>
          <cell r="G1863">
            <v>42227</v>
          </cell>
        </row>
        <row r="1864">
          <cell r="C1864">
            <v>3361</v>
          </cell>
          <cell r="D1864" t="str">
            <v>Rampa En Concreto Visto F'C 21 Mpa. Conjunto Estructural Viga + Losa Maciza + Descanso (Secciones Según Planos) Incluye Malla Electrosoldada Con Acabado Estriado Horizontal, Junta  E= 0,10 Mts.</v>
          </cell>
          <cell r="E1864" t="str">
            <v>M2</v>
          </cell>
          <cell r="F1864">
            <v>157949.03</v>
          </cell>
          <cell r="G1864">
            <v>42538</v>
          </cell>
        </row>
        <row r="1865">
          <cell r="C1865">
            <v>3363</v>
          </cell>
          <cell r="D1865" t="str">
            <v>Bicicleteros (Ver Diseño).</v>
          </cell>
          <cell r="E1865" t="str">
            <v>UN</v>
          </cell>
          <cell r="F1865">
            <v>2440664.4</v>
          </cell>
          <cell r="G1865">
            <v>42241</v>
          </cell>
        </row>
        <row r="1866">
          <cell r="C1866">
            <v>3365</v>
          </cell>
          <cell r="D1866" t="str">
            <v>Lavado E Hidrolavado Del Pañete Interno Y Externo De La Edificacion. Ver Diseño.</v>
          </cell>
          <cell r="E1866" t="str">
            <v>M2</v>
          </cell>
          <cell r="F1866">
            <v>6102.14</v>
          </cell>
          <cell r="G1866">
            <v>41936</v>
          </cell>
        </row>
        <row r="1867">
          <cell r="C1867">
            <v>3369</v>
          </cell>
          <cell r="D1867" t="str">
            <v>Suministro E Instalacion De Enchape De Piso Tipo Zargaso De Baños.</v>
          </cell>
          <cell r="E1867" t="str">
            <v>M2</v>
          </cell>
          <cell r="F1867">
            <v>58501.06</v>
          </cell>
          <cell r="G1867">
            <v>42578</v>
          </cell>
        </row>
        <row r="1868">
          <cell r="C1868">
            <v>3370</v>
          </cell>
          <cell r="D1868" t="str">
            <v>Suministro E Instalacion De Totem Señalizacion (Ver Diseño).</v>
          </cell>
          <cell r="E1868" t="str">
            <v>UN</v>
          </cell>
          <cell r="F1868">
            <v>4246176.76</v>
          </cell>
          <cell r="G1868">
            <v>42241</v>
          </cell>
        </row>
        <row r="1869">
          <cell r="C1869">
            <v>3371</v>
          </cell>
          <cell r="D1869" t="str">
            <v>Canal De Captación Tipo I En Concreto De 4000 Psi, Ancho 0.70 Metros</v>
          </cell>
          <cell r="E1869" t="str">
            <v>M3</v>
          </cell>
          <cell r="F1869">
            <v>769822.01</v>
          </cell>
          <cell r="G1869">
            <v>42443</v>
          </cell>
        </row>
        <row r="1870">
          <cell r="C1870">
            <v>3372</v>
          </cell>
          <cell r="D1870" t="str">
            <v>Canal De Captación Tipo 2 En Concreto De 4000 Psi, Ancho 2.00 Metros</v>
          </cell>
          <cell r="E1870" t="str">
            <v>M3</v>
          </cell>
          <cell r="F1870">
            <v>844116.45</v>
          </cell>
          <cell r="G1870">
            <v>41565</v>
          </cell>
        </row>
        <row r="1871">
          <cell r="C1871">
            <v>3373</v>
          </cell>
          <cell r="D1871" t="str">
            <v>Instalaciones Hidrosanitarias</v>
          </cell>
          <cell r="E1871" t="str">
            <v>SD</v>
          </cell>
          <cell r="F1871">
            <v>0</v>
          </cell>
          <cell r="G1871">
            <v>41555</v>
          </cell>
        </row>
        <row r="1872">
          <cell r="C1872">
            <v>3378</v>
          </cell>
          <cell r="D1872" t="str">
            <v>Suministro E Instalacion De Medidor De Agua, Diametro 1" (Ver Diseño).</v>
          </cell>
          <cell r="E1872" t="str">
            <v>UN</v>
          </cell>
          <cell r="F1872">
            <v>557986.67000000004</v>
          </cell>
          <cell r="G1872">
            <v>42242</v>
          </cell>
        </row>
        <row r="1873">
          <cell r="C1873">
            <v>3381</v>
          </cell>
          <cell r="D1873" t="str">
            <v>Suplemento De Trabajo En Tensión Instalación De Poste De 12 A 14 Mts.</v>
          </cell>
          <cell r="E1873" t="str">
            <v>UN</v>
          </cell>
          <cell r="F1873">
            <v>173250</v>
          </cell>
          <cell r="G1873">
            <v>42524</v>
          </cell>
        </row>
        <row r="1874">
          <cell r="C1874">
            <v>3382</v>
          </cell>
          <cell r="D1874" t="str">
            <v>Suplemento De Trabajo En Tensión Cortacircuito Nn Completo 13,2 Kv 100 A</v>
          </cell>
          <cell r="E1874" t="str">
            <v>UN</v>
          </cell>
          <cell r="F1874">
            <v>123873.39</v>
          </cell>
          <cell r="G1874">
            <v>42538</v>
          </cell>
        </row>
        <row r="1875">
          <cell r="C1875">
            <v>3383</v>
          </cell>
          <cell r="D1875" t="str">
            <v>Supl Tet Desm. Seccionador Fusible O Pararrayo</v>
          </cell>
          <cell r="E1875" t="str">
            <v>UN</v>
          </cell>
          <cell r="F1875">
            <v>49500</v>
          </cell>
          <cell r="G1875">
            <v>41569</v>
          </cell>
        </row>
        <row r="1876">
          <cell r="C1876">
            <v>3387</v>
          </cell>
          <cell r="D1876" t="str">
            <v>Acometidas Hidraulicas (Ver Diseño).</v>
          </cell>
          <cell r="E1876" t="str">
            <v>UN</v>
          </cell>
          <cell r="F1876">
            <v>277748.2</v>
          </cell>
          <cell r="G1876">
            <v>42242</v>
          </cell>
        </row>
        <row r="1877">
          <cell r="C1877">
            <v>3388</v>
          </cell>
          <cell r="D1877" t="str">
            <v>Colector Sanitario Pvc De 6"</v>
          </cell>
          <cell r="E1877" t="str">
            <v>ML</v>
          </cell>
          <cell r="F1877">
            <v>68900.61</v>
          </cell>
          <cell r="G1877">
            <v>42242</v>
          </cell>
        </row>
        <row r="1878">
          <cell r="C1878">
            <v>3389</v>
          </cell>
          <cell r="D1878" t="str">
            <v>Reposicion Redes Domiciliarias Sanitario (Ver Diseño).</v>
          </cell>
          <cell r="E1878" t="str">
            <v>UN</v>
          </cell>
          <cell r="F1878">
            <v>670329.01</v>
          </cell>
          <cell r="G1878">
            <v>42241</v>
          </cell>
        </row>
        <row r="1879">
          <cell r="C1879">
            <v>3394</v>
          </cell>
          <cell r="D1879" t="str">
            <v>Boton Antivandalico Metalico Cromado Para Accionar Valvula De Descarga.</v>
          </cell>
          <cell r="E1879" t="str">
            <v>UN</v>
          </cell>
          <cell r="F1879">
            <v>105800.28</v>
          </cell>
          <cell r="G1879">
            <v>41936</v>
          </cell>
        </row>
        <row r="1880">
          <cell r="C1880">
            <v>3395</v>
          </cell>
          <cell r="D1880" t="str">
            <v>Suministro E Instalacion De Lavamanos De Colgar A La Pared, Especial Para Discapacitados Tipo Toto. Incluye Griferia Y Jabonera.</v>
          </cell>
          <cell r="E1880" t="str">
            <v>UN</v>
          </cell>
          <cell r="F1880">
            <v>475443.74</v>
          </cell>
          <cell r="G1880">
            <v>42572</v>
          </cell>
        </row>
        <row r="1881">
          <cell r="C1881">
            <v>3396</v>
          </cell>
          <cell r="D1881" t="str">
            <v>Reposicion Redes Sanitaria De 8" (Ver Diseño).</v>
          </cell>
          <cell r="E1881" t="str">
            <v>ML</v>
          </cell>
          <cell r="F1881">
            <v>140887.98000000001</v>
          </cell>
          <cell r="G1881">
            <v>41590</v>
          </cell>
        </row>
        <row r="1882">
          <cell r="C1882">
            <v>3399</v>
          </cell>
          <cell r="D1882" t="str">
            <v>Suministro E Instalacion De Sanitarios Para Discapacitados Alongado, Bajo Consumo 1,6 Linea Integral Blanco. Incluye Griferia Y Papelera De Sobreponer En La Pared, En Acero Inoxidable Para Rollo De 200/400, Cerradura Con Llave.</v>
          </cell>
          <cell r="E1882" t="str">
            <v>UN</v>
          </cell>
          <cell r="F1882">
            <v>549343.74</v>
          </cell>
          <cell r="G1882">
            <v>42572</v>
          </cell>
        </row>
        <row r="1883">
          <cell r="C1883">
            <v>3401</v>
          </cell>
          <cell r="D1883" t="str">
            <v>Reposicion Redes Sanitaria De 10" (Ver Diseño).</v>
          </cell>
          <cell r="E1883" t="str">
            <v>ML</v>
          </cell>
          <cell r="F1883">
            <v>166477.5</v>
          </cell>
          <cell r="G1883">
            <v>42535</v>
          </cell>
        </row>
        <row r="1884">
          <cell r="C1884">
            <v>3402</v>
          </cell>
          <cell r="D1884" t="str">
            <v>Boton Cromado Para Minusvalido Para Accionar Valvula De Descarga.</v>
          </cell>
          <cell r="E1884" t="str">
            <v>UN</v>
          </cell>
          <cell r="F1884">
            <v>222231.24</v>
          </cell>
          <cell r="G1884">
            <v>41936</v>
          </cell>
        </row>
        <row r="1885">
          <cell r="C1885">
            <v>3403</v>
          </cell>
          <cell r="D1885" t="str">
            <v>Demolicion De Camara De Inspeccion (Ver Diseño).</v>
          </cell>
          <cell r="E1885" t="str">
            <v>UN</v>
          </cell>
          <cell r="F1885">
            <v>366599.33</v>
          </cell>
          <cell r="G1885">
            <v>42242</v>
          </cell>
        </row>
        <row r="1886">
          <cell r="C1886">
            <v>3406</v>
          </cell>
          <cell r="D1886" t="str">
            <v>Punto Sanitario D=3".</v>
          </cell>
          <cell r="E1886" t="str">
            <v>UN</v>
          </cell>
          <cell r="F1886">
            <v>90585.1</v>
          </cell>
          <cell r="G1886">
            <v>42572</v>
          </cell>
        </row>
        <row r="1887">
          <cell r="C1887">
            <v>3413</v>
          </cell>
          <cell r="D1887" t="str">
            <v>Punto Sanitario D=1 1/2"</v>
          </cell>
          <cell r="E1887" t="str">
            <v>UN</v>
          </cell>
          <cell r="F1887">
            <v>41248.6</v>
          </cell>
          <cell r="G1887">
            <v>42102</v>
          </cell>
        </row>
        <row r="1888">
          <cell r="C1888">
            <v>3416</v>
          </cell>
          <cell r="D1888" t="str">
            <v>Suministro E Instalación De Tuberia Sanitaria Pvc De 6"</v>
          </cell>
          <cell r="E1888" t="str">
            <v>ML</v>
          </cell>
          <cell r="F1888">
            <v>54062.31</v>
          </cell>
          <cell r="G1888">
            <v>42578</v>
          </cell>
        </row>
        <row r="1889">
          <cell r="C1889">
            <v>3417</v>
          </cell>
          <cell r="D1889" t="str">
            <v>Suministro E Instalacion De Piso En Adoquin Tipo Rectangular Vehicular De 0.20*0.10*0.08 Metros, Con Borde De Confinamiento De 0.15*0.30 Metros En Concreto De 3000 Psi A Cada 3.00 Metros, Reforzado Con Dos Varillas De D= 3/8" Y Estribos De D= 1/4" A Cada 0.32 Metros.</v>
          </cell>
          <cell r="E1889" t="str">
            <v>M2</v>
          </cell>
          <cell r="F1889">
            <v>90204.62</v>
          </cell>
          <cell r="G1889">
            <v>42240</v>
          </cell>
        </row>
        <row r="1890">
          <cell r="C1890">
            <v>3418</v>
          </cell>
          <cell r="D1890" t="str">
            <v>Suministro E Instalación De Tuberia Sanitaria Pvc D=3"</v>
          </cell>
          <cell r="E1890" t="str">
            <v>ML</v>
          </cell>
          <cell r="F1890">
            <v>31821.51</v>
          </cell>
          <cell r="G1890">
            <v>42572</v>
          </cell>
        </row>
        <row r="1891">
          <cell r="C1891">
            <v>3419</v>
          </cell>
          <cell r="D1891" t="str">
            <v>Puntos De Conexion Salida De Ventilacion Pvc Sanitaria D=2".</v>
          </cell>
          <cell r="E1891" t="str">
            <v>UN</v>
          </cell>
          <cell r="F1891">
            <v>48070.29</v>
          </cell>
          <cell r="G1891">
            <v>42578</v>
          </cell>
        </row>
        <row r="1892">
          <cell r="C1892">
            <v>3420</v>
          </cell>
          <cell r="D1892" t="str">
            <v>Suministro E Instalacion De Transformador Monofasico 15 Kva, Incluye Elementos De Proteccion, Accesorios Para Poste (Ver Diseño).</v>
          </cell>
          <cell r="E1892" t="str">
            <v>UN</v>
          </cell>
          <cell r="F1892">
            <v>6600960.5</v>
          </cell>
          <cell r="G1892">
            <v>42198</v>
          </cell>
        </row>
        <row r="1893">
          <cell r="C1893">
            <v>3422</v>
          </cell>
          <cell r="D1893" t="str">
            <v>Suministro E Instalación De Tubería De Ventilación Pvc D=1 1/2".</v>
          </cell>
          <cell r="E1893" t="str">
            <v>ML</v>
          </cell>
          <cell r="F1893">
            <v>17217.490000000002</v>
          </cell>
          <cell r="G1893">
            <v>42461</v>
          </cell>
        </row>
        <row r="1894">
          <cell r="C1894">
            <v>3427</v>
          </cell>
          <cell r="D1894" t="str">
            <v>Derivación Punto Adaptador De Limpieza D=4".</v>
          </cell>
          <cell r="E1894" t="str">
            <v>UN</v>
          </cell>
          <cell r="F1894">
            <v>33813.07</v>
          </cell>
          <cell r="G1894">
            <v>41570</v>
          </cell>
        </row>
        <row r="1895">
          <cell r="C1895">
            <v>3428</v>
          </cell>
          <cell r="D1895" t="str">
            <v>Derivación Punto Adaptador De Limpieza D=3".</v>
          </cell>
          <cell r="E1895" t="str">
            <v>UN</v>
          </cell>
          <cell r="F1895">
            <v>20935.009999999998</v>
          </cell>
          <cell r="G1895">
            <v>41936</v>
          </cell>
        </row>
        <row r="1896">
          <cell r="C1896">
            <v>3429</v>
          </cell>
          <cell r="D1896" t="str">
            <v>Derivación Punto Adaptador De Limpieza D=2".</v>
          </cell>
          <cell r="E1896" t="str">
            <v>UN</v>
          </cell>
          <cell r="F1896">
            <v>10963.99</v>
          </cell>
          <cell r="G1896">
            <v>41927</v>
          </cell>
        </row>
        <row r="1897">
          <cell r="C1897">
            <v>3431</v>
          </cell>
          <cell r="D1897" t="str">
            <v>Bajante Sanitario D=4".</v>
          </cell>
          <cell r="E1897" t="str">
            <v>ML</v>
          </cell>
          <cell r="F1897">
            <v>32215.34</v>
          </cell>
          <cell r="G1897">
            <v>42578</v>
          </cell>
        </row>
        <row r="1898">
          <cell r="C1898">
            <v>3432</v>
          </cell>
          <cell r="D1898" t="str">
            <v>Registro En Concreto. 60X60 Cm.</v>
          </cell>
          <cell r="E1898" t="str">
            <v>UN</v>
          </cell>
          <cell r="F1898">
            <v>412201.79</v>
          </cell>
          <cell r="G1898">
            <v>42416</v>
          </cell>
        </row>
        <row r="1899">
          <cell r="C1899">
            <v>3433</v>
          </cell>
          <cell r="D1899" t="str">
            <v>Manhole D=1M.</v>
          </cell>
          <cell r="E1899" t="str">
            <v>UN</v>
          </cell>
          <cell r="F1899">
            <v>2734524.06</v>
          </cell>
          <cell r="G1899">
            <v>42486</v>
          </cell>
        </row>
        <row r="1900">
          <cell r="C1900">
            <v>3436</v>
          </cell>
          <cell r="D1900" t="str">
            <v>Suministro, Fabricación Y Montaje De Cubierta Estructural Curva Totalmente Grafada, Lámina Galvanizada Astm A653 Grado 40. Calibre 24 (0.6 Mm), Prepintada Por Ambas Caras Con Pintura Tipo Poliester . Incluye Estructura Area Exterior</v>
          </cell>
          <cell r="E1900" t="str">
            <v>M2</v>
          </cell>
          <cell r="F1900">
            <v>108000</v>
          </cell>
          <cell r="G1900">
            <v>41557</v>
          </cell>
        </row>
        <row r="1901">
          <cell r="C1901">
            <v>3437</v>
          </cell>
          <cell r="D1901" t="str">
            <v>Suministro, Fabricación Y Montaje De Cubierta Estructural Curva Totalmente Grafada, Lámina Galvanizada Astm A653 Grado 40. Calibre 22 (0.8 Mm), Prepintada Por Ambas Caras Con Pintura Tipo Poliester . Incluye Estructura Area Exterior</v>
          </cell>
          <cell r="E1901" t="str">
            <v>M2</v>
          </cell>
          <cell r="F1901">
            <v>120960</v>
          </cell>
          <cell r="G1901">
            <v>41936</v>
          </cell>
        </row>
        <row r="1902">
          <cell r="C1902">
            <v>3440</v>
          </cell>
          <cell r="D1902" t="str">
            <v>Suministro E Instalación De Tubería Colgante A.Ll. Pvc Sanitaria D=6".</v>
          </cell>
          <cell r="E1902" t="str">
            <v>ML</v>
          </cell>
          <cell r="F1902">
            <v>66910.64</v>
          </cell>
          <cell r="G1902">
            <v>42578</v>
          </cell>
        </row>
        <row r="1903">
          <cell r="C1903">
            <v>3441</v>
          </cell>
          <cell r="D1903" t="str">
            <v>Suministro Einstalación De Tubería Pvc De Ventilacion D=4".</v>
          </cell>
          <cell r="E1903" t="str">
            <v>ML</v>
          </cell>
          <cell r="F1903">
            <v>30997.47</v>
          </cell>
          <cell r="G1903">
            <v>42578</v>
          </cell>
        </row>
        <row r="1904">
          <cell r="C1904">
            <v>3442</v>
          </cell>
          <cell r="D1904" t="str">
            <v>Suministro E Instalacion De Sistema Hidraulico Para Fuente Espejo De Agua (Ver Diseño).</v>
          </cell>
          <cell r="E1904" t="str">
            <v>GL</v>
          </cell>
          <cell r="F1904">
            <v>280000000</v>
          </cell>
          <cell r="G1904">
            <v>41767</v>
          </cell>
        </row>
        <row r="1905">
          <cell r="C1905">
            <v>3443</v>
          </cell>
          <cell r="D1905" t="str">
            <v>Muro Fuente</v>
          </cell>
          <cell r="E1905" t="str">
            <v>SD</v>
          </cell>
          <cell r="F1905">
            <v>0</v>
          </cell>
          <cell r="G1905">
            <v>41743</v>
          </cell>
        </row>
        <row r="1906">
          <cell r="C1906">
            <v>3444</v>
          </cell>
          <cell r="D1906" t="str">
            <v>Registro En Concreto 50X50 Cm.</v>
          </cell>
          <cell r="E1906" t="str">
            <v>UN</v>
          </cell>
          <cell r="F1906">
            <v>322729.86</v>
          </cell>
          <cell r="G1906">
            <v>42572</v>
          </cell>
        </row>
        <row r="1907">
          <cell r="C1907">
            <v>3445</v>
          </cell>
          <cell r="D1907" t="str">
            <v>Muro Anden Avenida Circunvalar</v>
          </cell>
          <cell r="E1907" t="str">
            <v>SD</v>
          </cell>
          <cell r="F1907">
            <v>0</v>
          </cell>
          <cell r="G1907">
            <v>41743</v>
          </cell>
        </row>
        <row r="1908">
          <cell r="C1908">
            <v>3446</v>
          </cell>
          <cell r="D1908" t="str">
            <v>Espejo De Agua</v>
          </cell>
          <cell r="E1908" t="str">
            <v>SD</v>
          </cell>
          <cell r="F1908">
            <v>0</v>
          </cell>
          <cell r="G1908">
            <v>41743</v>
          </cell>
        </row>
        <row r="1909">
          <cell r="C1909">
            <v>3447</v>
          </cell>
          <cell r="D1909" t="str">
            <v>Demolicion De Edificaciones, Proyecto Plaza De San Roque(Ver Diseño).</v>
          </cell>
          <cell r="E1909" t="str">
            <v>GL</v>
          </cell>
          <cell r="F1909">
            <v>37569378.420000002</v>
          </cell>
          <cell r="G1909">
            <v>41558</v>
          </cell>
        </row>
        <row r="1910">
          <cell r="C1910">
            <v>3448</v>
          </cell>
          <cell r="D1910" t="str">
            <v>Instalaciones Pluviales</v>
          </cell>
          <cell r="E1910" t="str">
            <v>SD</v>
          </cell>
          <cell r="F1910">
            <v>0</v>
          </cell>
          <cell r="G1910">
            <v>41558</v>
          </cell>
        </row>
        <row r="1911">
          <cell r="C1911">
            <v>3449</v>
          </cell>
          <cell r="D1911" t="str">
            <v>Instalaciones Hidráulicas</v>
          </cell>
          <cell r="E1911" t="str">
            <v>SD</v>
          </cell>
          <cell r="F1911">
            <v>0</v>
          </cell>
          <cell r="G1911">
            <v>41558</v>
          </cell>
        </row>
        <row r="1912">
          <cell r="C1912">
            <v>3450</v>
          </cell>
          <cell r="D1912" t="str">
            <v>Demolicion De Edificaciones Para Los Proyectos De Las Plazas (Ver Diseño).</v>
          </cell>
          <cell r="E1912" t="str">
            <v>GL</v>
          </cell>
          <cell r="F1912">
            <v>80000000</v>
          </cell>
          <cell r="G1912">
            <v>42241</v>
          </cell>
        </row>
        <row r="1913">
          <cell r="C1913">
            <v>3456</v>
          </cell>
          <cell r="D1913" t="str">
            <v>Punto Salida De Agua Fría 3/4" Pvc.</v>
          </cell>
          <cell r="E1913" t="str">
            <v>UN</v>
          </cell>
          <cell r="F1913">
            <v>30588.53</v>
          </cell>
          <cell r="G1913">
            <v>42242</v>
          </cell>
        </row>
        <row r="1914">
          <cell r="C1914">
            <v>3458</v>
          </cell>
          <cell r="D1914" t="str">
            <v>Ornamentacion Y Jardineria - Suministro E Instalacion De Arbol Zapote ( Nombre Cientifico: Pouteria Sapota), Altura= De 2.00 A 3.00 Metros, Incluye: Transporte Y Siembra.</v>
          </cell>
          <cell r="E1914" t="str">
            <v>UN</v>
          </cell>
          <cell r="F1914">
            <v>230000</v>
          </cell>
          <cell r="G1914">
            <v>41590</v>
          </cell>
        </row>
        <row r="1915">
          <cell r="C1915">
            <v>3459</v>
          </cell>
          <cell r="D1915" t="str">
            <v>Red De Suministro De 1 1/2".</v>
          </cell>
          <cell r="E1915" t="str">
            <v>ML</v>
          </cell>
          <cell r="F1915">
            <v>16423.28</v>
          </cell>
          <cell r="G1915">
            <v>41570</v>
          </cell>
        </row>
        <row r="1916">
          <cell r="C1916">
            <v>3460</v>
          </cell>
          <cell r="D1916" t="str">
            <v>Ornamentacion Y Jardineria - Suministro E Instalacion De Arbol Loro (Nombre Cientifico: Dilodendron Costaricencis), Altura De 2.00 A 3.00 Metros, Incluye: Transporte Y Siembra.</v>
          </cell>
          <cell r="E1916" t="str">
            <v>UN</v>
          </cell>
          <cell r="F1916">
            <v>230000</v>
          </cell>
          <cell r="G1916">
            <v>41590</v>
          </cell>
        </row>
        <row r="1917">
          <cell r="C1917">
            <v>3461</v>
          </cell>
          <cell r="D1917" t="str">
            <v>Ornamentacion Y Jardineria - Suministro E Instalacion De Arbol Piñon De Oreja (Nombre Cientifico: Enterolobium Cyclocarpum) Altura De 2.00 A 3.00 Metros, Incluye: Transporte Y Siembra.</v>
          </cell>
          <cell r="E1917" t="str">
            <v>UN</v>
          </cell>
          <cell r="F1917">
            <v>230000</v>
          </cell>
          <cell r="G1917">
            <v>41590</v>
          </cell>
        </row>
        <row r="1918">
          <cell r="C1918">
            <v>3462</v>
          </cell>
          <cell r="D1918" t="str">
            <v>Ornamentacion Y Jardineria - Suministro E Instalacion De Arbol Algarrobo (Nombre Cientifico Hymenea Courbaryl) Con Altura De 2.00 A 3.00 Metros, Incluye: Transporte Y Siembra.</v>
          </cell>
          <cell r="E1918" t="str">
            <v>UN</v>
          </cell>
          <cell r="F1918">
            <v>230000</v>
          </cell>
          <cell r="G1918">
            <v>42153</v>
          </cell>
        </row>
        <row r="1919">
          <cell r="C1919">
            <v>3463</v>
          </cell>
          <cell r="D1919" t="str">
            <v>Ornamentacion Y Jardineria - Suministro E Instalacion De Arbol Mamon (Nombre Cientifico: Melicoccus Bijugatus) Altura De 2.00 A 3.00 Metros, Incluye: Transporte Y Siembra.</v>
          </cell>
          <cell r="E1919" t="str">
            <v>UN</v>
          </cell>
          <cell r="F1919">
            <v>230000</v>
          </cell>
          <cell r="G1919">
            <v>41590</v>
          </cell>
        </row>
        <row r="1920">
          <cell r="C1920">
            <v>3464</v>
          </cell>
          <cell r="D1920" t="str">
            <v>Ornamentacion Y Jardineria - Suministro E Instalacion De Arbol Caimito (Nombre Cientifico: Chrysophyllum Cainito) Altura De 2.00 A 3.00 Metros, Incluye: Transporte Y Siembra.</v>
          </cell>
          <cell r="E1920" t="str">
            <v>UN</v>
          </cell>
          <cell r="F1920">
            <v>230000</v>
          </cell>
          <cell r="G1920">
            <v>41590</v>
          </cell>
        </row>
        <row r="1921">
          <cell r="C1921">
            <v>3465</v>
          </cell>
          <cell r="D1921" t="str">
            <v>Ornamentacion Y Jardineria - Suministro E Instalacion De Arbol Camajon (Nombre Cientifico: Sterculia Apetala) Altura De 2.00 A 3.00 Metros, Incluye: Transporte Y Siembra.</v>
          </cell>
          <cell r="E1921" t="str">
            <v>UN</v>
          </cell>
          <cell r="F1921">
            <v>230000</v>
          </cell>
          <cell r="G1921">
            <v>41590</v>
          </cell>
        </row>
        <row r="1922">
          <cell r="C1922">
            <v>3466</v>
          </cell>
          <cell r="D1922" t="str">
            <v>Ornamentacion Y Jardineria - Suministro E Instalacion De Arbol Mamey (Nombre Cientifico: Mammea Americana) Altura De 2.00 A 3.00 Metros, Incluye: Transporte Y Siembra.</v>
          </cell>
          <cell r="E1922" t="str">
            <v>UN</v>
          </cell>
          <cell r="F1922">
            <v>230000</v>
          </cell>
          <cell r="G1922">
            <v>41590</v>
          </cell>
        </row>
        <row r="1923">
          <cell r="C1923">
            <v>3467</v>
          </cell>
          <cell r="D1923" t="str">
            <v>Ornamentacion Y Jardineria - Suministro E Instalacion De Arbol Cedro (Nombre Cientifico: Cedrela Odorata) Altura De 2.00 A 3.00 Metros, Incluye: Transporte Y Siembra.</v>
          </cell>
          <cell r="E1923" t="str">
            <v>UN</v>
          </cell>
          <cell r="F1923">
            <v>230000</v>
          </cell>
          <cell r="G1923">
            <v>41590</v>
          </cell>
        </row>
        <row r="1924">
          <cell r="C1924">
            <v>3468</v>
          </cell>
          <cell r="D1924" t="str">
            <v>Ornamentacion Y Jardineria - Suministro E Instalacion De Arbol Tamarindo (Nombre Cientifico: Tamarindus Indica) Altura De 2.00 A 3.00 Metros, Incluye: Transporte Y Siembra.</v>
          </cell>
          <cell r="E1924" t="str">
            <v>UN</v>
          </cell>
          <cell r="F1924">
            <v>230000</v>
          </cell>
          <cell r="G1924">
            <v>41590</v>
          </cell>
        </row>
        <row r="1925">
          <cell r="C1925">
            <v>3469</v>
          </cell>
          <cell r="D1925" t="str">
            <v>Ornamentacion Y Jardineria - Sumistro E Instalacion De Arbol Nispero (Nombre Cientifico: Manilkara Sapota) Altura De 2.00 A 3.00 Metros, Incluye: Transporte Y Siembra.</v>
          </cell>
          <cell r="E1925" t="str">
            <v>UN</v>
          </cell>
          <cell r="F1925">
            <v>230000</v>
          </cell>
          <cell r="G1925">
            <v>41590</v>
          </cell>
        </row>
        <row r="1926">
          <cell r="C1926">
            <v>3470</v>
          </cell>
          <cell r="D1926" t="str">
            <v>Ornamentacion Y Jardineria - Suministro E Instalacion De Arbol Guayacan Azul (Nombre Cientifico: Guaiacum Oficinalis) Altura De 2.00 A 3.00 Metros, Incluye: Transporte Y Siembra.</v>
          </cell>
          <cell r="E1926" t="str">
            <v>UN</v>
          </cell>
          <cell r="F1926">
            <v>230000</v>
          </cell>
          <cell r="G1926">
            <v>41590</v>
          </cell>
        </row>
        <row r="1927">
          <cell r="C1927">
            <v>3471</v>
          </cell>
          <cell r="D1927" t="str">
            <v>Ornamentacion Y Jardineria - Suministro E Instalacion De Arbol Congo (Nombre Cientifico: Andira Inermis) Altura De 2.00 A 3.00 Metros, Incluye Transporte Y Siembra.</v>
          </cell>
          <cell r="E1927" t="str">
            <v>UN</v>
          </cell>
          <cell r="F1927">
            <v>230000</v>
          </cell>
          <cell r="G1927">
            <v>41590</v>
          </cell>
        </row>
        <row r="1928">
          <cell r="C1928">
            <v>3472</v>
          </cell>
          <cell r="D1928" t="str">
            <v>Ornamentacion Y Jardineria - Suministro E Instalacion De Arbol Guayacan Amarillo (Nombre Cientifico: Tabebuia Chrysantha) Altura De 2.00 A 3.00 Metros, Incluye: Transporte Y Siembra.</v>
          </cell>
          <cell r="E1928" t="str">
            <v>UN</v>
          </cell>
          <cell r="F1928">
            <v>230000</v>
          </cell>
          <cell r="G1928">
            <v>41590</v>
          </cell>
        </row>
        <row r="1929">
          <cell r="C1929">
            <v>3473</v>
          </cell>
          <cell r="D1929" t="str">
            <v>Ornamentacion Y Jardineria - Suministro E Instalacion De Arbol Caoba (Nombre Cientifico: Swietenia Macrophilla) Altura De 2.00 A 3.00 Metros, Incluye: Transporte Y Siembra.</v>
          </cell>
          <cell r="E1929" t="str">
            <v>UN</v>
          </cell>
          <cell r="F1929">
            <v>230000</v>
          </cell>
          <cell r="G1929">
            <v>41590</v>
          </cell>
        </row>
        <row r="1930">
          <cell r="C1930">
            <v>3474</v>
          </cell>
          <cell r="D1930" t="str">
            <v>Ornamentacion Y Jardineria - Sumnistro E Instalacion De Arbol Choiba (Nombre Cientifico: Dipteryx Oleifera) Altura De 2.00 A 3.00 Metros, Incluye: Transporte Y Siembra.</v>
          </cell>
          <cell r="E1930" t="str">
            <v>UN</v>
          </cell>
          <cell r="F1930">
            <v>230000</v>
          </cell>
          <cell r="G1930">
            <v>41590</v>
          </cell>
        </row>
        <row r="1931">
          <cell r="C1931">
            <v>3475</v>
          </cell>
          <cell r="D1931" t="str">
            <v>Ornamentacion Y Jardineria - Suministro E Instalacion De Arbol Membrillo (Nombre Cientifico: Gustavia Superba) Altura De 2.00 A 3.00 Metros, Incluye: Transporte Y Siembra.</v>
          </cell>
          <cell r="E1931" t="str">
            <v>UN</v>
          </cell>
          <cell r="F1931">
            <v>230000</v>
          </cell>
          <cell r="G1931">
            <v>41590</v>
          </cell>
        </row>
        <row r="1932">
          <cell r="C1932">
            <v>3476</v>
          </cell>
          <cell r="D1932" t="str">
            <v>Ornamentacion Y Jardineria - Suministro E Instalacion De Palma Amarga (Nombre Cientifico: Sabal Mauritiformis) Altura De 2.00 A 3.00 Metros, Incluye: Transporte Y Siembra.</v>
          </cell>
          <cell r="E1932" t="str">
            <v>UN</v>
          </cell>
          <cell r="F1932">
            <v>230000</v>
          </cell>
          <cell r="G1932">
            <v>41590</v>
          </cell>
        </row>
        <row r="1933">
          <cell r="C1933">
            <v>3478</v>
          </cell>
          <cell r="D1933" t="str">
            <v>Ornamentacion Y Jardineria - Suministro E Instalacion De Palma Africana (Nombre Cientifico: Elaesis Guineesis) Altura De 2.00 A 3.00 Metros, Incluye: Transporte Y Siembra.</v>
          </cell>
          <cell r="E1933" t="str">
            <v>UN</v>
          </cell>
          <cell r="F1933">
            <v>230000</v>
          </cell>
          <cell r="G1933">
            <v>41590</v>
          </cell>
        </row>
        <row r="1934">
          <cell r="C1934">
            <v>3482</v>
          </cell>
          <cell r="D1934" t="str">
            <v>Ornamentacion Y Jardineria - Suministro E Instalacion De Palma Madagascar (Nombre Cientifico: Dypsis Madagascariensis) Altura De 2.00 A 3.00 Metros, Incluye: Transporte Y Siembra.</v>
          </cell>
          <cell r="E1934" t="str">
            <v>UN</v>
          </cell>
          <cell r="F1934">
            <v>230000</v>
          </cell>
          <cell r="G1934">
            <v>41590</v>
          </cell>
        </row>
        <row r="1935">
          <cell r="C1935">
            <v>3485</v>
          </cell>
          <cell r="D1935" t="str">
            <v>Ornamentacion Y Jardineria - Suministro E Instalacion De Planta Tango (Nombre Cientifico: Lantana Camara), Incluye: Transporte Y Siembra.</v>
          </cell>
          <cell r="E1935" t="str">
            <v>UN</v>
          </cell>
          <cell r="F1935">
            <v>3500</v>
          </cell>
          <cell r="G1935">
            <v>42242</v>
          </cell>
        </row>
        <row r="1936">
          <cell r="C1936">
            <v>3486</v>
          </cell>
          <cell r="D1936" t="str">
            <v>Ornamentacion Y Jardineria - Suministro E Instalacion De Planta Siete Cueros (Nombre Cientifico: Schizocentron Elegans) Incluye: Transporte Y Siembra</v>
          </cell>
          <cell r="E1936" t="str">
            <v>UN</v>
          </cell>
          <cell r="F1936">
            <v>3250</v>
          </cell>
          <cell r="G1936">
            <v>42242</v>
          </cell>
        </row>
        <row r="1937">
          <cell r="C1937">
            <v>3487</v>
          </cell>
          <cell r="D1937" t="str">
            <v>Ornamentacion Y Jardineria - Suministro E Instalacion De Planta Agave (Nombre Cientifico: Agave), Incluye: Transporte Y Siembra.</v>
          </cell>
          <cell r="E1937" t="str">
            <v>UN</v>
          </cell>
          <cell r="F1937">
            <v>10000</v>
          </cell>
          <cell r="G1937">
            <v>42242</v>
          </cell>
        </row>
        <row r="1938">
          <cell r="C1938">
            <v>3489</v>
          </cell>
          <cell r="D1938" t="str">
            <v>Ornamentacion Y Jardineria - Suministro E Instalacion De Planta Cupea ( Nombre Cientifico: Cuphea Hyssopifolia), Incluye: Transporte Y Siembra.</v>
          </cell>
          <cell r="E1938" t="str">
            <v>UN</v>
          </cell>
          <cell r="F1938">
            <v>3500</v>
          </cell>
          <cell r="G1938">
            <v>42242</v>
          </cell>
        </row>
        <row r="1939">
          <cell r="C1939">
            <v>3490</v>
          </cell>
          <cell r="D1939" t="str">
            <v>Red De Suministro De 2".</v>
          </cell>
          <cell r="E1939" t="str">
            <v>ML</v>
          </cell>
          <cell r="F1939">
            <v>30160.49</v>
          </cell>
          <cell r="G1939">
            <v>41570</v>
          </cell>
        </row>
        <row r="1940">
          <cell r="C1940">
            <v>3491</v>
          </cell>
          <cell r="D1940" t="str">
            <v>Ornamentacion Y Jardineria - Suministro E Instalacion De Planta Ajuga (Nombre Cientifico: Ajuga Reptans), Incluye: Transporte Y Siembra.</v>
          </cell>
          <cell r="E1940" t="str">
            <v>UN</v>
          </cell>
          <cell r="F1940">
            <v>3815</v>
          </cell>
          <cell r="G1940">
            <v>42242</v>
          </cell>
        </row>
        <row r="1941">
          <cell r="C1941">
            <v>3492</v>
          </cell>
          <cell r="D1941" t="str">
            <v>Ornamentacion Y Jardineria - Suministro E Instalacion De Planta Balazo (Nombre Cientifico: Monstera Deliciosa), Incluye: Transporte Y Siembra.</v>
          </cell>
          <cell r="E1941" t="str">
            <v>UN</v>
          </cell>
          <cell r="F1941">
            <v>20000</v>
          </cell>
          <cell r="G1941">
            <v>42242</v>
          </cell>
        </row>
        <row r="1942">
          <cell r="C1942">
            <v>3493</v>
          </cell>
          <cell r="D1942" t="str">
            <v>Ornamentacion Y Jardineria - Suministro E Instalacion De Planta Curculigo (Nombre Cientifico: Curculigo Capitulata), Incluye: Transporte Y Siembra.</v>
          </cell>
          <cell r="E1942" t="str">
            <v>UN</v>
          </cell>
          <cell r="F1942">
            <v>15000</v>
          </cell>
          <cell r="G1942">
            <v>42242</v>
          </cell>
        </row>
        <row r="1943">
          <cell r="C1943">
            <v>3495</v>
          </cell>
          <cell r="D1943" t="str">
            <v>Ornamentacion Y Jardineria - Suministro E Instalacion De Planta Cinta Variegata (Nombre Cientifico: Liriope Variegata), Incluye: Transporte Y Siembra.</v>
          </cell>
          <cell r="E1943" t="str">
            <v>UN</v>
          </cell>
          <cell r="F1943">
            <v>5000</v>
          </cell>
          <cell r="G1943">
            <v>42242</v>
          </cell>
        </row>
        <row r="1944">
          <cell r="C1944">
            <v>3497</v>
          </cell>
          <cell r="D1944" t="str">
            <v>Suministro E Instalación De Junta Antivibratoria De 2".</v>
          </cell>
          <cell r="E1944" t="str">
            <v>UN</v>
          </cell>
          <cell r="F1944">
            <v>182027.36</v>
          </cell>
          <cell r="G1944">
            <v>41570</v>
          </cell>
        </row>
        <row r="1945">
          <cell r="C1945">
            <v>3498</v>
          </cell>
          <cell r="D1945" t="str">
            <v>Ornamentacion Y Jardineria - Suministro E Instalacion De Planta Coqueta (Nombre Cientifico: Vinka Major), Incluye: Transporte Y Siembra.</v>
          </cell>
          <cell r="E1945" t="str">
            <v>UN</v>
          </cell>
          <cell r="F1945">
            <v>3250</v>
          </cell>
          <cell r="G1945">
            <v>42242</v>
          </cell>
        </row>
        <row r="1946">
          <cell r="C1946">
            <v>3499</v>
          </cell>
          <cell r="D1946" t="str">
            <v>Ornamentacion Y Jardineria - Suministro E Instalacion De Planta Liriope (Nombre Cientifico: Liriope Platyphylla), Incluye: Transporte Y Siembra.</v>
          </cell>
          <cell r="E1946" t="str">
            <v>UN</v>
          </cell>
          <cell r="F1946">
            <v>11300</v>
          </cell>
          <cell r="G1946">
            <v>42241</v>
          </cell>
        </row>
        <row r="1947">
          <cell r="C1947">
            <v>3500</v>
          </cell>
          <cell r="D1947" t="str">
            <v>Ornamentacion Y Jardineria - Suministro E Instalacion De Planta Pasto Mondo (Nombre Cientifico: Tradescantia Pallida), Incluye: Transporte Y Siembra.</v>
          </cell>
          <cell r="E1947" t="str">
            <v>UN</v>
          </cell>
          <cell r="F1947">
            <v>3000</v>
          </cell>
          <cell r="G1947">
            <v>41590</v>
          </cell>
        </row>
        <row r="1948">
          <cell r="C1948">
            <v>3501</v>
          </cell>
          <cell r="D1948" t="str">
            <v>Ornamentacion Y Jardineria - Suministro E Instalacion De Planta Hiedra (Nombre Cientifico: Hedera Helix), Incluye: Transporte Y Siembra.</v>
          </cell>
          <cell r="E1948" t="str">
            <v>UN</v>
          </cell>
          <cell r="F1948">
            <v>3000</v>
          </cell>
          <cell r="G1948">
            <v>42242</v>
          </cell>
        </row>
        <row r="1949">
          <cell r="C1949">
            <v>3502</v>
          </cell>
          <cell r="D1949" t="str">
            <v>Ornamentacion Y Jardineria - Suministro E Instalacion De Planta Curazao (Nombre Cientifico: Bougainvilea Glabra), Incluye: Transporte Y Siembra.</v>
          </cell>
          <cell r="E1949" t="str">
            <v>UN</v>
          </cell>
          <cell r="F1949">
            <v>12000</v>
          </cell>
          <cell r="G1949">
            <v>42242</v>
          </cell>
        </row>
        <row r="1950">
          <cell r="C1950">
            <v>3505</v>
          </cell>
          <cell r="D1950" t="str">
            <v>Control Red White D=3/4" O Similar.</v>
          </cell>
          <cell r="E1950" t="str">
            <v>UN</v>
          </cell>
          <cell r="F1950">
            <v>50483.17</v>
          </cell>
          <cell r="G1950">
            <v>42534</v>
          </cell>
        </row>
        <row r="1951">
          <cell r="C1951">
            <v>3508</v>
          </cell>
          <cell r="D1951" t="str">
            <v>Control Red White D=1" O Similar.</v>
          </cell>
          <cell r="E1951" t="str">
            <v>UN</v>
          </cell>
          <cell r="F1951">
            <v>72186.460000000006</v>
          </cell>
          <cell r="G1951">
            <v>41936</v>
          </cell>
        </row>
        <row r="1952">
          <cell r="C1952">
            <v>3512</v>
          </cell>
          <cell r="D1952" t="str">
            <v>Control Red White D= 1 1/2" O Similar.</v>
          </cell>
          <cell r="E1952" t="str">
            <v>UN</v>
          </cell>
          <cell r="F1952">
            <v>137564.95000000001</v>
          </cell>
          <cell r="G1952">
            <v>41927</v>
          </cell>
        </row>
        <row r="1953">
          <cell r="C1953">
            <v>3514</v>
          </cell>
          <cell r="D1953" t="str">
            <v>Colector Enterrado Tubo De Concreto, Clase 2, De 355 Mm De Diámetro, Incluye Lecho De Arena Nivelado Y Compactado, Relleno, Accesorios, Piezas Especiales, Junta De Goma Y Lubricantes.</v>
          </cell>
          <cell r="E1953" t="str">
            <v>ML</v>
          </cell>
          <cell r="F1953">
            <v>162389.1</v>
          </cell>
          <cell r="G1953">
            <v>42067</v>
          </cell>
        </row>
        <row r="1954">
          <cell r="C1954">
            <v>3517</v>
          </cell>
          <cell r="D1954" t="str">
            <v>Cheque Red White D=2" O Similar.</v>
          </cell>
          <cell r="E1954" t="str">
            <v>UN</v>
          </cell>
          <cell r="F1954">
            <v>203335.66</v>
          </cell>
          <cell r="G1954">
            <v>41570</v>
          </cell>
        </row>
        <row r="1955">
          <cell r="C1955">
            <v>3518</v>
          </cell>
          <cell r="D1955" t="str">
            <v>Colector Enterrado Tubo De Concreto, Clase 2, De 406 Mm De Diámetro, Incluye Lecho De Arena Nivelado Y Compactado, Relleno, Accesorios, Piezas Especiales, Junta De Goma Y Lubricantes.</v>
          </cell>
          <cell r="E1955" t="str">
            <v>ML</v>
          </cell>
          <cell r="F1955">
            <v>206106.3</v>
          </cell>
          <cell r="G1955">
            <v>42067</v>
          </cell>
        </row>
        <row r="1956">
          <cell r="C1956">
            <v>3521</v>
          </cell>
          <cell r="D1956" t="str">
            <v>Colector Enterrado Tubo De Concreto, Clase 2, De 457 Mm De Diámetro, Incluye Lecho De Arena Nivelado Y Compactado, Relleno, Accesorios, Piezas Especiales, Junta De Goma Y Lubricantes.</v>
          </cell>
          <cell r="E1956" t="str">
            <v>ML</v>
          </cell>
          <cell r="F1956">
            <v>279160.7</v>
          </cell>
          <cell r="G1956">
            <v>42067</v>
          </cell>
        </row>
        <row r="1957">
          <cell r="C1957">
            <v>3522</v>
          </cell>
          <cell r="D1957" t="str">
            <v>Llave Manguera D=1/2" Tipo Pesado.</v>
          </cell>
          <cell r="E1957" t="str">
            <v>UN</v>
          </cell>
          <cell r="F1957">
            <v>28766.98</v>
          </cell>
          <cell r="G1957">
            <v>41570</v>
          </cell>
        </row>
        <row r="1958">
          <cell r="C1958">
            <v>3523</v>
          </cell>
          <cell r="D1958" t="str">
            <v>Colector Enterrado Tubo De Concreto Reforzado, Clase 3, De  685 Mm De Diámetro, Incluye Lecho De Arena Nivelado Y Compactado, Relleno, Accesorios, Piezas Especiales, Junta De Goma Y Lubricantes</v>
          </cell>
          <cell r="E1958" t="str">
            <v>ML</v>
          </cell>
          <cell r="F1958">
            <v>537532.07999999996</v>
          </cell>
          <cell r="G1958">
            <v>42067</v>
          </cell>
        </row>
        <row r="1959">
          <cell r="C1959">
            <v>3524</v>
          </cell>
          <cell r="D1959" t="str">
            <v>Colector Enterrado Tubo De Concreto Reforzado, Clase 3, De 900 Mm De Diámetro, Incluye Lecho De Arena Nivelado Y Compactado, Relleno, Accesorios, Piezas Especiales, Junta De Goma Y Lubricantes.</v>
          </cell>
          <cell r="E1959" t="str">
            <v>ML</v>
          </cell>
          <cell r="F1959">
            <v>785054.84</v>
          </cell>
          <cell r="G1959">
            <v>42067</v>
          </cell>
        </row>
        <row r="1960">
          <cell r="C1960">
            <v>3525</v>
          </cell>
          <cell r="D1960" t="str">
            <v>Colector Enterrado Tubo De Concreto Reforzado, Clase 3, De 1200 Mm De Diámetro, Incluye Lecho De Arena Nivelado Y Compactado, Relleno, Accesorios, Piezas Especiales, Junta De Goma Y Lubricantes.</v>
          </cell>
          <cell r="E1960" t="str">
            <v>ML</v>
          </cell>
          <cell r="F1960">
            <v>1184752.8899999999</v>
          </cell>
          <cell r="G1960">
            <v>42067</v>
          </cell>
        </row>
        <row r="1961">
          <cell r="C1961">
            <v>3528</v>
          </cell>
          <cell r="D1961" t="str">
            <v>Lavado Inferior De La Losa De Cubierta Con Agua A Presión.</v>
          </cell>
          <cell r="E1961" t="str">
            <v>M2</v>
          </cell>
          <cell r="F1961">
            <v>16833.46</v>
          </cell>
          <cell r="G1961">
            <v>41570</v>
          </cell>
        </row>
        <row r="1962">
          <cell r="C1962">
            <v>3537</v>
          </cell>
          <cell r="D1962" t="str">
            <v>Aplicación De Sikatop-122 Sobre Losa. E=5Mm. En Obras De Rehabilitación.</v>
          </cell>
          <cell r="E1962" t="str">
            <v>M2</v>
          </cell>
          <cell r="F1962">
            <v>147047.32</v>
          </cell>
          <cell r="G1962">
            <v>41570</v>
          </cell>
        </row>
        <row r="1963">
          <cell r="C1963">
            <v>3538</v>
          </cell>
          <cell r="D1963" t="str">
            <v>Pozo Registro De 1.20 Metros De Diámetro Interior, Altura Útil Interior &lt;= 1.00 Metro, (Sin Base), De Elementos Prefabricados De Concreto Con Cierre De Tapa Circular Con Bloqueo Y Marco De Fundición Carga De Rotura 400 Kn</v>
          </cell>
          <cell r="E1963" t="str">
            <v>UN</v>
          </cell>
          <cell r="F1963">
            <v>1366692.26</v>
          </cell>
          <cell r="G1963">
            <v>41799</v>
          </cell>
        </row>
        <row r="1964">
          <cell r="C1964">
            <v>3539</v>
          </cell>
          <cell r="D1964" t="str">
            <v>Pozo De Inspeccion De Diámetro De Cilindro De 1.20 Metros, 1 Metro&lt;H&lt;= 1.45 Metros, De Elementos Prefabricados De Concreto Con Cierre De Tapa Circular Con Bloqueo Y Marco De Fundición</v>
          </cell>
          <cell r="E1964" t="str">
            <v>UN</v>
          </cell>
          <cell r="F1964">
            <v>1659012.26</v>
          </cell>
          <cell r="G1964">
            <v>42699</v>
          </cell>
        </row>
        <row r="1965">
          <cell r="C1965">
            <v>3540</v>
          </cell>
          <cell r="D1965" t="str">
            <v>Pozo Registro De 1.20 Metros De Diámetro Interior, Altura Útil Interior = 2.00 Metro, (Sin Base), De Elementos Prefabricados De Concreto Con Cierre De Tapa Circular Con Bloqueo Y Marco De Fundición Carga De Rotura 400 Kn</v>
          </cell>
          <cell r="E1965" t="str">
            <v>UN</v>
          </cell>
          <cell r="F1965">
            <v>1936154.61</v>
          </cell>
          <cell r="G1965">
            <v>41799</v>
          </cell>
        </row>
        <row r="1966">
          <cell r="C1966">
            <v>3541</v>
          </cell>
          <cell r="D1966" t="str">
            <v>Pozo Registro De 1.20 Metros De Diámetro Interior, Altura Útil Interior = 2.50 Metro, (Sin Base), De Elementos Prefabricados De Concreto Con Cierre De Tapa Circular Con Bloqueo Y Marco De Fundición Carga De Rotura 400 Kn</v>
          </cell>
          <cell r="E1966" t="str">
            <v>UN</v>
          </cell>
          <cell r="F1966">
            <v>2228474.61</v>
          </cell>
          <cell r="G1966">
            <v>41563</v>
          </cell>
        </row>
        <row r="1967">
          <cell r="C1967">
            <v>3542</v>
          </cell>
          <cell r="D1967" t="str">
            <v>Pozo De Inspeccion De Cilindro De 1.20 Metros, 1.80 Metros&lt;H&lt;= 3.00 Metros, De Elementos Prefabricados De Concreto Con Cierre De Tapa Circular Con Bloqueo Y Marco De Fundición</v>
          </cell>
          <cell r="E1967" t="str">
            <v>UN</v>
          </cell>
          <cell r="F1967">
            <v>2788754.61</v>
          </cell>
          <cell r="G1967">
            <v>42699</v>
          </cell>
        </row>
        <row r="1968">
          <cell r="C1968">
            <v>3543</v>
          </cell>
          <cell r="D1968" t="str">
            <v>Pozo Registro De 1.20 Metros De Diámetro Interior, Altura Útil Interior = 3.50 Metro, (Sin Base), De Elementos Prefabricados De Concreto Con Cierre De Tapa Circular Con Bloqueo Y Marco De Fundición Carga De Rotura 400 Kn</v>
          </cell>
          <cell r="E1968" t="str">
            <v>UN</v>
          </cell>
          <cell r="F1968">
            <v>3349034.61</v>
          </cell>
          <cell r="G1968">
            <v>41799</v>
          </cell>
        </row>
        <row r="1969">
          <cell r="C1969">
            <v>3548</v>
          </cell>
          <cell r="D1969" t="str">
            <v>Inyección De Grietas En Obras De Rehabilitación.</v>
          </cell>
          <cell r="E1969" t="str">
            <v>KG</v>
          </cell>
          <cell r="F1969">
            <v>329453.94</v>
          </cell>
          <cell r="G1969">
            <v>41570</v>
          </cell>
        </row>
        <row r="1970">
          <cell r="C1970">
            <v>3549</v>
          </cell>
          <cell r="D1970" t="str">
            <v>Demolición De Losa Existente En Obras De Rehabilitación.</v>
          </cell>
          <cell r="E1970" t="str">
            <v>M2</v>
          </cell>
          <cell r="F1970">
            <v>226465.37</v>
          </cell>
          <cell r="G1970">
            <v>41570</v>
          </cell>
        </row>
        <row r="1971">
          <cell r="C1971">
            <v>3550</v>
          </cell>
          <cell r="D1971" t="str">
            <v>Demolición De Nudos Para Unión De Columnas En Obras De Rehabilitación.</v>
          </cell>
          <cell r="E1971" t="str">
            <v>M3</v>
          </cell>
          <cell r="F1971">
            <v>631237.42000000004</v>
          </cell>
          <cell r="G1971">
            <v>41936</v>
          </cell>
        </row>
        <row r="1972">
          <cell r="C1972">
            <v>3551</v>
          </cell>
          <cell r="D1972" t="str">
            <v>Concreto De 4000 Psi Para Columna En Obra De Rehabilitaciónestructural, Con Aplicación De Epóxico Sikadur 32, Sikafiber Ad, Sika Fluid, Sika Set Nc, Formaletería Paraaseguramiento Y Apuntalamiento En La Zona.</v>
          </cell>
          <cell r="E1972" t="str">
            <v>M3</v>
          </cell>
          <cell r="F1972">
            <v>1063170.58</v>
          </cell>
          <cell r="G1972">
            <v>41570</v>
          </cell>
        </row>
        <row r="1973">
          <cell r="C1973">
            <v>3552</v>
          </cell>
          <cell r="D1973" t="str">
            <v>Concreto Para Losa Maciza E=0.10M F'C=4000 Psi.</v>
          </cell>
          <cell r="E1973" t="str">
            <v>M2</v>
          </cell>
          <cell r="F1973">
            <v>186573.57</v>
          </cell>
          <cell r="G1973">
            <v>41570</v>
          </cell>
        </row>
        <row r="1974">
          <cell r="C1974">
            <v>3556</v>
          </cell>
          <cell r="D1974" t="str">
            <v>Suministro E Instalación De Cinta De Carbono Sikawrap 600C Para Vigas En Obras De Rehabilitación.</v>
          </cell>
          <cell r="E1974" t="str">
            <v>M2</v>
          </cell>
          <cell r="F1974">
            <v>538755.54</v>
          </cell>
          <cell r="G1974">
            <v>41570</v>
          </cell>
        </row>
        <row r="1975">
          <cell r="C1975">
            <v>3557</v>
          </cell>
          <cell r="D1975" t="str">
            <v>Punto De Aguas Lluvias D=6" Pvc Sanitario.</v>
          </cell>
          <cell r="E1975" t="str">
            <v>UN</v>
          </cell>
          <cell r="F1975">
            <v>77122.59</v>
          </cell>
          <cell r="G1975">
            <v>42534</v>
          </cell>
        </row>
        <row r="1976">
          <cell r="C1976">
            <v>3562</v>
          </cell>
          <cell r="D1976" t="str">
            <v>Suministro E Instalación De Válvula De Control Red White D=2" O Similar.</v>
          </cell>
          <cell r="E1976" t="str">
            <v>UN</v>
          </cell>
          <cell r="F1976">
            <v>181739.12</v>
          </cell>
          <cell r="G1976">
            <v>42572</v>
          </cell>
        </row>
        <row r="1977">
          <cell r="C1977">
            <v>3565</v>
          </cell>
          <cell r="D1977" t="str">
            <v>Suministro E Instalación De Válvula Mariposa D=2 1/2".</v>
          </cell>
          <cell r="E1977" t="str">
            <v>UN</v>
          </cell>
          <cell r="F1977">
            <v>326448.36</v>
          </cell>
          <cell r="G1977">
            <v>41737</v>
          </cell>
        </row>
        <row r="1978">
          <cell r="C1978">
            <v>3568</v>
          </cell>
          <cell r="D1978" t="str">
            <v>Suministro E Instalación De Tubería De Agua Potable Pvc D= 2 1/2".</v>
          </cell>
          <cell r="E1978" t="str">
            <v>ML</v>
          </cell>
          <cell r="F1978">
            <v>52307.519999999997</v>
          </cell>
          <cell r="G1978">
            <v>42572</v>
          </cell>
        </row>
        <row r="1979">
          <cell r="C1979">
            <v>3571</v>
          </cell>
          <cell r="D1979" t="str">
            <v>Suministro E Instalación De Boya Mecánica D= 1".</v>
          </cell>
          <cell r="E1979" t="str">
            <v>UN</v>
          </cell>
          <cell r="F1979">
            <v>202416.36</v>
          </cell>
          <cell r="G1979">
            <v>41936</v>
          </cell>
        </row>
        <row r="1980">
          <cell r="C1980">
            <v>3574</v>
          </cell>
          <cell r="D1980" t="str">
            <v>Suministro E Instalación De Punto De Aguas Lluvias D=4" Pvc.</v>
          </cell>
          <cell r="E1980" t="str">
            <v>UN</v>
          </cell>
          <cell r="F1980">
            <v>53836.45</v>
          </cell>
          <cell r="G1980">
            <v>42578</v>
          </cell>
        </row>
        <row r="1981">
          <cell r="C1981">
            <v>3576</v>
          </cell>
          <cell r="D1981" t="str">
            <v>Suministro E Instalación De Puntos De Aguas Lluvias D=3" Pvc.</v>
          </cell>
          <cell r="E1981" t="str">
            <v>UN</v>
          </cell>
          <cell r="F1981">
            <v>40773.4</v>
          </cell>
          <cell r="G1981">
            <v>41737</v>
          </cell>
        </row>
        <row r="1982">
          <cell r="C1982">
            <v>3579</v>
          </cell>
          <cell r="D1982" t="str">
            <v>Suministro E Instalación De Rejilla Cúpula En Aluminio De 6"X4".</v>
          </cell>
          <cell r="E1982" t="str">
            <v>UN</v>
          </cell>
          <cell r="F1982">
            <v>35362.36</v>
          </cell>
          <cell r="G1982">
            <v>41936</v>
          </cell>
        </row>
        <row r="1983">
          <cell r="C1983">
            <v>3580</v>
          </cell>
          <cell r="D1983" t="str">
            <v>Suministro E Instalación De Rejilla Cúpula En Aluminio De 5"X3".</v>
          </cell>
          <cell r="E1983" t="str">
            <v>UN</v>
          </cell>
          <cell r="F1983">
            <v>34365.82</v>
          </cell>
          <cell r="G1983">
            <v>41936</v>
          </cell>
        </row>
        <row r="1984">
          <cell r="C1984">
            <v>3581</v>
          </cell>
          <cell r="D1984" t="str">
            <v>Suministro E Instalación De Control Cierre Rápido D=1/2" Italy O Similar.</v>
          </cell>
          <cell r="E1984" t="str">
            <v>UN</v>
          </cell>
          <cell r="F1984">
            <v>29027.83</v>
          </cell>
          <cell r="G1984">
            <v>42416</v>
          </cell>
        </row>
        <row r="1985">
          <cell r="C1985">
            <v>3585</v>
          </cell>
          <cell r="D1985" t="str">
            <v>Pasamuros Tanque Subterráneo D=3".</v>
          </cell>
          <cell r="E1985" t="str">
            <v>UN</v>
          </cell>
          <cell r="F1985">
            <v>197211.07</v>
          </cell>
          <cell r="G1985">
            <v>41570</v>
          </cell>
        </row>
        <row r="1986">
          <cell r="C1986">
            <v>3586</v>
          </cell>
          <cell r="D1986" t="str">
            <v>Suministro E Instalación De Caja De Válvulas De 1 X 1 X 0.60 M. Incluye Tapa.</v>
          </cell>
          <cell r="E1986" t="str">
            <v>UN</v>
          </cell>
          <cell r="F1986">
            <v>1747371.53</v>
          </cell>
          <cell r="G1986">
            <v>41570</v>
          </cell>
        </row>
        <row r="1987">
          <cell r="C1987">
            <v>3592</v>
          </cell>
          <cell r="D1987" t="str">
            <v>Cableado De Acometida Motor-Tablero. Ver Diseño.</v>
          </cell>
          <cell r="E1987" t="str">
            <v>GL</v>
          </cell>
          <cell r="F1987">
            <v>320000</v>
          </cell>
          <cell r="G1987">
            <v>41564</v>
          </cell>
        </row>
        <row r="1988">
          <cell r="C1988">
            <v>3593</v>
          </cell>
          <cell r="D1988" t="str">
            <v>Conexión Mecánica Para Succión E Impulsión. Ver Diseño.</v>
          </cell>
          <cell r="E1988" t="str">
            <v>GL</v>
          </cell>
          <cell r="F1988">
            <v>350000</v>
          </cell>
          <cell r="G1988">
            <v>41564</v>
          </cell>
        </row>
        <row r="1989">
          <cell r="C1989">
            <v>3594</v>
          </cell>
          <cell r="D1989" t="str">
            <v>Suministro E Instalación De Equipo De Bombeo Hidrofló 5 H.P./Tk. Ver Diseño.</v>
          </cell>
          <cell r="E1989" t="str">
            <v>UN</v>
          </cell>
          <cell r="F1989">
            <v>6990093.3600000003</v>
          </cell>
          <cell r="G1989">
            <v>42538</v>
          </cell>
        </row>
        <row r="1990">
          <cell r="C1990">
            <v>3598</v>
          </cell>
          <cell r="D1990" t="str">
            <v>Suministro E Instalación De Llave Para Lavadero De 1/2". Incluye Extensión.</v>
          </cell>
          <cell r="E1990" t="str">
            <v>UN</v>
          </cell>
          <cell r="F1990">
            <v>33566.980000000003</v>
          </cell>
          <cell r="G1990">
            <v>41936</v>
          </cell>
        </row>
        <row r="1991">
          <cell r="C1991">
            <v>3601</v>
          </cell>
          <cell r="D1991" t="str">
            <v>Instalación De Conexión Cond 2/4Cu-4Cu.</v>
          </cell>
          <cell r="E1991" t="str">
            <v>UN</v>
          </cell>
          <cell r="F1991">
            <v>77955.41</v>
          </cell>
          <cell r="G1991">
            <v>41569</v>
          </cell>
        </row>
        <row r="1992">
          <cell r="C1992">
            <v>3603</v>
          </cell>
          <cell r="D1992" t="str">
            <v>Suministro E Instalación De Conexión Cond Acsr 1/0 A Estribo M.T.</v>
          </cell>
          <cell r="E1992" t="str">
            <v>UN</v>
          </cell>
          <cell r="F1992">
            <v>156938.95000000001</v>
          </cell>
          <cell r="G1992">
            <v>41569</v>
          </cell>
        </row>
        <row r="1993">
          <cell r="C1993">
            <v>3604</v>
          </cell>
          <cell r="D1993" t="str">
            <v>Suministro E Instalación De Paso Aéreo Subterráneo Bt En Poste De Tubería De 3".</v>
          </cell>
          <cell r="E1993" t="str">
            <v>ML</v>
          </cell>
          <cell r="F1993">
            <v>57696.95</v>
          </cell>
          <cell r="G1993">
            <v>42524</v>
          </cell>
        </row>
        <row r="1994">
          <cell r="C1994">
            <v>3605</v>
          </cell>
          <cell r="D1994" t="str">
            <v>Suministro E Instalación De Aislador Tipo Poste 13,2 Kv Contaminación Alta.</v>
          </cell>
          <cell r="E1994" t="str">
            <v>UN</v>
          </cell>
          <cell r="F1994">
            <v>268832.99</v>
          </cell>
          <cell r="G1994">
            <v>41569</v>
          </cell>
        </row>
        <row r="1995">
          <cell r="C1995">
            <v>3606</v>
          </cell>
          <cell r="D1995" t="str">
            <v>Suministro E Instalación De Transformador Trif En Poste Nn 13,2 Kv/208-120V-112.5Kva Con Protección.</v>
          </cell>
          <cell r="E1995" t="str">
            <v>UN</v>
          </cell>
          <cell r="F1995">
            <v>16831468.949999999</v>
          </cell>
          <cell r="G1995">
            <v>42524</v>
          </cell>
        </row>
        <row r="1996">
          <cell r="C1996">
            <v>3607</v>
          </cell>
          <cell r="D1996" t="str">
            <v>Suministro E Instalación De Cruceta Metálica Auxiliar De Protecciones.</v>
          </cell>
          <cell r="E1996" t="str">
            <v>UN</v>
          </cell>
          <cell r="F1996">
            <v>222168.95999999999</v>
          </cell>
          <cell r="G1996">
            <v>41569</v>
          </cell>
        </row>
        <row r="1997">
          <cell r="C1997">
            <v>3608</v>
          </cell>
          <cell r="D1997" t="str">
            <v>Reubicación De Transformador Trifásico 13,2 Kv En Poste Nn.</v>
          </cell>
          <cell r="E1997" t="str">
            <v>UN</v>
          </cell>
          <cell r="F1997">
            <v>1249544.44</v>
          </cell>
          <cell r="G1997">
            <v>41569</v>
          </cell>
        </row>
        <row r="1998">
          <cell r="C1998">
            <v>3609</v>
          </cell>
          <cell r="D1998" t="str">
            <v>Reubicación De Luminaria Ap.</v>
          </cell>
          <cell r="E1998" t="str">
            <v>UN</v>
          </cell>
          <cell r="F1998">
            <v>131837.98000000001</v>
          </cell>
          <cell r="G1998">
            <v>42457</v>
          </cell>
        </row>
        <row r="1999">
          <cell r="C1999">
            <v>3611</v>
          </cell>
          <cell r="D1999" t="str">
            <v>Suministro E Instalación De Medidor 2F, 3H, 240V De 15 A 60 Amperios. Ver Diseño.</v>
          </cell>
          <cell r="E1999" t="str">
            <v>UN</v>
          </cell>
          <cell r="F1999">
            <v>243451.38</v>
          </cell>
          <cell r="G1999">
            <v>41569</v>
          </cell>
        </row>
        <row r="2000">
          <cell r="C2000">
            <v>3613</v>
          </cell>
          <cell r="D2000" t="str">
            <v>Construcción Canalización C/ Dos Tubos De 2" De Diámetro En Lecho De Arena.</v>
          </cell>
          <cell r="E2000" t="str">
            <v>ML</v>
          </cell>
          <cell r="F2000">
            <v>42343.67</v>
          </cell>
          <cell r="G2000">
            <v>42534</v>
          </cell>
        </row>
        <row r="2001">
          <cell r="C2001">
            <v>3618</v>
          </cell>
          <cell r="D2001" t="str">
            <v>Suministro E Instalación De Equipo De Medida Semidirecta Tipo Interior.</v>
          </cell>
          <cell r="E2001" t="str">
            <v>ML</v>
          </cell>
          <cell r="F2001">
            <v>4147671.15</v>
          </cell>
          <cell r="G2001">
            <v>42067</v>
          </cell>
        </row>
        <row r="2002">
          <cell r="C2002">
            <v>3626</v>
          </cell>
          <cell r="D2002" t="str">
            <v>Instalación De Salida Para Alumbrado. No Incluye Lámpara.</v>
          </cell>
          <cell r="E2002" t="str">
            <v>UN</v>
          </cell>
          <cell r="F2002">
            <v>114258.97</v>
          </cell>
          <cell r="G2002">
            <v>42524</v>
          </cell>
        </row>
        <row r="2003">
          <cell r="C2003">
            <v>3627</v>
          </cell>
          <cell r="D2003" t="str">
            <v>Instalación Salida Paratoma Común 120 V. Incluye Polo A Tierra.</v>
          </cell>
          <cell r="E2003" t="str">
            <v>UN</v>
          </cell>
          <cell r="F2003">
            <v>125804.05</v>
          </cell>
          <cell r="G2003">
            <v>42524</v>
          </cell>
        </row>
        <row r="2004">
          <cell r="C2004">
            <v>3631</v>
          </cell>
          <cell r="D2004" t="str">
            <v>Instalación De Salida Para Aire Acondicionado Bifásico.</v>
          </cell>
          <cell r="E2004" t="str">
            <v>UN</v>
          </cell>
          <cell r="F2004">
            <v>1509661.66</v>
          </cell>
          <cell r="G2004">
            <v>41569</v>
          </cell>
        </row>
        <row r="2005">
          <cell r="C2005">
            <v>3632</v>
          </cell>
          <cell r="D2005" t="str">
            <v>Suministro E Instalación De Interruptor Sencillo.</v>
          </cell>
          <cell r="E2005" t="str">
            <v>UN</v>
          </cell>
          <cell r="F2005">
            <v>108931.12</v>
          </cell>
          <cell r="G2005">
            <v>42578</v>
          </cell>
        </row>
        <row r="2006">
          <cell r="C2006">
            <v>3633</v>
          </cell>
          <cell r="D2006" t="str">
            <v>Suministro E Instalación De Acometida 3#4/0 + #4/0 + #2T Cu Thhw.</v>
          </cell>
          <cell r="E2006" t="str">
            <v>ML</v>
          </cell>
          <cell r="F2006">
            <v>170158.15</v>
          </cell>
          <cell r="G2006">
            <v>41569</v>
          </cell>
        </row>
        <row r="2007">
          <cell r="C2007">
            <v>3634</v>
          </cell>
          <cell r="D2007" t="str">
            <v>Suministro E Instalación De Acometida 3#1/0 + #1/0 + #2T Cu Thhw.</v>
          </cell>
          <cell r="E2007" t="str">
            <v>ML</v>
          </cell>
          <cell r="F2007">
            <v>98968.49</v>
          </cell>
          <cell r="G2007">
            <v>42524</v>
          </cell>
        </row>
        <row r="2008">
          <cell r="C2008">
            <v>3635</v>
          </cell>
          <cell r="D2008" t="str">
            <v>Suministro E Instalación De Acometida 3#2 + #4 + #10T Cu Thhw.</v>
          </cell>
          <cell r="E2008" t="str">
            <v>ML</v>
          </cell>
          <cell r="F2008">
            <v>61105.5</v>
          </cell>
          <cell r="G2008">
            <v>41569</v>
          </cell>
        </row>
        <row r="2009">
          <cell r="C2009">
            <v>3638</v>
          </cell>
          <cell r="D2009" t="str">
            <v>Suministro E Instalación De Breaker Industrial De 3 X 90 A.</v>
          </cell>
          <cell r="E2009" t="str">
            <v>UN</v>
          </cell>
          <cell r="F2009">
            <v>607148.63</v>
          </cell>
          <cell r="G2009">
            <v>41569</v>
          </cell>
        </row>
        <row r="2010">
          <cell r="C2010">
            <v>3639</v>
          </cell>
          <cell r="D2010" t="str">
            <v>Suministro E Instalación De Breaker Industrial De 3 X 350 A.</v>
          </cell>
          <cell r="E2010" t="str">
            <v>UN</v>
          </cell>
          <cell r="F2010">
            <v>1155304.42</v>
          </cell>
          <cell r="G2010">
            <v>41569</v>
          </cell>
        </row>
        <row r="2011">
          <cell r="C2011">
            <v>3640</v>
          </cell>
          <cell r="D2011" t="str">
            <v>Suministro E Instalación De Acometida Parcial 2#12 + 14T Cu Thhw.</v>
          </cell>
          <cell r="E2011" t="str">
            <v>ML</v>
          </cell>
          <cell r="F2011">
            <v>20324.96</v>
          </cell>
          <cell r="G2011">
            <v>41569</v>
          </cell>
        </row>
        <row r="2012">
          <cell r="C2012">
            <v>3641</v>
          </cell>
          <cell r="D2012" t="str">
            <v>Suministro E Instalación De Tubería Emt Conduit De 1".</v>
          </cell>
          <cell r="E2012" t="str">
            <v>ML</v>
          </cell>
          <cell r="F2012">
            <v>31774.69</v>
          </cell>
          <cell r="G2012">
            <v>42578</v>
          </cell>
        </row>
        <row r="2013">
          <cell r="C2013">
            <v>3646</v>
          </cell>
          <cell r="D2013" t="str">
            <v>Suministro E Instalación De Tubería Emt Conduit De 2".</v>
          </cell>
          <cell r="E2013" t="str">
            <v>ML</v>
          </cell>
          <cell r="F2013">
            <v>189831.23</v>
          </cell>
          <cell r="G2013">
            <v>41569</v>
          </cell>
        </row>
        <row r="2014">
          <cell r="C2014">
            <v>3648</v>
          </cell>
          <cell r="D2014" t="str">
            <v>Suministro E Instalación De Conector Bimetálico Tubular 3M De Ojo No. 8 Awg.</v>
          </cell>
          <cell r="E2014" t="str">
            <v>UN</v>
          </cell>
          <cell r="F2014">
            <v>9049.69</v>
          </cell>
          <cell r="G2014">
            <v>41569</v>
          </cell>
        </row>
        <row r="2015">
          <cell r="C2015">
            <v>3649</v>
          </cell>
          <cell r="D2015" t="str">
            <v>Suministro E Instalación De Conector Bimetálico Tubular 3M De Ojo No. 2 Awg.</v>
          </cell>
          <cell r="E2015" t="str">
            <v>UN</v>
          </cell>
          <cell r="F2015">
            <v>12531.56</v>
          </cell>
          <cell r="G2015">
            <v>42067</v>
          </cell>
        </row>
        <row r="2016">
          <cell r="C2016">
            <v>3651</v>
          </cell>
          <cell r="D2016" t="str">
            <v>Suministro E Instalación De Conector Bimetálico Tubular 3M De Ojo No. 1/0 Awg.</v>
          </cell>
          <cell r="E2016" t="str">
            <v>UN</v>
          </cell>
          <cell r="F2016">
            <v>24761.27</v>
          </cell>
          <cell r="G2016">
            <v>42067</v>
          </cell>
        </row>
        <row r="2017">
          <cell r="C2017">
            <v>3653</v>
          </cell>
          <cell r="D2017" t="str">
            <v>Suministro E Instalación De Conector Bimetálico Tubular 3M De Ojo No. 4/0 Awg.</v>
          </cell>
          <cell r="E2017" t="str">
            <v>UN</v>
          </cell>
          <cell r="F2017">
            <v>39963.26</v>
          </cell>
          <cell r="G2017">
            <v>42135</v>
          </cell>
        </row>
        <row r="2018">
          <cell r="C2018">
            <v>3654</v>
          </cell>
          <cell r="D2018" t="str">
            <v>Suministro E Instalación De Tablero Trifásico Con Puerta Y Espacio Para Totalizador 18 Circuitos Empotrar.</v>
          </cell>
          <cell r="E2018" t="str">
            <v>UN</v>
          </cell>
          <cell r="F2018">
            <v>603287.35</v>
          </cell>
          <cell r="G2018">
            <v>42534</v>
          </cell>
        </row>
        <row r="2019">
          <cell r="C2019">
            <v>3659</v>
          </cell>
          <cell r="D2019" t="str">
            <v>Instalación De Salida Para Toma Gfci 120 V. Incluye Polo A Tierra.</v>
          </cell>
          <cell r="E2019" t="str">
            <v>UN</v>
          </cell>
          <cell r="F2019">
            <v>152588.21</v>
          </cell>
          <cell r="G2019">
            <v>42578</v>
          </cell>
        </row>
        <row r="2020">
          <cell r="C2020">
            <v>3661</v>
          </cell>
          <cell r="D2020" t="str">
            <v>Suministro E Instalación De Puerta De Estera Metálica De 2M X 2M. Incluye Accesorios Para Instalación.</v>
          </cell>
          <cell r="E2020" t="str">
            <v>M2</v>
          </cell>
          <cell r="F2020">
            <v>677466.94</v>
          </cell>
          <cell r="G2020">
            <v>41570</v>
          </cell>
        </row>
        <row r="2021">
          <cell r="C2021">
            <v>3667</v>
          </cell>
          <cell r="D2021" t="str">
            <v>Suministro E Instalación De Puerta Tipo Reja. Estera Transparente. Ver Planos.</v>
          </cell>
          <cell r="E2021" t="str">
            <v>UN</v>
          </cell>
          <cell r="F2021">
            <v>1709123.43</v>
          </cell>
          <cell r="G2021">
            <v>41936</v>
          </cell>
        </row>
        <row r="2022">
          <cell r="C2022">
            <v>3668</v>
          </cell>
          <cell r="D2022" t="str">
            <v>Suministro E Instalación De Ventana Tipo Patrimonial. Ver Planos.</v>
          </cell>
          <cell r="E2022" t="str">
            <v>M2</v>
          </cell>
          <cell r="F2022">
            <v>1016534.45</v>
          </cell>
          <cell r="G2022">
            <v>41936</v>
          </cell>
        </row>
        <row r="2023">
          <cell r="C2023">
            <v>3671</v>
          </cell>
          <cell r="D2023" t="str">
            <v>Suministro, Instalacion Y Montaje De Estructura Metalica Para Pabellon En Cerchas Metalicas, Correas, Riostras, Tensores, Platinas De Anclaje, Pintura En Anticorrosivo Base Cromato De Zinc, Acabado En Esmalte, Incluye: Excavaciones, Rellenos, Estructura, Mamposteria Y Acabados - (Ver Diseño).</v>
          </cell>
          <cell r="E2023" t="str">
            <v>UN</v>
          </cell>
          <cell r="F2023">
            <v>104782741.56999999</v>
          </cell>
          <cell r="G2023">
            <v>41670</v>
          </cell>
        </row>
        <row r="2024">
          <cell r="C2024">
            <v>3672</v>
          </cell>
          <cell r="D2024" t="str">
            <v>Suministro E Instalacion De Cubierta En Pergola De Piezas De Madera Teca De 4.5 Centimetros X 12.00 Centimetros, Longitud 3.20 Metros, Ancladas Con Tornilleria Galvanizada, Soportados Sobre Perfiles Metalicos De 6.00 Metros X 3" X 6" Galvanizado, Incluye Tubo De Acero Inoxidable De 1" X 6.00 Metros De Longitud, El Cual Garantiza La Distancia Entre Listones (Ver Diseño).</v>
          </cell>
          <cell r="E2024" t="str">
            <v>UN</v>
          </cell>
          <cell r="F2024">
            <v>6529697.7800000003</v>
          </cell>
          <cell r="G2024">
            <v>41717</v>
          </cell>
        </row>
        <row r="2025">
          <cell r="C2025">
            <v>3673</v>
          </cell>
          <cell r="D2025" t="str">
            <v>Piso De Caucho Reciclado Y Tratado Para Proteccion En Zona De Juegos Infantiles (Ver Diseño).</v>
          </cell>
          <cell r="E2025" t="str">
            <v>M2</v>
          </cell>
          <cell r="F2025">
            <v>99470</v>
          </cell>
          <cell r="G2025">
            <v>42496</v>
          </cell>
        </row>
        <row r="2026">
          <cell r="C2026">
            <v>3676</v>
          </cell>
          <cell r="D2026" t="str">
            <v>Grama Sintetica Area Aferente A Juegos Infantiles (Ver Diseño).</v>
          </cell>
          <cell r="E2026" t="str">
            <v>M2</v>
          </cell>
          <cell r="F2026">
            <v>88493</v>
          </cell>
          <cell r="G2026">
            <v>42534</v>
          </cell>
        </row>
        <row r="2027">
          <cell r="C2027">
            <v>3678</v>
          </cell>
          <cell r="D2027" t="str">
            <v>Pintura De Esmalte Para Marcos Cancha De Futbol En Arena (Ver Diseño).</v>
          </cell>
          <cell r="E2027" t="str">
            <v>UN</v>
          </cell>
          <cell r="F2027">
            <v>322834.78999999998</v>
          </cell>
          <cell r="G2027">
            <v>42496</v>
          </cell>
        </row>
        <row r="2028">
          <cell r="C2028">
            <v>3679</v>
          </cell>
          <cell r="D2028" t="str">
            <v>Pintura En Esmalte Color Negro Para Losa (Ver Diseño).</v>
          </cell>
          <cell r="E2028" t="str">
            <v>M2</v>
          </cell>
          <cell r="F2028">
            <v>32164.46</v>
          </cell>
          <cell r="G2028">
            <v>41591</v>
          </cell>
        </row>
        <row r="2029">
          <cell r="C2029">
            <v>3681</v>
          </cell>
          <cell r="D2029" t="str">
            <v>Detalle Alegorico Al Carnaval En Piso Cumbiodromo (Ver Diseño).</v>
          </cell>
          <cell r="E2029" t="str">
            <v>UN</v>
          </cell>
          <cell r="F2029">
            <v>3081232</v>
          </cell>
          <cell r="G2029">
            <v>41670</v>
          </cell>
        </row>
        <row r="2030">
          <cell r="C2030">
            <v>3682</v>
          </cell>
          <cell r="D2030" t="str">
            <v>Limpieza Y Pulida De Busto (Ver Diseño).</v>
          </cell>
          <cell r="E2030" t="str">
            <v>UN</v>
          </cell>
          <cell r="F2030">
            <v>136448.07</v>
          </cell>
          <cell r="G2030">
            <v>42496</v>
          </cell>
        </row>
        <row r="2031">
          <cell r="C2031">
            <v>3684</v>
          </cell>
          <cell r="D2031" t="str">
            <v>Enchape En Ceramica Color Cafe Madera Brillante De 0.35 X 0.60 Metros (Ver Diseño).</v>
          </cell>
          <cell r="E2031" t="str">
            <v>M2</v>
          </cell>
          <cell r="F2031">
            <v>69959.199999999997</v>
          </cell>
          <cell r="G2031">
            <v>41591</v>
          </cell>
        </row>
        <row r="2032">
          <cell r="C2032">
            <v>3685</v>
          </cell>
          <cell r="D2032" t="str">
            <v>Mallas Para Marcos De 3.00 X 2.00 Metros En Cancha De Futbol (Ver Diseño).</v>
          </cell>
          <cell r="E2032" t="str">
            <v>UN</v>
          </cell>
          <cell r="F2032">
            <v>266950.73</v>
          </cell>
          <cell r="G2032">
            <v>42496</v>
          </cell>
        </row>
        <row r="2033">
          <cell r="C2033">
            <v>3687</v>
          </cell>
          <cell r="D2033" t="str">
            <v>Suministro E Instalacion De Banca En Concreto, Acabado En Granito De 2.40 X 0.44 Metros (Ver Diseño).</v>
          </cell>
          <cell r="E2033" t="str">
            <v>UN</v>
          </cell>
          <cell r="F2033">
            <v>2166211.27</v>
          </cell>
          <cell r="G2033">
            <v>42496</v>
          </cell>
        </row>
        <row r="2034">
          <cell r="C2034">
            <v>3690</v>
          </cell>
          <cell r="D2034" t="str">
            <v>Suministro E Instalacion De Juego De Mesa Con 6 Puestos, Antibandalicas De Concreto (Ver Diseño).</v>
          </cell>
          <cell r="E2034" t="str">
            <v>UN</v>
          </cell>
          <cell r="F2034">
            <v>3984010.23</v>
          </cell>
          <cell r="G2034">
            <v>41670</v>
          </cell>
        </row>
        <row r="2035">
          <cell r="C2035">
            <v>3692</v>
          </cell>
          <cell r="D2035" t="str">
            <v>Suministro E Instalacion De Juego De Mesa Con 4 Puestos, Antibandalicas De Concreto (Ver Diseño).</v>
          </cell>
          <cell r="E2035" t="str">
            <v>UN</v>
          </cell>
          <cell r="F2035">
            <v>2014010.23</v>
          </cell>
          <cell r="G2035">
            <v>42496</v>
          </cell>
        </row>
        <row r="2036">
          <cell r="C2036">
            <v>3693</v>
          </cell>
          <cell r="D2036" t="str">
            <v>Suministro E Instalacion De Cubos Con Perforaciones En Granito Pulido (Ver Diseño).</v>
          </cell>
          <cell r="E2036" t="str">
            <v>UN</v>
          </cell>
          <cell r="F2036">
            <v>488040.83</v>
          </cell>
          <cell r="G2036">
            <v>41670</v>
          </cell>
        </row>
        <row r="2037">
          <cell r="C2037">
            <v>3695</v>
          </cell>
          <cell r="D2037" t="str">
            <v>Suministro E Instalacion De Cubos Solidos En Granito Pulido (Ver Diseño).+</v>
          </cell>
          <cell r="E2037" t="str">
            <v>UN</v>
          </cell>
          <cell r="F2037">
            <v>542606.93999999994</v>
          </cell>
          <cell r="G2037">
            <v>42496</v>
          </cell>
        </row>
        <row r="2038">
          <cell r="C2038">
            <v>3698</v>
          </cell>
          <cell r="D2038" t="str">
            <v>Suministro De Caneca En Concreto (Ver Diseño).</v>
          </cell>
          <cell r="E2038" t="str">
            <v>UN</v>
          </cell>
          <cell r="F2038">
            <v>1861858.44</v>
          </cell>
          <cell r="G2038">
            <v>41968</v>
          </cell>
        </row>
        <row r="2039">
          <cell r="C2039">
            <v>3700</v>
          </cell>
          <cell r="D2039" t="str">
            <v>Suministro E Instalacion De Tubos Metalicos Galvanizados Para Diseño En Estructura Base De Pergolas (Ver Diseño).</v>
          </cell>
          <cell r="E2039" t="str">
            <v>UN</v>
          </cell>
          <cell r="F2039">
            <v>778060</v>
          </cell>
          <cell r="G2039">
            <v>41717</v>
          </cell>
        </row>
        <row r="2040">
          <cell r="C2040">
            <v>3703</v>
          </cell>
          <cell r="D2040" t="str">
            <v>Gym Biosaludable Eliptica Doble Estacion: Tuberia Principal De Alta Calidad De Tubos Con Costuras, Diametro De 114 Mm De Grosor, Revestimiento Por Pulverizacion (Ver Diseño).</v>
          </cell>
          <cell r="E2040" t="str">
            <v>UN</v>
          </cell>
          <cell r="F2040">
            <v>4507104</v>
          </cell>
          <cell r="G2040">
            <v>42496</v>
          </cell>
        </row>
        <row r="2041">
          <cell r="C2041">
            <v>3705</v>
          </cell>
          <cell r="D2041" t="str">
            <v>Gym Biosaludable Press De Pecho: Tuberia Principal De Alta Calidad De Tubos Con Costuras, Diametro De 114 Mm De Grosor, Revestimiento Por Pulverizacion Electrostatica (Ver Diseño).</v>
          </cell>
          <cell r="E2041" t="str">
            <v>UN</v>
          </cell>
          <cell r="F2041">
            <v>4810098.57</v>
          </cell>
          <cell r="G2041">
            <v>42496</v>
          </cell>
        </row>
        <row r="2042">
          <cell r="C2042">
            <v>3707</v>
          </cell>
          <cell r="D2042" t="str">
            <v>Gym Biosaludable Press De Pierna: Tuberia Principal De Alta Calidad De Tubos Con Costuras, Diametro De 14 Mm De Grosor, Revestimiento Por Pulverizacion Electrostatica (Ver Diseño).</v>
          </cell>
          <cell r="E2042" t="str">
            <v>UN</v>
          </cell>
          <cell r="F2042">
            <v>4789498.57</v>
          </cell>
          <cell r="G2042">
            <v>42496</v>
          </cell>
        </row>
        <row r="2043">
          <cell r="C2043">
            <v>3709</v>
          </cell>
          <cell r="D2043" t="str">
            <v>Gym Biosaludable Banco Abdominal: Tuberia Principal De Alta Calidad De Tubos Con Costuras, Diametro De 114 Mm De Grosor, Revestimiento Por Pulverizacion Electrostatica (Ver Diseño).</v>
          </cell>
          <cell r="E2043" t="str">
            <v>UN</v>
          </cell>
          <cell r="F2043">
            <v>3369728.25</v>
          </cell>
          <cell r="G2043">
            <v>42496</v>
          </cell>
        </row>
        <row r="2044">
          <cell r="C2044">
            <v>3711</v>
          </cell>
          <cell r="D2044" t="str">
            <v>Gym Biosaludable Barras Horizontales: Tuberia Principal De Alta Calidad De Tubos Con Costuras, Diametro De 114 Mm De Grosor, Revestimiento Por Pulverizacion Electrostatica (Ver Diseño).</v>
          </cell>
          <cell r="E2044" t="str">
            <v>UN</v>
          </cell>
          <cell r="F2044">
            <v>3106344.44</v>
          </cell>
          <cell r="G2044">
            <v>42496</v>
          </cell>
        </row>
        <row r="2045">
          <cell r="C2045">
            <v>3714</v>
          </cell>
          <cell r="D2045" t="str">
            <v>Gym Biosaludable Giro: Tuberia Principal De Alta Calidad De Tubos Con Costuras, Diametro De 114 Mm De Grosor, Revestimiento Por Pulverizacion Electrostatica (Ver Diseño).</v>
          </cell>
          <cell r="E2045" t="str">
            <v>UN</v>
          </cell>
          <cell r="F2045">
            <v>4511398.57</v>
          </cell>
          <cell r="G2045">
            <v>42496</v>
          </cell>
        </row>
        <row r="2046">
          <cell r="C2046">
            <v>3716</v>
          </cell>
          <cell r="D2046" t="str">
            <v>Gym Biosaludable Remo: Tuberia Principal De Alta Calidad De Tubos Con Costuras, Diametro De 114 Mm De Grosor, Revestimiento Por Pulverizacion Electrostatica (Ver Diseño).</v>
          </cell>
          <cell r="E2046" t="str">
            <v>UN</v>
          </cell>
          <cell r="F2046">
            <v>5128081.82</v>
          </cell>
          <cell r="G2046">
            <v>42496</v>
          </cell>
        </row>
        <row r="2047">
          <cell r="C2047">
            <v>3719</v>
          </cell>
          <cell r="D2047" t="str">
            <v>Gym Biosaludable Volantes: Tuberia Principal De Alta Calidad De Tubos Con Costuras, Diametro De 114 Mm De Grosor, Revestimiento Por Pulverizacion Electrostatica (Ver Diseño).</v>
          </cell>
          <cell r="E2047" t="str">
            <v>UN</v>
          </cell>
          <cell r="F2047">
            <v>5112872.41</v>
          </cell>
          <cell r="G2047">
            <v>42496</v>
          </cell>
        </row>
        <row r="2048">
          <cell r="C2048">
            <v>3722</v>
          </cell>
          <cell r="D2048" t="str">
            <v>Gym Biosaludable Caminador Aereo-Estacion Doble: Tuberia Principal De Alta Calidad De Tubos Con Costuras, Diametro De 114 Mm De Grosor, Revestimiento Por Pulverizacion Electrostatica (Ver Diseño).</v>
          </cell>
          <cell r="E2048" t="str">
            <v>UN</v>
          </cell>
          <cell r="F2048">
            <v>4546372.41</v>
          </cell>
          <cell r="G2048">
            <v>42496</v>
          </cell>
        </row>
        <row r="2049">
          <cell r="C2049">
            <v>3724</v>
          </cell>
          <cell r="D2049" t="str">
            <v>Gym Biosaludable Tabla: Tuberia Principal De Alta Calidad De Tubos Con Costuras, Diametro De 114 Mm De Grosor, Revestimiento Por Pulverizacion Electrostatica (Ver Diseño).</v>
          </cell>
          <cell r="E2049" t="str">
            <v>UN</v>
          </cell>
          <cell r="F2049">
            <v>3348906.25</v>
          </cell>
          <cell r="G2049">
            <v>42496</v>
          </cell>
        </row>
        <row r="2050">
          <cell r="C2050">
            <v>3727</v>
          </cell>
          <cell r="D2050" t="str">
            <v>Juego Infantil Para Niños Entre Eades De 5 A 12 Años, Compuesto De Planchas De Polietileno De 15.00 Mm, Alta Densidad Suelos Y Rampas En Contrachapado De Abedul Antideslizante, Toboganes De Polietileno Alta Densidad Obtenido Por Rotomoldeo, Herrajes De Nylon, Tornilleria Galvanizada En Caliente, Postes En Madera Tratados En Autoclave, Tuercas Y Tornillos Protegidos Con Tapones Protectores Y Accesorios Metalicos Con Cantos Redondeados, Ref. Ss-215, St-606, Fg-410 J, Fg-415 Mc, Fg-401Lm-Ver Diseño</v>
          </cell>
          <cell r="E2050" t="str">
            <v>UN</v>
          </cell>
          <cell r="F2050">
            <v>102625316.67</v>
          </cell>
          <cell r="G2050">
            <v>41670</v>
          </cell>
        </row>
        <row r="2051">
          <cell r="C2051">
            <v>3730</v>
          </cell>
          <cell r="D2051" t="str">
            <v>Juego Infantil La Torre Central, Es Una Estructura Con Forma Hexagonal, Debajo De La Misma Alberga Una Piramide De Polietileno Con Cuerdas Para Que El Niño Pueda Subir Por La Minipiramide, Que Sirve De Recodromo Y Escondite Para El Niño, Torre Con Una Altura De Caida Maxima De 1400 Mm, Dimensiones 10.00 X 10.00 Metros (Ver Diseño).</v>
          </cell>
          <cell r="E2051" t="str">
            <v>UN</v>
          </cell>
          <cell r="F2051">
            <v>72137105.409999996</v>
          </cell>
          <cell r="G2051">
            <v>41670</v>
          </cell>
        </row>
        <row r="2052">
          <cell r="C2052">
            <v>3733</v>
          </cell>
          <cell r="D2052" t="str">
            <v>Juego Infantil Tipo Blazer, Compuesto Por Diferentes Elementos Didacticos Y Pedagogicos, Componente Principal En Polietileno De Alto Impacto, Libre De Mantenimiento, Fabricado En Acero Galvanizado En Caliente Durante El Laminado, Juego Infantil Certificado Conforme A La Normativa De Ref. Une-En1176 De Seguridad En Parques Infantiles (Ver Diseño).</v>
          </cell>
          <cell r="E2052" t="str">
            <v>UN</v>
          </cell>
          <cell r="F2052">
            <v>19905937.690000001</v>
          </cell>
          <cell r="G2052">
            <v>41670</v>
          </cell>
        </row>
        <row r="2053">
          <cell r="C2053">
            <v>3736</v>
          </cell>
          <cell r="D2053" t="str">
            <v>Cerramiento En Polietileno Para Juegos Infantiles (Ver Diseño)</v>
          </cell>
          <cell r="E2053" t="str">
            <v>ML</v>
          </cell>
          <cell r="F2053">
            <v>129879.87</v>
          </cell>
          <cell r="G2053">
            <v>41670</v>
          </cell>
        </row>
        <row r="2054">
          <cell r="C2054">
            <v>3740</v>
          </cell>
          <cell r="D2054" t="str">
            <v>Juego Infantil Columpio De Sol &amp; Luna, Columpio De Dos Plazas Dirigido A Niños Con Edades Entre 5 Y 12 Años, Formado Por Cuatro Postes Colocados Dos A Dos En Forma De "V" Invertida, Dimensiones 1.53 X 3.49 Metros, Altura Libre De Caida 0.90 Metros (Ver Diseño).</v>
          </cell>
          <cell r="E2054" t="str">
            <v>UN</v>
          </cell>
          <cell r="F2054">
            <v>1785724.69</v>
          </cell>
          <cell r="G2054">
            <v>41670</v>
          </cell>
        </row>
        <row r="2055">
          <cell r="C2055">
            <v>3742</v>
          </cell>
          <cell r="D2055" t="str">
            <v>Juego Infantil Muelle De Dos Plazas Con Asientos Y Figuras Decorativas En Polietileno De 15 Mm De Espesor, Estructura Principal Realizada En Madera Laminada Y Tratada En Autoclave Nivel Iv, Dimensiones: 0.50 X 3.00 Metros, Altura Libre De Caida: Menor De 60 Cms, Area De Seguridad: 3.44 X 6.86 Metros, Debe Cumplir La Normativa Une-En1176 De Seguridad De Parques Infantiles (Ver Diseño).</v>
          </cell>
          <cell r="E2055" t="str">
            <v>UN</v>
          </cell>
          <cell r="F2055">
            <v>1800394.87</v>
          </cell>
          <cell r="G2055">
            <v>41670</v>
          </cell>
        </row>
        <row r="2056">
          <cell r="C2056">
            <v>3745</v>
          </cell>
          <cell r="D2056" t="str">
            <v>Juego Infantil Gran Tobogan, Con Estructura Principal Realizada En Polietileno De Alta Densidad Y Rampa De Descenso En Acero Inoxidable, Dimensiones: 0.46 X 3.40 Metros, Altura Libre De Caida: 90 Cms, Area De Seguridad 3.44 X 6.86 Metros (Ver Diseño).</v>
          </cell>
          <cell r="E2056" t="str">
            <v>UN</v>
          </cell>
          <cell r="F2056">
            <v>3237672.41</v>
          </cell>
          <cell r="G2056">
            <v>41670</v>
          </cell>
        </row>
        <row r="2057">
          <cell r="C2057">
            <v>3747</v>
          </cell>
          <cell r="D2057" t="str">
            <v>Señalizacion Permanente Para Ubicacion Y Orientacion En Cada Uno De Los Parques (Ver Diseño).</v>
          </cell>
          <cell r="E2057" t="str">
            <v>GL</v>
          </cell>
          <cell r="F2057">
            <v>2914647.62</v>
          </cell>
          <cell r="G2057">
            <v>42496</v>
          </cell>
        </row>
        <row r="2058">
          <cell r="C2058">
            <v>3750</v>
          </cell>
          <cell r="D2058" t="str">
            <v>Sistema De Neubulizacion Para Plazoleta Cumbiodromo De 400 M2, Incluye: Bomba De Alta Presion 1000 Psi Con Un Caudal De 1.3 Gpm Y Otras Especificaciones (Ver Diseño).</v>
          </cell>
          <cell r="E2058" t="str">
            <v>UN</v>
          </cell>
          <cell r="F2058">
            <v>21125291.18</v>
          </cell>
          <cell r="G2058">
            <v>41670</v>
          </cell>
        </row>
        <row r="2059">
          <cell r="C2059">
            <v>3753</v>
          </cell>
          <cell r="D2059" t="str">
            <v>Sistema De Neubulizacion Para Area Gym Biosaludable, Juegos Infantiles Y Cafeteria 150 M2, Incluye: Bomba De Alta Presion 1000 Psi Con Un Caudal De 1.3 Gpm Y Otras Especificaciones (Ver Diseño).</v>
          </cell>
          <cell r="E2059" t="str">
            <v>UN</v>
          </cell>
          <cell r="F2059">
            <v>11835291.18</v>
          </cell>
          <cell r="G2059">
            <v>41670</v>
          </cell>
        </row>
        <row r="2060">
          <cell r="C2060">
            <v>3755</v>
          </cell>
          <cell r="D2060" t="str">
            <v>Paisajismo General Zona Verde: Incluye Siembra De Plantas Y Transporte De:1000 M2 Coccoloba Uvifera-Uva De Playa Densidad 5 X M2, Cocardus Erectus-Mangle Verde Densidad 4 X M2, Conocardus Erectus-Mangle Plateado-Densidad 4 X M2, Leucophylum Frytences-Frailejon Densidad 4 X M2, Bougainvillea Spectabilis-Trinitarias Surtidas Densidad 3 M2, Carissa Macrocarda-Monedita Densidad 8 X M2, Sheflera Arboricola-Sheflera Densidad 6 X M2, Suinglea Glutinosa-Suingla O Limoncillo Densidad 6 X M2 (Ver Diseño).</v>
          </cell>
          <cell r="E2060" t="str">
            <v>M2</v>
          </cell>
          <cell r="F2060">
            <v>84644.3</v>
          </cell>
          <cell r="G2060">
            <v>42496</v>
          </cell>
        </row>
        <row r="2061">
          <cell r="C2061">
            <v>3758</v>
          </cell>
          <cell r="D2061" t="str">
            <v>Suministro E Instalacion De Tubos Metalicos Galvanizados Para Diseño En Estructura De Partida (Ver Diseño).</v>
          </cell>
          <cell r="E2061" t="str">
            <v>GL</v>
          </cell>
          <cell r="F2061">
            <v>4335324.25</v>
          </cell>
          <cell r="G2061">
            <v>41591</v>
          </cell>
        </row>
        <row r="2062">
          <cell r="C2062">
            <v>3759</v>
          </cell>
          <cell r="D2062" t="str">
            <v>Rejilla Metalica Para Sumidero De Aguas Lluvias, De 2.00 X 0.35 Metros, En Platinas De  1" X 1" X 1/16" (Ver Diseño).</v>
          </cell>
          <cell r="E2062" t="str">
            <v>UN</v>
          </cell>
          <cell r="F2062">
            <v>585385.9</v>
          </cell>
          <cell r="G2062">
            <v>42578</v>
          </cell>
        </row>
        <row r="2063">
          <cell r="C2063">
            <v>3760</v>
          </cell>
          <cell r="D2063" t="str">
            <v>Relleno En Material De Subbase Granular Compactado Cbr &gt; = 10%</v>
          </cell>
          <cell r="E2063" t="str">
            <v>M3</v>
          </cell>
          <cell r="F2063">
            <v>89228.1</v>
          </cell>
          <cell r="G2063">
            <v>42552</v>
          </cell>
        </row>
        <row r="2064">
          <cell r="C2064">
            <v>3762</v>
          </cell>
          <cell r="D2064" t="str">
            <v>Base Suelo Cemento 1:20 Compactado</v>
          </cell>
          <cell r="E2064" t="str">
            <v>M3</v>
          </cell>
          <cell r="F2064">
            <v>187381.9</v>
          </cell>
          <cell r="G2064">
            <v>42552</v>
          </cell>
        </row>
        <row r="2065">
          <cell r="C2065">
            <v>3763</v>
          </cell>
          <cell r="D2065" t="str">
            <v>Suministro E Instalacion De Malla Geotextil Nt 1600 Para Filtro (Ver Diseño).</v>
          </cell>
          <cell r="E2065" t="str">
            <v>M2</v>
          </cell>
          <cell r="F2065">
            <v>7357.09</v>
          </cell>
          <cell r="G2065">
            <v>42496</v>
          </cell>
        </row>
        <row r="2066">
          <cell r="C2066">
            <v>3764</v>
          </cell>
          <cell r="D2066" t="str">
            <v>Suministro De Pozo, Incluye: Adecuacion Del Area, Perforacion Exploratoria, Registro Electrico, Ampliacion Y Lavado De Pozo, Sello Sanitario, Prueba De Bombeo Con Bomba Sumergible, Tuberia, Soldadura, Grava Y Gravilla, Equipo De Bombeo Monofasico, Transportes, Informe Final, Etc. (Ver Diseño).</v>
          </cell>
          <cell r="E2066" t="str">
            <v>UN</v>
          </cell>
          <cell r="F2066">
            <v>50079436</v>
          </cell>
          <cell r="G2066">
            <v>41968</v>
          </cell>
        </row>
        <row r="2067">
          <cell r="C2067">
            <v>3765</v>
          </cell>
          <cell r="D2067" t="str">
            <v>Instalacion Equipos De Medida</v>
          </cell>
          <cell r="E2067" t="str">
            <v>GL</v>
          </cell>
          <cell r="F2067">
            <v>1950000</v>
          </cell>
          <cell r="G2067">
            <v>42558</v>
          </cell>
        </row>
        <row r="2068">
          <cell r="C2068">
            <v>3766</v>
          </cell>
          <cell r="D2068" t="str">
            <v>Certificado Retilap</v>
          </cell>
          <cell r="E2068" t="str">
            <v>GL</v>
          </cell>
          <cell r="F2068">
            <v>4132500</v>
          </cell>
          <cell r="G2068">
            <v>42578</v>
          </cell>
        </row>
        <row r="2069">
          <cell r="C2069">
            <v>3768</v>
          </cell>
          <cell r="D2069" t="str">
            <v>Certificado Retie</v>
          </cell>
          <cell r="E2069" t="str">
            <v>GL</v>
          </cell>
          <cell r="F2069">
            <v>3625000</v>
          </cell>
          <cell r="G2069">
            <v>42578</v>
          </cell>
        </row>
        <row r="2070">
          <cell r="C2070">
            <v>3769</v>
          </cell>
          <cell r="D2070" t="str">
            <v>Provisiones De Publicidad, Vallas Y Socialización</v>
          </cell>
          <cell r="E2070" t="str">
            <v>GL</v>
          </cell>
          <cell r="F2070">
            <v>70684363.5</v>
          </cell>
          <cell r="G2070">
            <v>42578</v>
          </cell>
        </row>
        <row r="2071">
          <cell r="C2071">
            <v>3770</v>
          </cell>
          <cell r="D2071" t="str">
            <v>Retiro De Postes, Cables Y Luminarias Existentes</v>
          </cell>
          <cell r="E2071" t="str">
            <v>GL</v>
          </cell>
          <cell r="F2071">
            <v>3500000</v>
          </cell>
          <cell r="G2071">
            <v>42067</v>
          </cell>
        </row>
        <row r="2072">
          <cell r="C2072">
            <v>3771</v>
          </cell>
          <cell r="D2072" t="str">
            <v>Paisajismo General Zona Verde Autosostenible (Ver Diseño)</v>
          </cell>
          <cell r="E2072" t="str">
            <v>GL</v>
          </cell>
          <cell r="F2072">
            <v>139578149.16999999</v>
          </cell>
          <cell r="G2072">
            <v>41670</v>
          </cell>
        </row>
        <row r="2073">
          <cell r="C2073">
            <v>3773</v>
          </cell>
          <cell r="D2073" t="str">
            <v>Suministro De Sistema De Jardin Autoirrigado Tec-Garden, Incluye: Placas De Piso De Polipropileno De 0.50 M X 0.50 M Y 0.03 M De Espesor, Pedestales De Polipropileno Regulables En Altura Segun Diseño Y Tubos De Irrigacion De Pvc Envueltos En Geotextil.</v>
          </cell>
          <cell r="E2073" t="str">
            <v>M2</v>
          </cell>
          <cell r="F2073">
            <v>136000</v>
          </cell>
          <cell r="G2073">
            <v>41576</v>
          </cell>
        </row>
        <row r="2074">
          <cell r="C2074">
            <v>3779</v>
          </cell>
          <cell r="D2074" t="str">
            <v>Suministro E Instalacion De Motobomba (Ver Diseño).</v>
          </cell>
          <cell r="E2074" t="str">
            <v>GL</v>
          </cell>
          <cell r="F2074">
            <v>12138041.67</v>
          </cell>
          <cell r="G2074">
            <v>41670</v>
          </cell>
        </row>
        <row r="2075">
          <cell r="C2075">
            <v>3782</v>
          </cell>
          <cell r="D2075" t="str">
            <v>Relleno De Piedra Canto Rodado Para Filtro (Piedra China), Diametro= 2.5 Centimetros (Ver Diseño)</v>
          </cell>
          <cell r="E2075" t="str">
            <v>M3</v>
          </cell>
          <cell r="F2075">
            <v>101353.9</v>
          </cell>
          <cell r="G2075">
            <v>42496</v>
          </cell>
        </row>
        <row r="2076">
          <cell r="C2076">
            <v>3783</v>
          </cell>
          <cell r="D2076" t="str">
            <v>Suministro E Instalacion De Tuberia De Filtro De 4" (Ver Diseño)</v>
          </cell>
          <cell r="E2076" t="str">
            <v>ML</v>
          </cell>
          <cell r="F2076">
            <v>23345.040000000001</v>
          </cell>
          <cell r="G2076">
            <v>41670</v>
          </cell>
        </row>
        <row r="2077">
          <cell r="C2077">
            <v>3785</v>
          </cell>
          <cell r="D2077" t="str">
            <v>Arborizacion (Ver Diseño).</v>
          </cell>
          <cell r="E2077" t="str">
            <v>UN</v>
          </cell>
          <cell r="F2077">
            <v>2610830.08</v>
          </cell>
          <cell r="G2077">
            <v>41767</v>
          </cell>
        </row>
        <row r="2078">
          <cell r="C2078">
            <v>3791</v>
          </cell>
          <cell r="D2078" t="str">
            <v>Gastos Tramites Gases Del Caribe</v>
          </cell>
          <cell r="E2078" t="str">
            <v>GL</v>
          </cell>
          <cell r="F2078">
            <v>1234552</v>
          </cell>
          <cell r="G2078">
            <v>41579</v>
          </cell>
        </row>
        <row r="2079">
          <cell r="C2079">
            <v>3792</v>
          </cell>
          <cell r="D2079" t="str">
            <v>Punto De Gas (Ver Diseño)</v>
          </cell>
          <cell r="E2079" t="str">
            <v>UN</v>
          </cell>
          <cell r="F2079">
            <v>3542701.41</v>
          </cell>
          <cell r="G2079">
            <v>42314</v>
          </cell>
        </row>
        <row r="2080">
          <cell r="C2080">
            <v>3794</v>
          </cell>
          <cell r="D2080" t="str">
            <v>Estuco En Yeso Para Filetes Y Juntas</v>
          </cell>
          <cell r="E2080" t="str">
            <v>ML</v>
          </cell>
          <cell r="F2080">
            <v>3655.25</v>
          </cell>
          <cell r="G2080">
            <v>41583</v>
          </cell>
        </row>
        <row r="2081">
          <cell r="C2081">
            <v>3795</v>
          </cell>
          <cell r="D2081" t="str">
            <v>Suministro E Instalación De Placa Prefabricada En Concreto De 3000 Psi (Aspecto Abusardado) De 0.06 X 1.20 X 0.55 Metros, Anclado Al Muro Por Medio De Pernos Acerados</v>
          </cell>
          <cell r="E2081" t="str">
            <v>UN</v>
          </cell>
          <cell r="F2081">
            <v>92846.080000000002</v>
          </cell>
          <cell r="G2081">
            <v>41676</v>
          </cell>
        </row>
        <row r="2082">
          <cell r="C2082">
            <v>3797</v>
          </cell>
          <cell r="D2082" t="str">
            <v>Suministro E Instalacion De Cable De Cobre Forrado N° 8 Awg, Aislamiento Thw</v>
          </cell>
          <cell r="E2082" t="str">
            <v>ML</v>
          </cell>
          <cell r="F2082">
            <v>6208.07</v>
          </cell>
          <cell r="G2082">
            <v>41771</v>
          </cell>
        </row>
        <row r="2083">
          <cell r="C2083">
            <v>3799</v>
          </cell>
          <cell r="D2083" t="str">
            <v>Suministro E Instalacion De Cable De Cobre Forrado N° 12 Awg - Aislamiento Thw</v>
          </cell>
          <cell r="E2083" t="str">
            <v>ML</v>
          </cell>
          <cell r="F2083">
            <v>4710.92</v>
          </cell>
          <cell r="G2083">
            <v>42557</v>
          </cell>
        </row>
        <row r="2084">
          <cell r="C2084">
            <v>3801</v>
          </cell>
          <cell r="D2084" t="str">
            <v>Suministro E Instalacion De Luminaria Terra Tipo Led De 18 W</v>
          </cell>
          <cell r="E2084" t="str">
            <v>UN</v>
          </cell>
          <cell r="F2084">
            <v>372008.53</v>
          </cell>
          <cell r="G2084">
            <v>41677</v>
          </cell>
        </row>
        <row r="2085">
          <cell r="C2085">
            <v>3803</v>
          </cell>
          <cell r="D2085" t="str">
            <v>Suministro E Instalacion De Poste De Acero Galvanizado En Caliente De 4.00 Metros De Altura Libre, Tronco Conico Poligonal, En Lamina De Acero, Acabado Final En Pintura De Esmalte Para Exteriores (Ver Diseño)</v>
          </cell>
          <cell r="E2085" t="str">
            <v>UN</v>
          </cell>
          <cell r="F2085">
            <v>1864925.41</v>
          </cell>
          <cell r="G2085">
            <v>42557</v>
          </cell>
        </row>
        <row r="2086">
          <cell r="C2086">
            <v>3806</v>
          </cell>
          <cell r="D2086" t="str">
            <v>Suministro E Instalacion De Poste De Acero Galvanizado En Caliente De 11.00 Metros De Altura, Tronco Conico Poligonal, En Lamina De Acero Con Aditamiento Para La Instalacion De Reflector Tipo Led De 120 W, Acabado Final En Pintura De Esmalte Para Exteriores, Incluye Anclaje De Concreto Y Pedestal (Ver Diseño)</v>
          </cell>
          <cell r="E2086" t="str">
            <v>UN</v>
          </cell>
          <cell r="F2086">
            <v>2050225.41</v>
          </cell>
          <cell r="G2086">
            <v>42067</v>
          </cell>
        </row>
        <row r="2087">
          <cell r="C2087">
            <v>3807</v>
          </cell>
          <cell r="D2087" t="str">
            <v>Suministro E Instalación De Reflector De Mercurio Halógeno 400 W. Rcg ( Incluye Base Para Fc, Fotocelda, Banda Y Pernos</v>
          </cell>
          <cell r="E2087" t="str">
            <v>UN</v>
          </cell>
          <cell r="F2087">
            <v>727452</v>
          </cell>
          <cell r="G2087">
            <v>41703</v>
          </cell>
        </row>
        <row r="2088">
          <cell r="C2088">
            <v>3808</v>
          </cell>
          <cell r="D2088" t="str">
            <v>Suministro E Instalación De Percha Galvanizada  De Un Puesto  ( Incluye Aislador , Pasador, Banda Y Perno)</v>
          </cell>
          <cell r="E2088" t="str">
            <v>UN</v>
          </cell>
          <cell r="F2088">
            <v>51599</v>
          </cell>
          <cell r="G2088">
            <v>41703</v>
          </cell>
        </row>
        <row r="2089">
          <cell r="C2089">
            <v>3809</v>
          </cell>
          <cell r="D2089" t="str">
            <v>Suministro E Instalación De Tubería De Alcantarillado Novafort O Similar D = 24" - 600 Mm</v>
          </cell>
          <cell r="E2089" t="str">
            <v>ML</v>
          </cell>
          <cell r="F2089">
            <v>558270.64</v>
          </cell>
          <cell r="G2089">
            <v>42466</v>
          </cell>
        </row>
        <row r="2090">
          <cell r="C2090">
            <v>3813</v>
          </cell>
          <cell r="D2090" t="str">
            <v>Demolición De Muro Bajo. Incluye Retiro De Material.</v>
          </cell>
          <cell r="E2090" t="str">
            <v>ML</v>
          </cell>
          <cell r="F2090">
            <v>6051.5</v>
          </cell>
          <cell r="G2090">
            <v>42514</v>
          </cell>
        </row>
        <row r="2091">
          <cell r="C2091">
            <v>3814</v>
          </cell>
          <cell r="D2091" t="str">
            <v>Desmonte De Adoquin. Incluye Retiro De Material.</v>
          </cell>
          <cell r="E2091" t="str">
            <v>M2</v>
          </cell>
          <cell r="F2091">
            <v>4619</v>
          </cell>
          <cell r="G2091">
            <v>42514</v>
          </cell>
        </row>
        <row r="2092">
          <cell r="C2092">
            <v>3819</v>
          </cell>
          <cell r="D2092" t="str">
            <v>Suministro E Instalación De Valla Informativa Metálica De 4.00X2.50M.</v>
          </cell>
          <cell r="E2092" t="str">
            <v>UN</v>
          </cell>
          <cell r="F2092">
            <v>3138219</v>
          </cell>
          <cell r="G2092">
            <v>42514</v>
          </cell>
        </row>
        <row r="2093">
          <cell r="C2093">
            <v>3821</v>
          </cell>
          <cell r="D2093" t="str">
            <v>Reemplazo De Elementos Constructivos (Balaustradas).</v>
          </cell>
          <cell r="E2093" t="str">
            <v>UN</v>
          </cell>
          <cell r="F2093">
            <v>20276.5</v>
          </cell>
          <cell r="G2093">
            <v>41670</v>
          </cell>
        </row>
        <row r="2094">
          <cell r="C2094">
            <v>3822</v>
          </cell>
          <cell r="D2094" t="str">
            <v>Pintura Exterior En Vinilo Tipo Coraza A Dos Manos Para Muros, Gradas Y Bordillos.</v>
          </cell>
          <cell r="E2094" t="str">
            <v>ML</v>
          </cell>
          <cell r="F2094">
            <v>8050.55</v>
          </cell>
          <cell r="G2094">
            <v>42514</v>
          </cell>
        </row>
        <row r="2095">
          <cell r="C2095">
            <v>3823</v>
          </cell>
          <cell r="D2095" t="str">
            <v>Suministro E Instalación De Topes De Estacionamiento Para Parqueo.</v>
          </cell>
          <cell r="E2095" t="str">
            <v>UN</v>
          </cell>
          <cell r="F2095">
            <v>25222.52</v>
          </cell>
          <cell r="G2095">
            <v>42198</v>
          </cell>
        </row>
        <row r="2096">
          <cell r="C2096">
            <v>3828</v>
          </cell>
          <cell r="D2096" t="str">
            <v>Arreglo Juegos Infantiles Existentes (2 Muelles O Sube Y Baja De 2 Plazas Con Asientos; 3 Columpios De 2 Plazas; 2 Toboganes Dobles; 1 Rueda; Barras Metálicas; Juego Infantil Compuesto Por Un Tobogán Pequeño, Un Columpio De 2 Plazas Y Una Estructura En Madera Para Colgarse. Ver Diseño.</v>
          </cell>
          <cell r="E2096" t="str">
            <v>GL</v>
          </cell>
          <cell r="F2096">
            <v>5316734.75</v>
          </cell>
          <cell r="G2096">
            <v>42314</v>
          </cell>
        </row>
        <row r="2097">
          <cell r="C2097">
            <v>3829</v>
          </cell>
          <cell r="D2097" t="str">
            <v>Pintura Y Reparacion En Fibra De Vidrio Del Monumento Al Soldado Caido (Ver Diseño)</v>
          </cell>
          <cell r="E2097" t="str">
            <v>GL</v>
          </cell>
          <cell r="F2097">
            <v>2000000</v>
          </cell>
          <cell r="G2097">
            <v>41750</v>
          </cell>
        </row>
        <row r="2098">
          <cell r="C2098">
            <v>3833</v>
          </cell>
          <cell r="D2098" t="str">
            <v>Suministro E Instalación De Complejo Castillo En Madera Pino Pátula Inmunizada. Incluye Deslizadero En Fibra De Vidrio, Cerramiento Y Mallas En Polipropileno, Columpios Y Pasamanos.</v>
          </cell>
          <cell r="E2098" t="str">
            <v>UN</v>
          </cell>
          <cell r="F2098">
            <v>4257754.5</v>
          </cell>
          <cell r="G2098">
            <v>41670</v>
          </cell>
        </row>
        <row r="2099">
          <cell r="C2099">
            <v>3835</v>
          </cell>
          <cell r="D2099" t="str">
            <v>Suministro E Instalación De Sube Y Baja En Madera Pino Pátula Inmunizada.</v>
          </cell>
          <cell r="E2099" t="str">
            <v>UN</v>
          </cell>
          <cell r="F2099">
            <v>259998</v>
          </cell>
          <cell r="G2099">
            <v>41670</v>
          </cell>
        </row>
        <row r="2100">
          <cell r="C2100">
            <v>3837</v>
          </cell>
          <cell r="D2100" t="str">
            <v>Suministro E Instalación De Rueda En Madera.</v>
          </cell>
          <cell r="E2100" t="str">
            <v>UN</v>
          </cell>
          <cell r="F2100">
            <v>822089.25</v>
          </cell>
          <cell r="G2100">
            <v>41670</v>
          </cell>
        </row>
        <row r="2101">
          <cell r="C2101">
            <v>3838</v>
          </cell>
          <cell r="D2101" t="str">
            <v>Diseño, Suministro E Instalación De Redes Eléctricas Y Luminarias.</v>
          </cell>
          <cell r="E2101" t="str">
            <v>UN</v>
          </cell>
          <cell r="F2101">
            <v>3099178</v>
          </cell>
          <cell r="G2101">
            <v>41677</v>
          </cell>
        </row>
        <row r="2102">
          <cell r="C2102">
            <v>3840</v>
          </cell>
          <cell r="D2102" t="str">
            <v>Suministro E Instalación De Columpio De 3.00X1.60M Con Capacidad Para Dos Niños, En Madera Pino Pátula Inmunizada Y Herrajes Metálicos.</v>
          </cell>
          <cell r="E2102" t="str">
            <v>UN</v>
          </cell>
          <cell r="F2102">
            <v>688762</v>
          </cell>
          <cell r="G2102">
            <v>41670</v>
          </cell>
        </row>
        <row r="2103">
          <cell r="C2103">
            <v>3844</v>
          </cell>
          <cell r="D2103" t="str">
            <v>Pintura Y Reparación De Placa Del Monumento.</v>
          </cell>
          <cell r="E2103" t="str">
            <v>GL</v>
          </cell>
          <cell r="F2103">
            <v>4391842</v>
          </cell>
          <cell r="G2103">
            <v>41670</v>
          </cell>
        </row>
        <row r="2104">
          <cell r="C2104">
            <v>3845</v>
          </cell>
          <cell r="D2104" t="str">
            <v>Demolición  De Alfagía Existente En Mal Estado  De 1.00 X 0.20 Metros Incluye Retiro De Material</v>
          </cell>
          <cell r="E2104" t="str">
            <v>ML</v>
          </cell>
          <cell r="F2104">
            <v>8110</v>
          </cell>
          <cell r="G2104">
            <v>41912</v>
          </cell>
        </row>
        <row r="2105">
          <cell r="C2105">
            <v>3847</v>
          </cell>
          <cell r="D2105" t="str">
            <v>Desbaste, Pulida Y Cristalizada De Piedra Bogotana En Fachada</v>
          </cell>
          <cell r="E2105" t="str">
            <v>M2</v>
          </cell>
          <cell r="F2105">
            <v>24076.25</v>
          </cell>
          <cell r="G2105">
            <v>41684</v>
          </cell>
        </row>
        <row r="2106">
          <cell r="C2106">
            <v>3848</v>
          </cell>
          <cell r="D2106" t="str">
            <v>Desbaste, Pulida Y Cristalizada De Piedra Bogotana</v>
          </cell>
          <cell r="E2106" t="str">
            <v>ML</v>
          </cell>
          <cell r="F2106">
            <v>16853.38</v>
          </cell>
          <cell r="G2106">
            <v>41684</v>
          </cell>
        </row>
        <row r="2107">
          <cell r="C2107">
            <v>3849</v>
          </cell>
          <cell r="D2107" t="str">
            <v>Pintura Aplicación De Sika Transparente Para Fachadas Y Culatas, Incluye Limpiador De Sika</v>
          </cell>
          <cell r="E2107" t="str">
            <v>M2</v>
          </cell>
          <cell r="F2107">
            <v>13429.63</v>
          </cell>
          <cell r="G2107">
            <v>42578</v>
          </cell>
        </row>
        <row r="2108">
          <cell r="C2108">
            <v>3852</v>
          </cell>
          <cell r="D2108" t="str">
            <v>Capitulo: Obras Exteriores - Paisajismo</v>
          </cell>
          <cell r="E2108" t="str">
            <v>SD</v>
          </cell>
          <cell r="F2108">
            <v>0</v>
          </cell>
          <cell r="G2108">
            <v>41698</v>
          </cell>
        </row>
        <row r="2109">
          <cell r="C2109">
            <v>3855</v>
          </cell>
          <cell r="D2109" t="str">
            <v>Cerramiento De Lote En Lamina Galvanizada Calibre 24 De 1.22 X 2.44 Metros, Con Soporte En Madera, Altura 2.40 Metros, Incluye Valla Informativa Institucional (Ver Diseño).</v>
          </cell>
          <cell r="E2109" t="str">
            <v>ML</v>
          </cell>
          <cell r="F2109">
            <v>260469.31</v>
          </cell>
          <cell r="G2109">
            <v>41709</v>
          </cell>
        </row>
        <row r="2110">
          <cell r="C2110">
            <v>3856</v>
          </cell>
          <cell r="D2110" t="str">
            <v>Levante En Bloque Samo N° 4 Con Mortero De Pega 1:4 Para Antepecho, Incluye: Pañete Impermeabilizado De 0.15 Metros De Espesor, Estuco Y Acabado En Pintura Tipo I De Exteriores (Locales Cabrito Y Baños).</v>
          </cell>
          <cell r="E2110" t="str">
            <v>ML</v>
          </cell>
          <cell r="F2110">
            <v>64111.69</v>
          </cell>
          <cell r="G2110">
            <v>41710</v>
          </cell>
        </row>
        <row r="2111">
          <cell r="C2111">
            <v>3857</v>
          </cell>
          <cell r="D2111" t="str">
            <v>Capitulo - Equipamento</v>
          </cell>
          <cell r="E2111" t="str">
            <v>SD</v>
          </cell>
          <cell r="F2111">
            <v>0</v>
          </cell>
          <cell r="G2111">
            <v>41711</v>
          </cell>
        </row>
        <row r="2112">
          <cell r="C2112">
            <v>3858</v>
          </cell>
          <cell r="D2112" t="str">
            <v>Capitulo- Gym Biosaludable</v>
          </cell>
          <cell r="E2112" t="str">
            <v>SD</v>
          </cell>
          <cell r="F2112">
            <v>0</v>
          </cell>
          <cell r="G2112">
            <v>41711</v>
          </cell>
        </row>
        <row r="2113">
          <cell r="C2113">
            <v>3859</v>
          </cell>
          <cell r="D2113" t="str">
            <v>Capitulo - Varios</v>
          </cell>
          <cell r="E2113" t="str">
            <v>SD</v>
          </cell>
          <cell r="F2113">
            <v>0</v>
          </cell>
          <cell r="G2113">
            <v>41711</v>
          </cell>
        </row>
        <row r="2114">
          <cell r="C2114">
            <v>3862</v>
          </cell>
          <cell r="D2114" t="str">
            <v>Estructura En Tabletas De Madera De 0,05 X 0.03 X 1.00 Metro, Para Fachada En Madera Teka</v>
          </cell>
          <cell r="E2114" t="str">
            <v>M2</v>
          </cell>
          <cell r="F2114">
            <v>167034.01999999999</v>
          </cell>
          <cell r="G2114">
            <v>41717</v>
          </cell>
        </row>
        <row r="2115">
          <cell r="C2115">
            <v>3863</v>
          </cell>
          <cell r="D2115" t="str">
            <v>Paisajismo Autosostenible: Sistema De Jardin Autoirrigado (Tec-Garden), Para Parques Segunda Fase (Ver Diseño).</v>
          </cell>
          <cell r="E2115" t="str">
            <v>M2</v>
          </cell>
          <cell r="F2115">
            <v>145076</v>
          </cell>
          <cell r="G2115">
            <v>41717</v>
          </cell>
        </row>
        <row r="2116">
          <cell r="C2116">
            <v>3865</v>
          </cell>
          <cell r="D2116" t="str">
            <v>Levante En Bloque Samo N° 4 Con Mortero De Pega 1:4, Incluye Pañete De 0.15 Metros De Espesor, Estuco Y Acabado En Pintura Tipo I De Exteriores, Locales Islita Parte Inferior De Barra.</v>
          </cell>
          <cell r="E2116" t="str">
            <v>ML</v>
          </cell>
          <cell r="F2116">
            <v>42930.080000000002</v>
          </cell>
          <cell r="G2116">
            <v>41715</v>
          </cell>
        </row>
        <row r="2117">
          <cell r="C2117">
            <v>3867</v>
          </cell>
          <cell r="D2117" t="str">
            <v>Chimenea En Ladrillo Tolete N° 3,  De 0.70 Metros De Ancho X 1.00 Metro De Alto, Incluye Cubierta En Concreto De 3000 Psi De 0.05 Metros De Espesor Soportada Sobre Tuberia Galvanizada De 3" De Espesor Locales Cabrito.</v>
          </cell>
          <cell r="E2117" t="str">
            <v>UN</v>
          </cell>
          <cell r="F2117">
            <v>324583.06</v>
          </cell>
          <cell r="G2117">
            <v>41715</v>
          </cell>
        </row>
        <row r="2118">
          <cell r="C2118">
            <v>3868</v>
          </cell>
          <cell r="D2118" t="str">
            <v>Rampa En Concreto De 5.00 X 1.21 Metros, Con Espesor De 0.10 Metros Con Acabado Segun Diseño (Ver Diseño), Incluye Relleno En Material Seleccionado De 0.15 Metros.</v>
          </cell>
          <cell r="E2118" t="str">
            <v>UN</v>
          </cell>
          <cell r="F2118">
            <v>385045.73</v>
          </cell>
          <cell r="G2118">
            <v>41715</v>
          </cell>
        </row>
        <row r="2119">
          <cell r="C2119">
            <v>3869</v>
          </cell>
          <cell r="D2119" t="str">
            <v>Adoquin Vehicular De Concreto De Color E= 0.08 Metros, Con Estructura De Subbase, Gradacion B= 400, E= 0.25 Metros Mas Capa De Arena Mas Adoquin E= 0.08 Metros.</v>
          </cell>
          <cell r="E2119" t="str">
            <v>M2</v>
          </cell>
          <cell r="F2119">
            <v>87117.36</v>
          </cell>
          <cell r="G2119">
            <v>41715</v>
          </cell>
        </row>
        <row r="2120">
          <cell r="C2120">
            <v>3872</v>
          </cell>
          <cell r="D2120" t="str">
            <v>Suministro E Instalacion De Topellantas</v>
          </cell>
          <cell r="E2120" t="str">
            <v>UN</v>
          </cell>
          <cell r="F2120">
            <v>54226.41</v>
          </cell>
          <cell r="G2120">
            <v>42578</v>
          </cell>
        </row>
        <row r="2121">
          <cell r="C2121">
            <v>3875</v>
          </cell>
          <cell r="D2121" t="str">
            <v>Suministro E Instalacion De Piso En Piedra Muñeca De 0.80 X 0.40 Metros</v>
          </cell>
          <cell r="E2121" t="str">
            <v>M2</v>
          </cell>
          <cell r="F2121">
            <v>164162.88</v>
          </cell>
          <cell r="G2121">
            <v>41716</v>
          </cell>
        </row>
        <row r="2122">
          <cell r="C2122">
            <v>3877</v>
          </cell>
          <cell r="D2122" t="str">
            <v>Suministro E Instalacion De Caneca En Granito Pulido (Ver Diseño)</v>
          </cell>
          <cell r="E2122" t="str">
            <v>UN</v>
          </cell>
          <cell r="F2122">
            <v>2146998.33</v>
          </cell>
          <cell r="G2122">
            <v>41716</v>
          </cell>
        </row>
        <row r="2123">
          <cell r="C2123">
            <v>3879</v>
          </cell>
          <cell r="D2123" t="str">
            <v>Suministro Y Aplicacion De Granito Lavado Para Tranque En Acceso, Color Beige Para Piso</v>
          </cell>
          <cell r="E2123" t="str">
            <v>M2</v>
          </cell>
          <cell r="F2123">
            <v>30991.67</v>
          </cell>
          <cell r="G2123">
            <v>41725</v>
          </cell>
        </row>
        <row r="2124">
          <cell r="C2124">
            <v>3880</v>
          </cell>
          <cell r="D2124" t="str">
            <v>Levante De Muro En Bloque De Cemento Vibrado E= 0.15 Metros, Relleno En Concreto De 3000 Psi, Varilla De 1/2" Cada 0.20 Metros, Incluye: Mortero 1:4 Impermeabilizado Cara  Exterior Y Viga Corona De 0.16 X 0.10 Metros Reforzada.</v>
          </cell>
          <cell r="E2124" t="str">
            <v>M2</v>
          </cell>
          <cell r="F2124">
            <v>206063.66</v>
          </cell>
          <cell r="G2124">
            <v>42496</v>
          </cell>
        </row>
        <row r="2125">
          <cell r="C2125">
            <v>3882</v>
          </cell>
          <cell r="D2125" t="str">
            <v>Bancas En Mamposteria, Recubiertas En La Parte Superior Con Tablas De Madera Deck, H= 0.50 Metros (Ver Diseño) Y En La Parte Inferior Con Piedra China Lavada</v>
          </cell>
          <cell r="E2125" t="str">
            <v>ML</v>
          </cell>
          <cell r="F2125">
            <v>532253.98</v>
          </cell>
          <cell r="G2125">
            <v>41725</v>
          </cell>
        </row>
        <row r="2126">
          <cell r="C2126">
            <v>3883</v>
          </cell>
          <cell r="D2126" t="str">
            <v>Suministro E Instalacion De Banca Corrida En Concreto Pulido (Ver Diseño)</v>
          </cell>
          <cell r="E2126" t="str">
            <v>ML</v>
          </cell>
          <cell r="F2126">
            <v>469357.82</v>
          </cell>
          <cell r="G2126">
            <v>42496</v>
          </cell>
        </row>
        <row r="2127">
          <cell r="C2127">
            <v>3886</v>
          </cell>
          <cell r="D2127" t="str">
            <v>Suministro E Instalacion De Cubierta En Teja Thermoacustica Tipo Trapezoidal De 1.8 Mm De Espesor, Color Azul, Incluye Estructura Metalica De Soporte, Sellante Y Tornilleria (Ver Diseño)</v>
          </cell>
          <cell r="E2127" t="str">
            <v>M2</v>
          </cell>
          <cell r="F2127">
            <v>104068.74</v>
          </cell>
          <cell r="G2127">
            <v>41716</v>
          </cell>
        </row>
        <row r="2128">
          <cell r="C2128">
            <v>3887</v>
          </cell>
          <cell r="D2128" t="str">
            <v>Viga Canal En Concreto De 3500 Psi De 0.30 Metros De Ancho X 0.30 Metros De Alto X 0.12 Metros De Espesor En Las Paredes Y 0.08 Metros En La Base, No Incluye Acero De Refuerzo (Ver Diseño)</v>
          </cell>
          <cell r="E2128" t="str">
            <v>ML</v>
          </cell>
          <cell r="F2128">
            <v>129533.11</v>
          </cell>
          <cell r="G2128">
            <v>41936</v>
          </cell>
        </row>
        <row r="2129">
          <cell r="C2129">
            <v>3888</v>
          </cell>
          <cell r="D2129" t="str">
            <v>Poyo En Concreto De 2000 Psi, E= 0.05 Metros, Incluye Enchape En Ceramica De 0.20 X 0.20 Metros (Ver Diseño)</v>
          </cell>
          <cell r="E2129" t="str">
            <v>M2</v>
          </cell>
          <cell r="F2129">
            <v>45891.6</v>
          </cell>
          <cell r="G2129">
            <v>42578</v>
          </cell>
        </row>
        <row r="2130">
          <cell r="C2130">
            <v>3890</v>
          </cell>
          <cell r="D2130" t="str">
            <v>Suministro E Instalacion De Puerta De Estera Metalica Calibre 20 Para Modulos De Cocina Cabrito De 2.00 Metros X 1.00 Metro, Incluye Marco, Pintura Y Todos Los Elementos Necesarios Para Su Instalacion</v>
          </cell>
          <cell r="E2130" t="str">
            <v>UN</v>
          </cell>
          <cell r="F2130">
            <v>491281.94</v>
          </cell>
          <cell r="G2130">
            <v>41716</v>
          </cell>
        </row>
        <row r="2131">
          <cell r="C2131">
            <v>3892</v>
          </cell>
          <cell r="D2131" t="str">
            <v>Suministro E Instalacion De Puerta De Estera Metalica Para Modulos De Cocina Cabrito De 1,88 Metros X 1.00 Metro, Incluye Marco, Pintura Y Todos Los Elementos Necesarios Para Su Instalacion (Ver Diseño)</v>
          </cell>
          <cell r="E2131" t="str">
            <v>UN</v>
          </cell>
          <cell r="F2131">
            <v>441308.05</v>
          </cell>
          <cell r="G2131">
            <v>41716</v>
          </cell>
        </row>
        <row r="2132">
          <cell r="C2132">
            <v>3894</v>
          </cell>
          <cell r="D2132" t="str">
            <v>Suministro E Instalacion De Puerta De Estera Metalica Calibre 20 Para Modulos De Locales Islita De 2.00 Metros X 1.20 Metros, Incluye Marco, Pintura Y Todos Los Elementos Necesarios Para Su Instalacion</v>
          </cell>
          <cell r="E2132" t="str">
            <v>UN</v>
          </cell>
          <cell r="F2132">
            <v>568881.93999999994</v>
          </cell>
          <cell r="G2132">
            <v>41716</v>
          </cell>
        </row>
        <row r="2133">
          <cell r="C2133">
            <v>3896</v>
          </cell>
          <cell r="D2133" t="str">
            <v>Suministro E Instalacion De Puerta De Estera Calibre 20 Para Modulos De Locales Islita De 1.50 Metros X 1,00 Metro, Incluye Marco, Pintura Y Todos Los Elementos Necesarios Para Su Instalacion</v>
          </cell>
          <cell r="E2133" t="str">
            <v>UN</v>
          </cell>
          <cell r="F2133">
            <v>362873.08</v>
          </cell>
          <cell r="G2133">
            <v>41716</v>
          </cell>
        </row>
        <row r="2134">
          <cell r="C2134">
            <v>3898</v>
          </cell>
          <cell r="D2134" t="str">
            <v>Suministro E Instalacion De Puerta Metalica De Baños Calibre 22 De 0.60 Metros X 2.10 Metros, Incluye Marco, Cerradura, Bisagras,  Acabado En Pintura Y Rejilla De 0.60 X 0.60 Metros Parte Inferior</v>
          </cell>
          <cell r="E2134" t="str">
            <v>UN</v>
          </cell>
          <cell r="F2134">
            <v>253140.97</v>
          </cell>
          <cell r="G2134">
            <v>42578</v>
          </cell>
        </row>
        <row r="2135">
          <cell r="C2135">
            <v>3899</v>
          </cell>
          <cell r="D2135" t="str">
            <v>Cabina Disjockey Locales Cabrito Y La Islita (Ver Diseño)</v>
          </cell>
          <cell r="E2135" t="str">
            <v>UN</v>
          </cell>
          <cell r="F2135">
            <v>4500000</v>
          </cell>
          <cell r="G2135">
            <v>41716</v>
          </cell>
        </row>
        <row r="2136">
          <cell r="C2136">
            <v>3901</v>
          </cell>
          <cell r="D2136" t="str">
            <v>Suministro E Instalacion De Acrilicos Con Vinilo De Corte De 0.66 X 0.20 Metros Para Señalizacion Interna</v>
          </cell>
          <cell r="E2136" t="str">
            <v>UN</v>
          </cell>
          <cell r="F2136">
            <v>68152.83</v>
          </cell>
          <cell r="G2136">
            <v>41717</v>
          </cell>
        </row>
        <row r="2137">
          <cell r="C2137">
            <v>3902</v>
          </cell>
          <cell r="D2137" t="str">
            <v>Suministro Y Aplicacion De Pintura Reflectiva Para Parqueadero En Franjas De 0.15 Metros</v>
          </cell>
          <cell r="E2137" t="str">
            <v>ML</v>
          </cell>
          <cell r="F2137">
            <v>14471.9</v>
          </cell>
          <cell r="G2137">
            <v>41717</v>
          </cell>
        </row>
        <row r="2138">
          <cell r="C2138">
            <v>3904</v>
          </cell>
          <cell r="D2138" t="str">
            <v>Barra De Apoyo De Atencion Recubierta En Granato De 0.02 Metros De Espesor En Locales Islita (Ver Diseño)</v>
          </cell>
          <cell r="E2138" t="str">
            <v>M2</v>
          </cell>
          <cell r="F2138">
            <v>211531.25</v>
          </cell>
          <cell r="G2138">
            <v>41719</v>
          </cell>
        </row>
        <row r="2139">
          <cell r="C2139">
            <v>3906</v>
          </cell>
          <cell r="D2139" t="str">
            <v>Suministro E Instalacion De Mesas En Aluminio De 0.80 Metros De Diametro Empotradas Al Piso Locales Cabrito Y La Islita (Ver Diseño)</v>
          </cell>
          <cell r="E2139" t="str">
            <v>UN</v>
          </cell>
          <cell r="F2139">
            <v>138052.97</v>
          </cell>
          <cell r="G2139">
            <v>41719</v>
          </cell>
        </row>
        <row r="2140">
          <cell r="C2140">
            <v>3909</v>
          </cell>
          <cell r="D2140" t="str">
            <v>Suministro E Instalacion De Barra Divisoria Para Atencion Al Publico De Locales Islita En Acrilico De 1.80 X 1.00 X 0.20 Metros (Ver Diseño)</v>
          </cell>
          <cell r="E2140" t="str">
            <v>UN</v>
          </cell>
          <cell r="F2140">
            <v>95677.47</v>
          </cell>
          <cell r="G2140">
            <v>41723</v>
          </cell>
        </row>
        <row r="2141">
          <cell r="C2141">
            <v>3914</v>
          </cell>
          <cell r="D2141" t="str">
            <v>Suministro E Instalacion De Carpa Parasol Fija Estilo Pico De Loro, Con Gola, Estructura En Tuberia Redonda Galvanizada De 1", Calibre 16, Con Cerchas Intermedias De Amarre, Pintada En Anticorrosivo Y Acabado En Esmalte, Cubierta En Lona Plastica 100% Impermeable (Ver Diseño)</v>
          </cell>
          <cell r="E2141" t="str">
            <v>M2</v>
          </cell>
          <cell r="F2141">
            <v>255000</v>
          </cell>
          <cell r="G2141">
            <v>42109</v>
          </cell>
        </row>
        <row r="2142">
          <cell r="C2142">
            <v>3915</v>
          </cell>
          <cell r="D2142" t="str">
            <v>Suministro E Instalacion De Lavamanos En Granito Fundido Locales Cabrito (Ver Diseño)</v>
          </cell>
          <cell r="E2142" t="str">
            <v>UN</v>
          </cell>
          <cell r="F2142">
            <v>452818.31</v>
          </cell>
          <cell r="G2142">
            <v>41725</v>
          </cell>
        </row>
        <row r="2143">
          <cell r="C2143">
            <v>3916</v>
          </cell>
          <cell r="D2143" t="str">
            <v>Construccion De Sumideros De 1.70 X 1.20 Metros, Incluye Rampa De Acceso De A= 0.80 Metros, E= 0.15 Metros Y 1.00 Metro &lt; H &lt; 1.50 Metros, No Incluye Acero De Refuerzo (Ver Diseño)</v>
          </cell>
          <cell r="E2143" t="str">
            <v>UN</v>
          </cell>
          <cell r="F2143">
            <v>3176576.02</v>
          </cell>
          <cell r="G2143">
            <v>41723</v>
          </cell>
        </row>
        <row r="2144">
          <cell r="C2144">
            <v>3920</v>
          </cell>
          <cell r="D2144" t="str">
            <v>Suministro, Transporte E Instalacion De Bolardos En Concreto De 3500 Psi Con Acabado En Piedra China Lavada, Cada 1.50 Metros Con Cables Tipo Guaya De 1/4", Base Integrada Al Bolardo En Hierro Nodular Bajo Norma Astm-A536 De 0.06 Metros De Diametro X 0.30 Metros De Longitud, Para Anclar El Bolardo Al Concreto, Vaciado De Concreto De 21 Mpa Para Fijacion De Bolardo De 0.20 X 0.20 X H= 0.45 Metros, Incluye: Demolicion De Piso De Adoquin, Excavacion, Resane De Superficie Y Todos Los Demas Elementos</v>
          </cell>
          <cell r="E2144" t="str">
            <v>UN</v>
          </cell>
          <cell r="F2144">
            <v>459531.94</v>
          </cell>
          <cell r="G2144">
            <v>41724</v>
          </cell>
        </row>
        <row r="2145">
          <cell r="C2145">
            <v>3924</v>
          </cell>
          <cell r="D2145" t="str">
            <v>Locales Comerciales Cabrito Y La Islita (Ver Diseño)</v>
          </cell>
          <cell r="E2145" t="str">
            <v>UN</v>
          </cell>
          <cell r="F2145">
            <v>8453850.3000000007</v>
          </cell>
          <cell r="G2145">
            <v>41724</v>
          </cell>
        </row>
        <row r="2146">
          <cell r="C2146">
            <v>3925</v>
          </cell>
          <cell r="D2146" t="str">
            <v>Suministro E Instalacion De Banca En Concreto De 3000 Psi Con Apoyo En Tablas De Madera Deck De 1.61 Metros X 0.60 Metros Locales Cabrito Y La Islita (Ver Diseño)</v>
          </cell>
          <cell r="E2146" t="str">
            <v>UN</v>
          </cell>
          <cell r="F2146">
            <v>646309.07999999996</v>
          </cell>
          <cell r="G2146">
            <v>41725</v>
          </cell>
        </row>
        <row r="2147">
          <cell r="C2147">
            <v>3927</v>
          </cell>
          <cell r="D2147" t="str">
            <v>Suministro E Instalacion De Rejilla De Aluminio 3" X 2"</v>
          </cell>
          <cell r="E2147" t="str">
            <v>UN</v>
          </cell>
          <cell r="F2147">
            <v>14639.81</v>
          </cell>
          <cell r="G2147">
            <v>41726</v>
          </cell>
        </row>
        <row r="2148">
          <cell r="C2148">
            <v>3929</v>
          </cell>
          <cell r="D2148" t="str">
            <v>Suministro E Instalacion De Rejillas De 5" X 3" En Aluminio</v>
          </cell>
          <cell r="E2148" t="str">
            <v>UN</v>
          </cell>
          <cell r="F2148">
            <v>28523.88</v>
          </cell>
          <cell r="G2148">
            <v>41726</v>
          </cell>
        </row>
        <row r="2149">
          <cell r="C2149">
            <v>3930</v>
          </cell>
          <cell r="D2149" t="str">
            <v>Viga De Amarre En Concreto De 3500 Psi De 0.80 X 0.60 Metros, Incluye: Acero De Refuerzo 6 Varillas D=1/2", 16 Varillas De 5/8" Y Estribos D=3/8" A Cada 0.15 Metros (Ver Diseño).</v>
          </cell>
          <cell r="E2149" t="str">
            <v>ML</v>
          </cell>
          <cell r="F2149">
            <v>654823.24</v>
          </cell>
          <cell r="G2149">
            <v>41767</v>
          </cell>
        </row>
        <row r="2150">
          <cell r="C2150">
            <v>3931</v>
          </cell>
          <cell r="D2150" t="str">
            <v>Columna En Concreto De 3000 Psi, De 0.15 X 0.30 Metros, Incluye Acero De Refuerzo 2 Varillas D= 1/2", Estribos D= 1/4", A Cada 0.20 Metros Para Confinamiento De Muro (Ver Diseño).</v>
          </cell>
          <cell r="E2150" t="str">
            <v>ML</v>
          </cell>
          <cell r="F2150">
            <v>72132.490000000005</v>
          </cell>
          <cell r="G2150">
            <v>41767</v>
          </cell>
        </row>
        <row r="2151">
          <cell r="C2151">
            <v>3932</v>
          </cell>
          <cell r="D2151" t="str">
            <v>Viga De Amarre En Concreto De 3500 Psi De 0.30 X 0.85 Metros, Incluye Acero De Refuerzo 8 Varillas D= 1/2" Y Estribos D= 3/8" A Cada 0.15 Metros (Ver Diseño).</v>
          </cell>
          <cell r="E2151" t="str">
            <v>ML</v>
          </cell>
          <cell r="F2151">
            <v>300722.21000000002</v>
          </cell>
          <cell r="G2151">
            <v>41767</v>
          </cell>
        </row>
        <row r="2152">
          <cell r="C2152">
            <v>3933</v>
          </cell>
          <cell r="D2152" t="str">
            <v>Vigueta En Concreto De 3500 Psi De 0.39 X 0.15 Metros, Incluye Acero De Refuerzo 4 Varillas De 1/2" Y Estribos De 3/8" A Cada 0.15 Metros (Ver Diseño).</v>
          </cell>
          <cell r="E2152" t="str">
            <v>ML</v>
          </cell>
          <cell r="F2152">
            <v>206687.88</v>
          </cell>
          <cell r="G2152">
            <v>41767</v>
          </cell>
        </row>
        <row r="2153">
          <cell r="C2153">
            <v>3934</v>
          </cell>
          <cell r="D2153" t="str">
            <v>Plantilla En Concreto De 3500 Psi, Espesor E= 0.06 Metros, Incluye Malla Electrosoldada</v>
          </cell>
          <cell r="E2153" t="str">
            <v>M2</v>
          </cell>
          <cell r="F2153">
            <v>59819.15</v>
          </cell>
          <cell r="G2153">
            <v>41767</v>
          </cell>
        </row>
        <row r="2154">
          <cell r="C2154">
            <v>3935</v>
          </cell>
          <cell r="D2154" t="str">
            <v>Pañete Pulido Sobre Muro Con Mortero 1:4</v>
          </cell>
          <cell r="E2154" t="str">
            <v>M2</v>
          </cell>
          <cell r="F2154">
            <v>17263.72</v>
          </cell>
          <cell r="G2154">
            <v>42314</v>
          </cell>
        </row>
        <row r="2155">
          <cell r="C2155">
            <v>3936</v>
          </cell>
          <cell r="D2155" t="str">
            <v>Viga En Concreto De 3500 Psi De 0.30 X 0.40 Metros, Incluye Acero De Refuerzo 8 Varillas De 5/8" Y Estribos De 3/8" A Cada 0.25 Metros (Ver Diseño).</v>
          </cell>
          <cell r="E2155" t="str">
            <v>ML</v>
          </cell>
          <cell r="F2155">
            <v>163345.60000000001</v>
          </cell>
          <cell r="G2155">
            <v>41767</v>
          </cell>
        </row>
        <row r="2156">
          <cell r="C2156">
            <v>3937</v>
          </cell>
          <cell r="D2156" t="str">
            <v>Juntas De Dilatacion Con Cinta Sika Pvc De Junta 0 - 22 Y Sikaflex De 300 Cc O Similar (Ver Diseño)</v>
          </cell>
          <cell r="E2156" t="str">
            <v>ML</v>
          </cell>
          <cell r="F2156">
            <v>59146.73</v>
          </cell>
          <cell r="G2156">
            <v>41767</v>
          </cell>
        </row>
        <row r="2157">
          <cell r="C2157">
            <v>3939</v>
          </cell>
          <cell r="D2157" t="str">
            <v>Suministro E Instalacion De Membrana Geotextil (Ver Diseño).</v>
          </cell>
          <cell r="E2157" t="str">
            <v>M2</v>
          </cell>
          <cell r="F2157">
            <v>18907.11</v>
          </cell>
          <cell r="G2157">
            <v>42417</v>
          </cell>
        </row>
        <row r="2158">
          <cell r="C2158">
            <v>3940</v>
          </cell>
          <cell r="D2158" t="str">
            <v>Punto De Soldadura Para Traslapos De Varillas De 1" (Ver Diseño).</v>
          </cell>
          <cell r="E2158" t="str">
            <v>UN</v>
          </cell>
          <cell r="F2158">
            <v>35191.410000000003</v>
          </cell>
          <cell r="G2158">
            <v>41767</v>
          </cell>
        </row>
        <row r="2159">
          <cell r="C2159">
            <v>3941</v>
          </cell>
          <cell r="D2159" t="str">
            <v>Zapata Corrida En Concreto De 3000 Psi Pre Mezclado De 1.20 X 0.30 X 2.00 Metros, Incluye Acero De Refuerzo De 1/2" A Cada 0.20 Metros (Ver Diseño).</v>
          </cell>
          <cell r="E2159" t="str">
            <v>UN</v>
          </cell>
          <cell r="F2159">
            <v>410921.79</v>
          </cell>
          <cell r="G2159">
            <v>41767</v>
          </cell>
        </row>
        <row r="2160">
          <cell r="C2160">
            <v>3942</v>
          </cell>
          <cell r="D2160" t="str">
            <v>Pedestal En Concreto De 3000 Psi De 0.40 X 0.50 X 2.00 Metros, Incluye Acero De Refuerzo De 3/8" A Cada 0.30 Metros Y Ganchos De 1/2" A Cada 0.20 Metros (Ver Diseño).</v>
          </cell>
          <cell r="E2160" t="str">
            <v>UN</v>
          </cell>
          <cell r="F2160">
            <v>325894.37</v>
          </cell>
          <cell r="G2160">
            <v>41767</v>
          </cell>
        </row>
        <row r="2161">
          <cell r="C2161">
            <v>3943</v>
          </cell>
          <cell r="D2161" t="str">
            <v>Zapata Corrida En Concreto De 3000 Psi Pre Mezclado De 1.20 X 0.30 X 2.70 Metros, Incluye Acero De Refuerzo De 1/2" A Cada 0.20 Metros (Ver Diseño).</v>
          </cell>
          <cell r="E2161" t="str">
            <v>UN</v>
          </cell>
          <cell r="F2161">
            <v>542913.46</v>
          </cell>
          <cell r="G2161">
            <v>41767</v>
          </cell>
        </row>
        <row r="2162">
          <cell r="C2162">
            <v>3944</v>
          </cell>
          <cell r="D2162" t="str">
            <v>Pedestal En Concreto De 3000 Psi Pre Mezclado De 0.40 X 0.50 X 2 70 Metros, Incluye Acero De Refuerzo De 3/8", Estribos De 3/8" A Cada 0.30 Metros Y Ganchos De 1/2" A Cada 0.20 Metros (Ver Diseño).</v>
          </cell>
          <cell r="E2162" t="str">
            <v>UN</v>
          </cell>
          <cell r="F2162">
            <v>416465.71</v>
          </cell>
          <cell r="G2162">
            <v>41767</v>
          </cell>
        </row>
        <row r="2163">
          <cell r="C2163">
            <v>3945</v>
          </cell>
          <cell r="D2163" t="str">
            <v>Suministro E Instalacion De Griferia De Pared Tipo Push Antivandalica, Incluye Sifon Para Baños (Ver Diseño).</v>
          </cell>
          <cell r="E2163" t="str">
            <v>UN</v>
          </cell>
          <cell r="F2163">
            <v>209373.6</v>
          </cell>
          <cell r="G2163">
            <v>41736</v>
          </cell>
        </row>
        <row r="2164">
          <cell r="C2164">
            <v>3946</v>
          </cell>
          <cell r="D2164" t="str">
            <v>Pintura En Vinilo Tipo 1A, Con Adicion De Acronal Para Muros Color Gris Basalto (Ver Diseño).</v>
          </cell>
          <cell r="E2164" t="str">
            <v>M2</v>
          </cell>
          <cell r="F2164">
            <v>12956.98</v>
          </cell>
          <cell r="G2164">
            <v>42496</v>
          </cell>
        </row>
        <row r="2165">
          <cell r="C2165">
            <v>3948</v>
          </cell>
          <cell r="D2165" t="str">
            <v>Bolardo Metalico Cuerpo Estriado En Hierro Fundido, Anclado Al Piso (Ver Diseño).</v>
          </cell>
          <cell r="E2165" t="str">
            <v>UN</v>
          </cell>
          <cell r="F2165">
            <v>183529.85</v>
          </cell>
          <cell r="G2165">
            <v>42514</v>
          </cell>
        </row>
        <row r="2166">
          <cell r="C2166">
            <v>3949</v>
          </cell>
          <cell r="D2166" t="str">
            <v>Formaleteria En Madera, Incluye Gatos, Cerchas, Crucetas, Chazas Y Guarderas (Ver Diseño).</v>
          </cell>
          <cell r="E2166" t="str">
            <v>M2</v>
          </cell>
          <cell r="F2166">
            <v>23549.65</v>
          </cell>
          <cell r="G2166">
            <v>41732</v>
          </cell>
        </row>
        <row r="2167">
          <cell r="C2167">
            <v>3950</v>
          </cell>
          <cell r="D2167" t="str">
            <v>Zapata En Concreto De 3500 Psi De 1.50 X 1.00 X 0.50 Metros, Incluye Acero De Refuerzo 16 Varillas De 1/2" Y Estribos De 1/2" A Cada 0.15 Metros (Ver Diseño).</v>
          </cell>
          <cell r="E2167" t="str">
            <v>UN</v>
          </cell>
          <cell r="F2167">
            <v>1091134.72</v>
          </cell>
          <cell r="G2167">
            <v>41767</v>
          </cell>
        </row>
        <row r="2168">
          <cell r="C2168">
            <v>3951</v>
          </cell>
          <cell r="D2168" t="str">
            <v>Suministro E Instalacion De Valla Informativa Metalica De 8.00 X 4.00  Metros (Ver Diseño).</v>
          </cell>
          <cell r="E2168" t="str">
            <v>UN</v>
          </cell>
          <cell r="F2168">
            <v>5502328.8899999997</v>
          </cell>
          <cell r="G2168">
            <v>42201</v>
          </cell>
        </row>
        <row r="2169">
          <cell r="C2169">
            <v>3952</v>
          </cell>
          <cell r="D2169" t="str">
            <v>Suministro E Instalacion De Lavamanos Corrido En Mamposteria Y Losa, Acabado En Granito Pulido (Ver Diseño).</v>
          </cell>
          <cell r="E2169" t="str">
            <v>ML</v>
          </cell>
          <cell r="F2169">
            <v>321502.59999999998</v>
          </cell>
          <cell r="G2169">
            <v>42538</v>
          </cell>
        </row>
        <row r="2170">
          <cell r="C2170">
            <v>3953</v>
          </cell>
          <cell r="D2170" t="str">
            <v>Cerramiento En Tuberia Galvanizada De 2", Altura H= 1.20 Metros (Ver Diseño).</v>
          </cell>
          <cell r="E2170" t="str">
            <v>M2</v>
          </cell>
          <cell r="F2170">
            <v>196075.96</v>
          </cell>
          <cell r="G2170">
            <v>42578</v>
          </cell>
        </row>
        <row r="2171">
          <cell r="C2171">
            <v>3955</v>
          </cell>
          <cell r="D2171" t="str">
            <v>Suministro E Instalacion De Piso En Piedra Ceiba De 0.23 X 0.90 Metros, Color Madera (Ver Diseño).</v>
          </cell>
          <cell r="E2171" t="str">
            <v>M2</v>
          </cell>
          <cell r="F2171">
            <v>193780.51</v>
          </cell>
          <cell r="G2171">
            <v>41767</v>
          </cell>
        </row>
        <row r="2172">
          <cell r="C2172">
            <v>3958</v>
          </cell>
          <cell r="D2172" t="str">
            <v>Suministro E Instalacion De Orinal Corrido De 0.50 Metros Y Muro Salpicadero De Una Pieza De 2.00 X 1.12 Metros En Acero Inoxidable Calibre 20 (Ver Diseño).</v>
          </cell>
          <cell r="E2172" t="str">
            <v>ML</v>
          </cell>
          <cell r="F2172">
            <v>392682.09</v>
          </cell>
          <cell r="G2172">
            <v>42538</v>
          </cell>
        </row>
        <row r="2173">
          <cell r="C2173">
            <v>3959</v>
          </cell>
          <cell r="D2173" t="str">
            <v>Muelle Formas Diversas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Protegerlos De Manera Especial, Pintura A 3 Manos ( 5 En Los Cantos), De Esmalte Poliuretano Texturado Exento De Plomo Y Con Alta Resistencia A La Meteorizacion, (Ver Diseño)</v>
          </cell>
          <cell r="E2173" t="str">
            <v>UN</v>
          </cell>
          <cell r="F2173">
            <v>1000000</v>
          </cell>
          <cell r="G2173">
            <v>41767</v>
          </cell>
        </row>
        <row r="2174">
          <cell r="C2174">
            <v>3960</v>
          </cell>
          <cell r="D2174" t="str">
            <v>Conjuntos Modulares Dinamix Dx 203 O Similar Con Postes Con Postes De Madera Laminada De Pino Escandinavo Para Evitar Grietas Y Asegurar La Resistencia Estructural De Los Puntales,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 (Ver Diseño)</v>
          </cell>
          <cell r="E2174" t="str">
            <v>UN</v>
          </cell>
          <cell r="F2174">
            <v>17400000</v>
          </cell>
          <cell r="G2174">
            <v>41767</v>
          </cell>
        </row>
        <row r="2175">
          <cell r="C2175">
            <v>3961</v>
          </cell>
          <cell r="D2175" t="str">
            <v>Conjuntos Modulares Dinamix Jr 400, De Diferentes Compuestos Metalicos Muy Resistentes A La Corrosion, Al Desgaste Y Al Vandalismo Como El Acero Inoxidable, Aluminio Anonizado, Hierro Con Zincado Electrolitico Y Lacado En Polvo Y Acero Galvanizado En Caliente, Paneles Idpe En Polietileno De Baja Densidad, Piezas De Plastico En Polietileno, Caucho Y Metacrilato, Piezas Metalicas En Acero S-235 Galvanizado Y Lacado, Acero Inox Aisi-30, Tornilleria En Acero Inox Aisi-304, Pintura A Una (Ver Diseño)</v>
          </cell>
          <cell r="E2175" t="str">
            <v>UN</v>
          </cell>
          <cell r="F2175">
            <v>17400000</v>
          </cell>
          <cell r="G2175">
            <v>41767</v>
          </cell>
        </row>
        <row r="2176">
          <cell r="C2176">
            <v>3963</v>
          </cell>
          <cell r="D2176" t="str">
            <v>Suministro E Instalacion De Cuadrata En Piedra Antizana De 0.40 X 0.40 Metros (Ver Diseño).</v>
          </cell>
          <cell r="E2176" t="str">
            <v>M2</v>
          </cell>
          <cell r="F2176">
            <v>118513.91</v>
          </cell>
          <cell r="G2176">
            <v>41767</v>
          </cell>
        </row>
        <row r="2177">
          <cell r="C2177">
            <v>3965</v>
          </cell>
          <cell r="D2177" t="str">
            <v>Banca En Concreto Tipo 1 De 2.40 X 0.70 X 0.73 Metros Y Mesa De 0.80 X 0.80 X 0.31 Metros, Conformado Por Asiento Con Espaldar Y Prisma Esquinero Cerrado, Consta De Una Placa Alargada En Concreto Armado De 3000 Psi Y Una Losa De Concreto Armado Que Srve Como Espaldar Del Asiento, Una Mesa O Prisma Elaborado En Concreto Armado De 3000 Psi Dilatado Al Piso A 0.05 Metros (Ver Diseño).</v>
          </cell>
          <cell r="E2177" t="str">
            <v>UN</v>
          </cell>
          <cell r="F2177">
            <v>3361716.34</v>
          </cell>
          <cell r="G2177">
            <v>41767</v>
          </cell>
        </row>
        <row r="2178">
          <cell r="C2178">
            <v>3966</v>
          </cell>
          <cell r="D2178" t="str">
            <v>Prisma En Concreto De 0.60 X 0.60 X 0.40 Metros, Zocalo Rebajado En La Cara Inferior Que Lo Levanta Para Salvar Las Irregularidades Del Suelo Y Mantener La Exactitud Geometrica Del Volumen (Ver Diseño).</v>
          </cell>
          <cell r="E2178" t="str">
            <v>UN</v>
          </cell>
          <cell r="F2178">
            <v>552133.30000000005</v>
          </cell>
          <cell r="G2178">
            <v>41733</v>
          </cell>
        </row>
        <row r="2179">
          <cell r="C2179">
            <v>3967</v>
          </cell>
          <cell r="D2179" t="str">
            <v>Banca En Concreto Tipo 2 De 2.00 X 0.50 X 0.43 (H) Metros, En Tres Piezas En Concreto De Facil Transporte Y Montaje Ideal Para Colocarse En Areas Duras Como Plazas, Alamedas, Etc, Formada Por Una Pieza En Concreto Armado De De 3000 Psi Moldeado Soportando Una Pieza Mas En Concreto Armado De 3000 Psi Moldeado Y Pulido Que Forma La Silla (Ver Diseño).</v>
          </cell>
          <cell r="E2179" t="str">
            <v>UN</v>
          </cell>
          <cell r="F2179">
            <v>1565179.95</v>
          </cell>
          <cell r="G2179">
            <v>41767</v>
          </cell>
        </row>
        <row r="2180">
          <cell r="C2180">
            <v>3968</v>
          </cell>
          <cell r="D2180" t="str">
            <v>Banca En Concreto Tipo 3 De 1.60 X 0.50 X 0.43 (H) Metros, En Tres Piezas En Concreto De Facil Transporte Y Montaje Ideal Para Colocarse En Areas Duras Como Plazas, Alamedas, Etc, Formada Por Una Pieza En Concreto Armado De 3000 Psi Moldeado Y Soportando Una Pieza Mas En Concreto Armado De 3000 Psi Moldeado Y Pulido Que Forma La Silla (Ver Diseño).</v>
          </cell>
          <cell r="E2180" t="str">
            <v>UN</v>
          </cell>
          <cell r="F2180">
            <v>1391115.86</v>
          </cell>
          <cell r="G2180">
            <v>41767</v>
          </cell>
        </row>
        <row r="2181">
          <cell r="C2181">
            <v>3969</v>
          </cell>
          <cell r="D2181" t="str">
            <v>Mesa De 12 Puestos Para Picnic Y Reuniones De 3.00 X 1.00 Metro, Altura (H) = 0.90 Metros Y Silla Rectangulo De 3.00 X 0.60 X 0.50 (H) Metros, Fabricadas En Concreto Modelado Y Ensambladas En Sitio, Prisma En Concreto, Zocalo Rebajado En La Cara Inferior Que Lo Levanta Un Poco Para Salvar Las Irregularidades Del Suelo Y Mantener La Exactitud Geometrica Del Volumen (Ver Diseño).</v>
          </cell>
          <cell r="E2181" t="str">
            <v>UN</v>
          </cell>
          <cell r="F2181">
            <v>8506701.0999999996</v>
          </cell>
          <cell r="G2181">
            <v>41767</v>
          </cell>
        </row>
        <row r="2182">
          <cell r="C2182">
            <v>3970</v>
          </cell>
          <cell r="D2182" t="str">
            <v>Suministro E Instalacion De Tierra Batida, Mezcla De Caliche 40%, Gravilla O Triturado De Arroyo De Piedra 20%, Arena De Santo Tomas 20% Y Arena Amarilla 20% (Ver Diseño).</v>
          </cell>
          <cell r="E2182" t="str">
            <v>M3</v>
          </cell>
          <cell r="F2182">
            <v>82175.62</v>
          </cell>
          <cell r="G2182">
            <v>41767</v>
          </cell>
        </row>
        <row r="2183">
          <cell r="C2183">
            <v>3972</v>
          </cell>
          <cell r="D2183" t="str">
            <v>Piso En Concreto Con Aditivo Liquido Sika Colorcreto O Similar (Ver Diseño)</v>
          </cell>
          <cell r="E2183" t="str">
            <v>M2</v>
          </cell>
          <cell r="F2183">
            <v>201757.29</v>
          </cell>
          <cell r="G2183">
            <v>42619</v>
          </cell>
        </row>
        <row r="2184">
          <cell r="C2184">
            <v>3974</v>
          </cell>
          <cell r="D2184" t="str">
            <v>Suministro E Instalacion De Impermeabilizacion De Placa Espejo De Agua (Ver Diseño).</v>
          </cell>
          <cell r="E2184" t="str">
            <v>M2</v>
          </cell>
          <cell r="F2184">
            <v>55919.14</v>
          </cell>
          <cell r="G2184">
            <v>41767</v>
          </cell>
        </row>
        <row r="2185">
          <cell r="C2185">
            <v>3975</v>
          </cell>
          <cell r="D2185" t="str">
            <v>Suministro E Instalacion De Escultura De Cubos En Concreto Y Acabado En Granito Pulido (Ver Diseño).</v>
          </cell>
          <cell r="E2185" t="str">
            <v>UN</v>
          </cell>
          <cell r="F2185">
            <v>14167904.75</v>
          </cell>
          <cell r="G2185">
            <v>41767</v>
          </cell>
        </row>
        <row r="2186">
          <cell r="C2186">
            <v>3976</v>
          </cell>
          <cell r="D2186" t="str">
            <v>Levante De Muro En Bloque Abuzardado De 0.15 X 0.20 X 0.40 Metros, Con Celdas Rellenas En Concreto De 2500 Psi, Refuerzo Central De D= 1/2" A Cada 2.00 Metros, Mortero De Pega 1:4 Con Anclaje A Concreto Existente Con Sikadur Anchor Fix - 4 Para Fijar Varillas Con Acabado En Pintura Viniltex Tipo I (Ver Diseño).</v>
          </cell>
          <cell r="E2186" t="str">
            <v>ML</v>
          </cell>
          <cell r="F2186">
            <v>137184.60999999999</v>
          </cell>
          <cell r="G2186">
            <v>41767</v>
          </cell>
        </row>
        <row r="2187">
          <cell r="C2187">
            <v>3977</v>
          </cell>
          <cell r="D2187" t="str">
            <v>Construccion De Filtros Interiores En Espina De Pescado De Ancho = 0.40 Metros X Altura Variable, Incluye Recubrimiento Perimetral En Geotextil Nt 1800, Tuberia Perforada Para Filtros Diametro De 4" Y Canto Rodado O Piedra Triturada Diametro 1" (Ver Diseño).</v>
          </cell>
          <cell r="E2187" t="str">
            <v>ML</v>
          </cell>
          <cell r="F2187">
            <v>97987.75</v>
          </cell>
          <cell r="G2187">
            <v>41767</v>
          </cell>
        </row>
        <row r="2188">
          <cell r="C2188">
            <v>3978</v>
          </cell>
          <cell r="D2188" t="str">
            <v>Construccion De Filtros Perimetrales De Ancho = 0.40 Metros X Altura Variable, Incluye: Recubrimiento Perimetral En Geotextil Nt 1800, Tuberia Perforada Para Filtros Diametro 8" Y Canto Rodado O Piedra Triturada Limpia De Diametro D= 1" (Ver Diseño).</v>
          </cell>
          <cell r="E2188" t="str">
            <v>ML</v>
          </cell>
          <cell r="F2188">
            <v>118709.75</v>
          </cell>
          <cell r="G2188">
            <v>42201</v>
          </cell>
        </row>
        <row r="2189">
          <cell r="C2189">
            <v>3979</v>
          </cell>
          <cell r="D2189" t="str">
            <v>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2189" t="str">
            <v>UN</v>
          </cell>
          <cell r="F2189">
            <v>112319.53</v>
          </cell>
          <cell r="G2189">
            <v>41771</v>
          </cell>
        </row>
        <row r="2190">
          <cell r="C2190">
            <v>3980</v>
          </cell>
          <cell r="D2190" t="str">
            <v>Construccion De Cajas De Empalme En Concreto Reforzado Con Malla, Dimension 0.60 X 0.60 Metros Libres, Altura Variable, Incluye: Tapa, Cañuela Y Base (Ver Diseño).</v>
          </cell>
          <cell r="E2190" t="str">
            <v>UN</v>
          </cell>
          <cell r="F2190">
            <v>350732.08</v>
          </cell>
          <cell r="G2190">
            <v>42201</v>
          </cell>
        </row>
        <row r="2191">
          <cell r="C2191">
            <v>3981</v>
          </cell>
          <cell r="D2191" t="str">
            <v>Suministro E Instalacion De Juego Infantil Tipo Atom O Similar En Tubo De Acero Esrtructural, Esferas Repujadas En 1.00 Unidad 19.500.000 19.500.000 Lamina Galvanizada, Tuberia En Acero Galvanizado De 2 Pulgadas Cal 3 Mm, La Red Es En Guaya De Alma Elastomerica Recubierta En Polivinil Resistente A La Interperie (Ver Diseño)</v>
          </cell>
          <cell r="E2191" t="str">
            <v>UN</v>
          </cell>
          <cell r="F2191">
            <v>19500000</v>
          </cell>
          <cell r="G2191">
            <v>41767</v>
          </cell>
        </row>
        <row r="2192">
          <cell r="C2192">
            <v>3982</v>
          </cell>
          <cell r="D2192" t="str">
            <v>Suministro E Instalacion De Estructuras De Pergolas En Madera Teca Elaborado Con Piezas De 0.45 X 0.15 Metros Y Columnas Metalicas Como Soporte De La Estructura, Anclada Con Tornilleria Galvanizada La Cual Se Encuentra Incada En Base De Concreto Como Soporte, Todo Debidamente Pintado Y Acabado, Incluye Mano De Obra (Ver Diseño).</v>
          </cell>
          <cell r="E2192" t="str">
            <v>GL</v>
          </cell>
          <cell r="F2192">
            <v>160000000</v>
          </cell>
          <cell r="G2192">
            <v>41767</v>
          </cell>
        </row>
        <row r="2193">
          <cell r="C2193">
            <v>3983</v>
          </cell>
          <cell r="D2193" t="str">
            <v>Suministro E Instalacion De Sistema De Riego, Incluye: Materiales, Equipos, Transporte Y Mano De Obra (Ver Diseño).</v>
          </cell>
          <cell r="E2193" t="str">
            <v>ML</v>
          </cell>
          <cell r="F2193">
            <v>86923000</v>
          </cell>
          <cell r="G2193">
            <v>42195</v>
          </cell>
        </row>
        <row r="2194">
          <cell r="C2194">
            <v>3984</v>
          </cell>
          <cell r="D2194" t="str">
            <v>Suministro E Instalacion De Tuberia Para Vertimiento Final, Durafort De Hierro 10", Incluye Empalmes Y Emboquillado (Ver Diseño)</v>
          </cell>
          <cell r="E2194" t="str">
            <v>ML</v>
          </cell>
          <cell r="F2194">
            <v>87550.21</v>
          </cell>
          <cell r="G2194">
            <v>41767</v>
          </cell>
        </row>
        <row r="2195">
          <cell r="C2195">
            <v>3986</v>
          </cell>
          <cell r="D2195" t="str">
            <v>Suministro E Instalacion De Enchape En Piedra Mediterranea De 0.30 X 0.50 Metros, Incluye Pegante Para Exteriores Blanco Y Sellante Hidrofugante Mate (Ver Diseño).</v>
          </cell>
          <cell r="E2195" t="str">
            <v>M2</v>
          </cell>
          <cell r="F2195">
            <v>153069.48000000001</v>
          </cell>
          <cell r="G2195">
            <v>41767</v>
          </cell>
        </row>
        <row r="2196">
          <cell r="C2196">
            <v>3991</v>
          </cell>
          <cell r="D2196" t="str">
            <v>Suministro E Instalacion De Cubierta En Lamina De Policarbonato</v>
          </cell>
          <cell r="E2196" t="str">
            <v>M2</v>
          </cell>
          <cell r="F2196">
            <v>160377.04999999999</v>
          </cell>
          <cell r="G2196">
            <v>42669</v>
          </cell>
        </row>
        <row r="2197">
          <cell r="C2197">
            <v>3992</v>
          </cell>
          <cell r="D2197" t="str">
            <v>Suministro E Instalacion De Parales En Madera Teca De 0.10 A 0.12 Metros De Diametro X 2.50 Metros De Altura, Empotrados 0.50 Metros, Incluye Zapata De Concreto De 3000 Psi (Ver Diseño)</v>
          </cell>
          <cell r="E2197" t="str">
            <v>UN</v>
          </cell>
          <cell r="F2197">
            <v>243575.91</v>
          </cell>
          <cell r="G2197">
            <v>41767</v>
          </cell>
        </row>
        <row r="2198">
          <cell r="C2198">
            <v>3994</v>
          </cell>
          <cell r="D2198" t="str">
            <v>Plantilla Para Piso En Concreto De 3000 Psi E= 0.07 Metros, Incluye: Parrilla De Acero De D= 1/4" A Cada 0.50 Metros En Ambos Sentidos (Ver Diseño).</v>
          </cell>
          <cell r="E2198" t="str">
            <v>M2</v>
          </cell>
          <cell r="F2198">
            <v>40496.01</v>
          </cell>
          <cell r="G2198">
            <v>42779</v>
          </cell>
        </row>
        <row r="2199">
          <cell r="C2199">
            <v>3995</v>
          </cell>
          <cell r="D2199" t="str">
            <v>Suministro E Instalación De Pasamanos En Tubo Galvanizado De 2", Altura 0.20 Metros, Anclaje Cada 1.25 Metros, Incluye Platina Mas Tapa ( Ver Diseño)</v>
          </cell>
          <cell r="E2199" t="str">
            <v>ML</v>
          </cell>
          <cell r="F2199">
            <v>127600</v>
          </cell>
          <cell r="G2199">
            <v>41751</v>
          </cell>
        </row>
        <row r="2200">
          <cell r="C2200">
            <v>3996</v>
          </cell>
          <cell r="D2200" t="str">
            <v>Suministro E Instalación De Pasamanos En Acero Inoxidable Calibre 18 Ref. 304 Tubo 2", Altura 0.20 Metros ( Ver Diseño)</v>
          </cell>
          <cell r="E2200" t="str">
            <v>ML</v>
          </cell>
          <cell r="F2200">
            <v>150800</v>
          </cell>
          <cell r="G2200">
            <v>42538</v>
          </cell>
        </row>
        <row r="2201">
          <cell r="C2201">
            <v>3997</v>
          </cell>
          <cell r="D2201" t="str">
            <v>Suministro E Instalación De Baranda Pasamanos En Tubo Galvanizado De 2" Y De 1", Altura 1.20 Metros, Anclaje Cada 1.25 Metros, Incluye Platina Mas Tapa ( Ver Diseño)</v>
          </cell>
          <cell r="E2201" t="str">
            <v>ML</v>
          </cell>
          <cell r="F2201">
            <v>266800</v>
          </cell>
          <cell r="G2201">
            <v>41751</v>
          </cell>
        </row>
        <row r="2202">
          <cell r="C2202">
            <v>3998</v>
          </cell>
          <cell r="D2202" t="str">
            <v>Suministro E Instalación De Baranda Pasamanos En Acero Inoxidable Calibre 18 Ref. 304 Tubo 2" Y 1", Altura 1.20 Metros ( Ver Diseño)</v>
          </cell>
          <cell r="E2202" t="str">
            <v>ML</v>
          </cell>
          <cell r="F2202">
            <v>324800</v>
          </cell>
          <cell r="G2202">
            <v>42538</v>
          </cell>
        </row>
        <row r="2203">
          <cell r="C2203">
            <v>4000</v>
          </cell>
          <cell r="D2203" t="str">
            <v>Suministro E Instalacion De Conector Ampact 600525 (Ver Diseño)</v>
          </cell>
          <cell r="E2203" t="str">
            <v>UN</v>
          </cell>
          <cell r="F2203">
            <v>17037.75</v>
          </cell>
          <cell r="G2203">
            <v>42173</v>
          </cell>
        </row>
        <row r="2204">
          <cell r="C2204">
            <v>4002</v>
          </cell>
          <cell r="D2204" t="str">
            <v>Suministro E Instalacion De Grapa De Aluminio Tipo Pistola (Ver Diseño)</v>
          </cell>
          <cell r="E2204" t="str">
            <v>UN</v>
          </cell>
          <cell r="F2204">
            <v>50354.76</v>
          </cell>
          <cell r="G2204">
            <v>42173</v>
          </cell>
        </row>
        <row r="2205">
          <cell r="C2205">
            <v>4004</v>
          </cell>
          <cell r="D2205" t="str">
            <v>Suministro E Instalacion De Cable De Cobre Forrado N° 10 Awg-Aislamiento Thw (Ver Diseño)</v>
          </cell>
          <cell r="E2205" t="str">
            <v>ML</v>
          </cell>
          <cell r="F2205">
            <v>7242.25</v>
          </cell>
          <cell r="G2205">
            <v>42557</v>
          </cell>
        </row>
        <row r="2206">
          <cell r="C2206">
            <v>4006</v>
          </cell>
          <cell r="D2206" t="str">
            <v>Suministro E Instalacion De Line Post 57-1 Pin Corto (Ver Diseño)</v>
          </cell>
          <cell r="E2206" t="str">
            <v>UN</v>
          </cell>
          <cell r="F2206">
            <v>99474.15</v>
          </cell>
          <cell r="G2206">
            <v>42173</v>
          </cell>
        </row>
        <row r="2207">
          <cell r="C2207">
            <v>4008</v>
          </cell>
          <cell r="D2207" t="str">
            <v>Suministro E Instalacion De Aislador De Suspension Polimerico De 15 Kv (Ver Diseño).</v>
          </cell>
          <cell r="E2207" t="str">
            <v>UN</v>
          </cell>
          <cell r="F2207">
            <v>68989.119999999995</v>
          </cell>
          <cell r="G2207">
            <v>42173</v>
          </cell>
        </row>
        <row r="2208">
          <cell r="C2208">
            <v>4010</v>
          </cell>
          <cell r="D2208" t="str">
            <v>Suministro E Instalacion De Luminaria Tipo Panel Led De 1 X 36 W (Ver Diseño)</v>
          </cell>
          <cell r="E2208" t="str">
            <v>UN</v>
          </cell>
          <cell r="F2208">
            <v>371387.5</v>
          </cell>
          <cell r="G2208">
            <v>42472</v>
          </cell>
        </row>
        <row r="2209">
          <cell r="C2209">
            <v>4012</v>
          </cell>
          <cell r="D2209" t="str">
            <v>Suministro E Instalacion De Luminaria Tipo Aluled De 60 W (Ver Diseño)</v>
          </cell>
          <cell r="E2209" t="str">
            <v>UN</v>
          </cell>
          <cell r="F2209">
            <v>1232872.6399999999</v>
          </cell>
          <cell r="G2209">
            <v>42557</v>
          </cell>
        </row>
        <row r="2210">
          <cell r="C2210">
            <v>4014</v>
          </cell>
          <cell r="D2210" t="str">
            <v>Suministro E Instalacion De Tablero De Control Para Iluminacion, Incluye: Fotocelda,  Contactores, Breakers, Sistema De Sujecion Y Accesorios (Ver Diseño)</v>
          </cell>
          <cell r="E2210" t="str">
            <v>UN</v>
          </cell>
          <cell r="F2210">
            <v>1621249.51</v>
          </cell>
          <cell r="G2210">
            <v>42129</v>
          </cell>
        </row>
        <row r="2211">
          <cell r="C2211">
            <v>4016</v>
          </cell>
          <cell r="D2211" t="str">
            <v>Suministro E Instalacion De Luminaria Tipo Aluled De 90 W, Incluye: Brazo Tipo Cercha Para La Luminaria Galvanizado En Caliente (Ver Diseño)</v>
          </cell>
          <cell r="E2211" t="str">
            <v>UN</v>
          </cell>
          <cell r="F2211">
            <v>1669025.54</v>
          </cell>
          <cell r="G2211">
            <v>42557</v>
          </cell>
        </row>
        <row r="2212">
          <cell r="C2212">
            <v>4019</v>
          </cell>
          <cell r="D2212" t="str">
            <v>Suministro E Instalacion De Poste De Acero Galvanizado En Caliente De 8.00 Metros De Altura, Incluye: Tronco Conico Poligonal En Lamina De Acero Con Aditamento Para La Instalacion De Una Luminaria De 8.00 Metros Y Una De 6.00 Metros, Acabado Final En Pintura De Esmalte Para Exteriores, Anclaje De Concreto Y Pedestal (Ver Diseño)</v>
          </cell>
          <cell r="E2212" t="str">
            <v>UN</v>
          </cell>
          <cell r="F2212">
            <v>1837332.65</v>
          </cell>
          <cell r="G2212">
            <v>42067</v>
          </cell>
        </row>
        <row r="2213">
          <cell r="C2213">
            <v>4021</v>
          </cell>
          <cell r="D2213" t="str">
            <v>Suministro E Instalacion De Poste De Acero Galvanizado En Caliente De 9.00 Metros De Altura, Incluye: Tronco Conico Poligonal En Lamina De Acero Con Aditamento Para La Instalacion De Una Luminaria A 9.00 Metros Y Otra A 6.00 Metros, Acabado Final En Pintura De Esmalte Para Exteriores, Anclaje De Concreto Y Pedestal (Ver Diseño)</v>
          </cell>
          <cell r="E2213" t="str">
            <v>UN</v>
          </cell>
          <cell r="F2213">
            <v>2031672.65</v>
          </cell>
          <cell r="G2213">
            <v>42557</v>
          </cell>
        </row>
        <row r="2214">
          <cell r="C2214">
            <v>4025</v>
          </cell>
          <cell r="D2214" t="str">
            <v>Suministro E Instalacion De Tuberia Pvc Conduit De 4" (Ver Diseño)</v>
          </cell>
          <cell r="E2214" t="str">
            <v>ML</v>
          </cell>
          <cell r="F2214">
            <v>36395.769999999997</v>
          </cell>
          <cell r="G2214">
            <v>42557</v>
          </cell>
        </row>
        <row r="2215">
          <cell r="C2215">
            <v>4026</v>
          </cell>
          <cell r="D2215" t="str">
            <v>Suministro E Instalacion De Bajante En Tuberia Galvanizada De 1 1/2", Incluye: Capacete, Cinta Bandit, Hebillas Y Curva (Ver Diseño)</v>
          </cell>
          <cell r="E2215" t="str">
            <v>ML</v>
          </cell>
          <cell r="F2215">
            <v>435459.26</v>
          </cell>
          <cell r="G2215">
            <v>41771</v>
          </cell>
        </row>
        <row r="2216">
          <cell r="C2216">
            <v>4028</v>
          </cell>
          <cell r="D2216" t="str">
            <v>Suministro E Instalacion De Bajante En Tuberia Galvanizada De 1", Incluye: Capacete, Cinta Bandit, Hebillas Y Curva (Ver Diseño)</v>
          </cell>
          <cell r="E2216" t="str">
            <v>ML</v>
          </cell>
          <cell r="F2216">
            <v>312010.26</v>
          </cell>
          <cell r="G2216">
            <v>41771</v>
          </cell>
        </row>
        <row r="2217">
          <cell r="C2217">
            <v>4031</v>
          </cell>
          <cell r="D2217" t="str">
            <v>Puente Peatonal</v>
          </cell>
          <cell r="E2217" t="str">
            <v>SD</v>
          </cell>
          <cell r="F2217">
            <v>0</v>
          </cell>
          <cell r="G2217">
            <v>41743</v>
          </cell>
        </row>
        <row r="2218">
          <cell r="C2218">
            <v>4032</v>
          </cell>
          <cell r="D2218" t="str">
            <v>Placa Plazoleta 2</v>
          </cell>
          <cell r="E2218" t="str">
            <v>SD</v>
          </cell>
          <cell r="F2218">
            <v>0</v>
          </cell>
          <cell r="G2218">
            <v>41743</v>
          </cell>
        </row>
        <row r="2219">
          <cell r="C2219">
            <v>4033</v>
          </cell>
          <cell r="D2219" t="str">
            <v>Cancha Sintetica</v>
          </cell>
          <cell r="E2219" t="str">
            <v>SD</v>
          </cell>
          <cell r="F2219">
            <v>0</v>
          </cell>
          <cell r="G2219">
            <v>41743</v>
          </cell>
        </row>
        <row r="2220">
          <cell r="C2220">
            <v>4034</v>
          </cell>
          <cell r="D2220" t="str">
            <v>Canalizacion De Canal Paralelo A La Via Circunvalar</v>
          </cell>
          <cell r="E2220" t="str">
            <v>SD</v>
          </cell>
          <cell r="F2220">
            <v>0</v>
          </cell>
          <cell r="G2220">
            <v>41743</v>
          </cell>
        </row>
        <row r="2221">
          <cell r="C2221">
            <v>4035</v>
          </cell>
          <cell r="D2221" t="str">
            <v>Desmonte Y Montaje De Gabinete Cocina Existente (Ver Diseño).</v>
          </cell>
          <cell r="E2221" t="str">
            <v>UN</v>
          </cell>
          <cell r="F2221">
            <v>56000</v>
          </cell>
          <cell r="G2221">
            <v>42416</v>
          </cell>
        </row>
        <row r="2222">
          <cell r="C2222">
            <v>4036</v>
          </cell>
          <cell r="D2222" t="str">
            <v>Edificio De Mantenimiento</v>
          </cell>
          <cell r="E2222" t="str">
            <v>SD</v>
          </cell>
          <cell r="F2222">
            <v>0</v>
          </cell>
          <cell r="G2222">
            <v>41743</v>
          </cell>
        </row>
        <row r="2223">
          <cell r="C2223">
            <v>4037</v>
          </cell>
          <cell r="D2223" t="str">
            <v>Muro Para Soportes O Estribos De Puente En Concreto De 5000 Psi Premezclado, No Incluye Acero De Refuerzo</v>
          </cell>
          <cell r="E2223" t="str">
            <v>M3</v>
          </cell>
          <cell r="F2223">
            <v>717445.6</v>
          </cell>
          <cell r="G2223">
            <v>41821</v>
          </cell>
        </row>
        <row r="2224">
          <cell r="C2224">
            <v>4038</v>
          </cell>
          <cell r="D2224" t="str">
            <v>Placa De Fondo En Concreto De 5000 Psi Premezclado, No Incluye Acero De Refuerzo</v>
          </cell>
          <cell r="E2224" t="str">
            <v>M3</v>
          </cell>
          <cell r="F2224">
            <v>629284.30000000005</v>
          </cell>
          <cell r="G2224">
            <v>41821</v>
          </cell>
        </row>
        <row r="2225">
          <cell r="C2225">
            <v>4039</v>
          </cell>
          <cell r="D2225" t="str">
            <v>Vigas En Concreto De 5000 Psi Premezclado, No Incluye Acero De Refuerzo</v>
          </cell>
          <cell r="E2225" t="str">
            <v>M3</v>
          </cell>
          <cell r="F2225">
            <v>530428.67000000004</v>
          </cell>
          <cell r="G2225">
            <v>41821</v>
          </cell>
        </row>
        <row r="2226">
          <cell r="C2226">
            <v>4040</v>
          </cell>
          <cell r="D2226" t="str">
            <v>Equipamento</v>
          </cell>
          <cell r="E2226" t="str">
            <v>SD</v>
          </cell>
          <cell r="F2226">
            <v>0</v>
          </cell>
          <cell r="G2226">
            <v>41744</v>
          </cell>
        </row>
        <row r="2227">
          <cell r="C2227">
            <v>4041</v>
          </cell>
          <cell r="D2227" t="str">
            <v>Equipamento Gradas</v>
          </cell>
          <cell r="E2227" t="str">
            <v>SD</v>
          </cell>
          <cell r="F2227">
            <v>0</v>
          </cell>
          <cell r="G2227">
            <v>41744</v>
          </cell>
        </row>
        <row r="2228">
          <cell r="C2228">
            <v>4042</v>
          </cell>
          <cell r="D2228" t="str">
            <v>Otros</v>
          </cell>
          <cell r="E2228" t="str">
            <v>SD</v>
          </cell>
          <cell r="F2228">
            <v>0</v>
          </cell>
          <cell r="G2228">
            <v>41744</v>
          </cell>
        </row>
        <row r="2229">
          <cell r="C2229">
            <v>4043</v>
          </cell>
          <cell r="D2229" t="str">
            <v>Pañete En Concreto De 2000 Psi</v>
          </cell>
          <cell r="E2229" t="str">
            <v>M3</v>
          </cell>
          <cell r="F2229">
            <v>555423.5</v>
          </cell>
          <cell r="G2229">
            <v>41821</v>
          </cell>
        </row>
        <row r="2230">
          <cell r="C2230">
            <v>4044</v>
          </cell>
          <cell r="D2230" t="str">
            <v>Placa Superior En Concreto De 5000 Psi Premezclado, No Incluye Acero De Refuerzo</v>
          </cell>
          <cell r="E2230" t="str">
            <v>M3</v>
          </cell>
          <cell r="F2230">
            <v>743335.9</v>
          </cell>
          <cell r="G2230">
            <v>41821</v>
          </cell>
        </row>
        <row r="2231">
          <cell r="C2231">
            <v>4045</v>
          </cell>
          <cell r="D2231" t="str">
            <v>Estructura Locales</v>
          </cell>
          <cell r="E2231" t="str">
            <v>SD</v>
          </cell>
          <cell r="F2231">
            <v>0</v>
          </cell>
          <cell r="G2231">
            <v>41745</v>
          </cell>
        </row>
        <row r="2232">
          <cell r="C2232">
            <v>4046</v>
          </cell>
          <cell r="D2232" t="str">
            <v>Paisajismo Muro Vivo En Cascada Altura = 4.00 Metros (Ver Diseño)</v>
          </cell>
          <cell r="E2232" t="str">
            <v>M2</v>
          </cell>
          <cell r="F2232">
            <v>800000</v>
          </cell>
          <cell r="G2232">
            <v>41785</v>
          </cell>
        </row>
        <row r="2233">
          <cell r="C2233">
            <v>4047</v>
          </cell>
          <cell r="D2233" t="str">
            <v>Muro Cascada</v>
          </cell>
          <cell r="E2233" t="str">
            <v>SD</v>
          </cell>
          <cell r="F2233">
            <v>0</v>
          </cell>
          <cell r="G2233">
            <v>41758</v>
          </cell>
        </row>
        <row r="2234">
          <cell r="C2234">
            <v>4048</v>
          </cell>
          <cell r="D2234" t="str">
            <v>Muro De Contencion Lago 2</v>
          </cell>
          <cell r="E2234" t="str">
            <v>SD</v>
          </cell>
          <cell r="F2234">
            <v>0</v>
          </cell>
          <cell r="G2234">
            <v>41758</v>
          </cell>
        </row>
        <row r="2235">
          <cell r="C2235">
            <v>4049</v>
          </cell>
          <cell r="D2235" t="str">
            <v>Muro De Contencion Ojo De Agua</v>
          </cell>
          <cell r="E2235" t="str">
            <v>SD</v>
          </cell>
          <cell r="F2235">
            <v>0</v>
          </cell>
          <cell r="G2235">
            <v>41758</v>
          </cell>
        </row>
        <row r="2236">
          <cell r="C2236">
            <v>4050</v>
          </cell>
          <cell r="D2236" t="str">
            <v>Alberca Para Almacenamiento De Agua Para Riego</v>
          </cell>
          <cell r="E2236" t="str">
            <v>SD</v>
          </cell>
          <cell r="F2236">
            <v>0</v>
          </cell>
          <cell r="G2236">
            <v>41758</v>
          </cell>
        </row>
        <row r="2237">
          <cell r="C2237">
            <v>4051</v>
          </cell>
          <cell r="D2237" t="str">
            <v>Puentes Peatonales N° 1-2-3-4-5-6</v>
          </cell>
          <cell r="E2237" t="str">
            <v>SD</v>
          </cell>
          <cell r="F2237">
            <v>0</v>
          </cell>
          <cell r="G2237">
            <v>41758</v>
          </cell>
        </row>
        <row r="2238">
          <cell r="C2238">
            <v>4052</v>
          </cell>
          <cell r="D2238" t="str">
            <v>Cafeterias</v>
          </cell>
          <cell r="E2238" t="str">
            <v>SD</v>
          </cell>
          <cell r="F2238">
            <v>0</v>
          </cell>
          <cell r="G2238">
            <v>41758</v>
          </cell>
        </row>
        <row r="2239">
          <cell r="C2239">
            <v>4054</v>
          </cell>
          <cell r="D2239" t="str">
            <v>Plantilla Para Piso En Concreto De 3000 Psi E= 0.07 Metros, Incluye Parrilla De Acero De D= 1/4" A Cada 0.10 Metros En Ambos Sentidos (Ver Diseño).</v>
          </cell>
          <cell r="E2239" t="str">
            <v>M2</v>
          </cell>
          <cell r="F2239">
            <v>44916.39</v>
          </cell>
          <cell r="G2239">
            <v>42578</v>
          </cell>
        </row>
        <row r="2240">
          <cell r="C2240">
            <v>4055</v>
          </cell>
          <cell r="D2240" t="str">
            <v>Suministro E Instalacion De Banca Jardinera Para Parque En Levante De Bloque Abuzardado Reforzado, Placa En Concreto De 3000 Psi E= 0.07 Metros Y Pañete Impermeabilizado (Ver Diseño).</v>
          </cell>
          <cell r="E2240" t="str">
            <v>UN</v>
          </cell>
          <cell r="F2240">
            <v>932883</v>
          </cell>
          <cell r="G2240">
            <v>42195</v>
          </cell>
        </row>
        <row r="2241">
          <cell r="C2241">
            <v>4057</v>
          </cell>
          <cell r="D2241" t="str">
            <v>Suministro E Instalacion De Kioscos, Incluye Estructura En Perfiles Metalicos Y Contorno En Madera, Kioscos Ubicados En Los Senderos Del Parque (Ver Diseño)</v>
          </cell>
          <cell r="E2241" t="str">
            <v>GL</v>
          </cell>
          <cell r="F2241">
            <v>5350000</v>
          </cell>
          <cell r="G2241">
            <v>41785</v>
          </cell>
        </row>
        <row r="2242">
          <cell r="C2242">
            <v>4058</v>
          </cell>
          <cell r="D2242" t="str">
            <v>Suministro E Instalacion De Escalera En Estructura Metalica Con Peldaños En Lamina Galvanizada Antideslizante En Calibre 26 (Ver Diseño)</v>
          </cell>
          <cell r="E2242" t="str">
            <v>GL</v>
          </cell>
          <cell r="F2242">
            <v>3000000</v>
          </cell>
          <cell r="G2242">
            <v>42195</v>
          </cell>
        </row>
        <row r="2243">
          <cell r="C2243">
            <v>4059</v>
          </cell>
          <cell r="D2243" t="str">
            <v>Suministro E Instalacion De Cubierta En Estructura Metalica Con Lamina Traslucida En Policarbonato, Incluye Seis (6) Soportes Para Apoyo (Ver Diseño)</v>
          </cell>
          <cell r="E2243" t="str">
            <v>M2</v>
          </cell>
          <cell r="F2243">
            <v>112500</v>
          </cell>
          <cell r="G2243">
            <v>41785</v>
          </cell>
        </row>
        <row r="2244">
          <cell r="C2244">
            <v>4060</v>
          </cell>
          <cell r="D2244" t="str">
            <v>Sunministro E Instalacion De Partidor Electrico Para Salida En Pista De Bicicroos (Ver Diseño).</v>
          </cell>
          <cell r="E2244" t="str">
            <v>GL</v>
          </cell>
          <cell r="F2244">
            <v>4000000</v>
          </cell>
          <cell r="G2244">
            <v>42195</v>
          </cell>
        </row>
        <row r="2245">
          <cell r="C2245">
            <v>4061</v>
          </cell>
          <cell r="D2245" t="str">
            <v>Suministro E Instalacion De Placa Identificacion Parque Jardin Botanico (Ver Diseño)</v>
          </cell>
          <cell r="E2245" t="str">
            <v>UN</v>
          </cell>
          <cell r="F2245">
            <v>8000000</v>
          </cell>
          <cell r="G2245">
            <v>42195</v>
          </cell>
        </row>
        <row r="2246">
          <cell r="C2246">
            <v>4062</v>
          </cell>
          <cell r="D2246" t="str">
            <v>Suministro E Instalacion De Pozo Y Riego, Incluye: Adecuacion Del Area, Perforacion Exploratoria, Grava Y Gravilla (Ver Diseño)</v>
          </cell>
          <cell r="E2246" t="str">
            <v>UN</v>
          </cell>
          <cell r="F2246">
            <v>50000000</v>
          </cell>
          <cell r="G2246">
            <v>42195</v>
          </cell>
        </row>
        <row r="2247">
          <cell r="C2247">
            <v>4063</v>
          </cell>
          <cell r="D2247" t="str">
            <v>Provision Plan De Manejo De Tráfico.</v>
          </cell>
          <cell r="E2247" t="str">
            <v>GL</v>
          </cell>
          <cell r="F2247">
            <v>45000000</v>
          </cell>
          <cell r="G2247">
            <v>42578</v>
          </cell>
        </row>
        <row r="2248">
          <cell r="C2248">
            <v>4064</v>
          </cell>
          <cell r="D2248" t="str">
            <v>Suministro Transporte Y Siembra De Árboles Adultos.</v>
          </cell>
          <cell r="E2248" t="str">
            <v>UN</v>
          </cell>
          <cell r="F2248">
            <v>200000</v>
          </cell>
          <cell r="G2248">
            <v>42578</v>
          </cell>
        </row>
        <row r="2249">
          <cell r="C2249">
            <v>4065</v>
          </cell>
          <cell r="D2249" t="str">
            <v>Suministro E Instalacion De Sistema Electrico Para Muro Cascada, Incluye: Motobomba, Tuberias, Cables Y Cicuito En General (Ver Diseño)</v>
          </cell>
          <cell r="E2249" t="str">
            <v>GL</v>
          </cell>
          <cell r="F2249">
            <v>23000000</v>
          </cell>
          <cell r="G2249">
            <v>41785</v>
          </cell>
        </row>
        <row r="2250">
          <cell r="C2250">
            <v>4066</v>
          </cell>
          <cell r="D2250" t="str">
            <v>Suministro De Bolardo En Concreto Tipo M60. Incluye Transporte.</v>
          </cell>
          <cell r="E2250" t="str">
            <v>UN</v>
          </cell>
          <cell r="F2250">
            <v>81500</v>
          </cell>
          <cell r="G2250">
            <v>41764</v>
          </cell>
        </row>
        <row r="2251">
          <cell r="C2251">
            <v>4067</v>
          </cell>
          <cell r="D2251" t="str">
            <v>Bolardo En Concreto Tipo M60 F'C=3000 Psi.</v>
          </cell>
          <cell r="E2251" t="str">
            <v>UN</v>
          </cell>
          <cell r="F2251">
            <v>116515.21</v>
          </cell>
          <cell r="G2251">
            <v>41781</v>
          </cell>
        </row>
        <row r="2252">
          <cell r="C2252">
            <v>4068</v>
          </cell>
          <cell r="D2252" t="str">
            <v>Señales De Tránsito Grupo 1 (75X75).</v>
          </cell>
          <cell r="E2252" t="str">
            <v>UN</v>
          </cell>
          <cell r="F2252">
            <v>180000</v>
          </cell>
          <cell r="G2252">
            <v>41764</v>
          </cell>
        </row>
        <row r="2253">
          <cell r="C2253">
            <v>4069</v>
          </cell>
          <cell r="D2253" t="str">
            <v>Limpieza De Pozo De Inspección. Incluye Retiro De Material.</v>
          </cell>
          <cell r="E2253" t="str">
            <v>UN</v>
          </cell>
          <cell r="F2253">
            <v>138310.04999999999</v>
          </cell>
          <cell r="G2253">
            <v>41785</v>
          </cell>
        </row>
        <row r="2254">
          <cell r="C2254">
            <v>4070</v>
          </cell>
          <cell r="D2254" t="str">
            <v>Suministro E Instalacion De Cerramiento En Lamina De Zinc, Altura 2.00 Metros (Ver Diseño)</v>
          </cell>
          <cell r="E2254" t="str">
            <v>ML</v>
          </cell>
          <cell r="F2254">
            <v>45758.02</v>
          </cell>
          <cell r="G2254">
            <v>42578</v>
          </cell>
        </row>
        <row r="2255">
          <cell r="C2255">
            <v>4071</v>
          </cell>
          <cell r="D2255" t="str">
            <v>Construcción De Manhole De H=1.45 A 1.80 M. Incluye Tapa En Hierro Fundido.</v>
          </cell>
          <cell r="E2255" t="str">
            <v>UN</v>
          </cell>
          <cell r="F2255">
            <v>1122734.71</v>
          </cell>
          <cell r="G2255">
            <v>41785</v>
          </cell>
        </row>
        <row r="2256">
          <cell r="C2256">
            <v>4072</v>
          </cell>
          <cell r="D2256" t="str">
            <v>Excavacion A Mano Para Vigas De Amarre 0.60 X 0.80 Metros,  Senderos, Altura H= 0.10 Metros (Ver Diseño)</v>
          </cell>
          <cell r="E2256" t="str">
            <v>ML</v>
          </cell>
          <cell r="F2256">
            <v>10517.35</v>
          </cell>
          <cell r="G2256">
            <v>41835</v>
          </cell>
        </row>
        <row r="2257">
          <cell r="C2257">
            <v>4073</v>
          </cell>
          <cell r="D2257" t="str">
            <v>Excavacion A Mano Para Senderos Altura H= 0.10 Metros (Ver Diseño)</v>
          </cell>
          <cell r="E2257" t="str">
            <v>M3</v>
          </cell>
          <cell r="F2257">
            <v>45855.11</v>
          </cell>
          <cell r="G2257">
            <v>41771</v>
          </cell>
        </row>
        <row r="2258">
          <cell r="C2258">
            <v>4074</v>
          </cell>
          <cell r="D2258" t="str">
            <v>Suministro E Instalación  De Tubería Domiciliaria Pf + Uad De Polietileno D = 1/2" L=7.00 Metros</v>
          </cell>
          <cell r="E2258" t="str">
            <v>UN</v>
          </cell>
          <cell r="F2258">
            <v>40861.47</v>
          </cell>
          <cell r="G2258">
            <v>42461</v>
          </cell>
        </row>
        <row r="2259">
          <cell r="C2259">
            <v>4075</v>
          </cell>
          <cell r="D2259" t="str">
            <v>Reparación De Fugas De Agua Potable.</v>
          </cell>
          <cell r="E2259" t="str">
            <v>UN</v>
          </cell>
          <cell r="F2259">
            <v>317414.56</v>
          </cell>
          <cell r="G2259">
            <v>41785</v>
          </cell>
        </row>
        <row r="2260">
          <cell r="C2260">
            <v>4076</v>
          </cell>
          <cell r="D2260" t="str">
            <v>Conexión Domiciliaria De 6" De Alcantarillado L= 3 A 5 M.</v>
          </cell>
          <cell r="E2260" t="str">
            <v>UN</v>
          </cell>
          <cell r="F2260">
            <v>325200.89</v>
          </cell>
          <cell r="G2260">
            <v>41785</v>
          </cell>
        </row>
        <row r="2261">
          <cell r="C2261">
            <v>4077</v>
          </cell>
          <cell r="D2261" t="str">
            <v>Reposición De Tubería De Alcantarillado.</v>
          </cell>
          <cell r="E2261" t="str">
            <v>UN</v>
          </cell>
          <cell r="F2261">
            <v>263614.99</v>
          </cell>
          <cell r="G2261">
            <v>41785</v>
          </cell>
        </row>
        <row r="2262">
          <cell r="C2262">
            <v>4078</v>
          </cell>
          <cell r="D2262" t="str">
            <v>Pista De Bicicross</v>
          </cell>
          <cell r="E2262" t="str">
            <v>SD</v>
          </cell>
          <cell r="F2262">
            <v>0</v>
          </cell>
          <cell r="G2262">
            <v>41765</v>
          </cell>
        </row>
        <row r="2263">
          <cell r="C2263">
            <v>4083</v>
          </cell>
          <cell r="D2263" t="str">
            <v>Suministro E Instalación De Muro En Lámina Superboard De 8 Mm Por Ambas Caras</v>
          </cell>
          <cell r="E2263" t="str">
            <v>M2</v>
          </cell>
          <cell r="F2263">
            <v>84600.59</v>
          </cell>
          <cell r="G2263">
            <v>42538</v>
          </cell>
        </row>
        <row r="2264">
          <cell r="C2264">
            <v>4084</v>
          </cell>
          <cell r="D2264" t="str">
            <v>Suministro E Instalación De Muro En Lámina Superboard De 14 Mm Por Ambas Caras</v>
          </cell>
          <cell r="E2264" t="str">
            <v>M2</v>
          </cell>
          <cell r="F2264">
            <v>114000.59</v>
          </cell>
          <cell r="G2264">
            <v>41765</v>
          </cell>
        </row>
        <row r="2265">
          <cell r="C2265">
            <v>4085</v>
          </cell>
          <cell r="D2265" t="str">
            <v>Suministro E Instalación De Cielo Raso En Lámina Superboard De 14 Mm Por Ambas Caras, Con Estructura Metálica Y Perfil Omega A Cada 0.41 Metros</v>
          </cell>
          <cell r="E2265" t="str">
            <v>M2</v>
          </cell>
          <cell r="F2265">
            <v>107399.9</v>
          </cell>
          <cell r="G2265">
            <v>41765</v>
          </cell>
        </row>
        <row r="2266">
          <cell r="C2266">
            <v>4086</v>
          </cell>
          <cell r="D2266" t="str">
            <v>Suministro E Instalación De Superboard De 8 Mm Para Recubrimiento De Estera Metálica Y Vista De Cubierta</v>
          </cell>
          <cell r="E2266" t="str">
            <v>ML</v>
          </cell>
          <cell r="F2266">
            <v>44364.97</v>
          </cell>
          <cell r="G2266">
            <v>42314</v>
          </cell>
        </row>
        <row r="2267">
          <cell r="C2267">
            <v>4087</v>
          </cell>
          <cell r="D2267" t="str">
            <v>Canalización 0.30 X 0.90 En Zona De Arena. Incluye Excavación, Compactado Con Material Del Sitio Y Cinta De Seguridad.</v>
          </cell>
          <cell r="E2267" t="str">
            <v>ML</v>
          </cell>
          <cell r="F2267">
            <v>63267.99</v>
          </cell>
          <cell r="G2267">
            <v>42557</v>
          </cell>
        </row>
        <row r="2268">
          <cell r="C2268">
            <v>4088</v>
          </cell>
          <cell r="D2268" t="str">
            <v>Suministro E Instalación De Ducto Tdp D=4" Bajo Andén O Calzada De Redes De Telecomunicaciones. Incluye Transporte, Tendido Y Sondeo De Ductos.</v>
          </cell>
          <cell r="E2268" t="str">
            <v>ML</v>
          </cell>
          <cell r="F2268">
            <v>457720.15</v>
          </cell>
          <cell r="G2268">
            <v>41785</v>
          </cell>
        </row>
        <row r="2269">
          <cell r="C2269">
            <v>4092</v>
          </cell>
          <cell r="D2269" t="str">
            <v>Suministro E Instalacion De Enchape En Piedra Tipo Espacato O Similar Para Muro (Ver Diseño).</v>
          </cell>
          <cell r="E2269" t="str">
            <v>M2</v>
          </cell>
          <cell r="F2269">
            <v>128702.25</v>
          </cell>
          <cell r="G2269">
            <v>41771</v>
          </cell>
        </row>
        <row r="2270">
          <cell r="C2270">
            <v>4093</v>
          </cell>
          <cell r="D2270" t="str">
            <v>Marca Vial Para Demarcación De Pasos Peatonales (Cebra).</v>
          </cell>
          <cell r="E2270" t="str">
            <v>M2</v>
          </cell>
          <cell r="F2270">
            <v>16603.28</v>
          </cell>
          <cell r="G2270">
            <v>41911</v>
          </cell>
        </row>
        <row r="2271">
          <cell r="C2271">
            <v>4094</v>
          </cell>
          <cell r="D2271" t="str">
            <v>Cicloruta En Mezcla Asfáltica E=0.06M.</v>
          </cell>
          <cell r="E2271" t="str">
            <v>M2</v>
          </cell>
          <cell r="F2271">
            <v>78236.509999999995</v>
          </cell>
          <cell r="G2271">
            <v>41781</v>
          </cell>
        </row>
        <row r="2272">
          <cell r="C2272">
            <v>4095</v>
          </cell>
          <cell r="D2272" t="str">
            <v>Registro En Concreto De 1.10 X 1.10 X 1.10 M. Incluye Tapa En Ángulo De Hierro De 1 1/2" X 3/16" En Marco Galvanizado.</v>
          </cell>
          <cell r="E2272" t="str">
            <v>UN</v>
          </cell>
          <cell r="F2272">
            <v>987049.91</v>
          </cell>
          <cell r="G2272">
            <v>41785</v>
          </cell>
        </row>
        <row r="2273">
          <cell r="C2273">
            <v>4097</v>
          </cell>
          <cell r="D2273" t="str">
            <v>Suministro E Instalación De Tubería Galvanizada Cuadrada De 2"</v>
          </cell>
          <cell r="E2273" t="str">
            <v>ML</v>
          </cell>
          <cell r="F2273">
            <v>29965.7</v>
          </cell>
          <cell r="G2273">
            <v>41766</v>
          </cell>
        </row>
        <row r="2274">
          <cell r="C2274">
            <v>4098</v>
          </cell>
          <cell r="D2274" t="str">
            <v>Suministro E Instalación De Tubería Galvanizada Cuadrada De 3"</v>
          </cell>
          <cell r="E2274" t="str">
            <v>ML</v>
          </cell>
          <cell r="F2274">
            <v>35180</v>
          </cell>
          <cell r="G2274">
            <v>41766</v>
          </cell>
        </row>
        <row r="2275">
          <cell r="C2275">
            <v>4100</v>
          </cell>
          <cell r="D2275" t="str">
            <v>Suministro E Instalación De Sumideros Con Rejilla Metálica De 1 Metro De Ancho.</v>
          </cell>
          <cell r="E2275" t="str">
            <v>ML</v>
          </cell>
          <cell r="F2275">
            <v>580600</v>
          </cell>
          <cell r="G2275">
            <v>42417</v>
          </cell>
        </row>
        <row r="2276">
          <cell r="C2276">
            <v>4101</v>
          </cell>
          <cell r="D2276" t="str">
            <v>Canal De Conducción Tipo I En Concreto (1 X 1 X 1) F'C=4000 Psi.</v>
          </cell>
          <cell r="E2276" t="str">
            <v>ML</v>
          </cell>
          <cell r="F2276">
            <v>880358.59</v>
          </cell>
          <cell r="G2276">
            <v>41785</v>
          </cell>
        </row>
        <row r="2277">
          <cell r="C2277">
            <v>4102</v>
          </cell>
          <cell r="D2277" t="str">
            <v>Construccion De Registro  En Concreto Dim (1.00X 1.00 X 1.40 M) - Tapa En Angulo De Hierro De 1 1/2" X 3/16". Marco Galvanizado.</v>
          </cell>
          <cell r="E2277" t="str">
            <v>UN</v>
          </cell>
          <cell r="F2277">
            <v>893535.99</v>
          </cell>
          <cell r="G2277">
            <v>41785</v>
          </cell>
        </row>
        <row r="2278">
          <cell r="C2278">
            <v>4103</v>
          </cell>
          <cell r="D2278" t="str">
            <v>Suminstro E Instalación De Luminaria De Led 60 W. (Incluye Brazo Ornamental 2,5 Mts., Pernos Y Fotocelda).</v>
          </cell>
          <cell r="E2278" t="str">
            <v>UN</v>
          </cell>
          <cell r="F2278">
            <v>1714537.62</v>
          </cell>
          <cell r="G2278">
            <v>41766</v>
          </cell>
        </row>
        <row r="2279">
          <cell r="C2279">
            <v>4105</v>
          </cell>
          <cell r="D2279" t="str">
            <v>Escalera - Rampas</v>
          </cell>
          <cell r="E2279" t="str">
            <v>SD</v>
          </cell>
          <cell r="F2279">
            <v>0</v>
          </cell>
          <cell r="G2279">
            <v>41771</v>
          </cell>
        </row>
        <row r="2280">
          <cell r="C2280">
            <v>4106</v>
          </cell>
          <cell r="D2280" t="str">
            <v>Estructura Metalica</v>
          </cell>
          <cell r="E2280" t="str">
            <v>SD</v>
          </cell>
          <cell r="F2280">
            <v>0</v>
          </cell>
          <cell r="G2280">
            <v>41771</v>
          </cell>
        </row>
        <row r="2281">
          <cell r="C2281">
            <v>4107</v>
          </cell>
          <cell r="D2281" t="str">
            <v>Suministro E Instalación De Sardinel En Concreto Prefabricado De 0.35 X 0.20 X 0.80 Tipo Titan Ref. A80 O Similar. Incluye Solado En Concreto De 2000 Psi.</v>
          </cell>
          <cell r="E2281" t="str">
            <v>ML</v>
          </cell>
          <cell r="F2281">
            <v>80307.44</v>
          </cell>
          <cell r="G2281">
            <v>42552</v>
          </cell>
        </row>
        <row r="2282">
          <cell r="C2282">
            <v>4110</v>
          </cell>
          <cell r="D2282" t="str">
            <v>Control Topografico Y Planos Record Durante El Proceso Constructivo, Proyecto Alcaldias Locales En El Distrito De Barranquilla, Con Un Area De 1308 M2 (Ver Diseño)</v>
          </cell>
          <cell r="E2282" t="str">
            <v>GL</v>
          </cell>
          <cell r="F2282">
            <v>3495833.33</v>
          </cell>
          <cell r="G2282">
            <v>41927</v>
          </cell>
        </row>
        <row r="2283">
          <cell r="C2283">
            <v>4112</v>
          </cell>
          <cell r="D2283" t="str">
            <v>Suministro E Instalacion De Wind De Aluminio Natural Acolillada Sobre Muro ( Ver Diseño)</v>
          </cell>
          <cell r="E2283" t="str">
            <v>ML</v>
          </cell>
          <cell r="F2283">
            <v>1565.63</v>
          </cell>
          <cell r="G2283">
            <v>41927</v>
          </cell>
        </row>
        <row r="2284">
          <cell r="C2284">
            <v>4113</v>
          </cell>
          <cell r="D2284" t="str">
            <v>Suministro E Instalacion De Punto Salida Interruptor Doble</v>
          </cell>
          <cell r="E2284" t="str">
            <v>UN</v>
          </cell>
          <cell r="F2284">
            <v>91436.14</v>
          </cell>
          <cell r="G2284">
            <v>42578</v>
          </cell>
        </row>
        <row r="2285">
          <cell r="C2285">
            <v>4115</v>
          </cell>
          <cell r="D2285" t="str">
            <v>Suministro E Instalacion De Luminaria T-5, 4 X 17 Watios De 0.60 X 0.60 Metros</v>
          </cell>
          <cell r="E2285" t="str">
            <v>UN</v>
          </cell>
          <cell r="F2285">
            <v>179396.13</v>
          </cell>
          <cell r="G2285">
            <v>41912</v>
          </cell>
        </row>
        <row r="2286">
          <cell r="C2286">
            <v>4117</v>
          </cell>
          <cell r="D2286" t="str">
            <v>Suministro E Instalacion De Luminaria Tipo Aplique De Pared De 1 X 20 Watios, Incluye Bombillo</v>
          </cell>
          <cell r="E2286" t="str">
            <v>UN</v>
          </cell>
          <cell r="F2286">
            <v>72399.13</v>
          </cell>
          <cell r="G2286">
            <v>41927</v>
          </cell>
        </row>
        <row r="2287">
          <cell r="C2287">
            <v>4120</v>
          </cell>
          <cell r="D2287" t="str">
            <v>Suministro E Instalacion De Interruptor Termomagnetico Tipo Industrial 3 X 80 Amperios</v>
          </cell>
          <cell r="E2287" t="str">
            <v>UN</v>
          </cell>
          <cell r="F2287">
            <v>248233.26</v>
          </cell>
          <cell r="G2287">
            <v>41927</v>
          </cell>
        </row>
        <row r="2288">
          <cell r="C2288">
            <v>4121</v>
          </cell>
          <cell r="D2288" t="str">
            <v>Suministro E Instalacion De Interruptor Termomagnetico Tipo Industrial 3 X 125 Amperios</v>
          </cell>
          <cell r="E2288" t="str">
            <v>UN</v>
          </cell>
          <cell r="F2288">
            <v>301325.96999999997</v>
          </cell>
          <cell r="G2288">
            <v>41927</v>
          </cell>
        </row>
        <row r="2289">
          <cell r="C2289">
            <v>4122</v>
          </cell>
          <cell r="D2289" t="str">
            <v>Capítulo - Obras De Urbanismo</v>
          </cell>
          <cell r="E2289" t="str">
            <v>SD</v>
          </cell>
          <cell r="F2289">
            <v>0</v>
          </cell>
          <cell r="G2289">
            <v>41773</v>
          </cell>
        </row>
        <row r="2290">
          <cell r="C2290">
            <v>4123</v>
          </cell>
          <cell r="D2290" t="str">
            <v>Suministro E Instalacion De Acometida Para Tablero Td/Tl, 3X#1/0 X Fases + 1#1/0 Neutro + 1#2 Tierra Thhn Marca Certificada, Incluye Ducto Emt 2"</v>
          </cell>
          <cell r="E2290" t="str">
            <v>ML</v>
          </cell>
          <cell r="F2290">
            <v>95347.53</v>
          </cell>
          <cell r="G2290">
            <v>41927</v>
          </cell>
        </row>
        <row r="2291">
          <cell r="C2291">
            <v>4124</v>
          </cell>
          <cell r="D2291" t="str">
            <v>Suministro E Instalacion De Acometida Para Tablero A.A. 3X#2 Fases + 1#2 Neutro + 1#2 Tierra Thhn Marca Certificada Para El Tablero, Incluye Ducto Pvc 1 1/2" Tipo Pesado</v>
          </cell>
          <cell r="E2291" t="str">
            <v>ML</v>
          </cell>
          <cell r="F2291">
            <v>63274.57</v>
          </cell>
          <cell r="G2291">
            <v>41927</v>
          </cell>
        </row>
        <row r="2292">
          <cell r="C2292">
            <v>4126</v>
          </cell>
          <cell r="D2292" t="str">
            <v>Suministro E Instalacion De Cofre Metalico Calibre 16 Con Lamina Cold Roll Tipo Intemperie Color Almendra Con Medidas De 1.00 Metro De Alto X 1.05 Metros De Ancho X 0.50 Metros De Fondo Con Certificacion Retie</v>
          </cell>
          <cell r="E2292" t="str">
            <v>UN</v>
          </cell>
          <cell r="F2292">
            <v>911821</v>
          </cell>
          <cell r="G2292">
            <v>41927</v>
          </cell>
        </row>
        <row r="2293">
          <cell r="C2293">
            <v>4127</v>
          </cell>
          <cell r="D2293" t="str">
            <v>Suministro E Instalacion De Barraje En Cobre Electrolitico 3" X 1/2" Para Capacidad 250 Amperios, Incluye Aisladores, Tornilleria Y El Protector En Acrilico</v>
          </cell>
          <cell r="E2293" t="str">
            <v>UN</v>
          </cell>
          <cell r="F2293">
            <v>649564.23</v>
          </cell>
          <cell r="G2293">
            <v>41927</v>
          </cell>
        </row>
        <row r="2294">
          <cell r="C2294">
            <v>4129</v>
          </cell>
          <cell r="D2294" t="str">
            <v>Suministro E Instalacion De Terminales De Ponchar Para Cable 4/0</v>
          </cell>
          <cell r="E2294" t="str">
            <v>UN</v>
          </cell>
          <cell r="F2294">
            <v>21778.91</v>
          </cell>
          <cell r="G2294">
            <v>41927</v>
          </cell>
        </row>
        <row r="2295">
          <cell r="C2295">
            <v>4131</v>
          </cell>
          <cell r="D2295" t="str">
            <v>Suministro E Instalacion De Terminales De Ponchar Para Cable # 1/0 Thhn</v>
          </cell>
          <cell r="E2295" t="str">
            <v>UN</v>
          </cell>
          <cell r="F2295">
            <v>13353.88</v>
          </cell>
          <cell r="G2295">
            <v>41927</v>
          </cell>
        </row>
        <row r="2296">
          <cell r="C2296">
            <v>4133</v>
          </cell>
          <cell r="D2296" t="str">
            <v>Suministro E Instalacion De Terminales De Ponchar Para Cable # 2 Thhn</v>
          </cell>
          <cell r="E2296" t="str">
            <v>UN</v>
          </cell>
          <cell r="F2296">
            <v>11349.17</v>
          </cell>
          <cell r="G2296">
            <v>41927</v>
          </cell>
        </row>
        <row r="2297">
          <cell r="C2297">
            <v>4135</v>
          </cell>
          <cell r="D2297" t="str">
            <v>Suministro E Instalacion De Transformador De 75 Kva Trifasico 13,2 Kv - 208-120 Voltios, Convencional En Aceite Marca Homologada Por Electricaribe (Ver Diseño)</v>
          </cell>
          <cell r="E2297" t="str">
            <v>UN</v>
          </cell>
          <cell r="F2297">
            <v>6454995.9800000004</v>
          </cell>
          <cell r="G2297">
            <v>42457</v>
          </cell>
        </row>
        <row r="2298">
          <cell r="C2298">
            <v>4138</v>
          </cell>
          <cell r="D2298" t="str">
            <v>Vestida De Poste Nuevo Estructura Corrida En Caliente (Ver Diseño)</v>
          </cell>
          <cell r="E2298" t="str">
            <v>UN</v>
          </cell>
          <cell r="F2298">
            <v>1742074</v>
          </cell>
          <cell r="G2298">
            <v>41927</v>
          </cell>
        </row>
        <row r="2299">
          <cell r="C2299">
            <v>4140</v>
          </cell>
          <cell r="D2299" t="str">
            <v>Retiro De Poste Y Estructura Existente Con Los Demas Equipos (Ver Diseño)</v>
          </cell>
          <cell r="E2299" t="str">
            <v>UN</v>
          </cell>
          <cell r="F2299">
            <v>1589632</v>
          </cell>
          <cell r="G2299">
            <v>41927</v>
          </cell>
        </row>
        <row r="2300">
          <cell r="C2300">
            <v>4142</v>
          </cell>
          <cell r="D2300" t="str">
            <v>Suministro E Instalacion De Acometida Principal 3#4/0 X Fases + 1X4/0 Neutro + 1#2/0 Tierra Marca Certificada</v>
          </cell>
          <cell r="E2300" t="str">
            <v>ML</v>
          </cell>
          <cell r="F2300">
            <v>162557</v>
          </cell>
          <cell r="G2300">
            <v>41927</v>
          </cell>
        </row>
        <row r="2301">
          <cell r="C2301">
            <v>4144</v>
          </cell>
          <cell r="D2301" t="str">
            <v>Suministro E Instalacion De Puesta A Tierra En El Poste</v>
          </cell>
          <cell r="E2301" t="str">
            <v>UN</v>
          </cell>
          <cell r="F2301">
            <v>198600.27</v>
          </cell>
          <cell r="G2301">
            <v>42557</v>
          </cell>
        </row>
        <row r="2302">
          <cell r="C2302">
            <v>4146</v>
          </cell>
          <cell r="D2302" t="str">
            <v>Suministro E Instalacion De Tuberia Imc De 3" X 3.00 Metros, Incluye Capacete Mas Accesorios De Instalacion</v>
          </cell>
          <cell r="E2302" t="str">
            <v>UN</v>
          </cell>
          <cell r="F2302">
            <v>333626.13</v>
          </cell>
          <cell r="G2302">
            <v>41927</v>
          </cell>
        </row>
        <row r="2303">
          <cell r="C2303">
            <v>4149</v>
          </cell>
          <cell r="D2303" t="str">
            <v>Suministro E Instalacion De Tuberia De Agua Potable En Pvc De D= 1 1/2"</v>
          </cell>
          <cell r="E2303" t="str">
            <v>ML</v>
          </cell>
          <cell r="F2303">
            <v>27051</v>
          </cell>
          <cell r="G2303">
            <v>42572</v>
          </cell>
        </row>
        <row r="2304">
          <cell r="C2304">
            <v>4150</v>
          </cell>
          <cell r="D2304" t="str">
            <v>Aplicación De Endurecedor Y Sellador Sika Floor Curehard 24 O Similar Para Piso De Concreto</v>
          </cell>
          <cell r="E2304" t="str">
            <v>M2</v>
          </cell>
          <cell r="F2304">
            <v>11751.5</v>
          </cell>
          <cell r="G2304">
            <v>41821</v>
          </cell>
        </row>
        <row r="2305">
          <cell r="C2305">
            <v>4153</v>
          </cell>
          <cell r="D2305" t="str">
            <v>Suministro, Transporte E Instalacion De Panel De Fachada Machimbrado En Aluzinc Tipo 300 Fs De Hunter-Douglas, Calibre 26 Con Perforaciones N. 110 M 104 Mm, Instalado De Forma Vertical, Acabado En Pintura De Poliester Horneado Por Ambas Caras, Color Verde Manzana, Incluye: Remate Superior E Inferior, Andamios Y Todos Los Elementos Necesarios Para Su Correcta Instalacion Y Funcionamiento (Ver Diseño)</v>
          </cell>
          <cell r="E2305" t="str">
            <v>M2</v>
          </cell>
          <cell r="F2305">
            <v>107417</v>
          </cell>
          <cell r="G2305">
            <v>41800</v>
          </cell>
        </row>
        <row r="2306">
          <cell r="C2306">
            <v>4155</v>
          </cell>
          <cell r="D2306" t="str">
            <v>Rampa En Concreto F'C=3000 Psi. Incluye Relleno En Material Seleccionado.</v>
          </cell>
          <cell r="E2306" t="str">
            <v>UN</v>
          </cell>
          <cell r="F2306">
            <v>881244.31</v>
          </cell>
          <cell r="G2306">
            <v>41774</v>
          </cell>
        </row>
        <row r="2307">
          <cell r="C2307">
            <v>4156</v>
          </cell>
          <cell r="D2307" t="str">
            <v>Relleno En Rajón O Piedra Partida</v>
          </cell>
          <cell r="E2307" t="str">
            <v>M3</v>
          </cell>
          <cell r="F2307">
            <v>40510</v>
          </cell>
          <cell r="G2307">
            <v>41821</v>
          </cell>
        </row>
        <row r="2308">
          <cell r="C2308">
            <v>4158</v>
          </cell>
          <cell r="D2308" t="str">
            <v>Suministro E Instalación De Rejilla En Concreto De 1.5X1.5 E=0.05M Para Contenedores De Raíz Con Orificios De 0.10X0.10M.</v>
          </cell>
          <cell r="E2308" t="str">
            <v>UN</v>
          </cell>
          <cell r="F2308">
            <v>99686.5</v>
          </cell>
          <cell r="G2308">
            <v>41774</v>
          </cell>
        </row>
        <row r="2309">
          <cell r="C2309">
            <v>4159</v>
          </cell>
          <cell r="D2309" t="str">
            <v>Suministro E Instalacion De Punto Salida En Tuberia 3/4" Pvc, Alambre Aislado 3#10 Awg Thhn Para Lamparas Alumbrado Publico 220 Voltios 250 Watios (Ver Diseño)</v>
          </cell>
          <cell r="E2309" t="str">
            <v>UN</v>
          </cell>
          <cell r="F2309">
            <v>20868.39</v>
          </cell>
          <cell r="G2309">
            <v>41927</v>
          </cell>
        </row>
        <row r="2310">
          <cell r="C2310">
            <v>4160</v>
          </cell>
          <cell r="D2310" t="str">
            <v>Suministro E Instalacion De Equipo De Bombeo Agua Potable Y Contra Incendio, Incluye: Equipo De Bombeo Para El Abastecimiento De Agua Con Los Elementos De Succion Y Descarga Necesarios; Equipo De Bombeo Contra Incendio Con Sus Motobombas, Controles, Tablero Y Accesorios Para Su Correcto Funcionamiento; Equipos De Manejo De Aguas Negras Y Aguas Lluvias (Ver Diseño)</v>
          </cell>
          <cell r="E2310" t="str">
            <v>UN</v>
          </cell>
          <cell r="F2310">
            <v>39197841</v>
          </cell>
          <cell r="G2310">
            <v>41800</v>
          </cell>
        </row>
        <row r="2311">
          <cell r="C2311">
            <v>4162</v>
          </cell>
          <cell r="D2311" t="str">
            <v>Suministro E Instalacion De Tuberia Pvc C-900</v>
          </cell>
          <cell r="E2311" t="str">
            <v>ML</v>
          </cell>
          <cell r="F2311">
            <v>62683.42</v>
          </cell>
          <cell r="G2311">
            <v>41799</v>
          </cell>
        </row>
        <row r="2312">
          <cell r="C2312">
            <v>4164</v>
          </cell>
          <cell r="D2312" t="str">
            <v>Suministro E Instalacion De Tuberia En Hierro Galvanizado De 4" H.G.</v>
          </cell>
          <cell r="E2312" t="str">
            <v>ML</v>
          </cell>
          <cell r="F2312">
            <v>212387.43</v>
          </cell>
          <cell r="G2312">
            <v>41799</v>
          </cell>
        </row>
        <row r="2313">
          <cell r="C2313">
            <v>4166</v>
          </cell>
          <cell r="D2313" t="str">
            <v>Suministro E Instalacion De Siamesas</v>
          </cell>
          <cell r="E2313" t="str">
            <v>UN</v>
          </cell>
          <cell r="F2313">
            <v>1984438</v>
          </cell>
          <cell r="G2313">
            <v>41936</v>
          </cell>
        </row>
        <row r="2314">
          <cell r="C2314">
            <v>4168</v>
          </cell>
          <cell r="D2314" t="str">
            <v>Suministro E Instalacion De Valvula De 1 1/2" Para Red Contra Incendio</v>
          </cell>
          <cell r="E2314" t="str">
            <v>UN</v>
          </cell>
          <cell r="F2314">
            <v>222763.41</v>
          </cell>
          <cell r="G2314">
            <v>41799</v>
          </cell>
        </row>
        <row r="2315">
          <cell r="C2315">
            <v>4169</v>
          </cell>
          <cell r="D2315" t="str">
            <v>Punto De Red Contra Incendio De 1 1/2"</v>
          </cell>
          <cell r="E2315" t="str">
            <v>UN</v>
          </cell>
          <cell r="F2315">
            <v>124045.81</v>
          </cell>
          <cell r="G2315">
            <v>41799</v>
          </cell>
        </row>
        <row r="2316">
          <cell r="C2316">
            <v>4170</v>
          </cell>
          <cell r="D2316" t="str">
            <v>Punto De Red Contra Incendio De 4" Siamesa</v>
          </cell>
          <cell r="E2316" t="str">
            <v>UN</v>
          </cell>
          <cell r="F2316">
            <v>387845</v>
          </cell>
          <cell r="G2316">
            <v>41799</v>
          </cell>
        </row>
        <row r="2317">
          <cell r="C2317">
            <v>4171</v>
          </cell>
          <cell r="D2317" t="str">
            <v>Suministro E Instalacion De Gabinete Contra Incendio Completo, Incluye: Gabinete Contra Incendio De Lamina Negra Calibre 20 Para Empotrar De 0.88 X 0.21 X 0.70 Metros, Puerta De Vidrio Con Chapa Y Pintura Anticorrosiva, Equipo Completo Con Extinguidor, Manguera, Accesorios Y Demas Elementos Para Su Correcto Funcionamiento (Ver Diseño)</v>
          </cell>
          <cell r="E2317" t="str">
            <v>UN</v>
          </cell>
          <cell r="F2317">
            <v>6182404</v>
          </cell>
          <cell r="G2317">
            <v>41800</v>
          </cell>
        </row>
        <row r="2318">
          <cell r="C2318">
            <v>4173</v>
          </cell>
          <cell r="D2318" t="str">
            <v>Suministro E Instalación De Barrera Bidireccional New Yersey Altura = 0.80 Metros, Base = 0.60 Metros, Longitud = 1.50 Metros, Peso 830 Kg, Tipo Titan O Similar, Incluye Cargue, Descargue Y Fijación Con Acero</v>
          </cell>
          <cell r="E2318" t="str">
            <v>UN</v>
          </cell>
          <cell r="F2318">
            <v>430278.40000000002</v>
          </cell>
          <cell r="G2318">
            <v>41775</v>
          </cell>
        </row>
        <row r="2319">
          <cell r="C2319">
            <v>4181</v>
          </cell>
          <cell r="D2319" t="str">
            <v>Concreto Clase C (28 Mpa) 4000 Psi</v>
          </cell>
          <cell r="E2319" t="str">
            <v>M3</v>
          </cell>
          <cell r="F2319">
            <v>738330.17</v>
          </cell>
          <cell r="G2319">
            <v>42067</v>
          </cell>
        </row>
        <row r="2320">
          <cell r="C2320">
            <v>4182</v>
          </cell>
          <cell r="D2320" t="str">
            <v>Suministro E Instalacion De Punto Salida En Tuberia Pvc Conduit De 3/4" Para Datos Y Telefono Sin Cableado</v>
          </cell>
          <cell r="E2320" t="str">
            <v>UN</v>
          </cell>
          <cell r="F2320">
            <v>55852.74</v>
          </cell>
          <cell r="G2320">
            <v>41799</v>
          </cell>
        </row>
        <row r="2321">
          <cell r="C2321">
            <v>4183</v>
          </cell>
          <cell r="D2321" t="str">
            <v>Colector Enterrado Tubo De Concreto, Clase 2, De 304 Mm De Diámetro, Incluye Lecho De Arena Nivelado Y Compactado, Relleno, Accesorios, Piezas Especiales, Junta De Goma Y Lubricantes.</v>
          </cell>
          <cell r="E2321" t="str">
            <v>ML</v>
          </cell>
          <cell r="F2321">
            <v>132900.9</v>
          </cell>
          <cell r="G2321">
            <v>42067</v>
          </cell>
        </row>
        <row r="2322">
          <cell r="C2322">
            <v>4184</v>
          </cell>
          <cell r="D2322" t="str">
            <v>Nivelación, Replanteo Y Señalización Alcantarillado</v>
          </cell>
          <cell r="E2322" t="str">
            <v>ML</v>
          </cell>
          <cell r="F2322">
            <v>1954.44</v>
          </cell>
          <cell r="G2322">
            <v>42067</v>
          </cell>
        </row>
        <row r="2323">
          <cell r="C2323">
            <v>4188</v>
          </cell>
          <cell r="D2323" t="str">
            <v>Suministro E Instalación De Tubería Pvc De Alcantarillado De 315 Mm, D = 12"</v>
          </cell>
          <cell r="E2323" t="str">
            <v>ML</v>
          </cell>
          <cell r="F2323">
            <v>155112.54999999999</v>
          </cell>
          <cell r="G2323">
            <v>42067</v>
          </cell>
        </row>
        <row r="2324">
          <cell r="C2324">
            <v>4190</v>
          </cell>
          <cell r="D2324" t="str">
            <v>Punto De Agua Potable En Tuberia Pvc De 1"</v>
          </cell>
          <cell r="E2324" t="str">
            <v>UN</v>
          </cell>
          <cell r="F2324">
            <v>53235.35</v>
          </cell>
          <cell r="G2324">
            <v>42578</v>
          </cell>
        </row>
        <row r="2325">
          <cell r="C2325">
            <v>4191</v>
          </cell>
          <cell r="D2325" t="str">
            <v>Colector Enterrado Tubo De Concreto, Clase 2, De 500 Mm De Diámetro, Incluye Lecho De Arena Nivelado Y Compactado, Relleno, Accesorios, Piezas Especiales, Junta De Goma Y Lubricantes.</v>
          </cell>
          <cell r="E2325" t="str">
            <v>ML</v>
          </cell>
          <cell r="F2325">
            <v>282673.32</v>
          </cell>
          <cell r="G2325">
            <v>42067</v>
          </cell>
        </row>
        <row r="2326">
          <cell r="C2326">
            <v>4195</v>
          </cell>
          <cell r="D2326" t="str">
            <v>Cilindro Para Pozo De Inspección, Sección De Pozo D = 1.20 Metros, E = 0.25 Metros, L = 1.00 Metro, Elemento Prefabricado De Concreto Tipo Titan O Similar</v>
          </cell>
          <cell r="E2326" t="str">
            <v>ML</v>
          </cell>
          <cell r="F2326">
            <v>746482.42</v>
          </cell>
          <cell r="G2326">
            <v>42067</v>
          </cell>
        </row>
        <row r="2327">
          <cell r="C2327">
            <v>4196</v>
          </cell>
          <cell r="D2327" t="str">
            <v>Base  Para Pozo De Inspección, Sección De Pozo D = 1.20 Metros, E = 0.20 Metros, Elemento Prefabricado De Concreto Tipo Titan O Similar.</v>
          </cell>
          <cell r="E2327" t="str">
            <v>UN</v>
          </cell>
          <cell r="F2327">
            <v>878082.6</v>
          </cell>
          <cell r="G2327">
            <v>42067</v>
          </cell>
        </row>
        <row r="2328">
          <cell r="C2328">
            <v>4197</v>
          </cell>
          <cell r="D2328" t="str">
            <v>Placa De Cubierta Para Pozo De Inspección, Sección De Pozo D = 1.20 Metros, E = 0.20 Metros, Elemento Prefabricado De Concreto Tipo Titan O Similar</v>
          </cell>
          <cell r="E2328" t="str">
            <v>UN</v>
          </cell>
          <cell r="F2328">
            <v>680583.9</v>
          </cell>
          <cell r="G2328">
            <v>42067</v>
          </cell>
        </row>
        <row r="2329">
          <cell r="C2329">
            <v>4198</v>
          </cell>
          <cell r="D2329" t="str">
            <v>Barrera De Seguridad Tipo A180 Monodireccional, En Concreto De 3000 Psi Reforzado, Fundida En Sitio</v>
          </cell>
          <cell r="E2329" t="str">
            <v>ML</v>
          </cell>
          <cell r="F2329">
            <v>208623.87</v>
          </cell>
          <cell r="G2329">
            <v>41821</v>
          </cell>
        </row>
        <row r="2330">
          <cell r="C2330">
            <v>4201</v>
          </cell>
          <cell r="D2330" t="str">
            <v>Pilotes En Concreto Preexcavados    F'C=4000 Psi    D=0.80M. Incluye Acero De Refuerzo</v>
          </cell>
          <cell r="E2330" t="str">
            <v>ML</v>
          </cell>
          <cell r="F2330">
            <v>769597.38</v>
          </cell>
          <cell r="G2330">
            <v>42667</v>
          </cell>
        </row>
        <row r="2331">
          <cell r="C2331">
            <v>4202</v>
          </cell>
          <cell r="D2331" t="str">
            <v>Concreto Para Estribo De Puente    F'C=4000Psi.</v>
          </cell>
          <cell r="E2331" t="str">
            <v>M3</v>
          </cell>
          <cell r="F2331">
            <v>835184.1</v>
          </cell>
          <cell r="G2331">
            <v>42066</v>
          </cell>
        </row>
        <row r="2332">
          <cell r="C2332">
            <v>4203</v>
          </cell>
          <cell r="D2332" t="str">
            <v>Concreto Para Viga Aéreas De Puente   F'C=4000 Psi.</v>
          </cell>
          <cell r="E2332" t="str">
            <v>M3</v>
          </cell>
          <cell r="F2332">
            <v>964749.11</v>
          </cell>
          <cell r="G2332">
            <v>41806</v>
          </cell>
        </row>
        <row r="2333">
          <cell r="C2333">
            <v>4204</v>
          </cell>
          <cell r="D2333" t="str">
            <v>Concreto Para Baranda De Puentes    F'C=3000 Psi.</v>
          </cell>
          <cell r="E2333" t="str">
            <v>M3</v>
          </cell>
          <cell r="F2333">
            <v>827803.1</v>
          </cell>
          <cell r="G2333">
            <v>41806</v>
          </cell>
        </row>
        <row r="2334">
          <cell r="C2334">
            <v>4206</v>
          </cell>
          <cell r="D2334" t="str">
            <v>Concreto Para Losa De Protección De Fondo  E=0.20M.</v>
          </cell>
          <cell r="E2334" t="str">
            <v>M2</v>
          </cell>
          <cell r="F2334">
            <v>116700.04</v>
          </cell>
          <cell r="G2334">
            <v>41808</v>
          </cell>
        </row>
        <row r="2335">
          <cell r="C2335">
            <v>4207</v>
          </cell>
          <cell r="D2335" t="str">
            <v>Escarificación Y Compactación De Terreno Natural.</v>
          </cell>
          <cell r="E2335" t="str">
            <v>M3</v>
          </cell>
          <cell r="F2335">
            <v>17716.650000000001</v>
          </cell>
          <cell r="G2335">
            <v>41808</v>
          </cell>
        </row>
        <row r="2336">
          <cell r="C2336">
            <v>4208</v>
          </cell>
          <cell r="D2336" t="str">
            <v>Relleno En Base Invias No Incluye Transporte De Material</v>
          </cell>
          <cell r="E2336" t="str">
            <v>M3</v>
          </cell>
          <cell r="F2336">
            <v>71864.37</v>
          </cell>
          <cell r="G2336">
            <v>42537</v>
          </cell>
        </row>
        <row r="2337">
          <cell r="C2337">
            <v>4211</v>
          </cell>
          <cell r="D2337" t="str">
            <v>Suministro E Instalación De Geotextil No Tejido 2100.</v>
          </cell>
          <cell r="E2337" t="str">
            <v>M2</v>
          </cell>
          <cell r="F2337">
            <v>14984.74</v>
          </cell>
          <cell r="G2337">
            <v>41808</v>
          </cell>
        </row>
        <row r="2338">
          <cell r="C2338">
            <v>4212</v>
          </cell>
          <cell r="D2338" t="str">
            <v>Losa De Aproximación De Puente   E=0.25M  F'C=4000 Psi.</v>
          </cell>
          <cell r="E2338" t="str">
            <v>M2</v>
          </cell>
          <cell r="F2338">
            <v>167744.85</v>
          </cell>
          <cell r="G2338">
            <v>41808</v>
          </cell>
        </row>
        <row r="2339">
          <cell r="C2339">
            <v>4213</v>
          </cell>
          <cell r="D2339" t="str">
            <v>Concreto Para Tablero De Puente E=0.20M    F'C=4000 Psi.</v>
          </cell>
          <cell r="E2339" t="str">
            <v>M3</v>
          </cell>
          <cell r="F2339">
            <v>870836.92</v>
          </cell>
          <cell r="G2339">
            <v>41808</v>
          </cell>
        </row>
        <row r="2340">
          <cell r="C2340">
            <v>4214</v>
          </cell>
          <cell r="D2340" t="str">
            <v>Víga Aérea En Concreto   F'C=3000 Psi. No Incluye Acero De Refuerzo.</v>
          </cell>
          <cell r="E2340" t="str">
            <v>M3</v>
          </cell>
          <cell r="F2340">
            <v>586209.49</v>
          </cell>
          <cell r="G2340">
            <v>42102</v>
          </cell>
        </row>
        <row r="2341">
          <cell r="C2341">
            <v>4215</v>
          </cell>
          <cell r="D2341" t="str">
            <v>Suministro E Instalación De Puerta Doble De Acceso De 2.50X2.00 En Vidrio Templado E=10Mm. Incluye Manijas En Acero Inoxidable Y Cerraduras.</v>
          </cell>
          <cell r="E2341" t="str">
            <v>UN</v>
          </cell>
          <cell r="F2341">
            <v>2500000</v>
          </cell>
          <cell r="G2341">
            <v>42102</v>
          </cell>
        </row>
        <row r="2342">
          <cell r="C2342">
            <v>4217</v>
          </cell>
          <cell r="D2342" t="str">
            <v>Suministro E Instalación De Puerta De Seguridad Con Espesor En 70 Mm. De 0.96 X 2.05 Metros, En Acero Lámina Calibre 0.7 Mm Coll Rolled, Incluye Marco, Ojo Mágico, Cerradura De Seguridad Con Doble Grado De Cierre, 13 Pasadores Y Pestillo Interior, 3 Bisagras En Cámara Que Impiden El Desmonte De La Puerta.</v>
          </cell>
          <cell r="E2342" t="str">
            <v>UN</v>
          </cell>
          <cell r="F2342">
            <v>626862.32999999996</v>
          </cell>
          <cell r="G2342">
            <v>41816</v>
          </cell>
        </row>
        <row r="2343">
          <cell r="C2343">
            <v>4219</v>
          </cell>
          <cell r="D2343" t="str">
            <v>Conexion Al Sistema Sanitario Existente (Ver Diseño)</v>
          </cell>
          <cell r="E2343" t="str">
            <v>GL</v>
          </cell>
          <cell r="F2343">
            <v>3000000</v>
          </cell>
          <cell r="G2343">
            <v>41835</v>
          </cell>
        </row>
        <row r="2344">
          <cell r="C2344">
            <v>4220</v>
          </cell>
          <cell r="D2344" t="str">
            <v>Conexion Al Sistema De Presion Existente (Ver Diseño)</v>
          </cell>
          <cell r="E2344" t="str">
            <v>GL</v>
          </cell>
          <cell r="F2344">
            <v>2500000</v>
          </cell>
          <cell r="G2344">
            <v>41835</v>
          </cell>
        </row>
        <row r="2345">
          <cell r="C2345">
            <v>4221</v>
          </cell>
          <cell r="D2345" t="str">
            <v>Red De Media Tension Aerea (Ver Diseño)</v>
          </cell>
          <cell r="E2345" t="str">
            <v>GL</v>
          </cell>
          <cell r="F2345">
            <v>25000000</v>
          </cell>
          <cell r="G2345">
            <v>41835</v>
          </cell>
        </row>
        <row r="2346">
          <cell r="C2346">
            <v>4222</v>
          </cell>
          <cell r="D2346" t="str">
            <v>Red De Media Tension Subterranea (Ver Diseño)</v>
          </cell>
          <cell r="E2346" t="str">
            <v>GL</v>
          </cell>
          <cell r="F2346">
            <v>105000000</v>
          </cell>
          <cell r="G2346">
            <v>41835</v>
          </cell>
        </row>
        <row r="2347">
          <cell r="C2347">
            <v>4223</v>
          </cell>
          <cell r="D2347" t="str">
            <v>Celda De Medida (Ver Diseño)</v>
          </cell>
          <cell r="E2347" t="str">
            <v>GL</v>
          </cell>
          <cell r="F2347">
            <v>5405400</v>
          </cell>
          <cell r="G2347">
            <v>41835</v>
          </cell>
        </row>
        <row r="2348">
          <cell r="C2348">
            <v>4224</v>
          </cell>
          <cell r="D2348" t="str">
            <v>Conexión Equipo De Medida General Por Alta (Electricaribe)</v>
          </cell>
          <cell r="E2348" t="str">
            <v>GL</v>
          </cell>
          <cell r="F2348">
            <v>12000000</v>
          </cell>
          <cell r="G2348">
            <v>42558</v>
          </cell>
        </row>
        <row r="2349">
          <cell r="C2349">
            <v>4225</v>
          </cell>
          <cell r="D2349" t="str">
            <v>Transferencia Automatica En Mt (Ver Diseño)</v>
          </cell>
          <cell r="E2349" t="str">
            <v>GL</v>
          </cell>
          <cell r="F2349">
            <v>60000000</v>
          </cell>
          <cell r="G2349">
            <v>41835</v>
          </cell>
        </row>
        <row r="2350">
          <cell r="C2350">
            <v>4226</v>
          </cell>
          <cell r="D2350" t="str">
            <v>Transformador De 300 Kva, 440/13.200 V, Servicio De Emergencia (Ver Diseño)</v>
          </cell>
          <cell r="E2350" t="str">
            <v>GL</v>
          </cell>
          <cell r="F2350">
            <v>37073600</v>
          </cell>
          <cell r="G2350">
            <v>41835</v>
          </cell>
        </row>
        <row r="2351">
          <cell r="C2351">
            <v>4227</v>
          </cell>
          <cell r="D2351" t="str">
            <v>Transformador De 75 Kva, 13.200/440 V, Pad-Mounted, Iluminacion De Campo De Juego (Ver Diseño)</v>
          </cell>
          <cell r="E2351" t="str">
            <v>GL</v>
          </cell>
          <cell r="F2351">
            <v>22156000</v>
          </cell>
          <cell r="G2351">
            <v>41835</v>
          </cell>
        </row>
        <row r="2352">
          <cell r="C2352">
            <v>4228</v>
          </cell>
          <cell r="D2352" t="str">
            <v>Transformador De 150 Kva, 13.200/220 V, Servicios Normales (Ver Diseño)</v>
          </cell>
          <cell r="E2352" t="str">
            <v>GL</v>
          </cell>
          <cell r="F2352">
            <v>26127840</v>
          </cell>
          <cell r="G2352">
            <v>41835</v>
          </cell>
        </row>
        <row r="2353">
          <cell r="C2353">
            <v>4229</v>
          </cell>
          <cell r="D2353" t="str">
            <v>Transformador De 75 Kva, 13.200/220 V, Servicio De Emergencia (Ver Diseño)</v>
          </cell>
          <cell r="E2353" t="str">
            <v>GL</v>
          </cell>
          <cell r="F2353">
            <v>16331640</v>
          </cell>
          <cell r="G2353">
            <v>41835</v>
          </cell>
        </row>
        <row r="2354">
          <cell r="C2354">
            <v>4230</v>
          </cell>
          <cell r="D2354" t="str">
            <v>Celda De Seccionamiento General En Mt (Ver Diseño)</v>
          </cell>
          <cell r="E2354" t="str">
            <v>GL</v>
          </cell>
          <cell r="F2354">
            <v>5405400</v>
          </cell>
          <cell r="G2354">
            <v>41835</v>
          </cell>
        </row>
        <row r="2355">
          <cell r="C2355">
            <v>4231</v>
          </cell>
          <cell r="D2355" t="str">
            <v>Malla De Puesta A Tierra De La Subestacion (Ver Diseño)</v>
          </cell>
          <cell r="E2355" t="str">
            <v>GL</v>
          </cell>
          <cell r="F2355">
            <v>15000000</v>
          </cell>
          <cell r="G2355">
            <v>41835</v>
          </cell>
        </row>
        <row r="2356">
          <cell r="C2356">
            <v>4232</v>
          </cell>
          <cell r="D2356" t="str">
            <v>Tableros De Bt (Ver Diseño)</v>
          </cell>
          <cell r="E2356" t="str">
            <v>GL</v>
          </cell>
          <cell r="F2356">
            <v>10000000</v>
          </cell>
          <cell r="G2356">
            <v>41835</v>
          </cell>
        </row>
        <row r="2357">
          <cell r="C2357">
            <v>4233</v>
          </cell>
          <cell r="D2357" t="str">
            <v>Planta De Emergencia De 300 Kva, 440 V (Ver Diseño)</v>
          </cell>
          <cell r="E2357" t="str">
            <v>GL</v>
          </cell>
          <cell r="F2357">
            <v>82000000</v>
          </cell>
          <cell r="G2357">
            <v>41835</v>
          </cell>
        </row>
        <row r="2358">
          <cell r="C2358">
            <v>4234</v>
          </cell>
          <cell r="D2358" t="str">
            <v>Protecciones De La Planta De Emergencia (Ver Diseño)</v>
          </cell>
          <cell r="E2358" t="str">
            <v>GL</v>
          </cell>
          <cell r="F2358">
            <v>10000000</v>
          </cell>
          <cell r="G2358">
            <v>41835</v>
          </cell>
        </row>
        <row r="2359">
          <cell r="C2359">
            <v>4235</v>
          </cell>
          <cell r="D2359" t="str">
            <v>Torres Metalicas De 24.00 Metros (Ver Diseño)</v>
          </cell>
          <cell r="E2359" t="str">
            <v>UN</v>
          </cell>
          <cell r="F2359">
            <v>12000000</v>
          </cell>
          <cell r="G2359">
            <v>41835</v>
          </cell>
        </row>
        <row r="2360">
          <cell r="C2360">
            <v>4236</v>
          </cell>
          <cell r="D2360" t="str">
            <v>Lamparas De 1000 W (Ver Diseño)</v>
          </cell>
          <cell r="E2360" t="str">
            <v>UN</v>
          </cell>
          <cell r="F2360">
            <v>400000</v>
          </cell>
          <cell r="G2360">
            <v>41835</v>
          </cell>
        </row>
        <row r="2361">
          <cell r="C2361">
            <v>4237</v>
          </cell>
          <cell r="D2361" t="str">
            <v>Alimentadores En Bt, 440 V (Ver Diseño)</v>
          </cell>
          <cell r="E2361" t="str">
            <v>ML</v>
          </cell>
          <cell r="F2361">
            <v>50000</v>
          </cell>
          <cell r="G2361">
            <v>41835</v>
          </cell>
        </row>
        <row r="2362">
          <cell r="C2362">
            <v>4238</v>
          </cell>
          <cell r="D2362" t="str">
            <v>Zapata En Concreto Premezclado De 5000 Psi, No Incluye Acero De Refuerzo</v>
          </cell>
          <cell r="E2362" t="str">
            <v>M3</v>
          </cell>
          <cell r="F2362">
            <v>505800.23</v>
          </cell>
          <cell r="G2362">
            <v>41835</v>
          </cell>
        </row>
        <row r="2363">
          <cell r="C2363">
            <v>4239</v>
          </cell>
          <cell r="D2363" t="str">
            <v>Tableros En Bt, 440 V (Ver Diseño)</v>
          </cell>
          <cell r="E2363" t="str">
            <v>UN</v>
          </cell>
          <cell r="F2363">
            <v>450000</v>
          </cell>
          <cell r="G2363">
            <v>41835</v>
          </cell>
        </row>
        <row r="2364">
          <cell r="C2364">
            <v>4240</v>
          </cell>
          <cell r="D2364" t="str">
            <v>Registros (Ver Diseño)</v>
          </cell>
          <cell r="E2364" t="str">
            <v>UN</v>
          </cell>
          <cell r="F2364">
            <v>250000</v>
          </cell>
          <cell r="G2364">
            <v>41835</v>
          </cell>
        </row>
        <row r="2365">
          <cell r="C2365">
            <v>4241</v>
          </cell>
          <cell r="D2365" t="str">
            <v>Cajas De Paso (Ver Diseño)</v>
          </cell>
          <cell r="E2365" t="str">
            <v>UN</v>
          </cell>
          <cell r="F2365">
            <v>120000</v>
          </cell>
          <cell r="G2365">
            <v>41817</v>
          </cell>
        </row>
        <row r="2366">
          <cell r="C2366">
            <v>4242</v>
          </cell>
          <cell r="D2366" t="str">
            <v>Viga Inferior De Amarre En Concreto De 4000 Psi De 0.80 X 0.80 Metros, No Incluye Acero De Refuerzo</v>
          </cell>
          <cell r="E2366" t="str">
            <v>ML</v>
          </cell>
          <cell r="F2366">
            <v>541929.55000000005</v>
          </cell>
          <cell r="G2366">
            <v>41835</v>
          </cell>
        </row>
        <row r="2367">
          <cell r="C2367">
            <v>4243</v>
          </cell>
          <cell r="D2367" t="str">
            <v>Luminarias (Ver Diseño)</v>
          </cell>
          <cell r="E2367" t="str">
            <v>UN</v>
          </cell>
          <cell r="F2367">
            <v>180000</v>
          </cell>
          <cell r="G2367">
            <v>41835</v>
          </cell>
        </row>
        <row r="2368">
          <cell r="C2368">
            <v>4244</v>
          </cell>
          <cell r="D2368" t="str">
            <v>Suministro E Instalacion De Accesorios (Ver Diseño)</v>
          </cell>
          <cell r="E2368" t="str">
            <v>JG</v>
          </cell>
          <cell r="F2368">
            <v>180000</v>
          </cell>
          <cell r="G2368">
            <v>41817</v>
          </cell>
        </row>
        <row r="2369">
          <cell r="C2369">
            <v>4245</v>
          </cell>
          <cell r="D2369" t="str">
            <v>Columnas En Concreto De 5000 Psi, No Incluye Acero De Refuerzo</v>
          </cell>
          <cell r="E2369" t="str">
            <v>M3</v>
          </cell>
          <cell r="F2369">
            <v>822492.45</v>
          </cell>
          <cell r="G2369">
            <v>41835</v>
          </cell>
        </row>
        <row r="2370">
          <cell r="C2370">
            <v>4246</v>
          </cell>
          <cell r="D2370" t="str">
            <v>Suministro E Instalacion De Sistema Contra Incendio (Ver Diseño)</v>
          </cell>
          <cell r="E2370" t="str">
            <v>GL</v>
          </cell>
          <cell r="F2370">
            <v>210000000</v>
          </cell>
          <cell r="G2370">
            <v>41835</v>
          </cell>
        </row>
        <row r="2371">
          <cell r="C2371">
            <v>4247</v>
          </cell>
          <cell r="D2371" t="str">
            <v>Suministro E Instalacion De Deteccion De Humos Y Sprinkler (Ver Diseño)</v>
          </cell>
          <cell r="E2371" t="str">
            <v>GL</v>
          </cell>
          <cell r="F2371">
            <v>125000000</v>
          </cell>
          <cell r="G2371">
            <v>41835</v>
          </cell>
        </row>
        <row r="2372">
          <cell r="C2372">
            <v>4248</v>
          </cell>
          <cell r="D2372" t="str">
            <v>Suministro E Instalacion De Sistema De Sonido Y Alarma (Ver Diseño)</v>
          </cell>
          <cell r="E2372" t="str">
            <v>GL</v>
          </cell>
          <cell r="F2372">
            <v>160000000</v>
          </cell>
          <cell r="G2372">
            <v>41835</v>
          </cell>
        </row>
        <row r="2373">
          <cell r="C2373">
            <v>4249</v>
          </cell>
          <cell r="D2373" t="str">
            <v>Viga Principal De Carga Portico, En Concreto De 5000 Psi, No Incluye Acero De Refuerzo</v>
          </cell>
          <cell r="E2373" t="str">
            <v>M3</v>
          </cell>
          <cell r="F2373">
            <v>629646.63</v>
          </cell>
          <cell r="G2373">
            <v>41835</v>
          </cell>
        </row>
        <row r="2374">
          <cell r="C2374">
            <v>4250</v>
          </cell>
          <cell r="D2374" t="str">
            <v>Acabado Cancha En Polvo De Ladrillo (Ver Diseño)</v>
          </cell>
          <cell r="E2374" t="str">
            <v>M2</v>
          </cell>
          <cell r="F2374">
            <v>45000</v>
          </cell>
          <cell r="G2374">
            <v>41835</v>
          </cell>
        </row>
        <row r="2375">
          <cell r="C2375">
            <v>4251</v>
          </cell>
          <cell r="D2375" t="str">
            <v>Grama Natural Para Cancha ( Ver Diseño)</v>
          </cell>
          <cell r="E2375" t="str">
            <v>M2</v>
          </cell>
          <cell r="F2375">
            <v>18000</v>
          </cell>
          <cell r="G2375">
            <v>41821</v>
          </cell>
        </row>
        <row r="2376">
          <cell r="C2376">
            <v>4252</v>
          </cell>
          <cell r="D2376" t="str">
            <v>Sistema De Drenaje Cancha (Ver Diseño)</v>
          </cell>
          <cell r="E2376" t="str">
            <v>GL</v>
          </cell>
          <cell r="F2376">
            <v>90000000</v>
          </cell>
          <cell r="G2376">
            <v>41835</v>
          </cell>
        </row>
        <row r="2377">
          <cell r="C2377">
            <v>4253</v>
          </cell>
          <cell r="D2377" t="str">
            <v>Sistema De Riego Cancha (Ver Diseño)</v>
          </cell>
          <cell r="E2377" t="str">
            <v>GL</v>
          </cell>
          <cell r="F2377">
            <v>145000000</v>
          </cell>
          <cell r="G2377">
            <v>41835</v>
          </cell>
        </row>
        <row r="2378">
          <cell r="C2378">
            <v>4254</v>
          </cell>
          <cell r="D2378" t="str">
            <v>Señalizacion General (Ver Diseño)</v>
          </cell>
          <cell r="E2378" t="str">
            <v>GL</v>
          </cell>
          <cell r="F2378">
            <v>75000000</v>
          </cell>
          <cell r="G2378">
            <v>41835</v>
          </cell>
        </row>
        <row r="2379">
          <cell r="C2379">
            <v>4255</v>
          </cell>
          <cell r="D2379" t="str">
            <v>Losa Maciza En Concreto De 3500 Psi, No Incluye Acero De Refuerzo, E = 0.40 Metros</v>
          </cell>
          <cell r="E2379" t="str">
            <v>M2</v>
          </cell>
          <cell r="F2379">
            <v>236620.9</v>
          </cell>
          <cell r="G2379">
            <v>41835</v>
          </cell>
        </row>
        <row r="2380">
          <cell r="C2380">
            <v>4256</v>
          </cell>
          <cell r="D2380" t="str">
            <v>Suministro E Instalacion De Silleteria De Respaldo (Ver Diseño)</v>
          </cell>
          <cell r="E2380" t="str">
            <v>UN</v>
          </cell>
          <cell r="F2380">
            <v>69600</v>
          </cell>
          <cell r="G2380">
            <v>41835</v>
          </cell>
        </row>
        <row r="2381">
          <cell r="C2381">
            <v>4257</v>
          </cell>
          <cell r="D2381" t="str">
            <v>Suministro E Instalacion De Tablero (Ver Diseño)</v>
          </cell>
          <cell r="E2381" t="str">
            <v>UN</v>
          </cell>
          <cell r="F2381">
            <v>35550000</v>
          </cell>
          <cell r="G2381">
            <v>41835</v>
          </cell>
        </row>
        <row r="2382">
          <cell r="C2382">
            <v>4258</v>
          </cell>
          <cell r="D2382" t="str">
            <v>Suministro E Instalacion De Pantalla Leed (Ver Diseño)</v>
          </cell>
          <cell r="E2382" t="str">
            <v>UN</v>
          </cell>
          <cell r="F2382">
            <v>266597137</v>
          </cell>
          <cell r="G2382">
            <v>41835</v>
          </cell>
        </row>
        <row r="2383">
          <cell r="C2383">
            <v>4259</v>
          </cell>
          <cell r="D2383" t="str">
            <v>Torniquetes Electronicos De Banderas (Ver Diseño)</v>
          </cell>
          <cell r="E2383" t="str">
            <v>UN</v>
          </cell>
          <cell r="F2383">
            <v>350000</v>
          </cell>
          <cell r="G2383">
            <v>41835</v>
          </cell>
        </row>
        <row r="2384">
          <cell r="C2384">
            <v>4260</v>
          </cell>
          <cell r="D2384" t="str">
            <v>Viga Intermedia En Concreto De 3500 Psi, Para Tribunas Laterales, No Incluye Acero De Refuerzo</v>
          </cell>
          <cell r="E2384" t="str">
            <v>M3</v>
          </cell>
          <cell r="F2384">
            <v>587163.63</v>
          </cell>
          <cell r="G2384">
            <v>41835</v>
          </cell>
        </row>
        <row r="2385">
          <cell r="C2385">
            <v>4261</v>
          </cell>
          <cell r="D2385" t="str">
            <v>Circuito De Voz Y Datos De Oficinas Administrativas (Ver Diseño)</v>
          </cell>
          <cell r="E2385" t="str">
            <v>GL</v>
          </cell>
          <cell r="F2385">
            <v>92235000</v>
          </cell>
          <cell r="G2385">
            <v>41835</v>
          </cell>
        </row>
        <row r="2386">
          <cell r="C2386">
            <v>4262</v>
          </cell>
          <cell r="D2386" t="str">
            <v>Ascensores (Ver Diseño)</v>
          </cell>
          <cell r="E2386" t="str">
            <v>GL</v>
          </cell>
          <cell r="F2386">
            <v>123330000</v>
          </cell>
          <cell r="G2386">
            <v>41835</v>
          </cell>
        </row>
        <row r="2387">
          <cell r="C2387">
            <v>4263</v>
          </cell>
          <cell r="D2387" t="str">
            <v>Pantalla De Anotaciones (Ver Diseño)</v>
          </cell>
          <cell r="E2387" t="str">
            <v>GL</v>
          </cell>
          <cell r="F2387">
            <v>239670000</v>
          </cell>
          <cell r="G2387">
            <v>41835</v>
          </cell>
        </row>
        <row r="2388">
          <cell r="C2388">
            <v>4264</v>
          </cell>
          <cell r="D2388" t="str">
            <v>Pantalla De Video (Ver Diseño)</v>
          </cell>
          <cell r="E2388" t="str">
            <v>GL</v>
          </cell>
          <cell r="F2388">
            <v>270870000</v>
          </cell>
          <cell r="G2388">
            <v>41835</v>
          </cell>
        </row>
        <row r="2389">
          <cell r="C2389">
            <v>4265</v>
          </cell>
          <cell r="D2389" t="str">
            <v>Sistemas Ininterrumpidos De Potencia - Ups`S (Ver Diseño)</v>
          </cell>
          <cell r="E2389" t="str">
            <v>GL</v>
          </cell>
          <cell r="F2389">
            <v>121595000</v>
          </cell>
          <cell r="G2389">
            <v>41835</v>
          </cell>
        </row>
        <row r="2390">
          <cell r="C2390">
            <v>4266</v>
          </cell>
          <cell r="D2390" t="str">
            <v>Telefonia Basica Conmutada (Ver Diseño)</v>
          </cell>
          <cell r="E2390" t="str">
            <v>GL</v>
          </cell>
          <cell r="F2390">
            <v>24135000</v>
          </cell>
          <cell r="G2390">
            <v>41835</v>
          </cell>
        </row>
        <row r="2391">
          <cell r="C2391">
            <v>4267</v>
          </cell>
          <cell r="D2391" t="str">
            <v>Sistema De Administracion De Energia (Ver Diseño)</v>
          </cell>
          <cell r="E2391" t="str">
            <v>GL</v>
          </cell>
          <cell r="F2391">
            <v>30000000</v>
          </cell>
          <cell r="G2391">
            <v>41835</v>
          </cell>
        </row>
        <row r="2392">
          <cell r="C2392">
            <v>4268</v>
          </cell>
          <cell r="D2392" t="str">
            <v>Portico Tipo Cajon En Acero Estructural De Seccion Variable Para Backstop Y Graderias (Ver Diseño)</v>
          </cell>
          <cell r="E2392" t="str">
            <v>KG</v>
          </cell>
          <cell r="F2392">
            <v>7200</v>
          </cell>
          <cell r="G2392">
            <v>41817</v>
          </cell>
        </row>
        <row r="2393">
          <cell r="C2393">
            <v>4269</v>
          </cell>
          <cell r="D2393" t="str">
            <v>Portico Tipo Cajon En Phr-C220X80X3 Mm(Ver Diseño)</v>
          </cell>
          <cell r="E2393" t="str">
            <v>KG</v>
          </cell>
          <cell r="F2393">
            <v>7200</v>
          </cell>
          <cell r="G2393">
            <v>41835</v>
          </cell>
        </row>
        <row r="2394">
          <cell r="C2394">
            <v>4270</v>
          </cell>
          <cell r="D2394" t="str">
            <v>Cerramiento Muro En Super Board Rampas De Evacuacion (Ver Diseño)</v>
          </cell>
          <cell r="E2394" t="str">
            <v>M2</v>
          </cell>
          <cell r="F2394">
            <v>45000</v>
          </cell>
          <cell r="G2394">
            <v>41835</v>
          </cell>
        </row>
        <row r="2395">
          <cell r="C2395">
            <v>4271</v>
          </cell>
          <cell r="D2395" t="str">
            <v>Cerramiento En Malla Anudada Cancha, Incluye Colchon Protector Segun Detalle (Ver Diseño)</v>
          </cell>
          <cell r="E2395" t="str">
            <v>M2</v>
          </cell>
          <cell r="F2395">
            <v>145000</v>
          </cell>
          <cell r="G2395">
            <v>41835</v>
          </cell>
        </row>
        <row r="2396">
          <cell r="C2396">
            <v>4272</v>
          </cell>
          <cell r="D2396" t="str">
            <v>Cerramiento En Malla Anudada Segun Detalle (Ver Diseño)</v>
          </cell>
          <cell r="E2396" t="str">
            <v>M2</v>
          </cell>
          <cell r="F2396">
            <v>125000</v>
          </cell>
          <cell r="G2396">
            <v>41835</v>
          </cell>
        </row>
        <row r="2397">
          <cell r="C2397">
            <v>4273</v>
          </cell>
          <cell r="D2397" t="str">
            <v>Suministro E Instalacion De Corta Sol En Celoscreen Panel (Ver Diseño)</v>
          </cell>
          <cell r="E2397" t="str">
            <v>M2</v>
          </cell>
          <cell r="F2397">
            <v>200000</v>
          </cell>
          <cell r="G2397">
            <v>41835</v>
          </cell>
        </row>
        <row r="2398">
          <cell r="C2398">
            <v>4274</v>
          </cell>
          <cell r="D2398" t="str">
            <v>Recubrimiento Muros Garitas En Alucobon Color Rojo, Incluye Panel De Fibra De Vidrio (Ver Diseño)</v>
          </cell>
          <cell r="E2398" t="str">
            <v>M2</v>
          </cell>
          <cell r="F2398">
            <v>96200</v>
          </cell>
          <cell r="G2398">
            <v>41835</v>
          </cell>
        </row>
        <row r="2399">
          <cell r="C2399">
            <v>4275</v>
          </cell>
          <cell r="D2399" t="str">
            <v>Suministro E Instalacion De Torniquetes (Ver Diseño)</v>
          </cell>
          <cell r="E2399" t="str">
            <v>UN</v>
          </cell>
          <cell r="F2399">
            <v>125000</v>
          </cell>
          <cell r="G2399">
            <v>41835</v>
          </cell>
        </row>
        <row r="2400">
          <cell r="C2400">
            <v>4276</v>
          </cell>
          <cell r="D2400" t="str">
            <v>Demolicion De Estacion De Policia (Cai), Incluye Muros Y Desmontes En General, Mas Retiro De Material Sobrante</v>
          </cell>
          <cell r="E2400" t="str">
            <v>GL</v>
          </cell>
          <cell r="F2400">
            <v>5000000</v>
          </cell>
          <cell r="G2400">
            <v>41835</v>
          </cell>
        </row>
        <row r="2401">
          <cell r="C2401">
            <v>4277</v>
          </cell>
          <cell r="D2401" t="str">
            <v>Demolicion De Escuela Primaria, Incluye Muros Y Desmontes En General Mas Retiro De Material Sobrante (Ver Diseño).</v>
          </cell>
          <cell r="E2401" t="str">
            <v>GL</v>
          </cell>
          <cell r="F2401">
            <v>8000000</v>
          </cell>
          <cell r="G2401">
            <v>41835</v>
          </cell>
        </row>
        <row r="2402">
          <cell r="C2402">
            <v>4278</v>
          </cell>
          <cell r="D2402" t="str">
            <v>Desmonte De Malla De Backstop Tomas Arrieta (Ver Diseño)</v>
          </cell>
          <cell r="E2402" t="str">
            <v>GL</v>
          </cell>
          <cell r="F2402">
            <v>1500000</v>
          </cell>
          <cell r="G2402">
            <v>41835</v>
          </cell>
        </row>
        <row r="2403">
          <cell r="C2403">
            <v>4279</v>
          </cell>
          <cell r="D2403" t="str">
            <v>Tala De Arboles Existentes Mas Retiro De Material Sobrante (Ver Diseño)</v>
          </cell>
          <cell r="E2403" t="str">
            <v>UN</v>
          </cell>
          <cell r="F2403">
            <v>50000</v>
          </cell>
          <cell r="G2403">
            <v>42241</v>
          </cell>
        </row>
        <row r="2404">
          <cell r="C2404">
            <v>4280</v>
          </cell>
          <cell r="D2404" t="str">
            <v>Desmonte De Postes Existentes Exteriores (Ver Diseño)</v>
          </cell>
          <cell r="E2404" t="str">
            <v>UN</v>
          </cell>
          <cell r="F2404">
            <v>80000</v>
          </cell>
          <cell r="G2404">
            <v>41835</v>
          </cell>
        </row>
        <row r="2405">
          <cell r="C2405">
            <v>4281</v>
          </cell>
          <cell r="D2405" t="str">
            <v>Desmonte De Torres Externas Estadio (Ver Diseño)</v>
          </cell>
          <cell r="E2405" t="str">
            <v>UN</v>
          </cell>
          <cell r="F2405">
            <v>150000</v>
          </cell>
          <cell r="G2405">
            <v>41835</v>
          </cell>
        </row>
        <row r="2406">
          <cell r="C2406">
            <v>4282</v>
          </cell>
          <cell r="D2406" t="str">
            <v>Descapote Y Retiro De Grama Existente Estadio Mas Retiro De Material Sobrante (Ver Diseño)</v>
          </cell>
          <cell r="E2406" t="str">
            <v>M2</v>
          </cell>
          <cell r="F2406">
            <v>4500</v>
          </cell>
          <cell r="G2406">
            <v>41835</v>
          </cell>
        </row>
        <row r="2407">
          <cell r="C2407">
            <v>4283</v>
          </cell>
          <cell r="D2407" t="str">
            <v>Trazado Y Replanteo Sobre Terreno (Ver Diseño)</v>
          </cell>
          <cell r="E2407" t="str">
            <v>M2</v>
          </cell>
          <cell r="F2407">
            <v>800</v>
          </cell>
          <cell r="G2407">
            <v>41835</v>
          </cell>
        </row>
        <row r="2408">
          <cell r="C2408">
            <v>4284</v>
          </cell>
          <cell r="D2408" t="str">
            <v>Levantamiento Topografico Inicial (Ver Diseño)</v>
          </cell>
          <cell r="E2408" t="str">
            <v>HA</v>
          </cell>
          <cell r="F2408">
            <v>1500000</v>
          </cell>
          <cell r="G2408">
            <v>41835</v>
          </cell>
        </row>
        <row r="2409">
          <cell r="C2409">
            <v>4285</v>
          </cell>
          <cell r="D2409" t="str">
            <v>Columna Tipo 2 De 1.50 X 0.60 Metros En Concreto 5000 Psi, No Incluye Hierro De Refuerzo (Ver Diseño)</v>
          </cell>
          <cell r="E2409" t="str">
            <v>M3</v>
          </cell>
          <cell r="F2409">
            <v>721931.88</v>
          </cell>
          <cell r="G2409">
            <v>41821</v>
          </cell>
        </row>
        <row r="2410">
          <cell r="C2410">
            <v>4286</v>
          </cell>
          <cell r="D2410" t="str">
            <v>Gradas En Concreto De 3500 Psi De 0.20 Metros (Ver Diseño)</v>
          </cell>
          <cell r="E2410" t="str">
            <v>M3</v>
          </cell>
          <cell r="F2410">
            <v>650000</v>
          </cell>
          <cell r="G2410">
            <v>41835</v>
          </cell>
        </row>
        <row r="2411">
          <cell r="C2411">
            <v>4287</v>
          </cell>
          <cell r="D2411" t="str">
            <v>Escalera En Concreto De 3500 Psi Para Vomitorios, Segun Diseño</v>
          </cell>
          <cell r="E2411" t="str">
            <v>UN</v>
          </cell>
          <cell r="F2411">
            <v>4500000</v>
          </cell>
          <cell r="G2411">
            <v>41835</v>
          </cell>
        </row>
        <row r="2412">
          <cell r="C2412">
            <v>4288</v>
          </cell>
          <cell r="D2412" t="str">
            <v>Imprimación Slurry - Seal</v>
          </cell>
          <cell r="E2412" t="str">
            <v>M2</v>
          </cell>
          <cell r="F2412">
            <v>5000</v>
          </cell>
          <cell r="G2412">
            <v>41835</v>
          </cell>
        </row>
        <row r="2413">
          <cell r="C2413">
            <v>4289</v>
          </cell>
          <cell r="D2413" t="str">
            <v>Muro En Block Vibrado A La Vista Nº 4, Mortero De Pega 1:4 (Ver Diseño)</v>
          </cell>
          <cell r="E2413" t="str">
            <v>ML</v>
          </cell>
          <cell r="F2413">
            <v>16450</v>
          </cell>
          <cell r="G2413">
            <v>41835</v>
          </cell>
        </row>
        <row r="2414">
          <cell r="C2414">
            <v>4290</v>
          </cell>
          <cell r="D2414" t="str">
            <v>Muro De Cerramiento Perimetral En Tapias Rusticas, H= 2.20 Metros (Ver Diseño)</v>
          </cell>
          <cell r="E2414" t="str">
            <v>M2</v>
          </cell>
          <cell r="F2414">
            <v>55000</v>
          </cell>
          <cell r="G2414">
            <v>41835</v>
          </cell>
        </row>
        <row r="2415">
          <cell r="C2415">
            <v>4291</v>
          </cell>
          <cell r="D2415" t="str">
            <v>Locetas Rectangular Boton Para Sendero Discapacitados</v>
          </cell>
          <cell r="E2415" t="str">
            <v>ML</v>
          </cell>
          <cell r="F2415">
            <v>10500</v>
          </cell>
          <cell r="G2415">
            <v>41835</v>
          </cell>
        </row>
        <row r="2416">
          <cell r="C2416">
            <v>4292</v>
          </cell>
          <cell r="D2416" t="str">
            <v>Banca En Hierro Y Madera Según Modelo</v>
          </cell>
          <cell r="E2416" t="str">
            <v>UN</v>
          </cell>
          <cell r="F2416">
            <v>455000</v>
          </cell>
          <cell r="G2416">
            <v>41835</v>
          </cell>
        </row>
        <row r="2417">
          <cell r="C2417">
            <v>4293</v>
          </cell>
          <cell r="D2417" t="str">
            <v>Cubierta En Policarbonato Referencia Alucobon Dp-16 Mm Color Opal Graderias Y Backstop (Ver Diseño)</v>
          </cell>
          <cell r="E2417" t="str">
            <v>M2</v>
          </cell>
          <cell r="F2417">
            <v>191400</v>
          </cell>
          <cell r="G2417">
            <v>41835</v>
          </cell>
        </row>
        <row r="2418">
          <cell r="C2418">
            <v>4294</v>
          </cell>
          <cell r="D2418" t="str">
            <v>Pergolas En Madera (Ver Diseño)</v>
          </cell>
          <cell r="E2418" t="str">
            <v>M2</v>
          </cell>
          <cell r="F2418">
            <v>110000</v>
          </cell>
          <cell r="G2418">
            <v>41835</v>
          </cell>
        </row>
        <row r="2419">
          <cell r="C2419">
            <v>4295</v>
          </cell>
          <cell r="D2419" t="str">
            <v>Viga Canal En Lamina Galvanizada Calibere 14, De 0.40 X 0.70 Metros (Ver Diseño)</v>
          </cell>
          <cell r="E2419" t="str">
            <v>ML</v>
          </cell>
          <cell r="F2419">
            <v>25500</v>
          </cell>
          <cell r="G2419">
            <v>41835</v>
          </cell>
        </row>
        <row r="2420">
          <cell r="C2420">
            <v>4296</v>
          </cell>
          <cell r="D2420" t="str">
            <v>Señalización</v>
          </cell>
          <cell r="E2420" t="str">
            <v>GL</v>
          </cell>
          <cell r="F2420">
            <v>13000000</v>
          </cell>
          <cell r="G2420">
            <v>41835</v>
          </cell>
        </row>
        <row r="2421">
          <cell r="C2421">
            <v>4297</v>
          </cell>
          <cell r="D2421" t="str">
            <v>Acometida General En Pvc Rde 21 De 2 1/2"</v>
          </cell>
          <cell r="E2421" t="str">
            <v>GL</v>
          </cell>
          <cell r="F2421">
            <v>5000000</v>
          </cell>
          <cell r="G2421">
            <v>41835</v>
          </cell>
        </row>
        <row r="2422">
          <cell r="C2422">
            <v>4298</v>
          </cell>
          <cell r="D2422" t="str">
            <v>Punto Hidráulico De 1 1/2" Para Fluxometro</v>
          </cell>
          <cell r="E2422" t="str">
            <v>UN</v>
          </cell>
          <cell r="F2422">
            <v>48500</v>
          </cell>
          <cell r="G2422">
            <v>41835</v>
          </cell>
        </row>
        <row r="2423">
          <cell r="C2423">
            <v>4299</v>
          </cell>
          <cell r="D2423" t="str">
            <v>Pedestal En Concreto De 3500 Psi De 1.30 X 1.30 X 0.70 Metros</v>
          </cell>
          <cell r="E2423" t="str">
            <v>M3</v>
          </cell>
          <cell r="F2423">
            <v>110656.87</v>
          </cell>
          <cell r="G2423">
            <v>41835</v>
          </cell>
        </row>
        <row r="2424">
          <cell r="C2424">
            <v>4300</v>
          </cell>
          <cell r="D2424" t="str">
            <v>Concreto Asfáltico De 0.07 Metros Para Ciclo Ruta</v>
          </cell>
          <cell r="E2424" t="str">
            <v>M2</v>
          </cell>
          <cell r="F2424">
            <v>42710.239999999998</v>
          </cell>
          <cell r="G2424">
            <v>41831</v>
          </cell>
        </row>
        <row r="2425">
          <cell r="C2425">
            <v>4301</v>
          </cell>
          <cell r="D2425" t="str">
            <v>Carpeta . Pavimento En Concreto Asfáltico De 0.05 Metros Para Vías Perimetrales</v>
          </cell>
          <cell r="E2425" t="str">
            <v>M2</v>
          </cell>
          <cell r="F2425">
            <v>30507.32</v>
          </cell>
          <cell r="G2425">
            <v>41831</v>
          </cell>
        </row>
        <row r="2426">
          <cell r="C2426">
            <v>4302</v>
          </cell>
          <cell r="D2426" t="str">
            <v>Impermeabilizacion De Muros Con Pintura De Esmalte Siliconite (Ver Diseño).</v>
          </cell>
          <cell r="E2426" t="str">
            <v>M2</v>
          </cell>
          <cell r="F2426">
            <v>7702.99</v>
          </cell>
          <cell r="G2426">
            <v>41927</v>
          </cell>
        </row>
        <row r="2427">
          <cell r="C2427">
            <v>4304</v>
          </cell>
          <cell r="D2427" t="str">
            <v>Suministro E Instalación De Luminaria Led De 60 Watios, Incluye Brazo Ornamental De 2.50 Metros, Perno Y Fotocelda (Ver Diseño)</v>
          </cell>
          <cell r="E2427" t="str">
            <v>UN</v>
          </cell>
          <cell r="F2427">
            <v>2135318.9500000002</v>
          </cell>
          <cell r="G2427">
            <v>42457</v>
          </cell>
        </row>
        <row r="2428">
          <cell r="C2428">
            <v>4305</v>
          </cell>
          <cell r="D2428" t="str">
            <v>Suministro E Instalacion De Terminales De Captacion Franklin No Radiactivas, Incluye: Punta Franklin Para Pararrayo, Grapa Doble Ala Galvanizada De 3/4, Tornillos 5/8 X 10, Tuberia Metalica Galvanizada De 3/4, Union Conduit De 3/4, Herramientas, Transporte, Equipos Varios Y Mano De Obra (Ver Diseño)</v>
          </cell>
          <cell r="E2428" t="str">
            <v>UN</v>
          </cell>
          <cell r="F2428">
            <v>102651</v>
          </cell>
          <cell r="G2428">
            <v>41936</v>
          </cell>
        </row>
        <row r="2429">
          <cell r="C2429">
            <v>4308</v>
          </cell>
          <cell r="D2429" t="str">
            <v>Acero Estructural.</v>
          </cell>
          <cell r="E2429" t="str">
            <v>KG</v>
          </cell>
          <cell r="F2429">
            <v>5552.74</v>
          </cell>
          <cell r="G2429">
            <v>42538</v>
          </cell>
        </row>
        <row r="2430">
          <cell r="C2430">
            <v>4309</v>
          </cell>
          <cell r="D2430" t="str">
            <v>Bordillo De 0.15 X 0.20 Metros En Concreto De 3000 Psi, Incluye Anclaje Con Sikadur (Ver Diseño)</v>
          </cell>
          <cell r="E2430" t="str">
            <v>ML</v>
          </cell>
          <cell r="F2430">
            <v>77659.53</v>
          </cell>
          <cell r="G2430">
            <v>41906</v>
          </cell>
        </row>
        <row r="2431">
          <cell r="C2431">
            <v>4311</v>
          </cell>
          <cell r="D2431" t="str">
            <v>Suministro E Instalación  De Tubería Novafort O Similar De 18" - 450 Mm</v>
          </cell>
          <cell r="E2431" t="str">
            <v>ML</v>
          </cell>
          <cell r="F2431">
            <v>366850.36</v>
          </cell>
          <cell r="G2431">
            <v>42548</v>
          </cell>
        </row>
        <row r="2432">
          <cell r="C2432">
            <v>4313</v>
          </cell>
          <cell r="D2432" t="str">
            <v>Estuco Y Pintura Tres Manos</v>
          </cell>
          <cell r="E2432" t="str">
            <v>M2</v>
          </cell>
          <cell r="F2432">
            <v>20366.48</v>
          </cell>
          <cell r="G2432">
            <v>42416</v>
          </cell>
        </row>
        <row r="2433">
          <cell r="C2433">
            <v>4314</v>
          </cell>
          <cell r="D2433" t="str">
            <v>Acabado Para Parqueaderos En Piedra Suelta O Granzon E=0.10M</v>
          </cell>
          <cell r="E2433" t="str">
            <v>M2</v>
          </cell>
          <cell r="F2433">
            <v>26851.34</v>
          </cell>
          <cell r="G2433">
            <v>42102</v>
          </cell>
        </row>
        <row r="2434">
          <cell r="C2434">
            <v>4317</v>
          </cell>
          <cell r="D2434" t="str">
            <v>Salida Para Aire Acondicionado Bifasico (Ver Diseño)</v>
          </cell>
          <cell r="E2434" t="str">
            <v>UN</v>
          </cell>
          <cell r="F2434">
            <v>681920.3</v>
          </cell>
          <cell r="G2434">
            <v>42135</v>
          </cell>
        </row>
        <row r="2435">
          <cell r="C2435">
            <v>4320</v>
          </cell>
          <cell r="D2435" t="str">
            <v>Suministro E Instalacion De Acometida Parcial 3#6 + #6 + #8T Cu Thhw</v>
          </cell>
          <cell r="E2435" t="str">
            <v>ML</v>
          </cell>
          <cell r="F2435">
            <v>27380.9</v>
          </cell>
          <cell r="G2435">
            <v>42524</v>
          </cell>
        </row>
        <row r="2436">
          <cell r="C2436">
            <v>4322</v>
          </cell>
          <cell r="D2436" t="str">
            <v>Suministro E Instalacion De Acometida Parcial 3#10 + #12T Cu Thhw</v>
          </cell>
          <cell r="E2436" t="str">
            <v>ML</v>
          </cell>
          <cell r="F2436">
            <v>10754.34</v>
          </cell>
          <cell r="G2436">
            <v>42135</v>
          </cell>
        </row>
        <row r="2437">
          <cell r="C2437">
            <v>4323</v>
          </cell>
          <cell r="D2437" t="str">
            <v>Suministro E Instalacion De Acometida Parcial 2#6 + #8T Cu Thhw (Ver Diseño).</v>
          </cell>
          <cell r="E2437" t="str">
            <v>ML</v>
          </cell>
          <cell r="F2437">
            <v>26352.6</v>
          </cell>
          <cell r="G2437">
            <v>42135</v>
          </cell>
        </row>
        <row r="2438">
          <cell r="C2438">
            <v>4325</v>
          </cell>
          <cell r="D2438" t="str">
            <v>Suministro E Instalacion De Breaker Enchufable De 2 X 50 Amperios (Ver Diseño)</v>
          </cell>
          <cell r="E2438" t="str">
            <v>UN</v>
          </cell>
          <cell r="F2438">
            <v>44525.83</v>
          </cell>
          <cell r="G2438">
            <v>42135</v>
          </cell>
        </row>
        <row r="2439">
          <cell r="C2439">
            <v>4326</v>
          </cell>
          <cell r="D2439" t="str">
            <v>Suministro E Instalacion De Tuberia Pvc Conduit De 1/2" (Ver Diseño)</v>
          </cell>
          <cell r="E2439" t="str">
            <v>ML</v>
          </cell>
          <cell r="F2439">
            <v>8515.43</v>
          </cell>
          <cell r="G2439">
            <v>42135</v>
          </cell>
        </row>
        <row r="2440">
          <cell r="C2440">
            <v>4329</v>
          </cell>
          <cell r="D2440" t="str">
            <v>Suministro E Instalación De Sanitario Tipo A En Lámina De Acero Inoxidable Aisi 304</v>
          </cell>
          <cell r="E2440" t="str">
            <v>UN</v>
          </cell>
          <cell r="F2440">
            <v>1505551.31</v>
          </cell>
          <cell r="G2440">
            <v>41862</v>
          </cell>
        </row>
        <row r="2441">
          <cell r="C2441">
            <v>4330</v>
          </cell>
          <cell r="D2441" t="str">
            <v>Suministro E Instalacion De Malla Pat 4 Varillas Cuadradas + Caja De Inspeccion (Ver Diseño)</v>
          </cell>
          <cell r="E2441" t="str">
            <v>GL</v>
          </cell>
          <cell r="F2441">
            <v>1737258.28</v>
          </cell>
          <cell r="G2441">
            <v>42538</v>
          </cell>
        </row>
        <row r="2442">
          <cell r="C2442">
            <v>4331</v>
          </cell>
          <cell r="D2442" t="str">
            <v>Suministro E Instalacion De Acometida 2 X ( 3#4/0 + #4/0 + #2/0T Cu Thhw) (Ver Diseño)</v>
          </cell>
          <cell r="E2442" t="str">
            <v>ML</v>
          </cell>
          <cell r="F2442">
            <v>342323.32</v>
          </cell>
          <cell r="G2442">
            <v>42135</v>
          </cell>
        </row>
        <row r="2443">
          <cell r="C2443">
            <v>4333</v>
          </cell>
          <cell r="D2443" t="str">
            <v>Suministro E Instalacion De Transferencia Trifasica Automatica De 112.5 Kva (Ver Diseño)</v>
          </cell>
          <cell r="E2443" t="str">
            <v>UN</v>
          </cell>
          <cell r="F2443">
            <v>7005875</v>
          </cell>
          <cell r="G2443">
            <v>42135</v>
          </cell>
        </row>
        <row r="2444">
          <cell r="C2444">
            <v>4335</v>
          </cell>
          <cell r="D2444" t="str">
            <v>Construccion Canalizacion C/ Un Tubo De 1" Diametro En Lecho De Arena (Ver Diseño).</v>
          </cell>
          <cell r="E2444" t="str">
            <v>ML</v>
          </cell>
          <cell r="F2444">
            <v>34475.56</v>
          </cell>
          <cell r="G2444">
            <v>42538</v>
          </cell>
        </row>
        <row r="2445">
          <cell r="C2445">
            <v>4336</v>
          </cell>
          <cell r="D2445" t="str">
            <v>Construccion Canalizacion Cada Cuatro Tubos De 3" De Diametro En Lecho De Arena (Ver Diseño)</v>
          </cell>
          <cell r="E2445" t="str">
            <v>ML</v>
          </cell>
          <cell r="F2445">
            <v>98736.67</v>
          </cell>
          <cell r="G2445">
            <v>42135</v>
          </cell>
        </row>
        <row r="2446">
          <cell r="C2446">
            <v>4337</v>
          </cell>
          <cell r="D2446" t="str">
            <v>Suministro E Instalación De Reja En Varilla Cuadrada De 5/8" A Cada 0.12 Metros Entre Ejes, Refuerzo Horizontal En Platina De 2 1/2" X 1/4" A Cada 0.40 Metros, Pintada Con Anticorrosivo Y Esmalte Empotrada A La Viga De Cimiento Y Losa</v>
          </cell>
          <cell r="E2446" t="str">
            <v>M2</v>
          </cell>
          <cell r="F2446">
            <v>180939.73</v>
          </cell>
          <cell r="G2446">
            <v>41862</v>
          </cell>
        </row>
        <row r="2447">
          <cell r="C2447">
            <v>4338</v>
          </cell>
          <cell r="D2447" t="str">
            <v>Suministro E Instalación De Puerta En Reja De Varillas De 5/8" A Cada 0.12 Metros Entre Ejes, Refuerzo Horizontal En Platina De 2 1/2" X 1/4" A Cada 0.40 Metros, Con Marco Y Contra Marco Angular De 3" X 3" X 1/4", Con Bisagra Tipo Capsula, Cerradura De Pasador Con Base Para Candado, Pintada Con Anticorrosivo Y Esmalte</v>
          </cell>
          <cell r="E2447" t="str">
            <v>M2</v>
          </cell>
          <cell r="F2447">
            <v>345135.7</v>
          </cell>
          <cell r="G2447">
            <v>41862</v>
          </cell>
        </row>
        <row r="2448">
          <cell r="C2448">
            <v>4339</v>
          </cell>
          <cell r="D2448" t="str">
            <v>Construccion De Tanque Enterrado De 10 M3 (Ver Diseño)</v>
          </cell>
          <cell r="E2448" t="str">
            <v>GL</v>
          </cell>
          <cell r="F2448">
            <v>12000000</v>
          </cell>
          <cell r="G2448">
            <v>42132</v>
          </cell>
        </row>
        <row r="2449">
          <cell r="C2449">
            <v>4340</v>
          </cell>
          <cell r="D2449" t="str">
            <v>Suministro E Instalacion De Puerta De Triplex De 2.00 X 0.90, 0.80, 0,70 Metros, Incluye Marco De Madera, Bisagras Y Cerradura Para El Centro Regional De Victimas (Ver Diseño)</v>
          </cell>
          <cell r="E2449" t="str">
            <v>UN</v>
          </cell>
          <cell r="F2449">
            <v>200000</v>
          </cell>
          <cell r="G2449">
            <v>42132</v>
          </cell>
        </row>
        <row r="2450">
          <cell r="C2450">
            <v>4341</v>
          </cell>
          <cell r="D2450" t="str">
            <v>Pintura En Vinilo Sobre Pañete, Dos Manos.</v>
          </cell>
          <cell r="E2450" t="str">
            <v>M2</v>
          </cell>
          <cell r="F2450">
            <v>8397.9699999999993</v>
          </cell>
          <cell r="G2450">
            <v>42102</v>
          </cell>
        </row>
        <row r="2451">
          <cell r="C2451">
            <v>4347</v>
          </cell>
          <cell r="D2451" t="str">
            <v>Suministro E Instalacion De Punto Salida En Tuberia De 3/4" Imc, Para Lamparas Tipo Campana De 220 Voltios 250 Watios En Cable # 10 Awg (Ver Diseño).</v>
          </cell>
          <cell r="E2451" t="str">
            <v>UN</v>
          </cell>
          <cell r="F2451">
            <v>312248.76</v>
          </cell>
          <cell r="G2451">
            <v>41871</v>
          </cell>
        </row>
        <row r="2452">
          <cell r="C2452">
            <v>4348</v>
          </cell>
          <cell r="D2452" t="str">
            <v>Suministro E Instalacion De Luminaria Tipo Bala 6", Incluye Bombillo De 20 Watios (Ver Diseño).</v>
          </cell>
          <cell r="E2452" t="str">
            <v>UN</v>
          </cell>
          <cell r="F2452">
            <v>74665.61</v>
          </cell>
          <cell r="G2452">
            <v>41871</v>
          </cell>
        </row>
        <row r="2453">
          <cell r="C2453">
            <v>4350</v>
          </cell>
          <cell r="D2453" t="str">
            <v>Suministro E Instalacion De Luminaria Tipo Campana De 250 Watios Metal Haline En Acrilico De 220 Voltios (Ver Diseño).</v>
          </cell>
          <cell r="E2453" t="str">
            <v>UN</v>
          </cell>
          <cell r="F2453">
            <v>648858.44999999995</v>
          </cell>
          <cell r="G2453">
            <v>41871</v>
          </cell>
        </row>
        <row r="2454">
          <cell r="C2454">
            <v>4352</v>
          </cell>
          <cell r="D2454" t="str">
            <v>Suministro E Instalacion De Luminaria Tipo Reflector De 400 Watios Marca Phillips Tempo O Similar (Ver Diseño).</v>
          </cell>
          <cell r="E2454" t="str">
            <v>UN</v>
          </cell>
          <cell r="F2454">
            <v>748858.45</v>
          </cell>
          <cell r="G2454">
            <v>41871</v>
          </cell>
        </row>
        <row r="2455">
          <cell r="C2455">
            <v>4353</v>
          </cell>
          <cell r="D2455" t="str">
            <v>Suministro E Instalacion De Punto Salida Para Aires Acondicionados En Tuberia De 3/4" Pvc, Cable 7 Hilos 3X#10 Awg, Incluye Cableado De Fuerza Y Control Distancia Aproximada 20 Metros (Ver Diseño)</v>
          </cell>
          <cell r="E2455" t="str">
            <v>UN</v>
          </cell>
          <cell r="F2455">
            <v>203402.09</v>
          </cell>
          <cell r="G2455">
            <v>42524</v>
          </cell>
        </row>
        <row r="2456">
          <cell r="C2456">
            <v>4354</v>
          </cell>
          <cell r="D2456" t="str">
            <v>Suministro E Instalacion De Acometida 3X#4 Fases + 1#4 Neutro + 1#4 Tierra Thhn Marca Certificada Para El Tablero De Tomas Y Luces, Incluye Ducto Pvc De 11/2" Tipo Pesado (Ver Diseño).</v>
          </cell>
          <cell r="E2456" t="str">
            <v>ML</v>
          </cell>
          <cell r="F2456">
            <v>54928.76</v>
          </cell>
          <cell r="G2456">
            <v>41872</v>
          </cell>
        </row>
        <row r="2457">
          <cell r="C2457">
            <v>4356</v>
          </cell>
          <cell r="D2457" t="str">
            <v>Suministro E Instalacion De Acometida 3X#6 Fases + 1#6 Neutro + 1#8 Tierra Thhn Marca Certificada Para El Tablero De Tomas Y Luces, Incluye Ducto Pvc De 1 1/2" Tipo Pesado (Ver Diseño)</v>
          </cell>
          <cell r="E2457" t="str">
            <v>ML</v>
          </cell>
          <cell r="F2457">
            <v>42497.760000000002</v>
          </cell>
          <cell r="G2457">
            <v>41872</v>
          </cell>
        </row>
        <row r="2458">
          <cell r="C2458">
            <v>4357</v>
          </cell>
          <cell r="D2458" t="str">
            <v>Suministro E Instalacion De Acometida 3X#4 Fases + 1#6 Neutro + 1#6 Tierra Thhn Marca Certificada Para El Tablero De Tomas Y Luces, Incluye Ducto Pvc 1 1/2" Tipo Pesado (Ver Diseño)</v>
          </cell>
          <cell r="E2458" t="str">
            <v>ML</v>
          </cell>
          <cell r="F2458">
            <v>50718.76</v>
          </cell>
          <cell r="G2458">
            <v>41872</v>
          </cell>
        </row>
        <row r="2459">
          <cell r="C2459">
            <v>4359</v>
          </cell>
          <cell r="D2459" t="str">
            <v>Suministro E Instalacion De Acometida 3X#2 Fases + 1#4 Neutro + 1#4 Tierra Thhn Marca Certificada Para El Tablero De Aire Acondicionado, Incluye Ducto Pvc De 2" Tipo Pesado (Ver Diseño).</v>
          </cell>
          <cell r="E2459" t="str">
            <v>ML</v>
          </cell>
          <cell r="F2459">
            <v>68722.009999999995</v>
          </cell>
          <cell r="G2459">
            <v>41927</v>
          </cell>
        </row>
        <row r="2460">
          <cell r="C2460">
            <v>4361</v>
          </cell>
          <cell r="D2460" t="str">
            <v>Suministro E Instalacion De Acometida 3X#1/0 Fases + 1#4 Neutro + 1#4 Tierra Thhn Marca Certificada Para El Tablero De Aire Acondicionado, Incluye Ducto Pvc De 2" Tipo Pesado (Ver Diseño).</v>
          </cell>
          <cell r="E2460" t="str">
            <v>ML</v>
          </cell>
          <cell r="F2460">
            <v>94800.33</v>
          </cell>
          <cell r="G2460">
            <v>41873</v>
          </cell>
        </row>
        <row r="2461">
          <cell r="C2461">
            <v>4363</v>
          </cell>
          <cell r="D2461" t="str">
            <v>Suministro E Instalacion De Cofre Metalico Calibre 16 Con Lamina Cold Roll Tipo Intemperie, Color Almendra, Con Medidas De 2.10 Metros De Alto X 1.05 Metros De Ancho X 0.50 Metros De Fondo, Con Certificacion Retie (Ver Diseño)</v>
          </cell>
          <cell r="E2461" t="str">
            <v>UN</v>
          </cell>
          <cell r="F2461">
            <v>2670875</v>
          </cell>
          <cell r="G2461">
            <v>41873</v>
          </cell>
        </row>
        <row r="2462">
          <cell r="C2462">
            <v>4365</v>
          </cell>
          <cell r="D2462" t="str">
            <v>Suministro E Instalacion De Interruptor Totalizador Termomagnetico Tipo Industrial Fijo 3 X 800 Amperios (Ver Diseño)</v>
          </cell>
          <cell r="E2462" t="str">
            <v>UN</v>
          </cell>
          <cell r="F2462">
            <v>2154890</v>
          </cell>
          <cell r="G2462">
            <v>41873</v>
          </cell>
        </row>
        <row r="2463">
          <cell r="C2463">
            <v>4367</v>
          </cell>
          <cell r="D2463" t="str">
            <v>Suministro E Instalacion De Terminales De Ponchar Para Cable Nº 4 Y Nº 6 Thhn (Ver Diseño)</v>
          </cell>
          <cell r="E2463" t="str">
            <v>UN</v>
          </cell>
          <cell r="F2463">
            <v>12425.88</v>
          </cell>
          <cell r="G2463">
            <v>41876</v>
          </cell>
        </row>
        <row r="2464">
          <cell r="C2464">
            <v>4369</v>
          </cell>
          <cell r="D2464" t="str">
            <v>Suministro E Instalacion De Transformador De 225 Kva Trifasico, 13200/208-120 Voltios Convencional En Aceite Marca Mologada Por Electricaribe (Ver Diseño)</v>
          </cell>
          <cell r="E2464" t="str">
            <v>UN</v>
          </cell>
          <cell r="F2464">
            <v>15370555.560000001</v>
          </cell>
          <cell r="G2464">
            <v>41876</v>
          </cell>
        </row>
        <row r="2465">
          <cell r="C2465">
            <v>4370</v>
          </cell>
          <cell r="D2465" t="str">
            <v>Suministro E Instalacion De Acometida Principal 3X3#4/0 X Fases + 3X4/0 Neutro + 1#2/0 Tierra Marca Certificada (Ver Diseño)</v>
          </cell>
          <cell r="E2465" t="str">
            <v>ML</v>
          </cell>
          <cell r="F2465">
            <v>421381.25</v>
          </cell>
          <cell r="G2465">
            <v>41876</v>
          </cell>
        </row>
        <row r="2466">
          <cell r="C2466">
            <v>4372</v>
          </cell>
          <cell r="D2466" t="str">
            <v>Suministro E Instalacion De Cable Mono Polar Xlpe Nº 2 Al 100% (Ver Diseño)</v>
          </cell>
          <cell r="E2466" t="str">
            <v>ML</v>
          </cell>
          <cell r="F2466">
            <v>101756</v>
          </cell>
          <cell r="G2466">
            <v>41876</v>
          </cell>
        </row>
        <row r="2467">
          <cell r="C2467">
            <v>4376</v>
          </cell>
          <cell r="D2467" t="str">
            <v>Suministro E Instalacion De Celda Con Seccionador Tripolar Hh Baja Carga Con Cuchilla A Tierra De 17,5 Kv - 400 Amperios Color Almendra Marca Socol O Similar (Ver Diseño)</v>
          </cell>
          <cell r="E2467" t="str">
            <v>UN</v>
          </cell>
          <cell r="F2467">
            <v>8574009.6699999999</v>
          </cell>
          <cell r="G2467">
            <v>42067</v>
          </cell>
        </row>
        <row r="2468">
          <cell r="C2468">
            <v>4381</v>
          </cell>
          <cell r="D2468" t="str">
            <v>Suministro E Instalacion De Celda Con Su Equipo De Medida 3-Tp-13200/120V-3-Tc-20/5 Medidor Electronico Perfil De Carga (Ver Diseño)</v>
          </cell>
          <cell r="E2468" t="str">
            <v>UN</v>
          </cell>
          <cell r="F2468">
            <v>17902898.670000002</v>
          </cell>
          <cell r="G2468">
            <v>41876</v>
          </cell>
        </row>
        <row r="2469">
          <cell r="C2469">
            <v>4383</v>
          </cell>
          <cell r="D2469" t="str">
            <v>Suministro E Instalacion De Juego De Premoldeados Tipo Interior (Ver Diseño)</v>
          </cell>
          <cell r="E2469" t="str">
            <v>UN</v>
          </cell>
          <cell r="F2469">
            <v>675506.75</v>
          </cell>
          <cell r="G2469">
            <v>41876</v>
          </cell>
        </row>
        <row r="2470">
          <cell r="C2470">
            <v>4386</v>
          </cell>
          <cell r="D2470" t="str">
            <v>Acero Estructural,Vigas, Correas Y Piezas Simples, Mediante Uniones Soldadas, Preparación De Bordes, Soldaduras, Cortes, Manipulación Y Montaje.</v>
          </cell>
          <cell r="E2470" t="str">
            <v>KG</v>
          </cell>
          <cell r="F2470">
            <v>5550.76</v>
          </cell>
          <cell r="G2470">
            <v>42572</v>
          </cell>
        </row>
        <row r="2471">
          <cell r="C2471">
            <v>4387</v>
          </cell>
          <cell r="D2471" t="str">
            <v>Suministro E Instalación De Marquesina Fijo De 2.20 Metros De Largo Y 2.50 Metros De Salida, Con Estructura En Tubería Cuadrada De 25 X 25 Calibre 18 Galvanizada, Pintada Con Anticorrosivo Y Acabado En Esmalte En Color Negro, Con Carpa Lona Huracán O Similar Impermeabilizada En Color Azul (Ver Diseño)</v>
          </cell>
          <cell r="E2471" t="str">
            <v>UN</v>
          </cell>
          <cell r="F2471">
            <v>479880</v>
          </cell>
          <cell r="G2471">
            <v>41884</v>
          </cell>
        </row>
        <row r="2472">
          <cell r="C2472">
            <v>4388</v>
          </cell>
          <cell r="D2472" t="str">
            <v>Suministro E Instalación De Módulo En Superboard De 6Mm Y Perfilería Galvanizada Calibre 24, Pintada Con Anticorrosivo Y Acabado En Color Blanco, Con Entrepaños En Vidrio De 4 Mm Crudo De 0.15 X 1.00 Metros, Puerta Doble En Vidrio Con Cerrojo, De 1.10 X 1.20 X 0.20 Metros</v>
          </cell>
          <cell r="E2472" t="str">
            <v>UN</v>
          </cell>
          <cell r="F2472">
            <v>601000</v>
          </cell>
          <cell r="G2472">
            <v>41884</v>
          </cell>
        </row>
        <row r="2473">
          <cell r="C2473">
            <v>4389</v>
          </cell>
          <cell r="D2473" t="str">
            <v>Suministro E Instalación De Mueble Auxiliar En Lámina Galvanizada No. 14 Pintada Con Pintura Electrostática De Color Blanco Incluye Bisagras Y Manija De Doble Cerrojo, De 0.40 X 1.10 X 0.20 Metros</v>
          </cell>
          <cell r="E2473" t="str">
            <v>UN</v>
          </cell>
          <cell r="F2473">
            <v>350000</v>
          </cell>
          <cell r="G2473">
            <v>41884</v>
          </cell>
        </row>
        <row r="2474">
          <cell r="C2474">
            <v>4390</v>
          </cell>
          <cell r="D2474" t="str">
            <v>Provisión De Instalaciones Y Redes Eléctricas - Proyecto Mejoramiento Integral De Barrios (Ver Diseño).</v>
          </cell>
          <cell r="E2474" t="str">
            <v>GL</v>
          </cell>
          <cell r="F2474">
            <v>254999756.96000001</v>
          </cell>
          <cell r="G2474">
            <v>41907</v>
          </cell>
        </row>
        <row r="2475">
          <cell r="C2475">
            <v>4391</v>
          </cell>
          <cell r="D2475" t="str">
            <v>Provision De Acometidas Y Redes De Servicios Publicos Para Las Alcaldias Locales (Ver Diseño).</v>
          </cell>
          <cell r="E2475" t="str">
            <v>GL</v>
          </cell>
          <cell r="F2475">
            <v>200000000</v>
          </cell>
          <cell r="G2475">
            <v>41911</v>
          </cell>
        </row>
        <row r="2476">
          <cell r="C2476">
            <v>4392</v>
          </cell>
          <cell r="D2476" t="str">
            <v>Demolición De Vigas De Concreto De Fachada. Incluye Retiro De Material.</v>
          </cell>
          <cell r="E2476" t="str">
            <v>ML</v>
          </cell>
          <cell r="F2476">
            <v>11025.12</v>
          </cell>
          <cell r="G2476">
            <v>42538</v>
          </cell>
        </row>
        <row r="2477">
          <cell r="C2477">
            <v>4393</v>
          </cell>
          <cell r="D2477" t="str">
            <v>Capítulo - Instalaciones De Redes Contra Incendios.</v>
          </cell>
          <cell r="E2477" t="str">
            <v>SD</v>
          </cell>
          <cell r="F2477">
            <v>0</v>
          </cell>
          <cell r="G2477">
            <v>41919</v>
          </cell>
        </row>
        <row r="2478">
          <cell r="C2478">
            <v>4394</v>
          </cell>
          <cell r="D2478" t="str">
            <v>Viga Aérea En Concreto F'C=4000 Psi. No Incluye Acero De Refuerzo.</v>
          </cell>
          <cell r="E2478" t="str">
            <v>M3</v>
          </cell>
          <cell r="F2478">
            <v>950028.95</v>
          </cell>
          <cell r="G2478">
            <v>42538</v>
          </cell>
        </row>
        <row r="2479">
          <cell r="C2479">
            <v>4395</v>
          </cell>
          <cell r="D2479" t="str">
            <v>Pantalla En Concreto F'C=4000 Psi. No Incluye Acero De Refuerzo.</v>
          </cell>
          <cell r="E2479" t="str">
            <v>M3</v>
          </cell>
          <cell r="F2479">
            <v>619358.57999999996</v>
          </cell>
          <cell r="G2479">
            <v>41936</v>
          </cell>
        </row>
        <row r="2480">
          <cell r="C2480">
            <v>4396</v>
          </cell>
          <cell r="D2480" t="str">
            <v>Concreto Para Placa De Fondo Y Muro De Ascensor F'C= 3000 Psi. No Incluye Acero De Refuerzo.</v>
          </cell>
          <cell r="E2480" t="str">
            <v>M3</v>
          </cell>
          <cell r="F2480">
            <v>679569.53</v>
          </cell>
          <cell r="G2480">
            <v>41936</v>
          </cell>
        </row>
        <row r="2481">
          <cell r="C2481">
            <v>4400</v>
          </cell>
          <cell r="D2481" t="str">
            <v>Suministro E Instalación De Tubería Cpvc Rde 11 D= 1 1/2".</v>
          </cell>
          <cell r="E2481" t="str">
            <v>ML</v>
          </cell>
          <cell r="F2481">
            <v>99970.1</v>
          </cell>
          <cell r="G2481">
            <v>41936</v>
          </cell>
        </row>
        <row r="2482">
          <cell r="C2482">
            <v>4402</v>
          </cell>
          <cell r="D2482" t="str">
            <v>Rociadores Para Red Contra Incendios D=1/2".</v>
          </cell>
          <cell r="E2482" t="str">
            <v>UN</v>
          </cell>
          <cell r="F2482">
            <v>101532.8</v>
          </cell>
          <cell r="G2482">
            <v>41936</v>
          </cell>
        </row>
        <row r="2483">
          <cell r="C2483">
            <v>4403</v>
          </cell>
          <cell r="D2483" t="str">
            <v>Suministro E Instalación De Puerta Corrediza En Aluminio Anodizado Natural Con Sensor, Incluye Vidrio Templado De Seguridad De 10Mm Color Azul Océano Y Cerradura.</v>
          </cell>
          <cell r="E2483" t="str">
            <v>M2</v>
          </cell>
          <cell r="F2483">
            <v>873237.33</v>
          </cell>
          <cell r="G2483">
            <v>42403</v>
          </cell>
        </row>
        <row r="2484">
          <cell r="C2484">
            <v>4405</v>
          </cell>
          <cell r="D2484" t="str">
            <v>Suministro Y Aplicación De Impermeabilizante Sika Fill O Similar.</v>
          </cell>
          <cell r="E2484" t="str">
            <v>M2</v>
          </cell>
          <cell r="F2484">
            <v>15483.97</v>
          </cell>
          <cell r="G2484">
            <v>42538</v>
          </cell>
        </row>
        <row r="2485">
          <cell r="C2485">
            <v>4409</v>
          </cell>
          <cell r="D2485" t="str">
            <v>Suministro E Instalación De Breaker Enchufable De 3 X 40A.</v>
          </cell>
          <cell r="E2485" t="str">
            <v>UN</v>
          </cell>
          <cell r="F2485">
            <v>77866.47</v>
          </cell>
          <cell r="G2485">
            <v>42067</v>
          </cell>
        </row>
        <row r="2486">
          <cell r="C2486">
            <v>4410</v>
          </cell>
          <cell r="D2486" t="str">
            <v>Suministro E Instalación De Breaker Tipo Industrial De 3 X 30A.</v>
          </cell>
          <cell r="E2486" t="str">
            <v>UN</v>
          </cell>
          <cell r="F2486">
            <v>160091.26</v>
          </cell>
          <cell r="G2486">
            <v>42067</v>
          </cell>
        </row>
        <row r="2487">
          <cell r="C2487">
            <v>4411</v>
          </cell>
          <cell r="D2487" t="str">
            <v>Suministro E Instalación De Breaker Tipo Industrial De 3 X 60A.</v>
          </cell>
          <cell r="E2487" t="str">
            <v>UN</v>
          </cell>
          <cell r="F2487">
            <v>313352.11</v>
          </cell>
          <cell r="G2487">
            <v>42067</v>
          </cell>
        </row>
        <row r="2488">
          <cell r="C2488">
            <v>4415</v>
          </cell>
          <cell r="D2488" t="str">
            <v>Suministro E Instalación De Transformador Tipo Seco De 75 Kva Con Celda.</v>
          </cell>
          <cell r="E2488" t="str">
            <v>UN</v>
          </cell>
          <cell r="F2488">
            <v>30532445.390000001</v>
          </cell>
          <cell r="G2488">
            <v>42067</v>
          </cell>
        </row>
        <row r="2489">
          <cell r="C2489">
            <v>4417</v>
          </cell>
          <cell r="D2489" t="str">
            <v>Suministro E Instalación De Celda De Remonte 17.5 Kv 630 A 20 Ka Ref: Cgmcosmos - Rc</v>
          </cell>
          <cell r="E2489" t="str">
            <v>UN</v>
          </cell>
          <cell r="F2489">
            <v>14951640.73</v>
          </cell>
          <cell r="G2489">
            <v>42067</v>
          </cell>
        </row>
        <row r="2490">
          <cell r="C2490">
            <v>4419</v>
          </cell>
          <cell r="D2490" t="str">
            <v>Suministro E Instalación De Pararrayos Para Tipo Codo 15 Kv - Ref: 400Pb10Sa-15L O Similar.</v>
          </cell>
          <cell r="E2490" t="str">
            <v>JG</v>
          </cell>
          <cell r="F2490">
            <v>3581669.02</v>
          </cell>
          <cell r="G2490">
            <v>42067</v>
          </cell>
        </row>
        <row r="2491">
          <cell r="C2491">
            <v>4422</v>
          </cell>
          <cell r="D2491" t="str">
            <v>Suministro E Instalación De Terminal Tipo Codo De Frente Muerto Cable 2 Awg - 3F.</v>
          </cell>
          <cell r="E2491" t="str">
            <v>JG</v>
          </cell>
          <cell r="F2491">
            <v>2496377.6</v>
          </cell>
          <cell r="G2491">
            <v>42067</v>
          </cell>
        </row>
        <row r="2492">
          <cell r="C2492">
            <v>4423</v>
          </cell>
          <cell r="D2492" t="str">
            <v>Suministro E Instalación De Barraje Equipotencial De Cobre 1/4" X 3" X 30Cm</v>
          </cell>
          <cell r="E2492" t="str">
            <v>UN</v>
          </cell>
          <cell r="F2492">
            <v>236051.47</v>
          </cell>
          <cell r="G2492">
            <v>42538</v>
          </cell>
        </row>
        <row r="2493">
          <cell r="C2493">
            <v>4425</v>
          </cell>
          <cell r="D2493" t="str">
            <v>Suministro E Instalación De Medidor 3F 4H 220V 100A Tipo 2 En Tablero De Medida.</v>
          </cell>
          <cell r="E2493" t="str">
            <v>UN</v>
          </cell>
          <cell r="F2493">
            <v>689693.38</v>
          </cell>
          <cell r="G2493">
            <v>42067</v>
          </cell>
        </row>
        <row r="2494">
          <cell r="C2494">
            <v>4426</v>
          </cell>
          <cell r="D2494" t="str">
            <v>Construcción De Cárcamo De Media Tensión.</v>
          </cell>
          <cell r="E2494" t="str">
            <v>ML</v>
          </cell>
          <cell r="F2494">
            <v>204058.23</v>
          </cell>
          <cell r="G2494">
            <v>42538</v>
          </cell>
        </row>
        <row r="2495">
          <cell r="C2495">
            <v>4428</v>
          </cell>
          <cell r="D2495" t="str">
            <v>Suministro E Instalación De Tablero De Distribución De Sobreponer 40 X 60 X 25 Cm Con Barraje Trifásico De 125A.</v>
          </cell>
          <cell r="E2495" t="str">
            <v>UN</v>
          </cell>
          <cell r="F2495">
            <v>2614701.4300000002</v>
          </cell>
          <cell r="G2495">
            <v>42067</v>
          </cell>
        </row>
        <row r="2496">
          <cell r="C2496">
            <v>4429</v>
          </cell>
          <cell r="D2496" t="str">
            <v>Ascensor Eléctrico De Adherencia De 1 M/S De Velocidad, 3 Paradas, 450 Kg De Carga Nominal, Con Capacidad Para 6 Personas, Nivel Básico De Acabado En Cabina De 1000X1250X2200 Mm, Maniobra Colectiva De Bajada, Puertas Interiores Automáticas De Acero Inoxidable Y Puertas Exteriores Automáticas En Acero Para Pintar De 800X2000 Mm. Ver Diseño</v>
          </cell>
          <cell r="E2496" t="str">
            <v>GL</v>
          </cell>
          <cell r="F2496">
            <v>52850296</v>
          </cell>
          <cell r="G2496">
            <v>42438</v>
          </cell>
        </row>
        <row r="2497">
          <cell r="C2497">
            <v>4431</v>
          </cell>
          <cell r="D2497" t="str">
            <v>Corte De Concreto Para Instalacion De Ducteria Incluye Reposición</v>
          </cell>
          <cell r="E2497" t="str">
            <v>UN</v>
          </cell>
          <cell r="F2497">
            <v>87581.77</v>
          </cell>
          <cell r="G2497">
            <v>42067</v>
          </cell>
        </row>
        <row r="2498">
          <cell r="C2498">
            <v>4432</v>
          </cell>
          <cell r="D2498" t="str">
            <v>Base O Plataforma De Concreto De 3000 Psi Armado De 3.00 Metros X 5.00 Metros X 1.5 Metros De Altura, Para Base De Monumento (Ver Diseño).</v>
          </cell>
          <cell r="E2498" t="str">
            <v>M3</v>
          </cell>
          <cell r="F2498">
            <v>674168.47</v>
          </cell>
          <cell r="G2498">
            <v>42066</v>
          </cell>
        </row>
        <row r="2499">
          <cell r="C2499">
            <v>4433</v>
          </cell>
          <cell r="D2499" t="str">
            <v>Base En Concreto De 3000 Psi Premezclado De 0.30 Metros X 0.30 Metros X 0.20 Metros De Altura, Para Fijar Reflectores Monumento (Ver Diseño).</v>
          </cell>
          <cell r="E2499" t="str">
            <v>UN</v>
          </cell>
          <cell r="F2499">
            <v>69252.12</v>
          </cell>
          <cell r="G2499">
            <v>42496</v>
          </cell>
        </row>
        <row r="2500">
          <cell r="C2500">
            <v>4434</v>
          </cell>
          <cell r="D2500" t="str">
            <v>Suministro E Instalacion De Monumento Mariposas (Ver Diseño).</v>
          </cell>
          <cell r="E2500" t="str">
            <v>UN</v>
          </cell>
          <cell r="F2500">
            <v>160000000</v>
          </cell>
          <cell r="G2500">
            <v>42067</v>
          </cell>
        </row>
        <row r="2501">
          <cell r="C2501">
            <v>4435</v>
          </cell>
          <cell r="D2501" t="str">
            <v>Suministro E Instalacion De Sistema De Riego Parque San Andresito (Ver Diseño).</v>
          </cell>
          <cell r="E2501" t="str">
            <v>ML</v>
          </cell>
          <cell r="F2501">
            <v>19665</v>
          </cell>
          <cell r="G2501">
            <v>41949</v>
          </cell>
        </row>
        <row r="2502">
          <cell r="C2502">
            <v>4436</v>
          </cell>
          <cell r="D2502" t="str">
            <v>Cruce De Vias Con Equipo De Perforacion Horizontal 6" Parque San Andresito, Incluye: Pasantes Sobre Las Vias Vehiculares (Ver Diseño)</v>
          </cell>
          <cell r="E2502" t="str">
            <v>ML</v>
          </cell>
          <cell r="F2502">
            <v>275000</v>
          </cell>
          <cell r="G2502">
            <v>42067</v>
          </cell>
        </row>
        <row r="2503">
          <cell r="C2503">
            <v>4437</v>
          </cell>
          <cell r="D2503" t="str">
            <v>Viga Aerea De 0.25 X 0.50 Metros En Concreto De 4000 Psi, No Incluye Acero De Refuerzo</v>
          </cell>
          <cell r="E2503" t="str">
            <v>ML</v>
          </cell>
          <cell r="F2503">
            <v>88310.399999999994</v>
          </cell>
          <cell r="G2503">
            <v>41940</v>
          </cell>
        </row>
        <row r="2504">
          <cell r="C2504">
            <v>4438</v>
          </cell>
          <cell r="D2504" t="str">
            <v>Viga Aerea De 0.40 X 0.50 Metros En Concreto De 4000 Psi, No Incluye Acero De Refuerzo</v>
          </cell>
          <cell r="E2504" t="str">
            <v>ML</v>
          </cell>
          <cell r="F2504">
            <v>118660.75</v>
          </cell>
          <cell r="G2504">
            <v>41940</v>
          </cell>
        </row>
        <row r="2505">
          <cell r="C2505">
            <v>4439</v>
          </cell>
          <cell r="D2505" t="str">
            <v>Relleno En Material De Subbase Granular De Cbr &gt;= 30% Para Edificaciones</v>
          </cell>
          <cell r="E2505" t="str">
            <v>M3</v>
          </cell>
          <cell r="F2505">
            <v>81712.850000000006</v>
          </cell>
          <cell r="G2505">
            <v>42578</v>
          </cell>
        </row>
        <row r="2506">
          <cell r="C2506">
            <v>4441</v>
          </cell>
          <cell r="D2506" t="str">
            <v>Suministro E Instalacion De Campamento Con Instalaciones, Incluye: Alquiler De Contenedor De 20' Para Campamento Tipo Oficina Y/O Bodega (Ver Diseño).</v>
          </cell>
          <cell r="E2506" t="str">
            <v>ME</v>
          </cell>
          <cell r="F2506">
            <v>1142857.1399999999</v>
          </cell>
          <cell r="G2506">
            <v>41968</v>
          </cell>
        </row>
        <row r="2507">
          <cell r="C2507">
            <v>4442</v>
          </cell>
          <cell r="D2507" t="str">
            <v>Demolicion De Bancas En Concreto, Incluye: Retiro De Materiales (Ver Diseño).</v>
          </cell>
          <cell r="E2507" t="str">
            <v>UN</v>
          </cell>
          <cell r="F2507">
            <v>18158.560000000001</v>
          </cell>
          <cell r="G2507">
            <v>42496</v>
          </cell>
        </row>
        <row r="2508">
          <cell r="C2508">
            <v>4444</v>
          </cell>
          <cell r="D2508" t="str">
            <v>Relleno De Piedra En Colores Varios Para Diseño De Paisajismo, Tamaño 0.025 Metros, Para Parque Coliseo Humberto Perea (Ver Diseño).</v>
          </cell>
          <cell r="E2508" t="str">
            <v>M3</v>
          </cell>
          <cell r="F2508">
            <v>124063.81</v>
          </cell>
          <cell r="G2508">
            <v>42066</v>
          </cell>
        </row>
        <row r="2509">
          <cell r="C2509">
            <v>4445</v>
          </cell>
          <cell r="D2509" t="str">
            <v>Demolicion De Muros De Mamposteria En Los Camerinos Del Cliseo Humberto Perea, Incluye: Cargue, Retiro, Limpieza Y Demoliciones De Elementos Estructurales (Ver Diseño).</v>
          </cell>
          <cell r="E2509" t="str">
            <v>GL</v>
          </cell>
          <cell r="F2509">
            <v>150000000</v>
          </cell>
          <cell r="G2509">
            <v>41968</v>
          </cell>
        </row>
        <row r="2510">
          <cell r="C2510">
            <v>4446</v>
          </cell>
          <cell r="D2510" t="str">
            <v>Concreto De Zapata Y Pedestal En Concreto De 3000 Psi Premezclado, Incluye Acero De Refuerzo (Ver Diseño).</v>
          </cell>
          <cell r="E2510" t="str">
            <v>M3</v>
          </cell>
          <cell r="F2510">
            <v>580183.54</v>
          </cell>
          <cell r="G2510">
            <v>42066</v>
          </cell>
        </row>
        <row r="2511">
          <cell r="C2511">
            <v>4447</v>
          </cell>
          <cell r="D2511" t="str">
            <v>Suministro E Instalacion De Iluminacion Led Con Postes De Acero Galvanizado En Caliente De 6.00 Metros De Altura, Tronco Conico Poligonal En Lamina De Acero, Acabado Final En Pintura De Esmalte Para Exteriores, Incluye Base De Concreto (Ver Diseño).</v>
          </cell>
          <cell r="E2511" t="str">
            <v>GL</v>
          </cell>
          <cell r="F2511">
            <v>450000000</v>
          </cell>
          <cell r="G2511">
            <v>41968</v>
          </cell>
        </row>
        <row r="2512">
          <cell r="C2512">
            <v>4448</v>
          </cell>
          <cell r="D2512" t="str">
            <v>Suministro E Instalacion De Alcorques Para Arboles (Ver Diseño).</v>
          </cell>
          <cell r="E2512" t="str">
            <v>UN</v>
          </cell>
          <cell r="F2512">
            <v>200000</v>
          </cell>
          <cell r="G2512">
            <v>42067</v>
          </cell>
        </row>
        <row r="2513">
          <cell r="C2513">
            <v>4450</v>
          </cell>
          <cell r="D2513" t="str">
            <v>Suministro E Instalacion De Manto Para Control De La Erosion (Ver Diseño).</v>
          </cell>
          <cell r="E2513" t="str">
            <v>M2</v>
          </cell>
          <cell r="F2513">
            <v>37291.25</v>
          </cell>
          <cell r="G2513">
            <v>42066</v>
          </cell>
        </row>
        <row r="2514">
          <cell r="C2514">
            <v>4453</v>
          </cell>
          <cell r="D2514" t="str">
            <v>Suministro E Instalacion De Cortasoles En Estructura En Tuberia Galvanizada, Bases Con Platinas Y Pernos De Anclajes, Pergolas En Madera Plastica Con Pintura Aeroflex De Pintuco O Similar ( Ver Diseño).</v>
          </cell>
          <cell r="E2514" t="str">
            <v>M2</v>
          </cell>
          <cell r="F2514">
            <v>647594.75</v>
          </cell>
          <cell r="G2514">
            <v>41968</v>
          </cell>
        </row>
        <row r="2515">
          <cell r="C2515">
            <v>4455</v>
          </cell>
          <cell r="D2515" t="str">
            <v>Suministro E Instalacion De Adoquin Peatonal En Losetas Prefabricadas Lisas De 0.20X0.20X0.06 Metros Y Demarcacion Tactil Para Discapacidad Segun Normativa Del Espacio Publico En Losetas Toperoles Guias Y Alertas De 0.40X0.40X0.06 Metros, Incluye Base En Material Seleccionado.</v>
          </cell>
          <cell r="E2515" t="str">
            <v>M2</v>
          </cell>
          <cell r="F2515">
            <v>111344.01</v>
          </cell>
          <cell r="G2515">
            <v>42800</v>
          </cell>
        </row>
        <row r="2516">
          <cell r="C2516">
            <v>4456</v>
          </cell>
          <cell r="D2516" t="str">
            <v>Suministro E Instalacion De Campamento, Incluye: Piso En Concreto, Cerramiento, Cubierta En Lamina De Zinc, Instalacion Y Desmonte (Ver Diseño).</v>
          </cell>
          <cell r="E2516" t="str">
            <v>M2</v>
          </cell>
          <cell r="F2516">
            <v>89277.23</v>
          </cell>
          <cell r="G2516">
            <v>42066</v>
          </cell>
        </row>
        <row r="2517">
          <cell r="C2517">
            <v>4459</v>
          </cell>
          <cell r="D2517" t="str">
            <v>Provision De Ornamentacion Para Paisajismo General (Ver Diseño).</v>
          </cell>
          <cell r="E2517" t="str">
            <v>GL</v>
          </cell>
          <cell r="F2517">
            <v>200000000</v>
          </cell>
          <cell r="G2517">
            <v>42067</v>
          </cell>
        </row>
        <row r="2518">
          <cell r="C2518">
            <v>4460</v>
          </cell>
          <cell r="D2518" t="str">
            <v>Provision Para Iluminacion Tipo Led (Ver Diseño)</v>
          </cell>
          <cell r="E2518" t="str">
            <v>GL</v>
          </cell>
          <cell r="F2518">
            <v>100000000</v>
          </cell>
          <cell r="G2518">
            <v>42067</v>
          </cell>
        </row>
        <row r="2519">
          <cell r="C2519">
            <v>4461</v>
          </cell>
          <cell r="D2519" t="str">
            <v>Pozo Profundo Con Su Sistema De Riego (Ver Diseño).</v>
          </cell>
          <cell r="E2519" t="str">
            <v>GL</v>
          </cell>
          <cell r="F2519">
            <v>65061360</v>
          </cell>
          <cell r="G2519">
            <v>42237</v>
          </cell>
        </row>
        <row r="2520">
          <cell r="C2520">
            <v>4462</v>
          </cell>
          <cell r="D2520" t="str">
            <v>Provision Para Elsuministro E Instalacion De Cortasoles (Ver Diseño)</v>
          </cell>
          <cell r="E2520" t="str">
            <v>GL</v>
          </cell>
          <cell r="F2520">
            <v>150000000</v>
          </cell>
          <cell r="G2520">
            <v>42067</v>
          </cell>
        </row>
        <row r="2521">
          <cell r="C2521">
            <v>4463</v>
          </cell>
          <cell r="D2521" t="str">
            <v>Provision Para El Paisajismo General Parque Coliseo Humberto Perea (Ver Diseño).</v>
          </cell>
          <cell r="E2521" t="str">
            <v>GL</v>
          </cell>
          <cell r="F2521">
            <v>103656310</v>
          </cell>
          <cell r="G2521">
            <v>42067</v>
          </cell>
        </row>
        <row r="2522">
          <cell r="C2522">
            <v>4464</v>
          </cell>
          <cell r="D2522" t="str">
            <v>Provision Para La Iluminacion Tipo Led Parque Coliseo Humberto Perea (Ver Diseño).</v>
          </cell>
          <cell r="E2522" t="str">
            <v>GL</v>
          </cell>
          <cell r="F2522">
            <v>400000000</v>
          </cell>
          <cell r="G2522">
            <v>42067</v>
          </cell>
        </row>
        <row r="2523">
          <cell r="C2523">
            <v>4465</v>
          </cell>
          <cell r="D2523" t="str">
            <v>Provision Para Elsistema De Riego Parque Coliseo Humberto Perea (Ver Diseño).</v>
          </cell>
          <cell r="E2523" t="str">
            <v>GL</v>
          </cell>
          <cell r="F2523">
            <v>80000000</v>
          </cell>
          <cell r="G2523">
            <v>42067</v>
          </cell>
        </row>
        <row r="2524">
          <cell r="C2524">
            <v>4466</v>
          </cell>
          <cell r="D2524" t="str">
            <v>Demolicion De Placa De Piso, Muro, Placa O Losa De Entrepiso, En Concreto Reforzado, Incluye: Retiro De Materiales, Para Los Parques Coliseo Humberto Perea Y Parque San Andresito (Ver Diseño).</v>
          </cell>
          <cell r="E2524" t="str">
            <v>M2</v>
          </cell>
          <cell r="F2524">
            <v>51140.59</v>
          </cell>
          <cell r="G2524">
            <v>42314</v>
          </cell>
        </row>
        <row r="2525">
          <cell r="C2525">
            <v>4472</v>
          </cell>
          <cell r="D2525" t="str">
            <v>Estampado Para Acceso A Rampas, Incluye Endurecedor De Piso Y Sellante - Parque Coliseo Humberto Perea (Ver Diseño).</v>
          </cell>
          <cell r="E2525" t="str">
            <v>M2</v>
          </cell>
          <cell r="F2525">
            <v>46973.49</v>
          </cell>
          <cell r="G2525">
            <v>42066</v>
          </cell>
        </row>
        <row r="2526">
          <cell r="C2526">
            <v>4474</v>
          </cell>
          <cell r="D2526" t="str">
            <v>Desmonte De Bajante Sanitario De Asbesto Cemento De 6" A Una Altura &gt; De 10 Metros, Incluye Retiro De Material</v>
          </cell>
          <cell r="E2526" t="str">
            <v>ML</v>
          </cell>
          <cell r="F2526">
            <v>38540</v>
          </cell>
          <cell r="G2526">
            <v>42045</v>
          </cell>
        </row>
        <row r="2527">
          <cell r="C2527">
            <v>4475</v>
          </cell>
          <cell r="D2527" t="str">
            <v>Suministro E Instalación De Bajante Sanitario Pvc De 6" A Altura &gt; De 10 Metros</v>
          </cell>
          <cell r="E2527" t="str">
            <v>ML</v>
          </cell>
          <cell r="F2527">
            <v>62720.62</v>
          </cell>
          <cell r="G2527">
            <v>42538</v>
          </cell>
        </row>
        <row r="2528">
          <cell r="C2528">
            <v>4476</v>
          </cell>
          <cell r="D2528" t="str">
            <v>Punto Sanitario En Pvc De 4" A 6"</v>
          </cell>
          <cell r="E2528" t="str">
            <v>UN</v>
          </cell>
          <cell r="F2528">
            <v>167467.21</v>
          </cell>
          <cell r="G2528">
            <v>42572</v>
          </cell>
        </row>
        <row r="2529">
          <cell r="C2529">
            <v>4477</v>
          </cell>
          <cell r="D2529" t="str">
            <v>Suministro E Instalacion De Cortasoles En Fibra De Vidrio Para Fachada Principal (Ver Diseño)</v>
          </cell>
          <cell r="E2529" t="str">
            <v>M2</v>
          </cell>
          <cell r="F2529">
            <v>250000</v>
          </cell>
          <cell r="G2529">
            <v>42102</v>
          </cell>
        </row>
        <row r="2530">
          <cell r="C2530">
            <v>4479</v>
          </cell>
          <cell r="D2530" t="str">
            <v>Juegos Infantiles: Suministro Mas Instalacion De Columpio Referencia Nº 1Xp8544-2X1483 Con Sillas Para Columpio Para Niños Con Edades De 2 A 5 Años Referencia Nº Ss8696 Y De 5 A 12 Años Referencia Nº  Ss8910 Y Una Bahia Adicional De Referencia Nº - (Ver Diseño)</v>
          </cell>
          <cell r="E2530" t="str">
            <v>UN</v>
          </cell>
          <cell r="F2530">
            <v>7523853.96</v>
          </cell>
          <cell r="G2530">
            <v>42201</v>
          </cell>
        </row>
        <row r="2531">
          <cell r="C2531">
            <v>4481</v>
          </cell>
          <cell r="D2531" t="str">
            <v>Juegos Infantiles: Suministro Mas Instalacion De Sistema De Juegos En Polietileno Para Niños De Edades Entre 5 A 12 Años Referencia Nº 19203 Bosque Negro (Ver Diseño)</v>
          </cell>
          <cell r="E2531" t="str">
            <v>UN</v>
          </cell>
          <cell r="F2531">
            <v>96271416.670000002</v>
          </cell>
          <cell r="G2531">
            <v>42201</v>
          </cell>
        </row>
        <row r="2532">
          <cell r="C2532">
            <v>4483</v>
          </cell>
          <cell r="D2532" t="str">
            <v>Juegos Infantiles: Suministro Mas Instalacion De Sube Y Baja De 4 Puestos Referencia Nº 200 Mas Un Sube Y Baja Sencillo Referencia Nº 6129 (Ver Diseño)</v>
          </cell>
          <cell r="E2532" t="str">
            <v>UN</v>
          </cell>
          <cell r="F2532">
            <v>11650811.4</v>
          </cell>
          <cell r="G2532">
            <v>42201</v>
          </cell>
        </row>
        <row r="2533">
          <cell r="C2533">
            <v>4485</v>
          </cell>
          <cell r="D2533" t="str">
            <v>Suministro Mas Instalacion De Cerradura De Seguridad Tipo Yale O Similar Llave Llave (Ver Diseño)</v>
          </cell>
          <cell r="E2533" t="str">
            <v>UN</v>
          </cell>
          <cell r="F2533">
            <v>86241.67</v>
          </cell>
          <cell r="G2533">
            <v>42496</v>
          </cell>
        </row>
        <row r="2534">
          <cell r="C2534">
            <v>4487</v>
          </cell>
          <cell r="D2534" t="str">
            <v>Suministro Mas Instalacion De Malla Tipo Ciclon Galvanizada Color Azul Y Amarillo, Calibre Nº 9, Con Estructura En Tuberia Galvanizada De 1 1/2" Y 1 1/4" A Cada 1.80 Metros, Con Acabado En Pintura Anticorrosiva Y Esmalte (Ver Diseño)</v>
          </cell>
          <cell r="E2534" t="str">
            <v>ML</v>
          </cell>
          <cell r="F2534">
            <v>81825.240000000005</v>
          </cell>
          <cell r="G2534">
            <v>42314</v>
          </cell>
        </row>
        <row r="2535">
          <cell r="C2535">
            <v>4488</v>
          </cell>
          <cell r="D2535" t="str">
            <v>Demolición De Estructura De Concreto En Mal Estado De 0.10 X 0.15, Incluye Retiro De Material</v>
          </cell>
          <cell r="E2535" t="str">
            <v>ML</v>
          </cell>
          <cell r="F2535">
            <v>7810</v>
          </cell>
          <cell r="G2535">
            <v>42090</v>
          </cell>
        </row>
        <row r="2536">
          <cell r="C2536">
            <v>4491</v>
          </cell>
          <cell r="D2536" t="str">
            <v>Losa Maciza En Concreto De 3000 Psi, Con Bombeo, E = 0.10 Metros, No Incluye Acero De Refuerzo</v>
          </cell>
          <cell r="E2536" t="str">
            <v>M2</v>
          </cell>
          <cell r="F2536">
            <v>117862.27</v>
          </cell>
          <cell r="G2536">
            <v>42132</v>
          </cell>
        </row>
        <row r="2537">
          <cell r="C2537">
            <v>4492</v>
          </cell>
          <cell r="D2537" t="str">
            <v>Suministro E Instalacion De Puente Peatonal En Estructura Metalica De 2" Tubular, Incluye: Materiales, Equipo, Transporte Y Mano De Obra (Ver Diseño).</v>
          </cell>
          <cell r="E2537" t="str">
            <v>GL</v>
          </cell>
          <cell r="F2537">
            <v>25000000</v>
          </cell>
          <cell r="G2537">
            <v>42195</v>
          </cell>
        </row>
        <row r="2538">
          <cell r="C2538">
            <v>4494</v>
          </cell>
          <cell r="D2538" t="str">
            <v>Suministro E Instalacion De Barrera Impermeable En Polietileno De 6.00 Milimetros-(Ver Diseño)</v>
          </cell>
          <cell r="E2538" t="str">
            <v>M2</v>
          </cell>
          <cell r="F2538">
            <v>3964.56</v>
          </cell>
          <cell r="G2538">
            <v>42201</v>
          </cell>
        </row>
        <row r="2539">
          <cell r="C2539">
            <v>4496</v>
          </cell>
          <cell r="D2539" t="str">
            <v>Suministro E Instalacion De Listones De 8" X 1 1/2" X 2.40 Metros En Madera De Sapan (Ver Diseño).</v>
          </cell>
          <cell r="E2539" t="str">
            <v>GL</v>
          </cell>
          <cell r="F2539">
            <v>6698297.2999999998</v>
          </cell>
          <cell r="G2539">
            <v>42201</v>
          </cell>
        </row>
        <row r="2540">
          <cell r="C2540">
            <v>4501</v>
          </cell>
          <cell r="D2540" t="str">
            <v>E- Suministro Y Tendido De Ducteria Conduit Pvc 3/4</v>
          </cell>
          <cell r="E2540" t="str">
            <v>ML</v>
          </cell>
          <cell r="F2540">
            <v>3682.6</v>
          </cell>
          <cell r="G2540">
            <v>42173</v>
          </cell>
        </row>
        <row r="2541">
          <cell r="C2541">
            <v>4502</v>
          </cell>
          <cell r="D2541" t="str">
            <v>E- Suministro Y Tendido De Ducteria Conduit Pvc 1"</v>
          </cell>
          <cell r="E2541" t="str">
            <v>ML</v>
          </cell>
          <cell r="F2541">
            <v>3321.96</v>
          </cell>
          <cell r="G2541">
            <v>42314</v>
          </cell>
        </row>
        <row r="2542">
          <cell r="C2542">
            <v>4503</v>
          </cell>
          <cell r="D2542" t="str">
            <v>E- Suministro Y Tendido De Ducteria Conduit Pvc 1 1/2"</v>
          </cell>
          <cell r="E2542" t="str">
            <v>ML</v>
          </cell>
          <cell r="F2542">
            <v>4588.62</v>
          </cell>
          <cell r="G2542">
            <v>42240</v>
          </cell>
        </row>
        <row r="2543">
          <cell r="C2543">
            <v>4504</v>
          </cell>
          <cell r="D2543" t="str">
            <v>E- Canalizacion 0.30 0.50 En Zona Verde Y Arena, Incluye: Excavacion, Compactado Con Material Del Sitio Y Cinta De Seguridad</v>
          </cell>
          <cell r="E2543" t="str">
            <v>ML</v>
          </cell>
          <cell r="F2543">
            <v>13359.74</v>
          </cell>
          <cell r="G2543">
            <v>42314</v>
          </cell>
        </row>
        <row r="2544">
          <cell r="C2544">
            <v>4506</v>
          </cell>
          <cell r="D2544" t="str">
            <v>E- Suministro E Instalacion De Cable De Cobre Forrado Nº 8 Awg Aislamiento Thw, Incluye Cinta Aislante 23 Y 33</v>
          </cell>
          <cell r="E2544" t="str">
            <v>ML</v>
          </cell>
          <cell r="F2544">
            <v>8539.01</v>
          </cell>
          <cell r="G2544">
            <v>42173</v>
          </cell>
        </row>
        <row r="2545">
          <cell r="C2545">
            <v>4507</v>
          </cell>
          <cell r="D2545" t="str">
            <v>E- Suministro E Instalacion De Cable De Cobre Forrado Nº 6 Awg Aislamiento Thw, Incluye Cinta Aislante 23 Y 33</v>
          </cell>
          <cell r="E2545" t="str">
            <v>ML</v>
          </cell>
          <cell r="F2545">
            <v>8933.81</v>
          </cell>
          <cell r="G2545">
            <v>42173</v>
          </cell>
        </row>
        <row r="2546">
          <cell r="C2546">
            <v>4509</v>
          </cell>
          <cell r="D2546" t="str">
            <v>E- Suministro E Instalacion De Cable De Cobre Forrado Nº 14 Awg Aislamiento Thw, Incluye: Cinta Aislante 23 Y 33</v>
          </cell>
          <cell r="E2546" t="str">
            <v>ML</v>
          </cell>
          <cell r="F2546">
            <v>5289.51</v>
          </cell>
          <cell r="G2546">
            <v>42557</v>
          </cell>
        </row>
        <row r="2547">
          <cell r="C2547">
            <v>4511</v>
          </cell>
          <cell r="D2547" t="str">
            <v>E- Suministro E Instalacion De Cable Encauchetado 3 X 14 Awg</v>
          </cell>
          <cell r="E2547" t="str">
            <v>ML</v>
          </cell>
          <cell r="F2547">
            <v>8230.9699999999993</v>
          </cell>
          <cell r="G2547">
            <v>42557</v>
          </cell>
        </row>
        <row r="2548">
          <cell r="C2548">
            <v>4513</v>
          </cell>
          <cell r="D2548" t="str">
            <v>E- Suministro E Instalacion De Varilla Polo A Tierra, Incluye Varilla, Conector</v>
          </cell>
          <cell r="E2548" t="str">
            <v>UN</v>
          </cell>
          <cell r="F2548">
            <v>175985.3</v>
          </cell>
          <cell r="G2548">
            <v>42557</v>
          </cell>
        </row>
        <row r="2549">
          <cell r="C2549">
            <v>4515</v>
          </cell>
          <cell r="D2549" t="str">
            <v>E- Suministro E Instalacion De Luminaria Tipo Led De 30/40 W - Optica 8686 Y 444</v>
          </cell>
          <cell r="E2549" t="str">
            <v>UN</v>
          </cell>
          <cell r="F2549">
            <v>825247.72</v>
          </cell>
          <cell r="G2549">
            <v>42240</v>
          </cell>
        </row>
        <row r="2550">
          <cell r="C2550">
            <v>4517</v>
          </cell>
          <cell r="D2550" t="str">
            <v>E- Suministro E Instalcion De Luminaria Tipo  Aluled De 60/70 W Optica 444</v>
          </cell>
          <cell r="E2550" t="str">
            <v>UN</v>
          </cell>
          <cell r="F2550">
            <v>1416063.72</v>
          </cell>
          <cell r="G2550">
            <v>42314</v>
          </cell>
        </row>
        <row r="2551">
          <cell r="C2551">
            <v>4520</v>
          </cell>
          <cell r="D2551" t="str">
            <v>E- Suministro E Instalacion De Proyector Tipo Proyeled De 90 W</v>
          </cell>
          <cell r="E2551" t="str">
            <v>UN</v>
          </cell>
          <cell r="F2551">
            <v>1495508.22</v>
          </cell>
          <cell r="G2551">
            <v>42173</v>
          </cell>
        </row>
        <row r="2552">
          <cell r="C2552">
            <v>4522</v>
          </cell>
          <cell r="D2552" t="str">
            <v>E- Suministro E Instalacion De Proyector Tipo Proyeled De 120 W</v>
          </cell>
          <cell r="E2552" t="str">
            <v>UN</v>
          </cell>
          <cell r="F2552">
            <v>1497692.72</v>
          </cell>
          <cell r="G2552">
            <v>42314</v>
          </cell>
        </row>
        <row r="2553">
          <cell r="C2553">
            <v>4524</v>
          </cell>
          <cell r="D2553" t="str">
            <v>E- Suministro E Instalacion De Proyector Tipo Proyeled De 240 W</v>
          </cell>
          <cell r="E2553" t="str">
            <v>UN</v>
          </cell>
          <cell r="F2553">
            <v>2100535.7200000002</v>
          </cell>
          <cell r="G2553">
            <v>42173</v>
          </cell>
        </row>
        <row r="2554">
          <cell r="C2554">
            <v>4525</v>
          </cell>
          <cell r="D2554" t="str">
            <v>E- Suministro E Instalacion De Poste De Acero Galvanizado En Caliente De 6.00 Metros De Altura, Tronco Conico Poligonal, En Lamina De Acero, Con Aditamento Para La Instalacion De Una Luminaria Con Brazo Tipo Alameda De 1.5 Metros, Acabado Final En Pintura De Esmalte Para Exteriores, Incluye Anclaje De Concreto Y Pedestal.</v>
          </cell>
          <cell r="E2554" t="str">
            <v>UN</v>
          </cell>
          <cell r="F2554">
            <v>1293654.1200000001</v>
          </cell>
          <cell r="G2554">
            <v>42557</v>
          </cell>
        </row>
        <row r="2555">
          <cell r="C2555">
            <v>4527</v>
          </cell>
          <cell r="D2555" t="str">
            <v>E- Suministro E Instalacion De Poste De Acero Galvanizado En Caliente De 6.00 Metros De Altura, Tronco Conico Poligonal, En Lamina De Acero, Con Aditamento Para La Instalacion De Dos Luminarias Con Brazo Tipo Alameda De 1.50 Metros, Acabado Final En Pintura De Esmalte Para Exteriores, Incluye Anclaje De Concreto Y Pedestal.</v>
          </cell>
          <cell r="E2555" t="str">
            <v>UN</v>
          </cell>
          <cell r="F2555">
            <v>1363654.12</v>
          </cell>
          <cell r="G2555">
            <v>42173</v>
          </cell>
        </row>
        <row r="2556">
          <cell r="C2556">
            <v>4528</v>
          </cell>
          <cell r="D2556" t="str">
            <v>E- Suministro E Instalacion De Poste De Acero Galvanizado En Caliente De 8.00 Metros De Altura, Tronco Conico Poligonal En Lamina De Acero Con Crucete De 2.40 Metros Para La Instalacion De Tres Reflectores Proyeled De 90 W, Acabado Final En Pintura De Esmalte Para Exteriores, Incluye Anclaje De Concreto Y Pedestal.</v>
          </cell>
          <cell r="E2556" t="str">
            <v>UN</v>
          </cell>
          <cell r="F2556">
            <v>1739982.12</v>
          </cell>
          <cell r="G2556">
            <v>42173</v>
          </cell>
        </row>
        <row r="2557">
          <cell r="C2557">
            <v>4530</v>
          </cell>
          <cell r="D2557" t="str">
            <v>E- Suministro E Instalacion De Poste Acero Galvanizado En Caliente De 12.00 Metros De Altura, Tronco Conico Poligonal En Lamina De Acero Con Crucete De 2.80 Metros Para La Instalacion De Cinco Reflectores Proyeled De 120 W, Acabado Final En Pintura De Esmalte Para Exteriores, Incluye Anclaje De Concreto Y Pedestal.</v>
          </cell>
          <cell r="E2557" t="str">
            <v>UN</v>
          </cell>
          <cell r="F2557">
            <v>2326042.12</v>
          </cell>
          <cell r="G2557">
            <v>42173</v>
          </cell>
        </row>
        <row r="2558">
          <cell r="C2558">
            <v>4531</v>
          </cell>
          <cell r="D2558" t="str">
            <v>Formaleta Metalica Para Losa Y Muros (Ver Diseño)</v>
          </cell>
          <cell r="E2558" t="str">
            <v>M2</v>
          </cell>
          <cell r="F2558">
            <v>13925.25</v>
          </cell>
          <cell r="G2558">
            <v>42201</v>
          </cell>
        </row>
        <row r="2559">
          <cell r="C2559">
            <v>4532</v>
          </cell>
          <cell r="D2559" t="str">
            <v>Formaleta Metalica Para Columnas (Ver Diseño)</v>
          </cell>
          <cell r="E2559" t="str">
            <v>M2</v>
          </cell>
          <cell r="F2559">
            <v>28880.17</v>
          </cell>
          <cell r="G2559">
            <v>42201</v>
          </cell>
        </row>
        <row r="2560">
          <cell r="C2560">
            <v>4533</v>
          </cell>
          <cell r="D2560" t="str">
            <v>Concreto De 3000 Psi Premezclado, No Incluye Acero De Refuerzo (Ver Diseño)</v>
          </cell>
          <cell r="E2560" t="str">
            <v>M3</v>
          </cell>
          <cell r="F2560">
            <v>417604.9</v>
          </cell>
          <cell r="G2560">
            <v>42417</v>
          </cell>
        </row>
        <row r="2561">
          <cell r="C2561">
            <v>4537</v>
          </cell>
          <cell r="D2561" t="str">
            <v>E- Suministro E Instalacion De Cruceta Metalica Galvanizada Tipo Bandera De 2.40 Con Sus Accesorios</v>
          </cell>
          <cell r="E2561" t="str">
            <v>UN</v>
          </cell>
          <cell r="F2561">
            <v>197795.88</v>
          </cell>
          <cell r="G2561">
            <v>42173</v>
          </cell>
        </row>
        <row r="2562">
          <cell r="C2562">
            <v>4539</v>
          </cell>
          <cell r="D2562" t="str">
            <v>E- Suministro Y Tendido De Cable De Aluminio Ascr Desnudo Nº 1/0</v>
          </cell>
          <cell r="E2562" t="str">
            <v>ML</v>
          </cell>
          <cell r="F2562">
            <v>3887.52</v>
          </cell>
          <cell r="G2562">
            <v>42173</v>
          </cell>
        </row>
        <row r="2563">
          <cell r="C2563">
            <v>4541</v>
          </cell>
          <cell r="D2563" t="str">
            <v>E- Suministro E Instalacion De Brazo Para Luminaria Tipo Alameda De 1.50 Metros, Galvanizado En Caliente</v>
          </cell>
          <cell r="E2563" t="str">
            <v>UN</v>
          </cell>
          <cell r="F2563">
            <v>161024.42000000001</v>
          </cell>
          <cell r="G2563">
            <v>42173</v>
          </cell>
        </row>
        <row r="2564">
          <cell r="C2564">
            <v>4544</v>
          </cell>
          <cell r="D2564" t="str">
            <v>E- Tablero De Control Para Iluminacion, Incluye Fotocelda, Base Para Fotocelda, Contactores, Breakers, Sistema De Sujecion Y Accesorios</v>
          </cell>
          <cell r="E2564" t="str">
            <v>UN</v>
          </cell>
          <cell r="F2564">
            <v>1850118.26</v>
          </cell>
          <cell r="G2564">
            <v>42314</v>
          </cell>
        </row>
        <row r="2565">
          <cell r="C2565">
            <v>4545</v>
          </cell>
          <cell r="D2565" t="str">
            <v>E- Suministro E Instalacion De Poste De Acero Galvanizado En Caliente De 10.00 Metros De Altura, Tronco Conico Poligonal, En Lamina De Acero, Con Crucete De 1.80 Metros Para La Instalacion De Dos Reflectores Proyeled De 120W, Acabado Final En Pintura De Esmalte Para Exteriores, Incluye Anclaje De Concreto Y Pedestal.</v>
          </cell>
          <cell r="E2565" t="str">
            <v>UN</v>
          </cell>
          <cell r="F2565">
            <v>2054714.12</v>
          </cell>
          <cell r="G2565">
            <v>42314</v>
          </cell>
        </row>
        <row r="2566">
          <cell r="C2566">
            <v>4546</v>
          </cell>
          <cell r="D2566" t="str">
            <v>E- Suministro E Instalacion De Caseton Ecologico En Icopor (Ver Diseño)</v>
          </cell>
          <cell r="E2566" t="str">
            <v>M3</v>
          </cell>
          <cell r="F2566">
            <v>121355.32</v>
          </cell>
          <cell r="G2566">
            <v>42201</v>
          </cell>
        </row>
        <row r="2567">
          <cell r="C2567">
            <v>4547</v>
          </cell>
          <cell r="D2567" t="str">
            <v>Ornamentacion Y Jardineria - Suministro E Instalacion De Arbol Caracoli (Nombre Cientifico: Anacardium Excelsum) Altura De 2.00 A 3.00 Metros, Incluye: Transporte Y Siembra.</v>
          </cell>
          <cell r="E2567" t="str">
            <v>UN</v>
          </cell>
          <cell r="F2567">
            <v>230000</v>
          </cell>
          <cell r="G2567">
            <v>42152</v>
          </cell>
        </row>
        <row r="2568">
          <cell r="C2568">
            <v>4548</v>
          </cell>
          <cell r="D2568" t="str">
            <v>Ornamentacion Y Jardineria - Suministro E Instalacion De Arbol Roble Morado, Altura De 2.00 Metros Aproximado, Incluye: Transporte Y Siembra.</v>
          </cell>
          <cell r="E2568" t="str">
            <v>UN</v>
          </cell>
          <cell r="F2568">
            <v>92000</v>
          </cell>
          <cell r="G2568">
            <v>42242</v>
          </cell>
        </row>
        <row r="2569">
          <cell r="C2569">
            <v>4549</v>
          </cell>
          <cell r="D2569" t="str">
            <v>Ornamentacion Y Jardineria - Suministro E Instalacion De Arbol Alistonia, Altura De 2.00 Metros Aproximado, Incluye: Transporte Y Siembra.</v>
          </cell>
          <cell r="E2569" t="str">
            <v>UN</v>
          </cell>
          <cell r="F2569">
            <v>112000</v>
          </cell>
          <cell r="G2569">
            <v>42178</v>
          </cell>
        </row>
        <row r="2570">
          <cell r="C2570">
            <v>4550</v>
          </cell>
          <cell r="D2570" t="str">
            <v>Ornamentacion Y Jardineria - Suministro E Instalacion De Arbol Ebano (Nombre Cientifico: Caesalpinia Ebano) Altura De 2.00 A 3.00 Metros, Incluye: Transporte Y Siembra.</v>
          </cell>
          <cell r="E2570" t="str">
            <v>UN</v>
          </cell>
          <cell r="F2570">
            <v>230000</v>
          </cell>
          <cell r="G2570">
            <v>42152</v>
          </cell>
        </row>
        <row r="2571">
          <cell r="C2571">
            <v>4551</v>
          </cell>
          <cell r="D2571" t="str">
            <v>Ornamentacion Y Jardineria - Suministro E Instalacion De Arbol Pepo O Chumbimbo (Nombre Cientifico: Sapindus Saponaria) Altura De 2.00 A 3.00 Metros, Incluye: Transporte Y Siembra.</v>
          </cell>
          <cell r="E2571" t="str">
            <v>UN</v>
          </cell>
          <cell r="F2571">
            <v>230000</v>
          </cell>
          <cell r="G2571">
            <v>42152</v>
          </cell>
        </row>
        <row r="2572">
          <cell r="C2572">
            <v>4552</v>
          </cell>
          <cell r="D2572" t="str">
            <v>Ornamentacion Y Jardineria - Suministro E Instalacion De Palma De Vino (Nombre Cientifico: Attalea Butyracea) Altura De 2.00 A 3.00 Metros, Incluye: Transporte Y Siembra</v>
          </cell>
          <cell r="E2572" t="str">
            <v>UN</v>
          </cell>
          <cell r="F2572">
            <v>230000</v>
          </cell>
          <cell r="G2572">
            <v>42152</v>
          </cell>
        </row>
        <row r="2573">
          <cell r="C2573">
            <v>4553</v>
          </cell>
          <cell r="D2573" t="str">
            <v>Ornamentacion Y Jardineria - Suministro E Instalacion De Palma Dactil De Azucar (Nombre Cientifico: Phoenix Sylvestris) Altura De 2.00 A 3.00 Metros, Incluye: Transporte Y Siembra.</v>
          </cell>
          <cell r="E2573" t="str">
            <v>UN</v>
          </cell>
          <cell r="F2573">
            <v>230000</v>
          </cell>
          <cell r="G2573">
            <v>42152</v>
          </cell>
        </row>
        <row r="2574">
          <cell r="C2574">
            <v>4554</v>
          </cell>
          <cell r="D2574" t="str">
            <v>Ornamentacion Y Jardineria - Suministro E Instalacion De Planta Carey (Nombre Cientifico: Cordyline Terminalis) Incluye Transporte Y Siembra.</v>
          </cell>
          <cell r="E2574" t="str">
            <v>UN</v>
          </cell>
          <cell r="F2574">
            <v>3500</v>
          </cell>
          <cell r="G2574">
            <v>42242</v>
          </cell>
        </row>
        <row r="2575">
          <cell r="C2575">
            <v>4555</v>
          </cell>
          <cell r="D2575" t="str">
            <v>Suministro E Instalacion De Adoquin Peatonal En Losetas Prefabricadas A50, Tactil Alerta A55 Y Tactil Guia A56 De 0.20 X 0.20 X 0.06 Metros, Con Borde De Confinamiento A Ambos Lados De 0.15 X 0.30 Metros En Concreto De 3000 Psi Reforzado Con 2 Varillas De 3/8" Y Estribos De 1/42 A Cada 0.32 Metros (Ver Diseño).</v>
          </cell>
          <cell r="E2575" t="str">
            <v>M2</v>
          </cell>
          <cell r="F2575">
            <v>113408.92</v>
          </cell>
          <cell r="G2575">
            <v>42800</v>
          </cell>
        </row>
        <row r="2576">
          <cell r="C2576">
            <v>4560</v>
          </cell>
          <cell r="D2576" t="str">
            <v>Suministro E Instalacion De Adoquin Peatonal Drenante A50 De 0.10 X 0.20 X 0.06 Metros Color Gris (Ver Diseño).</v>
          </cell>
          <cell r="E2576" t="str">
            <v>M2</v>
          </cell>
          <cell r="F2576">
            <v>91362.96</v>
          </cell>
          <cell r="G2576">
            <v>42240</v>
          </cell>
        </row>
        <row r="2577">
          <cell r="C2577">
            <v>4561</v>
          </cell>
          <cell r="D2577" t="str">
            <v>Ornamentacion Y Jardineria - Suministro E Instalacion De Arbol Ceiba Blanca, Altura De 2.00 Metros Aproximado, Incluye Transporte Y Siembra</v>
          </cell>
          <cell r="E2577" t="str">
            <v>UN</v>
          </cell>
          <cell r="F2577">
            <v>92000</v>
          </cell>
          <cell r="G2577">
            <v>42242</v>
          </cell>
        </row>
        <row r="2578">
          <cell r="C2578">
            <v>4562</v>
          </cell>
          <cell r="D2578" t="str">
            <v>Remocion De Obstaculos (Ver Diseño)</v>
          </cell>
          <cell r="E2578" t="str">
            <v>UN</v>
          </cell>
          <cell r="F2578">
            <v>106350.86</v>
          </cell>
          <cell r="G2578">
            <v>42242</v>
          </cell>
        </row>
        <row r="2579">
          <cell r="C2579">
            <v>4563</v>
          </cell>
          <cell r="D2579" t="str">
            <v>Concreto Clase G (Ver Diseño)</v>
          </cell>
          <cell r="E2579" t="str">
            <v>M3</v>
          </cell>
          <cell r="F2579">
            <v>204922.4</v>
          </cell>
          <cell r="G2579">
            <v>42241</v>
          </cell>
        </row>
        <row r="2580">
          <cell r="C2580">
            <v>4564</v>
          </cell>
          <cell r="D2580" t="str">
            <v>Provision Redes Electricas Existentes: Reubicacion Postes En El Parque, Reubicacion De Centro De Transformacion, Proyecto Plaza Hospital (Ver Diseño).</v>
          </cell>
          <cell r="E2580" t="str">
            <v>GL</v>
          </cell>
          <cell r="F2580">
            <v>50000000</v>
          </cell>
          <cell r="G2580">
            <v>42237</v>
          </cell>
        </row>
        <row r="2581">
          <cell r="C2581">
            <v>4565</v>
          </cell>
          <cell r="D2581" t="str">
            <v>Provision De Paisajismo Y Amoblamiento Urbano De La Plaza Hospital (Ver Diseño)</v>
          </cell>
          <cell r="E2581" t="str">
            <v>GL</v>
          </cell>
          <cell r="F2581">
            <v>50000000</v>
          </cell>
          <cell r="G2581">
            <v>42227</v>
          </cell>
        </row>
        <row r="2582">
          <cell r="C2582">
            <v>4572</v>
          </cell>
          <cell r="D2582" t="str">
            <v>Demolición De Viga O Estructura En Concreto, Ancho &lt; A 0.60 Metros,  Inlcuye Retiro De Material</v>
          </cell>
          <cell r="E2582" t="str">
            <v>ML</v>
          </cell>
          <cell r="F2582">
            <v>8816.25</v>
          </cell>
          <cell r="G2582">
            <v>42209</v>
          </cell>
        </row>
        <row r="2583">
          <cell r="C2583">
            <v>4573</v>
          </cell>
          <cell r="D2583" t="str">
            <v>Plantilla En Concreto De 2500 Psi Ancho &lt; De 0.60 Metros E= 0.08 Metros</v>
          </cell>
          <cell r="E2583" t="str">
            <v>ML</v>
          </cell>
          <cell r="F2583">
            <v>30858.16</v>
          </cell>
          <cell r="G2583">
            <v>42209</v>
          </cell>
        </row>
        <row r="2584">
          <cell r="C2584">
            <v>4574</v>
          </cell>
          <cell r="D2584" t="str">
            <v>Ornamentacion Y Jardineria - Suministro E Instalacion De Sillas O Bancas Prefabricadas En Granito Gris Pulido Para Exteriores, Sin Espaldar Tipo Canoas De 1.80 Metros, Incluye Transporte (Ver Diseño).</v>
          </cell>
          <cell r="E2584" t="str">
            <v>UN</v>
          </cell>
          <cell r="F2584">
            <v>1277814.53</v>
          </cell>
          <cell r="G2584">
            <v>42242</v>
          </cell>
        </row>
        <row r="2585">
          <cell r="C2585">
            <v>4575</v>
          </cell>
          <cell r="D2585" t="str">
            <v>Suministro E Instalacion De Bolardos Metalicos Bajos Segun Diseños</v>
          </cell>
          <cell r="E2585" t="str">
            <v>UN</v>
          </cell>
          <cell r="F2585">
            <v>240125.17</v>
          </cell>
          <cell r="G2585">
            <v>42241</v>
          </cell>
        </row>
        <row r="2586">
          <cell r="C2586">
            <v>4576</v>
          </cell>
          <cell r="D2586" t="str">
            <v>Suministro E Instalacion De Canecas De Basuras En Acero Inoxidable De 35 Cms De Diametro Por 60 Cms De Alto (Ver Diseño).</v>
          </cell>
          <cell r="E2586" t="str">
            <v>UN</v>
          </cell>
          <cell r="F2586">
            <v>1008648.89</v>
          </cell>
          <cell r="G2586">
            <v>42241</v>
          </cell>
        </row>
        <row r="2587">
          <cell r="C2587">
            <v>4577</v>
          </cell>
          <cell r="D2587" t="str">
            <v>Suministro E Instalacion De Perfil En Aluminio Para Cubierta Metalica Umbrales (Ver Diseño).</v>
          </cell>
          <cell r="E2587" t="str">
            <v>ML</v>
          </cell>
          <cell r="F2587">
            <v>62228.84</v>
          </cell>
          <cell r="G2587">
            <v>42241</v>
          </cell>
        </row>
        <row r="2588">
          <cell r="C2588">
            <v>4583</v>
          </cell>
          <cell r="D2588" t="str">
            <v>Recubrimiento De Piso De Planchon En Arkodeck O Similar H 3.00 Cms (Ver Diseño).</v>
          </cell>
          <cell r="E2588" t="str">
            <v>M2</v>
          </cell>
          <cell r="F2588">
            <v>293883.83</v>
          </cell>
          <cell r="G2588">
            <v>42241</v>
          </cell>
        </row>
        <row r="2589">
          <cell r="C2589">
            <v>4584</v>
          </cell>
          <cell r="D2589" t="str">
            <v>Fachada De Modulo De Baños Y Venta Estacionaria En Arkodeck O Similar H 2.5 Cms (Ver Diseño).</v>
          </cell>
          <cell r="E2589" t="str">
            <v>M2</v>
          </cell>
          <cell r="F2589">
            <v>287597.83</v>
          </cell>
          <cell r="G2589">
            <v>42242</v>
          </cell>
        </row>
        <row r="2590">
          <cell r="C2590">
            <v>4586</v>
          </cell>
          <cell r="D2590" t="str">
            <v>Provisiones De Subterranizacion De Redes Para Los Proyectos De Las Plazas En El Distrito De Barranquilla.</v>
          </cell>
          <cell r="E2590" t="str">
            <v>GL</v>
          </cell>
          <cell r="F2590">
            <v>400000000</v>
          </cell>
          <cell r="G2590">
            <v>42241</v>
          </cell>
        </row>
        <row r="2591">
          <cell r="C2591">
            <v>4587</v>
          </cell>
          <cell r="D2591" t="str">
            <v>Losa Maciza En Concreto De 3000 Psi Reforzada Con Varillas De 3/8" En Ambos Sentidos A Cada 0.15 Metros, Espesor 0.10 Metros</v>
          </cell>
          <cell r="E2591" t="str">
            <v>M2</v>
          </cell>
          <cell r="F2591">
            <v>89276.38</v>
          </cell>
          <cell r="G2591">
            <v>42496</v>
          </cell>
        </row>
        <row r="2592">
          <cell r="C2592">
            <v>4588</v>
          </cell>
          <cell r="D2592" t="str">
            <v>Suministro E Instalacion De Modulo O Panel Central En Malla Ciclon, Forrada En Pvc Calibre 10, Con Marco En Tuberia Galvanizada De 1" Calibre 18 Para Cerramiento De Canchas, No Incluye La Estructura O Parales De Fijacion (Ver Diseño).</v>
          </cell>
          <cell r="E2592" t="str">
            <v>M2</v>
          </cell>
          <cell r="F2592">
            <v>60120.1</v>
          </cell>
          <cell r="G2592">
            <v>42496</v>
          </cell>
        </row>
        <row r="2593">
          <cell r="C2593">
            <v>4589</v>
          </cell>
          <cell r="D2593" t="str">
            <v>Provisiones Para El Diseño, Suministro E Instalacion De Iluminacion, Para El Mejoramiento Y Construccion De Parques Publicos, Canchas, Zonas Verdes Y Boulevares Fase Iii (Ver Diseño).</v>
          </cell>
          <cell r="E2593" t="str">
            <v>GL</v>
          </cell>
          <cell r="F2593">
            <v>1283595144</v>
          </cell>
          <cell r="G2593">
            <v>42249</v>
          </cell>
        </row>
        <row r="2594">
          <cell r="C2594">
            <v>4592</v>
          </cell>
          <cell r="D2594" t="str">
            <v>Suministro E Instalacion De Sistema De Riego - Hidrantes (Ver Diseño).</v>
          </cell>
          <cell r="E2594" t="str">
            <v>ML</v>
          </cell>
          <cell r="F2594">
            <v>35310.89</v>
          </cell>
          <cell r="G2594">
            <v>42496</v>
          </cell>
        </row>
        <row r="2595">
          <cell r="C2595">
            <v>4593</v>
          </cell>
          <cell r="D2595" t="str">
            <v>E - Juegos Infantiles - Suministro E Instalacion De Domo Escalador Grande (Ver Diseño).</v>
          </cell>
          <cell r="E2595" t="str">
            <v>UN</v>
          </cell>
          <cell r="F2595">
            <v>13496451</v>
          </cell>
          <cell r="G2595">
            <v>42314</v>
          </cell>
        </row>
        <row r="2596">
          <cell r="C2596">
            <v>4594</v>
          </cell>
          <cell r="D2596" t="str">
            <v>E - Juegos Infantiles - Suministro E Instalacion De Columpio Doble Con Dos Sillas Para Niños De 2 A 5 Años Y Dos Sillas Para Niños De 5 A 12 Años (Ver Diseño).</v>
          </cell>
          <cell r="E2596" t="str">
            <v>UN</v>
          </cell>
          <cell r="F2596">
            <v>7466814</v>
          </cell>
          <cell r="G2596">
            <v>42314</v>
          </cell>
        </row>
        <row r="2597">
          <cell r="C2597">
            <v>4595</v>
          </cell>
          <cell r="D2597" t="str">
            <v>E - Juegos Infantiles - Suministro E Instalacion De Sube Y Baja De 4 Puestos, Mas Un Sube Y Baja Sencillo (Ver Diseño).</v>
          </cell>
          <cell r="E2597" t="str">
            <v>UN</v>
          </cell>
          <cell r="F2597">
            <v>12095015</v>
          </cell>
          <cell r="G2597">
            <v>42279</v>
          </cell>
        </row>
        <row r="2598">
          <cell r="C2598">
            <v>4596</v>
          </cell>
          <cell r="D2598" t="str">
            <v>E - Juegos Infantiles - Suministro E Instalacion De Sistema De Juego Para Niños De 5 A 12 Años De Sistema Multiple O Similar (Ver Diseño).</v>
          </cell>
          <cell r="E2598" t="str">
            <v>UN</v>
          </cell>
          <cell r="F2598">
            <v>47874126</v>
          </cell>
          <cell r="G2598">
            <v>42314</v>
          </cell>
        </row>
        <row r="2599">
          <cell r="C2599">
            <v>4597</v>
          </cell>
          <cell r="D2599" t="str">
            <v>E - Juegos Infantiles - Suministro E Instalacion De Columpio Para Niños Con Discapacidad Con Edades De 2 A 5 Años ( Ver Diseño).</v>
          </cell>
          <cell r="E2599" t="str">
            <v>UN</v>
          </cell>
          <cell r="F2599">
            <v>12800000</v>
          </cell>
          <cell r="G2599">
            <v>42314</v>
          </cell>
        </row>
        <row r="2600">
          <cell r="C2600">
            <v>4598</v>
          </cell>
          <cell r="D2600" t="str">
            <v>E - Juegos Infantiles - Suministro E Instalacion De Columpio Triple Con Dos Sillas Para Niños De 2  A 5 Años Y Cuatro Sillas Para Niños De 5 A 12 Años ( Ver Diseño).</v>
          </cell>
          <cell r="E2600" t="str">
            <v>UN</v>
          </cell>
          <cell r="F2600">
            <v>15534220</v>
          </cell>
          <cell r="G2600">
            <v>42314</v>
          </cell>
        </row>
        <row r="2601">
          <cell r="C2601">
            <v>4599</v>
          </cell>
          <cell r="D2601" t="str">
            <v>E - Juegos Infantiles - Suministro E Instalacion De Sistema De Juegos Para Niños De 5 A 12 Años (Ver Diseño).</v>
          </cell>
          <cell r="E2601" t="str">
            <v>UN</v>
          </cell>
          <cell r="F2601">
            <v>94237449</v>
          </cell>
          <cell r="G2601">
            <v>42314</v>
          </cell>
        </row>
        <row r="2602">
          <cell r="C2602">
            <v>4600</v>
          </cell>
          <cell r="D2602" t="str">
            <v>E - Juegos Infantiles - Suministro E Instalacion De Resbaladero Triple (Ver Diseño).</v>
          </cell>
          <cell r="E2602" t="str">
            <v>UN</v>
          </cell>
          <cell r="F2602">
            <v>51570884</v>
          </cell>
          <cell r="G2602">
            <v>42314</v>
          </cell>
        </row>
        <row r="2603">
          <cell r="C2603">
            <v>4601</v>
          </cell>
          <cell r="D2603" t="str">
            <v>Conformación Separadores Y Zonas Verdes Con Material Seleccionado Del Sitio</v>
          </cell>
          <cell r="E2603" t="str">
            <v>M3</v>
          </cell>
          <cell r="F2603">
            <v>12962.23</v>
          </cell>
          <cell r="G2603">
            <v>42242</v>
          </cell>
        </row>
        <row r="2604">
          <cell r="C2604">
            <v>4604</v>
          </cell>
          <cell r="D2604" t="str">
            <v>Suministro Y Aplicación De Goedren (Lloraderos)</v>
          </cell>
          <cell r="E2604" t="str">
            <v>M2</v>
          </cell>
          <cell r="F2604">
            <v>1726.5</v>
          </cell>
          <cell r="G2604">
            <v>42242</v>
          </cell>
        </row>
        <row r="2605">
          <cell r="C2605">
            <v>4605</v>
          </cell>
          <cell r="D2605" t="str">
            <v>Aplicación De Geotextil Tejido Tipo 1</v>
          </cell>
          <cell r="E2605" t="str">
            <v>M2</v>
          </cell>
          <cell r="F2605">
            <v>7893.17</v>
          </cell>
          <cell r="G2605">
            <v>42242</v>
          </cell>
        </row>
        <row r="2606">
          <cell r="C2606">
            <v>4606</v>
          </cell>
          <cell r="D2606" t="str">
            <v>Base Suelo Cemento 1:20, Compactado E= 0.50 Mts</v>
          </cell>
          <cell r="E2606" t="str">
            <v>M2</v>
          </cell>
          <cell r="F2606">
            <v>75918.399999999994</v>
          </cell>
          <cell r="G2606">
            <v>42242</v>
          </cell>
        </row>
        <row r="2607">
          <cell r="C2607">
            <v>4607</v>
          </cell>
          <cell r="D2607" t="str">
            <v>Excavación Para Pilotes Con Equipo De Perforación</v>
          </cell>
          <cell r="E2607" t="str">
            <v>ML</v>
          </cell>
          <cell r="F2607">
            <v>293915</v>
          </cell>
          <cell r="G2607">
            <v>42243</v>
          </cell>
        </row>
        <row r="2608">
          <cell r="C2608">
            <v>4608</v>
          </cell>
          <cell r="D2608" t="str">
            <v>Concreto De F¨C = 28 Mpa, Para Dados</v>
          </cell>
          <cell r="E2608" t="str">
            <v>M3</v>
          </cell>
          <cell r="F2608">
            <v>751189</v>
          </cell>
          <cell r="G2608">
            <v>42243</v>
          </cell>
        </row>
        <row r="2609">
          <cell r="C2609">
            <v>4609</v>
          </cell>
          <cell r="D2609" t="str">
            <v>Concreto De F´C = 35 Mpa Para Pilotes</v>
          </cell>
          <cell r="E2609" t="str">
            <v>M3</v>
          </cell>
          <cell r="F2609">
            <v>1006969.5</v>
          </cell>
          <cell r="G2609">
            <v>42243</v>
          </cell>
        </row>
        <row r="2610">
          <cell r="C2610">
            <v>4610</v>
          </cell>
          <cell r="D2610" t="str">
            <v>Concreto De F¨C = 35 Mpa Para Tablero</v>
          </cell>
          <cell r="E2610" t="str">
            <v>M3</v>
          </cell>
          <cell r="F2610">
            <v>982677.83</v>
          </cell>
          <cell r="G2610">
            <v>42243</v>
          </cell>
        </row>
        <row r="2611">
          <cell r="C2611">
            <v>4612</v>
          </cell>
          <cell r="D2611" t="str">
            <v>Concreto F¨C = 28 Mpa Para Losa Maciza</v>
          </cell>
          <cell r="E2611" t="str">
            <v>M2</v>
          </cell>
          <cell r="F2611">
            <v>143813</v>
          </cell>
          <cell r="G2611">
            <v>42552</v>
          </cell>
        </row>
        <row r="2612">
          <cell r="C2612">
            <v>4613</v>
          </cell>
          <cell r="D2612" t="str">
            <v>Drenajes Del Tablero Con Tubería Pvc Sanitaria D = 4", Longitud 0.50 Metros</v>
          </cell>
          <cell r="E2612" t="str">
            <v>UN</v>
          </cell>
          <cell r="F2612">
            <v>31482.33</v>
          </cell>
          <cell r="G2612">
            <v>42243</v>
          </cell>
        </row>
        <row r="2613">
          <cell r="C2613">
            <v>4614</v>
          </cell>
          <cell r="D2613" t="str">
            <v>Provisiones Para Las  Instalaciones Electricas (Ver Diseño).</v>
          </cell>
          <cell r="E2613" t="str">
            <v>GL</v>
          </cell>
          <cell r="F2613">
            <v>550000000</v>
          </cell>
          <cell r="G2613">
            <v>42401</v>
          </cell>
        </row>
        <row r="2614">
          <cell r="C2614">
            <v>4615</v>
          </cell>
          <cell r="D2614" t="str">
            <v>Provisiones Para Dotacion (Ver Diseño).</v>
          </cell>
          <cell r="E2614" t="str">
            <v>GL</v>
          </cell>
          <cell r="F2614">
            <v>500000000</v>
          </cell>
          <cell r="G2614">
            <v>42401</v>
          </cell>
        </row>
        <row r="2615">
          <cell r="C2615">
            <v>4616</v>
          </cell>
          <cell r="D2615" t="str">
            <v>Demolición Y Fresado De Pavimento Asfaltico</v>
          </cell>
          <cell r="E2615" t="str">
            <v>M3</v>
          </cell>
          <cell r="F2615">
            <v>36357.269999999997</v>
          </cell>
          <cell r="G2615">
            <v>42249</v>
          </cell>
        </row>
        <row r="2616">
          <cell r="C2616">
            <v>4618</v>
          </cell>
          <cell r="D2616" t="str">
            <v>Acero De Preesforzado Para El Tablero (Ton - Ml)</v>
          </cell>
          <cell r="E2616" t="str">
            <v>SD</v>
          </cell>
          <cell r="F2616">
            <v>1395.33</v>
          </cell>
          <cell r="G2616">
            <v>42249</v>
          </cell>
        </row>
        <row r="2617">
          <cell r="C2617">
            <v>4621</v>
          </cell>
          <cell r="D2617" t="str">
            <v>Junta De Dilación Para Losa De Acceso</v>
          </cell>
          <cell r="E2617" t="str">
            <v>ML</v>
          </cell>
          <cell r="F2617">
            <v>279927.3</v>
          </cell>
          <cell r="G2617">
            <v>42250</v>
          </cell>
        </row>
        <row r="2618">
          <cell r="C2618">
            <v>4622</v>
          </cell>
          <cell r="D2618" t="str">
            <v>E - Juegos Infantiles - Suministro E Instalacion De Sube Y Baja Sencillo (Ver Diseño).</v>
          </cell>
          <cell r="E2618" t="str">
            <v>UN</v>
          </cell>
          <cell r="F2618">
            <v>7903467</v>
          </cell>
          <cell r="G2618">
            <v>42314</v>
          </cell>
        </row>
        <row r="2619">
          <cell r="C2619">
            <v>4623</v>
          </cell>
          <cell r="D2619" t="str">
            <v>E - Juegos Infantiles - Suministro E Instalacion De Police Car Cruisin´ Mate (Ver Diseño).</v>
          </cell>
          <cell r="E2619" t="str">
            <v>UN</v>
          </cell>
          <cell r="F2619">
            <v>6182210</v>
          </cell>
          <cell r="G2619">
            <v>42314</v>
          </cell>
        </row>
        <row r="2620">
          <cell r="C2620">
            <v>4627</v>
          </cell>
          <cell r="D2620" t="str">
            <v>Piso En Baldosa De Porcelanato De 0.80 X 0.80 Metros, Referencia Detroint Beige (Ver Diseño).</v>
          </cell>
          <cell r="E2620" t="str">
            <v>M2</v>
          </cell>
          <cell r="F2620">
            <v>144747.49</v>
          </cell>
          <cell r="G2620">
            <v>42429</v>
          </cell>
        </row>
        <row r="2621">
          <cell r="C2621">
            <v>4628</v>
          </cell>
          <cell r="D2621" t="str">
            <v>Escalera De Un Tramo 17 Huellas, Piso En Granito (Ver Diseño).</v>
          </cell>
          <cell r="E2621" t="str">
            <v>UN</v>
          </cell>
          <cell r="F2621">
            <v>5900000</v>
          </cell>
          <cell r="G2621">
            <v>42401</v>
          </cell>
        </row>
        <row r="2622">
          <cell r="C2622">
            <v>4629</v>
          </cell>
          <cell r="D2622" t="str">
            <v>Provision Para Los Proyectos Productivos De La Poblacion Carcelaria (Ver Diseño).</v>
          </cell>
          <cell r="E2622" t="str">
            <v>GL</v>
          </cell>
          <cell r="F2622">
            <v>300000000</v>
          </cell>
          <cell r="G2622">
            <v>42401</v>
          </cell>
        </row>
        <row r="2623">
          <cell r="C2623">
            <v>4630</v>
          </cell>
          <cell r="D2623" t="str">
            <v>Provision Para El Sistema De Seguridad (Ver Diseño).</v>
          </cell>
          <cell r="E2623" t="str">
            <v>GL</v>
          </cell>
          <cell r="F2623">
            <v>200000000</v>
          </cell>
          <cell r="G2623">
            <v>42401</v>
          </cell>
        </row>
        <row r="2624">
          <cell r="C2624">
            <v>4631</v>
          </cell>
          <cell r="D2624" t="str">
            <v>Revision De Estudios Y Diseños (Ver Diseño)</v>
          </cell>
          <cell r="E2624" t="str">
            <v>GL</v>
          </cell>
          <cell r="F2624">
            <v>23000000</v>
          </cell>
          <cell r="G2624">
            <v>42417</v>
          </cell>
        </row>
        <row r="2625">
          <cell r="C2625">
            <v>4632</v>
          </cell>
          <cell r="D2625" t="str">
            <v>Demolicion De 0.25 Metros, Parte Superior Del Muro Del Canal Obras De Drenaje Complementarias Parque Bicentenario (Ver Diseño).</v>
          </cell>
          <cell r="E2625" t="str">
            <v>ML</v>
          </cell>
          <cell r="F2625">
            <v>50000</v>
          </cell>
          <cell r="G2625">
            <v>42417</v>
          </cell>
        </row>
        <row r="2626">
          <cell r="C2626">
            <v>4633</v>
          </cell>
          <cell r="D2626" t="str">
            <v>Cordon De Soldadura En Union De Refuerzo Muro Aleta, Obras De Drenaje Complementarias Parque Bicentenario (Ver Diseño).</v>
          </cell>
          <cell r="E2626" t="str">
            <v>UN</v>
          </cell>
          <cell r="F2626">
            <v>20000</v>
          </cell>
          <cell r="G2626">
            <v>42417</v>
          </cell>
        </row>
        <row r="2627">
          <cell r="C2627">
            <v>4634</v>
          </cell>
          <cell r="D2627" t="str">
            <v>Suministro De Sikadur 32 Para Empalme De Aleta Con Muro Existente, Obras De Drenaje Complementarias Parque Bicentenario (Ver Diseño).</v>
          </cell>
          <cell r="E2627" t="str">
            <v>UN</v>
          </cell>
          <cell r="F2627">
            <v>158700</v>
          </cell>
          <cell r="G2627">
            <v>42417</v>
          </cell>
        </row>
        <row r="2628">
          <cell r="C2628">
            <v>4637</v>
          </cell>
          <cell r="D2628" t="str">
            <v>Suministro E Instalacion De Tuberia Novaloc De 27" (Ver Diseño) Incluye Union</v>
          </cell>
          <cell r="E2628" t="str">
            <v>ML</v>
          </cell>
          <cell r="F2628">
            <v>535808.68999999994</v>
          </cell>
          <cell r="G2628">
            <v>42789</v>
          </cell>
        </row>
        <row r="2629">
          <cell r="C2629">
            <v>4640</v>
          </cell>
          <cell r="D2629" t="str">
            <v>Suministro E Instalacion De Tuberia Novaloc De 30" (Ver Diseño). Incluye Union</v>
          </cell>
          <cell r="E2629" t="str">
            <v>ML</v>
          </cell>
          <cell r="F2629">
            <v>692318.54</v>
          </cell>
          <cell r="G2629">
            <v>42789</v>
          </cell>
        </row>
        <row r="2630">
          <cell r="C2630">
            <v>4643</v>
          </cell>
          <cell r="D2630" t="str">
            <v>Suministro E Instalacion De Tuberia Novaloc De 33" (Ver Diseño). Incluye Union</v>
          </cell>
          <cell r="E2630" t="str">
            <v>ML</v>
          </cell>
          <cell r="F2630">
            <v>865103.95</v>
          </cell>
          <cell r="G2630">
            <v>42789</v>
          </cell>
        </row>
        <row r="2631">
          <cell r="C2631">
            <v>4646</v>
          </cell>
          <cell r="D2631" t="str">
            <v>Suministro E Instalacion De Tuberia Novaloc De 36" (Ver Diseño). Incluye Union</v>
          </cell>
          <cell r="E2631" t="str">
            <v>ML</v>
          </cell>
          <cell r="F2631">
            <v>1258016.8999999999</v>
          </cell>
          <cell r="G2631">
            <v>42789</v>
          </cell>
        </row>
        <row r="2632">
          <cell r="C2632">
            <v>4647</v>
          </cell>
          <cell r="D2632" t="str">
            <v>Concreto De 3000 Psi Para Muros Y Placas, No Incluye Acero, Incluye Formaleteria (Ver Diseño).</v>
          </cell>
          <cell r="E2632" t="str">
            <v>M3</v>
          </cell>
          <cell r="F2632">
            <v>820111.38</v>
          </cell>
          <cell r="G2632">
            <v>42417</v>
          </cell>
        </row>
        <row r="2633">
          <cell r="C2633">
            <v>4648</v>
          </cell>
          <cell r="D2633" t="str">
            <v>Zócalo En Baldosa De Porcelanato Detroit Beige De 0.10 Metros</v>
          </cell>
          <cell r="E2633" t="str">
            <v>ML</v>
          </cell>
          <cell r="F2633">
            <v>14474.75</v>
          </cell>
          <cell r="G2633">
            <v>42429</v>
          </cell>
        </row>
        <row r="2634">
          <cell r="C2634">
            <v>4649</v>
          </cell>
          <cell r="D2634" t="str">
            <v>Suministro, Transporte Y Colocacion De Tableta Rectangular Tactil De 0.40X0.40, A Rayas Uc-300, Incluye Cama De Arena, Y Todos Los Elementos Necesarios Para Su Correcta Ejecucion Y Funcionamiento (Ver Diseño).</v>
          </cell>
          <cell r="E2634" t="str">
            <v>ML</v>
          </cell>
          <cell r="F2634">
            <v>27007.54</v>
          </cell>
          <cell r="G2634">
            <v>42552</v>
          </cell>
        </row>
        <row r="2635">
          <cell r="C2635">
            <v>4650</v>
          </cell>
          <cell r="D2635" t="str">
            <v>Capitulo - Rejillas Y Canales</v>
          </cell>
          <cell r="E2635" t="str">
            <v>SD</v>
          </cell>
          <cell r="F2635">
            <v>0</v>
          </cell>
          <cell r="G2635">
            <v>42417</v>
          </cell>
        </row>
        <row r="2636">
          <cell r="C2636">
            <v>4656</v>
          </cell>
          <cell r="D2636" t="str">
            <v>Suministro E Instalacion De Concreto Hidraulico Mr 45 Kg/Cm2 Para Pavimentos, Estampado Con Molde Tipo Laja Cantera, Color Por Definir ( Coloracion Aplicada Con Endurecedor De Particulas De Cuarzo). Especificacion General Art 500-07 Inv.,Incluye Curado, Acabado Y Demas Elementos Descritos En El Diseño Y En Las Especificaciones, Acero De Refuerzo, Formaletas, Desperdicios, Y Todo Lo Necesario Para Su Correcta Ejecucion, Incluye Corte Y Sello De Juntas (Ver Diseño).</v>
          </cell>
          <cell r="E2636" t="str">
            <v>M2</v>
          </cell>
          <cell r="F2636">
            <v>128308.91</v>
          </cell>
          <cell r="G2636">
            <v>42443</v>
          </cell>
        </row>
        <row r="2637">
          <cell r="C2637">
            <v>4657</v>
          </cell>
          <cell r="D2637" t="str">
            <v>Suplemento De Trabajo En Tension Instalacion De Aislador Tipo Poste (Ver Diseño)</v>
          </cell>
          <cell r="E2637" t="str">
            <v>UN</v>
          </cell>
          <cell r="F2637">
            <v>38652.67</v>
          </cell>
          <cell r="G2637">
            <v>42457</v>
          </cell>
        </row>
        <row r="2638">
          <cell r="C2638">
            <v>4658</v>
          </cell>
          <cell r="D2638" t="str">
            <v>Suplemento De Trabajo En Tension Instalacion De Estribo Para Conector Amovible (Ver Diseño)</v>
          </cell>
          <cell r="E2638" t="str">
            <v>UN</v>
          </cell>
          <cell r="F2638">
            <v>19354.240000000002</v>
          </cell>
          <cell r="G2638">
            <v>42457</v>
          </cell>
        </row>
        <row r="2639">
          <cell r="C2639">
            <v>4659</v>
          </cell>
          <cell r="D2639" t="str">
            <v>Supl Tet Desm. Aisl Multipar O Tipo Poste (Ver Diseño).</v>
          </cell>
          <cell r="E2639" t="str">
            <v>UN</v>
          </cell>
          <cell r="F2639">
            <v>29010.42</v>
          </cell>
          <cell r="G2639">
            <v>42457</v>
          </cell>
        </row>
        <row r="2640">
          <cell r="C2640">
            <v>4660</v>
          </cell>
          <cell r="D2640" t="str">
            <v>Instalacion De Conexion Amovible Completa P/ Acsr 1/0 Awg (Ver Diseño)</v>
          </cell>
          <cell r="E2640" t="str">
            <v>UN</v>
          </cell>
          <cell r="F2640">
            <v>134480.12</v>
          </cell>
          <cell r="G2640">
            <v>42524</v>
          </cell>
        </row>
        <row r="2641">
          <cell r="C2641">
            <v>4661</v>
          </cell>
          <cell r="D2641" t="str">
            <v>Desm. Aisl Porc Tipo Poste 13,2 Kv</v>
          </cell>
          <cell r="E2641" t="str">
            <v>UN</v>
          </cell>
          <cell r="F2641">
            <v>21845.67</v>
          </cell>
          <cell r="G2641">
            <v>42457</v>
          </cell>
        </row>
        <row r="2642">
          <cell r="C2642">
            <v>4663</v>
          </cell>
          <cell r="D2642" t="str">
            <v>Instalacion De Retencion Pref. "Z" Ais. 57/1-3 Acsr. 1/0 (Ver Diseño).</v>
          </cell>
          <cell r="E2642" t="str">
            <v>UN</v>
          </cell>
          <cell r="F2642">
            <v>45462.65</v>
          </cell>
          <cell r="G2642">
            <v>42557</v>
          </cell>
        </row>
        <row r="2643">
          <cell r="C2643">
            <v>4666</v>
          </cell>
          <cell r="D2643" t="str">
            <v>Instalacion De Armado Trif Alineacion Disp Bandera 13,2 Kv (Ver Diseño).</v>
          </cell>
          <cell r="E2643" t="str">
            <v>UN</v>
          </cell>
          <cell r="F2643">
            <v>696263.92</v>
          </cell>
          <cell r="G2643">
            <v>42457</v>
          </cell>
        </row>
        <row r="2644">
          <cell r="C2644">
            <v>4668</v>
          </cell>
          <cell r="D2644" t="str">
            <v>Construccion Canalizacion Con Tres Tubos De 2" Diam En Lecho De Arena</v>
          </cell>
          <cell r="E2644" t="str">
            <v>ML</v>
          </cell>
          <cell r="F2644">
            <v>53442.080000000002</v>
          </cell>
          <cell r="G2644">
            <v>42534</v>
          </cell>
        </row>
        <row r="2645">
          <cell r="C2645">
            <v>4669</v>
          </cell>
          <cell r="D2645" t="str">
            <v>Construccion Canalizacion Con Cuatro Tubos De 2" Diam En Lecho De Arena (Ver Diseño).</v>
          </cell>
          <cell r="E2645" t="str">
            <v>ML</v>
          </cell>
          <cell r="F2645">
            <v>63332.84</v>
          </cell>
          <cell r="G2645">
            <v>42534</v>
          </cell>
        </row>
        <row r="2646">
          <cell r="C2646">
            <v>4670</v>
          </cell>
          <cell r="D2646" t="str">
            <v>Construccion Canalizacion Con Cinco Tubos De 2" Diam En Lecho De Arena(Ver Diseño).</v>
          </cell>
          <cell r="E2646" t="str">
            <v>ML</v>
          </cell>
          <cell r="F2646">
            <v>73321.94</v>
          </cell>
          <cell r="G2646">
            <v>42534</v>
          </cell>
        </row>
        <row r="2647">
          <cell r="C2647">
            <v>4671</v>
          </cell>
          <cell r="D2647" t="str">
            <v>Construccion Canalizacion Con Seis Tubos De 2" Diam En Lecho De Arena (Ver Diseño).</v>
          </cell>
          <cell r="E2647" t="str">
            <v>ML</v>
          </cell>
          <cell r="F2647">
            <v>83465.63</v>
          </cell>
          <cell r="G2647">
            <v>42534</v>
          </cell>
        </row>
        <row r="2648">
          <cell r="C2648">
            <v>4672</v>
          </cell>
          <cell r="D2648" t="str">
            <v>Construccion Canalizacion Con Siete Tubos De 2" Diam En Lecho De Arena</v>
          </cell>
          <cell r="E2648" t="str">
            <v>ML</v>
          </cell>
          <cell r="F2648">
            <v>92982.15</v>
          </cell>
          <cell r="G2648">
            <v>42457</v>
          </cell>
        </row>
        <row r="2649">
          <cell r="C2649">
            <v>4673</v>
          </cell>
          <cell r="D2649" t="str">
            <v>Construccion Canalizacion Con Ocho Tubos De 2" Diam En Lecho De Arena (Ver Diseño).</v>
          </cell>
          <cell r="E2649" t="str">
            <v>ML</v>
          </cell>
          <cell r="F2649">
            <v>103335.44</v>
          </cell>
          <cell r="G2649">
            <v>42457</v>
          </cell>
        </row>
        <row r="2650">
          <cell r="C2650">
            <v>4675</v>
          </cell>
          <cell r="D2650" t="str">
            <v>Tablero De Medida Bifasico Autosoportado 24 Medidores Monofasicos 3H (Ver Diseño)</v>
          </cell>
          <cell r="E2650" t="str">
            <v>UN</v>
          </cell>
          <cell r="F2650">
            <v>9857743.3300000001</v>
          </cell>
          <cell r="G2650">
            <v>42457</v>
          </cell>
        </row>
        <row r="2651">
          <cell r="C2651">
            <v>4677</v>
          </cell>
          <cell r="D2651" t="str">
            <v>Tablero De Medida Bifasico Autosoportado 16 Medidores Monofasicos 3H (Ver Diseño)</v>
          </cell>
          <cell r="E2651" t="str">
            <v>UN</v>
          </cell>
          <cell r="F2651">
            <v>7636473.4000000004</v>
          </cell>
          <cell r="G2651">
            <v>42457</v>
          </cell>
        </row>
        <row r="2652">
          <cell r="C2652">
            <v>4679</v>
          </cell>
          <cell r="D2652" t="str">
            <v>Tablero De Medida Bifasico Autosoportado 12 Medidores Monofasicos 3H (Ver Diseño)</v>
          </cell>
          <cell r="E2652" t="str">
            <v>UN</v>
          </cell>
          <cell r="F2652">
            <v>6462329.2599999998</v>
          </cell>
          <cell r="G2652">
            <v>42457</v>
          </cell>
        </row>
        <row r="2653">
          <cell r="C2653">
            <v>4681</v>
          </cell>
          <cell r="D2653" t="str">
            <v>Tablero De Medida Bifasico Autosoportado 9 Medidores Monofasicos 3H (Ver Diseño).</v>
          </cell>
          <cell r="E2653" t="str">
            <v>UN</v>
          </cell>
          <cell r="F2653">
            <v>5954829.2599999998</v>
          </cell>
          <cell r="G2653">
            <v>42457</v>
          </cell>
        </row>
        <row r="2654">
          <cell r="C2654">
            <v>4683</v>
          </cell>
          <cell r="D2654" t="str">
            <v>Instalacion De Cable De Acometida Al 1X8+10 Awg Polietileno Xlpe 90 En Canalizacion (Ver Diseño)</v>
          </cell>
          <cell r="E2654" t="str">
            <v>ML</v>
          </cell>
          <cell r="F2654">
            <v>11088.19</v>
          </cell>
          <cell r="G2654">
            <v>42457</v>
          </cell>
        </row>
        <row r="2655">
          <cell r="C2655">
            <v>4685</v>
          </cell>
          <cell r="D2655" t="str">
            <v>Tablero Monofasico De Dos Circuitos De Empotrar (Ver Diseño).</v>
          </cell>
          <cell r="E2655" t="str">
            <v>UN</v>
          </cell>
          <cell r="F2655">
            <v>92963.35</v>
          </cell>
          <cell r="G2655">
            <v>42457</v>
          </cell>
        </row>
        <row r="2656">
          <cell r="C2656">
            <v>4689</v>
          </cell>
          <cell r="D2656" t="str">
            <v>Instalacion Paso Aereo Subterraneo Bt En Poste Tuberia De 2" (Ver Diseño)</v>
          </cell>
          <cell r="E2656" t="str">
            <v>UN</v>
          </cell>
          <cell r="F2656">
            <v>265256.44</v>
          </cell>
          <cell r="G2656">
            <v>42482</v>
          </cell>
        </row>
        <row r="2657">
          <cell r="C2657">
            <v>4690</v>
          </cell>
          <cell r="D2657" t="str">
            <v>Concreto De 3000 Psi Reforzado Con Acero Variable De 3/8", 1/2" Y 5/8" De 60.000 Psi Legitimo,Para Box - Coulvert, Canales, Muros De Contención, Pasos Peatonales Y Cabezales, Incluye Formaleta</v>
          </cell>
          <cell r="E2657" t="str">
            <v>M3</v>
          </cell>
          <cell r="F2657">
            <v>887919.92</v>
          </cell>
          <cell r="G2657">
            <v>42433</v>
          </cell>
        </row>
        <row r="2658">
          <cell r="C2658">
            <v>4691</v>
          </cell>
          <cell r="D2658" t="str">
            <v>Bordillo En Concreto Mr = 500 Psi Premezclado Y Transportado Al Sitio, De 0.15 X 0.30 Metros, Incluye Acero De 3/8" Longitudinal Y Grapas De 3/8" A 0.50 Metros</v>
          </cell>
          <cell r="E2658" t="str">
            <v>ML</v>
          </cell>
          <cell r="F2658">
            <v>58772.28</v>
          </cell>
          <cell r="G2658">
            <v>42434</v>
          </cell>
        </row>
        <row r="2659">
          <cell r="C2659">
            <v>4692</v>
          </cell>
          <cell r="D2659" t="str">
            <v>Bordillo En Concreto Mr = 500 Psi Premezclado Y Transportado Al Sitio De 0.20 X 0.50 Metros, Incluye Acero De 3/8" Longitudinal Y Grapas De 3/8" A 0.50 Metros</v>
          </cell>
          <cell r="E2659" t="str">
            <v>ML</v>
          </cell>
          <cell r="F2659">
            <v>87060.9</v>
          </cell>
          <cell r="G2659">
            <v>42434</v>
          </cell>
        </row>
        <row r="2660">
          <cell r="C2660">
            <v>4693</v>
          </cell>
          <cell r="D2660" t="str">
            <v>Reconstrucción De Registros De Alcantarillado De 0.60 X 0.60 Metros</v>
          </cell>
          <cell r="E2660" t="str">
            <v>UN</v>
          </cell>
          <cell r="F2660">
            <v>109075.79</v>
          </cell>
          <cell r="G2660">
            <v>42434</v>
          </cell>
        </row>
        <row r="2661">
          <cell r="C2661">
            <v>4694</v>
          </cell>
          <cell r="D2661" t="str">
            <v>Reconstruccion De Manhol De Alcantarillado, Incluye Tapa De Hierro Ductil, D = 0.70 Metros, Altura 1.00 Metros</v>
          </cell>
          <cell r="E2661" t="str">
            <v>UN</v>
          </cell>
          <cell r="F2661">
            <v>430301.98</v>
          </cell>
          <cell r="G2661">
            <v>42436</v>
          </cell>
        </row>
        <row r="2662">
          <cell r="C2662">
            <v>4695</v>
          </cell>
          <cell r="D2662" t="str">
            <v>Conexión Domiciliaria De Alcantarillado En Tubería De 6", Longitud Hasta 6.00 Metros, Incluye Excavación Y Relleno</v>
          </cell>
          <cell r="E2662" t="str">
            <v>UN</v>
          </cell>
          <cell r="F2662">
            <v>231731.03</v>
          </cell>
          <cell r="G2662">
            <v>42436</v>
          </cell>
        </row>
        <row r="2663">
          <cell r="C2663">
            <v>4697</v>
          </cell>
          <cell r="D2663" t="str">
            <v>Suministro E Instalación Y/O Reparación De Domiciliarias De Acueducto D = 1/2"</v>
          </cell>
          <cell r="E2663" t="str">
            <v>UN</v>
          </cell>
          <cell r="F2663">
            <v>49987.5</v>
          </cell>
          <cell r="G2663">
            <v>42436</v>
          </cell>
        </row>
        <row r="2664">
          <cell r="C2664">
            <v>4699</v>
          </cell>
          <cell r="D2664" t="str">
            <v>Refuerzo En Acero D = 3/8" Y 5/8" De 60.000 Psi Legitimo, Formaleta, Suministro Y Colocación De Tapa Para Cajas De Valvulas En La Vía</v>
          </cell>
          <cell r="E2664" t="str">
            <v>UN</v>
          </cell>
          <cell r="F2664">
            <v>322563.86</v>
          </cell>
          <cell r="G2664">
            <v>42436</v>
          </cell>
        </row>
        <row r="2665">
          <cell r="C2665">
            <v>4700</v>
          </cell>
          <cell r="D2665" t="str">
            <v>Concreto Para Box Coulvert De 4000 Psi, No Incluye Acero De Refuerzo (Ver Diseño)</v>
          </cell>
          <cell r="E2665" t="str">
            <v>M3</v>
          </cell>
          <cell r="F2665">
            <v>728895.07</v>
          </cell>
          <cell r="G2665">
            <v>42552</v>
          </cell>
        </row>
        <row r="2666">
          <cell r="C2666">
            <v>4702</v>
          </cell>
          <cell r="D2666" t="str">
            <v>Rejilla De Captacion En Hd De 1.00 X 1.00 Metros Sobre Acceso Vehicular, Espesor De 4.4 Centimetros (Ver Diseño)</v>
          </cell>
          <cell r="E2666" t="str">
            <v>M2</v>
          </cell>
          <cell r="F2666">
            <v>2621872.14</v>
          </cell>
          <cell r="G2666">
            <v>42473</v>
          </cell>
        </row>
        <row r="2667">
          <cell r="C2667">
            <v>4703</v>
          </cell>
          <cell r="D2667" t="str">
            <v>Provision Para Instalaciones Electricas E Iluminacion Led Para Modulos</v>
          </cell>
          <cell r="E2667" t="str">
            <v>GL</v>
          </cell>
          <cell r="F2667">
            <v>300000000</v>
          </cell>
          <cell r="G2667">
            <v>42486</v>
          </cell>
        </row>
        <row r="2668">
          <cell r="C2668">
            <v>4719</v>
          </cell>
          <cell r="D2668" t="str">
            <v>Suministro E Instalacion De Modulo Urbano Sencillo De 6.00 X 1.00 (Ver Diseño)</v>
          </cell>
          <cell r="E2668" t="str">
            <v>UN</v>
          </cell>
          <cell r="F2668">
            <v>48849806.030000001</v>
          </cell>
          <cell r="G2668">
            <v>42447</v>
          </cell>
        </row>
        <row r="2669">
          <cell r="C2669">
            <v>4720</v>
          </cell>
          <cell r="D2669" t="str">
            <v>Suministro E Instalacion De Modulo Urbano Doble De 5.00 X 2.00 (Ver Diseño)</v>
          </cell>
          <cell r="E2669" t="str">
            <v>UN</v>
          </cell>
          <cell r="F2669">
            <v>68107954.700000003</v>
          </cell>
          <cell r="G2669">
            <v>42447</v>
          </cell>
        </row>
        <row r="2670">
          <cell r="C2670">
            <v>4721</v>
          </cell>
          <cell r="D2670" t="str">
            <v>Desmonte De Juegos Infantiles (Juegos Varios) - Ver Diseño.</v>
          </cell>
          <cell r="E2670" t="str">
            <v>UN</v>
          </cell>
          <cell r="F2670">
            <v>23472.32</v>
          </cell>
          <cell r="G2670">
            <v>42496</v>
          </cell>
        </row>
        <row r="2671">
          <cell r="C2671">
            <v>4722</v>
          </cell>
          <cell r="D2671" t="str">
            <v>Demolicion De Muro De Piedra A:0.20 H:0.45 Metros, Incluye: Retiro De Material (Ver Diseño).</v>
          </cell>
          <cell r="E2671" t="str">
            <v>ML</v>
          </cell>
          <cell r="F2671">
            <v>10273.93</v>
          </cell>
          <cell r="G2671">
            <v>42496</v>
          </cell>
        </row>
        <row r="2672">
          <cell r="C2672">
            <v>4723</v>
          </cell>
          <cell r="D2672" t="str">
            <v>Excavacion A Maquina Y Retiro De Materiales A Una Distancia Superior A Los 20 Km.</v>
          </cell>
          <cell r="E2672" t="str">
            <v>M3</v>
          </cell>
          <cell r="F2672">
            <v>26460</v>
          </cell>
          <cell r="G2672">
            <v>42667</v>
          </cell>
        </row>
        <row r="2673">
          <cell r="C2673">
            <v>4725</v>
          </cell>
          <cell r="D2673" t="str">
            <v>Suministro E Instalacion De Membrana Impermeable 30 Mils (Ver Diseño).</v>
          </cell>
          <cell r="E2673" t="str">
            <v>M2</v>
          </cell>
          <cell r="F2673">
            <v>12093.48</v>
          </cell>
          <cell r="G2673">
            <v>42496</v>
          </cell>
        </row>
        <row r="2674">
          <cell r="C2674">
            <v>4726</v>
          </cell>
          <cell r="D2674" t="str">
            <v>Suministro E Instalacion De Tuberia De Pvc 8" Perforada Para Conduccion E Infiltracion De Aguas Superficiales (Ver Diseño).</v>
          </cell>
          <cell r="E2674" t="str">
            <v>ML</v>
          </cell>
          <cell r="F2674">
            <v>73432.52</v>
          </cell>
          <cell r="G2674">
            <v>42496</v>
          </cell>
        </row>
        <row r="2675">
          <cell r="C2675">
            <v>4731</v>
          </cell>
          <cell r="D2675" t="str">
            <v>Relleno En Arena Lavada Blanca (Tipo Silice) En Area De Juegos Infantiles (Ver Diseño).</v>
          </cell>
          <cell r="E2675" t="str">
            <v>M3</v>
          </cell>
          <cell r="F2675">
            <v>64133.24</v>
          </cell>
          <cell r="G2675">
            <v>42534</v>
          </cell>
        </row>
        <row r="2676">
          <cell r="C2676">
            <v>4732</v>
          </cell>
          <cell r="D2676" t="str">
            <v>Anclaje De 3/8" Para Bordillo, Incluye Epoxico Sikadur Anchorfix 4 Para Elementos Endurecidos (Ver Diseño)</v>
          </cell>
          <cell r="E2676" t="str">
            <v>UN</v>
          </cell>
          <cell r="F2676">
            <v>9458.9599999999991</v>
          </cell>
          <cell r="G2676">
            <v>42496</v>
          </cell>
        </row>
        <row r="2677">
          <cell r="C2677">
            <v>4733</v>
          </cell>
          <cell r="D2677" t="str">
            <v>Viga De Cimiento En Concreto De 3000 Psi, Dimension Variable Entre 0.15 X (0.30 - 0.50) Metros, Incluye 5 Varillas De 3/8", Estribos De 1/4" A Cada 0.20 Metros (Ver Diseño).</v>
          </cell>
          <cell r="E2677" t="str">
            <v>ML</v>
          </cell>
          <cell r="F2677">
            <v>52303.4</v>
          </cell>
          <cell r="G2677">
            <v>42496</v>
          </cell>
        </row>
        <row r="2678">
          <cell r="C2678">
            <v>4734</v>
          </cell>
          <cell r="D2678" t="str">
            <v>Viga De Confinamiento En Concreto De 3000 Psi De 0.15 X 0.10 Metros, Incluye Acero De Refuerzo 2 Varillas D=3/8", Estribos D=1/4" A Cada 0.20 Metros (Ver Diseño).</v>
          </cell>
          <cell r="E2678" t="str">
            <v>ML</v>
          </cell>
          <cell r="F2678">
            <v>28613.81</v>
          </cell>
          <cell r="G2678">
            <v>42496</v>
          </cell>
        </row>
        <row r="2679">
          <cell r="C2679">
            <v>4735</v>
          </cell>
          <cell r="D2679" t="str">
            <v>Levante De Muro En Bloque Split E=0.20 Metros Estructural, Mortero De Pega 1:4, Incluye Acero De Refuerzo Con Celdas Rellenas En Concreto 3000 Psi (Ver Diseño).</v>
          </cell>
          <cell r="E2679" t="str">
            <v>M2</v>
          </cell>
          <cell r="F2679">
            <v>85357.06</v>
          </cell>
          <cell r="G2679">
            <v>42496</v>
          </cell>
        </row>
        <row r="2680">
          <cell r="C2680">
            <v>4736</v>
          </cell>
          <cell r="D2680" t="str">
            <v>Levante De Muro En Bloque Liso De 0.20X0.20X0.40 Metros Con Mortero De Pega 1:4, Incluye Acero De Refuerzo Con Celdas Rellenas En Concreto De 2500 Psi (Ver Diseño).</v>
          </cell>
          <cell r="E2680" t="str">
            <v>M2</v>
          </cell>
          <cell r="F2680">
            <v>77459.929999999993</v>
          </cell>
          <cell r="G2680">
            <v>42496</v>
          </cell>
        </row>
        <row r="2681">
          <cell r="C2681">
            <v>4737</v>
          </cell>
          <cell r="D2681" t="str">
            <v>Levante De Muro En Bloque Liso De 0.20X0.20X0.40 Metros Con Mortero De Pega 1:4, Incluye Acero De Refuerzo Con Celdas Rellenas En Concreto De 2500 Psi, Altura Maxima 0.40 Metros (Ver Diseño).</v>
          </cell>
          <cell r="E2681" t="str">
            <v>ML</v>
          </cell>
          <cell r="F2681">
            <v>42857.75</v>
          </cell>
          <cell r="G2681">
            <v>42496</v>
          </cell>
        </row>
        <row r="2682">
          <cell r="C2682">
            <v>4741</v>
          </cell>
          <cell r="D2682" t="str">
            <v>Recuperacion Con Mortero Acrilico De Superficie De Canchas Multiples Existentes, Incluye Reparacion De Juntas (Ver Diseño)</v>
          </cell>
          <cell r="E2682" t="str">
            <v>M2</v>
          </cell>
          <cell r="F2682">
            <v>46163.67</v>
          </cell>
          <cell r="G2682">
            <v>42496</v>
          </cell>
        </row>
        <row r="2683">
          <cell r="C2683">
            <v>4742</v>
          </cell>
          <cell r="D2683" t="str">
            <v>Suministro E Instalacion De Anden En Losetas Prepulida Lisa, Tactil Y Guia De 0.40X0.40X0.06 Metros, Incluye Cenefa En Concreto De 3000 Psi (Ver Diseño).</v>
          </cell>
          <cell r="E2683" t="str">
            <v>M2</v>
          </cell>
          <cell r="F2683">
            <v>85076.27</v>
          </cell>
          <cell r="G2683">
            <v>42514</v>
          </cell>
        </row>
        <row r="2684">
          <cell r="C2684">
            <v>4744</v>
          </cell>
          <cell r="D2684" t="str">
            <v>Suministro E Instalacion De Baranda En Acero Inoxidable Con Dos Pasamanos, Uno De 2" Y El Otro De 1 1/2", Incluye Dos Horizontales En 5/8" Sujetados En Un Punto (Ver Diseño).</v>
          </cell>
          <cell r="E2684" t="str">
            <v>ML</v>
          </cell>
          <cell r="F2684">
            <v>350000</v>
          </cell>
          <cell r="G2684">
            <v>42487</v>
          </cell>
        </row>
        <row r="2685">
          <cell r="C2685">
            <v>4745</v>
          </cell>
          <cell r="D2685" t="str">
            <v>Columnas En Concreto  De 4000 Psi, No Incluye Acero De Refuerzo</v>
          </cell>
          <cell r="E2685" t="str">
            <v>M3</v>
          </cell>
          <cell r="F2685">
            <v>804999.45</v>
          </cell>
          <cell r="G2685">
            <v>42578</v>
          </cell>
        </row>
        <row r="2686">
          <cell r="C2686">
            <v>4746</v>
          </cell>
          <cell r="D2686" t="str">
            <v>Concreto Para Muro De Contencion De 3000 Psi, Incluye Encofrado En Formaleta Tipo Metalex, No Incluye Acero De Refuerzo (Ver Diseño).</v>
          </cell>
          <cell r="E2686" t="str">
            <v>M3</v>
          </cell>
          <cell r="F2686">
            <v>971151.39</v>
          </cell>
          <cell r="G2686">
            <v>42496</v>
          </cell>
        </row>
        <row r="2687">
          <cell r="C2687">
            <v>4754</v>
          </cell>
          <cell r="D2687" t="str">
            <v>Malla Calibre 7 Forrada En Pvc Tuberia Galvanizada De 2" Y Tuberia Galvanizada De 1 1/4" Parte Superior E Inferior, Incluye Pintura Del Cerramiento En Anticorrosivo Y Esmalte Color (Ver Diseño).</v>
          </cell>
          <cell r="E2687" t="str">
            <v>M2</v>
          </cell>
          <cell r="F2687">
            <v>78431.88</v>
          </cell>
          <cell r="G2687">
            <v>42578</v>
          </cell>
        </row>
        <row r="2688">
          <cell r="C2688">
            <v>4759</v>
          </cell>
          <cell r="D2688" t="str">
            <v>Prvc. Desmonte Campamento De Obra</v>
          </cell>
          <cell r="E2688" t="str">
            <v>UN</v>
          </cell>
          <cell r="F2688">
            <v>9900178.6500000004</v>
          </cell>
          <cell r="G2688">
            <v>42572</v>
          </cell>
        </row>
        <row r="2689">
          <cell r="C2689">
            <v>4792</v>
          </cell>
          <cell r="D2689" t="str">
            <v>Prvc. Campamento De Obra, Contenedores Metalicos Para Oficinas Del Contratista E Interventor Y Almacen.</v>
          </cell>
          <cell r="E2689" t="str">
            <v>ME</v>
          </cell>
          <cell r="F2689">
            <v>13400178.65</v>
          </cell>
          <cell r="G2689">
            <v>42572</v>
          </cell>
        </row>
        <row r="2690">
          <cell r="C2690">
            <v>4823</v>
          </cell>
          <cell r="D2690" t="str">
            <v>Prvc. Demolicion De Pavimento Espesor Existente Entre 0.15, 0.20, 0.25 Metros  Y Retiro De Material Demolido</v>
          </cell>
          <cell r="E2690" t="str">
            <v>M2</v>
          </cell>
          <cell r="F2690">
            <v>14537.15</v>
          </cell>
          <cell r="G2690">
            <v>42572</v>
          </cell>
        </row>
        <row r="2691">
          <cell r="C2691">
            <v>4825</v>
          </cell>
          <cell r="D2691" t="str">
            <v>Prvc. Demolicion De Bordillo Existente Y Retiro De Material Demolido</v>
          </cell>
          <cell r="E2691" t="str">
            <v>ML</v>
          </cell>
          <cell r="F2691">
            <v>6517.58</v>
          </cell>
          <cell r="G2691">
            <v>42572</v>
          </cell>
        </row>
        <row r="2692">
          <cell r="C2692">
            <v>4829</v>
          </cell>
          <cell r="D2692" t="str">
            <v>Prvc. Demolicion De Andenes Existentes Y Retiro De Material Demolido</v>
          </cell>
          <cell r="E2692" t="str">
            <v>ML</v>
          </cell>
          <cell r="F2692">
            <v>8524.5400000000009</v>
          </cell>
          <cell r="G2692">
            <v>42472</v>
          </cell>
        </row>
        <row r="2693">
          <cell r="C2693">
            <v>4831</v>
          </cell>
          <cell r="D2693" t="str">
            <v>Prvc. Instalacion De Tuberias En Grp Y/O Pvc De Diametro 1400 Mm, Pn=1.00 Sn 2500</v>
          </cell>
          <cell r="E2693" t="str">
            <v>ML</v>
          </cell>
          <cell r="F2693">
            <v>79544.100000000006</v>
          </cell>
          <cell r="G2693">
            <v>42556</v>
          </cell>
        </row>
        <row r="2694">
          <cell r="C2694">
            <v>4833</v>
          </cell>
          <cell r="D2694" t="str">
            <v>Prvc. Instalacion De Tuberias En Grp  Y/O Pvc De Diametro 1,600 Mm, Pn= 1.00 Sn 2500</v>
          </cell>
          <cell r="E2694" t="str">
            <v>ML</v>
          </cell>
          <cell r="F2694">
            <v>93465.58</v>
          </cell>
          <cell r="G2694">
            <v>42556</v>
          </cell>
        </row>
        <row r="2695">
          <cell r="C2695">
            <v>4835</v>
          </cell>
          <cell r="D2695" t="str">
            <v>Prvc. Instalacion De Tuberias En Grp  Y/O Pvc De Diametro 1,700 Mm, Pn=1.00 Sn 2500</v>
          </cell>
          <cell r="E2695" t="str">
            <v>ML</v>
          </cell>
          <cell r="F2695">
            <v>105215.58</v>
          </cell>
          <cell r="G2695">
            <v>42556</v>
          </cell>
        </row>
        <row r="2696">
          <cell r="C2696">
            <v>4839</v>
          </cell>
          <cell r="D2696" t="str">
            <v>Prvc. Instalacion De Tuberias En Grp  Y/O Pvc De Diametro 2,200 Mm, Pn=1.00 Sn 2500</v>
          </cell>
          <cell r="E2696" t="str">
            <v>ML</v>
          </cell>
          <cell r="F2696">
            <v>115638.2</v>
          </cell>
          <cell r="G2696">
            <v>42552</v>
          </cell>
        </row>
        <row r="2697">
          <cell r="C2697">
            <v>4843</v>
          </cell>
          <cell r="D2697" t="str">
            <v>Prvc. Instalacion De Codos Grp Y/O Pvc Dn 1400 Pn=1 Sn 2500 (0º-30º)</v>
          </cell>
          <cell r="E2697" t="str">
            <v>UN</v>
          </cell>
          <cell r="F2697">
            <v>771282.19</v>
          </cell>
          <cell r="G2697">
            <v>42552</v>
          </cell>
        </row>
        <row r="2698">
          <cell r="C2698">
            <v>4849</v>
          </cell>
          <cell r="D2698" t="str">
            <v>Prvc. Instalacion De Codos Grp Y/O Pvc Dn 1600 Pn=1 Sn 2500 (0º-30º)</v>
          </cell>
          <cell r="E2698" t="str">
            <v>UN</v>
          </cell>
          <cell r="F2698">
            <v>787282.19</v>
          </cell>
          <cell r="G2698">
            <v>42556</v>
          </cell>
        </row>
        <row r="2699">
          <cell r="C2699">
            <v>4854</v>
          </cell>
          <cell r="D2699" t="str">
            <v>Prvc. Instalacion De Codos Grp Y/O Pvc Dn 1700 Pn=1 Sn 2500 (0º-30º)</v>
          </cell>
          <cell r="E2699" t="str">
            <v>UN</v>
          </cell>
          <cell r="F2699">
            <v>815282.19</v>
          </cell>
          <cell r="G2699">
            <v>42552</v>
          </cell>
        </row>
        <row r="2700">
          <cell r="C2700">
            <v>4859</v>
          </cell>
          <cell r="D2700" t="str">
            <v>Prvc. Instalacion De Codos Grp  Y/O Pvc Dn 2200 Pn=1 Sn 2500 (0º-30º)</v>
          </cell>
          <cell r="E2700" t="str">
            <v>UN</v>
          </cell>
          <cell r="F2700">
            <v>877801.84</v>
          </cell>
          <cell r="G2700">
            <v>42552</v>
          </cell>
        </row>
        <row r="2701">
          <cell r="C2701">
            <v>4866</v>
          </cell>
          <cell r="D2701" t="str">
            <v>Prvc. Instalacion De Reduccion De 1,400 X 1,600 Mm Pn=1 Sn 2500</v>
          </cell>
          <cell r="E2701" t="str">
            <v>UN</v>
          </cell>
          <cell r="F2701">
            <v>791282.19</v>
          </cell>
          <cell r="G2701">
            <v>42552</v>
          </cell>
        </row>
        <row r="2702">
          <cell r="C2702">
            <v>4871</v>
          </cell>
          <cell r="D2702" t="str">
            <v>Prvc. Instalacion De Tees Grp  Y/O Pvc Dn 1400 X 1400 Pn=1 Sn 2500</v>
          </cell>
          <cell r="E2702" t="str">
            <v>UN</v>
          </cell>
          <cell r="F2702">
            <v>771282.19</v>
          </cell>
          <cell r="G2702">
            <v>42556</v>
          </cell>
        </row>
        <row r="2703">
          <cell r="C2703">
            <v>4873</v>
          </cell>
          <cell r="D2703" t="str">
            <v>Prvc. Instalacion De Tees Grp Y/O Pvc Dn 1600 X 1600 Pn=1 Sn 2500</v>
          </cell>
          <cell r="E2703" t="str">
            <v>UN</v>
          </cell>
          <cell r="F2703">
            <v>787282.19</v>
          </cell>
          <cell r="G2703">
            <v>42556</v>
          </cell>
        </row>
        <row r="2704">
          <cell r="C2704">
            <v>4876</v>
          </cell>
          <cell r="D2704" t="str">
            <v>Prvc. Instalacion De Tees Grp Y/O Pvc Dn 1700 X 1700 Pn=1 Sn 2500</v>
          </cell>
          <cell r="E2704" t="str">
            <v>UN</v>
          </cell>
          <cell r="F2704">
            <v>815282.19</v>
          </cell>
          <cell r="G2704">
            <v>42552</v>
          </cell>
        </row>
        <row r="2705">
          <cell r="C2705">
            <v>4883</v>
          </cell>
          <cell r="D2705" t="str">
            <v>Prvc. Instalacion De Tees Grp Y/O Pvc Dn 2200 X 2200 Pn=1 Sn 2500</v>
          </cell>
          <cell r="E2705" t="str">
            <v>UN</v>
          </cell>
          <cell r="F2705">
            <v>877801.84</v>
          </cell>
          <cell r="G2705">
            <v>42552</v>
          </cell>
        </row>
        <row r="2706">
          <cell r="C2706">
            <v>4884</v>
          </cell>
          <cell r="D2706" t="str">
            <v>Prvc. Suministro De Tee De 1,700 X 1,700 Mm, Sn 2500, Incluye Uniones, Accesorio Y Transporte</v>
          </cell>
          <cell r="E2706" t="str">
            <v>UN</v>
          </cell>
          <cell r="F2706">
            <v>25834000</v>
          </cell>
          <cell r="G2706">
            <v>42552</v>
          </cell>
        </row>
        <row r="2707">
          <cell r="C2707">
            <v>4885</v>
          </cell>
          <cell r="D2707" t="str">
            <v>Prvc. Suministro De Tee De 2,200 X 2,200 Mm, Sn 2500, Incluye Uniones, Accesorio Y Transporte</v>
          </cell>
          <cell r="E2707" t="str">
            <v>UN</v>
          </cell>
          <cell r="F2707">
            <v>43920000</v>
          </cell>
          <cell r="G2707">
            <v>42552</v>
          </cell>
        </row>
        <row r="2708">
          <cell r="C2708">
            <v>4886</v>
          </cell>
          <cell r="D2708" t="str">
            <v>Prvc. Suministro De Tee De 1,600 X 1,600 Mm, Sn 2500, Incluye Uniones, Accesorio Y Transporte</v>
          </cell>
          <cell r="E2708" t="str">
            <v>UN</v>
          </cell>
          <cell r="F2708">
            <v>22215000</v>
          </cell>
          <cell r="G2708">
            <v>42556</v>
          </cell>
        </row>
        <row r="2709">
          <cell r="C2709">
            <v>4888</v>
          </cell>
          <cell r="D2709" t="str">
            <v>Prvc. Manejo De Aguas</v>
          </cell>
          <cell r="E2709" t="str">
            <v>ML</v>
          </cell>
          <cell r="F2709">
            <v>205964.81</v>
          </cell>
          <cell r="G2709">
            <v>42556</v>
          </cell>
        </row>
        <row r="2710">
          <cell r="C2710">
            <v>4889</v>
          </cell>
          <cell r="D2710" t="str">
            <v>Prvc. Suministro De Tee De 1,400 X 1,400 Mm, Sn 2500, Incluye Uniones, Accesorio Y Transporte</v>
          </cell>
          <cell r="E2710" t="str">
            <v>UN</v>
          </cell>
          <cell r="F2710">
            <v>17946300</v>
          </cell>
          <cell r="G2710">
            <v>42556</v>
          </cell>
        </row>
        <row r="2711">
          <cell r="C2711">
            <v>4890</v>
          </cell>
          <cell r="D2711" t="str">
            <v>Prvc. Suministro De Reducción De 1,400 X 1,600 Mm, Sn 2500, Incluye Unión Y Transporte</v>
          </cell>
          <cell r="E2711" t="str">
            <v>UN</v>
          </cell>
          <cell r="F2711">
            <v>6430000</v>
          </cell>
          <cell r="G2711">
            <v>42552</v>
          </cell>
        </row>
        <row r="2712">
          <cell r="C2712">
            <v>4892</v>
          </cell>
          <cell r="D2712" t="str">
            <v>Prvc. Suministro Codo Grp Y/O Pvc D2200 Pn1, Sn2500 (0° - 30°), Incluye Unión Y Transporte</v>
          </cell>
          <cell r="E2712" t="str">
            <v>UN</v>
          </cell>
          <cell r="F2712">
            <v>10352000</v>
          </cell>
          <cell r="G2712">
            <v>42552</v>
          </cell>
        </row>
        <row r="2713">
          <cell r="C2713">
            <v>4893</v>
          </cell>
          <cell r="D2713" t="str">
            <v>Prvc. Suministro Codo Grp Y/O Pvc D1700 Pn1, Sn2500 (0° - 30°), Incluye Unión Y Transporte</v>
          </cell>
          <cell r="E2713" t="str">
            <v>UN</v>
          </cell>
          <cell r="F2713">
            <v>7553000</v>
          </cell>
          <cell r="G2713">
            <v>42552</v>
          </cell>
        </row>
        <row r="2714">
          <cell r="C2714">
            <v>4894</v>
          </cell>
          <cell r="D2714" t="str">
            <v>Prvc. Suministro Codo Grp Y/O Pvc D1600 Pn1, Sn2500 (0° - 30°), Incluye Unión Y Transporte</v>
          </cell>
          <cell r="E2714" t="str">
            <v>UN</v>
          </cell>
          <cell r="F2714">
            <v>5810000</v>
          </cell>
          <cell r="G2714">
            <v>42556</v>
          </cell>
        </row>
        <row r="2715">
          <cell r="C2715">
            <v>4895</v>
          </cell>
          <cell r="D2715" t="str">
            <v>Prvc. Suministro Codo Grp Y/O Pvc D1400 Pn1, Sn2500 (0° - 30°), Incluye Unión Y Transporte</v>
          </cell>
          <cell r="E2715" t="str">
            <v>UN</v>
          </cell>
          <cell r="F2715">
            <v>4554000</v>
          </cell>
          <cell r="G2715">
            <v>42552</v>
          </cell>
        </row>
        <row r="2716">
          <cell r="C2716">
            <v>4896</v>
          </cell>
          <cell r="D2716" t="str">
            <v>Prvc. Suministro De Tubería En Grp Y/O Pvc D = 2,200 Mm Pn = 1, Sn2500, Incluye Unión Y Transporte</v>
          </cell>
          <cell r="E2716" t="str">
            <v>ML</v>
          </cell>
          <cell r="F2716">
            <v>3329280</v>
          </cell>
          <cell r="G2716">
            <v>42552</v>
          </cell>
        </row>
        <row r="2717">
          <cell r="C2717">
            <v>4897</v>
          </cell>
          <cell r="D2717" t="str">
            <v>Prvc. Suministro De Tubería En Grp Y/O Pvc D = 1,700 Mm Pn = 1, Sn2500, Incluye Unión Y Transporte</v>
          </cell>
          <cell r="E2717" t="str">
            <v>ML</v>
          </cell>
          <cell r="F2717">
            <v>2052240</v>
          </cell>
          <cell r="G2717">
            <v>42556</v>
          </cell>
        </row>
        <row r="2718">
          <cell r="C2718">
            <v>4898</v>
          </cell>
          <cell r="D2718" t="str">
            <v>Prvc. Suministro De Tubería En Grp Y/O Pvc D = 1,600 Mm Pn = 1, Sn2500, Incluye Unión Y Transporte</v>
          </cell>
          <cell r="E2718" t="str">
            <v>ML</v>
          </cell>
          <cell r="F2718">
            <v>1831920</v>
          </cell>
          <cell r="G2718">
            <v>42556</v>
          </cell>
        </row>
        <row r="2719">
          <cell r="C2719">
            <v>4899</v>
          </cell>
          <cell r="D2719" t="str">
            <v>Prvc. Suministro De Tubería En Grp Y/O Pvc D = 1,400 Mm Pn = 1, Sn2500, Incluye Unión Y Transporte</v>
          </cell>
          <cell r="E2719" t="str">
            <v>ML</v>
          </cell>
          <cell r="F2719">
            <v>1527960</v>
          </cell>
          <cell r="G2719">
            <v>42556</v>
          </cell>
        </row>
        <row r="2720">
          <cell r="C2720">
            <v>4901</v>
          </cell>
          <cell r="D2720" t="str">
            <v>Prvc. Solado En Concreto De 2000 Psi Para Pozos De Inspeccion Y Celdas De Encauzamiento, E=0.07 Metros</v>
          </cell>
          <cell r="E2720" t="str">
            <v>M2</v>
          </cell>
          <cell r="F2720">
            <v>36916.21</v>
          </cell>
          <cell r="G2720">
            <v>42548</v>
          </cell>
        </row>
        <row r="2721">
          <cell r="C2721">
            <v>4904</v>
          </cell>
          <cell r="D2721" t="str">
            <v>Prvc. Muro De Protección En Mampostería Estructural De 15 Cms De Espesor, Incluye: Excavación, Relleno, Cimentación En Concreto Reforzado De 3000 Psi, Dovelas Rellenas En Concreto De 3000 Psi, Acero De Refuerzo En 1/2" Para Dovelas Y Acero De 3/8", Pega Y Pañete Ambas Caras En Mortero 1:4</v>
          </cell>
          <cell r="E2721" t="str">
            <v>M2</v>
          </cell>
          <cell r="F2721">
            <v>138187.42000000001</v>
          </cell>
          <cell r="G2721">
            <v>42572</v>
          </cell>
        </row>
        <row r="2722">
          <cell r="C2722">
            <v>4905</v>
          </cell>
          <cell r="D2722" t="str">
            <v>Prvc. Concreto Estructural Fc=4000 Psi, Losa De Fondo Pozos De Inspeccion Y Chimeneas, Canal Abierto Y Fondo Encauzamiento De Tres Celdas, Fabricado En Planta, Y Vertido Con Bomba, Incluye: Formaletas, Aditivos, Acabado, Vibrado Del Concreto Y Formacion De Juntas De Hormigonado</v>
          </cell>
          <cell r="E2722" t="str">
            <v>M3</v>
          </cell>
          <cell r="F2722">
            <v>832273.87</v>
          </cell>
          <cell r="G2722">
            <v>42548</v>
          </cell>
        </row>
        <row r="2723">
          <cell r="C2723">
            <v>4907</v>
          </cell>
          <cell r="D2723" t="str">
            <v>Prvc. Cama De Asiento Para La Tubería H = 0.15 Metros, En Granzón</v>
          </cell>
          <cell r="E2723" t="str">
            <v>M3</v>
          </cell>
          <cell r="F2723">
            <v>88909</v>
          </cell>
          <cell r="G2723">
            <v>42548</v>
          </cell>
        </row>
        <row r="2724">
          <cell r="C2724">
            <v>4909</v>
          </cell>
          <cell r="D2724" t="str">
            <v>Prvc. Relleno Con Material De Terraplen Seleccionado Norma Invias Para El Encauzamiento ( Incluye Corte, Traslado, Extendida, Humectación Y Compactado Al 95% Del Proctor Modificado), Desde La Cota De Batea Hasta Parte Inferior Del Suelo Cemento De La Reconstrucción Vial</v>
          </cell>
          <cell r="E2724" t="str">
            <v>M3</v>
          </cell>
          <cell r="F2724">
            <v>92445.13</v>
          </cell>
          <cell r="G2724">
            <v>42591</v>
          </cell>
        </row>
        <row r="2725">
          <cell r="C2725">
            <v>4910</v>
          </cell>
          <cell r="D2725" t="str">
            <v>Prvc. Concreto Estructural Fc=4000 Psi Para Muros De Pozos De Inspeccion, Chimenea, Canal Abierto Y Encauzamiento De Tres Celdas, Espesor 0.35 Metros, Fabricado En Planta, Y Vertido Con Bomba, Incluye: Juntas, Separadores, Distanciadores Para Encofrados Y Accesorios, Y Tapado De Orificios Resultantes Tras La Retirada Del Encofrado, Vibrado Y Desencofre Y Aditivos. Para Muros De Canal En Concreto</v>
          </cell>
          <cell r="E2725" t="str">
            <v>M3</v>
          </cell>
          <cell r="F2725">
            <v>1035451.37</v>
          </cell>
          <cell r="G2725">
            <v>42548</v>
          </cell>
        </row>
        <row r="2726">
          <cell r="C2726">
            <v>4914</v>
          </cell>
          <cell r="D2726" t="str">
            <v>Prvc. Excavación Mecánica En Todo Tipo De Material Para El Encauzamiento En Tubería Grp Y/O Pvc, Incluye Retiro De Material</v>
          </cell>
          <cell r="E2726" t="str">
            <v>M3</v>
          </cell>
          <cell r="F2726">
            <v>27477.77</v>
          </cell>
          <cell r="G2726">
            <v>42545</v>
          </cell>
        </row>
        <row r="2727">
          <cell r="C2727">
            <v>4917</v>
          </cell>
          <cell r="D2727" t="str">
            <v>Prvc. Tapas En Hd De 24" Para Pozos De Inspeccion</v>
          </cell>
          <cell r="E2727" t="str">
            <v>UN</v>
          </cell>
          <cell r="F2727">
            <v>687545.75</v>
          </cell>
          <cell r="G2727">
            <v>42548</v>
          </cell>
        </row>
        <row r="2728">
          <cell r="C2728">
            <v>4919</v>
          </cell>
          <cell r="D2728" t="str">
            <v>Prvc. Columnas Circulares De D=40 Centimetros, Incluye: Formaletas Y Desencofre, Concreto 5000 Psi</v>
          </cell>
          <cell r="E2728" t="str">
            <v>M3</v>
          </cell>
          <cell r="F2728">
            <v>1386906.88</v>
          </cell>
          <cell r="G2728">
            <v>42661</v>
          </cell>
        </row>
        <row r="2729">
          <cell r="C2729">
            <v>4920</v>
          </cell>
          <cell r="D2729" t="str">
            <v>Prvc. Instalación Y Desinstalación De Vigas En U - 20 Dobles De Longitud 12.00 Metros, Para Riostras De Tablaestacas Metálicas Au 14, Incluye Conectores, Transporte Interno</v>
          </cell>
          <cell r="E2729" t="str">
            <v>ML</v>
          </cell>
          <cell r="F2729">
            <v>212272.33</v>
          </cell>
          <cell r="G2729">
            <v>42572</v>
          </cell>
        </row>
        <row r="2730">
          <cell r="C2730">
            <v>4923</v>
          </cell>
          <cell r="D2730" t="str">
            <v>Prvc. Aporte De Tierra Vegetal, Con Espesor Minimo 50 Centimetros</v>
          </cell>
          <cell r="E2730" t="str">
            <v>M3</v>
          </cell>
          <cell r="F2730">
            <v>48181.71</v>
          </cell>
          <cell r="G2730">
            <v>42572</v>
          </cell>
        </row>
        <row r="2731">
          <cell r="C2731">
            <v>4925</v>
          </cell>
          <cell r="D2731" t="str">
            <v>Prvc. Concreto Estructural Fc= 5000 Psi, Para Tapa Del Encauzamiento De Tres Celdas, Pozos De Inspeccion Y Chimenea Con Funcion Vial, Espesor 0.30 Metros, Fabricado En Planta, Y Vertido Con Bomba, Incluye: Juntas, Separadores, Distanciadores Para Encofrados Y Accesorios, Y Tapado De Orificios Resultantes Tras La Retirada Del Encofrado, Vibrado, Desencofre Y Aditivos.</v>
          </cell>
          <cell r="E2731" t="str">
            <v>M3</v>
          </cell>
          <cell r="F2731">
            <v>1386906.88</v>
          </cell>
          <cell r="G2731">
            <v>42548</v>
          </cell>
        </row>
        <row r="2732">
          <cell r="C2732">
            <v>4926</v>
          </cell>
          <cell r="D2732" t="str">
            <v>Prvc. Instalación Y Saque De Tablestacas Au 14, Incluye: Transporte Interno, Hincado Y Colocación De Conectores</v>
          </cell>
          <cell r="E2732" t="str">
            <v>UN</v>
          </cell>
          <cell r="F2732">
            <v>544444.64</v>
          </cell>
          <cell r="G2732">
            <v>42591</v>
          </cell>
        </row>
        <row r="2733">
          <cell r="C2733">
            <v>4929</v>
          </cell>
          <cell r="D2733" t="str">
            <v>Prvc. Acero De Refuerzo Figurado 420 Mpa. Acero De Refuerzo 420 Mpa, Cortado, Doblado, Armado Y Colocado En Obra, Incluso P.P. De Despuntes, Segun Nsr-10 - Por Tonelada.</v>
          </cell>
          <cell r="E2733" t="str">
            <v>UN</v>
          </cell>
          <cell r="F2733">
            <v>4931106.0999999996</v>
          </cell>
          <cell r="G2733">
            <v>42548</v>
          </cell>
        </row>
        <row r="2734">
          <cell r="C2734">
            <v>4930</v>
          </cell>
          <cell r="D2734" t="str">
            <v>Prvc. Suministro De Vigas En U - 20 Dobles De Longitud 12.00 Metros, Para Riostras De Tablaestacas Metálicas Au 14, Incluye: Conectores, Transporte Desde El Puerto De Origen Al Puerto De Llegada + Transporte A La Obra Mas Legalización</v>
          </cell>
          <cell r="E2734" t="str">
            <v>ML</v>
          </cell>
          <cell r="F2734">
            <v>430000</v>
          </cell>
          <cell r="G2734">
            <v>42572</v>
          </cell>
        </row>
        <row r="2735">
          <cell r="C2735">
            <v>4931</v>
          </cell>
          <cell r="D2735" t="str">
            <v>Prvc. Suministro De Pernos Para Vigas U</v>
          </cell>
          <cell r="E2735" t="str">
            <v>UN</v>
          </cell>
          <cell r="F2735">
            <v>12500</v>
          </cell>
          <cell r="G2735">
            <v>42572</v>
          </cell>
        </row>
        <row r="2736">
          <cell r="C2736">
            <v>4933</v>
          </cell>
          <cell r="D2736" t="str">
            <v>Prvc. Suministro De Conectores  Para Tablaestacas</v>
          </cell>
          <cell r="E2736" t="str">
            <v>UN</v>
          </cell>
          <cell r="F2736">
            <v>145000</v>
          </cell>
          <cell r="G2736">
            <v>42572</v>
          </cell>
        </row>
        <row r="2737">
          <cell r="C2737">
            <v>4934</v>
          </cell>
          <cell r="D2737" t="str">
            <v>Prvc. Suministro De Tablestaca Metalica Au 14 O Similar, De Una Longitud De 7.00 Metros Ancho De 0,75 Metros, Incluye: Transporte Desde El Puerto De Origen Al Puerto De Llegada + Transporte A La Obra + Legalizaciòn</v>
          </cell>
          <cell r="E2737" t="str">
            <v>UN</v>
          </cell>
          <cell r="F2737">
            <v>5150000</v>
          </cell>
          <cell r="G2737">
            <v>42620</v>
          </cell>
        </row>
        <row r="2738">
          <cell r="C2738">
            <v>4935</v>
          </cell>
          <cell r="D2738" t="str">
            <v>Prvc. Localización Y Replanteo</v>
          </cell>
          <cell r="E2738" t="str">
            <v>M2</v>
          </cell>
          <cell r="F2738">
            <v>2686.25</v>
          </cell>
          <cell r="G2738">
            <v>42572</v>
          </cell>
        </row>
        <row r="2739">
          <cell r="C2739">
            <v>4936</v>
          </cell>
          <cell r="D2739" t="str">
            <v>Prvc. Base Suelo Cemento 2.1 Mpa Compactado, E=0,20 Metros</v>
          </cell>
          <cell r="E2739" t="str">
            <v>M3</v>
          </cell>
          <cell r="F2739">
            <v>170504.9</v>
          </cell>
          <cell r="G2739">
            <v>42572</v>
          </cell>
        </row>
        <row r="2740">
          <cell r="C2740">
            <v>4938</v>
          </cell>
          <cell r="D2740" t="str">
            <v>Prvc. Instalación De Jalonamiento Perimetral Temporal De Protección Formado Por Soportes Angulares Metálicos De 30 Mm Y 1.00 Metros De Longitud, Unidos Entre Si Mediante Una Cinta De Señalización De Obra Y Colocados Cada 8.00 Metros</v>
          </cell>
          <cell r="E2740" t="str">
            <v>ML</v>
          </cell>
          <cell r="F2740">
            <v>24802.15</v>
          </cell>
          <cell r="G2740">
            <v>42572</v>
          </cell>
        </row>
        <row r="2741">
          <cell r="C2741">
            <v>4941</v>
          </cell>
          <cell r="D2741" t="str">
            <v>Prvc. Provisión - Manejo Ambiental Y Social</v>
          </cell>
          <cell r="E2741" t="str">
            <v>UN</v>
          </cell>
          <cell r="F2741">
            <v>250000000</v>
          </cell>
          <cell r="G2741">
            <v>42515</v>
          </cell>
        </row>
        <row r="2742">
          <cell r="C2742">
            <v>4947</v>
          </cell>
          <cell r="D2742" t="str">
            <v>Prvc. Plan De Manejo De Trafico</v>
          </cell>
          <cell r="E2742" t="str">
            <v>UN</v>
          </cell>
          <cell r="F2742">
            <v>450000000</v>
          </cell>
          <cell r="G2742">
            <v>42515</v>
          </cell>
        </row>
        <row r="2743">
          <cell r="C2743">
            <v>4948</v>
          </cell>
          <cell r="D2743" t="str">
            <v>Prvc. Publicidad Institucional</v>
          </cell>
          <cell r="E2743" t="str">
            <v>UN</v>
          </cell>
          <cell r="F2743">
            <v>180000000</v>
          </cell>
          <cell r="G2743">
            <v>42517</v>
          </cell>
        </row>
        <row r="2744">
          <cell r="C2744">
            <v>4950</v>
          </cell>
          <cell r="D2744" t="str">
            <v>Prvc. Plan Seguridad Industrial Y Salud Ocupacional Y Planes De Contingencia Por Lluvias</v>
          </cell>
          <cell r="E2744" t="str">
            <v>UN</v>
          </cell>
          <cell r="F2744">
            <v>1000000000</v>
          </cell>
          <cell r="G2744">
            <v>42515</v>
          </cell>
        </row>
        <row r="2745">
          <cell r="C2745">
            <v>4951</v>
          </cell>
          <cell r="D2745" t="str">
            <v>Prvc. Revisión Y Ajustes A Los Diseños</v>
          </cell>
          <cell r="E2745" t="str">
            <v>UN</v>
          </cell>
          <cell r="F2745">
            <v>500000000</v>
          </cell>
          <cell r="G2745">
            <v>42515</v>
          </cell>
        </row>
        <row r="2746">
          <cell r="C2746">
            <v>4952</v>
          </cell>
          <cell r="D2746" t="str">
            <v>Capitulo - Protección Edificaciones Con Tablestacas Metálicas</v>
          </cell>
          <cell r="E2746" t="str">
            <v>SD</v>
          </cell>
          <cell r="F2746">
            <v>0</v>
          </cell>
          <cell r="G2746">
            <v>42466</v>
          </cell>
        </row>
        <row r="2747">
          <cell r="C2747">
            <v>4953</v>
          </cell>
          <cell r="D2747" t="str">
            <v>Capitulo - Movimiento De Tierras Y Suministro E Instalación Del Encauzamiento Con Tubería Grp</v>
          </cell>
          <cell r="E2747" t="str">
            <v>SD</v>
          </cell>
          <cell r="F2747">
            <v>0</v>
          </cell>
          <cell r="G2747">
            <v>42466</v>
          </cell>
        </row>
        <row r="2748">
          <cell r="C2748">
            <v>4954</v>
          </cell>
          <cell r="D2748" t="str">
            <v>Prvc. Pavimento En Concreto Rigido Mr= 45 Mpa, Espesor= 0.20 Metros A La Flexion, Acelerado A Tres Dias, Incluye Pasadores De 1" Liso A 0.30 Metros Y Barra De Amarre De 5/8" Corrugado A 1.20 Metros De Separacion, Cortadora De Pavimento Juntas, Endurecedor De Piso Y Aditivo Para Curado</v>
          </cell>
          <cell r="E2748" t="str">
            <v>M2</v>
          </cell>
          <cell r="F2748">
            <v>199044.83</v>
          </cell>
          <cell r="G2748">
            <v>42572</v>
          </cell>
        </row>
        <row r="2749">
          <cell r="C2749">
            <v>4955</v>
          </cell>
          <cell r="D2749" t="str">
            <v>Capitulo - Suministro E Instalación De Tuberías En Grp Y Accesorios</v>
          </cell>
          <cell r="E2749" t="str">
            <v>SD</v>
          </cell>
          <cell r="F2749">
            <v>0</v>
          </cell>
          <cell r="G2749">
            <v>42466</v>
          </cell>
        </row>
        <row r="2750">
          <cell r="C2750">
            <v>4956</v>
          </cell>
          <cell r="D2750" t="str">
            <v>Capitulo - Pozos De Inspección Según Diseño, Incluye Chimenea</v>
          </cell>
          <cell r="E2750" t="str">
            <v>SD</v>
          </cell>
          <cell r="F2750">
            <v>0</v>
          </cell>
          <cell r="G2750">
            <v>42466</v>
          </cell>
        </row>
        <row r="2751">
          <cell r="C2751">
            <v>4958</v>
          </cell>
          <cell r="D2751" t="str">
            <v>Prvc. Sumidero 1.00 X 0.73 Metros En Mamposteria Estructural, C. Rotura 250 Kn. Formacion De Sumidero Con Paredes De Mamposteria En Ladrillo De Arcilla Macizo, Sentado Con Mortero De Cemento 1:6, Enfoscada Y Bruñida Interiormente Con Mortero De Cemento 1:3, Con Rejillas Y Marco De Fundicion Ductil De 1000 X 630 Mm Norma Tecnica Une-En 124 D-400. Totalmente Montado, Conexionado A La Red General De Desague Y Probado</v>
          </cell>
          <cell r="E2751" t="str">
            <v>M2</v>
          </cell>
          <cell r="F2751">
            <v>3862648.53</v>
          </cell>
          <cell r="G2751">
            <v>42548</v>
          </cell>
        </row>
        <row r="2752">
          <cell r="C2752">
            <v>4959</v>
          </cell>
          <cell r="D2752" t="str">
            <v>Prvc. Iluminación Led</v>
          </cell>
          <cell r="E2752" t="str">
            <v>GL</v>
          </cell>
          <cell r="F2752">
            <v>1572981493</v>
          </cell>
          <cell r="G2752">
            <v>42472</v>
          </cell>
        </row>
        <row r="2753">
          <cell r="C2753">
            <v>4960</v>
          </cell>
          <cell r="D2753" t="str">
            <v>Prvc. Subterranización Banco De Ductos Telecomunicaciones</v>
          </cell>
          <cell r="E2753" t="str">
            <v>GL</v>
          </cell>
          <cell r="F2753">
            <v>2591253426</v>
          </cell>
          <cell r="G2753">
            <v>42472</v>
          </cell>
        </row>
        <row r="2754">
          <cell r="C2754">
            <v>4961</v>
          </cell>
          <cell r="D2754" t="str">
            <v>Prvc. Subterranización Redes Baja Tensión Y Reubicación Mt Aérea</v>
          </cell>
          <cell r="E2754" t="str">
            <v>GL</v>
          </cell>
          <cell r="F2754">
            <v>5541512493</v>
          </cell>
          <cell r="G2754">
            <v>42472</v>
          </cell>
        </row>
        <row r="2755">
          <cell r="C2755">
            <v>4963</v>
          </cell>
          <cell r="D2755" t="str">
            <v>Prvc. Sardineles O Cordones Tipo Bordillo Ref. A10, Tipo Titan Y/O Similar De Seccion H= 0.50 Metros Base= 0.20 Metros Y Longitud= 0.80 Metros En Concreto De Fc= 4000 Psi, Incluye: Mortero De Pega 1:6, Suministro E Instalacion Y Transporte</v>
          </cell>
          <cell r="E2755" t="str">
            <v>ML</v>
          </cell>
          <cell r="F2755">
            <v>76638.8</v>
          </cell>
          <cell r="G2755">
            <v>42572</v>
          </cell>
        </row>
        <row r="2756">
          <cell r="C2756">
            <v>4965</v>
          </cell>
          <cell r="D2756" t="str">
            <v>Prvc. Recolocacion De Mogador Existente, Incluyendo Desmontaje, Demolicion De Cimientos, Nueva Cimentacion Y Montaje</v>
          </cell>
          <cell r="E2756" t="str">
            <v>UN</v>
          </cell>
          <cell r="F2756">
            <v>754814.81</v>
          </cell>
          <cell r="G2756">
            <v>42572</v>
          </cell>
        </row>
        <row r="2757">
          <cell r="C2757">
            <v>4967</v>
          </cell>
          <cell r="D2757" t="str">
            <v>Prvc. Paradero De Transmetro, Integrado Por Estructura Metalica De Acero Inoxidable Aisi 304, Con Dos Apoyos Verticales, Estructura De Sujeccion De Cubierta, Banca, Cubierta Y Mogador, Segun Diseño Adjunto En Planos, Incluyendo Cimentacion De Concreto En Cada Uno De Los Apoyos Mediante Zapatas De Concreto</v>
          </cell>
          <cell r="E2757" t="str">
            <v>UN</v>
          </cell>
          <cell r="F2757">
            <v>45001414.899999999</v>
          </cell>
          <cell r="G2757">
            <v>42572</v>
          </cell>
        </row>
        <row r="2758">
          <cell r="C2758">
            <v>4969</v>
          </cell>
          <cell r="D2758" t="str">
            <v>Prvc. Loseta Plana Uc-260 Tipo K Serie 80 200X200X80 Mm De Espesor Color Gris,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20</v>
          </cell>
          <cell r="E2758" t="str">
            <v>M2</v>
          </cell>
          <cell r="F2758">
            <v>153437.26</v>
          </cell>
          <cell r="G2758">
            <v>42572</v>
          </cell>
        </row>
        <row r="2759">
          <cell r="C2759">
            <v>4972</v>
          </cell>
          <cell r="D2759" t="str">
            <v>Prvc. Demolición De Andenes Existentes Y Retiro De Material Demolido</v>
          </cell>
          <cell r="E2759" t="str">
            <v>M2</v>
          </cell>
          <cell r="F2759">
            <v>8521.44</v>
          </cell>
          <cell r="G2759">
            <v>42572</v>
          </cell>
        </row>
        <row r="2760">
          <cell r="C2760">
            <v>4974</v>
          </cell>
          <cell r="D2760" t="str">
            <v>Prvc. Loseta Plana Uc-260 Tipo K Serie 80 200X200X80 Mm De Espesor Color Rojo,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v>
          </cell>
          <cell r="E2760" t="str">
            <v>M2</v>
          </cell>
          <cell r="F2760">
            <v>172273.94</v>
          </cell>
          <cell r="G2760">
            <v>42572</v>
          </cell>
        </row>
        <row r="2761">
          <cell r="C2761">
            <v>4976</v>
          </cell>
          <cell r="D2761" t="str">
            <v>Prvc. Loseta Tactil Estriada Uc-270 Serie 80 400X400X80 Mm De Espesor Color Blanco, Usada En La Franja De Alineacion Para Invidentes,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E=20 Cms, Vertido Desde Camion Con Extendi</v>
          </cell>
          <cell r="E2761" t="str">
            <v>M2</v>
          </cell>
          <cell r="F2761">
            <v>185716.78</v>
          </cell>
          <cell r="G2761">
            <v>42572</v>
          </cell>
        </row>
        <row r="2762">
          <cell r="C2762">
            <v>4978</v>
          </cell>
          <cell r="D2762" t="str">
            <v>Prvc. Banca Tipo Benito Urban O Similar 1660X805X620Mm, Suministro E Instalacion Codigo Um379M, Con Espaldar, Fabricado En Hierro Con Tratamiento Anti-Corrosion, Acabado Con Imprimacion Epoxi Y Pintura Poliester En Polvo, Color Negro Forja, D= Ancho=1660Mm, Alto=805Mm, Profundidad=620Mm, Altura Asiento 445Mm, Incluyendo Cimentacion</v>
          </cell>
          <cell r="E2762" t="str">
            <v>UN</v>
          </cell>
          <cell r="F2762">
            <v>1453814.81</v>
          </cell>
          <cell r="G2762">
            <v>42572</v>
          </cell>
        </row>
        <row r="2763">
          <cell r="C2763">
            <v>4980</v>
          </cell>
          <cell r="D2763" t="str">
            <v>Prvc. Caneca Tipo Medrano O Similar Seccion Circular 50 I, Suministro E Instalacion, Codigo 13290350, Con Poste De Sujeccion Y Tejadillo Para Proteccion Ante La Lluvia Y Ante La Introduccion De Objetos Voluminosos, De 50 Litros De Capacidad, Fabricada En Acero Galvanizado Y Esmaltada Con Epoxi En Polvo Al Horno Para Garantizar Maxima Resistencia A Al Interperie, Color Gris Antracita, Descarga Extraible, Atornillada Al Pavimento, Dimensiones: Diametro 360Mm, Altura 500Mm, Alto Total 1030 Mm Inclu</v>
          </cell>
          <cell r="E2763" t="str">
            <v>UN</v>
          </cell>
          <cell r="F2763">
            <v>924814.81</v>
          </cell>
          <cell r="G2763">
            <v>42572</v>
          </cell>
        </row>
        <row r="2764">
          <cell r="C2764">
            <v>4981</v>
          </cell>
          <cell r="D2764" t="str">
            <v>Limpieza General Y Retiro De Material</v>
          </cell>
          <cell r="E2764" t="str">
            <v>GL</v>
          </cell>
          <cell r="F2764">
            <v>3450000</v>
          </cell>
          <cell r="G2764">
            <v>42467</v>
          </cell>
        </row>
        <row r="2765">
          <cell r="C2765">
            <v>4983</v>
          </cell>
          <cell r="D2765" t="str">
            <v>Prvc. Suministro De Tuberias En Grp Y/O Pvc De Diametro 900 Mm, Pn= 1,00 Sn 2500, Incluye Unión Y Transporte</v>
          </cell>
          <cell r="E2765" t="str">
            <v>ML</v>
          </cell>
          <cell r="F2765">
            <v>800904</v>
          </cell>
          <cell r="G2765">
            <v>42548</v>
          </cell>
        </row>
        <row r="2766">
          <cell r="C2766">
            <v>4985</v>
          </cell>
          <cell r="D2766" t="str">
            <v>Prvc. Suministro De Tuberias En Grp Y/O Pvc De Diametro 1200 Mm, Pn=1,00 Sn 2500, Incluye Unión Y Transporte</v>
          </cell>
          <cell r="E2766" t="str">
            <v>ML</v>
          </cell>
          <cell r="F2766">
            <v>1350378</v>
          </cell>
          <cell r="G2766">
            <v>42548</v>
          </cell>
        </row>
        <row r="2767">
          <cell r="C2767">
            <v>4987</v>
          </cell>
          <cell r="D2767" t="str">
            <v>Prvc. Suministro De Tuberias En Grp Y/O Pvc De Diametro 2000 Mm, Pn= 1,00, Sn 2500, Incluye Unión Y Transporte</v>
          </cell>
          <cell r="E2767" t="str">
            <v>ML</v>
          </cell>
          <cell r="F2767">
            <v>2792709</v>
          </cell>
          <cell r="G2767">
            <v>42556</v>
          </cell>
        </row>
        <row r="2768">
          <cell r="C2768">
            <v>4989</v>
          </cell>
          <cell r="D2768" t="str">
            <v>Prvc. Suministro Codos Grp Y/O Pvc Dn 900 Pn=1 Sn 2500 (0º-30º), Incluye Unión Y Transporte</v>
          </cell>
          <cell r="E2768" t="str">
            <v>UN</v>
          </cell>
          <cell r="F2768">
            <v>2347000</v>
          </cell>
          <cell r="G2768">
            <v>42548</v>
          </cell>
        </row>
        <row r="2769">
          <cell r="C2769">
            <v>4991</v>
          </cell>
          <cell r="D2769" t="str">
            <v>Prvc. Suministro Codos Grp Y/O Pvc Dn 1200 Pn=1 Sn 2500 (0-30º), Incluye Unión Y Transporte</v>
          </cell>
          <cell r="E2769" t="str">
            <v>UN</v>
          </cell>
          <cell r="F2769">
            <v>3425000</v>
          </cell>
          <cell r="G2769">
            <v>42548</v>
          </cell>
        </row>
        <row r="2770">
          <cell r="C2770">
            <v>4993</v>
          </cell>
          <cell r="D2770" t="str">
            <v>Prvc. Suministro Codos Grp Y/O Pvc Dn 2000 Pn=1 Sn 2500 (0º.30º), Incluye Unión Y Transporte</v>
          </cell>
          <cell r="E2770" t="str">
            <v>UN</v>
          </cell>
          <cell r="F2770">
            <v>8843000</v>
          </cell>
          <cell r="G2770">
            <v>42556</v>
          </cell>
        </row>
        <row r="2771">
          <cell r="C2771">
            <v>4995</v>
          </cell>
          <cell r="D2771" t="str">
            <v>Prvc. Suministro De Reduccion De 900 X 1200 Mm Sn 2500, Incluye Unión Y Transporte</v>
          </cell>
          <cell r="E2771" t="str">
            <v>UN</v>
          </cell>
          <cell r="F2771">
            <v>2350000</v>
          </cell>
          <cell r="G2771">
            <v>42548</v>
          </cell>
        </row>
        <row r="2772">
          <cell r="C2772">
            <v>4997</v>
          </cell>
          <cell r="D2772" t="str">
            <v>Prvc. Suministro De Reduccion De 1200 X 1400 Mm Sn 2500, Incluye Unión Y Transporte</v>
          </cell>
          <cell r="E2772" t="str">
            <v>UN</v>
          </cell>
          <cell r="F2772">
            <v>4380000</v>
          </cell>
          <cell r="G2772">
            <v>42548</v>
          </cell>
        </row>
        <row r="2773">
          <cell r="C2773">
            <v>4999</v>
          </cell>
          <cell r="D2773" t="str">
            <v>Prvc. Suministro De Reduccion De 1400 X 1600 Mm Sn 2500</v>
          </cell>
          <cell r="E2773" t="str">
            <v>UN</v>
          </cell>
          <cell r="F2773">
            <v>6430000</v>
          </cell>
          <cell r="G2773">
            <v>42486</v>
          </cell>
        </row>
        <row r="2774">
          <cell r="C2774">
            <v>5001</v>
          </cell>
          <cell r="D2774" t="str">
            <v>Prvc. Suministro De Reduccion De 2000 X 2200 Mm Sn 2500, Incluye Unión Y Transporte</v>
          </cell>
          <cell r="E2774" t="str">
            <v>UN</v>
          </cell>
          <cell r="F2774">
            <v>11008100</v>
          </cell>
          <cell r="G2774">
            <v>42548</v>
          </cell>
        </row>
        <row r="2775">
          <cell r="C2775">
            <v>5003</v>
          </cell>
          <cell r="D2775" t="str">
            <v>Prvc. Suministro De Tee De 900 X 900 Mm Sn 2500, Incluye Uniones, Accesorio Y Transporte</v>
          </cell>
          <cell r="E2775" t="str">
            <v>UN</v>
          </cell>
          <cell r="F2775">
            <v>5872000</v>
          </cell>
          <cell r="G2775">
            <v>42548</v>
          </cell>
        </row>
        <row r="2776">
          <cell r="C2776">
            <v>5005</v>
          </cell>
          <cell r="D2776" t="str">
            <v>Prvc. Suministro De Tee De 1200 X 1200 Mm Sn 2500, Incluye Uniones, Accesorio Y Transporte</v>
          </cell>
          <cell r="E2776" t="str">
            <v>UN</v>
          </cell>
          <cell r="F2776">
            <v>11193000</v>
          </cell>
          <cell r="G2776">
            <v>42548</v>
          </cell>
        </row>
        <row r="2777">
          <cell r="C2777">
            <v>5006</v>
          </cell>
          <cell r="D2777" t="str">
            <v>Prvc. Instalacion De Tuberias En Grp Y/O Pvc De Diametro 900 Mm, Pn=1,00 Sn 2500</v>
          </cell>
          <cell r="E2777" t="str">
            <v>ML</v>
          </cell>
          <cell r="F2777">
            <v>79544.100000000006</v>
          </cell>
          <cell r="G2777">
            <v>42548</v>
          </cell>
        </row>
        <row r="2778">
          <cell r="C2778">
            <v>5007</v>
          </cell>
          <cell r="D2778" t="str">
            <v>Prvc. Instalacion De Tuberias En Grp Y/O Pvc De Diametro 1200 Mm Pn=1,00 Sn 2500</v>
          </cell>
          <cell r="E2778" t="str">
            <v>ML</v>
          </cell>
          <cell r="F2778">
            <v>79544.100000000006</v>
          </cell>
          <cell r="G2778">
            <v>42548</v>
          </cell>
        </row>
        <row r="2779">
          <cell r="C2779">
            <v>5008</v>
          </cell>
          <cell r="D2779" t="str">
            <v>Prvc. Instalacion De Tuberias En Grp  Y/O Pvc De Diametro 2000 Mm, Pn=1.00 Sn 2500</v>
          </cell>
          <cell r="E2779" t="str">
            <v>ML</v>
          </cell>
          <cell r="F2779">
            <v>115638.2</v>
          </cell>
          <cell r="G2779">
            <v>42556</v>
          </cell>
        </row>
        <row r="2780">
          <cell r="C2780">
            <v>5009</v>
          </cell>
          <cell r="D2780" t="str">
            <v>Prvc. Instalacion Codos Grp  Y/O Pvc Dn 900 Pn=1 Sn 2500 (0º-30º)</v>
          </cell>
          <cell r="E2780" t="str">
            <v>UN</v>
          </cell>
          <cell r="F2780">
            <v>771282.19</v>
          </cell>
          <cell r="G2780">
            <v>42548</v>
          </cell>
        </row>
        <row r="2781">
          <cell r="C2781">
            <v>5010</v>
          </cell>
          <cell r="D2781" t="str">
            <v>Prvc. Instalacion Codos Grp  Y/O Pvc Dn 1200 Pn=1 Sn 2500 (0º-30º)</v>
          </cell>
          <cell r="E2781" t="str">
            <v>UN</v>
          </cell>
          <cell r="F2781">
            <v>771282.19</v>
          </cell>
          <cell r="G2781">
            <v>42548</v>
          </cell>
        </row>
        <row r="2782">
          <cell r="C2782">
            <v>5011</v>
          </cell>
          <cell r="D2782" t="str">
            <v>Prvc. Instalacion De Codos Grp  Y/O Pvc Dn 2000 Pn=1 Sn 2500 (0º-30º)</v>
          </cell>
          <cell r="E2782" t="str">
            <v>UN</v>
          </cell>
          <cell r="F2782">
            <v>877801.84</v>
          </cell>
          <cell r="G2782">
            <v>42556</v>
          </cell>
        </row>
        <row r="2783">
          <cell r="C2783">
            <v>5012</v>
          </cell>
          <cell r="D2783" t="str">
            <v>Prvc. Instalacion De Codos Grp  Y/O Pvc Dn 1600 Pn=1 Sn 2500 (0º-30º)</v>
          </cell>
          <cell r="E2783" t="str">
            <v>UN</v>
          </cell>
          <cell r="F2783">
            <v>787282.19</v>
          </cell>
          <cell r="G2783">
            <v>42548</v>
          </cell>
        </row>
        <row r="2784">
          <cell r="C2784">
            <v>5013</v>
          </cell>
          <cell r="D2784" t="str">
            <v>Prvc. Instalacion De Reduccion De 900 X 1200 Mm Pn=1 Sn 2500</v>
          </cell>
          <cell r="E2784" t="str">
            <v>UN</v>
          </cell>
          <cell r="F2784">
            <v>791282.19</v>
          </cell>
          <cell r="G2784">
            <v>42548</v>
          </cell>
        </row>
        <row r="2785">
          <cell r="C2785">
            <v>5014</v>
          </cell>
          <cell r="D2785" t="str">
            <v>Prvc. Instalacion De Reduccion De 1200 X 1400 Mm Pn=1 Sn 2500</v>
          </cell>
          <cell r="E2785" t="str">
            <v>UN</v>
          </cell>
          <cell r="F2785">
            <v>791282.19</v>
          </cell>
          <cell r="G2785">
            <v>42548</v>
          </cell>
        </row>
        <row r="2786">
          <cell r="C2786">
            <v>5015</v>
          </cell>
          <cell r="D2786" t="str">
            <v>Prvc. Instalacion De Reduccion De 2000 X 2200 Mm Pn=1 Sn 2500</v>
          </cell>
          <cell r="E2786" t="str">
            <v>UN</v>
          </cell>
          <cell r="F2786">
            <v>877801.84</v>
          </cell>
          <cell r="G2786">
            <v>42548</v>
          </cell>
        </row>
        <row r="2787">
          <cell r="C2787">
            <v>5016</v>
          </cell>
          <cell r="D2787" t="str">
            <v>Prvc. Instalacion De Tee De 900 X 900 Mm Pn=1 Sn 2500</v>
          </cell>
          <cell r="E2787" t="str">
            <v>UN</v>
          </cell>
          <cell r="F2787">
            <v>771282.19</v>
          </cell>
          <cell r="G2787">
            <v>42548</v>
          </cell>
        </row>
        <row r="2788">
          <cell r="C2788">
            <v>5017</v>
          </cell>
          <cell r="D2788" t="str">
            <v>Prvc. Instalacion De Tee De 1200 X 1200 Mm Pn=1 Sn 2500</v>
          </cell>
          <cell r="E2788" t="str">
            <v>UN</v>
          </cell>
          <cell r="F2788">
            <v>771282.19</v>
          </cell>
          <cell r="G2788">
            <v>42548</v>
          </cell>
        </row>
        <row r="2789">
          <cell r="C2789">
            <v>5018</v>
          </cell>
          <cell r="D2789" t="str">
            <v>Prvc. Iluminación Led</v>
          </cell>
          <cell r="E2789" t="str">
            <v>GL</v>
          </cell>
          <cell r="F2789">
            <v>1726176424</v>
          </cell>
          <cell r="G2789">
            <v>42472</v>
          </cell>
        </row>
        <row r="2790">
          <cell r="C2790">
            <v>5019</v>
          </cell>
          <cell r="D2790" t="str">
            <v>Prvc. Subterranización Banco De Ductos Telecomunicaciones</v>
          </cell>
          <cell r="E2790" t="str">
            <v>GL</v>
          </cell>
          <cell r="F2790">
            <v>2647739894.0999999</v>
          </cell>
          <cell r="G2790">
            <v>42472</v>
          </cell>
        </row>
        <row r="2791">
          <cell r="C2791">
            <v>5020</v>
          </cell>
          <cell r="D2791" t="str">
            <v>Prvc. Subterranización Redes Baja Tensión Y Reubicación Mt Aérea</v>
          </cell>
          <cell r="E2791" t="str">
            <v>GL</v>
          </cell>
          <cell r="F2791">
            <v>4162309481.2399998</v>
          </cell>
          <cell r="G2791">
            <v>42472</v>
          </cell>
        </row>
        <row r="2792">
          <cell r="C2792">
            <v>5021</v>
          </cell>
          <cell r="D2792" t="str">
            <v>Suministro E Instalacion De Modulo Cubiculo Vendedores Ambulantes Centro Historico, Fabricado En Perfil De Acero Tubular Cuadrado De 2 1/2" Calibre 16 Pintados En Wash Primer Y Acabado Color A Definir Por El Cliente, Puertas En Estera Tipo Prodicer O Similar, Cubierta Con Estructura Metalica (Ver Diseño).</v>
          </cell>
          <cell r="E2792" t="str">
            <v>UN</v>
          </cell>
          <cell r="F2792">
            <v>1500000</v>
          </cell>
          <cell r="G2792">
            <v>42486</v>
          </cell>
        </row>
        <row r="2793">
          <cell r="C2793">
            <v>5022</v>
          </cell>
          <cell r="D2793" t="str">
            <v>Suministro E Instalacion De Mueble Inferior En Lamina Galvanizada Calibre 16, Estructura En Tubo Cuadrado De 1 1/2", Dos Puertas En Lamina Galvanizada, Bisagras Tipo Omega Pasados Tipo Pica Porte (Ver Diseño)</v>
          </cell>
          <cell r="E2793" t="str">
            <v>UN</v>
          </cell>
          <cell r="F2793">
            <v>480000</v>
          </cell>
          <cell r="G2793">
            <v>42486</v>
          </cell>
        </row>
        <row r="2794">
          <cell r="C2794">
            <v>5023</v>
          </cell>
          <cell r="D2794" t="str">
            <v>Suministro E Instalacion De Mueble Movil, Estructura En Perfil Cuadrado De Acero Galvanizado Calibre 16 Y Vidrio Crudo 5.00 Mm, Puertas Corredizas Y Cierra Dura (Ver Diseño)</v>
          </cell>
          <cell r="E2794" t="str">
            <v>UN</v>
          </cell>
          <cell r="F2794">
            <v>310000</v>
          </cell>
          <cell r="G2794">
            <v>42486</v>
          </cell>
        </row>
        <row r="2795">
          <cell r="C2795">
            <v>5024</v>
          </cell>
          <cell r="D2795" t="str">
            <v>Suministro E Instalacion De Modulo Para Baños Vendedores Ambulantes Centro Historico, Fabricado En Perfil De Acero Tubular Cuadrado De 2 1/2" Calibre 16 Para Estructura De Soporte De Muros En Lamina De Acero Galvanizada Calibre 16, Pintados En Wash Primer Y Acabados Por Definir Por El Cliente, Puerta En Lamina Galvanizada Calibre 16 Entamborada, Incluye Marco En Tubo De Acero Calibre 16 1"X1", Tres Bisagras Tipo Omega, Cerradura Incrustable Tipo Gato O Similar, Manija Exterior En Acero Inoxidabl</v>
          </cell>
          <cell r="E2795" t="str">
            <v>UN</v>
          </cell>
          <cell r="F2795">
            <v>10500000</v>
          </cell>
          <cell r="G2795">
            <v>42486</v>
          </cell>
        </row>
        <row r="2796">
          <cell r="C2796">
            <v>5042</v>
          </cell>
          <cell r="D2796" t="str">
            <v>Prvc. Excavacion Manual</v>
          </cell>
          <cell r="E2796" t="str">
            <v>M3</v>
          </cell>
          <cell r="F2796">
            <v>21567.34</v>
          </cell>
          <cell r="G2796">
            <v>42573</v>
          </cell>
        </row>
        <row r="2797">
          <cell r="C2797">
            <v>5048</v>
          </cell>
          <cell r="D2797" t="str">
            <v>Prvc. Relleno En Material Compactado En Arena</v>
          </cell>
          <cell r="E2797" t="str">
            <v>M3</v>
          </cell>
          <cell r="F2797">
            <v>54915.63</v>
          </cell>
          <cell r="G2797">
            <v>42573</v>
          </cell>
        </row>
        <row r="2798">
          <cell r="C2798">
            <v>5051</v>
          </cell>
          <cell r="D2798" t="str">
            <v>Prvc. Instalacion Tuberia Tdp 4"</v>
          </cell>
          <cell r="E2798" t="str">
            <v>ML</v>
          </cell>
          <cell r="F2798">
            <v>2207.85</v>
          </cell>
          <cell r="G2798">
            <v>42573</v>
          </cell>
        </row>
        <row r="2799">
          <cell r="C2799">
            <v>5053</v>
          </cell>
          <cell r="D2799" t="str">
            <v>Prvc. Suministro E Instalacion Tuberia Tdp 4"</v>
          </cell>
          <cell r="E2799" t="str">
            <v>ML</v>
          </cell>
          <cell r="F2799">
            <v>18876.849999999999</v>
          </cell>
          <cell r="G2799">
            <v>42573</v>
          </cell>
        </row>
        <row r="2800">
          <cell r="C2800">
            <v>5055</v>
          </cell>
          <cell r="D2800" t="str">
            <v>Prvc. Instalacion Monotubo 1 1/2"</v>
          </cell>
          <cell r="E2800" t="str">
            <v>ML</v>
          </cell>
          <cell r="F2800">
            <v>2061.42</v>
          </cell>
          <cell r="G2800">
            <v>42573</v>
          </cell>
        </row>
        <row r="2801">
          <cell r="C2801">
            <v>5057</v>
          </cell>
          <cell r="D2801" t="str">
            <v>Prvc. Construccion Registro Area Interna 0.98 M2 (2F1) Concreto De 3000 Psi</v>
          </cell>
          <cell r="E2801" t="str">
            <v>UN</v>
          </cell>
          <cell r="F2801">
            <v>2683901.0099999998</v>
          </cell>
          <cell r="G2801">
            <v>42573</v>
          </cell>
        </row>
        <row r="2802">
          <cell r="C2802">
            <v>5059</v>
          </cell>
          <cell r="D2802" t="str">
            <v>Prvc. Construccion Registro Area Interna 0.49 M2 (F1) Concreto De 3000 Psi</v>
          </cell>
          <cell r="E2802" t="str">
            <v>UN</v>
          </cell>
          <cell r="F2802">
            <v>1490094.01</v>
          </cell>
          <cell r="G2802">
            <v>42573</v>
          </cell>
        </row>
        <row r="2803">
          <cell r="C2803">
            <v>5061</v>
          </cell>
          <cell r="D2803" t="str">
            <v>Prvc. Construccion De Registro Comunitario Area Interna 2.88 M2, En Concreto De 3000 Psi</v>
          </cell>
          <cell r="E2803" t="str">
            <v>UN</v>
          </cell>
          <cell r="F2803">
            <v>5853553.0499999998</v>
          </cell>
          <cell r="G2803">
            <v>42573</v>
          </cell>
        </row>
        <row r="2804">
          <cell r="C2804">
            <v>5063</v>
          </cell>
          <cell r="D2804" t="str">
            <v>Prvc. Suministro Y Tendido De Ducteria Conduit Pvc 1"</v>
          </cell>
          <cell r="E2804" t="str">
            <v>ML</v>
          </cell>
          <cell r="F2804">
            <v>3769.51</v>
          </cell>
          <cell r="G2804">
            <v>42573</v>
          </cell>
        </row>
        <row r="2805">
          <cell r="C2805">
            <v>5065</v>
          </cell>
          <cell r="D2805" t="str">
            <v>Prvc. Suministro Y Tendido De Ducteria Conduit Pvc 2"</v>
          </cell>
          <cell r="E2805" t="str">
            <v>ML</v>
          </cell>
          <cell r="F2805">
            <v>19933.509999999998</v>
          </cell>
          <cell r="G2805">
            <v>42573</v>
          </cell>
        </row>
        <row r="2806">
          <cell r="C2806">
            <v>5067</v>
          </cell>
          <cell r="D2806" t="str">
            <v>Prvc. Suministro Y Tendido De Ducteria Conduit Pvc 3"</v>
          </cell>
          <cell r="E2806" t="str">
            <v>ML</v>
          </cell>
          <cell r="F2806">
            <v>33660.620000000003</v>
          </cell>
          <cell r="G2806">
            <v>42573</v>
          </cell>
        </row>
        <row r="2807">
          <cell r="C2807">
            <v>5069</v>
          </cell>
          <cell r="D2807" t="str">
            <v>Prvc. Canalizacion 0.30 X 0.50 En Zona Arena Recubierta En Concreto, Incluye: Excavacion, Compactado Con Material Del Sitio, Concreto Rojo Y Cinta De Seguridad</v>
          </cell>
          <cell r="E2807" t="str">
            <v>ML</v>
          </cell>
          <cell r="F2807">
            <v>37088.9</v>
          </cell>
          <cell r="G2807">
            <v>42573</v>
          </cell>
        </row>
        <row r="2808">
          <cell r="C2808">
            <v>5071</v>
          </cell>
          <cell r="D2808" t="str">
            <v>Prvc. Suministro Y Tendido De Ducteria Conduit Pvc 1 1/2"</v>
          </cell>
          <cell r="E2808" t="str">
            <v>ML</v>
          </cell>
          <cell r="F2808">
            <v>5463.51</v>
          </cell>
          <cell r="G2808">
            <v>42573</v>
          </cell>
        </row>
        <row r="2809">
          <cell r="C2809">
            <v>5078</v>
          </cell>
          <cell r="D2809" t="str">
            <v>Prvc. Canalizacion 0.30 X 0.50 En Zona Arena, Incluye: Excavacion, Compactado Con Material Del Sitio Y Cinta De Seguridad</v>
          </cell>
          <cell r="E2809" t="str">
            <v>ML</v>
          </cell>
          <cell r="F2809">
            <v>15164.44</v>
          </cell>
          <cell r="G2809">
            <v>42573</v>
          </cell>
        </row>
        <row r="2810">
          <cell r="C2810">
            <v>5084</v>
          </cell>
          <cell r="D2810" t="str">
            <v>Prvc. Suministro E Instalacion De Cable Thw Aluminio Aislado 90ºc-Awg 1/0</v>
          </cell>
          <cell r="E2810" t="str">
            <v>ML</v>
          </cell>
          <cell r="F2810">
            <v>8352.81</v>
          </cell>
          <cell r="G2810">
            <v>42573</v>
          </cell>
        </row>
        <row r="2811">
          <cell r="C2811">
            <v>5091</v>
          </cell>
          <cell r="D2811" t="str">
            <v>Prvc. Suministro E Instalacion De Cable Thw Aluminio Aislado 90ºc-Awg 2</v>
          </cell>
          <cell r="E2811" t="str">
            <v>ML</v>
          </cell>
          <cell r="F2811">
            <v>5298.49</v>
          </cell>
          <cell r="G2811">
            <v>42573</v>
          </cell>
        </row>
        <row r="2812">
          <cell r="C2812">
            <v>5135</v>
          </cell>
          <cell r="D2812" t="str">
            <v>Prvc. Suministro E Instalacion De Cable Thw Aluminio Aislado 90º C-Awg 6</v>
          </cell>
          <cell r="E2812" t="str">
            <v>ML</v>
          </cell>
          <cell r="F2812">
            <v>4261.25</v>
          </cell>
          <cell r="G2812">
            <v>42573</v>
          </cell>
        </row>
        <row r="2813">
          <cell r="C2813">
            <v>5137</v>
          </cell>
          <cell r="D2813" t="str">
            <v>Prvc. Sumiistro E Instalacion De Cable Thw Cobre Forrado 90ºc-Awg 10</v>
          </cell>
          <cell r="E2813" t="str">
            <v>ML</v>
          </cell>
          <cell r="F2813">
            <v>3622.42</v>
          </cell>
          <cell r="G2813">
            <v>42573</v>
          </cell>
        </row>
        <row r="2814">
          <cell r="C2814">
            <v>5139</v>
          </cell>
          <cell r="D2814" t="str">
            <v>Prvc. Suministro E Instalacion De Cable Thw Cobre Forrado 90ºc-Awg 1/0</v>
          </cell>
          <cell r="E2814" t="str">
            <v>ML</v>
          </cell>
          <cell r="F2814">
            <v>29590.86</v>
          </cell>
          <cell r="G2814">
            <v>42573</v>
          </cell>
        </row>
        <row r="2815">
          <cell r="C2815">
            <v>5141</v>
          </cell>
          <cell r="D2815" t="str">
            <v>Prvc. Suministro E Instalacion De Cable Encauchetado 3 X 14 Awg</v>
          </cell>
          <cell r="E2815" t="str">
            <v>ML</v>
          </cell>
          <cell r="F2815">
            <v>8734.7000000000007</v>
          </cell>
          <cell r="G2815">
            <v>42573</v>
          </cell>
        </row>
        <row r="2816">
          <cell r="C2816">
            <v>5145</v>
          </cell>
          <cell r="D2816" t="str">
            <v>Prvc. Retiro Posteria Y Cableado Existente En Todo El Proyecto</v>
          </cell>
          <cell r="E2816" t="str">
            <v>GL</v>
          </cell>
          <cell r="F2816">
            <v>45019814</v>
          </cell>
          <cell r="G2816">
            <v>42573</v>
          </cell>
        </row>
        <row r="2817">
          <cell r="C2817">
            <v>5146</v>
          </cell>
          <cell r="D2817" t="str">
            <v>Prvc. Construccion De Registro Tipo Alumbrado Publico En Concreto Dimension 0.60X0.60X0.60 Metros, Tapa En Angulo De Hierro De 1 1/2" X 3/16" Marco Galvanizado</v>
          </cell>
          <cell r="E2817" t="str">
            <v>UN</v>
          </cell>
          <cell r="F2817">
            <v>409478.85</v>
          </cell>
          <cell r="G2817">
            <v>42573</v>
          </cell>
        </row>
        <row r="2818">
          <cell r="C2818">
            <v>5155</v>
          </cell>
          <cell r="D2818" t="str">
            <v>Prvc. Construccion De Registro Tipo Baja Tension En Concreto Dimension 0.80X0.80X0.80 Metros</v>
          </cell>
          <cell r="E2818" t="str">
            <v>UN</v>
          </cell>
          <cell r="F2818">
            <v>601709.13</v>
          </cell>
          <cell r="G2818">
            <v>42573</v>
          </cell>
        </row>
        <row r="2819">
          <cell r="C2819">
            <v>5160</v>
          </cell>
          <cell r="D2819" t="str">
            <v>Prvc. Suministro E Instalacion De Varilla Polo A Tierra, Incluye Varilla, Conector</v>
          </cell>
          <cell r="E2819" t="str">
            <v>UN</v>
          </cell>
          <cell r="F2819">
            <v>236616.9</v>
          </cell>
          <cell r="G2819">
            <v>42573</v>
          </cell>
        </row>
        <row r="2820">
          <cell r="C2820">
            <v>5165</v>
          </cell>
          <cell r="D2820" t="str">
            <v>Prvc. Empalme Subterraneo De Baja Tension Acometida 2-1/0</v>
          </cell>
          <cell r="E2820" t="str">
            <v>UN</v>
          </cell>
          <cell r="F2820">
            <v>489396.19</v>
          </cell>
          <cell r="G2820">
            <v>42573</v>
          </cell>
        </row>
        <row r="2821">
          <cell r="C2821">
            <v>5174</v>
          </cell>
          <cell r="D2821" t="str">
            <v>Prvc. Empalme Subterraneo De Baja Tension Acometida 14-4</v>
          </cell>
          <cell r="E2821" t="str">
            <v>UN</v>
          </cell>
          <cell r="F2821">
            <v>215767.5</v>
          </cell>
          <cell r="G2821">
            <v>42573</v>
          </cell>
        </row>
        <row r="2822">
          <cell r="C2822">
            <v>5181</v>
          </cell>
          <cell r="D2822" t="str">
            <v>Prvc. Bajante De 2" Galvanizado Para Acometida Principal, Incluye Accesorios</v>
          </cell>
          <cell r="E2822" t="str">
            <v>UN</v>
          </cell>
          <cell r="F2822">
            <v>471095.47</v>
          </cell>
          <cell r="G2822">
            <v>42573</v>
          </cell>
        </row>
        <row r="2823">
          <cell r="C2823">
            <v>5184</v>
          </cell>
          <cell r="D2823" t="str">
            <v>Prvc. Suministro E Instalacion De Luminaria De Led 30 W, Incluye Pernos Y Fotocelda</v>
          </cell>
          <cell r="E2823" t="str">
            <v>UN</v>
          </cell>
          <cell r="F2823">
            <v>972399.64</v>
          </cell>
          <cell r="G2823">
            <v>42573</v>
          </cell>
        </row>
        <row r="2824">
          <cell r="C2824">
            <v>5186</v>
          </cell>
          <cell r="D2824" t="str">
            <v>Prvc. Suministro E Instalacion De Luminaria De Led 90 W, Incluye Brazo Ornamental De 2,50 Metros, Pernos Y Fotocelda</v>
          </cell>
          <cell r="E2824" t="str">
            <v>UN</v>
          </cell>
          <cell r="F2824">
            <v>2186597.4</v>
          </cell>
          <cell r="G2824">
            <v>42573</v>
          </cell>
        </row>
        <row r="2825">
          <cell r="C2825">
            <v>5188</v>
          </cell>
          <cell r="D2825" t="str">
            <v>Prvc. Suministro E Instalacion De Poste De Acero Galvanizado En Caliente De 7.00 Metros De Altura, Tronco Conico Poligonal, En Lamina De Acero, Acabado Final En Pintura De Esmalte Para Exteriores, Incluye Base De Concreto</v>
          </cell>
          <cell r="E2825" t="str">
            <v>UN</v>
          </cell>
          <cell r="F2825">
            <v>2277752.34</v>
          </cell>
          <cell r="G2825">
            <v>42573</v>
          </cell>
        </row>
        <row r="2826">
          <cell r="C2826">
            <v>5190</v>
          </cell>
          <cell r="D2826" t="str">
            <v>Pintura Bituminosa De Aluminio Para Cubierta  A Dos Manos</v>
          </cell>
          <cell r="E2826" t="str">
            <v>M2</v>
          </cell>
          <cell r="F2826">
            <v>10309.75</v>
          </cell>
          <cell r="G2826">
            <v>42473</v>
          </cell>
        </row>
        <row r="2827">
          <cell r="C2827">
            <v>5201</v>
          </cell>
          <cell r="D2827" t="str">
            <v>Prvc. Suministro E Instalacion De Transformador Monofasico De 25 Kva, Incluye Elementos De Proteccion, Accesorios Para Poste, Retie, Retilap Y Tramite Ante El Operador De Red</v>
          </cell>
          <cell r="E2827" t="str">
            <v>UN</v>
          </cell>
          <cell r="F2827">
            <v>9748487</v>
          </cell>
          <cell r="G2827">
            <v>42573</v>
          </cell>
        </row>
        <row r="2828">
          <cell r="C2828">
            <v>5202</v>
          </cell>
          <cell r="D2828" t="str">
            <v>Prvc. Suministro E Instalacion De Medidor Semidirecto, Incluye Tc, Protocolo, Bloque De Prueba, Cajas De Policarbonato</v>
          </cell>
          <cell r="E2828" t="str">
            <v>UN</v>
          </cell>
          <cell r="F2828">
            <v>4601948.82</v>
          </cell>
          <cell r="G2828">
            <v>42573</v>
          </cell>
        </row>
        <row r="2829">
          <cell r="C2829">
            <v>5215</v>
          </cell>
          <cell r="D2829" t="str">
            <v>Prvc. Certificación Pararrayo De Distribución</v>
          </cell>
          <cell r="E2829" t="str">
            <v>UN</v>
          </cell>
          <cell r="F2829">
            <v>31000</v>
          </cell>
          <cell r="G2829">
            <v>42474</v>
          </cell>
        </row>
        <row r="2830">
          <cell r="C2830">
            <v>5224</v>
          </cell>
          <cell r="D2830" t="str">
            <v>Prvc. Instalacion De Poste Hpv 1050 Kg 9M</v>
          </cell>
          <cell r="E2830" t="str">
            <v>UN</v>
          </cell>
          <cell r="F2830">
            <v>1284206.76</v>
          </cell>
          <cell r="G2830">
            <v>42573</v>
          </cell>
        </row>
        <row r="2831">
          <cell r="C2831">
            <v>5229</v>
          </cell>
          <cell r="D2831" t="str">
            <v>Prvc. Instalacion De Poste Hpc 800 Dan 12M</v>
          </cell>
          <cell r="E2831" t="str">
            <v>UN</v>
          </cell>
          <cell r="F2831">
            <v>2726791.92</v>
          </cell>
          <cell r="G2831">
            <v>42514</v>
          </cell>
        </row>
        <row r="2832">
          <cell r="C2832">
            <v>5231</v>
          </cell>
          <cell r="D2832" t="str">
            <v>Prvc. Instalacion De Poste Hpc 1250 Dan 12M</v>
          </cell>
          <cell r="E2832" t="str">
            <v>UN</v>
          </cell>
          <cell r="F2832">
            <v>5447630.7999999998</v>
          </cell>
          <cell r="G2832">
            <v>42573</v>
          </cell>
        </row>
        <row r="2833">
          <cell r="C2833">
            <v>5233</v>
          </cell>
          <cell r="D2833" t="str">
            <v>Prvc. Instalacion De Poste Hpc 800 Dan De 14M</v>
          </cell>
          <cell r="E2833" t="str">
            <v>UN</v>
          </cell>
          <cell r="F2833">
            <v>4772319.9800000004</v>
          </cell>
          <cell r="G2833">
            <v>42514</v>
          </cell>
        </row>
        <row r="2834">
          <cell r="C2834">
            <v>5235</v>
          </cell>
          <cell r="D2834" t="str">
            <v>Prvc. Cimentacion Monobloque Cilindrica P/ Apoyo 9 X 1050 Kgf</v>
          </cell>
          <cell r="E2834" t="str">
            <v>UN</v>
          </cell>
          <cell r="F2834">
            <v>329128.24</v>
          </cell>
          <cell r="G2834">
            <v>42573</v>
          </cell>
        </row>
        <row r="2835">
          <cell r="C2835">
            <v>5236</v>
          </cell>
          <cell r="D2835" t="str">
            <v>Prvc. Instalacion De Poste Hpv 750 Kg 12M</v>
          </cell>
          <cell r="E2835" t="str">
            <v>UN</v>
          </cell>
          <cell r="F2835">
            <v>1688801.24</v>
          </cell>
          <cell r="G2835">
            <v>42573</v>
          </cell>
        </row>
        <row r="2836">
          <cell r="C2836">
            <v>5238</v>
          </cell>
          <cell r="D2836" t="str">
            <v>Prvc. Cimentacion Monobloque Cilindrica P/ Apoyo 12 X 750 Kgf</v>
          </cell>
          <cell r="E2836" t="str">
            <v>UN</v>
          </cell>
          <cell r="F2836">
            <v>538251.63</v>
          </cell>
          <cell r="G2836">
            <v>42573</v>
          </cell>
        </row>
        <row r="2837">
          <cell r="C2837">
            <v>5247</v>
          </cell>
          <cell r="D2837" t="str">
            <v>Prvc. Cimentacion Monobloque Cilindrica P/ Apoyo 12 X 800 Dan</v>
          </cell>
          <cell r="E2837" t="str">
            <v>UN</v>
          </cell>
          <cell r="F2837">
            <v>900886.51</v>
          </cell>
          <cell r="G2837">
            <v>42514</v>
          </cell>
        </row>
        <row r="2838">
          <cell r="C2838">
            <v>5254</v>
          </cell>
          <cell r="D2838" t="str">
            <v>Prvc. Cimentacion Monobloque Cilindrica P/ Apoyo 12 X 1250 Dan</v>
          </cell>
          <cell r="E2838" t="str">
            <v>UN</v>
          </cell>
          <cell r="F2838">
            <v>1201182.01</v>
          </cell>
          <cell r="G2838">
            <v>42573</v>
          </cell>
        </row>
        <row r="2839">
          <cell r="C2839">
            <v>5260</v>
          </cell>
          <cell r="D2839" t="str">
            <v>Prvc. Cimentacion Monobloque Cilindrica P/ Apoyo 14 X 800 Dan</v>
          </cell>
          <cell r="E2839" t="str">
            <v>UN</v>
          </cell>
          <cell r="F2839">
            <v>547400.1</v>
          </cell>
          <cell r="G2839">
            <v>42514</v>
          </cell>
        </row>
        <row r="2840">
          <cell r="C2840">
            <v>5267</v>
          </cell>
          <cell r="D2840" t="str">
            <v>Prvc. Tendido De Linea Trif Conductor Aaac 123,3 Mcm - Azusa</v>
          </cell>
          <cell r="E2840" t="str">
            <v>ML</v>
          </cell>
          <cell r="F2840">
            <v>25200.04</v>
          </cell>
          <cell r="G2840">
            <v>42573</v>
          </cell>
        </row>
        <row r="2841">
          <cell r="C2841">
            <v>5270</v>
          </cell>
          <cell r="D2841" t="str">
            <v>Prvc. Tendido En Linea Bif Conductor Aaac 123,3 Mcm - Azusa</v>
          </cell>
          <cell r="E2841" t="str">
            <v>ML</v>
          </cell>
          <cell r="F2841">
            <v>12995.73</v>
          </cell>
          <cell r="G2841">
            <v>42573</v>
          </cell>
        </row>
        <row r="2842">
          <cell r="C2842">
            <v>5273</v>
          </cell>
          <cell r="D2842" t="str">
            <v>Prvc. Reubicación Paso Aéreo Subterraneo Bt</v>
          </cell>
          <cell r="E2842" t="str">
            <v>UN</v>
          </cell>
          <cell r="F2842">
            <v>88027.08</v>
          </cell>
          <cell r="G2842">
            <v>42573</v>
          </cell>
        </row>
        <row r="2843">
          <cell r="C2843">
            <v>5274</v>
          </cell>
          <cell r="D2843" t="str">
            <v>Prvc. Instalacion De Derivacion Trif Rigida Acsr 1/0-1/0 Awg Acsr S/N</v>
          </cell>
          <cell r="E2843" t="str">
            <v>UN</v>
          </cell>
          <cell r="F2843">
            <v>310531.15999999997</v>
          </cell>
          <cell r="G2843">
            <v>42573</v>
          </cell>
        </row>
        <row r="2844">
          <cell r="C2844">
            <v>5278</v>
          </cell>
          <cell r="D2844" t="str">
            <v>Prvc. Instalacion De Derivacion Bif Rigida Acsr 1/0-1/0 Awg Acsr S/N</v>
          </cell>
          <cell r="E2844" t="str">
            <v>UN</v>
          </cell>
          <cell r="F2844">
            <v>213075.93</v>
          </cell>
          <cell r="G2844">
            <v>42573</v>
          </cell>
        </row>
        <row r="2845">
          <cell r="C2845">
            <v>5281</v>
          </cell>
          <cell r="D2845" t="str">
            <v>Prvc. Tablero De Medida Bifásico Autosoportado 6 Medidores Monofásicos 3H</v>
          </cell>
          <cell r="E2845" t="str">
            <v>UN</v>
          </cell>
          <cell r="F2845">
            <v>6551026.6699999999</v>
          </cell>
          <cell r="G2845">
            <v>42573</v>
          </cell>
        </row>
        <row r="2846">
          <cell r="C2846">
            <v>5284</v>
          </cell>
          <cell r="D2846" t="str">
            <v>Prvc. Instalacion De Derivacion Trif Rigida Medio De Vano Acsr 1/0-Acsr 1/0</v>
          </cell>
          <cell r="E2846" t="str">
            <v>UN</v>
          </cell>
          <cell r="F2846">
            <v>328965.61</v>
          </cell>
          <cell r="G2846">
            <v>42573</v>
          </cell>
        </row>
        <row r="2847">
          <cell r="C2847">
            <v>5285</v>
          </cell>
          <cell r="D2847" t="str">
            <v>Prvc. Tablero De Medida Bifásico Autosoportado 12 Medidores Monofásicos 3H</v>
          </cell>
          <cell r="E2847" t="str">
            <v>UN</v>
          </cell>
          <cell r="F2847">
            <v>18957226.670000002</v>
          </cell>
          <cell r="G2847">
            <v>42573</v>
          </cell>
        </row>
        <row r="2848">
          <cell r="C2848">
            <v>5287</v>
          </cell>
          <cell r="D2848" t="str">
            <v>Prvc. Instalacion Derivacion Bif Rigida Medio De Vano Acsr 1/0-Acsr 1/0</v>
          </cell>
          <cell r="E2848" t="str">
            <v>UN</v>
          </cell>
          <cell r="F2848">
            <v>249826.79</v>
          </cell>
          <cell r="G2848">
            <v>42573</v>
          </cell>
        </row>
        <row r="2849">
          <cell r="C2849">
            <v>5288</v>
          </cell>
          <cell r="D2849" t="str">
            <v>Prvc. Tablero De Medida Trifásico Autosoportado 9 Medidores Monofásicos 3H</v>
          </cell>
          <cell r="E2849" t="str">
            <v>UN</v>
          </cell>
          <cell r="F2849">
            <v>12754126.67</v>
          </cell>
          <cell r="G2849">
            <v>42573</v>
          </cell>
        </row>
        <row r="2850">
          <cell r="C2850">
            <v>5289</v>
          </cell>
          <cell r="D2850" t="str">
            <v>Prvc. Desmonte De Poste De Hormigón De 6.00 A 10.00 Metros</v>
          </cell>
          <cell r="E2850" t="str">
            <v>UN</v>
          </cell>
          <cell r="F2850">
            <v>252082.2</v>
          </cell>
          <cell r="G2850">
            <v>42573</v>
          </cell>
        </row>
        <row r="2851">
          <cell r="C2851">
            <v>5292</v>
          </cell>
          <cell r="D2851" t="str">
            <v>Prvc. Instalacion De Conexion Amovible Completa P/ Acsr 1/0 Awg</v>
          </cell>
          <cell r="E2851" t="str">
            <v>UN</v>
          </cell>
          <cell r="F2851">
            <v>101598.53</v>
          </cell>
          <cell r="G2851">
            <v>42573</v>
          </cell>
        </row>
        <row r="2852">
          <cell r="C2852">
            <v>5294</v>
          </cell>
          <cell r="D2852" t="str">
            <v>Prvc. Desmonte De Poste De Hormigón De 11.00 A 12.00 Metros</v>
          </cell>
          <cell r="E2852" t="str">
            <v>UN</v>
          </cell>
          <cell r="F2852">
            <v>319351.71999999997</v>
          </cell>
          <cell r="G2852">
            <v>42573</v>
          </cell>
        </row>
        <row r="2853">
          <cell r="C2853">
            <v>5295</v>
          </cell>
          <cell r="D2853" t="str">
            <v>Prvc. Terminal Ext Contractil En Frio 15 Kv Cable 2</v>
          </cell>
          <cell r="E2853" t="str">
            <v>UN</v>
          </cell>
          <cell r="F2853">
            <v>333234.28000000003</v>
          </cell>
          <cell r="G2853">
            <v>42573</v>
          </cell>
        </row>
        <row r="2854">
          <cell r="C2854">
            <v>5298</v>
          </cell>
          <cell r="D2854" t="str">
            <v>Prvc. Puesta A Tierra C/ Anillo Cerrado En Poste Hormigon De 12 M Copper-Clad Steel</v>
          </cell>
          <cell r="E2854" t="str">
            <v>UN</v>
          </cell>
          <cell r="F2854">
            <v>412479.57</v>
          </cell>
          <cell r="G2854">
            <v>42573</v>
          </cell>
        </row>
        <row r="2855">
          <cell r="C2855">
            <v>5300</v>
          </cell>
          <cell r="D2855" t="str">
            <v>Prvc. Puesta A Tierra C/ Anillo Cerrado En Poste Hormigon De 14 M Copper-Clad Steel</v>
          </cell>
          <cell r="E2855" t="str">
            <v>UN</v>
          </cell>
          <cell r="F2855">
            <v>449269.73</v>
          </cell>
          <cell r="G2855">
            <v>42573</v>
          </cell>
        </row>
        <row r="2856">
          <cell r="C2856">
            <v>5302</v>
          </cell>
          <cell r="D2856" t="str">
            <v>Prvc. Instalacion De Aislador Tipo Poste 13.2 Kv Contaminacion Alta</v>
          </cell>
          <cell r="E2856" t="str">
            <v>UN</v>
          </cell>
          <cell r="F2856">
            <v>243065.41</v>
          </cell>
          <cell r="G2856">
            <v>42573</v>
          </cell>
        </row>
        <row r="2857">
          <cell r="C2857">
            <v>5304</v>
          </cell>
          <cell r="D2857" t="str">
            <v>Prvc. Instalacion De Cadena De Amarre 13.2 Kv Conductor T1 Cont Normal</v>
          </cell>
          <cell r="E2857" t="str">
            <v>UN</v>
          </cell>
          <cell r="F2857">
            <v>142367.29999999999</v>
          </cell>
          <cell r="G2857">
            <v>42573</v>
          </cell>
        </row>
        <row r="2858">
          <cell r="C2858">
            <v>5306</v>
          </cell>
          <cell r="D2858" t="str">
            <v>Prvc.Desmonte De Poste De Hormigón De 14.00 Metros</v>
          </cell>
          <cell r="E2858" t="str">
            <v>UN</v>
          </cell>
          <cell r="F2858">
            <v>360330.29</v>
          </cell>
          <cell r="G2858">
            <v>42573</v>
          </cell>
        </row>
        <row r="2859">
          <cell r="C2859">
            <v>5307</v>
          </cell>
          <cell r="D2859" t="str">
            <v>Prvc. Instalacion De Retencion Pref. "Z" Ais. 57/1-3 Acsr. 1/0</v>
          </cell>
          <cell r="E2859" t="str">
            <v>UN</v>
          </cell>
          <cell r="F2859">
            <v>33061.94</v>
          </cell>
          <cell r="G2859">
            <v>42573</v>
          </cell>
        </row>
        <row r="2860">
          <cell r="C2860">
            <v>5310</v>
          </cell>
          <cell r="D2860" t="str">
            <v>Prvc. Desmonte De Armado De M.T. De Disposición En Dos Crucetas</v>
          </cell>
          <cell r="E2860" t="str">
            <v>UN</v>
          </cell>
          <cell r="F2860">
            <v>66606.16</v>
          </cell>
          <cell r="G2860">
            <v>42573</v>
          </cell>
        </row>
        <row r="2861">
          <cell r="C2861">
            <v>5312</v>
          </cell>
          <cell r="D2861" t="str">
            <v>Prvc. Instalacion De Retencion Pref. "Omega Dob" Ais. 57/1-3 Acsr. 1/0</v>
          </cell>
          <cell r="E2861" t="str">
            <v>UN</v>
          </cell>
          <cell r="F2861">
            <v>36319.53</v>
          </cell>
          <cell r="G2861">
            <v>42573</v>
          </cell>
        </row>
        <row r="2862">
          <cell r="C2862">
            <v>5313</v>
          </cell>
          <cell r="D2862" t="str">
            <v>Prvc. Desmonte De Armado De M.T. De Disposición  En Una Cruceta</v>
          </cell>
          <cell r="E2862" t="str">
            <v>UN</v>
          </cell>
          <cell r="F2862">
            <v>30679.84</v>
          </cell>
          <cell r="G2862">
            <v>42573</v>
          </cell>
        </row>
        <row r="2863">
          <cell r="C2863">
            <v>5316</v>
          </cell>
          <cell r="D2863" t="str">
            <v>Prvc. Instalacion De Armado Trif Alineacion Disp Bandera 13.2 Kv</v>
          </cell>
          <cell r="E2863" t="str">
            <v>UN</v>
          </cell>
          <cell r="F2863">
            <v>490000.74</v>
          </cell>
          <cell r="G2863">
            <v>42573</v>
          </cell>
        </row>
        <row r="2864">
          <cell r="C2864">
            <v>5318</v>
          </cell>
          <cell r="D2864" t="str">
            <v>Prvc. Instalacion De Armado Trif Ang 5º A 20º/30º Disp Bandera 13.2 Kv</v>
          </cell>
          <cell r="E2864" t="str">
            <v>UN</v>
          </cell>
          <cell r="F2864">
            <v>948891.15</v>
          </cell>
          <cell r="G2864">
            <v>42573</v>
          </cell>
        </row>
        <row r="2865">
          <cell r="C2865">
            <v>5320</v>
          </cell>
          <cell r="D2865" t="str">
            <v>Piso En Cerámica Para Exterior Acabado Rústico</v>
          </cell>
          <cell r="E2865" t="str">
            <v>M2</v>
          </cell>
          <cell r="F2865">
            <v>66503.41</v>
          </cell>
          <cell r="G2865">
            <v>42478</v>
          </cell>
        </row>
        <row r="2866">
          <cell r="C2866">
            <v>5322</v>
          </cell>
          <cell r="D2866" t="str">
            <v>Prvc. Instalacion De Armado Trif Anclaje 30 A 60º Disp Bandera 13.2 Kv</v>
          </cell>
          <cell r="E2866" t="str">
            <v>UN</v>
          </cell>
          <cell r="F2866">
            <v>890918.97</v>
          </cell>
          <cell r="G2866">
            <v>42573</v>
          </cell>
        </row>
        <row r="2867">
          <cell r="C2867">
            <v>5323</v>
          </cell>
          <cell r="D2867" t="str">
            <v>Prvc. Instalacion De Armado Trif Fin De Linea Disp Bandera 13.2 Kv</v>
          </cell>
          <cell r="E2867" t="str">
            <v>UN</v>
          </cell>
          <cell r="F2867">
            <v>890918.97</v>
          </cell>
          <cell r="G2867">
            <v>42573</v>
          </cell>
        </row>
        <row r="2868">
          <cell r="C2868">
            <v>5324</v>
          </cell>
          <cell r="D2868" t="str">
            <v>Prvc. Instalacion De Armado Bif Alineacion Disp Bandera 13.2 Kv</v>
          </cell>
          <cell r="E2868" t="str">
            <v>UN</v>
          </cell>
          <cell r="F2868">
            <v>480338.71</v>
          </cell>
          <cell r="G2868">
            <v>42573</v>
          </cell>
        </row>
        <row r="2869">
          <cell r="C2869">
            <v>5325</v>
          </cell>
          <cell r="D2869" t="str">
            <v>Prvc. Desmonte De Línea Aérea M.T.Trifásica Calibre 4 A 4/0 Awg Y Equivalentes Mcm</v>
          </cell>
          <cell r="E2869" t="str">
            <v>ML</v>
          </cell>
          <cell r="F2869">
            <v>2785.15</v>
          </cell>
          <cell r="G2869">
            <v>42573</v>
          </cell>
        </row>
        <row r="2870">
          <cell r="C2870">
            <v>5327</v>
          </cell>
          <cell r="D2870" t="str">
            <v>Prvc. Desmonte De Línea Aérea M.T. Bifásica Calibre 4 A 4/0 Awg Y Equivalentes Mcm</v>
          </cell>
          <cell r="E2870" t="str">
            <v>ML</v>
          </cell>
          <cell r="F2870">
            <v>1895.64</v>
          </cell>
          <cell r="G2870">
            <v>42573</v>
          </cell>
        </row>
        <row r="2871">
          <cell r="C2871">
            <v>5329</v>
          </cell>
          <cell r="D2871" t="str">
            <v>Prvc. Instalacion De Armado Bif Ang 5º A 20º/30º Disp Bandera 13.2 Kv</v>
          </cell>
          <cell r="E2871" t="str">
            <v>UN</v>
          </cell>
          <cell r="F2871">
            <v>929567.09</v>
          </cell>
          <cell r="G2871">
            <v>42573</v>
          </cell>
        </row>
        <row r="2872">
          <cell r="C2872">
            <v>5330</v>
          </cell>
          <cell r="D2872" t="str">
            <v>Prvc. Retiro Puente De Línea Trifásico En Circuito M.T</v>
          </cell>
          <cell r="E2872" t="str">
            <v>UN</v>
          </cell>
          <cell r="F2872">
            <v>51104.32</v>
          </cell>
          <cell r="G2872">
            <v>42573</v>
          </cell>
        </row>
        <row r="2873">
          <cell r="C2873">
            <v>5332</v>
          </cell>
          <cell r="D2873" t="str">
            <v>Prvc. Retiro Puente De Línea En Medio De Vano Circuito Mt Trifásico</v>
          </cell>
          <cell r="E2873" t="str">
            <v>UN</v>
          </cell>
          <cell r="F2873">
            <v>165959.71</v>
          </cell>
          <cell r="G2873">
            <v>42573</v>
          </cell>
        </row>
        <row r="2874">
          <cell r="C2874">
            <v>5334</v>
          </cell>
          <cell r="D2874" t="str">
            <v>Prvc. Instalacion De Armado Bif Anclaje 30 A 60º Disp Bandera 13.2 Kv</v>
          </cell>
          <cell r="E2874" t="str">
            <v>UN</v>
          </cell>
          <cell r="F2874">
            <v>890918.97</v>
          </cell>
          <cell r="G2874">
            <v>42573</v>
          </cell>
        </row>
        <row r="2875">
          <cell r="C2875">
            <v>5335</v>
          </cell>
          <cell r="D2875" t="str">
            <v>Prvc. Retiro Puente De Línea Bifásico En Poste Circuito Mt</v>
          </cell>
          <cell r="E2875" t="str">
            <v>UN</v>
          </cell>
          <cell r="F2875">
            <v>35926.32</v>
          </cell>
          <cell r="G2875">
            <v>42573</v>
          </cell>
        </row>
        <row r="2876">
          <cell r="C2876">
            <v>5337</v>
          </cell>
          <cell r="D2876" t="str">
            <v>Prvc. Retiro De Puente De Línea En Medio De Vano Circuito Mt Bifásico</v>
          </cell>
          <cell r="E2876" t="str">
            <v>UN</v>
          </cell>
          <cell r="F2876">
            <v>150781.70000000001</v>
          </cell>
          <cell r="G2876">
            <v>42573</v>
          </cell>
        </row>
        <row r="2877">
          <cell r="C2877">
            <v>5338</v>
          </cell>
          <cell r="D2877" t="str">
            <v>Prvc. Instalacion De Armado Bif Fin De Linea Disp Bandera 13.2 Kv</v>
          </cell>
          <cell r="E2877" t="str">
            <v>UN</v>
          </cell>
          <cell r="F2877">
            <v>890918.97</v>
          </cell>
          <cell r="G2877">
            <v>42573</v>
          </cell>
        </row>
        <row r="2878">
          <cell r="C2878">
            <v>5340</v>
          </cell>
          <cell r="D2878" t="str">
            <v>Prvc. Desmontaje De Retenida Sencilla Primaria</v>
          </cell>
          <cell r="E2878" t="str">
            <v>UN</v>
          </cell>
          <cell r="F2878">
            <v>40935.19</v>
          </cell>
          <cell r="G2878">
            <v>42573</v>
          </cell>
        </row>
        <row r="2879">
          <cell r="C2879">
            <v>5342</v>
          </cell>
          <cell r="D2879" t="str">
            <v>Prvc. Instalacion De Trafo Mono En Poste Nn 13.2 Kv /120-240 V - 37.5 Kva Con Prot.</v>
          </cell>
          <cell r="E2879" t="str">
            <v>UN</v>
          </cell>
          <cell r="F2879">
            <v>8826464.3800000008</v>
          </cell>
          <cell r="G2879">
            <v>42573</v>
          </cell>
        </row>
        <row r="2880">
          <cell r="C2880">
            <v>5343</v>
          </cell>
          <cell r="D2880" t="str">
            <v>Prvc. Desmontaje De Retenida Secundaria</v>
          </cell>
          <cell r="E2880" t="str">
            <v>UN</v>
          </cell>
          <cell r="F2880">
            <v>36487.730000000003</v>
          </cell>
          <cell r="G2880">
            <v>42573</v>
          </cell>
        </row>
        <row r="2881">
          <cell r="C2881">
            <v>5345</v>
          </cell>
          <cell r="D2881" t="str">
            <v>Prvc. Desmontaje De Retenida Aérea Poste A Poste</v>
          </cell>
          <cell r="E2881" t="str">
            <v>UN</v>
          </cell>
          <cell r="F2881">
            <v>40935.19</v>
          </cell>
          <cell r="G2881">
            <v>42573</v>
          </cell>
        </row>
        <row r="2882">
          <cell r="C2882">
            <v>5346</v>
          </cell>
          <cell r="D2882" t="str">
            <v>Prvc. Desmonte Aislador Porc. Tipo Poste 13.2 Kv</v>
          </cell>
          <cell r="E2882" t="str">
            <v>UN</v>
          </cell>
          <cell r="F2882">
            <v>20424.48</v>
          </cell>
          <cell r="G2882">
            <v>42573</v>
          </cell>
        </row>
        <row r="2883">
          <cell r="C2883">
            <v>5348</v>
          </cell>
          <cell r="D2883" t="str">
            <v>Prcv. Desmonte De Cadena De Amarre Porc. Tres Discos 13.2 Kv</v>
          </cell>
          <cell r="E2883" t="str">
            <v>UN</v>
          </cell>
          <cell r="F2883">
            <v>20424.48</v>
          </cell>
          <cell r="G2883">
            <v>42573</v>
          </cell>
        </row>
        <row r="2884">
          <cell r="C2884">
            <v>5351</v>
          </cell>
          <cell r="D2884" t="str">
            <v>Prvc. Instalacion De Tres Cortacircuitos Nn Completo 13.2 Kv 100 A</v>
          </cell>
          <cell r="E2884" t="str">
            <v>UN</v>
          </cell>
          <cell r="F2884">
            <v>1037230.86</v>
          </cell>
          <cell r="G2884">
            <v>42573</v>
          </cell>
        </row>
        <row r="2885">
          <cell r="C2885">
            <v>5354</v>
          </cell>
          <cell r="D2885" t="str">
            <v>Prvc. Suplemento De Trabajo En Tensión Instalación De Poste De 12 A 14 Metros</v>
          </cell>
          <cell r="E2885" t="str">
            <v>UN</v>
          </cell>
          <cell r="F2885">
            <v>64418.52</v>
          </cell>
          <cell r="G2885">
            <v>42573</v>
          </cell>
        </row>
        <row r="2886">
          <cell r="C2886">
            <v>5356</v>
          </cell>
          <cell r="D2886" t="str">
            <v>Prvc. Instalacion De Dos Cortacircuitos Nn Completo 13.2 Kv 100 A</v>
          </cell>
          <cell r="E2886" t="str">
            <v>UN</v>
          </cell>
          <cell r="F2886">
            <v>691470.56</v>
          </cell>
          <cell r="G2886">
            <v>42573</v>
          </cell>
        </row>
        <row r="2887">
          <cell r="C2887">
            <v>5359</v>
          </cell>
          <cell r="D2887" t="str">
            <v>Prvc. Montaje De Tres Pararrayos 13.2 Kv Fijacion En Cruc. Met.</v>
          </cell>
          <cell r="E2887" t="str">
            <v>UN</v>
          </cell>
          <cell r="F2887">
            <v>653455.61</v>
          </cell>
          <cell r="G2887">
            <v>42573</v>
          </cell>
        </row>
        <row r="2888">
          <cell r="C2888">
            <v>5361</v>
          </cell>
          <cell r="D2888" t="str">
            <v>Prvc. Montaje De Dos Pararrayos 13.2 Kv Fijacion En Cruc. Met.</v>
          </cell>
          <cell r="E2888" t="str">
            <v>UN</v>
          </cell>
          <cell r="F2888">
            <v>460447.32</v>
          </cell>
          <cell r="G2888">
            <v>42573</v>
          </cell>
        </row>
        <row r="2889">
          <cell r="C2889">
            <v>5363</v>
          </cell>
          <cell r="D2889" t="str">
            <v>Prvc. Montaje Retenida Mt 3/8" En Poste Nn C/Poste Aux (Band Fin Linea)</v>
          </cell>
          <cell r="E2889" t="str">
            <v>UN</v>
          </cell>
          <cell r="F2889">
            <v>658171.78</v>
          </cell>
          <cell r="G2889">
            <v>42573</v>
          </cell>
        </row>
        <row r="2890">
          <cell r="C2890">
            <v>5365</v>
          </cell>
          <cell r="D2890" t="str">
            <v>Prvc. Construccion De Registro Sb 300 M.T. Tipo 1 - 1.3 M X 1.3 M X 1.6 M</v>
          </cell>
          <cell r="E2890" t="str">
            <v>UN</v>
          </cell>
          <cell r="F2890">
            <v>2806295.47</v>
          </cell>
          <cell r="G2890">
            <v>42573</v>
          </cell>
        </row>
        <row r="2891">
          <cell r="C2891">
            <v>5367</v>
          </cell>
          <cell r="D2891" t="str">
            <v>Prvc. Apertura O Cierre De Equip De Maniobra Mono O Trif</v>
          </cell>
          <cell r="E2891" t="str">
            <v>UN</v>
          </cell>
          <cell r="F2891">
            <v>7755</v>
          </cell>
          <cell r="G2891">
            <v>42573</v>
          </cell>
        </row>
        <row r="2892">
          <cell r="C2892">
            <v>5369</v>
          </cell>
          <cell r="D2892" t="str">
            <v>Prvc. Vano Retensado Lin (1F) 1/O A 4/0 Cu 4/0 A 477 Mcm Al Acsr</v>
          </cell>
          <cell r="E2892" t="str">
            <v>UN</v>
          </cell>
          <cell r="F2892">
            <v>37820.620000000003</v>
          </cell>
          <cell r="G2892">
            <v>42573</v>
          </cell>
        </row>
        <row r="2893">
          <cell r="C2893">
            <v>5372</v>
          </cell>
          <cell r="D2893" t="str">
            <v>Prvc. Suplemento De Trabajo En Tensión Cruceta Auxiliar De Protecciones</v>
          </cell>
          <cell r="E2893" t="str">
            <v>UN</v>
          </cell>
          <cell r="F2893">
            <v>36810.58</v>
          </cell>
          <cell r="G2893">
            <v>42573</v>
          </cell>
        </row>
        <row r="2894">
          <cell r="C2894">
            <v>5373</v>
          </cell>
          <cell r="D2894" t="str">
            <v>Prvc. Suplemento De Trabajo En Tensión Arm Simp Trif/Bif Alineación Disp Hor</v>
          </cell>
          <cell r="E2894" t="str">
            <v>UN</v>
          </cell>
          <cell r="F2894">
            <v>64418.52</v>
          </cell>
          <cell r="G2894">
            <v>42573</v>
          </cell>
        </row>
        <row r="2895">
          <cell r="C2895">
            <v>5374</v>
          </cell>
          <cell r="D2895" t="str">
            <v>Prvc. Puente Simp Conexion Bt Trafo Mono 2 Bornas Tipo Poste 25.50 Y 75 Kva</v>
          </cell>
          <cell r="E2895" t="str">
            <v>UN</v>
          </cell>
          <cell r="F2895">
            <v>155632.07999999999</v>
          </cell>
          <cell r="G2895">
            <v>42573</v>
          </cell>
        </row>
        <row r="2896">
          <cell r="C2896">
            <v>5375</v>
          </cell>
          <cell r="D2896" t="str">
            <v>Prvc. Suplemento De Trabajo En Tensión Arm Simp Trif/Bif Angulo Disp Hor</v>
          </cell>
          <cell r="E2896" t="str">
            <v>UN</v>
          </cell>
          <cell r="F2896">
            <v>64418.52</v>
          </cell>
          <cell r="G2896">
            <v>42573</v>
          </cell>
        </row>
        <row r="2897">
          <cell r="C2897">
            <v>5376</v>
          </cell>
          <cell r="D2897" t="str">
            <v>Prvc. Suplemento De Trabajo En Tensión Arm Simp Trif/Bif Anclaje Y Fin De Línea Disp Hor</v>
          </cell>
          <cell r="E2897" t="str">
            <v>UN</v>
          </cell>
          <cell r="F2897">
            <v>64418.52</v>
          </cell>
          <cell r="G2897">
            <v>42573</v>
          </cell>
        </row>
        <row r="2898">
          <cell r="C2898">
            <v>5377</v>
          </cell>
          <cell r="D2898" t="str">
            <v>Prvc. Suplemento De Trabajo En Tensión Vano Retensado Lin (1 F) 1/0 A 4/0 Cu 4/0 A 477Mcm Al, Acsr</v>
          </cell>
          <cell r="E2898" t="str">
            <v>UN</v>
          </cell>
          <cell r="F2898">
            <v>18405.29</v>
          </cell>
          <cell r="G2898">
            <v>42573</v>
          </cell>
        </row>
        <row r="2899">
          <cell r="C2899">
            <v>5378</v>
          </cell>
          <cell r="D2899" t="str">
            <v>Prvc. Suplemento De Trabajo En Tensión Cortacircuito Nn Completo 13.2 Kv 100 A</v>
          </cell>
          <cell r="E2899" t="str">
            <v>UN</v>
          </cell>
          <cell r="F2899">
            <v>46013.23</v>
          </cell>
          <cell r="G2899">
            <v>42573</v>
          </cell>
        </row>
        <row r="2900">
          <cell r="C2900">
            <v>5379</v>
          </cell>
          <cell r="D2900" t="str">
            <v>Prvc. Suplemento De Trabajo En Tensión Instalación De Aislador Tipo Poste</v>
          </cell>
          <cell r="E2900" t="str">
            <v>UN</v>
          </cell>
          <cell r="F2900">
            <v>36810.58</v>
          </cell>
          <cell r="G2900">
            <v>42573</v>
          </cell>
        </row>
        <row r="2901">
          <cell r="C2901">
            <v>5380</v>
          </cell>
          <cell r="D2901" t="str">
            <v>Prvc. Suplemento De Trabajo En Tensión Cadena De Amarre</v>
          </cell>
          <cell r="E2901" t="str">
            <v>UN</v>
          </cell>
          <cell r="F2901">
            <v>36810.58</v>
          </cell>
          <cell r="G2901">
            <v>42573</v>
          </cell>
        </row>
        <row r="2902">
          <cell r="C2902">
            <v>5382</v>
          </cell>
          <cell r="D2902" t="str">
            <v>Prvc. Suplemento De Trabajo En Tensión Instalación Puente De Línea Trifásico M.T.</v>
          </cell>
          <cell r="E2902" t="str">
            <v>UN</v>
          </cell>
          <cell r="F2902">
            <v>27607.94</v>
          </cell>
          <cell r="G2902">
            <v>42573</v>
          </cell>
        </row>
        <row r="2903">
          <cell r="C2903">
            <v>5383</v>
          </cell>
          <cell r="D2903" t="str">
            <v>Prvc. Tendido De Linea Trenzada Triplex 4/0</v>
          </cell>
          <cell r="E2903" t="str">
            <v>ML</v>
          </cell>
          <cell r="F2903">
            <v>45826.400000000001</v>
          </cell>
          <cell r="G2903">
            <v>42573</v>
          </cell>
        </row>
        <row r="2904">
          <cell r="C2904">
            <v>5384</v>
          </cell>
          <cell r="D2904" t="str">
            <v>Prvc. Suplemento De Trabajo En Tensión Instalación Puente De Línea Bifásico M.T.</v>
          </cell>
          <cell r="E2904" t="str">
            <v>UN</v>
          </cell>
          <cell r="F2904">
            <v>22086.35</v>
          </cell>
          <cell r="G2904">
            <v>42573</v>
          </cell>
        </row>
        <row r="2905">
          <cell r="C2905">
            <v>5385</v>
          </cell>
          <cell r="D2905" t="str">
            <v>Prvc. Suplemento De Trabajo En Tensión Instalación De Estribo Para Conector Amovible</v>
          </cell>
          <cell r="E2905" t="str">
            <v>UN</v>
          </cell>
          <cell r="F2905">
            <v>18405.29</v>
          </cell>
          <cell r="G2905">
            <v>42573</v>
          </cell>
        </row>
        <row r="2906">
          <cell r="C2906">
            <v>5387</v>
          </cell>
          <cell r="D2906" t="str">
            <v>Prvc. Suplemento De Trabajo En Tensión Desmontaje De Postes Mt</v>
          </cell>
          <cell r="E2906" t="str">
            <v>UN</v>
          </cell>
          <cell r="F2906">
            <v>64418.52</v>
          </cell>
          <cell r="G2906">
            <v>42573</v>
          </cell>
        </row>
        <row r="2907">
          <cell r="C2907">
            <v>5388</v>
          </cell>
          <cell r="D2907" t="str">
            <v>Prvc. Suplemento De Trabajo En Tensión Desm Arm En Cruceta Sencilla</v>
          </cell>
          <cell r="E2907" t="str">
            <v>UN</v>
          </cell>
          <cell r="F2907">
            <v>27607.94</v>
          </cell>
          <cell r="G2907">
            <v>42573</v>
          </cell>
        </row>
        <row r="2908">
          <cell r="C2908">
            <v>5389</v>
          </cell>
          <cell r="D2908" t="str">
            <v>Prvc. Suplemento De Trabajo En Tensión Desm Arm En Cruceta Doble</v>
          </cell>
          <cell r="E2908" t="str">
            <v>UN</v>
          </cell>
          <cell r="F2908">
            <v>27607.94</v>
          </cell>
          <cell r="G2908">
            <v>42573</v>
          </cell>
        </row>
        <row r="2909">
          <cell r="C2909">
            <v>5390</v>
          </cell>
          <cell r="D2909" t="str">
            <v>Prvc. Construccion Canalizacion C/ Un Tubo De 1" Diam En Lecho De Arena</v>
          </cell>
          <cell r="E2909" t="str">
            <v>ML</v>
          </cell>
          <cell r="F2909">
            <v>6464.19</v>
          </cell>
          <cell r="G2909">
            <v>42573</v>
          </cell>
        </row>
        <row r="2910">
          <cell r="C2910">
            <v>5391</v>
          </cell>
          <cell r="D2910" t="str">
            <v>Prvc. Supl Tet Desm. Seccionador Fusible O Pararrayo</v>
          </cell>
          <cell r="E2910" t="str">
            <v>UN</v>
          </cell>
          <cell r="F2910">
            <v>18405.29</v>
          </cell>
          <cell r="G2910">
            <v>42573</v>
          </cell>
        </row>
        <row r="2911">
          <cell r="C2911">
            <v>5393</v>
          </cell>
          <cell r="D2911" t="str">
            <v>Prvc. Suplemento De Trabajo En Tensión Reub Interruptor - Seccionador Trifásico</v>
          </cell>
          <cell r="E2911" t="str">
            <v>UN</v>
          </cell>
          <cell r="F2911">
            <v>102701.52</v>
          </cell>
          <cell r="G2911">
            <v>42573</v>
          </cell>
        </row>
        <row r="2912">
          <cell r="C2912">
            <v>5395</v>
          </cell>
          <cell r="D2912" t="str">
            <v>Prvc. Supl Tet Desm. Aisl Multipar O Tipo Poste</v>
          </cell>
          <cell r="E2912" t="str">
            <v>UN</v>
          </cell>
          <cell r="F2912">
            <v>27607.94</v>
          </cell>
          <cell r="G2912">
            <v>42573</v>
          </cell>
        </row>
        <row r="2913">
          <cell r="C2913">
            <v>5396</v>
          </cell>
          <cell r="D2913" t="str">
            <v>Prvc. Supl Tet Desm. Cadena De Amarre</v>
          </cell>
          <cell r="E2913" t="str">
            <v>UN</v>
          </cell>
          <cell r="F2913">
            <v>27607.94</v>
          </cell>
          <cell r="G2913">
            <v>42573</v>
          </cell>
        </row>
        <row r="2914">
          <cell r="C2914">
            <v>5397</v>
          </cell>
          <cell r="D2914" t="str">
            <v>Prvc. Certificación Retie</v>
          </cell>
          <cell r="E2914" t="str">
            <v>GL</v>
          </cell>
          <cell r="F2914">
            <v>96034771.790000007</v>
          </cell>
          <cell r="G2914">
            <v>42487</v>
          </cell>
        </row>
        <row r="2915">
          <cell r="C2915">
            <v>5398</v>
          </cell>
          <cell r="D2915" t="str">
            <v>Prvc. Certificación Retilap</v>
          </cell>
          <cell r="E2915" t="str">
            <v>GL</v>
          </cell>
          <cell r="F2915">
            <v>44015040</v>
          </cell>
          <cell r="G2915">
            <v>42487</v>
          </cell>
        </row>
        <row r="2916">
          <cell r="C2916">
            <v>5399</v>
          </cell>
          <cell r="D2916" t="str">
            <v>Gestiones Ante Electricaribe</v>
          </cell>
          <cell r="E2916" t="str">
            <v>GL</v>
          </cell>
          <cell r="F2916">
            <v>2900000</v>
          </cell>
          <cell r="G2916">
            <v>42578</v>
          </cell>
        </row>
        <row r="2917">
          <cell r="C2917">
            <v>5400</v>
          </cell>
          <cell r="D2917" t="str">
            <v>Prvc. Desmonte De Perchas De 1 Puesto</v>
          </cell>
          <cell r="E2917" t="str">
            <v>UN</v>
          </cell>
          <cell r="F2917">
            <v>15501.83</v>
          </cell>
          <cell r="G2917">
            <v>42573</v>
          </cell>
        </row>
        <row r="2918">
          <cell r="C2918">
            <v>5402</v>
          </cell>
          <cell r="D2918" t="str">
            <v>Prvc. Construccion Canalizacion C/ Dos Tubos De 1" Diam En Lecho De Arena</v>
          </cell>
          <cell r="E2918" t="str">
            <v>ML</v>
          </cell>
          <cell r="F2918">
            <v>11803.56</v>
          </cell>
          <cell r="G2918">
            <v>42573</v>
          </cell>
        </row>
        <row r="2919">
          <cell r="C2919">
            <v>5404</v>
          </cell>
          <cell r="D2919" t="str">
            <v>Prvc. Desmonte Percha De 3 Puestos</v>
          </cell>
          <cell r="E2919" t="str">
            <v>UN</v>
          </cell>
          <cell r="F2919">
            <v>35926.32</v>
          </cell>
          <cell r="G2919">
            <v>42573</v>
          </cell>
        </row>
        <row r="2920">
          <cell r="C2920">
            <v>5406</v>
          </cell>
          <cell r="D2920" t="str">
            <v>Prvc. Construccion Canalizacion C/ Tres Tubos De 1" Diam En Lecho De Arena</v>
          </cell>
          <cell r="E2920" t="str">
            <v>ML</v>
          </cell>
          <cell r="F2920">
            <v>17199.38</v>
          </cell>
          <cell r="G2920">
            <v>42573</v>
          </cell>
        </row>
        <row r="2921">
          <cell r="C2921">
            <v>5407</v>
          </cell>
          <cell r="D2921" t="str">
            <v>Prvc. Desmonte De Línea Bt (Rt) Triplex 2 A 4/0</v>
          </cell>
          <cell r="E2921" t="str">
            <v>UN</v>
          </cell>
          <cell r="F2921">
            <v>4119.38</v>
          </cell>
          <cell r="G2921">
            <v>42573</v>
          </cell>
        </row>
        <row r="2922">
          <cell r="C2922">
            <v>5410</v>
          </cell>
          <cell r="D2922" t="str">
            <v>Prvc. Desmonte De Línea Bt (Ra) 1 Hilo No. 4 A 1/0</v>
          </cell>
          <cell r="E2922" t="str">
            <v>UN</v>
          </cell>
          <cell r="F2922">
            <v>1006.78</v>
          </cell>
          <cell r="G2922">
            <v>42573</v>
          </cell>
        </row>
        <row r="2923">
          <cell r="C2923">
            <v>5411</v>
          </cell>
          <cell r="D2923" t="str">
            <v>Prvc. Construccion Canalizacion C/ Cuatro Tubos De 1" Diam En Lecho De Arena</v>
          </cell>
          <cell r="E2923" t="str">
            <v>ML</v>
          </cell>
          <cell r="F2923">
            <v>22704.03</v>
          </cell>
          <cell r="G2923">
            <v>42702</v>
          </cell>
        </row>
        <row r="2924">
          <cell r="C2924">
            <v>5413</v>
          </cell>
          <cell r="D2924" t="str">
            <v>Prvc. Desm. Caja Deriv Acomet Trif</v>
          </cell>
          <cell r="E2924" t="str">
            <v>UN</v>
          </cell>
          <cell r="F2924">
            <v>67619.88</v>
          </cell>
          <cell r="G2924">
            <v>42573</v>
          </cell>
        </row>
        <row r="2925">
          <cell r="C2925">
            <v>5416</v>
          </cell>
          <cell r="D2925" t="str">
            <v>Prvc. Retiro De Luminaria Ap</v>
          </cell>
          <cell r="E2925" t="str">
            <v>UN</v>
          </cell>
          <cell r="F2925">
            <v>26232.39</v>
          </cell>
          <cell r="G2925">
            <v>42573</v>
          </cell>
        </row>
        <row r="2926">
          <cell r="C2926">
            <v>5418</v>
          </cell>
          <cell r="D2926" t="str">
            <v>Prvc. Construccion Canalizacion C/ Cinco Tubos De 1" Diam En Lecho De Arena</v>
          </cell>
          <cell r="E2926" t="str">
            <v>ML</v>
          </cell>
          <cell r="F2926">
            <v>30648.61</v>
          </cell>
          <cell r="G2926">
            <v>42573</v>
          </cell>
        </row>
        <row r="2927">
          <cell r="C2927">
            <v>5420</v>
          </cell>
          <cell r="D2927" t="str">
            <v>Prvc. Construccion Canalizacion C/ Seis Tubos De 1" Diam En Lecho De Arena</v>
          </cell>
          <cell r="E2927" t="str">
            <v>ML</v>
          </cell>
          <cell r="F2927">
            <v>36252.32</v>
          </cell>
          <cell r="G2927">
            <v>42573</v>
          </cell>
        </row>
        <row r="2928">
          <cell r="C2928">
            <v>5422</v>
          </cell>
          <cell r="D2928" t="str">
            <v>Prvc. Construccion Canalizacion C/ Siete Tubos De 1" Diam En Lecho De Arena</v>
          </cell>
          <cell r="E2928" t="str">
            <v>ML</v>
          </cell>
          <cell r="F2928">
            <v>42064.97</v>
          </cell>
          <cell r="G2928">
            <v>42573</v>
          </cell>
        </row>
        <row r="2929">
          <cell r="C2929">
            <v>5424</v>
          </cell>
          <cell r="D2929" t="str">
            <v>Prvc. Construccion Canalizacion C/ Ocho Tubos De 1" Diam En Lecho De Arena</v>
          </cell>
          <cell r="E2929" t="str">
            <v>ML</v>
          </cell>
          <cell r="F2929">
            <v>48163.6</v>
          </cell>
          <cell r="G2929">
            <v>42573</v>
          </cell>
        </row>
        <row r="2930">
          <cell r="C2930">
            <v>5426</v>
          </cell>
          <cell r="D2930" t="str">
            <v>Prvc. Contruccion Canalizacion C/ Nueve Tubos De 1" Diam En Lecho De Arena</v>
          </cell>
          <cell r="E2930" t="str">
            <v>ML</v>
          </cell>
          <cell r="F2930">
            <v>54647.15</v>
          </cell>
          <cell r="G2930">
            <v>42514</v>
          </cell>
        </row>
        <row r="2931">
          <cell r="C2931">
            <v>5428</v>
          </cell>
          <cell r="D2931" t="str">
            <v>Prvc. Construccion Canalizacion C/ Diez Tubos De 1" Diam En Lecho De Arena</v>
          </cell>
          <cell r="E2931" t="str">
            <v>ML</v>
          </cell>
          <cell r="F2931">
            <v>61930.61</v>
          </cell>
          <cell r="G2931">
            <v>42514</v>
          </cell>
        </row>
        <row r="2932">
          <cell r="C2932">
            <v>5430</v>
          </cell>
          <cell r="D2932" t="str">
            <v>Prvc. Construccion Canalizacion C/ Once Tubos De 1" Diam En Lecho De Arena</v>
          </cell>
          <cell r="E2932" t="str">
            <v>ML</v>
          </cell>
          <cell r="F2932">
            <v>69578.55</v>
          </cell>
          <cell r="G2932">
            <v>42514</v>
          </cell>
        </row>
        <row r="2933">
          <cell r="C2933">
            <v>5432</v>
          </cell>
          <cell r="D2933" t="str">
            <v>Prvc. Construccion Canalizacion C/ Doce Tubos De 1" Diam En Lecho De Arena</v>
          </cell>
          <cell r="E2933" t="str">
            <v>ML</v>
          </cell>
          <cell r="F2933">
            <v>77531.77</v>
          </cell>
          <cell r="G2933">
            <v>42514</v>
          </cell>
        </row>
        <row r="2934">
          <cell r="C2934">
            <v>5434</v>
          </cell>
          <cell r="D2934" t="str">
            <v>Prvc. Instalacion Paso Aereo Subterraneo Bt En Poste Tuberia De 4"</v>
          </cell>
          <cell r="E2934" t="str">
            <v>UN</v>
          </cell>
          <cell r="F2934">
            <v>626222.62</v>
          </cell>
          <cell r="G2934">
            <v>42573</v>
          </cell>
        </row>
        <row r="2935">
          <cell r="C2935">
            <v>5436</v>
          </cell>
          <cell r="D2935" t="str">
            <v>Prvc. Construccion Registro Con Tapa De 0.6 X 0.6 X 0.6 Metros En Mamposteria</v>
          </cell>
          <cell r="E2935" t="str">
            <v>UN</v>
          </cell>
          <cell r="F2935">
            <v>631103.42000000004</v>
          </cell>
          <cell r="G2935">
            <v>42573</v>
          </cell>
        </row>
        <row r="2936">
          <cell r="C2936">
            <v>5438</v>
          </cell>
          <cell r="D2936" t="str">
            <v>Prvc. Construccion Registro Con Tapa De 0.8 X 0.8 X 0.8 Metros En Mamposteria</v>
          </cell>
          <cell r="E2936" t="str">
            <v>UN</v>
          </cell>
          <cell r="F2936">
            <v>834106.15</v>
          </cell>
          <cell r="G2936">
            <v>42573</v>
          </cell>
        </row>
        <row r="2937">
          <cell r="C2937">
            <v>5440</v>
          </cell>
          <cell r="D2937" t="str">
            <v>Prvc. Instalacion De Acometida 2X8+8 Awg Polietileno Xlpe 90</v>
          </cell>
          <cell r="E2937" t="str">
            <v>UN</v>
          </cell>
          <cell r="F2937">
            <v>333337.48</v>
          </cell>
          <cell r="G2937">
            <v>42573</v>
          </cell>
        </row>
        <row r="2938">
          <cell r="C2938">
            <v>5442</v>
          </cell>
          <cell r="D2938" t="str">
            <v>Prvc. Construccion De Carcamo De Baja Tension</v>
          </cell>
          <cell r="E2938" t="str">
            <v>ML</v>
          </cell>
          <cell r="F2938">
            <v>191858.35</v>
          </cell>
          <cell r="G2938">
            <v>42573</v>
          </cell>
        </row>
        <row r="2939">
          <cell r="C2939">
            <v>5443</v>
          </cell>
          <cell r="D2939" t="str">
            <v>Prvc. Elaboración De Topo 3" Para Cruce De Pavimento. Incluye Compresor</v>
          </cell>
          <cell r="E2939" t="str">
            <v>UN</v>
          </cell>
          <cell r="F2939">
            <v>156975</v>
          </cell>
          <cell r="G2939">
            <v>42572</v>
          </cell>
        </row>
        <row r="2940">
          <cell r="C2940">
            <v>5446</v>
          </cell>
          <cell r="D2940" t="str">
            <v>Prvc. Instalacion De Tuberia Emt Coduit De 3/4"</v>
          </cell>
          <cell r="E2940" t="str">
            <v>ML</v>
          </cell>
          <cell r="F2940">
            <v>12572.22</v>
          </cell>
          <cell r="G2940">
            <v>42573</v>
          </cell>
        </row>
        <row r="2941">
          <cell r="C2941">
            <v>5448</v>
          </cell>
          <cell r="D2941" t="str">
            <v>Prvc. Corte, Demolición, Resane Con Concreto De 3000 Psi De Andén, Para Instalación De Tubería</v>
          </cell>
          <cell r="E2941" t="str">
            <v>ML</v>
          </cell>
          <cell r="F2941">
            <v>78725.06</v>
          </cell>
          <cell r="G2941">
            <v>42480</v>
          </cell>
        </row>
        <row r="2942">
          <cell r="C2942">
            <v>5449</v>
          </cell>
          <cell r="D2942" t="str">
            <v>Prvc. Tramite Retilap Para Transformador Monofásico De 25 Kva</v>
          </cell>
          <cell r="E2942" t="str">
            <v>UN</v>
          </cell>
          <cell r="F2942">
            <v>6993480</v>
          </cell>
          <cell r="G2942">
            <v>42572</v>
          </cell>
        </row>
        <row r="2943">
          <cell r="C2943">
            <v>5450</v>
          </cell>
          <cell r="D2943" t="str">
            <v>Prvc. Tramite Retie Para Transformador Monofásico De 25 Kva</v>
          </cell>
          <cell r="E2943" t="str">
            <v>UN</v>
          </cell>
          <cell r="F2943">
            <v>1857500</v>
          </cell>
          <cell r="G2943">
            <v>42572</v>
          </cell>
        </row>
        <row r="2944">
          <cell r="C2944">
            <v>5451</v>
          </cell>
          <cell r="D2944" t="str">
            <v>Prvc. Tramite Ante Electricaribe  Para Transformador Monofásico De 25 Kva</v>
          </cell>
          <cell r="E2944" t="str">
            <v>UN</v>
          </cell>
          <cell r="F2944">
            <v>2980000</v>
          </cell>
          <cell r="G2944">
            <v>42572</v>
          </cell>
        </row>
        <row r="2945">
          <cell r="C2945">
            <v>5452</v>
          </cell>
          <cell r="D2945" t="str">
            <v>Prvc. Reubicacion De Trafo Trifasico 13.2 Kv En Poste Nn</v>
          </cell>
          <cell r="E2945" t="str">
            <v>UN</v>
          </cell>
          <cell r="F2945">
            <v>1009433.94</v>
          </cell>
          <cell r="G2945">
            <v>42573</v>
          </cell>
        </row>
        <row r="2946">
          <cell r="C2946">
            <v>5454</v>
          </cell>
          <cell r="D2946" t="str">
            <v>Prvc. Reub. Interruptor/Reconectador/Autoseccionador Trif 13.2 Kv</v>
          </cell>
          <cell r="E2946" t="str">
            <v>UN</v>
          </cell>
          <cell r="F2946">
            <v>771866.33</v>
          </cell>
          <cell r="G2946">
            <v>42573</v>
          </cell>
        </row>
        <row r="2947">
          <cell r="C2947">
            <v>5456</v>
          </cell>
          <cell r="D2947" t="str">
            <v>Prvc. Reubicacion De Trafo Mono 13.2 Kv En Poste Nn</v>
          </cell>
          <cell r="E2947" t="str">
            <v>UN</v>
          </cell>
          <cell r="F2947">
            <v>812274.91</v>
          </cell>
          <cell r="G2947">
            <v>42573</v>
          </cell>
        </row>
        <row r="2948">
          <cell r="C2948">
            <v>5458</v>
          </cell>
          <cell r="D2948" t="str">
            <v>Prvc. Reubicacion Paso Aereo Subterraneo Mt</v>
          </cell>
          <cell r="E2948" t="str">
            <v>UN</v>
          </cell>
          <cell r="F2948">
            <v>594148.61</v>
          </cell>
          <cell r="G2948">
            <v>42573</v>
          </cell>
        </row>
        <row r="2949">
          <cell r="C2949">
            <v>5460</v>
          </cell>
          <cell r="D2949" t="str">
            <v>Prvc. Reub. De Equipo De Medida Indirecta</v>
          </cell>
          <cell r="E2949" t="str">
            <v>UN</v>
          </cell>
          <cell r="F2949">
            <v>1010920.1</v>
          </cell>
          <cell r="G2949">
            <v>42573</v>
          </cell>
        </row>
        <row r="2950">
          <cell r="C2950">
            <v>5462</v>
          </cell>
          <cell r="D2950" t="str">
            <v>Suministro E Instalacion De Bolardo Metalico (Ver Diseño)</v>
          </cell>
          <cell r="E2950" t="str">
            <v>UN</v>
          </cell>
          <cell r="F2950">
            <v>211833.16</v>
          </cell>
          <cell r="G2950">
            <v>42514</v>
          </cell>
        </row>
        <row r="2951">
          <cell r="C2951">
            <v>5463</v>
          </cell>
          <cell r="D2951" t="str">
            <v>Prvc. Suministro De Reducción De 1600 X 1700 Mm, Sn 2500, Incluye Unión Y Transporte</v>
          </cell>
          <cell r="E2951" t="str">
            <v>UN</v>
          </cell>
          <cell r="F2951">
            <v>6430000</v>
          </cell>
          <cell r="G2951">
            <v>42556</v>
          </cell>
        </row>
        <row r="2952">
          <cell r="C2952">
            <v>5464</v>
          </cell>
          <cell r="D2952" t="str">
            <v>Prvc. Instalación De Reducción De 1600 X 1700 Mm Pn 1 Sn 2500</v>
          </cell>
          <cell r="E2952" t="str">
            <v>UN</v>
          </cell>
          <cell r="F2952">
            <v>783367</v>
          </cell>
          <cell r="G2952">
            <v>42556</v>
          </cell>
        </row>
        <row r="2953">
          <cell r="C2953">
            <v>5465</v>
          </cell>
          <cell r="D2953" t="str">
            <v>Provisiones Para El Suministro E Instalacion De Juegos Infantiles Para Niños Entre Edades De 5 A 12 Años, Para El Mejoramiento Y Construccion De Parques Publicos, Canchas, Zonas Verdes Y Boulevares Fase Iv (Ver Diseño)</v>
          </cell>
          <cell r="E2953" t="str">
            <v>GL</v>
          </cell>
          <cell r="F2953">
            <v>700000000</v>
          </cell>
          <cell r="G2953">
            <v>42487</v>
          </cell>
        </row>
        <row r="2954">
          <cell r="C2954">
            <v>5466</v>
          </cell>
          <cell r="D2954" t="str">
            <v>Provisiones Para El Suministro E Instalacion De Juegos Infantiles Para Niños Entre Edades De 0 A 5 Años, Para El Mejoramiento Y Construccion De Parques Publicos, Canchas, Zonas Verdes Y Boulevares Fase Iv (Ver Diseño)</v>
          </cell>
          <cell r="E2954" t="str">
            <v>GL</v>
          </cell>
          <cell r="F2954">
            <v>250000000</v>
          </cell>
          <cell r="G2954">
            <v>42487</v>
          </cell>
        </row>
        <row r="2955">
          <cell r="C2955">
            <v>5467</v>
          </cell>
          <cell r="D2955" t="str">
            <v>Provisiones Para El Diseño, Suministro E Instalacion De Iluminacion, Para El Mejoramiento Y Construccion De Parques Publicos, Canchas, Zonas Verdes Y Boulevares Fase Iv (Ver Diseño)</v>
          </cell>
          <cell r="E2955" t="str">
            <v>GL</v>
          </cell>
          <cell r="F2955">
            <v>2857974400</v>
          </cell>
          <cell r="G2955">
            <v>42487</v>
          </cell>
        </row>
        <row r="2956">
          <cell r="C2956">
            <v>5468</v>
          </cell>
          <cell r="D2956" t="str">
            <v>Provision De Iluminacion Especial Con Colores Y Sonido (Ver Diseño)</v>
          </cell>
          <cell r="E2956" t="str">
            <v>GL</v>
          </cell>
          <cell r="F2956">
            <v>80000000</v>
          </cell>
          <cell r="G2956">
            <v>42487</v>
          </cell>
        </row>
        <row r="2957">
          <cell r="C2957">
            <v>5469</v>
          </cell>
          <cell r="D2957" t="str">
            <v>Malla Cal. 10 Forrada En Pvc En Tuberia Galvanizada De 2" Y Tuberia Galvanizada De 1" Parte Superior E Inferior, Incluye Pintura Del Cerramiento En Anticorrosivo Y Esmalte Color.</v>
          </cell>
          <cell r="E2957" t="str">
            <v>M2</v>
          </cell>
          <cell r="F2957">
            <v>60837.47</v>
          </cell>
          <cell r="G2957">
            <v>42514</v>
          </cell>
        </row>
        <row r="2958">
          <cell r="C2958">
            <v>5470</v>
          </cell>
          <cell r="D2958" t="str">
            <v>Prvc. Tendido De Línea Trif Conductor Aaac 559,5 Mcm (Darien)</v>
          </cell>
          <cell r="E2958" t="str">
            <v>ML</v>
          </cell>
          <cell r="F2958">
            <v>78878.86</v>
          </cell>
          <cell r="G2958">
            <v>42573</v>
          </cell>
        </row>
        <row r="2959">
          <cell r="C2959">
            <v>5471</v>
          </cell>
          <cell r="D2959" t="str">
            <v>Prvc. Instalación De Derivación Trif Rígida Acsr 477- Acsr 1/0</v>
          </cell>
          <cell r="E2959" t="str">
            <v>UN</v>
          </cell>
          <cell r="F2959">
            <v>580598.06999999995</v>
          </cell>
          <cell r="G2959">
            <v>42573</v>
          </cell>
        </row>
        <row r="2960">
          <cell r="C2960">
            <v>5472</v>
          </cell>
          <cell r="D2960" t="str">
            <v>Prvc. Instalación Cadena De Amarre 13.2 Kv Conductor T5 Cont Alta</v>
          </cell>
          <cell r="E2960" t="str">
            <v>UN</v>
          </cell>
          <cell r="F2960">
            <v>254882.05</v>
          </cell>
          <cell r="G2960">
            <v>42573</v>
          </cell>
        </row>
        <row r="2961">
          <cell r="C2961">
            <v>5473</v>
          </cell>
          <cell r="D2961" t="str">
            <v>Prvc. Instalación De Retención Pref. "Z" Ais 57/1 - 3 Acsr 447</v>
          </cell>
          <cell r="E2961" t="str">
            <v>UN</v>
          </cell>
          <cell r="F2961">
            <v>50130</v>
          </cell>
          <cell r="G2961">
            <v>42573</v>
          </cell>
        </row>
        <row r="2962">
          <cell r="C2962">
            <v>5474</v>
          </cell>
          <cell r="D2962" t="str">
            <v>Prvc. Instalación De Retención Pref. "Omega Dob" Ais 57/1 - 3 Acsr 477</v>
          </cell>
          <cell r="E2962" t="str">
            <v>UN</v>
          </cell>
          <cell r="F2962">
            <v>52229.02</v>
          </cell>
          <cell r="G2962">
            <v>42573</v>
          </cell>
        </row>
        <row r="2963">
          <cell r="C2963">
            <v>5475</v>
          </cell>
          <cell r="D2963" t="str">
            <v>Prvc. Reubicación De Medidor Monofásico De Medida Directa</v>
          </cell>
          <cell r="E2963" t="str">
            <v>UN</v>
          </cell>
          <cell r="F2963">
            <v>59485.32</v>
          </cell>
          <cell r="G2963">
            <v>42573</v>
          </cell>
        </row>
        <row r="2964">
          <cell r="C2964">
            <v>5476</v>
          </cell>
          <cell r="D2964" t="str">
            <v>Prvc. Reubicación De Equipo De Medida Semidirecta</v>
          </cell>
          <cell r="E2964" t="str">
            <v>UN</v>
          </cell>
          <cell r="F2964">
            <v>419306.13</v>
          </cell>
          <cell r="G2964">
            <v>42573</v>
          </cell>
        </row>
        <row r="2965">
          <cell r="C2965">
            <v>5477</v>
          </cell>
          <cell r="D2965" t="str">
            <v>Prvc. Certificación Retie</v>
          </cell>
          <cell r="E2965" t="str">
            <v>GL</v>
          </cell>
          <cell r="F2965">
            <v>34128433.5</v>
          </cell>
          <cell r="G2965">
            <v>42592</v>
          </cell>
        </row>
        <row r="2966">
          <cell r="C2966">
            <v>5478</v>
          </cell>
          <cell r="D2966" t="str">
            <v>Prvc. Certificación Retilap</v>
          </cell>
          <cell r="E2966" t="str">
            <v>GL</v>
          </cell>
          <cell r="F2966">
            <v>20712960</v>
          </cell>
          <cell r="G2966">
            <v>42592</v>
          </cell>
        </row>
        <row r="2967">
          <cell r="C2967">
            <v>5479</v>
          </cell>
          <cell r="D2967" t="str">
            <v>Prvc. Gestiones Ante Electricaribe</v>
          </cell>
          <cell r="E2967" t="str">
            <v>GL</v>
          </cell>
          <cell r="F2967">
            <v>8525000</v>
          </cell>
          <cell r="G2967">
            <v>42572</v>
          </cell>
        </row>
        <row r="2968">
          <cell r="C2968">
            <v>5486</v>
          </cell>
          <cell r="D2968" t="str">
            <v>Suministro E Instalacion De Cerramiento En Paneles De Malla Electrosoldada Galvanizada Con Aleacion De Aluminio 90/10 Recubierto Con Pintura Electrostatica En Resina De Poliester, Altura 2.40 Metros.</v>
          </cell>
          <cell r="E2968" t="str">
            <v>M2</v>
          </cell>
          <cell r="F2968">
            <v>110518.19</v>
          </cell>
          <cell r="G2968">
            <v>42496</v>
          </cell>
        </row>
        <row r="2969">
          <cell r="C2969">
            <v>5489</v>
          </cell>
          <cell r="D2969" t="str">
            <v>Suministro E Instalacion De Cerramiento En Paneles De Malla Electrosoldada Galvanizada Con Aleacion De Aluminio 90/10 Recubierto Con Pintura Electrostatica En Resina De Poliester, Altura 2.10 Metros</v>
          </cell>
          <cell r="E2969" t="str">
            <v>M2</v>
          </cell>
          <cell r="F2969">
            <v>123248.16</v>
          </cell>
          <cell r="G2969">
            <v>42496</v>
          </cell>
        </row>
        <row r="2970">
          <cell r="C2970">
            <v>5492</v>
          </cell>
          <cell r="D2970" t="str">
            <v>Suministro E Instalacion De Cerramiento En Paneles De Malla Electrosoldada Galvanizada Con Aleacion De Aluminio 90/10 Recubierto Con Pintura Electrostatica En Resina De Poliester, Altura 1.00 Metro, Para Cerramiento De Zona De Juegos Infantiles</v>
          </cell>
          <cell r="E2970" t="str">
            <v>ML</v>
          </cell>
          <cell r="F2970">
            <v>123011.93</v>
          </cell>
          <cell r="G2970">
            <v>42496</v>
          </cell>
        </row>
        <row r="2971">
          <cell r="C2971">
            <v>5493</v>
          </cell>
          <cell r="D2971" t="str">
            <v>Prvc. Certificación Retie</v>
          </cell>
          <cell r="E2971" t="str">
            <v>GL</v>
          </cell>
          <cell r="F2971">
            <v>64127647.799999997</v>
          </cell>
          <cell r="G2971">
            <v>42487</v>
          </cell>
        </row>
        <row r="2972">
          <cell r="C2972">
            <v>5494</v>
          </cell>
          <cell r="D2972" t="str">
            <v>Prvc. Certificación Retilap</v>
          </cell>
          <cell r="E2972" t="str">
            <v>GL</v>
          </cell>
          <cell r="F2972">
            <v>34737360</v>
          </cell>
          <cell r="G2972">
            <v>42487</v>
          </cell>
        </row>
        <row r="2973">
          <cell r="C2973">
            <v>5495</v>
          </cell>
          <cell r="D2973" t="str">
            <v>Prvc. Gestiones Ante Electricaribe</v>
          </cell>
          <cell r="E2973" t="str">
            <v>GL</v>
          </cell>
          <cell r="F2973">
            <v>9803721.2400000002</v>
          </cell>
          <cell r="G2973">
            <v>42487</v>
          </cell>
        </row>
        <row r="2974">
          <cell r="C2974">
            <v>5498</v>
          </cell>
          <cell r="D2974" t="str">
            <v>Revisión, Cambio, Anclaje De Tubería Eléctrica Conduit Existente, Incluye Curvas, Uniones</v>
          </cell>
          <cell r="E2974" t="str">
            <v>GL</v>
          </cell>
          <cell r="F2974">
            <v>900000</v>
          </cell>
          <cell r="G2974">
            <v>42488</v>
          </cell>
        </row>
        <row r="2975">
          <cell r="C2975">
            <v>5501</v>
          </cell>
          <cell r="D2975" t="str">
            <v>Suministro E Instalación De Cubierta En Lámina Trapezoidal De Aluminio (6.00 X 0.050), Incluye Ganchos De Fijación De Aluminio Completo De 6" Tor Esp 1/4"</v>
          </cell>
          <cell r="E2975" t="str">
            <v>M2</v>
          </cell>
          <cell r="F2975">
            <v>43957.69</v>
          </cell>
          <cell r="G2975">
            <v>42489</v>
          </cell>
        </row>
        <row r="2976">
          <cell r="C2976">
            <v>5502</v>
          </cell>
          <cell r="D2976" t="str">
            <v>Suministro E Instalación De Lampara De Empotrar At - Down - 30W Cw White 100 - 277V</v>
          </cell>
          <cell r="E2976" t="str">
            <v>UN</v>
          </cell>
          <cell r="F2976">
            <v>305823.07</v>
          </cell>
          <cell r="G2976">
            <v>42489</v>
          </cell>
        </row>
        <row r="2977">
          <cell r="C2977">
            <v>5503</v>
          </cell>
          <cell r="D2977" t="str">
            <v>Suministro E Instalación De Lámpara De Empotrar Downligth  Led At - Down - 22W Cw</v>
          </cell>
          <cell r="E2977" t="str">
            <v>UN</v>
          </cell>
          <cell r="F2977">
            <v>264065.39</v>
          </cell>
          <cell r="G2977">
            <v>42557</v>
          </cell>
        </row>
        <row r="2978">
          <cell r="C2978">
            <v>5504</v>
          </cell>
          <cell r="D2978" t="str">
            <v>Desmonte De Unidad Interior De Acondicionador De Aire Tipo Split Y Reubicación</v>
          </cell>
          <cell r="E2978" t="str">
            <v>UN</v>
          </cell>
          <cell r="F2978">
            <v>250000</v>
          </cell>
          <cell r="G2978">
            <v>42492</v>
          </cell>
        </row>
        <row r="2979">
          <cell r="C2979">
            <v>5505</v>
          </cell>
          <cell r="D2979" t="str">
            <v>Desmonte De Unidad Exterior De Acondicionador De Aire Tipo Split Y Reubicación</v>
          </cell>
          <cell r="E2979" t="str">
            <v>UN</v>
          </cell>
          <cell r="F2979">
            <v>250000</v>
          </cell>
          <cell r="G2979">
            <v>42492</v>
          </cell>
        </row>
        <row r="2980">
          <cell r="C2980">
            <v>5506</v>
          </cell>
          <cell r="D2980" t="str">
            <v>Desmonte Y Reubicación De Luminaria (Incluye Arreglo De Cielo Raso En Drywall)</v>
          </cell>
          <cell r="E2980" t="str">
            <v>UN</v>
          </cell>
          <cell r="F2980">
            <v>100000</v>
          </cell>
          <cell r="G2980">
            <v>42492</v>
          </cell>
        </row>
        <row r="2981">
          <cell r="C2981">
            <v>5507</v>
          </cell>
          <cell r="D2981" t="str">
            <v>Placa Aligerada En Metaldeck, De Espesor 0.20 Metros, Incluye Estudio De Suelos Y Diseño Estructural</v>
          </cell>
          <cell r="E2981" t="str">
            <v>M2</v>
          </cell>
          <cell r="F2981">
            <v>199638</v>
          </cell>
          <cell r="G2981">
            <v>42492</v>
          </cell>
        </row>
        <row r="2982">
          <cell r="C2982">
            <v>5508</v>
          </cell>
          <cell r="D2982" t="str">
            <v>Capitulo - Muros En Sistema Drywall Y Zócalos</v>
          </cell>
          <cell r="E2982" t="str">
            <v>SD</v>
          </cell>
          <cell r="F2982">
            <v>0</v>
          </cell>
          <cell r="G2982">
            <v>42492</v>
          </cell>
        </row>
        <row r="2983">
          <cell r="C2983">
            <v>5510</v>
          </cell>
          <cell r="D2983" t="str">
            <v>Aplicacion De Geotextil Tejido De Poliester De 41.0 Kn/M, Tipo T 2400 Fortex Bx-40</v>
          </cell>
          <cell r="E2983" t="str">
            <v>M2</v>
          </cell>
          <cell r="F2983">
            <v>6263.33</v>
          </cell>
          <cell r="G2983">
            <v>42500</v>
          </cell>
        </row>
        <row r="2984">
          <cell r="C2984">
            <v>5512</v>
          </cell>
          <cell r="D2984" t="str">
            <v>Pago De Servicios Publicos</v>
          </cell>
          <cell r="E2984" t="str">
            <v>ME</v>
          </cell>
          <cell r="F2984">
            <v>350000</v>
          </cell>
          <cell r="G2984">
            <v>42509</v>
          </cell>
        </row>
        <row r="2985">
          <cell r="C2985">
            <v>5513</v>
          </cell>
          <cell r="D2985" t="str">
            <v>Edu. Campamento E Instalaciones Provisionales (Ver Diseño)</v>
          </cell>
          <cell r="E2985" t="str">
            <v>ME</v>
          </cell>
          <cell r="F2985">
            <v>4532238.3099999996</v>
          </cell>
          <cell r="G2985">
            <v>42524</v>
          </cell>
        </row>
        <row r="2986">
          <cell r="C2986">
            <v>5516</v>
          </cell>
          <cell r="D2986" t="str">
            <v>Edu. Concreto Para Losa Maciza De 4000 Psi, E= 0.20 Metros, Con Vigas Descolgadas De Altura 0.70, No Incluye Acero De Refuerzo (Ver Diseño)</v>
          </cell>
          <cell r="E2986" t="str">
            <v>M2</v>
          </cell>
          <cell r="F2986">
            <v>185493.09</v>
          </cell>
          <cell r="G2986">
            <v>42524</v>
          </cell>
        </row>
        <row r="2987">
          <cell r="C2987">
            <v>5519</v>
          </cell>
          <cell r="D2987" t="str">
            <v>Edu. Levante En Ladrillo Prensado Portante Tipo Santafe De 0.29 X 0.14 X 0.09 Metros, Incluye Mortero De Pega 1:4 Mas Repelente De Fachada</v>
          </cell>
          <cell r="E2987" t="str">
            <v>M2</v>
          </cell>
          <cell r="F2987">
            <v>56604.7</v>
          </cell>
          <cell r="G2987">
            <v>42524</v>
          </cell>
        </row>
        <row r="2988">
          <cell r="C2988">
            <v>5520</v>
          </cell>
          <cell r="D2988" t="str">
            <v>Edu. Refuerzo Horizontal Para Mampostería</v>
          </cell>
          <cell r="E2988" t="str">
            <v>ML</v>
          </cell>
          <cell r="F2988">
            <v>3092.83</v>
          </cell>
          <cell r="G2988">
            <v>42534</v>
          </cell>
        </row>
        <row r="2989">
          <cell r="C2989">
            <v>5521</v>
          </cell>
          <cell r="D2989" t="str">
            <v>Alfagía De 0.08 Metros De Espesor  X 0.20 Metros De Ancho, En Concreto De 3000 Psi, Incluye Acero De Refuerzo</v>
          </cell>
          <cell r="E2989" t="str">
            <v>ML</v>
          </cell>
          <cell r="F2989">
            <v>24819.98</v>
          </cell>
          <cell r="G2989">
            <v>42524</v>
          </cell>
        </row>
        <row r="2990">
          <cell r="C2990">
            <v>5523</v>
          </cell>
          <cell r="D2990" t="str">
            <v>Edu. Concreto Para Losa Maciza De 4000 Psi Premezclado, E= 0.15 Metros, Con Vigas Descolgadas De Altura 0.70, No Incluye Acero De Refuerzo (Ver Diseño)</v>
          </cell>
          <cell r="E2990" t="str">
            <v>M2</v>
          </cell>
          <cell r="F2990">
            <v>162422.92000000001</v>
          </cell>
          <cell r="G2990">
            <v>42524</v>
          </cell>
        </row>
        <row r="2991">
          <cell r="C2991">
            <v>5524</v>
          </cell>
          <cell r="D2991" t="str">
            <v>Edu. Piso Tipo Duropiso De 33.8 Cm X 33.8 Cm, Antideslizante O Similar</v>
          </cell>
          <cell r="E2991" t="str">
            <v>M2</v>
          </cell>
          <cell r="F2991">
            <v>62365.67</v>
          </cell>
          <cell r="G2991">
            <v>42534</v>
          </cell>
        </row>
        <row r="2992">
          <cell r="C2992">
            <v>5525</v>
          </cell>
          <cell r="D2992" t="str">
            <v>Piso De Arena Caja De Bateo E = 0.20 Metros</v>
          </cell>
          <cell r="E2992" t="str">
            <v>M2</v>
          </cell>
          <cell r="F2992">
            <v>17255.330000000002</v>
          </cell>
          <cell r="G2992">
            <v>42524</v>
          </cell>
        </row>
        <row r="2993">
          <cell r="C2993">
            <v>5528</v>
          </cell>
          <cell r="D2993" t="str">
            <v>Edu. Punto De Ventilacion Sanitaria De 3"(Ver Diseño)</v>
          </cell>
          <cell r="E2993" t="str">
            <v>UN</v>
          </cell>
          <cell r="F2993">
            <v>29564.35</v>
          </cell>
          <cell r="G2993">
            <v>42524</v>
          </cell>
        </row>
        <row r="2994">
          <cell r="C2994">
            <v>5529</v>
          </cell>
          <cell r="D2994" t="str">
            <v>Edu. Cerramiento Perimetral En Aluminio Y Muro Pintado Con Recubrimiento Exterior, Incluye Cimiento, Viga De Amarre. Columnas En Bloque Tipo Split, Elementos Verticales (Según Diseño)</v>
          </cell>
          <cell r="E2994" t="str">
            <v>ML</v>
          </cell>
          <cell r="F2994">
            <v>825000</v>
          </cell>
          <cell r="G2994">
            <v>42524</v>
          </cell>
        </row>
        <row r="2995">
          <cell r="C2995">
            <v>5530</v>
          </cell>
          <cell r="D2995" t="str">
            <v>Edu. Pradización Incluye Arena Negra</v>
          </cell>
          <cell r="E2995" t="str">
            <v>M2</v>
          </cell>
          <cell r="F2995">
            <v>20000</v>
          </cell>
          <cell r="G2995">
            <v>42578</v>
          </cell>
        </row>
        <row r="2996">
          <cell r="C2996">
            <v>5531</v>
          </cell>
          <cell r="D2996" t="str">
            <v>Edu. Suministro E Instalación De Silletería Para Gradas</v>
          </cell>
          <cell r="E2996" t="str">
            <v>UN</v>
          </cell>
          <cell r="F2996">
            <v>500750</v>
          </cell>
          <cell r="G2996">
            <v>42524</v>
          </cell>
        </row>
        <row r="2997">
          <cell r="C2997">
            <v>5532</v>
          </cell>
          <cell r="D2997" t="str">
            <v>Edu. Suministro E Instalación De Minisplit Inverter Power Bue Ii De 24000 Btu, Incluye Tubería De Cobre, Refrigerante Ecológico - Nitrógeno</v>
          </cell>
          <cell r="E2997" t="str">
            <v>UN</v>
          </cell>
          <cell r="F2997">
            <v>6283129.21</v>
          </cell>
          <cell r="G2997">
            <v>42524</v>
          </cell>
        </row>
        <row r="2998">
          <cell r="C2998">
            <v>5533</v>
          </cell>
          <cell r="D2998" t="str">
            <v>Edu. Suministro E Instalación De Aire Acondicionado Central De 5 Toneladas Serie 13, Incluye Tubería De Cobre - Refrigerante Ecológico - Nitrógeno</v>
          </cell>
          <cell r="E2998" t="str">
            <v>UN</v>
          </cell>
          <cell r="F2998">
            <v>21095282.719999999</v>
          </cell>
          <cell r="G2998">
            <v>42538</v>
          </cell>
        </row>
        <row r="2999">
          <cell r="C2999">
            <v>5534</v>
          </cell>
          <cell r="D2999" t="str">
            <v>Edu. Suministro E Instalación De Aire Acondicionado Central Tipo Paquete De 15 Toneladas, Incluye Tubería De Cobre - Refrigerante Ecológico - Nitrógeno</v>
          </cell>
          <cell r="E2999" t="str">
            <v>UN</v>
          </cell>
          <cell r="F2999">
            <v>76525412.379999995</v>
          </cell>
          <cell r="G2999">
            <v>42524</v>
          </cell>
        </row>
        <row r="3000">
          <cell r="C3000">
            <v>5535</v>
          </cell>
          <cell r="D3000" t="str">
            <v>Edu. Suministro E Instalación De Aire Acondicionado Central Tipo Paquete De 20 Toneladas, Incluye Tubería De Cobre - Refrigerante Ecológico - Nitrógeno</v>
          </cell>
          <cell r="E3000" t="str">
            <v>UN</v>
          </cell>
          <cell r="F3000">
            <v>96291888.560000002</v>
          </cell>
          <cell r="G3000">
            <v>42524</v>
          </cell>
        </row>
        <row r="3001">
          <cell r="C3001">
            <v>5536</v>
          </cell>
          <cell r="D3001" t="str">
            <v>Edu. Suministro E Instalación De Aire Acondicionado Central Tipo Paquete De 30 Toneladas, Incluye Tubería De Cobre - Refrigerante Ecológico - Nitrógeno</v>
          </cell>
          <cell r="E3001" t="str">
            <v>UN</v>
          </cell>
          <cell r="F3001">
            <v>122346452.05</v>
          </cell>
          <cell r="G3001">
            <v>42534</v>
          </cell>
        </row>
        <row r="3002">
          <cell r="C3002">
            <v>5543</v>
          </cell>
          <cell r="D3002" t="str">
            <v>Edu. Suministro E Instalacion De Bombas Sumergibles, Incluye: Tablero De Control, Protectores, Tuberia Y Accesorios Para La Succion Y Descarga De Las Bombas (Ver Diseño)</v>
          </cell>
          <cell r="E3002" t="str">
            <v>UN</v>
          </cell>
          <cell r="F3002">
            <v>2609589.9</v>
          </cell>
          <cell r="G3002">
            <v>42534</v>
          </cell>
        </row>
        <row r="3003">
          <cell r="C3003">
            <v>5554</v>
          </cell>
          <cell r="D3003" t="str">
            <v>Edu. Suministro E Instalacion De Bombas Sumergibles, Incluye Tablero De Control, Protectores, Tuberia Y Accesorios Para La Succion Y Descarga De Las Bombasumergibles</v>
          </cell>
          <cell r="E3003" t="str">
            <v>UN</v>
          </cell>
          <cell r="F3003">
            <v>2881097.23</v>
          </cell>
          <cell r="G3003">
            <v>42538</v>
          </cell>
        </row>
        <row r="3004">
          <cell r="C3004">
            <v>5556</v>
          </cell>
          <cell r="D3004" t="str">
            <v>Edu. Suministro E Instalación De Pantalla Led De 12 X 4 Metros 7000 Nits Full Hd, Incluye Software Y Estructura Para Pantalla</v>
          </cell>
          <cell r="E3004" t="str">
            <v>UN</v>
          </cell>
          <cell r="F3004">
            <v>1003500000</v>
          </cell>
          <cell r="G3004">
            <v>42524</v>
          </cell>
        </row>
        <row r="3005">
          <cell r="C3005">
            <v>5557</v>
          </cell>
          <cell r="D3005" t="str">
            <v>Edu. Suministro E Instalación De Iluminación Led Tecnología Tipo Musco Para Cancha Principal</v>
          </cell>
          <cell r="E3005" t="str">
            <v>UN</v>
          </cell>
          <cell r="F3005">
            <v>2008500000</v>
          </cell>
          <cell r="G3005">
            <v>42524</v>
          </cell>
        </row>
        <row r="3006">
          <cell r="C3006">
            <v>5558</v>
          </cell>
          <cell r="D3006" t="str">
            <v>Edu. Ascensor Eléctrico De Adherencia De 1 M/S De Velocidad, 3 Paradas, 750 Kg De Carga Nominal, Con Capacidad Para 10 Personas, Nivel Básico De Acabado En Cabina De 2000 X 1650 X 2200 Mm, Maniobra Colectiva De Bajada, Puertas Interiores Automáticas De Acero Inoxidable Y Puertas Exteriores Automáticas En Acero De 800 X 2000 Mm</v>
          </cell>
          <cell r="E3006" t="str">
            <v>UN</v>
          </cell>
          <cell r="F3006">
            <v>150000000</v>
          </cell>
          <cell r="G3006">
            <v>42524</v>
          </cell>
        </row>
        <row r="3007">
          <cell r="C3007">
            <v>5560</v>
          </cell>
          <cell r="D3007" t="str">
            <v>Edu. Construccion De Carcamo De 0.3 X 0.3 En Concreto Reforzado Para Captacion Y Bombeo De Aguas Lluvias (Ver Diseño)</v>
          </cell>
          <cell r="E3007" t="str">
            <v>UN</v>
          </cell>
          <cell r="F3007">
            <v>99360.38</v>
          </cell>
          <cell r="G3007">
            <v>42524</v>
          </cell>
        </row>
        <row r="3008">
          <cell r="C3008">
            <v>5562</v>
          </cell>
          <cell r="D3008" t="str">
            <v>Edu. Canal Perimetral En Concreto De 3000 Psi Cubiertas Axh: 0.30X0.30 Metros (Ver Diseño)</v>
          </cell>
          <cell r="E3008" t="str">
            <v>ML</v>
          </cell>
          <cell r="F3008">
            <v>88425.81</v>
          </cell>
          <cell r="G3008">
            <v>42538</v>
          </cell>
        </row>
        <row r="3009">
          <cell r="C3009">
            <v>5564</v>
          </cell>
          <cell r="D3009" t="str">
            <v>Edu. Canal Perimetral En Concreto De 3000 Psi Cubiertas Axh: 0.20X0.20 Metros (Ver Diseño)</v>
          </cell>
          <cell r="E3009" t="str">
            <v>ML</v>
          </cell>
          <cell r="F3009">
            <v>59175.81</v>
          </cell>
          <cell r="G3009">
            <v>42538</v>
          </cell>
        </row>
        <row r="3010">
          <cell r="C3010">
            <v>5567</v>
          </cell>
          <cell r="D3010" t="str">
            <v>Edu. Suministro E Instalacion De Tuberia De 3" Pvc (Ver Diseño)</v>
          </cell>
          <cell r="E3010" t="str">
            <v>ML</v>
          </cell>
          <cell r="F3010">
            <v>36187.730000000003</v>
          </cell>
          <cell r="G3010">
            <v>42578</v>
          </cell>
        </row>
        <row r="3011">
          <cell r="C3011">
            <v>5574</v>
          </cell>
          <cell r="D3011" t="str">
            <v>Edu. Suministro E Instalacion De Valvula Reguladora De Presion (40-60 Psi) Ver Diseño</v>
          </cell>
          <cell r="E3011" t="str">
            <v>UN</v>
          </cell>
          <cell r="F3011">
            <v>55108.33</v>
          </cell>
          <cell r="G3011">
            <v>42578</v>
          </cell>
        </row>
        <row r="3012">
          <cell r="C3012">
            <v>5578</v>
          </cell>
          <cell r="D3012" t="str">
            <v>Edu. Suministro E Instalacion De Bombas Sumergible, Incluye Sistema Hidroneumatico, Tablero De Control, Manometro,Protectores, Etc. (Ver Diseño)</v>
          </cell>
          <cell r="E3012" t="str">
            <v>UN</v>
          </cell>
          <cell r="F3012">
            <v>6860389.0700000003</v>
          </cell>
          <cell r="G3012">
            <v>42524</v>
          </cell>
        </row>
        <row r="3013">
          <cell r="C3013">
            <v>5579</v>
          </cell>
          <cell r="D3013" t="str">
            <v>Edu. Terreno De Juego, Incluye Obras De Filtro, Relleno Y Grama</v>
          </cell>
          <cell r="E3013" t="str">
            <v>M2</v>
          </cell>
          <cell r="F3013">
            <v>160955.37</v>
          </cell>
          <cell r="G3013">
            <v>42524</v>
          </cell>
        </row>
        <row r="3014">
          <cell r="C3014">
            <v>5580</v>
          </cell>
          <cell r="D3014" t="str">
            <v>Edu. Mantenimiento Cancha De Ligas Menores, Incluye Filtro, Relleno Y Grama</v>
          </cell>
          <cell r="E3014" t="str">
            <v>M2</v>
          </cell>
          <cell r="F3014">
            <v>160955.37</v>
          </cell>
          <cell r="G3014">
            <v>42524</v>
          </cell>
        </row>
        <row r="3015">
          <cell r="C3015">
            <v>5582</v>
          </cell>
          <cell r="D3015" t="str">
            <v>Edu. Suministro E Instalacion De Tuberia Y Accesorios De Descarga Al Interior Del Cuarto De Bombas (Ver Diseño)</v>
          </cell>
          <cell r="E3015" t="str">
            <v>UN</v>
          </cell>
          <cell r="F3015">
            <v>5650347.0300000003</v>
          </cell>
          <cell r="G3015">
            <v>42538</v>
          </cell>
        </row>
        <row r="3016">
          <cell r="C3016">
            <v>5584</v>
          </cell>
          <cell r="D3016" t="str">
            <v>Edu. Suministro E Instalacion De Tuberia Hierro Ductil Ranurado De 6" Sch 40 (Ver Diseño)</v>
          </cell>
          <cell r="E3016" t="str">
            <v>ML</v>
          </cell>
          <cell r="F3016">
            <v>75644.38</v>
          </cell>
          <cell r="G3016">
            <v>42524</v>
          </cell>
        </row>
        <row r="3017">
          <cell r="C3017">
            <v>5586</v>
          </cell>
          <cell r="D3017" t="str">
            <v>Edu. Suministro E Instalacion De Tuberia Hierro Ductil Ranurado De 4" Sch 40 (Ver Diseño)</v>
          </cell>
          <cell r="E3017" t="str">
            <v>ML</v>
          </cell>
          <cell r="F3017">
            <v>62425.01</v>
          </cell>
          <cell r="G3017">
            <v>42578</v>
          </cell>
        </row>
        <row r="3018">
          <cell r="C3018">
            <v>5589</v>
          </cell>
          <cell r="D3018" t="str">
            <v>Edu. Suministro E Instalacion De Tuberia De Hierro Ductil Ranurado De 1" Sch 40</v>
          </cell>
          <cell r="E3018" t="str">
            <v>ML</v>
          </cell>
          <cell r="F3018">
            <v>32835.42</v>
          </cell>
          <cell r="G3018">
            <v>42538</v>
          </cell>
        </row>
        <row r="3019">
          <cell r="C3019">
            <v>5592</v>
          </cell>
          <cell r="D3019" t="str">
            <v>Edu. Suministro E Instalacion De Tuberia Hierro Ductil Ranurado De 1 1/2" Sch 40 (Ver Diseño)</v>
          </cell>
          <cell r="E3019" t="str">
            <v>ML</v>
          </cell>
          <cell r="F3019">
            <v>41898.65</v>
          </cell>
          <cell r="G3019">
            <v>42578</v>
          </cell>
        </row>
        <row r="3020">
          <cell r="C3020">
            <v>5593</v>
          </cell>
          <cell r="D3020" t="str">
            <v>Edu. Suministro E Instalacion De Tuberia Hierro Ductil Ranurado De 1 1/4" Sch 40 (Ver Diseño)</v>
          </cell>
          <cell r="E3020" t="str">
            <v>ML</v>
          </cell>
          <cell r="F3020">
            <v>37898.65</v>
          </cell>
          <cell r="G3020">
            <v>42524</v>
          </cell>
        </row>
        <row r="3021">
          <cell r="C3021">
            <v>5594</v>
          </cell>
          <cell r="D3021" t="str">
            <v>Suministro E Instalación De Tubería De Agua Potable Pvc D = 2" Para Riego</v>
          </cell>
          <cell r="E3021" t="str">
            <v>ML</v>
          </cell>
          <cell r="F3021">
            <v>49510.22</v>
          </cell>
          <cell r="G3021">
            <v>42524</v>
          </cell>
        </row>
        <row r="3022">
          <cell r="C3022">
            <v>5595</v>
          </cell>
          <cell r="D3022" t="str">
            <v>Edu. Suministro E Instalación De Reflector Aero - Led</v>
          </cell>
          <cell r="E3022" t="str">
            <v>UN</v>
          </cell>
          <cell r="F3022">
            <v>4670000</v>
          </cell>
          <cell r="G3022">
            <v>42524</v>
          </cell>
        </row>
        <row r="3023">
          <cell r="C3023">
            <v>5598</v>
          </cell>
          <cell r="D3023" t="str">
            <v>Suministro E Instalación De Breaker Industrial De 3 X 300 A.</v>
          </cell>
          <cell r="E3023" t="str">
            <v>UN</v>
          </cell>
          <cell r="F3023">
            <v>845711.75</v>
          </cell>
          <cell r="G3023">
            <v>42524</v>
          </cell>
        </row>
        <row r="3024">
          <cell r="C3024">
            <v>5599</v>
          </cell>
          <cell r="D3024" t="str">
            <v>Edu. Suministro E Instalacion De Tuberia Hierro Ductil Ranurado De 2" Sch 40 (Ver Diseño)</v>
          </cell>
          <cell r="E3024" t="str">
            <v>ML</v>
          </cell>
          <cell r="F3024">
            <v>48898.65</v>
          </cell>
          <cell r="G3024">
            <v>42578</v>
          </cell>
        </row>
        <row r="3025">
          <cell r="C3025">
            <v>5601</v>
          </cell>
          <cell r="D3025" t="str">
            <v>Edu. Suministro E Instalacion De Tuberia Hierro Ductil Ranurado De 2 1/2" Sch 40 (Ver Diseño)</v>
          </cell>
          <cell r="E3025" t="str">
            <v>ML</v>
          </cell>
          <cell r="F3025">
            <v>52898.65</v>
          </cell>
          <cell r="G3025">
            <v>42578</v>
          </cell>
        </row>
        <row r="3026">
          <cell r="C3026">
            <v>5603</v>
          </cell>
          <cell r="D3026" t="str">
            <v>Edu. Suministro E Instalacion De Punto De 1/2" Rci (Ver Diseño)</v>
          </cell>
          <cell r="E3026" t="str">
            <v>UN</v>
          </cell>
          <cell r="F3026">
            <v>78879.63</v>
          </cell>
          <cell r="G3026">
            <v>42538</v>
          </cell>
        </row>
        <row r="3027">
          <cell r="C3027">
            <v>5606</v>
          </cell>
          <cell r="D3027" t="str">
            <v>Edu. Suministro E Instalacion De Gabinetes Contraincendio Tipo Ii (Ver Diseño)</v>
          </cell>
          <cell r="E3027" t="str">
            <v>UN</v>
          </cell>
          <cell r="F3027">
            <v>4844820.57</v>
          </cell>
          <cell r="G3027">
            <v>42578</v>
          </cell>
        </row>
        <row r="3028">
          <cell r="C3028">
            <v>5608</v>
          </cell>
          <cell r="D3028" t="str">
            <v>Edu. Suministro E Instalacion De Siamesa En Bronce En Yee De 4" Segun Especificaciones Del Material (Ver Diseño)</v>
          </cell>
          <cell r="E3028" t="str">
            <v>UN</v>
          </cell>
          <cell r="F3028">
            <v>3111200</v>
          </cell>
          <cell r="G3028">
            <v>42578</v>
          </cell>
        </row>
        <row r="3029">
          <cell r="C3029">
            <v>5610</v>
          </cell>
          <cell r="D3029" t="str">
            <v>Edu. Suministro E Instalacion De Equipo De Bombeo Sistema Contraincendio-Bomba Centrifuga De Alta Eficiencia Carcaza En Hierro Y Rodete En Acero Inoxidable, Tres (3) Fases 220/440 Hdt 83 M Y 270 Gpm (Ver Diseño)</v>
          </cell>
          <cell r="E3029" t="str">
            <v>UN</v>
          </cell>
          <cell r="F3029">
            <v>5907526.8899999997</v>
          </cell>
          <cell r="G3029">
            <v>42592</v>
          </cell>
        </row>
        <row r="3030">
          <cell r="C3030">
            <v>5612</v>
          </cell>
          <cell r="D3030" t="str">
            <v>Edu. Suministro E Instalacion De Equipo De Bombeo Sistema Contraincendio, Bomba Jockey De 3 Hp, Incluye Tablero De Control, Proteccion Contra Corto Circuito, Sobre Carga, Caida De Fase Y Alarma Sonora (Ver Diseño)</v>
          </cell>
          <cell r="E3030" t="str">
            <v>UN</v>
          </cell>
          <cell r="F3030">
            <v>3807526.89</v>
          </cell>
          <cell r="G3030">
            <v>42618</v>
          </cell>
        </row>
        <row r="3031">
          <cell r="C3031">
            <v>5613</v>
          </cell>
          <cell r="D3031" t="str">
            <v>Edu. Tuberia Y Accesorios De Descarga Al Interior Del Cuarto De Bombas Contraincendio (Ver Diseño)</v>
          </cell>
          <cell r="E3031" t="str">
            <v>UN</v>
          </cell>
          <cell r="F3031">
            <v>6839868.4199999999</v>
          </cell>
          <cell r="G3031">
            <v>42538</v>
          </cell>
        </row>
        <row r="3032">
          <cell r="C3032">
            <v>5615</v>
          </cell>
          <cell r="D3032" t="str">
            <v>Edu. Suministro E Instalacion De Valvula Cheque Bronce Comp 125 Lbs China 1 1/4" (Ver Diseño)</v>
          </cell>
          <cell r="E3032" t="str">
            <v>UN</v>
          </cell>
          <cell r="F3032">
            <v>186196.04</v>
          </cell>
          <cell r="G3032">
            <v>42538</v>
          </cell>
        </row>
        <row r="3033">
          <cell r="C3033">
            <v>5616</v>
          </cell>
          <cell r="D3033" t="str">
            <v>Edu. Terminal Interior Contractil En Frio 15 Kv Cable 1/0 (Ver Diseño)</v>
          </cell>
          <cell r="E3033" t="str">
            <v>UN</v>
          </cell>
          <cell r="F3033">
            <v>303623.65000000002</v>
          </cell>
          <cell r="G3033">
            <v>42538</v>
          </cell>
        </row>
        <row r="3034">
          <cell r="C3034">
            <v>5620</v>
          </cell>
          <cell r="D3034" t="str">
            <v>Edu. Suministro E Instalacion De Transformador Tipo Seco 800 Kva Con Celda (Ver Diseño)</v>
          </cell>
          <cell r="E3034" t="str">
            <v>UN</v>
          </cell>
          <cell r="F3034">
            <v>105798782.04000001</v>
          </cell>
          <cell r="G3034">
            <v>42538</v>
          </cell>
        </row>
        <row r="3035">
          <cell r="C3035">
            <v>5622</v>
          </cell>
          <cell r="D3035" t="str">
            <v>Edu. Celda De Proteccion Mt 15 Kv Aislada En Aire (Ver Diseño)</v>
          </cell>
          <cell r="E3035" t="str">
            <v>UN</v>
          </cell>
          <cell r="F3035">
            <v>11729319.18</v>
          </cell>
          <cell r="G3035">
            <v>42538</v>
          </cell>
        </row>
        <row r="3036">
          <cell r="C3036">
            <v>5629</v>
          </cell>
          <cell r="D3036" t="str">
            <v>Edu. Instalacion De Equipo De Medida Indirecta Tipo Exterior De Tres Elementos (Ver Diseño)</v>
          </cell>
          <cell r="E3036" t="str">
            <v>UN</v>
          </cell>
          <cell r="F3036">
            <v>11433010.800000001</v>
          </cell>
          <cell r="G3036">
            <v>42538</v>
          </cell>
        </row>
        <row r="3037">
          <cell r="C3037">
            <v>5631</v>
          </cell>
          <cell r="D3037" t="str">
            <v>Edu. Tablero Trifasico Autosoportado De 66 Circuitos (Ver Diseño)</v>
          </cell>
          <cell r="E3037" t="str">
            <v>UN</v>
          </cell>
          <cell r="F3037">
            <v>6114857.5499999998</v>
          </cell>
          <cell r="G3037">
            <v>42534</v>
          </cell>
        </row>
        <row r="3038">
          <cell r="C3038">
            <v>5633</v>
          </cell>
          <cell r="D3038" t="str">
            <v>Edu. Breaker Tipo Industrial De 3X20 A (Ver Diseño)</v>
          </cell>
          <cell r="E3038" t="str">
            <v>UN</v>
          </cell>
          <cell r="F3038">
            <v>91614.06</v>
          </cell>
          <cell r="G3038">
            <v>42524</v>
          </cell>
        </row>
        <row r="3039">
          <cell r="C3039">
            <v>5635</v>
          </cell>
          <cell r="D3039" t="str">
            <v>Edu. Transferencia Trifasica Automatica De 75 Kva (Ver Diseño)</v>
          </cell>
          <cell r="E3039" t="str">
            <v>UN</v>
          </cell>
          <cell r="F3039">
            <v>8820889.4199999999</v>
          </cell>
          <cell r="G3039">
            <v>42524</v>
          </cell>
        </row>
        <row r="3040">
          <cell r="C3040">
            <v>5637</v>
          </cell>
          <cell r="D3040" t="str">
            <v>Edu. Transferencia Trifasica Automatica De 45 Kva (Ver Diseño)</v>
          </cell>
          <cell r="E3040" t="str">
            <v>UN</v>
          </cell>
          <cell r="F3040">
            <v>6720599.4199999999</v>
          </cell>
          <cell r="G3040">
            <v>42524</v>
          </cell>
        </row>
        <row r="3041">
          <cell r="C3041">
            <v>5643</v>
          </cell>
          <cell r="D3041" t="str">
            <v>Edu. Banco Automatico De Condensadores De 200 A (Ver Diseño)</v>
          </cell>
          <cell r="E3041" t="str">
            <v>UN</v>
          </cell>
          <cell r="F3041">
            <v>7735730.9400000004</v>
          </cell>
          <cell r="G3041">
            <v>42538</v>
          </cell>
        </row>
        <row r="3042">
          <cell r="C3042">
            <v>5649</v>
          </cell>
          <cell r="D3042" t="str">
            <v>Edu. Cimentacion Para Apoyo Metalico Poligonal De 6.00 Metros (Ver Diseño)</v>
          </cell>
          <cell r="E3042" t="str">
            <v>UN</v>
          </cell>
          <cell r="F3042">
            <v>130396.98</v>
          </cell>
          <cell r="G3042">
            <v>42534</v>
          </cell>
        </row>
        <row r="3043">
          <cell r="C3043">
            <v>5650</v>
          </cell>
          <cell r="D3043" t="str">
            <v>Edu. Suministro E Instalación De Cable Utp Categoría 6A</v>
          </cell>
          <cell r="E3043" t="str">
            <v>ML</v>
          </cell>
          <cell r="F3043">
            <v>3676.25</v>
          </cell>
          <cell r="G3043">
            <v>42538</v>
          </cell>
        </row>
        <row r="3044">
          <cell r="C3044">
            <v>5651</v>
          </cell>
          <cell r="D3044" t="str">
            <v>Edu. Suministro E Instalación De Acces Point</v>
          </cell>
          <cell r="E3044" t="str">
            <v>UN</v>
          </cell>
          <cell r="F3044">
            <v>935555.81</v>
          </cell>
          <cell r="G3044">
            <v>42578</v>
          </cell>
        </row>
        <row r="3045">
          <cell r="C3045">
            <v>5652</v>
          </cell>
          <cell r="D3045" t="str">
            <v>Edu. Suministro E Instalación De Rack Comunicación De 210 X 60 X 80 (Gabinete De Piso Netlink 42U Doble Puerta)</v>
          </cell>
          <cell r="E3045" t="str">
            <v>UN</v>
          </cell>
          <cell r="F3045">
            <v>4166224.5</v>
          </cell>
          <cell r="G3045">
            <v>42538</v>
          </cell>
        </row>
        <row r="3046">
          <cell r="C3046">
            <v>5654</v>
          </cell>
          <cell r="D3046" t="str">
            <v>Edu. Construccion Canalizacion Con Un Tubo De 1 1/2" Diametro En Lecho De Arena (Ver Diseño)</v>
          </cell>
          <cell r="E3046" t="str">
            <v>ML</v>
          </cell>
          <cell r="F3046">
            <v>9938.81</v>
          </cell>
          <cell r="G3046">
            <v>42578</v>
          </cell>
        </row>
        <row r="3047">
          <cell r="C3047">
            <v>5655</v>
          </cell>
          <cell r="D3047" t="str">
            <v>Edu. Suministro E Instalación De Fibra Optica Multimodo De 12 Hilos</v>
          </cell>
          <cell r="E3047" t="str">
            <v>ML</v>
          </cell>
          <cell r="F3047">
            <v>24525.200000000001</v>
          </cell>
          <cell r="G3047">
            <v>42538</v>
          </cell>
        </row>
        <row r="3048">
          <cell r="C3048">
            <v>5656</v>
          </cell>
          <cell r="D3048" t="str">
            <v>Edu. Suministro E Instalación De Caja De Paso De 40 X 40</v>
          </cell>
          <cell r="E3048" t="str">
            <v>UN</v>
          </cell>
          <cell r="F3048">
            <v>74909.75</v>
          </cell>
          <cell r="G3048">
            <v>42538</v>
          </cell>
        </row>
        <row r="3049">
          <cell r="C3049">
            <v>5657</v>
          </cell>
          <cell r="D3049" t="str">
            <v>Edu. Suministro E Instalación De Canaletas Metálicas De 100 X 45</v>
          </cell>
          <cell r="E3049" t="str">
            <v>UN</v>
          </cell>
          <cell r="F3049">
            <v>82038.559999999998</v>
          </cell>
          <cell r="G3049">
            <v>42538</v>
          </cell>
        </row>
        <row r="3050">
          <cell r="C3050">
            <v>5658</v>
          </cell>
          <cell r="D3050" t="str">
            <v>Edu. Construccion Canalizacion Con Un Tubo De 2" Diametro En Lecho De Arena (Ver Diseño)</v>
          </cell>
          <cell r="E3050" t="str">
            <v>ML</v>
          </cell>
          <cell r="F3050">
            <v>83609.62</v>
          </cell>
          <cell r="G3050">
            <v>42534</v>
          </cell>
        </row>
        <row r="3051">
          <cell r="C3051">
            <v>5659</v>
          </cell>
          <cell r="D3051" t="str">
            <v>Edu. Suministro E Instalación De Jack Categoría 6A</v>
          </cell>
          <cell r="E3051" t="str">
            <v>UN</v>
          </cell>
          <cell r="F3051">
            <v>52302</v>
          </cell>
          <cell r="G3051">
            <v>42538</v>
          </cell>
        </row>
        <row r="3052">
          <cell r="C3052">
            <v>5660</v>
          </cell>
          <cell r="D3052" t="str">
            <v>Edu. Suministro E Instalación De Flace Plate</v>
          </cell>
          <cell r="E3052" t="str">
            <v>UN</v>
          </cell>
          <cell r="F3052">
            <v>11892</v>
          </cell>
          <cell r="G3052">
            <v>42538</v>
          </cell>
        </row>
        <row r="3053">
          <cell r="C3053">
            <v>5669</v>
          </cell>
          <cell r="D3053" t="str">
            <v>Edu. Suplemento Para Canalizacion Con Topo (Ver Diseño)</v>
          </cell>
          <cell r="E3053" t="str">
            <v>ML</v>
          </cell>
          <cell r="F3053">
            <v>170240.92</v>
          </cell>
          <cell r="G3053">
            <v>42534</v>
          </cell>
        </row>
        <row r="3054">
          <cell r="C3054">
            <v>5673</v>
          </cell>
          <cell r="D3054" t="str">
            <v>Edu. Instalacion De Bandeja Portacables Cablofil De 40 X 6 Cms</v>
          </cell>
          <cell r="E3054" t="str">
            <v>ML</v>
          </cell>
          <cell r="F3054">
            <v>83334.91</v>
          </cell>
          <cell r="G3054">
            <v>42538</v>
          </cell>
        </row>
        <row r="3055">
          <cell r="C3055">
            <v>5674</v>
          </cell>
          <cell r="D3055" t="str">
            <v>Edu. Suministro E Instalación De Adaptador Para Bandeja De 12 Libras Lc 50 Um</v>
          </cell>
          <cell r="E3055" t="str">
            <v>UN</v>
          </cell>
          <cell r="F3055">
            <v>265739</v>
          </cell>
          <cell r="G3055">
            <v>42538</v>
          </cell>
        </row>
        <row r="3056">
          <cell r="C3056">
            <v>5675</v>
          </cell>
          <cell r="D3056" t="str">
            <v>Edu. Suministro E Instalación De Módulo Para Fibra Lc</v>
          </cell>
          <cell r="E3056" t="str">
            <v>UN</v>
          </cell>
          <cell r="F3056">
            <v>1695694</v>
          </cell>
          <cell r="G3056">
            <v>42538</v>
          </cell>
        </row>
        <row r="3057">
          <cell r="C3057">
            <v>5676</v>
          </cell>
          <cell r="D3057" t="str">
            <v>Edu. Suministro E Instalación De Patch Cord Multimodo Lc Om3</v>
          </cell>
          <cell r="E3057" t="str">
            <v>UN</v>
          </cell>
          <cell r="F3057">
            <v>111871.33</v>
          </cell>
          <cell r="G3057">
            <v>42538</v>
          </cell>
        </row>
        <row r="3058">
          <cell r="C3058">
            <v>5678</v>
          </cell>
          <cell r="D3058" t="str">
            <v>Edu. Suministro E Instalación  De Unión Reforzada Ez</v>
          </cell>
          <cell r="E3058" t="str">
            <v>UN</v>
          </cell>
          <cell r="F3058">
            <v>2980</v>
          </cell>
          <cell r="G3058">
            <v>42538</v>
          </cell>
        </row>
        <row r="3059">
          <cell r="C3059">
            <v>5680</v>
          </cell>
          <cell r="D3059" t="str">
            <v>Edu. Instalacion At-Hermetica 1200 40 W Cw (Ver Diseño)</v>
          </cell>
          <cell r="E3059" t="str">
            <v>UN</v>
          </cell>
          <cell r="F3059">
            <v>612142.23</v>
          </cell>
          <cell r="G3059">
            <v>42578</v>
          </cell>
        </row>
        <row r="3060">
          <cell r="C3060">
            <v>5681</v>
          </cell>
          <cell r="D3060" t="str">
            <v>Edu. Suministro E Instalación De Bandeja Portacable 60 X 300 Ez X 3 M</v>
          </cell>
          <cell r="E3060" t="str">
            <v>UN</v>
          </cell>
          <cell r="F3060">
            <v>149244.10999999999</v>
          </cell>
          <cell r="G3060">
            <v>42538</v>
          </cell>
        </row>
        <row r="3061">
          <cell r="C3061">
            <v>5682</v>
          </cell>
          <cell r="D3061" t="str">
            <v>Edu. Suministro E Instalación De Bandeja Porta Fibra Lc 12 Hilos</v>
          </cell>
          <cell r="E3061" t="str">
            <v>UN</v>
          </cell>
          <cell r="F3061">
            <v>696089.56</v>
          </cell>
          <cell r="G3061">
            <v>42538</v>
          </cell>
        </row>
        <row r="3062">
          <cell r="C3062">
            <v>5685</v>
          </cell>
          <cell r="D3062" t="str">
            <v>Edu. Suministro E Instalación De Switch 48 Puertos</v>
          </cell>
          <cell r="E3062" t="str">
            <v>UN</v>
          </cell>
          <cell r="F3062">
            <v>6874305.3300000001</v>
          </cell>
          <cell r="G3062">
            <v>42538</v>
          </cell>
        </row>
        <row r="3063">
          <cell r="C3063">
            <v>5686</v>
          </cell>
          <cell r="D3063" t="str">
            <v>Edu. Instalacion At-Paneled Lf 40W 60X60 Cw (Ver Diseño)</v>
          </cell>
          <cell r="E3063" t="str">
            <v>UN</v>
          </cell>
          <cell r="F3063">
            <v>782446.24</v>
          </cell>
          <cell r="G3063">
            <v>42578</v>
          </cell>
        </row>
        <row r="3064">
          <cell r="C3064">
            <v>5688</v>
          </cell>
          <cell r="D3064" t="str">
            <v>Edu. Suministro E Instalación De Switch 24 Puertos</v>
          </cell>
          <cell r="E3064" t="str">
            <v>UN</v>
          </cell>
          <cell r="F3064">
            <v>4100194.22</v>
          </cell>
          <cell r="G3064">
            <v>42538</v>
          </cell>
        </row>
        <row r="3065">
          <cell r="C3065">
            <v>5692</v>
          </cell>
          <cell r="D3065" t="str">
            <v>Edu. Instalacion Bombilla E27 8W Cw (Ver Diseño)</v>
          </cell>
          <cell r="E3065" t="str">
            <v>UN</v>
          </cell>
          <cell r="F3065">
            <v>184080.19</v>
          </cell>
          <cell r="G3065">
            <v>42524</v>
          </cell>
        </row>
        <row r="3066">
          <cell r="C3066">
            <v>5693</v>
          </cell>
          <cell r="D3066" t="str">
            <v>Edu. Suministro E Instalación De Switch 48 Puertos Modulo De Fibra</v>
          </cell>
          <cell r="E3066" t="str">
            <v>UN</v>
          </cell>
          <cell r="F3066">
            <v>21692252.670000002</v>
          </cell>
          <cell r="G3066">
            <v>42538</v>
          </cell>
        </row>
        <row r="3067">
          <cell r="C3067">
            <v>5695</v>
          </cell>
          <cell r="D3067" t="str">
            <v>Edu. Suministro E Instalación De Herraje Para Patch Panel Plano De 24 Puertos Categoría 6A</v>
          </cell>
          <cell r="E3067" t="str">
            <v>UN</v>
          </cell>
          <cell r="F3067">
            <v>367565.33</v>
          </cell>
          <cell r="G3067">
            <v>42538</v>
          </cell>
        </row>
        <row r="3068">
          <cell r="C3068">
            <v>5696</v>
          </cell>
          <cell r="D3068" t="str">
            <v>Edu. Instalacion Zamak Escualizable Gu10 6W (Ver Diseño)</v>
          </cell>
          <cell r="E3068" t="str">
            <v>UN</v>
          </cell>
          <cell r="F3068">
            <v>205039.94</v>
          </cell>
          <cell r="G3068">
            <v>42524</v>
          </cell>
        </row>
        <row r="3069">
          <cell r="C3069">
            <v>5700</v>
          </cell>
          <cell r="D3069" t="str">
            <v>Edu. Suministro E Instalación De Organizadores Amp Horizontal 2U (80 X 80) Planos</v>
          </cell>
          <cell r="E3069" t="str">
            <v>UN</v>
          </cell>
          <cell r="F3069">
            <v>163559.32999999999</v>
          </cell>
          <cell r="G3069">
            <v>42538</v>
          </cell>
        </row>
        <row r="3070">
          <cell r="C3070">
            <v>5702</v>
          </cell>
          <cell r="D3070" t="str">
            <v>Edu. Suministro E Instalación De Patch Panel 48 Puertos - Incluye Jacks</v>
          </cell>
          <cell r="E3070" t="str">
            <v>UN</v>
          </cell>
          <cell r="F3070">
            <v>2708807</v>
          </cell>
          <cell r="G3070">
            <v>42538</v>
          </cell>
        </row>
        <row r="3071">
          <cell r="C3071">
            <v>5703</v>
          </cell>
          <cell r="D3071" t="str">
            <v>Edu. Instalacion Cilinder Bajo 30W Cw (Ver Diseño)</v>
          </cell>
          <cell r="E3071" t="str">
            <v>UN</v>
          </cell>
          <cell r="F3071">
            <v>397471.76</v>
          </cell>
          <cell r="G3071">
            <v>42524</v>
          </cell>
        </row>
        <row r="3072">
          <cell r="C3072">
            <v>5704</v>
          </cell>
          <cell r="D3072" t="str">
            <v>Edu. Suministro E Instalación De Patch Cord Categoría 6A</v>
          </cell>
          <cell r="E3072" t="str">
            <v>UN</v>
          </cell>
          <cell r="F3072">
            <v>60473</v>
          </cell>
          <cell r="G3072">
            <v>42538</v>
          </cell>
        </row>
        <row r="3073">
          <cell r="C3073">
            <v>5705</v>
          </cell>
          <cell r="D3073" t="str">
            <v>Edu. Certificación Punto Voz Y Datos</v>
          </cell>
          <cell r="E3073" t="str">
            <v>UN</v>
          </cell>
          <cell r="F3073">
            <v>22000</v>
          </cell>
          <cell r="G3073">
            <v>42524</v>
          </cell>
        </row>
        <row r="3074">
          <cell r="C3074">
            <v>5708</v>
          </cell>
          <cell r="D3074" t="str">
            <v>Edu. Suministro E Instalación De Bandeja De Fibra De 12 Hilos Deslizable 1U Vacía (Soporte 3 Adaptadores)</v>
          </cell>
          <cell r="E3074" t="str">
            <v>UN</v>
          </cell>
          <cell r="F3074">
            <v>747719.56</v>
          </cell>
          <cell r="G3074">
            <v>42524</v>
          </cell>
        </row>
        <row r="3075">
          <cell r="C3075">
            <v>5709</v>
          </cell>
          <cell r="D3075" t="str">
            <v>Edu. Instalacion At-Luminaria De Emergencia 3W Cw (Ver Diseño)</v>
          </cell>
          <cell r="E3075" t="str">
            <v>UN</v>
          </cell>
          <cell r="F3075">
            <v>302873.94</v>
          </cell>
          <cell r="G3075">
            <v>42538</v>
          </cell>
        </row>
        <row r="3076">
          <cell r="C3076">
            <v>5711</v>
          </cell>
          <cell r="D3076" t="str">
            <v>Edu. Instalacion Down Eco 12W Cw (Ver Diseño)</v>
          </cell>
          <cell r="E3076" t="str">
            <v>UN</v>
          </cell>
          <cell r="F3076">
            <v>298143.86</v>
          </cell>
          <cell r="G3076">
            <v>42578</v>
          </cell>
        </row>
        <row r="3077">
          <cell r="C3077">
            <v>5713</v>
          </cell>
          <cell r="D3077" t="str">
            <v>Edu. Instalacion At-Proyeled 60 @ 68W Cw (Ver Diseño)</v>
          </cell>
          <cell r="E3077" t="str">
            <v>UN</v>
          </cell>
          <cell r="F3077">
            <v>1390871.94</v>
          </cell>
          <cell r="G3077">
            <v>42578</v>
          </cell>
        </row>
        <row r="3078">
          <cell r="C3078">
            <v>5715</v>
          </cell>
          <cell r="D3078" t="str">
            <v>Edu. Instalacion At-Proyeled 30 @ 45W Cw (Ver Diseño)</v>
          </cell>
          <cell r="E3078" t="str">
            <v>UN</v>
          </cell>
          <cell r="F3078">
            <v>1070222.94</v>
          </cell>
          <cell r="G3078">
            <v>42534</v>
          </cell>
        </row>
        <row r="3079">
          <cell r="C3079">
            <v>5717</v>
          </cell>
          <cell r="D3079" t="str">
            <v>Edu. Instalacion At-Proyector 3W De Piso Ww (Ver Diseño)</v>
          </cell>
          <cell r="E3079" t="str">
            <v>UN</v>
          </cell>
          <cell r="F3079">
            <v>1205615.22</v>
          </cell>
          <cell r="G3079">
            <v>42529</v>
          </cell>
        </row>
        <row r="3080">
          <cell r="C3080">
            <v>5719</v>
          </cell>
          <cell r="D3080" t="str">
            <v>Edu. Instalacion De Down Light 30 W Cw (Ver Diseño)</v>
          </cell>
          <cell r="E3080" t="str">
            <v>UN</v>
          </cell>
          <cell r="F3080">
            <v>385264.94</v>
          </cell>
          <cell r="G3080">
            <v>42534</v>
          </cell>
        </row>
        <row r="3081">
          <cell r="C3081">
            <v>5721</v>
          </cell>
          <cell r="D3081" t="str">
            <v>Edu. Instalacion At-Colonial De 40W Y 30W Asimetricas Opt 13299, Opt 13301 4000K (Ver Diseño)</v>
          </cell>
          <cell r="E3081" t="str">
            <v>UN</v>
          </cell>
          <cell r="F3081">
            <v>1708865.94</v>
          </cell>
          <cell r="G3081">
            <v>42529</v>
          </cell>
        </row>
        <row r="3082">
          <cell r="C3082">
            <v>5722</v>
          </cell>
          <cell r="D3082" t="str">
            <v>Edu. Salida Para Alumbrado Sin Lampara En Tuberia Emt (Ver Diseño)</v>
          </cell>
          <cell r="E3082" t="str">
            <v>UN</v>
          </cell>
          <cell r="F3082">
            <v>78417.22</v>
          </cell>
          <cell r="G3082">
            <v>42578</v>
          </cell>
        </row>
        <row r="3083">
          <cell r="C3083">
            <v>5723</v>
          </cell>
          <cell r="D3083" t="str">
            <v>Edu. Interruptor Triple (Ver Diseño)</v>
          </cell>
          <cell r="E3083" t="str">
            <v>UN</v>
          </cell>
          <cell r="F3083">
            <v>97325.78</v>
          </cell>
          <cell r="G3083">
            <v>42529</v>
          </cell>
        </row>
        <row r="3084">
          <cell r="C3084">
            <v>5724</v>
          </cell>
          <cell r="D3084" t="str">
            <v>Edu. Relleno En Material Seleccionado, Compactado</v>
          </cell>
          <cell r="E3084" t="str">
            <v>M3</v>
          </cell>
          <cell r="F3084">
            <v>68381.42</v>
          </cell>
          <cell r="G3084">
            <v>42515</v>
          </cell>
        </row>
        <row r="3085">
          <cell r="C3085">
            <v>5725</v>
          </cell>
          <cell r="D3085" t="str">
            <v>Edu. Instalacion De Polo A Tierra Mas Caja De Inspeccion (Ver Diseño)</v>
          </cell>
          <cell r="E3085" t="str">
            <v>UN</v>
          </cell>
          <cell r="F3085">
            <v>743683</v>
          </cell>
          <cell r="G3085">
            <v>42578</v>
          </cell>
        </row>
        <row r="3086">
          <cell r="C3086">
            <v>5726</v>
          </cell>
          <cell r="D3086" t="str">
            <v>Edu. Acometida 6 X (3Nº750 + Nº750 + Nº 2/0T) Cu Thhw (Ver Diseño)</v>
          </cell>
          <cell r="E3086" t="str">
            <v>ML</v>
          </cell>
          <cell r="F3086">
            <v>3601696.58</v>
          </cell>
          <cell r="G3086">
            <v>42524</v>
          </cell>
        </row>
        <row r="3087">
          <cell r="C3087">
            <v>5727</v>
          </cell>
          <cell r="D3087" t="str">
            <v>Edu. Acometida 2 X (3Nº350 + Nº350 + Nº4/0T) Cu Thhw (Ver Diseño)</v>
          </cell>
          <cell r="E3087" t="str">
            <v>ML</v>
          </cell>
          <cell r="F3087">
            <v>660255.46</v>
          </cell>
          <cell r="G3087">
            <v>42524</v>
          </cell>
        </row>
        <row r="3088">
          <cell r="C3088">
            <v>5728</v>
          </cell>
          <cell r="D3088" t="str">
            <v>Edu. Acometida 3 X ( 3Nº300 + Nº300 + Nº2/0T) Cu Thhw (Ver Diseño)</v>
          </cell>
          <cell r="E3088" t="str">
            <v>ML</v>
          </cell>
          <cell r="F3088">
            <v>740255.46</v>
          </cell>
          <cell r="G3088">
            <v>42524</v>
          </cell>
        </row>
        <row r="3089">
          <cell r="C3089">
            <v>5729</v>
          </cell>
          <cell r="D3089" t="str">
            <v>Edu. Acometida 3Nº2/0 + Nº2/0 + Nº1/0T Cu Thhw (Ver Diseño)</v>
          </cell>
          <cell r="E3089" t="str">
            <v>ML</v>
          </cell>
          <cell r="F3089">
            <v>125272.41</v>
          </cell>
          <cell r="G3089">
            <v>42524</v>
          </cell>
        </row>
        <row r="3090">
          <cell r="C3090">
            <v>5730</v>
          </cell>
          <cell r="D3090" t="str">
            <v>Edu. Acometida 3Nº8 + Nº10T Cu Thhw (Ver Diseño)</v>
          </cell>
          <cell r="E3090" t="str">
            <v>ML</v>
          </cell>
          <cell r="F3090">
            <v>15726.17</v>
          </cell>
          <cell r="G3090">
            <v>42524</v>
          </cell>
        </row>
        <row r="3091">
          <cell r="C3091">
            <v>5731</v>
          </cell>
          <cell r="D3091" t="str">
            <v>Edu. Acometida 3Nº10 + Nº10 + Nº12T Cu Thhw (Ver Diseño)</v>
          </cell>
          <cell r="E3091" t="str">
            <v>ML</v>
          </cell>
          <cell r="F3091">
            <v>10238.85</v>
          </cell>
          <cell r="G3091">
            <v>42524</v>
          </cell>
        </row>
        <row r="3092">
          <cell r="C3092">
            <v>5732</v>
          </cell>
          <cell r="D3092" t="str">
            <v>Edu. Breaker Enchufable De 1 X 20 A (Ver Diseño)</v>
          </cell>
          <cell r="E3092" t="str">
            <v>UN</v>
          </cell>
          <cell r="F3092">
            <v>25720.48</v>
          </cell>
          <cell r="G3092">
            <v>42578</v>
          </cell>
        </row>
        <row r="3093">
          <cell r="C3093">
            <v>5733</v>
          </cell>
          <cell r="D3093" t="str">
            <v>Edu. Breaker Enchufable De 2 X 40 A (Ver Diseño)</v>
          </cell>
          <cell r="E3093" t="str">
            <v>UN</v>
          </cell>
          <cell r="F3093">
            <v>56059.43</v>
          </cell>
          <cell r="G3093">
            <v>42524</v>
          </cell>
        </row>
        <row r="3094">
          <cell r="C3094">
            <v>5734</v>
          </cell>
          <cell r="D3094" t="str">
            <v>Edu. Breaker Tipo Industrial De 3 X 20 A (Ver Diseño)</v>
          </cell>
          <cell r="E3094" t="str">
            <v>UN</v>
          </cell>
          <cell r="F3094">
            <v>91551.03</v>
          </cell>
          <cell r="G3094">
            <v>42538</v>
          </cell>
        </row>
        <row r="3095">
          <cell r="C3095">
            <v>5735</v>
          </cell>
          <cell r="D3095" t="str">
            <v>Edu. Planta Electrica De Emergencia 225 Kva Con Tanque De Combustible (Ver Diseño)</v>
          </cell>
          <cell r="E3095" t="str">
            <v>UN</v>
          </cell>
          <cell r="F3095">
            <v>150012189.41</v>
          </cell>
          <cell r="G3095">
            <v>42538</v>
          </cell>
        </row>
        <row r="3096">
          <cell r="C3096">
            <v>5736</v>
          </cell>
          <cell r="D3096" t="str">
            <v>Edu. Tablero Trifasico Autosoportado De 54 Circuitos (Ver Diseño)</v>
          </cell>
          <cell r="E3096" t="str">
            <v>UN</v>
          </cell>
          <cell r="F3096">
            <v>4110426.91</v>
          </cell>
          <cell r="G3096">
            <v>42524</v>
          </cell>
        </row>
        <row r="3097">
          <cell r="C3097">
            <v>5746</v>
          </cell>
          <cell r="D3097" t="str">
            <v>Edu. Salida Para Aire Acondicionado Bifasica</v>
          </cell>
          <cell r="E3097" t="str">
            <v>UN</v>
          </cell>
          <cell r="F3097">
            <v>109361.77</v>
          </cell>
          <cell r="G3097">
            <v>42578</v>
          </cell>
        </row>
        <row r="3098">
          <cell r="C3098">
            <v>5747</v>
          </cell>
          <cell r="D3098" t="str">
            <v>Suministro E Instalación De Cubierta En Lámina Ondulada De Asbesto Cemento, A Una Altura &gt; 8 Metros &lt; 10 Metros, Incluye Amarres Y Ganchos De Fijación.</v>
          </cell>
          <cell r="E3098" t="str">
            <v>M2</v>
          </cell>
          <cell r="F3098">
            <v>47742.35</v>
          </cell>
          <cell r="G3098">
            <v>42516</v>
          </cell>
        </row>
        <row r="3099">
          <cell r="C3099">
            <v>5750</v>
          </cell>
          <cell r="D3099" t="str">
            <v>Edu. Instalacion De Luminaria Spectra (Ver Diseño)</v>
          </cell>
          <cell r="E3099" t="str">
            <v>UN</v>
          </cell>
          <cell r="F3099">
            <v>1114409.6200000001</v>
          </cell>
          <cell r="G3099">
            <v>42534</v>
          </cell>
        </row>
        <row r="3100">
          <cell r="C3100">
            <v>5752</v>
          </cell>
          <cell r="D3100" t="str">
            <v>Edu. Tuberia Perforada De 4" (Ver Diseño)</v>
          </cell>
          <cell r="E3100" t="str">
            <v>ML</v>
          </cell>
          <cell r="F3100">
            <v>51520.85</v>
          </cell>
          <cell r="G3100">
            <v>42534</v>
          </cell>
        </row>
        <row r="3101">
          <cell r="C3101">
            <v>5754</v>
          </cell>
          <cell r="D3101" t="str">
            <v>Edu. Tuberia Perforada De 6" (Ver Diseño).</v>
          </cell>
          <cell r="E3101" t="str">
            <v>ML</v>
          </cell>
          <cell r="F3101">
            <v>99457.72</v>
          </cell>
          <cell r="G3101">
            <v>42534</v>
          </cell>
        </row>
        <row r="3102">
          <cell r="C3102">
            <v>5756</v>
          </cell>
          <cell r="D3102" t="str">
            <v>Edu. Canales En Concreto (Ver Diseño)</v>
          </cell>
          <cell r="E3102" t="str">
            <v>M3</v>
          </cell>
          <cell r="F3102">
            <v>614544.81000000006</v>
          </cell>
          <cell r="G3102">
            <v>42534</v>
          </cell>
        </row>
        <row r="3103">
          <cell r="C3103">
            <v>5758</v>
          </cell>
          <cell r="D3103" t="str">
            <v>Edu. Gravilla Fina Y/O Gravilla Gruesa (Ver Diseño)</v>
          </cell>
          <cell r="E3103" t="str">
            <v>M3</v>
          </cell>
          <cell r="F3103">
            <v>99854.49</v>
          </cell>
          <cell r="G3103">
            <v>42534</v>
          </cell>
        </row>
        <row r="3104">
          <cell r="C3104">
            <v>5759</v>
          </cell>
          <cell r="D3104" t="str">
            <v>Edu. Triturado (Ver Diseño)</v>
          </cell>
          <cell r="E3104" t="str">
            <v>M3</v>
          </cell>
          <cell r="F3104">
            <v>95076.99</v>
          </cell>
          <cell r="G3104">
            <v>42534</v>
          </cell>
        </row>
        <row r="3105">
          <cell r="C3105">
            <v>5761</v>
          </cell>
          <cell r="D3105" t="str">
            <v>Edu. Cuneta Tipo Circular Titan O Similar (Ver Diseño)</v>
          </cell>
          <cell r="E3105" t="str">
            <v>ML</v>
          </cell>
          <cell r="F3105">
            <v>275816.08</v>
          </cell>
          <cell r="G3105">
            <v>42619</v>
          </cell>
        </row>
        <row r="3106">
          <cell r="C3106">
            <v>5764</v>
          </cell>
          <cell r="D3106" t="str">
            <v>Edu. Tuberia Pvc Presion De 2" (Ver Diseño)</v>
          </cell>
          <cell r="E3106" t="str">
            <v>ML</v>
          </cell>
          <cell r="F3106">
            <v>31634.7</v>
          </cell>
          <cell r="G3106">
            <v>42578</v>
          </cell>
        </row>
        <row r="3107">
          <cell r="C3107">
            <v>5768</v>
          </cell>
          <cell r="D3107" t="str">
            <v>Edu. Tuberia Pvc Presion De 4" (Ver Diseño)</v>
          </cell>
          <cell r="E3107" t="str">
            <v>ML</v>
          </cell>
          <cell r="F3107">
            <v>47859.65</v>
          </cell>
          <cell r="G3107">
            <v>42534</v>
          </cell>
        </row>
        <row r="3108">
          <cell r="C3108">
            <v>5770</v>
          </cell>
          <cell r="D3108" t="str">
            <v>Edu. Tuberia De Hierro Ductil Ranurado De 3" Sch 40 (Ver Diseño)</v>
          </cell>
          <cell r="E3108" t="str">
            <v>UN</v>
          </cell>
          <cell r="F3108">
            <v>85164.98</v>
          </cell>
          <cell r="G3108">
            <v>42578</v>
          </cell>
        </row>
        <row r="3109">
          <cell r="C3109">
            <v>5771</v>
          </cell>
          <cell r="D3109" t="str">
            <v>Edu. Filtro (Triturado) Muro De Contencion</v>
          </cell>
          <cell r="E3109" t="str">
            <v>M3</v>
          </cell>
          <cell r="F3109">
            <v>82436.350000000006</v>
          </cell>
          <cell r="G3109">
            <v>42534</v>
          </cell>
        </row>
        <row r="3110">
          <cell r="C3110">
            <v>5775</v>
          </cell>
          <cell r="D3110" t="str">
            <v>Edu. Rociadores De 1 1/2" (Ver Diseño)</v>
          </cell>
          <cell r="E3110" t="str">
            <v>UN</v>
          </cell>
          <cell r="F3110">
            <v>61912.62</v>
          </cell>
          <cell r="G3110">
            <v>42578</v>
          </cell>
        </row>
        <row r="3111">
          <cell r="C3111">
            <v>5776</v>
          </cell>
          <cell r="D3111" t="str">
            <v>Edu. Suministro E Instalacion De Bombas, Incluye Sistema Hidroneumatico, Tablero De Control, Manometro, Protectores, Etc. Caracteristicas: Caudal (Q) = 36 Lts/Seg= 581 Gal/Min, Hidroacumulador De 500 Lts, Potencia= 10 Hp, Motor Trifasico (Ver Diseño).</v>
          </cell>
          <cell r="E3111" t="str">
            <v>UN</v>
          </cell>
          <cell r="F3111">
            <v>3607549.02</v>
          </cell>
          <cell r="G3111">
            <v>42578</v>
          </cell>
        </row>
        <row r="3112">
          <cell r="C3112">
            <v>5777</v>
          </cell>
          <cell r="D3112" t="str">
            <v>Edu. Suministro E Instalacion De Tuberia Y Accesorios Para La Succion Y Descarga De Las Bombas (Ver Diseño)</v>
          </cell>
          <cell r="E3112" t="str">
            <v>GL</v>
          </cell>
          <cell r="F3112">
            <v>6344217</v>
          </cell>
          <cell r="G3112">
            <v>42538</v>
          </cell>
        </row>
        <row r="3113">
          <cell r="C3113">
            <v>5779</v>
          </cell>
          <cell r="D3113" t="str">
            <v>Edu. Griferia Push De Pared Para Lavamanos (Ver Diseño)</v>
          </cell>
          <cell r="E3113" t="str">
            <v>UN</v>
          </cell>
          <cell r="F3113">
            <v>205763.45</v>
          </cell>
          <cell r="G3113">
            <v>42538</v>
          </cell>
        </row>
        <row r="3114">
          <cell r="C3114">
            <v>5781</v>
          </cell>
          <cell r="D3114" t="str">
            <v>Edu. Ducha Antivandalica Con Regadera Tubular (Ver Diseño)</v>
          </cell>
          <cell r="E3114" t="str">
            <v>UN</v>
          </cell>
          <cell r="F3114">
            <v>284354.27</v>
          </cell>
          <cell r="G3114">
            <v>42538</v>
          </cell>
        </row>
        <row r="3115">
          <cell r="C3115">
            <v>5784</v>
          </cell>
          <cell r="D3115" t="str">
            <v>Edu.  Breaker Tipo Industrial De 3 X 600 A Regulable (Ver Diseño)</v>
          </cell>
          <cell r="E3115" t="str">
            <v>UN</v>
          </cell>
          <cell r="F3115">
            <v>2520031.96</v>
          </cell>
          <cell r="G3115">
            <v>42538</v>
          </cell>
        </row>
        <row r="3116">
          <cell r="C3116">
            <v>5786</v>
          </cell>
          <cell r="D3116" t="str">
            <v>Edu. Breaker Tipo Industrial De 3 X 800 A Regulable (Ver Diseño)</v>
          </cell>
          <cell r="E3116" t="str">
            <v>UN</v>
          </cell>
          <cell r="F3116">
            <v>1994716.07</v>
          </cell>
          <cell r="G3116">
            <v>42534</v>
          </cell>
        </row>
        <row r="3117">
          <cell r="C3117">
            <v>5788</v>
          </cell>
          <cell r="D3117" t="str">
            <v>Edu. Breaker Tipo Industrial De 3 X 300 A (Ver Diseño)</v>
          </cell>
          <cell r="E3117" t="str">
            <v>UN</v>
          </cell>
          <cell r="F3117">
            <v>941515.23</v>
          </cell>
          <cell r="G3117">
            <v>42534</v>
          </cell>
        </row>
        <row r="3118">
          <cell r="C3118">
            <v>5790</v>
          </cell>
          <cell r="D3118" t="str">
            <v>Edu. Breaker Tipo Industrial De 3 X 1000 A (Ver Diseño)</v>
          </cell>
          <cell r="E3118" t="str">
            <v>UN</v>
          </cell>
          <cell r="F3118">
            <v>7429308.6200000001</v>
          </cell>
          <cell r="G3118">
            <v>42534</v>
          </cell>
        </row>
        <row r="3119">
          <cell r="C3119">
            <v>5792</v>
          </cell>
          <cell r="D3119" t="str">
            <v>Edu. Breaker Tipo Industrial De 3 X 3000 A (Ver Diseño)</v>
          </cell>
          <cell r="E3119" t="str">
            <v>UN</v>
          </cell>
          <cell r="F3119">
            <v>26228014</v>
          </cell>
          <cell r="G3119">
            <v>42534</v>
          </cell>
        </row>
        <row r="3120">
          <cell r="C3120">
            <v>5794</v>
          </cell>
          <cell r="D3120" t="str">
            <v>Edu. Transferencia Trifasica Automatica De 660 Kva (Ver Diseño)</v>
          </cell>
          <cell r="E3120" t="str">
            <v>UN</v>
          </cell>
          <cell r="F3120">
            <v>87558234.030000001</v>
          </cell>
          <cell r="G3120">
            <v>42534</v>
          </cell>
        </row>
        <row r="3121">
          <cell r="C3121">
            <v>5798</v>
          </cell>
          <cell r="D3121" t="str">
            <v>Edu. Planta Electrica De Emergencia De 660 Kva Con Tanque De Combustible (Ver Diseño)</v>
          </cell>
          <cell r="E3121" t="str">
            <v>UN</v>
          </cell>
          <cell r="F3121">
            <v>633313245.63</v>
          </cell>
          <cell r="G3121">
            <v>42531</v>
          </cell>
        </row>
        <row r="3122">
          <cell r="C3122">
            <v>5800</v>
          </cell>
          <cell r="D3122" t="str">
            <v>Edu. Instalacion Down Light 22W Cw (Ver Diseño)</v>
          </cell>
          <cell r="E3122" t="str">
            <v>UN</v>
          </cell>
          <cell r="F3122">
            <v>599135.92000000004</v>
          </cell>
          <cell r="G3122">
            <v>42578</v>
          </cell>
        </row>
        <row r="3123">
          <cell r="C3123">
            <v>5802</v>
          </cell>
          <cell r="D3123" t="str">
            <v>Edu. Instalacion Down Light 12W Cw (Ver Diseño)</v>
          </cell>
          <cell r="E3123" t="str">
            <v>UN</v>
          </cell>
          <cell r="F3123">
            <v>799135.92</v>
          </cell>
          <cell r="G3123">
            <v>42578</v>
          </cell>
        </row>
        <row r="3124">
          <cell r="C3124">
            <v>5804</v>
          </cell>
          <cell r="D3124" t="str">
            <v>Edu. Instalacion Luminaria Capsule Gu10 6W (Ver Diseño)</v>
          </cell>
          <cell r="E3124" t="str">
            <v>UN</v>
          </cell>
          <cell r="F3124">
            <v>422591.22</v>
          </cell>
          <cell r="G3124">
            <v>42578</v>
          </cell>
        </row>
        <row r="3125">
          <cell r="C3125">
            <v>5806</v>
          </cell>
          <cell r="D3125" t="str">
            <v>Edu. Instalacion Luminaria Curvoled 40W (Ver Diseño)</v>
          </cell>
          <cell r="E3125" t="str">
            <v>UN</v>
          </cell>
          <cell r="F3125">
            <v>938065.06</v>
          </cell>
          <cell r="G3125">
            <v>42538</v>
          </cell>
        </row>
        <row r="3126">
          <cell r="C3126">
            <v>5807</v>
          </cell>
          <cell r="D3126" t="str">
            <v>Acometida De Agua Potable Provisional (Ver Diseño)</v>
          </cell>
          <cell r="E3126" t="str">
            <v>GL</v>
          </cell>
          <cell r="F3126">
            <v>3500000</v>
          </cell>
          <cell r="G3126">
            <v>42558</v>
          </cell>
        </row>
        <row r="3127">
          <cell r="C3127">
            <v>5808</v>
          </cell>
          <cell r="D3127" t="str">
            <v>Acometida Sanitaria Provisional</v>
          </cell>
          <cell r="E3127" t="str">
            <v>GL</v>
          </cell>
          <cell r="F3127">
            <v>3500000</v>
          </cell>
          <cell r="G3127">
            <v>42558</v>
          </cell>
        </row>
        <row r="3128">
          <cell r="C3128">
            <v>5809</v>
          </cell>
          <cell r="D3128" t="str">
            <v>Acometida Electrica Provisional</v>
          </cell>
          <cell r="E3128" t="str">
            <v>GL</v>
          </cell>
          <cell r="F3128">
            <v>12500000</v>
          </cell>
          <cell r="G3128">
            <v>42558</v>
          </cell>
        </row>
        <row r="3129">
          <cell r="C3129">
            <v>5811</v>
          </cell>
          <cell r="D3129" t="str">
            <v>Edu. Instalacion Luminaria At Emergencialed (Ver Diseño)</v>
          </cell>
          <cell r="E3129" t="str">
            <v>UN</v>
          </cell>
          <cell r="F3129">
            <v>422591.22</v>
          </cell>
          <cell r="G3129">
            <v>42534</v>
          </cell>
        </row>
        <row r="3130">
          <cell r="C3130">
            <v>5812</v>
          </cell>
          <cell r="D3130" t="str">
            <v>Valla Reglamentaria 2.00 X 1.00</v>
          </cell>
          <cell r="E3130" t="str">
            <v>UN</v>
          </cell>
          <cell r="F3130">
            <v>370000</v>
          </cell>
          <cell r="G3130">
            <v>42558</v>
          </cell>
        </row>
        <row r="3131">
          <cell r="C3131">
            <v>5814</v>
          </cell>
          <cell r="D3131" t="str">
            <v>Edu. Instalacion Luminaria Led Rgbw 32W Sumergible (Ver Diseño)</v>
          </cell>
          <cell r="E3131" t="str">
            <v>UN</v>
          </cell>
          <cell r="F3131">
            <v>1196697.1100000001</v>
          </cell>
          <cell r="G3131">
            <v>42534</v>
          </cell>
        </row>
        <row r="3132">
          <cell r="C3132">
            <v>5815</v>
          </cell>
          <cell r="D3132" t="str">
            <v>Valla Informativa (Ver Diseño)</v>
          </cell>
          <cell r="E3132" t="str">
            <v>UN</v>
          </cell>
          <cell r="F3132">
            <v>6000000</v>
          </cell>
          <cell r="G3132">
            <v>42558</v>
          </cell>
        </row>
        <row r="3133">
          <cell r="C3133">
            <v>5816</v>
          </cell>
          <cell r="D3133" t="str">
            <v>Edu. Suministro E Instalación De Puerta Metálica Abatible Lisa Con Rejilla Sencilla (Ver Diseño)</v>
          </cell>
          <cell r="E3133" t="str">
            <v>UN</v>
          </cell>
          <cell r="F3133">
            <v>766212</v>
          </cell>
          <cell r="G3133">
            <v>42534</v>
          </cell>
        </row>
        <row r="3134">
          <cell r="C3134">
            <v>5817</v>
          </cell>
          <cell r="D3134" t="str">
            <v>Edu. Suministro E Instalación De Puerta Metálica Abatible Tipo Persiana Sencilla (Ver Diseño)</v>
          </cell>
          <cell r="E3134" t="str">
            <v>UN</v>
          </cell>
          <cell r="F3134">
            <v>803242</v>
          </cell>
          <cell r="G3134">
            <v>42534</v>
          </cell>
        </row>
        <row r="3135">
          <cell r="C3135">
            <v>5818</v>
          </cell>
          <cell r="D3135" t="str">
            <v>Edu. Suministro E Instalación De Puerta Metálica Abatible Acustica Doble (Ver Diseño)</v>
          </cell>
          <cell r="E3135" t="str">
            <v>UN</v>
          </cell>
          <cell r="F3135">
            <v>1809240</v>
          </cell>
          <cell r="G3135">
            <v>42534</v>
          </cell>
        </row>
        <row r="3136">
          <cell r="C3136">
            <v>5819</v>
          </cell>
          <cell r="D3136" t="str">
            <v>Edu. Suministro E Instalación De Puerta Metálica Abatible Multi Perforada Sencilla (Ver Diseño)</v>
          </cell>
          <cell r="E3136" t="str">
            <v>UN</v>
          </cell>
          <cell r="F3136">
            <v>1342440</v>
          </cell>
          <cell r="G3136">
            <v>42534</v>
          </cell>
        </row>
        <row r="3137">
          <cell r="C3137">
            <v>5820</v>
          </cell>
          <cell r="D3137" t="str">
            <v>Edu. Suministro E Instalación De Puerta Metálica Abatible Multi Perforada Doble (Ver Diseño)</v>
          </cell>
          <cell r="E3137" t="str">
            <v>UN</v>
          </cell>
          <cell r="F3137">
            <v>2644880</v>
          </cell>
          <cell r="G3137">
            <v>42534</v>
          </cell>
        </row>
        <row r="3138">
          <cell r="C3138">
            <v>5821</v>
          </cell>
          <cell r="D3138" t="str">
            <v>Edu. Suministro E Instalación De Puerta Metálica Tipo Persiana Doble (Ver Diseño)</v>
          </cell>
          <cell r="E3138" t="str">
            <v>UN</v>
          </cell>
          <cell r="F3138">
            <v>1895450</v>
          </cell>
          <cell r="G3138">
            <v>42534</v>
          </cell>
        </row>
        <row r="3139">
          <cell r="C3139">
            <v>5822</v>
          </cell>
          <cell r="D3139" t="str">
            <v>Edu. Suministro E Instalación De Puerta En Vidrio Esmerilado Abatible Sencilla (Ver Diseño)</v>
          </cell>
          <cell r="E3139" t="str">
            <v>UN</v>
          </cell>
          <cell r="F3139">
            <v>1150000</v>
          </cell>
          <cell r="G3139">
            <v>42534</v>
          </cell>
        </row>
        <row r="3140">
          <cell r="C3140">
            <v>5823</v>
          </cell>
          <cell r="D3140" t="str">
            <v>Edu. Suministro E Instalación De Puerta Metálica Abatible Lisa Sencilla (Ver Diseño)</v>
          </cell>
          <cell r="E3140" t="str">
            <v>UN</v>
          </cell>
          <cell r="F3140">
            <v>708634</v>
          </cell>
          <cell r="G3140">
            <v>42534</v>
          </cell>
        </row>
        <row r="3141">
          <cell r="C3141">
            <v>5824</v>
          </cell>
          <cell r="D3141" t="str">
            <v>Edu. Suministro E Instalación De Puerta En Vidrio Templado Transparente (Ver Diseño)</v>
          </cell>
          <cell r="E3141" t="str">
            <v>UN</v>
          </cell>
          <cell r="F3141">
            <v>1050000</v>
          </cell>
          <cell r="G3141">
            <v>42534</v>
          </cell>
        </row>
        <row r="3142">
          <cell r="C3142">
            <v>5825</v>
          </cell>
          <cell r="D3142" t="str">
            <v>Edu. Suministro E Instalación De Puerta Metálica De Emergencia Abatible Cf Doble (Ver Diseño)</v>
          </cell>
          <cell r="E3142" t="str">
            <v>UN</v>
          </cell>
          <cell r="F3142">
            <v>3141328</v>
          </cell>
          <cell r="G3142">
            <v>42534</v>
          </cell>
        </row>
        <row r="3143">
          <cell r="C3143">
            <v>5826</v>
          </cell>
          <cell r="D3143" t="str">
            <v>Edu. Suministro E Instalación De Silletería Plástica Para Estadio</v>
          </cell>
          <cell r="E3143" t="str">
            <v>UN</v>
          </cell>
          <cell r="F3143">
            <v>60746.75</v>
          </cell>
          <cell r="G3143">
            <v>42613</v>
          </cell>
        </row>
        <row r="3144">
          <cell r="C3144">
            <v>5828</v>
          </cell>
          <cell r="D3144" t="str">
            <v>Edu. Acometida 7 X (3#500 + #500 + #2/0T) Cu Thhw (Ver Diseño)</v>
          </cell>
          <cell r="E3144" t="str">
            <v>ML</v>
          </cell>
          <cell r="F3144">
            <v>3820191.9</v>
          </cell>
          <cell r="G3144">
            <v>42534</v>
          </cell>
        </row>
        <row r="3145">
          <cell r="C3145">
            <v>5829</v>
          </cell>
          <cell r="D3145" t="str">
            <v>Edu. Terreno De Juego ( Grama Natural Bermuda 419 + Relleno En Material Seleccionado  E = 0.40 Metros )</v>
          </cell>
          <cell r="E3145" t="str">
            <v>M2</v>
          </cell>
          <cell r="F3145">
            <v>88811.58</v>
          </cell>
          <cell r="G3145">
            <v>42534</v>
          </cell>
        </row>
        <row r="3146">
          <cell r="C3146">
            <v>5831</v>
          </cell>
          <cell r="D3146" t="str">
            <v>Edu. Piso En Pavimento Ecológico</v>
          </cell>
          <cell r="E3146" t="str">
            <v>UN</v>
          </cell>
          <cell r="F3146">
            <v>559768</v>
          </cell>
          <cell r="G3146">
            <v>42534</v>
          </cell>
        </row>
        <row r="3147">
          <cell r="C3147">
            <v>5832</v>
          </cell>
          <cell r="D3147" t="str">
            <v>Edu. Acometida 3 X (3#350 + #350 + #4/0T) Cu Thhw (Ver Diseño)</v>
          </cell>
          <cell r="E3147" t="str">
            <v>ML</v>
          </cell>
          <cell r="F3147">
            <v>977769.03</v>
          </cell>
          <cell r="G3147">
            <v>42538</v>
          </cell>
        </row>
        <row r="3148">
          <cell r="C3148">
            <v>5833</v>
          </cell>
          <cell r="D3148" t="str">
            <v>Suministro E Instalación De Ventiladores Axiales De 36" Marca Sankey O Similar Con Rociador De Agua, Para Zona De Carceletas, Incluye Instalación Y Punto Eléctrico</v>
          </cell>
          <cell r="E3148" t="str">
            <v>UN</v>
          </cell>
          <cell r="F3148">
            <v>700000</v>
          </cell>
          <cell r="G3148">
            <v>42522</v>
          </cell>
        </row>
        <row r="3149">
          <cell r="C3149">
            <v>5834</v>
          </cell>
          <cell r="D3149" t="str">
            <v>Edu. Acometida 4 X (3#750 + #750 +#4/0T) Cu Thhw (Ver Diseño)</v>
          </cell>
          <cell r="E3149" t="str">
            <v>ML</v>
          </cell>
          <cell r="F3149">
            <v>2470319.69</v>
          </cell>
          <cell r="G3149">
            <v>42534</v>
          </cell>
        </row>
        <row r="3150">
          <cell r="C3150">
            <v>5835</v>
          </cell>
          <cell r="D3150" t="str">
            <v>Suministro E Instalación De Cableado Estructurado De Voz Y Datos Para 30 Puestos De Trabajo ( Ver Diseño)</v>
          </cell>
          <cell r="E3150" t="str">
            <v>GL</v>
          </cell>
          <cell r="F3150">
            <v>51428571.43</v>
          </cell>
          <cell r="G3150">
            <v>42604</v>
          </cell>
        </row>
        <row r="3151">
          <cell r="C3151">
            <v>5836</v>
          </cell>
          <cell r="D3151" t="str">
            <v>Suministro E Instalación De Aviso Luminoso En Lona Traslúcida Panaflex De Dimensiones Aproximadas 5.00 X 0.90 Metros, Incluye Todos Los Accesorios Como Acometidas Eléctricas, Cubiertas Con Canales Plásticas, Balastros, Tubos, Velas, Soportes. (T8 Sistema De Iluminación Electrónico</v>
          </cell>
          <cell r="E3151" t="str">
            <v>UN</v>
          </cell>
          <cell r="F3151">
            <v>2400000</v>
          </cell>
          <cell r="G3151">
            <v>42522</v>
          </cell>
        </row>
        <row r="3152">
          <cell r="C3152">
            <v>5837</v>
          </cell>
          <cell r="D3152" t="str">
            <v>Edu. Acometida 6 X (3#350 + #350 + #2/0T) Cu Thhw (Ver Diseño)</v>
          </cell>
          <cell r="E3152" t="str">
            <v>ML</v>
          </cell>
          <cell r="F3152">
            <v>1798293.79</v>
          </cell>
          <cell r="G3152">
            <v>42534</v>
          </cell>
        </row>
        <row r="3153">
          <cell r="C3153">
            <v>5838</v>
          </cell>
          <cell r="D3153" t="str">
            <v>Suministro E Instalación De Malla Metálica Galvanizada Y Soportada Sobre Una Estructura Metálica  ( Varillas De 1/2" Cuadrada En Retícula, En Doble Parrilla) Con El Fin De No Ser Alcanzada Por Alguna Persona Y Para No Tener Alcance  A Las Lamparas De Iluminación, Distancia Entre El Piso Y La Parrilla 3.00 Metros</v>
          </cell>
          <cell r="E3153" t="str">
            <v>M2</v>
          </cell>
          <cell r="F3153">
            <v>235234.68</v>
          </cell>
          <cell r="G3153">
            <v>42522</v>
          </cell>
        </row>
        <row r="3154">
          <cell r="C3154">
            <v>5839</v>
          </cell>
          <cell r="D3154" t="str">
            <v>Instalación De Ventana En Aluminio Altura &lt; 3.00 Metros</v>
          </cell>
          <cell r="E3154" t="str">
            <v>M2</v>
          </cell>
          <cell r="F3154">
            <v>31955</v>
          </cell>
          <cell r="G3154">
            <v>42523</v>
          </cell>
        </row>
        <row r="3155">
          <cell r="C3155">
            <v>5843</v>
          </cell>
          <cell r="D3155" t="str">
            <v>Suministro E Instalación De Orinal Tipo A En Acero Inoxidable  Aisi 304, Tipo Sokoda</v>
          </cell>
          <cell r="E3155" t="str">
            <v>UN</v>
          </cell>
          <cell r="F3155">
            <v>982706</v>
          </cell>
          <cell r="G3155">
            <v>42523</v>
          </cell>
        </row>
        <row r="3156">
          <cell r="C3156">
            <v>5844</v>
          </cell>
          <cell r="D3156" t="str">
            <v>Terraplen Inv. 220-7 Para Nivelacion, Humedecimiento Y Compactacion Variable</v>
          </cell>
          <cell r="E3156" t="str">
            <v>M3</v>
          </cell>
          <cell r="F3156">
            <v>49404.66</v>
          </cell>
          <cell r="G3156">
            <v>42523</v>
          </cell>
        </row>
        <row r="3157">
          <cell r="C3157">
            <v>5847</v>
          </cell>
          <cell r="D3157" t="str">
            <v>Edu. Suministro E Instalación De Aire Acondicionado Mini Split De 12000 Btu - Ser 16 Area 6Aa ( Ver Diseño)</v>
          </cell>
          <cell r="E3157" t="str">
            <v>UN</v>
          </cell>
          <cell r="F3157">
            <v>4577836.68</v>
          </cell>
          <cell r="G3157">
            <v>42534</v>
          </cell>
        </row>
        <row r="3158">
          <cell r="C3158">
            <v>5849</v>
          </cell>
          <cell r="D3158" t="str">
            <v>Edu. Suministro E Instalación De Aire Acondicionado Mini Split De 36000 Btu - Area 5Aa, 7Aa, 9Aa Y 10Aa ( Ver Diseño)</v>
          </cell>
          <cell r="E3158" t="str">
            <v>UN</v>
          </cell>
          <cell r="F3158">
            <v>17110615.210000001</v>
          </cell>
          <cell r="G3158">
            <v>42538</v>
          </cell>
        </row>
        <row r="3159">
          <cell r="C3159">
            <v>5850</v>
          </cell>
          <cell r="D3159" t="str">
            <v>Edu. Suministro E Instalación De Aire Central Tipo Paquete De 55 Toneladas - Area 11Aa (Ver Diseño)</v>
          </cell>
          <cell r="E3159" t="str">
            <v>UN</v>
          </cell>
          <cell r="F3159">
            <v>401578653.13</v>
          </cell>
          <cell r="G3159">
            <v>42534</v>
          </cell>
        </row>
        <row r="3160">
          <cell r="C3160">
            <v>5851</v>
          </cell>
          <cell r="D3160" t="str">
            <v>Edu. Suministro E Instalación De Torre Para Iluminación De La Cancha Principal (Ver Diseño)</v>
          </cell>
          <cell r="E3160" t="str">
            <v>UN</v>
          </cell>
          <cell r="F3160">
            <v>97119089.299999997</v>
          </cell>
          <cell r="G3160">
            <v>42534</v>
          </cell>
        </row>
        <row r="3161">
          <cell r="C3161">
            <v>5852</v>
          </cell>
          <cell r="D3161" t="str">
            <v>Edu. Suministro E Instalación De Reflectores Para Iluminación De La Cancha Principal (Ver Diseño)</v>
          </cell>
          <cell r="E3161" t="str">
            <v>UN</v>
          </cell>
          <cell r="F3161">
            <v>10526885.800000001</v>
          </cell>
          <cell r="G3161">
            <v>42534</v>
          </cell>
        </row>
        <row r="3162">
          <cell r="C3162">
            <v>5853</v>
          </cell>
          <cell r="D3162" t="str">
            <v>Edu. Cimentación Especial Para Torres De Iluminación</v>
          </cell>
          <cell r="E3162" t="str">
            <v>UN</v>
          </cell>
          <cell r="F3162">
            <v>3065697.15</v>
          </cell>
          <cell r="G3162">
            <v>42534</v>
          </cell>
        </row>
        <row r="3163">
          <cell r="C3163">
            <v>5854</v>
          </cell>
          <cell r="D3163" t="str">
            <v>Base En Mateial Granular Inv. 330-7 Para Nivelacion Terreno, Incluye: Suministro, Extendida, Nivelacion, Humedecimientoy Compactacion</v>
          </cell>
          <cell r="E3163" t="str">
            <v>M3</v>
          </cell>
          <cell r="F3163">
            <v>96869</v>
          </cell>
          <cell r="G3163">
            <v>42523</v>
          </cell>
        </row>
        <row r="3164">
          <cell r="C3164">
            <v>5855</v>
          </cell>
          <cell r="D3164" t="str">
            <v>Base Material Granular Inv. 330-7 Para Nivelacion Terreno, Incluye: Suministro, Extendida, Nivelacion, Humedecimiento Y Compactacion</v>
          </cell>
          <cell r="E3164" t="str">
            <v>M3</v>
          </cell>
          <cell r="F3164">
            <v>87266.54</v>
          </cell>
          <cell r="G3164">
            <v>42523</v>
          </cell>
        </row>
        <row r="3165">
          <cell r="C3165">
            <v>5856</v>
          </cell>
          <cell r="D3165" t="str">
            <v>Subbase Granular Inv B-320-07 Suministro, Extendida, Nivelacion, Humedecimiento Y Compactacion E=25 Cms</v>
          </cell>
          <cell r="E3165" t="str">
            <v>M3</v>
          </cell>
          <cell r="F3165">
            <v>111862.3</v>
          </cell>
          <cell r="G3165">
            <v>42523</v>
          </cell>
        </row>
        <row r="3166">
          <cell r="C3166">
            <v>5857</v>
          </cell>
          <cell r="D3166" t="str">
            <v>Edu. Cimentación Para Apoyo Metálico Poligonal De 9.00 Metros</v>
          </cell>
          <cell r="E3166" t="str">
            <v>UN</v>
          </cell>
          <cell r="F3166">
            <v>462247.4</v>
          </cell>
          <cell r="G3166">
            <v>42534</v>
          </cell>
        </row>
        <row r="3167">
          <cell r="C3167">
            <v>5865</v>
          </cell>
          <cell r="D3167" t="str">
            <v>Edu. Suministro E Instalación De Luminaria Led De Jardin 2-Nw-13301-40 Vatios</v>
          </cell>
          <cell r="E3167" t="str">
            <v>UN</v>
          </cell>
          <cell r="F3167">
            <v>2136652.4300000002</v>
          </cell>
          <cell r="G3167">
            <v>42534</v>
          </cell>
        </row>
        <row r="3168">
          <cell r="C3168">
            <v>5866</v>
          </cell>
          <cell r="D3168" t="str">
            <v>Edu. Suministro E Instalación De Luminaria Led De Jardin 2-Nw-13299-40 Vatios</v>
          </cell>
          <cell r="E3168" t="str">
            <v>UN</v>
          </cell>
          <cell r="F3168">
            <v>2132914.2000000002</v>
          </cell>
          <cell r="G3168">
            <v>42534</v>
          </cell>
        </row>
        <row r="3169">
          <cell r="C3169">
            <v>5867</v>
          </cell>
          <cell r="D3169" t="str">
            <v>Subbase Granular Normas Invias</v>
          </cell>
          <cell r="E3169" t="str">
            <v>M3</v>
          </cell>
          <cell r="F3169">
            <v>26280</v>
          </cell>
          <cell r="G3169">
            <v>42523</v>
          </cell>
        </row>
        <row r="3170">
          <cell r="C3170">
            <v>5868</v>
          </cell>
          <cell r="D3170" t="str">
            <v>Edu. Suministro E Instalación De Proyector Led De Suelo 12 Ww- 12 Vatios</v>
          </cell>
          <cell r="E3170" t="str">
            <v>UN</v>
          </cell>
          <cell r="F3170">
            <v>901305.61</v>
          </cell>
          <cell r="G3170">
            <v>42534</v>
          </cell>
        </row>
        <row r="3171">
          <cell r="C3171">
            <v>5869</v>
          </cell>
          <cell r="D3171" t="str">
            <v>Edu. Suministro E Instalación De Proyector Led De Suelo 3 Ww- 3 Vatios</v>
          </cell>
          <cell r="E3171" t="str">
            <v>UN</v>
          </cell>
          <cell r="F3171">
            <v>330880.81</v>
          </cell>
          <cell r="G3171">
            <v>42534</v>
          </cell>
        </row>
        <row r="3172">
          <cell r="C3172">
            <v>5870</v>
          </cell>
          <cell r="D3172" t="str">
            <v>Base  Material Granular Inv. 330-7 Para Nivelacion, Terreno, Incluye: Suministro, Extendida, Nivelacion, Humedecimiento U Compactacion E=20 Cms</v>
          </cell>
          <cell r="E3172" t="str">
            <v>M3</v>
          </cell>
          <cell r="F3172">
            <v>69697.179999999993</v>
          </cell>
          <cell r="G3172">
            <v>42524</v>
          </cell>
        </row>
        <row r="3173">
          <cell r="C3173">
            <v>5871</v>
          </cell>
          <cell r="D3173" t="str">
            <v>Edu. Suministro E Instalación De Luminaria Para Alumbrado Publico Tipo Led De 30 Vatios</v>
          </cell>
          <cell r="E3173" t="str">
            <v>UN</v>
          </cell>
          <cell r="F3173">
            <v>1587812.78</v>
          </cell>
          <cell r="G3173">
            <v>42534</v>
          </cell>
        </row>
        <row r="3174">
          <cell r="C3174">
            <v>5872</v>
          </cell>
          <cell r="D3174" t="str">
            <v>Edu.  Suministro E Instalación De Luminaria Led Dlxlum</v>
          </cell>
          <cell r="E3174" t="str">
            <v>UN</v>
          </cell>
          <cell r="F3174">
            <v>2298896.11</v>
          </cell>
          <cell r="G3174">
            <v>42534</v>
          </cell>
        </row>
        <row r="3175">
          <cell r="C3175">
            <v>5873</v>
          </cell>
          <cell r="D3175" t="str">
            <v>Edu. Suministro E Instalación De Sipra Externo</v>
          </cell>
          <cell r="E3175" t="str">
            <v>UN</v>
          </cell>
          <cell r="F3175">
            <v>10480721</v>
          </cell>
          <cell r="G3175">
            <v>42534</v>
          </cell>
        </row>
        <row r="3176">
          <cell r="C3176">
            <v>5874</v>
          </cell>
          <cell r="D3176" t="str">
            <v>Edu. Suministro E Instalación De Sipra Interno</v>
          </cell>
          <cell r="E3176" t="str">
            <v>UN</v>
          </cell>
          <cell r="F3176">
            <v>25164804</v>
          </cell>
          <cell r="G3176">
            <v>42534</v>
          </cell>
        </row>
        <row r="3177">
          <cell r="C3177">
            <v>5877</v>
          </cell>
          <cell r="D3177" t="str">
            <v>Edu. Levante En Boque De Concreto De 0.15 X 0.10 X 0.30 Metros</v>
          </cell>
          <cell r="E3177" t="str">
            <v>M2</v>
          </cell>
          <cell r="F3177">
            <v>74262.39</v>
          </cell>
          <cell r="G3177">
            <v>42534</v>
          </cell>
        </row>
        <row r="3178">
          <cell r="C3178">
            <v>5878</v>
          </cell>
          <cell r="D3178" t="str">
            <v>Edu. Suministro E Instalación De Panel De Muro Prefabricado En Concreto Con Abertura</v>
          </cell>
          <cell r="E3178" t="str">
            <v>M2</v>
          </cell>
          <cell r="F3178">
            <v>224402.5</v>
          </cell>
          <cell r="G3178">
            <v>42534</v>
          </cell>
        </row>
        <row r="3179">
          <cell r="C3179">
            <v>5883</v>
          </cell>
          <cell r="D3179" t="str">
            <v>Edu. Mesón En Concreto Fundido In Situ Con Acabado En Cristanac</v>
          </cell>
          <cell r="E3179" t="str">
            <v>M2</v>
          </cell>
          <cell r="F3179">
            <v>839427.13</v>
          </cell>
          <cell r="G3179">
            <v>42534</v>
          </cell>
        </row>
        <row r="3180">
          <cell r="C3180">
            <v>5885</v>
          </cell>
          <cell r="D3180" t="str">
            <v>Edu. Sistema Epoxico Para Piso Antideslizante (Ver Diseño)</v>
          </cell>
          <cell r="E3180" t="str">
            <v>M2</v>
          </cell>
          <cell r="F3180">
            <v>129126.42</v>
          </cell>
          <cell r="G3180">
            <v>42534</v>
          </cell>
        </row>
        <row r="3181">
          <cell r="C3181">
            <v>5886</v>
          </cell>
          <cell r="D3181" t="str">
            <v>Edu. Salpicadero En Mosaico De Vidrio (Cristanac)</v>
          </cell>
          <cell r="E3181" t="str">
            <v>M2</v>
          </cell>
          <cell r="F3181">
            <v>160474.44</v>
          </cell>
          <cell r="G3181">
            <v>42534</v>
          </cell>
        </row>
        <row r="3182">
          <cell r="C3182">
            <v>5887</v>
          </cell>
          <cell r="D3182" t="str">
            <v>Sub Base Granular Inv. B-320-07, Incluye Suministro, Extendida, Nivelacion, Humedecimiento Y Compactacion E=25 Cms</v>
          </cell>
          <cell r="E3182" t="str">
            <v>M3</v>
          </cell>
          <cell r="F3182">
            <v>56555.199999999997</v>
          </cell>
          <cell r="G3182">
            <v>42524</v>
          </cell>
        </row>
        <row r="3183">
          <cell r="C3183">
            <v>5888</v>
          </cell>
          <cell r="D3183" t="str">
            <v>Edu. Media Caña Piso En Concreto De 3500 Psi (Ver Diseño)</v>
          </cell>
          <cell r="E3183" t="str">
            <v>ML</v>
          </cell>
          <cell r="F3183">
            <v>27665.42</v>
          </cell>
          <cell r="G3183">
            <v>42534</v>
          </cell>
        </row>
        <row r="3184">
          <cell r="C3184">
            <v>5889</v>
          </cell>
          <cell r="D3184" t="str">
            <v>Edu. Pintura Interior Plástica Mate</v>
          </cell>
          <cell r="E3184" t="str">
            <v>M2</v>
          </cell>
          <cell r="F3184">
            <v>19772.12</v>
          </cell>
          <cell r="G3184">
            <v>42534</v>
          </cell>
        </row>
        <row r="3185">
          <cell r="C3185">
            <v>5891</v>
          </cell>
          <cell r="D3185" t="str">
            <v>Edu. Piso En Cristanac (Ver Diseño)</v>
          </cell>
          <cell r="E3185" t="str">
            <v>M2</v>
          </cell>
          <cell r="F3185">
            <v>96986.08</v>
          </cell>
          <cell r="G3185">
            <v>42534</v>
          </cell>
        </row>
        <row r="3186">
          <cell r="C3186">
            <v>5892</v>
          </cell>
          <cell r="D3186" t="str">
            <v>Edu. Protección Taludes Pañete</v>
          </cell>
          <cell r="E3186" t="str">
            <v>M2</v>
          </cell>
          <cell r="F3186">
            <v>32845</v>
          </cell>
          <cell r="G3186">
            <v>42534</v>
          </cell>
        </row>
        <row r="3187">
          <cell r="C3187">
            <v>5893</v>
          </cell>
          <cell r="D3187" t="str">
            <v>Edu. Suministro E Instalacion De Cristanac Sobre Muro (Ver Diseño)</v>
          </cell>
          <cell r="E3187" t="str">
            <v>M2</v>
          </cell>
          <cell r="F3187">
            <v>97054.99</v>
          </cell>
          <cell r="G3187">
            <v>42534</v>
          </cell>
        </row>
        <row r="3188">
          <cell r="C3188">
            <v>5895</v>
          </cell>
          <cell r="D3188" t="str">
            <v>Edu. Divisiones En Acero Inoxidable Para Orinales (Ver Diseño)</v>
          </cell>
          <cell r="E3188" t="str">
            <v>ML</v>
          </cell>
          <cell r="F3188">
            <v>49880.95</v>
          </cell>
          <cell r="G3188">
            <v>42534</v>
          </cell>
        </row>
        <row r="3189">
          <cell r="C3189">
            <v>5896</v>
          </cell>
          <cell r="D3189" t="str">
            <v>Edu.  Suministro E Instalacion De Perfil Tubular En Acero Inoxidable Diametro De 1" (Ver Diseño)</v>
          </cell>
          <cell r="E3189" t="str">
            <v>ML</v>
          </cell>
          <cell r="F3189">
            <v>55000</v>
          </cell>
          <cell r="G3189">
            <v>42538</v>
          </cell>
        </row>
        <row r="3190">
          <cell r="C3190">
            <v>5897</v>
          </cell>
          <cell r="D3190" t="str">
            <v>Edu. Sistema Epoxico Para Piso Semiliso (Ver Diseño)</v>
          </cell>
          <cell r="E3190" t="str">
            <v>M2</v>
          </cell>
          <cell r="F3190">
            <v>126880</v>
          </cell>
          <cell r="G3190">
            <v>42534</v>
          </cell>
        </row>
        <row r="3191">
          <cell r="C3191">
            <v>5898</v>
          </cell>
          <cell r="D3191" t="str">
            <v>Edu. Concreto De 4000 Psi Para Porticos (Ver Diseño)</v>
          </cell>
          <cell r="E3191" t="str">
            <v>M3</v>
          </cell>
          <cell r="F3191">
            <v>648145.06000000006</v>
          </cell>
          <cell r="G3191">
            <v>42534</v>
          </cell>
        </row>
        <row r="3192">
          <cell r="C3192">
            <v>5899</v>
          </cell>
          <cell r="D3192" t="str">
            <v>Edu. Concreto De 4000 Psi Losa Maciza E= 0.14 (Ver Diseño)</v>
          </cell>
          <cell r="E3192" t="str">
            <v>M2</v>
          </cell>
          <cell r="F3192">
            <v>140967.15</v>
          </cell>
          <cell r="G3192">
            <v>42534</v>
          </cell>
        </row>
        <row r="3193">
          <cell r="C3193">
            <v>5900</v>
          </cell>
          <cell r="D3193" t="str">
            <v>Edu. Concreto De 4000 Psi Para Vigas (Ver Diseño)</v>
          </cell>
          <cell r="E3193" t="str">
            <v>M3</v>
          </cell>
          <cell r="F3193">
            <v>646729.14</v>
          </cell>
          <cell r="G3193">
            <v>42534</v>
          </cell>
        </row>
        <row r="3194">
          <cell r="C3194">
            <v>5901</v>
          </cell>
          <cell r="D3194" t="str">
            <v>Edu. Concreto De 4000 Psi Para Escalera (Ver Diseño)</v>
          </cell>
          <cell r="E3194" t="str">
            <v>M3</v>
          </cell>
          <cell r="F3194">
            <v>1220293.3899999999</v>
          </cell>
          <cell r="G3194">
            <v>42534</v>
          </cell>
        </row>
        <row r="3195">
          <cell r="C3195">
            <v>5902</v>
          </cell>
          <cell r="D3195" t="str">
            <v>Capitulo Calle 78 A</v>
          </cell>
          <cell r="E3195" t="str">
            <v>M3</v>
          </cell>
          <cell r="F3195">
            <v>10835961139</v>
          </cell>
          <cell r="G3195">
            <v>42524</v>
          </cell>
        </row>
        <row r="3196">
          <cell r="C3196">
            <v>5903</v>
          </cell>
          <cell r="D3196" t="str">
            <v>Calle 87A</v>
          </cell>
          <cell r="E3196" t="str">
            <v>UN</v>
          </cell>
          <cell r="F3196">
            <v>112597543.27</v>
          </cell>
          <cell r="G3196">
            <v>42524</v>
          </cell>
        </row>
        <row r="3197">
          <cell r="C3197">
            <v>5904</v>
          </cell>
          <cell r="D3197" t="str">
            <v>Pavimento Asfaltico Mdc - 19</v>
          </cell>
          <cell r="E3197" t="str">
            <v>M3</v>
          </cell>
          <cell r="F3197">
            <v>681720.9</v>
          </cell>
          <cell r="G3197">
            <v>42753</v>
          </cell>
        </row>
        <row r="3198">
          <cell r="C3198">
            <v>5913</v>
          </cell>
          <cell r="D3198" t="str">
            <v>Excavacion A Maquina Y Retiro De Materiales</v>
          </cell>
          <cell r="E3198" t="str">
            <v>M3</v>
          </cell>
          <cell r="F3198">
            <v>22808.19</v>
          </cell>
          <cell r="G3198">
            <v>42524</v>
          </cell>
        </row>
        <row r="3199">
          <cell r="C3199">
            <v>5914</v>
          </cell>
          <cell r="D3199" t="str">
            <v>Edu. Pañete Dilatado (Ver Diseño)</v>
          </cell>
          <cell r="E3199" t="str">
            <v>M2</v>
          </cell>
          <cell r="F3199">
            <v>18794.09</v>
          </cell>
          <cell r="G3199">
            <v>42538</v>
          </cell>
        </row>
        <row r="3200">
          <cell r="C3200">
            <v>5916</v>
          </cell>
          <cell r="D3200" t="str">
            <v>Edu. Piso De Porcelanato Tipo Monaco Corona O Similar De 0.60 X 0.60 Metros (Ver Diseño)</v>
          </cell>
          <cell r="E3200" t="str">
            <v>M2</v>
          </cell>
          <cell r="F3200">
            <v>67474.38</v>
          </cell>
          <cell r="G3200">
            <v>42538</v>
          </cell>
        </row>
        <row r="3201">
          <cell r="C3201">
            <v>5917</v>
          </cell>
          <cell r="D3201" t="str">
            <v>Edu. Piso De Porcelanato Flux Rec Lava Corona O Similar De 0.272 X 0.554 (Ver Diseño)</v>
          </cell>
          <cell r="E3201" t="str">
            <v>M2</v>
          </cell>
          <cell r="F3201">
            <v>62231.23</v>
          </cell>
          <cell r="G3201">
            <v>42538</v>
          </cell>
        </row>
        <row r="3202">
          <cell r="C3202">
            <v>5918</v>
          </cell>
          <cell r="D3202" t="str">
            <v>Edu. Piso De Porcelanato Soho Gris Corona O Similar De 0.60 X 0.60 Metros (Ver Diseño)</v>
          </cell>
          <cell r="E3202" t="str">
            <v>M2</v>
          </cell>
          <cell r="F3202">
            <v>54881.23</v>
          </cell>
          <cell r="G3202">
            <v>42538</v>
          </cell>
        </row>
        <row r="3203">
          <cell r="C3203">
            <v>5919</v>
          </cell>
          <cell r="D3203" t="str">
            <v>Edu. Zocalo En Guardaescobas De Porcelanato Tipo Monaco Corona O Similar De 0.60 X 0.60 Metros (Ver Diseño)</v>
          </cell>
          <cell r="E3203" t="str">
            <v>ML</v>
          </cell>
          <cell r="F3203">
            <v>11962</v>
          </cell>
          <cell r="G3203">
            <v>42538</v>
          </cell>
        </row>
        <row r="3204">
          <cell r="C3204">
            <v>5920</v>
          </cell>
          <cell r="D3204" t="str">
            <v>Edu. Zocalo En Guardaescobas De Porcelanato Flux Rec Lava Corona O Similar 0.272 X 0.554 (Ver Diseño)</v>
          </cell>
          <cell r="E3204" t="str">
            <v>ML</v>
          </cell>
          <cell r="F3204">
            <v>11438.05</v>
          </cell>
          <cell r="G3204">
            <v>42538</v>
          </cell>
        </row>
        <row r="3205">
          <cell r="C3205">
            <v>5921</v>
          </cell>
          <cell r="D3205" t="str">
            <v>Calle 78 A</v>
          </cell>
          <cell r="E3205" t="str">
            <v>UN</v>
          </cell>
          <cell r="F3205">
            <v>0</v>
          </cell>
          <cell r="G3205">
            <v>42528</v>
          </cell>
        </row>
        <row r="3206">
          <cell r="C3206">
            <v>5922</v>
          </cell>
          <cell r="D3206" t="str">
            <v>Edu. Zocalo En Guardaescobas De Porcelanato Soho Gris Corona O Similar De 0.60 X 0.60 Metros (Ver Diseño)</v>
          </cell>
          <cell r="E3206" t="str">
            <v>ML</v>
          </cell>
          <cell r="F3206">
            <v>10703.05</v>
          </cell>
          <cell r="G3206">
            <v>42538</v>
          </cell>
        </row>
        <row r="3207">
          <cell r="C3207">
            <v>5923</v>
          </cell>
          <cell r="D3207" t="str">
            <v>Edu. Piso Concreto Texturizado (Ver Diseño)</v>
          </cell>
          <cell r="E3207" t="str">
            <v>M2</v>
          </cell>
          <cell r="F3207">
            <v>73966.42</v>
          </cell>
          <cell r="G3207">
            <v>42538</v>
          </cell>
        </row>
        <row r="3208">
          <cell r="C3208">
            <v>5924</v>
          </cell>
          <cell r="D3208" t="str">
            <v>Edu. Piso Madera Quis K Lock Connox Sport (Ver Diseño)</v>
          </cell>
          <cell r="E3208" t="str">
            <v>M2</v>
          </cell>
          <cell r="F3208">
            <v>1199484.51</v>
          </cell>
          <cell r="G3208">
            <v>42538</v>
          </cell>
        </row>
        <row r="3209">
          <cell r="C3209">
            <v>5925</v>
          </cell>
          <cell r="D3209" t="str">
            <v>Edu. Suministro E Instalacion De Celosia C23E Hunter Douglas O Similar (Ver Diseño)</v>
          </cell>
          <cell r="E3209" t="str">
            <v>M2</v>
          </cell>
          <cell r="F3209">
            <v>138760</v>
          </cell>
          <cell r="G3209">
            <v>42619</v>
          </cell>
        </row>
        <row r="3210">
          <cell r="C3210">
            <v>5926</v>
          </cell>
          <cell r="D3210" t="str">
            <v>Edu. Suministro E Instalacion De Cortasol Aeroscreen Hunter Douglas O Similiar (Ver Diseño)</v>
          </cell>
          <cell r="E3210" t="str">
            <v>M2</v>
          </cell>
          <cell r="F3210">
            <v>188760</v>
          </cell>
          <cell r="G3210">
            <v>42619</v>
          </cell>
        </row>
        <row r="3211">
          <cell r="C3211">
            <v>5927</v>
          </cell>
          <cell r="D3211" t="str">
            <v>Edu. Suministro E Instalacion De Puerta De Vidrio En Semisotano Y Segundo Piso P6, P11, P12, P13, P14, P15, P16, P17, P18, P19. (Ver Diseño)</v>
          </cell>
          <cell r="E3211" t="str">
            <v>M2</v>
          </cell>
          <cell r="F3211">
            <v>550000</v>
          </cell>
          <cell r="G3211">
            <v>42538</v>
          </cell>
        </row>
        <row r="3212">
          <cell r="C3212">
            <v>5928</v>
          </cell>
          <cell r="D3212" t="str">
            <v>Subbase Granular Inv B-320, Incluye Suministro, Extendida, Nivelacion, Humedecimiento Y Compactacion</v>
          </cell>
          <cell r="E3212" t="str">
            <v>M3</v>
          </cell>
          <cell r="F3212">
            <v>56350</v>
          </cell>
          <cell r="G3212">
            <v>42528</v>
          </cell>
        </row>
        <row r="3213">
          <cell r="C3213">
            <v>5929</v>
          </cell>
          <cell r="D3213" t="str">
            <v>Edu. Suministro, Fabricacion Y Montaje De Cubierta No Estructural Segun Detalles Con Laminas En Cubierta Translucida Thermoacustica (Ver Diseño)</v>
          </cell>
          <cell r="E3213" t="str">
            <v>M2</v>
          </cell>
          <cell r="F3213">
            <v>57585</v>
          </cell>
          <cell r="G3213">
            <v>42538</v>
          </cell>
        </row>
        <row r="3214">
          <cell r="C3214">
            <v>5930</v>
          </cell>
          <cell r="D3214" t="str">
            <v>Edu. Sillas Fijas (Ver Diseño)</v>
          </cell>
          <cell r="E3214" t="str">
            <v>UN</v>
          </cell>
          <cell r="F3214">
            <v>95446.2</v>
          </cell>
          <cell r="G3214">
            <v>42538</v>
          </cell>
        </row>
        <row r="3215">
          <cell r="C3215">
            <v>5931</v>
          </cell>
          <cell r="D3215" t="str">
            <v>Edu. Sillas Discapacitados (Ver Diseño)</v>
          </cell>
          <cell r="E3215" t="str">
            <v>UN</v>
          </cell>
          <cell r="F3215">
            <v>160000</v>
          </cell>
          <cell r="G3215">
            <v>42528</v>
          </cell>
        </row>
        <row r="3216">
          <cell r="C3216">
            <v>5932</v>
          </cell>
          <cell r="D3216" t="str">
            <v>Edu. Sillas V.I.P. (Ver Diseño)</v>
          </cell>
          <cell r="E3216" t="str">
            <v>UN</v>
          </cell>
          <cell r="F3216">
            <v>484275</v>
          </cell>
          <cell r="G3216">
            <v>42538</v>
          </cell>
        </row>
        <row r="3217">
          <cell r="C3217">
            <v>5933</v>
          </cell>
          <cell r="D3217" t="str">
            <v>Edu. Punto De Ventilacion De 3" (Ver Diseño)</v>
          </cell>
          <cell r="E3217" t="str">
            <v>UN</v>
          </cell>
          <cell r="F3217">
            <v>29352.67</v>
          </cell>
          <cell r="G3217">
            <v>42538</v>
          </cell>
        </row>
        <row r="3218">
          <cell r="C3218">
            <v>5934</v>
          </cell>
          <cell r="D3218" t="str">
            <v>Edu. Suministro E Instalacion Revestimiento Con Placas Trespa O Similar</v>
          </cell>
          <cell r="E3218" t="str">
            <v>M2</v>
          </cell>
          <cell r="F3218">
            <v>708599.3</v>
          </cell>
          <cell r="G3218">
            <v>42619</v>
          </cell>
        </row>
        <row r="3219">
          <cell r="C3219">
            <v>5935</v>
          </cell>
          <cell r="D3219" t="str">
            <v>Edu. Tuberia De 8" Aguas Lluvias Enter. (Ver Diseño)</v>
          </cell>
          <cell r="E3219" t="str">
            <v>ML</v>
          </cell>
          <cell r="F3219">
            <v>39375.089999999997</v>
          </cell>
          <cell r="G3219">
            <v>42538</v>
          </cell>
        </row>
        <row r="3220">
          <cell r="C3220">
            <v>5936</v>
          </cell>
          <cell r="D3220" t="str">
            <v>Edu. Montante De 3" De Ventilacion (Ver Diseño)</v>
          </cell>
          <cell r="E3220" t="str">
            <v>ML</v>
          </cell>
          <cell r="F3220">
            <v>33436.879999999997</v>
          </cell>
          <cell r="G3220">
            <v>42538</v>
          </cell>
        </row>
        <row r="3221">
          <cell r="C3221">
            <v>5937</v>
          </cell>
          <cell r="D3221" t="str">
            <v>Edu. Montante De 2" De Ventilacion (Ver Diseño)</v>
          </cell>
          <cell r="E3221" t="str">
            <v>ML</v>
          </cell>
          <cell r="F3221">
            <v>29098.35</v>
          </cell>
          <cell r="G3221">
            <v>42538</v>
          </cell>
        </row>
        <row r="3222">
          <cell r="C3222">
            <v>5938</v>
          </cell>
          <cell r="D3222" t="str">
            <v>Edu. Tuberia Montante De 2 1/2" Pvc (Ver Diseño)</v>
          </cell>
          <cell r="E3222" t="str">
            <v>ML</v>
          </cell>
          <cell r="F3222">
            <v>31376.560000000001</v>
          </cell>
          <cell r="G3222">
            <v>42538</v>
          </cell>
        </row>
        <row r="3223">
          <cell r="C3223">
            <v>5939</v>
          </cell>
          <cell r="D3223" t="str">
            <v>Edu. Valvula Red White De 2 1/2" (Ver Diseño)</v>
          </cell>
          <cell r="E3223" t="str">
            <v>UN</v>
          </cell>
          <cell r="F3223">
            <v>227105</v>
          </cell>
          <cell r="G3223">
            <v>42572</v>
          </cell>
        </row>
        <row r="3224">
          <cell r="C3224">
            <v>5940</v>
          </cell>
          <cell r="D3224" t="str">
            <v>Edu. Sanitario De Fluxometro Con Griferia Antivandalica Y Sensor De Descarga (Ver Diseño)</v>
          </cell>
          <cell r="E3224" t="str">
            <v>UN</v>
          </cell>
          <cell r="F3224">
            <v>452779.36</v>
          </cell>
          <cell r="G3224">
            <v>42538</v>
          </cell>
        </row>
        <row r="3225">
          <cell r="C3225">
            <v>5941</v>
          </cell>
          <cell r="D3225" t="str">
            <v>Edu. Meson En Acero Inoxidable Lavaplatos, Incluye Griferia (Ver Diseño)</v>
          </cell>
          <cell r="E3225" t="str">
            <v>UN</v>
          </cell>
          <cell r="F3225">
            <v>405401.65</v>
          </cell>
          <cell r="G3225">
            <v>42538</v>
          </cell>
        </row>
        <row r="3226">
          <cell r="C3226">
            <v>5942</v>
          </cell>
          <cell r="D3226" t="str">
            <v>Via Ceec</v>
          </cell>
          <cell r="E3226" t="str">
            <v>UN</v>
          </cell>
          <cell r="F3226">
            <v>0</v>
          </cell>
          <cell r="G3226">
            <v>42531</v>
          </cell>
        </row>
        <row r="3227">
          <cell r="C3227">
            <v>5943</v>
          </cell>
          <cell r="D3227" t="str">
            <v>Edu. Tablero De Distribucion Autosoportado 160 X 80 X 40 Cms (Ver Diseño)</v>
          </cell>
          <cell r="E3227" t="str">
            <v>UN</v>
          </cell>
          <cell r="F3227">
            <v>8122068.1900000004</v>
          </cell>
          <cell r="G3227">
            <v>42538</v>
          </cell>
        </row>
        <row r="3228">
          <cell r="C3228">
            <v>5944</v>
          </cell>
          <cell r="D3228" t="str">
            <v>Edu. Transferencia Trifasica Automatica De 225 Kva (Ver Diseño)</v>
          </cell>
          <cell r="E3228" t="str">
            <v>UN</v>
          </cell>
          <cell r="F3228">
            <v>65451020.969999999</v>
          </cell>
          <cell r="G3228">
            <v>42538</v>
          </cell>
        </row>
        <row r="3229">
          <cell r="C3229">
            <v>5945</v>
          </cell>
          <cell r="D3229" t="str">
            <v>Edu. Descargador De Sobretension Para Tableros De B.T. Tres Fases (Ver Diseño)</v>
          </cell>
          <cell r="E3229" t="str">
            <v>UN</v>
          </cell>
          <cell r="F3229">
            <v>520099.62</v>
          </cell>
          <cell r="G3229">
            <v>42614</v>
          </cell>
        </row>
        <row r="3230">
          <cell r="C3230">
            <v>5946</v>
          </cell>
          <cell r="D3230" t="str">
            <v>Edu. Instalacion Reflector Aero-Led (Ver Diseño)</v>
          </cell>
          <cell r="E3230" t="str">
            <v>UN</v>
          </cell>
          <cell r="F3230">
            <v>1121106.92</v>
          </cell>
          <cell r="G3230">
            <v>42538</v>
          </cell>
        </row>
        <row r="3231">
          <cell r="C3231">
            <v>5947</v>
          </cell>
          <cell r="D3231" t="str">
            <v>Edu. Interruptor Triple (Ver Diseño)</v>
          </cell>
          <cell r="E3231" t="str">
            <v>UN</v>
          </cell>
          <cell r="F3231">
            <v>95849.63</v>
          </cell>
          <cell r="G3231">
            <v>42538</v>
          </cell>
        </row>
        <row r="3232">
          <cell r="C3232">
            <v>5948</v>
          </cell>
          <cell r="D3232" t="str">
            <v>Edu. Tablero De Medida Trifasico Autosoportado 16 Medidores Monofasicos 3H (Ver Diseño)</v>
          </cell>
          <cell r="E3232" t="str">
            <v>UN</v>
          </cell>
          <cell r="F3232">
            <v>16927584.23</v>
          </cell>
          <cell r="G3232">
            <v>42538</v>
          </cell>
        </row>
        <row r="3233">
          <cell r="C3233">
            <v>5949</v>
          </cell>
          <cell r="D3233" t="str">
            <v>Edu. Suministro E Instalacion De Aire Acondicionado De 7.5 Toneladas Serie 13 Camerinos (Ver Diseño9</v>
          </cell>
          <cell r="E3233" t="str">
            <v>UN</v>
          </cell>
          <cell r="F3233">
            <v>36455136.32</v>
          </cell>
          <cell r="G3233">
            <v>42538</v>
          </cell>
        </row>
        <row r="3234">
          <cell r="C3234">
            <v>5950</v>
          </cell>
          <cell r="D3234" t="str">
            <v>Edu. Sumisintro E Instalacion De Face Plate Doble Amp. (Ver Diseño)</v>
          </cell>
          <cell r="E3234" t="str">
            <v>UN</v>
          </cell>
          <cell r="F3234">
            <v>14597.7</v>
          </cell>
          <cell r="G3234">
            <v>42538</v>
          </cell>
        </row>
        <row r="3235">
          <cell r="C3235">
            <v>5951</v>
          </cell>
          <cell r="D3235" t="str">
            <v>Edu. Suminstro E Instalacion De Rack De Pared De 9Ru (Ver Diseño)</v>
          </cell>
          <cell r="E3235" t="str">
            <v>UN</v>
          </cell>
          <cell r="F3235">
            <v>2164499.33</v>
          </cell>
          <cell r="G3235">
            <v>42538</v>
          </cell>
        </row>
        <row r="3236">
          <cell r="C3236">
            <v>5952</v>
          </cell>
          <cell r="D3236" t="str">
            <v>Edu. Suministro E Instalacion De Switch 24 Puertos Modulo De Fibra (Ver Diseño)</v>
          </cell>
          <cell r="E3236" t="str">
            <v>UN</v>
          </cell>
          <cell r="F3236">
            <v>12782492.380000001</v>
          </cell>
          <cell r="G3236">
            <v>42538</v>
          </cell>
        </row>
        <row r="3237">
          <cell r="C3237">
            <v>5953</v>
          </cell>
          <cell r="D3237" t="str">
            <v>Edu. Suministro E Instalacion De Face Plate Fibra Optica (Ver Diseño)</v>
          </cell>
          <cell r="E3237" t="str">
            <v>UN</v>
          </cell>
          <cell r="F3237">
            <v>63385.4</v>
          </cell>
          <cell r="G3237">
            <v>42538</v>
          </cell>
        </row>
        <row r="3238">
          <cell r="C3238">
            <v>5954</v>
          </cell>
          <cell r="D3238" t="str">
            <v>Edu. Suministro E Instalacion De Bandeja De Fibra De 12 Hilos Deslizable 1U Vacia Soporta 3 Adaptadores (Ver Diseño)</v>
          </cell>
          <cell r="E3238" t="str">
            <v>UN</v>
          </cell>
          <cell r="F3238">
            <v>913452.55</v>
          </cell>
          <cell r="G3238">
            <v>42538</v>
          </cell>
        </row>
        <row r="3239">
          <cell r="C3239">
            <v>5955</v>
          </cell>
          <cell r="D3239" t="str">
            <v>Edu. Suministro E Instalacion De Adaptador Para Bandeja De 12 Fibras Lc 50 Um (Ver Diseño)</v>
          </cell>
          <cell r="E3239" t="str">
            <v>UN</v>
          </cell>
          <cell r="F3239">
            <v>329022.37</v>
          </cell>
          <cell r="G3239">
            <v>42538</v>
          </cell>
        </row>
        <row r="3240">
          <cell r="C3240">
            <v>5956</v>
          </cell>
          <cell r="D3240" t="str">
            <v>Edu. Sipra Externo Coliseo Elias Chewing, Incluye Suministro E Instalacion (Ver Diseño)</v>
          </cell>
          <cell r="E3240" t="str">
            <v>UN</v>
          </cell>
          <cell r="F3240">
            <v>19997838.850000001</v>
          </cell>
          <cell r="G3240">
            <v>42538</v>
          </cell>
        </row>
        <row r="3241">
          <cell r="C3241">
            <v>5957</v>
          </cell>
          <cell r="D3241" t="str">
            <v>Edu. Sipra Interno Coliseo Elias Chewing, Incluye Suministro E Instalacion (Ver Diseño)</v>
          </cell>
          <cell r="E3241" t="str">
            <v>UN</v>
          </cell>
          <cell r="F3241">
            <v>8997714.0299999993</v>
          </cell>
          <cell r="G3241">
            <v>42618</v>
          </cell>
        </row>
        <row r="3242">
          <cell r="C3242">
            <v>5958</v>
          </cell>
          <cell r="D3242" t="str">
            <v>Construccion De Pilote En Suelo Cemento D = 50 Cms, Incluye Excavacion, Relleno, Mano De Obra, H=6 O 9 M</v>
          </cell>
          <cell r="E3242" t="str">
            <v>ML</v>
          </cell>
          <cell r="F3242">
            <v>127494</v>
          </cell>
          <cell r="G3242">
            <v>42528</v>
          </cell>
        </row>
        <row r="3243">
          <cell r="C3243">
            <v>5963</v>
          </cell>
          <cell r="D3243" t="str">
            <v>Tablestaca Tipo 1 (5,8 M) - Suministro E Hincado</v>
          </cell>
          <cell r="E3243" t="str">
            <v>ML</v>
          </cell>
          <cell r="F3243">
            <v>270000</v>
          </cell>
          <cell r="G3243">
            <v>42528</v>
          </cell>
        </row>
        <row r="3244">
          <cell r="C3244">
            <v>5964</v>
          </cell>
          <cell r="D3244" t="str">
            <v>Grua Autopropulsada De Brazo Telescopico, Capacidad De Elevacion De 30 Ton Y 27 M De Altura Max</v>
          </cell>
          <cell r="E3244" t="str">
            <v>ML</v>
          </cell>
          <cell r="F3244">
            <v>450000</v>
          </cell>
          <cell r="G3244">
            <v>42528</v>
          </cell>
        </row>
        <row r="3245">
          <cell r="C3245">
            <v>5966</v>
          </cell>
          <cell r="D3245" t="str">
            <v>Tablestaca</v>
          </cell>
          <cell r="E3245" t="str">
            <v>ML</v>
          </cell>
          <cell r="F3245">
            <v>16213.75</v>
          </cell>
          <cell r="G3245">
            <v>42528</v>
          </cell>
        </row>
        <row r="3246">
          <cell r="C3246">
            <v>5967</v>
          </cell>
          <cell r="D3246" t="str">
            <v>Edu. Tablestaca Tipo 1 (H =5,8 Metros) -Suministro E Hincado (Ver Diseño)</v>
          </cell>
          <cell r="E3246" t="str">
            <v>ML</v>
          </cell>
          <cell r="F3246">
            <v>2321925</v>
          </cell>
          <cell r="G3246">
            <v>42552</v>
          </cell>
        </row>
        <row r="3247">
          <cell r="C3247">
            <v>5968</v>
          </cell>
          <cell r="D3247" t="str">
            <v>Edu. Tablestaca Tipo 2 (H=7,2 Metros) - Suministro E Hincado (Ver Diseño)</v>
          </cell>
          <cell r="E3247" t="str">
            <v>ML</v>
          </cell>
          <cell r="F3247">
            <v>3665759.13</v>
          </cell>
          <cell r="G3247">
            <v>42552</v>
          </cell>
        </row>
        <row r="3248">
          <cell r="C3248">
            <v>5971</v>
          </cell>
          <cell r="D3248" t="str">
            <v>Edu. Tablestaca Tipo 3  (H=9,0 Metros)-Suministro E Hincado (Ver Diseño)</v>
          </cell>
          <cell r="E3248" t="str">
            <v>ML</v>
          </cell>
          <cell r="F3248">
            <v>4557350</v>
          </cell>
          <cell r="G3248">
            <v>42552</v>
          </cell>
        </row>
        <row r="3249">
          <cell r="C3249">
            <v>5972</v>
          </cell>
          <cell r="D3249" t="str">
            <v>Edu. Capa De Conformacion Pilotes E=0,1 M, Material Seleionado Para Terraple Tipo Inc 220 - 7</v>
          </cell>
          <cell r="E3249" t="str">
            <v>M2</v>
          </cell>
          <cell r="F3249">
            <v>4291.25</v>
          </cell>
          <cell r="G3249">
            <v>42552</v>
          </cell>
        </row>
        <row r="3250">
          <cell r="C3250">
            <v>5974</v>
          </cell>
          <cell r="D3250" t="str">
            <v>Pedraplen Lecho Drenante E = 50 Cm</v>
          </cell>
          <cell r="E3250" t="str">
            <v>M3</v>
          </cell>
          <cell r="F3250">
            <v>47240.5</v>
          </cell>
          <cell r="G3250">
            <v>42529</v>
          </cell>
        </row>
        <row r="3251">
          <cell r="C3251">
            <v>5975</v>
          </cell>
          <cell r="D3251" t="str">
            <v>Estabilizacion De Terreno Y Contencion De Orilla</v>
          </cell>
          <cell r="E3251" t="str">
            <v>UN</v>
          </cell>
          <cell r="F3251">
            <v>0</v>
          </cell>
          <cell r="G3251">
            <v>42529</v>
          </cell>
        </row>
        <row r="3252">
          <cell r="C3252">
            <v>5976</v>
          </cell>
          <cell r="D3252" t="str">
            <v>Cimentaciones - Zona Comercial</v>
          </cell>
          <cell r="E3252" t="str">
            <v>UN</v>
          </cell>
          <cell r="F3252">
            <v>0</v>
          </cell>
          <cell r="G3252">
            <v>42529</v>
          </cell>
        </row>
        <row r="3253">
          <cell r="C3253">
            <v>5985</v>
          </cell>
          <cell r="D3253" t="str">
            <v>Edu. Geomalla Uniaxial 27,1 X 30,6 - (Ux - 50 )</v>
          </cell>
          <cell r="E3253" t="str">
            <v>M2</v>
          </cell>
          <cell r="F3253">
            <v>9100.7099999999991</v>
          </cell>
          <cell r="G3253">
            <v>42552</v>
          </cell>
        </row>
        <row r="3254">
          <cell r="C3254">
            <v>5986</v>
          </cell>
          <cell r="D3254" t="str">
            <v>Edu. Geomalla Uniaxial 26,1 X 31,7 (Ux - 75 )</v>
          </cell>
          <cell r="E3254" t="str">
            <v>M2</v>
          </cell>
          <cell r="F3254">
            <v>11719.73</v>
          </cell>
          <cell r="G3254">
            <v>42552</v>
          </cell>
        </row>
        <row r="3255">
          <cell r="C3255">
            <v>5987</v>
          </cell>
          <cell r="D3255" t="str">
            <v>Edu. Geomalla Uniaxial 19,5 X 29,  (Ux 100)</v>
          </cell>
          <cell r="E3255" t="str">
            <v>M2</v>
          </cell>
          <cell r="F3255">
            <v>13886.23</v>
          </cell>
          <cell r="G3255">
            <v>42552</v>
          </cell>
        </row>
        <row r="3256">
          <cell r="C3256">
            <v>5988</v>
          </cell>
          <cell r="D3256" t="str">
            <v>Edu. Geotextil  No Nt F - 30G Para Cierre De Capas</v>
          </cell>
          <cell r="E3256" t="str">
            <v>M2</v>
          </cell>
          <cell r="F3256">
            <v>6471.04</v>
          </cell>
          <cell r="G3256">
            <v>42552</v>
          </cell>
        </row>
        <row r="3257">
          <cell r="C3257">
            <v>5989</v>
          </cell>
          <cell r="D3257" t="str">
            <v>Edu. Geodren Ancho 0.5 - Drenaje Horizontal</v>
          </cell>
          <cell r="E3257" t="str">
            <v>ML</v>
          </cell>
          <cell r="F3257">
            <v>19218.02</v>
          </cell>
          <cell r="G3257">
            <v>42552</v>
          </cell>
        </row>
        <row r="3258">
          <cell r="C3258">
            <v>5990</v>
          </cell>
          <cell r="D3258" t="str">
            <v>Edu. Geodren Planar Ancho 1.0 - Drenaje Trasdos De Muro</v>
          </cell>
          <cell r="E3258" t="str">
            <v>ML</v>
          </cell>
          <cell r="F3258">
            <v>47878.86</v>
          </cell>
          <cell r="G3258">
            <v>42552</v>
          </cell>
        </row>
        <row r="3259">
          <cell r="C3259">
            <v>5993</v>
          </cell>
          <cell r="D3259" t="str">
            <v>Geodren Planar Ancho 1,0 - Drenaje Trasdos De Muro</v>
          </cell>
          <cell r="E3259" t="str">
            <v>ML</v>
          </cell>
          <cell r="F3259">
            <v>43814.99</v>
          </cell>
          <cell r="G3259">
            <v>42531</v>
          </cell>
        </row>
        <row r="3260">
          <cell r="C3260">
            <v>5995</v>
          </cell>
          <cell r="D3260" t="str">
            <v>Edu. Geodren Tubular 2M Para Dren Longitudinal</v>
          </cell>
          <cell r="E3260" t="str">
            <v>ML</v>
          </cell>
          <cell r="F3260">
            <v>79491.42</v>
          </cell>
          <cell r="G3260">
            <v>42552</v>
          </cell>
        </row>
        <row r="3261">
          <cell r="C3261">
            <v>5996</v>
          </cell>
          <cell r="D3261" t="str">
            <v>Edu. Tuberia De Drenaje Perforada 4" Longitudinal</v>
          </cell>
          <cell r="E3261" t="str">
            <v>ML</v>
          </cell>
          <cell r="F3261">
            <v>27535.08</v>
          </cell>
          <cell r="G3261">
            <v>42552</v>
          </cell>
        </row>
        <row r="3262">
          <cell r="C3262">
            <v>5997</v>
          </cell>
          <cell r="D3262" t="str">
            <v>Tuberia De Drenaje Perforada 42" Longitudinal</v>
          </cell>
          <cell r="E3262" t="str">
            <v>ML</v>
          </cell>
          <cell r="F3262">
            <v>31088.37</v>
          </cell>
          <cell r="G3262">
            <v>42530</v>
          </cell>
        </row>
        <row r="3263">
          <cell r="C3263">
            <v>6010</v>
          </cell>
          <cell r="D3263" t="str">
            <v>Cunetas Fundidas En Sitio En Concreto F"C = 28 Mpa ( 4000 ) Tipo 1 , 2</v>
          </cell>
          <cell r="E3263" t="str">
            <v>M3</v>
          </cell>
          <cell r="F3263">
            <v>513658.6</v>
          </cell>
          <cell r="G3263">
            <v>42530</v>
          </cell>
        </row>
        <row r="3264">
          <cell r="C3264">
            <v>6012</v>
          </cell>
          <cell r="D3264" t="str">
            <v>Cuneta Fundida En Sitio En Concreto F"C = 28 Mpa (4000Psi) Tipos 1 Y 2 (Ver Diseño)</v>
          </cell>
          <cell r="E3264" t="str">
            <v>M3</v>
          </cell>
          <cell r="F3264">
            <v>595022.31000000006</v>
          </cell>
          <cell r="G3264">
            <v>42552</v>
          </cell>
        </row>
        <row r="3265">
          <cell r="C3265">
            <v>6015</v>
          </cell>
          <cell r="D3265" t="str">
            <v>Edu. Concreto De 4000 Psi Impermeabilizado Premezclado Para Revestimiento Fondo De Placa, Muros, Vigas, Solados, Anden - Ver Diseño</v>
          </cell>
          <cell r="E3265" t="str">
            <v>M3</v>
          </cell>
          <cell r="F3265">
            <v>767086.05</v>
          </cell>
          <cell r="G3265">
            <v>42587</v>
          </cell>
        </row>
        <row r="3266">
          <cell r="C3266">
            <v>6019</v>
          </cell>
          <cell r="D3266" t="str">
            <v>Tanque En Concreto Para Sistema De Riego F"C = 28 Mpa (4000 Psi )</v>
          </cell>
          <cell r="E3266" t="str">
            <v>M3</v>
          </cell>
          <cell r="F3266">
            <v>504294</v>
          </cell>
          <cell r="G3266">
            <v>42530</v>
          </cell>
        </row>
        <row r="3267">
          <cell r="C3267">
            <v>6020</v>
          </cell>
          <cell r="D3267" t="str">
            <v>Tanque En Concreto Para Sistema De Riego F"C = 28 Mpa (4000 Psi)-Ver Diseño</v>
          </cell>
          <cell r="E3267" t="str">
            <v>M3</v>
          </cell>
          <cell r="F3267">
            <v>928880.3</v>
          </cell>
          <cell r="G3267">
            <v>42552</v>
          </cell>
        </row>
        <row r="3268">
          <cell r="C3268">
            <v>6032</v>
          </cell>
          <cell r="D3268" t="str">
            <v>Edu. Tierra Armada - Relleno En Material Suelo Cemento 8% (Ver Diseño)</v>
          </cell>
          <cell r="E3268" t="str">
            <v>M3</v>
          </cell>
          <cell r="F3268">
            <v>157549.07</v>
          </cell>
          <cell r="G3268">
            <v>42552</v>
          </cell>
        </row>
        <row r="3269">
          <cell r="C3269">
            <v>6033</v>
          </cell>
          <cell r="D3269" t="str">
            <v>Capitulo. Excavaciones Y Cimentaciones Zona Comercial</v>
          </cell>
          <cell r="E3269" t="str">
            <v>UN</v>
          </cell>
          <cell r="G3269">
            <v>42531</v>
          </cell>
        </row>
        <row r="3270">
          <cell r="C3270">
            <v>6034</v>
          </cell>
          <cell r="D3270" t="str">
            <v>Placa Contrapiso Y Apoyo Caseta Vendedores Estacionarios Y Establecimiento, F´C = 28 Mpa (4000 Psi)-Ver Diseño</v>
          </cell>
          <cell r="E3270" t="str">
            <v>M3</v>
          </cell>
          <cell r="F3270">
            <v>678743.02</v>
          </cell>
          <cell r="G3270">
            <v>42552</v>
          </cell>
        </row>
        <row r="3271">
          <cell r="C3271">
            <v>6036</v>
          </cell>
          <cell r="D3271" t="str">
            <v>Guarda Escoba En Marmol</v>
          </cell>
          <cell r="E3271" t="str">
            <v>M2</v>
          </cell>
          <cell r="F3271">
            <v>68973.3</v>
          </cell>
          <cell r="G3271">
            <v>42534</v>
          </cell>
        </row>
        <row r="3272">
          <cell r="C3272">
            <v>6037</v>
          </cell>
          <cell r="D3272" t="str">
            <v>Pozos De Inspecion  1,45 M H=1,80 M</v>
          </cell>
          <cell r="E3272" t="str">
            <v>UN</v>
          </cell>
          <cell r="F3272">
            <v>703635.87</v>
          </cell>
          <cell r="G3272">
            <v>42534</v>
          </cell>
        </row>
        <row r="3273">
          <cell r="C3273">
            <v>6038</v>
          </cell>
          <cell r="D3273" t="str">
            <v>Provision Red De Gas Proyecto Avenida Del Rio Unidad Funcional 1</v>
          </cell>
          <cell r="E3273" t="str">
            <v>GL</v>
          </cell>
          <cell r="F3273">
            <v>25683922</v>
          </cell>
          <cell r="G3273">
            <v>42558</v>
          </cell>
        </row>
        <row r="3274">
          <cell r="C3274">
            <v>6039</v>
          </cell>
          <cell r="D3274" t="str">
            <v>Provision Mobiliario Urbano Y Señalización Vial Proyecto Avenida Del Rio - Unidad Funcional 1</v>
          </cell>
          <cell r="E3274" t="str">
            <v>GL</v>
          </cell>
          <cell r="F3274">
            <v>554690938.88</v>
          </cell>
          <cell r="G3274">
            <v>42558</v>
          </cell>
        </row>
        <row r="3275">
          <cell r="C3275">
            <v>6040</v>
          </cell>
          <cell r="D3275" t="str">
            <v>Provision Vegetacion Y Zonas Verdes - Arboles Y Palmas Proyecto Avenidad Del Rio - Funcional 1</v>
          </cell>
          <cell r="E3275" t="str">
            <v>GL</v>
          </cell>
          <cell r="F3275">
            <v>325270244</v>
          </cell>
          <cell r="G3275">
            <v>42558</v>
          </cell>
        </row>
        <row r="3276">
          <cell r="C3276">
            <v>6041</v>
          </cell>
          <cell r="D3276" t="str">
            <v>Provision De Red De Voz Y Dato Uf 1 ( Proyecto Avenida Del Rio - Unidad Funcional 1 )</v>
          </cell>
          <cell r="E3276" t="str">
            <v>GL</v>
          </cell>
          <cell r="F3276">
            <v>240000000</v>
          </cell>
          <cell r="G3276">
            <v>42558</v>
          </cell>
        </row>
        <row r="3277">
          <cell r="C3277">
            <v>6046</v>
          </cell>
          <cell r="D3277" t="str">
            <v>Suministro E Instalación De Bomba Centrífuga 20Hp 3500 Rpm 220V 60Hz - 2 1/2 X 2 Diámetro De Succión Y Descarga. Q:255 Gpm Incluye Arrancador Tripolar En Cofre Metálico Lámina Calibre 16, Kit De Accesorios Para Succión Y Descarga</v>
          </cell>
          <cell r="E3277" t="str">
            <v>UN</v>
          </cell>
          <cell r="F3277">
            <v>15967168</v>
          </cell>
          <cell r="G3277">
            <v>42578</v>
          </cell>
        </row>
        <row r="3278">
          <cell r="C3278">
            <v>6047</v>
          </cell>
          <cell r="D3278" t="str">
            <v>Suministro E Instalación De Equipo De Bombeo Sumergible : Q = 5.1 Lps, Hdt = 9.7 M. Incluido Dos (2) Equipos De Bombeo, Tubería Y Accesorios, Estación Prefabricada, Tablero De Control E Instalación</v>
          </cell>
          <cell r="E3278" t="str">
            <v>GL</v>
          </cell>
          <cell r="F3278">
            <v>102000000</v>
          </cell>
          <cell r="G3278">
            <v>42578</v>
          </cell>
        </row>
        <row r="3279">
          <cell r="C3279">
            <v>6048</v>
          </cell>
          <cell r="D3279" t="str">
            <v>Edu. Concreto Losa Aligerada E= 0.12 Metros, F`C=28 Mpa 4000 Psi (Ver Diseño)</v>
          </cell>
          <cell r="E3279" t="str">
            <v>M2</v>
          </cell>
          <cell r="F3279">
            <v>387642.58</v>
          </cell>
          <cell r="G3279">
            <v>42572</v>
          </cell>
        </row>
        <row r="3280">
          <cell r="C3280">
            <v>6049</v>
          </cell>
          <cell r="D3280" t="str">
            <v>Suministro De Tubería En Polietileno De Alta Densidad Pead 90 Mm Pn 10 Pe 100 Para La Impulsión De La Estación Elevadora Hasta Tubería De Alcantarillado Existente</v>
          </cell>
          <cell r="E3280" t="str">
            <v>ML</v>
          </cell>
          <cell r="F3280">
            <v>23471</v>
          </cell>
          <cell r="G3280">
            <v>42578</v>
          </cell>
        </row>
        <row r="3281">
          <cell r="C3281">
            <v>6050</v>
          </cell>
          <cell r="D3281" t="str">
            <v>Instalación De Tubería A Presión Pead 90 Mm De Estación Elevadora Para Entregar En Alcantarillado Existente Bajo Cualquier Condición De Humedad</v>
          </cell>
          <cell r="E3281" t="str">
            <v>ML</v>
          </cell>
          <cell r="F3281">
            <v>14436.24</v>
          </cell>
          <cell r="G3281">
            <v>42578</v>
          </cell>
        </row>
        <row r="3282">
          <cell r="C3282">
            <v>6051</v>
          </cell>
          <cell r="D3282" t="str">
            <v>Flotador Mecánico, Tipo Pesado, Cuerpo Y Conector En Bronce Fundido, Sellos De Caucho, Presión De Trabajo 125 Psi De 1 1/2" Para Tanques Elevados</v>
          </cell>
          <cell r="E3282" t="str">
            <v>UN</v>
          </cell>
          <cell r="F3282">
            <v>300461.61</v>
          </cell>
          <cell r="G3282">
            <v>42578</v>
          </cell>
        </row>
        <row r="3283">
          <cell r="C3283">
            <v>6052</v>
          </cell>
          <cell r="D3283" t="str">
            <v>Suministro E Instalación De Válvula D = 1 1/2"</v>
          </cell>
          <cell r="E3283" t="str">
            <v>UN</v>
          </cell>
          <cell r="F3283">
            <v>117489.71</v>
          </cell>
          <cell r="G3283">
            <v>42572</v>
          </cell>
        </row>
        <row r="3284">
          <cell r="C3284">
            <v>6053</v>
          </cell>
          <cell r="D3284" t="str">
            <v>Tragante De Aguas Lluvias De 4"</v>
          </cell>
          <cell r="E3284" t="str">
            <v>UN</v>
          </cell>
          <cell r="F3284">
            <v>259322.76</v>
          </cell>
          <cell r="G3284">
            <v>42578</v>
          </cell>
        </row>
        <row r="3285">
          <cell r="C3285">
            <v>6056</v>
          </cell>
          <cell r="D3285" t="str">
            <v>Piso En Marmol: Interior De Locales Comerciales (Ver Diseño)</v>
          </cell>
          <cell r="E3285" t="str">
            <v>M2</v>
          </cell>
          <cell r="F3285">
            <v>83714.960000000006</v>
          </cell>
          <cell r="G3285">
            <v>42572</v>
          </cell>
        </row>
        <row r="3286">
          <cell r="C3286">
            <v>6057</v>
          </cell>
          <cell r="D3286" t="str">
            <v>Guardaescobas En Marmol (Ver Diseño)</v>
          </cell>
          <cell r="E3286" t="str">
            <v>ML</v>
          </cell>
          <cell r="F3286">
            <v>27367.31</v>
          </cell>
          <cell r="G3286">
            <v>42572</v>
          </cell>
        </row>
        <row r="3287">
          <cell r="C3287">
            <v>6058</v>
          </cell>
          <cell r="D3287" t="str">
            <v>Relleno Para Conformación De Gradas Y Escaleras, Con Relleno En Material Granular Para Espaldón De Geosacos, Incluye Equipos, Herramienta Menor Y Mano De Obra</v>
          </cell>
          <cell r="E3287" t="str">
            <v>M3</v>
          </cell>
          <cell r="F3287">
            <v>153587.6</v>
          </cell>
          <cell r="G3287">
            <v>42572</v>
          </cell>
        </row>
        <row r="3288">
          <cell r="C3288">
            <v>6059</v>
          </cell>
          <cell r="D3288" t="str">
            <v>Kit De Empalme Para Baja Tension De 1/0-4 Awg (Conector) Cinta Autofundente 23</v>
          </cell>
          <cell r="E3288" t="str">
            <v>UN</v>
          </cell>
          <cell r="F3288">
            <v>84400</v>
          </cell>
          <cell r="G3288">
            <v>42536</v>
          </cell>
        </row>
        <row r="3289">
          <cell r="C3289">
            <v>6060</v>
          </cell>
          <cell r="D3289" t="str">
            <v>Gradas Y Escaleras En Concreto 4000 Psi - Sobre Terreno Natural Espesor 0.12 Metros, Endurecido Con Acabado Texturizado, Dilatado Con Disco Diamantado - Incluye Suministro, Formaleta, Fundida, Endurecedor, Curado, Sobre Terreno Natiral</v>
          </cell>
          <cell r="E3289" t="str">
            <v>M3</v>
          </cell>
          <cell r="F3289">
            <v>679980.14</v>
          </cell>
          <cell r="G3289">
            <v>42572</v>
          </cell>
        </row>
        <row r="3290">
          <cell r="C3290">
            <v>6061</v>
          </cell>
          <cell r="D3290" t="str">
            <v>Kit De Empalme En Gel Para Baja Tension De 1/0 - 10</v>
          </cell>
          <cell r="E3290" t="str">
            <v>UN</v>
          </cell>
          <cell r="F3290">
            <v>90977.22</v>
          </cell>
          <cell r="G3290">
            <v>42557</v>
          </cell>
        </row>
        <row r="3291">
          <cell r="C3291">
            <v>6062</v>
          </cell>
          <cell r="D3291" t="str">
            <v>Kit De Empalme En Gel Para Baja Tension De 4 - 4</v>
          </cell>
          <cell r="E3291" t="str">
            <v>UN</v>
          </cell>
          <cell r="F3291">
            <v>80477.22</v>
          </cell>
          <cell r="G3291">
            <v>42557</v>
          </cell>
        </row>
        <row r="3292">
          <cell r="C3292">
            <v>6063</v>
          </cell>
          <cell r="D3292" t="str">
            <v>Kit De Empalme En Gel Para Baja Tension De 1/0 - 14</v>
          </cell>
          <cell r="E3292" t="str">
            <v>UN</v>
          </cell>
          <cell r="F3292">
            <v>73477.22</v>
          </cell>
          <cell r="G3292">
            <v>42557</v>
          </cell>
        </row>
        <row r="3293">
          <cell r="C3293">
            <v>6064</v>
          </cell>
          <cell r="D3293" t="str">
            <v>Piso En Adoquin Color Gris (200 X 100 X 60 Mm - 200 X 200 X 60 Mm - 100 X 100 X 60 Mm)</v>
          </cell>
          <cell r="E3293" t="str">
            <v>M2</v>
          </cell>
          <cell r="F3293">
            <v>64495.83</v>
          </cell>
          <cell r="G3293">
            <v>42552</v>
          </cell>
        </row>
        <row r="3294">
          <cell r="C3294">
            <v>6065</v>
          </cell>
          <cell r="D3294" t="str">
            <v>Piso En Loseta Prefabricada De Concreto - Táctil Alerta (400 X 400 X 60 Mm)</v>
          </cell>
          <cell r="E3294" t="str">
            <v>ML</v>
          </cell>
          <cell r="F3294">
            <v>36144.33</v>
          </cell>
          <cell r="G3294">
            <v>42552</v>
          </cell>
        </row>
        <row r="3295">
          <cell r="C3295">
            <v>6066</v>
          </cell>
          <cell r="D3295" t="str">
            <v>Suministro E Instalación De Cable Monopolar  Xlpe - 1/0 - 15 Kv</v>
          </cell>
          <cell r="E3295" t="str">
            <v>ML</v>
          </cell>
          <cell r="F3295">
            <v>37342.81</v>
          </cell>
          <cell r="G3295">
            <v>42557</v>
          </cell>
        </row>
        <row r="3296">
          <cell r="C3296">
            <v>6067</v>
          </cell>
          <cell r="D3296" t="str">
            <v>Suministro Y Tendido De Ductería Conduit Pead  Corrugada  De 4"</v>
          </cell>
          <cell r="E3296" t="str">
            <v>ML</v>
          </cell>
          <cell r="F3296">
            <v>55641.61</v>
          </cell>
          <cell r="G3296">
            <v>42557</v>
          </cell>
        </row>
        <row r="3297">
          <cell r="C3297">
            <v>6068</v>
          </cell>
          <cell r="D3297" t="str">
            <v>Kit De Empalme En Gel Para Baja Tension De 1/0 - 4</v>
          </cell>
          <cell r="E3297" t="str">
            <v>UN</v>
          </cell>
          <cell r="F3297">
            <v>85477.22</v>
          </cell>
          <cell r="G3297">
            <v>42557</v>
          </cell>
        </row>
        <row r="3298">
          <cell r="C3298">
            <v>6069</v>
          </cell>
          <cell r="D3298" t="str">
            <v>Kit De Empalme En Gel Para Baja Tension De 14/2</v>
          </cell>
          <cell r="E3298" t="str">
            <v>UN</v>
          </cell>
          <cell r="F3298">
            <v>72276.289999999994</v>
          </cell>
          <cell r="G3298">
            <v>42557</v>
          </cell>
        </row>
        <row r="3299">
          <cell r="C3299">
            <v>6070</v>
          </cell>
          <cell r="D3299" t="str">
            <v>Suministro E Instalacion De Proyector At - Aeroled De 500 W - 5000K</v>
          </cell>
          <cell r="E3299" t="str">
            <v>UN</v>
          </cell>
          <cell r="F3299">
            <v>3332016.82</v>
          </cell>
          <cell r="G3299">
            <v>42557</v>
          </cell>
        </row>
        <row r="3300">
          <cell r="C3300">
            <v>6071</v>
          </cell>
          <cell r="D3300" t="str">
            <v>Suministro E Instalacion De Luminaria Decorativa Decoled Ii De 32 W 4000 K</v>
          </cell>
          <cell r="E3300" t="str">
            <v>UN</v>
          </cell>
          <cell r="F3300">
            <v>1572840.75</v>
          </cell>
          <cell r="G3300">
            <v>42557</v>
          </cell>
        </row>
        <row r="3301">
          <cell r="C3301">
            <v>6072</v>
          </cell>
          <cell r="D3301" t="str">
            <v>Construcción De Base De Concreto Para Transformador</v>
          </cell>
          <cell r="E3301" t="str">
            <v>UN</v>
          </cell>
          <cell r="F3301">
            <v>507024.64000000001</v>
          </cell>
          <cell r="G3301">
            <v>42557</v>
          </cell>
        </row>
        <row r="3302">
          <cell r="C3302">
            <v>6073</v>
          </cell>
          <cell r="D3302" t="str">
            <v>Suministro E Instalacion De Bala De Piso Tipo Proyeled De 12 W 3000 K Con Accesorios Para Su Instalacion  (Cajas Scuar D, Adaptadores</v>
          </cell>
          <cell r="E3302" t="str">
            <v>UN</v>
          </cell>
          <cell r="F3302">
            <v>550449</v>
          </cell>
          <cell r="G3302">
            <v>42557</v>
          </cell>
        </row>
        <row r="3303">
          <cell r="C3303">
            <v>6074</v>
          </cell>
          <cell r="D3303" t="str">
            <v>Suministro E Instalación De Gabinete Metálico Para Contadores; Incluye Totalizadores, Barrajes, Aisladores Y Protecciones</v>
          </cell>
          <cell r="E3303" t="str">
            <v>UN</v>
          </cell>
          <cell r="F3303">
            <v>12011656.52</v>
          </cell>
          <cell r="G3303">
            <v>42557</v>
          </cell>
        </row>
        <row r="3304">
          <cell r="C3304">
            <v>6075</v>
          </cell>
          <cell r="D3304" t="str">
            <v>Suministro E Instalacion De Bala De Piso Tipo Proyeled De 3 W 3000 K Sumergibles</v>
          </cell>
          <cell r="E3304" t="str">
            <v>UN</v>
          </cell>
          <cell r="F3304">
            <v>308811.15000000002</v>
          </cell>
          <cell r="G3304">
            <v>42557</v>
          </cell>
        </row>
        <row r="3305">
          <cell r="C3305">
            <v>6076</v>
          </cell>
          <cell r="D3305" t="str">
            <v>Suministro E Instalación De Tubería Pvc Conduit De 1 1/4"</v>
          </cell>
          <cell r="E3305" t="str">
            <v>ML</v>
          </cell>
          <cell r="F3305">
            <v>5083.51</v>
          </cell>
          <cell r="G3305">
            <v>42557</v>
          </cell>
        </row>
        <row r="3306">
          <cell r="C3306">
            <v>6077</v>
          </cell>
          <cell r="D3306" t="str">
            <v>Marcacion Y Codificacion De Poste</v>
          </cell>
          <cell r="E3306" t="str">
            <v>UN</v>
          </cell>
          <cell r="F3306">
            <v>14850.11</v>
          </cell>
          <cell r="G3306">
            <v>42557</v>
          </cell>
        </row>
        <row r="3307">
          <cell r="C3307">
            <v>6078</v>
          </cell>
          <cell r="D3307" t="str">
            <v>Suministro E Instalacion De Mastil De Acero, De 20 Mts Tronco - Conico Poligonal Seccionado, Galvanizado En Caliente, Corona Jija, Con Canastilla Para Reflectores, Incluye Pernos De Anclaje Y Sistema De Parrayos</v>
          </cell>
          <cell r="E3307" t="str">
            <v>UN</v>
          </cell>
          <cell r="F3307">
            <v>19381757.18</v>
          </cell>
          <cell r="G3307">
            <v>42557</v>
          </cell>
        </row>
        <row r="3308">
          <cell r="C3308">
            <v>6079</v>
          </cell>
          <cell r="D3308" t="str">
            <v>Tablero De Control Para Iluminacion, Incluye Fotocelda, Base Para Fotocelda, Conectores, Totalizadores, Brakers Sistema De Sujecion, Platina De Cobre, Aisladores Y Accesorios</v>
          </cell>
          <cell r="E3308" t="str">
            <v>UN</v>
          </cell>
          <cell r="F3308">
            <v>6754539.6600000001</v>
          </cell>
          <cell r="G3308">
            <v>42557</v>
          </cell>
        </row>
        <row r="3309">
          <cell r="C3309">
            <v>6080</v>
          </cell>
          <cell r="D3309" t="str">
            <v>Suministro Y Tendido De Ducteria Conduit Pvc 2"</v>
          </cell>
          <cell r="E3309" t="str">
            <v>ML</v>
          </cell>
          <cell r="F3309">
            <v>11535</v>
          </cell>
          <cell r="G3309">
            <v>42557</v>
          </cell>
        </row>
        <row r="3310">
          <cell r="C3310">
            <v>6081</v>
          </cell>
          <cell r="D3310" t="str">
            <v>Suministro E Instalacion De Cable De Aluminio Forrado N° 2/0 Awg - Aislamiento Thw</v>
          </cell>
          <cell r="E3310" t="str">
            <v>ML</v>
          </cell>
          <cell r="F3310">
            <v>10241.11</v>
          </cell>
          <cell r="G3310">
            <v>42557</v>
          </cell>
        </row>
        <row r="3311">
          <cell r="C3311">
            <v>6082</v>
          </cell>
          <cell r="D3311" t="str">
            <v>Suministro E Instalacion De Cable De Aluminio Forrado N° 4/0 Awg Aislamiento Thw - 600 V (Incluye Cinta Aislante 23 Y 33)</v>
          </cell>
          <cell r="E3311" t="str">
            <v>ML</v>
          </cell>
          <cell r="F3311">
            <v>12175.96</v>
          </cell>
          <cell r="G3311">
            <v>42557</v>
          </cell>
        </row>
        <row r="3312">
          <cell r="C3312">
            <v>6083</v>
          </cell>
          <cell r="D3312" t="str">
            <v>Suministro E Instalacion De Cable De Aluminio Forrado N° 2 Awg Aislamiento Thw - 600 V (Incluye Cinta Aislante 23 Y 33)</v>
          </cell>
          <cell r="E3312" t="str">
            <v>ML</v>
          </cell>
          <cell r="F3312">
            <v>20580.599999999999</v>
          </cell>
          <cell r="G3312">
            <v>42557</v>
          </cell>
        </row>
        <row r="3313">
          <cell r="C3313">
            <v>6084</v>
          </cell>
          <cell r="D3313" t="str">
            <v>Suministro E Instalacion De Cable De Aluminio Forrado N° 4 Awg Aislamiento Thw - 600 V (Incluye Cinta Aislante 23 Y 33)</v>
          </cell>
          <cell r="E3313" t="str">
            <v>ML</v>
          </cell>
          <cell r="F3313">
            <v>5925.13</v>
          </cell>
          <cell r="G3313">
            <v>42557</v>
          </cell>
        </row>
        <row r="3314">
          <cell r="C3314">
            <v>6085</v>
          </cell>
          <cell r="D3314" t="str">
            <v>Suministro E Instalacion De Cable Encauchetado 3 X 10 Awg</v>
          </cell>
          <cell r="E3314" t="str">
            <v>ML</v>
          </cell>
          <cell r="F3314">
            <v>9407.4500000000007</v>
          </cell>
          <cell r="G3314">
            <v>42557</v>
          </cell>
        </row>
        <row r="3315">
          <cell r="C3315">
            <v>6086</v>
          </cell>
          <cell r="D3315" t="str">
            <v>Pozo De Inspecion De Diámetro Del Cilindro 1.20 Metros; 1.45 Metros &lt;H &lt;=1.80 Metros Para Tuberías De Diámetros Entre Los 200 Mm (8") Y 400 Mm (16").</v>
          </cell>
          <cell r="E3315" t="str">
            <v>UN</v>
          </cell>
          <cell r="F3315">
            <v>3176835.94</v>
          </cell>
          <cell r="G3315">
            <v>42699</v>
          </cell>
        </row>
        <row r="3316">
          <cell r="C3316">
            <v>6087</v>
          </cell>
          <cell r="D3316" t="str">
            <v>Rejilla Exterior Tipo Persiana En Aluminio</v>
          </cell>
          <cell r="E3316" t="str">
            <v>M2</v>
          </cell>
          <cell r="F3316">
            <v>385226</v>
          </cell>
          <cell r="G3316">
            <v>42552</v>
          </cell>
        </row>
        <row r="3317">
          <cell r="C3317">
            <v>6090</v>
          </cell>
          <cell r="D3317" t="str">
            <v>Suministro De Tubo Pvc D = 100 M 40"</v>
          </cell>
          <cell r="E3317" t="str">
            <v>ML</v>
          </cell>
          <cell r="F3317">
            <v>1475000</v>
          </cell>
          <cell r="G3317">
            <v>42548</v>
          </cell>
        </row>
        <row r="3318">
          <cell r="C3318">
            <v>6091</v>
          </cell>
          <cell r="D3318" t="str">
            <v>Suministro De Tubo Pvc D= 1.20 M 47"</v>
          </cell>
          <cell r="E3318" t="str">
            <v>ML</v>
          </cell>
          <cell r="F3318">
            <v>1575000</v>
          </cell>
          <cell r="G3318">
            <v>42548</v>
          </cell>
        </row>
        <row r="3319">
          <cell r="C3319">
            <v>6093</v>
          </cell>
          <cell r="D3319" t="str">
            <v>Rejilla Hd De = 0.60 M X 1.2 M</v>
          </cell>
          <cell r="E3319" t="str">
            <v>UN</v>
          </cell>
          <cell r="F3319">
            <v>303255.34999999998</v>
          </cell>
          <cell r="G3319">
            <v>42548</v>
          </cell>
        </row>
        <row r="3320">
          <cell r="C3320">
            <v>6094</v>
          </cell>
          <cell r="D3320" t="str">
            <v>Rejilla Para Colector Zona Comercial</v>
          </cell>
          <cell r="E3320" t="str">
            <v>ML</v>
          </cell>
          <cell r="F3320">
            <v>160391.67000000001</v>
          </cell>
          <cell r="G3320">
            <v>42548</v>
          </cell>
        </row>
        <row r="3321">
          <cell r="C3321">
            <v>6095</v>
          </cell>
          <cell r="D3321" t="str">
            <v>Cajas De Inspecion De 1.30 Mts X 2.50 Mts</v>
          </cell>
          <cell r="E3321" t="str">
            <v>UN</v>
          </cell>
          <cell r="F3321">
            <v>856235</v>
          </cell>
          <cell r="G3321">
            <v>42548</v>
          </cell>
        </row>
        <row r="3322">
          <cell r="C3322">
            <v>6098</v>
          </cell>
          <cell r="D3322" t="str">
            <v>Suministro E Instalacion De Cubierta Carpas En Forma Tunel Con Estructura En Tuberia Redonda Galvanizada Pintada En Anticorrosivo Y Acabado En Esmalte, Carpa En Lona Industrial  Con Black Out Recubrimiento En Pvc Sellada Electronicamente En Todas Sus Uniones, Parales En Tuberia Redonda De 6" Pulgadas Con Flanches Al Piso Cuadrados, Instalados Con Las Siguientes Medidas: 23.00 Metros X 6.00 Metros, Para Los Modulos De Simon Bolivar (Ver Diseño)</v>
          </cell>
          <cell r="E3322" t="str">
            <v>UN</v>
          </cell>
          <cell r="F3322">
            <v>32016000</v>
          </cell>
          <cell r="G3322">
            <v>42538</v>
          </cell>
        </row>
        <row r="3323">
          <cell r="C3323">
            <v>6108</v>
          </cell>
          <cell r="D3323" t="str">
            <v>Suministro E Instalacion De Cable Monopolar Xlpe - 10 15Kv</v>
          </cell>
          <cell r="E3323" t="str">
            <v>ML</v>
          </cell>
          <cell r="G3323">
            <v>42538</v>
          </cell>
        </row>
        <row r="3324">
          <cell r="C3324">
            <v>6109</v>
          </cell>
          <cell r="D3324" t="str">
            <v>Suministro E Instalacion De Cable Monopolar Xlpe - 1/0 - 15Kv</v>
          </cell>
          <cell r="E3324" t="str">
            <v>ML</v>
          </cell>
          <cell r="F3324">
            <v>37252.49</v>
          </cell>
          <cell r="G3324">
            <v>42538</v>
          </cell>
        </row>
        <row r="3325">
          <cell r="C3325">
            <v>6111</v>
          </cell>
          <cell r="D3325" t="str">
            <v>Suministro Y Tendido De Ducteria Conduit Pead Corrugada De 4"</v>
          </cell>
          <cell r="E3325" t="str">
            <v>ML</v>
          </cell>
          <cell r="F3325">
            <v>55641.64</v>
          </cell>
          <cell r="G3325">
            <v>42538</v>
          </cell>
        </row>
        <row r="3326">
          <cell r="C3326">
            <v>6113</v>
          </cell>
          <cell r="D3326" t="str">
            <v>Columnas Para Estabilizacion De Terreno En Suelo Cemento D = 0.50 Mts, Incluye Excavacion, Relleno, Mano De Obra, H = 6 0 9 Mts</v>
          </cell>
          <cell r="E3326" t="str">
            <v>ML</v>
          </cell>
          <cell r="F3326">
            <v>122542.96</v>
          </cell>
          <cell r="G3326">
            <v>42614</v>
          </cell>
        </row>
        <row r="3327">
          <cell r="C3327">
            <v>6114</v>
          </cell>
          <cell r="D3327" t="str">
            <v>Columnas Para Estabilizacion De Terreno En Suelo Cemento D = 0.50 Mts, Incluye Excavacion, Relleno, Mano De Obra H = 6 A 9 Mts.</v>
          </cell>
          <cell r="E3327" t="str">
            <v>ML</v>
          </cell>
          <cell r="F3327">
            <v>122480.31</v>
          </cell>
          <cell r="G3327">
            <v>42552</v>
          </cell>
        </row>
        <row r="3328">
          <cell r="C3328">
            <v>6161</v>
          </cell>
          <cell r="D3328" t="str">
            <v>Muro Para Soporte O Estribo De Puente En Concreto De 4000 Psi Premezclado, No Incluye Acero De Refuerzo</v>
          </cell>
          <cell r="E3328" t="str">
            <v>M3</v>
          </cell>
          <cell r="F3328">
            <v>662240.1</v>
          </cell>
          <cell r="G3328">
            <v>42552</v>
          </cell>
        </row>
        <row r="3329">
          <cell r="C3329">
            <v>6163</v>
          </cell>
          <cell r="D3329" t="str">
            <v>Prvc. Suministro De Tuberia En Grp Y/O Pvc D = 1,800 Mm Pn = 1, Sn 2500, Incluye Union Y Transporte</v>
          </cell>
          <cell r="E3329" t="str">
            <v>ML</v>
          </cell>
          <cell r="F3329">
            <v>2277558</v>
          </cell>
          <cell r="G3329">
            <v>42556</v>
          </cell>
        </row>
        <row r="3330">
          <cell r="C3330">
            <v>6164</v>
          </cell>
          <cell r="D3330" t="str">
            <v>Prvc. Suministro De Tee De 1,800 X 1,800 Mm Sn 2500, Incluye Uniones, Accesorios Y Transporte</v>
          </cell>
          <cell r="E3330" t="str">
            <v>UN</v>
          </cell>
          <cell r="F3330">
            <v>29980000</v>
          </cell>
          <cell r="G3330">
            <v>42556</v>
          </cell>
        </row>
        <row r="3331">
          <cell r="C3331">
            <v>6165</v>
          </cell>
          <cell r="D3331" t="str">
            <v>Prvc. Suministro De Tee De 2,000 X 2,000 Mm Sn 2500, Incluye Uniones, Accesorios Y Transporte</v>
          </cell>
          <cell r="E3331" t="str">
            <v>UN</v>
          </cell>
          <cell r="F3331">
            <v>39160000</v>
          </cell>
          <cell r="G3331">
            <v>42556</v>
          </cell>
        </row>
        <row r="3332">
          <cell r="C3332">
            <v>6166</v>
          </cell>
          <cell r="D3332" t="str">
            <v>Prvc. Instalacion De Tuberias En Grp Y/O Pvc De Diametro 1,800 Mm Pn= 1,00</v>
          </cell>
          <cell r="E3332" t="str">
            <v>ML</v>
          </cell>
          <cell r="F3332">
            <v>107589.64</v>
          </cell>
          <cell r="G3332">
            <v>42556</v>
          </cell>
        </row>
        <row r="3333">
          <cell r="C3333">
            <v>6167</v>
          </cell>
          <cell r="D3333" t="str">
            <v>Prvc. Instalacion De Tee De 1,800 X 1,800 Mm Pn=1 Sn 2500</v>
          </cell>
          <cell r="E3333" t="str">
            <v>UN</v>
          </cell>
          <cell r="F3333">
            <v>815673.45</v>
          </cell>
          <cell r="G3333">
            <v>42556</v>
          </cell>
        </row>
        <row r="3334">
          <cell r="C3334">
            <v>6168</v>
          </cell>
          <cell r="D3334" t="str">
            <v>Prvc. Instalacion De Tee De 2,000 X 2,000 Mm Pn=1 Sn 2500, Incluye Uniones, Accesorio Y Transporte</v>
          </cell>
          <cell r="E3334" t="str">
            <v>UN</v>
          </cell>
          <cell r="F3334">
            <v>878467.36</v>
          </cell>
          <cell r="G3334">
            <v>42592</v>
          </cell>
        </row>
        <row r="3335">
          <cell r="C3335">
            <v>6171</v>
          </cell>
          <cell r="D3335" t="str">
            <v>Prvc. Demolicion De Jardineras Existentes Ancho Promedio De 2.00 Metros Y Retiro De Material Demolido</v>
          </cell>
          <cell r="E3335" t="str">
            <v>ML</v>
          </cell>
          <cell r="F3335">
            <v>14711.45</v>
          </cell>
          <cell r="G3335">
            <v>42572</v>
          </cell>
        </row>
        <row r="3336">
          <cell r="C3336">
            <v>6172</v>
          </cell>
          <cell r="D3336" t="str">
            <v>Capitulo - Preliminares</v>
          </cell>
          <cell r="E3336" t="str">
            <v>UN</v>
          </cell>
          <cell r="F3336">
            <v>0</v>
          </cell>
          <cell r="G3336">
            <v>42557</v>
          </cell>
        </row>
        <row r="3337">
          <cell r="C3337">
            <v>6173</v>
          </cell>
          <cell r="D3337" t="str">
            <v>Capitulo - Levante</v>
          </cell>
          <cell r="E3337" t="str">
            <v>UN</v>
          </cell>
          <cell r="F3337">
            <v>0</v>
          </cell>
          <cell r="G3337">
            <v>42557</v>
          </cell>
        </row>
        <row r="3338">
          <cell r="C3338">
            <v>6175</v>
          </cell>
          <cell r="D3338" t="str">
            <v>Capitulo - Pañete</v>
          </cell>
          <cell r="E3338" t="str">
            <v>UN</v>
          </cell>
          <cell r="F3338">
            <v>0</v>
          </cell>
          <cell r="G3338">
            <v>42557</v>
          </cell>
        </row>
        <row r="3339">
          <cell r="C3339">
            <v>6176</v>
          </cell>
          <cell r="D3339" t="str">
            <v>Prvc. Instalacion De Poste Hpv 510 Kg 9M</v>
          </cell>
          <cell r="E3339" t="str">
            <v>UN</v>
          </cell>
          <cell r="F3339">
            <v>1223129.32</v>
          </cell>
          <cell r="G3339">
            <v>42573</v>
          </cell>
        </row>
        <row r="3340">
          <cell r="C3340">
            <v>6177</v>
          </cell>
          <cell r="D3340" t="str">
            <v>Capitulo - Puertas</v>
          </cell>
          <cell r="E3340" t="str">
            <v>UN</v>
          </cell>
          <cell r="F3340">
            <v>0</v>
          </cell>
          <cell r="G3340">
            <v>42557</v>
          </cell>
        </row>
        <row r="3341">
          <cell r="C3341">
            <v>6178</v>
          </cell>
          <cell r="D3341" t="str">
            <v>Capitulo - Ventanas</v>
          </cell>
          <cell r="E3341" t="str">
            <v>UN</v>
          </cell>
          <cell r="F3341">
            <v>0</v>
          </cell>
          <cell r="G3341">
            <v>42557</v>
          </cell>
        </row>
        <row r="3342">
          <cell r="C3342">
            <v>6179</v>
          </cell>
          <cell r="D3342" t="str">
            <v>Capitulo - Acabados</v>
          </cell>
          <cell r="E3342" t="str">
            <v>UN</v>
          </cell>
          <cell r="F3342">
            <v>0</v>
          </cell>
          <cell r="G3342">
            <v>42557</v>
          </cell>
        </row>
        <row r="3343">
          <cell r="C3343">
            <v>6180</v>
          </cell>
          <cell r="D3343" t="str">
            <v>Capitulo - Instalaciones Electricas</v>
          </cell>
          <cell r="E3343" t="str">
            <v>UN</v>
          </cell>
          <cell r="F3343">
            <v>0</v>
          </cell>
          <cell r="G3343">
            <v>42557</v>
          </cell>
        </row>
        <row r="3344">
          <cell r="C3344">
            <v>6182</v>
          </cell>
          <cell r="D3344" t="str">
            <v>Prvc. Instalacion De Poste Hpv 750Kg 14M</v>
          </cell>
          <cell r="E3344" t="str">
            <v>UN</v>
          </cell>
          <cell r="F3344">
            <v>2559115.4700000002</v>
          </cell>
          <cell r="G3344">
            <v>42573</v>
          </cell>
        </row>
        <row r="3345">
          <cell r="C3345">
            <v>6183</v>
          </cell>
          <cell r="D3345" t="str">
            <v>Prvc. Cimentacion Monobloque Cilindrica P/ Apoyo 9 X 510 Kgf</v>
          </cell>
          <cell r="E3345" t="str">
            <v>UN</v>
          </cell>
          <cell r="F3345">
            <v>201498.38</v>
          </cell>
          <cell r="G3345">
            <v>42573</v>
          </cell>
        </row>
        <row r="3346">
          <cell r="C3346">
            <v>6184</v>
          </cell>
          <cell r="D3346" t="str">
            <v>Prvc. Cimentacion Monobloque Cilindrica P/ Apoyo 14 X 750 Kgf</v>
          </cell>
          <cell r="E3346" t="str">
            <v>UN</v>
          </cell>
          <cell r="F3346">
            <v>545587.73</v>
          </cell>
          <cell r="G3346">
            <v>42573</v>
          </cell>
        </row>
        <row r="3347">
          <cell r="C3347">
            <v>6185</v>
          </cell>
          <cell r="D3347" t="str">
            <v>Prvc. Cimentacion Monobloque Cilindrica P/ Apoyo 14 X 1050 Kgf</v>
          </cell>
          <cell r="E3347" t="str">
            <v>UN</v>
          </cell>
          <cell r="F3347">
            <v>545587.73</v>
          </cell>
          <cell r="G3347">
            <v>42573</v>
          </cell>
        </row>
        <row r="3348">
          <cell r="C3348">
            <v>6187</v>
          </cell>
          <cell r="D3348" t="str">
            <v>Prvc. Instalacion De Poste Hpv 1050 Kg 12M</v>
          </cell>
          <cell r="E3348" t="str">
            <v>UN</v>
          </cell>
          <cell r="F3348">
            <v>2877673.41</v>
          </cell>
          <cell r="G3348">
            <v>42573</v>
          </cell>
        </row>
        <row r="3349">
          <cell r="C3349">
            <v>6189</v>
          </cell>
          <cell r="D3349" t="str">
            <v>Pih. Suministro E Instalacion De Poste De 12 X 1750</v>
          </cell>
          <cell r="E3349" t="str">
            <v>UN</v>
          </cell>
          <cell r="F3349">
            <v>2586505.2000000002</v>
          </cell>
          <cell r="G3349">
            <v>42578</v>
          </cell>
        </row>
        <row r="3350">
          <cell r="C3350">
            <v>6190</v>
          </cell>
          <cell r="D3350" t="str">
            <v>Instalacion Y Siembra De Arbol Tipico De La Zona, De 3 A 5 Mts De Altura</v>
          </cell>
          <cell r="E3350" t="str">
            <v>UN</v>
          </cell>
          <cell r="F3350">
            <v>639556.52</v>
          </cell>
          <cell r="G3350">
            <v>42558</v>
          </cell>
        </row>
        <row r="3351">
          <cell r="C3351">
            <v>6592</v>
          </cell>
          <cell r="D3351" t="str">
            <v>Pih. Desmonte De Aparato Sanitario</v>
          </cell>
          <cell r="E3351" t="str">
            <v>UN</v>
          </cell>
          <cell r="F3351">
            <v>24212.22</v>
          </cell>
          <cell r="G3351">
            <v>42647</v>
          </cell>
        </row>
        <row r="3352">
          <cell r="C3352">
            <v>6594</v>
          </cell>
          <cell r="D3352" t="str">
            <v>Pih. Demolición De Muro En Bloque</v>
          </cell>
          <cell r="E3352" t="str">
            <v>M2</v>
          </cell>
          <cell r="F3352">
            <v>19148.11</v>
          </cell>
          <cell r="G3352">
            <v>42578</v>
          </cell>
        </row>
        <row r="3353">
          <cell r="C3353">
            <v>6595</v>
          </cell>
          <cell r="D3353" t="str">
            <v>Pih. Desmonte De Puertas</v>
          </cell>
          <cell r="E3353" t="str">
            <v>UN</v>
          </cell>
          <cell r="F3353">
            <v>32786.080000000002</v>
          </cell>
          <cell r="G3353">
            <v>42578</v>
          </cell>
        </row>
        <row r="3354">
          <cell r="C3354">
            <v>6599</v>
          </cell>
          <cell r="D3354" t="str">
            <v>Pih. Desmonte De Ventana</v>
          </cell>
          <cell r="E3354" t="str">
            <v>UN</v>
          </cell>
          <cell r="F3354">
            <v>32786.080000000002</v>
          </cell>
          <cell r="G3354">
            <v>42578</v>
          </cell>
        </row>
        <row r="3355">
          <cell r="C3355">
            <v>6607</v>
          </cell>
          <cell r="D3355" t="str">
            <v>Pih. Desmonte De Cubierta</v>
          </cell>
          <cell r="E3355" t="str">
            <v>M2</v>
          </cell>
          <cell r="F3355">
            <v>20687.57</v>
          </cell>
          <cell r="G3355">
            <v>42578</v>
          </cell>
        </row>
        <row r="3356">
          <cell r="C3356">
            <v>6608</v>
          </cell>
          <cell r="D3356" t="str">
            <v>Pih. Zocalo 1/2 Caña En Granito Lavado</v>
          </cell>
          <cell r="E3356" t="str">
            <v>ML</v>
          </cell>
          <cell r="F3356">
            <v>33755.14</v>
          </cell>
          <cell r="G3356">
            <v>42578</v>
          </cell>
        </row>
        <row r="3357">
          <cell r="C3357">
            <v>6609</v>
          </cell>
          <cell r="D3357" t="str">
            <v>Pih. Desmonte De Cielo Raso</v>
          </cell>
          <cell r="E3357" t="str">
            <v>M2</v>
          </cell>
          <cell r="F3357">
            <v>19588.84</v>
          </cell>
          <cell r="G3357">
            <v>42578</v>
          </cell>
        </row>
        <row r="3358">
          <cell r="C3358">
            <v>6610</v>
          </cell>
          <cell r="D3358" t="str">
            <v>Pih. Dinteles En Concreto De 0.10 X 0.20 Metros</v>
          </cell>
          <cell r="E3358" t="str">
            <v>ML</v>
          </cell>
          <cell r="F3358">
            <v>38794.04</v>
          </cell>
          <cell r="G3358">
            <v>42579</v>
          </cell>
        </row>
        <row r="3359">
          <cell r="C3359">
            <v>6611</v>
          </cell>
          <cell r="D3359" t="str">
            <v>Pih. Demolición De Pisos Y Andenes</v>
          </cell>
          <cell r="E3359" t="str">
            <v>M2</v>
          </cell>
          <cell r="F3359">
            <v>25690.11</v>
          </cell>
          <cell r="G3359">
            <v>42578</v>
          </cell>
        </row>
        <row r="3360">
          <cell r="C3360">
            <v>6612</v>
          </cell>
          <cell r="D3360" t="str">
            <v>Pih. Demolición De Pisos Y Andenes</v>
          </cell>
          <cell r="E3360" t="str">
            <v>ML</v>
          </cell>
          <cell r="F3360">
            <v>9616.31</v>
          </cell>
          <cell r="G3360">
            <v>42578</v>
          </cell>
        </row>
        <row r="3361">
          <cell r="C3361">
            <v>6615</v>
          </cell>
          <cell r="D3361" t="str">
            <v>Pih. Zocalo En Ceramica</v>
          </cell>
          <cell r="E3361" t="str">
            <v>ML</v>
          </cell>
          <cell r="F3361">
            <v>20591.759999999998</v>
          </cell>
          <cell r="G3361">
            <v>42578</v>
          </cell>
        </row>
        <row r="3362">
          <cell r="C3362">
            <v>6616</v>
          </cell>
          <cell r="D3362" t="str">
            <v>Pih. Demolición De Mesón En Concreto</v>
          </cell>
          <cell r="E3362" t="str">
            <v>UN</v>
          </cell>
          <cell r="F3362">
            <v>19546.38</v>
          </cell>
          <cell r="G3362">
            <v>42590</v>
          </cell>
        </row>
        <row r="3363">
          <cell r="C3363">
            <v>6617</v>
          </cell>
          <cell r="D3363" t="str">
            <v>Pih. Elementos Verticales En Concreto De 3000 Psi</v>
          </cell>
          <cell r="E3363" t="str">
            <v>ML</v>
          </cell>
          <cell r="F3363">
            <v>48511.17</v>
          </cell>
          <cell r="G3363">
            <v>42579</v>
          </cell>
        </row>
        <row r="3364">
          <cell r="C3364">
            <v>6618</v>
          </cell>
          <cell r="D3364" t="str">
            <v>Pih. Demolición De Placas En Concreto E = 0.20 Metros</v>
          </cell>
          <cell r="E3364" t="str">
            <v>M2</v>
          </cell>
          <cell r="F3364">
            <v>74645.919999999998</v>
          </cell>
          <cell r="G3364">
            <v>42578</v>
          </cell>
        </row>
        <row r="3365">
          <cell r="C3365">
            <v>6619</v>
          </cell>
          <cell r="D3365" t="str">
            <v>Pih. Mecanismo De Vaiven</v>
          </cell>
          <cell r="E3365" t="str">
            <v>UN</v>
          </cell>
          <cell r="F3365">
            <v>89673.58</v>
          </cell>
          <cell r="G3365">
            <v>42578</v>
          </cell>
        </row>
        <row r="3366">
          <cell r="C3366">
            <v>6620</v>
          </cell>
          <cell r="D3366" t="str">
            <v>Pih. Enchape Lineal En Ceramica</v>
          </cell>
          <cell r="E3366" t="str">
            <v>ML</v>
          </cell>
          <cell r="F3366">
            <v>37439.199999999997</v>
          </cell>
          <cell r="G3366">
            <v>42578</v>
          </cell>
        </row>
        <row r="3367">
          <cell r="C3367">
            <v>6621</v>
          </cell>
          <cell r="D3367" t="str">
            <v>Pih. Meson En Concreto</v>
          </cell>
          <cell r="E3367" t="str">
            <v>M2</v>
          </cell>
          <cell r="F3367">
            <v>189505.32</v>
          </cell>
          <cell r="G3367">
            <v>42578</v>
          </cell>
        </row>
        <row r="3368">
          <cell r="C3368">
            <v>6622</v>
          </cell>
          <cell r="D3368" t="str">
            <v>Pih. Pintura Epoxica Para Muros</v>
          </cell>
          <cell r="E3368" t="str">
            <v>M2</v>
          </cell>
          <cell r="F3368">
            <v>25782.11</v>
          </cell>
          <cell r="G3368">
            <v>42578</v>
          </cell>
        </row>
        <row r="3369">
          <cell r="C3369">
            <v>6623</v>
          </cell>
          <cell r="D3369" t="str">
            <v>Pih. Piso En Ceramica 0.20 X 0.20 Baños</v>
          </cell>
          <cell r="E3369" t="str">
            <v>M2</v>
          </cell>
          <cell r="F3369">
            <v>56647.41</v>
          </cell>
          <cell r="G3369">
            <v>42578</v>
          </cell>
        </row>
        <row r="3370">
          <cell r="C3370">
            <v>6624</v>
          </cell>
          <cell r="D3370" t="str">
            <v>Pih. Anden En Concreto</v>
          </cell>
          <cell r="E3370" t="str">
            <v>M2</v>
          </cell>
          <cell r="F3370">
            <v>57792.76</v>
          </cell>
          <cell r="G3370">
            <v>42578</v>
          </cell>
        </row>
        <row r="3371">
          <cell r="C3371">
            <v>6625</v>
          </cell>
          <cell r="D3371" t="str">
            <v>Pih. Meson En Granito Pulido</v>
          </cell>
          <cell r="E3371" t="str">
            <v>M2</v>
          </cell>
          <cell r="F3371">
            <v>122151.8</v>
          </cell>
          <cell r="G3371">
            <v>42578</v>
          </cell>
        </row>
        <row r="3372">
          <cell r="C3372">
            <v>6626</v>
          </cell>
          <cell r="D3372" t="str">
            <v>Pih. Cenefa De Piso</v>
          </cell>
          <cell r="E3372" t="str">
            <v>ML</v>
          </cell>
          <cell r="F3372">
            <v>43368.2</v>
          </cell>
          <cell r="G3372">
            <v>42578</v>
          </cell>
        </row>
        <row r="3373">
          <cell r="C3373">
            <v>6627</v>
          </cell>
          <cell r="D3373" t="str">
            <v>Pih. Piso En Tablon Vitrificado</v>
          </cell>
          <cell r="E3373" t="str">
            <v>M2</v>
          </cell>
          <cell r="F3373">
            <v>74873.55</v>
          </cell>
          <cell r="G3373">
            <v>42578</v>
          </cell>
        </row>
        <row r="3374">
          <cell r="C3374">
            <v>6628</v>
          </cell>
          <cell r="D3374" t="str">
            <v>Pih. Alfajias En Concreto De 0.20 X 0.08</v>
          </cell>
          <cell r="E3374" t="str">
            <v>ML</v>
          </cell>
          <cell r="F3374">
            <v>34695.11</v>
          </cell>
          <cell r="G3374">
            <v>42583</v>
          </cell>
        </row>
        <row r="3375">
          <cell r="C3375">
            <v>6629</v>
          </cell>
          <cell r="D3375" t="str">
            <v>Pih. Jardineras En Ladrillo Comun H= 0.40 Metros</v>
          </cell>
          <cell r="E3375" t="str">
            <v>ML</v>
          </cell>
          <cell r="F3375">
            <v>73026.399999999994</v>
          </cell>
          <cell r="G3375">
            <v>42579</v>
          </cell>
        </row>
        <row r="3376">
          <cell r="C3376">
            <v>6630</v>
          </cell>
          <cell r="D3376" t="str">
            <v>Pih. Levante En Ladrillo Chapeton</v>
          </cell>
          <cell r="E3376" t="str">
            <v>M2</v>
          </cell>
          <cell r="F3376">
            <v>69900.72</v>
          </cell>
          <cell r="G3376">
            <v>42579</v>
          </cell>
        </row>
        <row r="3377">
          <cell r="C3377">
            <v>6631</v>
          </cell>
          <cell r="D3377" t="str">
            <v>Pih. Enchapes En Ceramica 30 X 30</v>
          </cell>
          <cell r="E3377" t="str">
            <v>M2</v>
          </cell>
          <cell r="F3377">
            <v>87631.87</v>
          </cell>
          <cell r="G3377">
            <v>42578</v>
          </cell>
        </row>
        <row r="3378">
          <cell r="C3378">
            <v>6632</v>
          </cell>
          <cell r="D3378" t="str">
            <v>Pih. Cenefa De Señalizacion</v>
          </cell>
          <cell r="E3378" t="str">
            <v>ML</v>
          </cell>
          <cell r="F3378">
            <v>27122.76</v>
          </cell>
          <cell r="G3378">
            <v>42578</v>
          </cell>
        </row>
        <row r="3379">
          <cell r="C3379">
            <v>6633</v>
          </cell>
          <cell r="D3379" t="str">
            <v>Pih. Pañete Interior Pulido Con Cal</v>
          </cell>
          <cell r="E3379" t="str">
            <v>M2</v>
          </cell>
          <cell r="F3379">
            <v>21655.69</v>
          </cell>
          <cell r="G3379">
            <v>42579</v>
          </cell>
        </row>
        <row r="3380">
          <cell r="C3380">
            <v>6634</v>
          </cell>
          <cell r="D3380" t="str">
            <v>Pih. Demolición De Placas En Concreto E = 0.10 Metros</v>
          </cell>
          <cell r="E3380" t="str">
            <v>M2</v>
          </cell>
          <cell r="F3380">
            <v>32342.68</v>
          </cell>
          <cell r="G3380">
            <v>42578</v>
          </cell>
        </row>
        <row r="3381">
          <cell r="C3381">
            <v>6635</v>
          </cell>
          <cell r="D3381" t="str">
            <v>Pih. Red De Suministro 3/4</v>
          </cell>
          <cell r="E3381" t="str">
            <v>ML</v>
          </cell>
          <cell r="F3381">
            <v>14761.46</v>
          </cell>
          <cell r="G3381">
            <v>42578</v>
          </cell>
        </row>
        <row r="3382">
          <cell r="C3382">
            <v>6636</v>
          </cell>
          <cell r="D3382" t="str">
            <v>Pih. Demolición De Placas En Concreto E = 0.20 Metros</v>
          </cell>
          <cell r="E3382" t="str">
            <v>ML</v>
          </cell>
          <cell r="F3382">
            <v>42295.92</v>
          </cell>
          <cell r="G3382">
            <v>42578</v>
          </cell>
        </row>
        <row r="3383">
          <cell r="C3383">
            <v>6637</v>
          </cell>
          <cell r="D3383" t="str">
            <v>Pih. Pañete Interior Impermeabilizado</v>
          </cell>
          <cell r="E3383" t="str">
            <v>M2</v>
          </cell>
          <cell r="F3383">
            <v>23431.3</v>
          </cell>
          <cell r="G3383">
            <v>42586</v>
          </cell>
        </row>
        <row r="3384">
          <cell r="C3384">
            <v>6638</v>
          </cell>
          <cell r="D3384" t="str">
            <v>Pih. Red De Suministro 1/2"</v>
          </cell>
          <cell r="E3384" t="str">
            <v>ML</v>
          </cell>
          <cell r="F3384">
            <v>15847.46</v>
          </cell>
          <cell r="G3384">
            <v>42578</v>
          </cell>
        </row>
        <row r="3385">
          <cell r="C3385">
            <v>6639</v>
          </cell>
          <cell r="D3385" t="str">
            <v>Pih. Pañete Exterior Allanado Impermeabilizado</v>
          </cell>
          <cell r="E3385" t="str">
            <v>M2</v>
          </cell>
          <cell r="F3385">
            <v>24177.1</v>
          </cell>
          <cell r="G3385">
            <v>42586</v>
          </cell>
        </row>
        <row r="3386">
          <cell r="C3386">
            <v>6640</v>
          </cell>
          <cell r="D3386" t="str">
            <v>Pih. Pañete Lineal Exterior</v>
          </cell>
          <cell r="E3386" t="str">
            <v>ML</v>
          </cell>
          <cell r="F3386">
            <v>10634.65</v>
          </cell>
          <cell r="G3386">
            <v>42579</v>
          </cell>
        </row>
        <row r="3387">
          <cell r="C3387">
            <v>6641</v>
          </cell>
          <cell r="D3387" t="str">
            <v>Pih. Pintura Exopica Para Cielos</v>
          </cell>
          <cell r="E3387" t="str">
            <v>M2</v>
          </cell>
          <cell r="F3387">
            <v>25782.11</v>
          </cell>
          <cell r="G3387">
            <v>42578</v>
          </cell>
        </row>
        <row r="3388">
          <cell r="C3388">
            <v>6642</v>
          </cell>
          <cell r="D3388" t="str">
            <v>Pih. Punto Potable 1/2" Sanitario</v>
          </cell>
          <cell r="E3388" t="str">
            <v>UN</v>
          </cell>
          <cell r="F3388">
            <v>34016.51</v>
          </cell>
          <cell r="G3388">
            <v>42578</v>
          </cell>
        </row>
        <row r="3389">
          <cell r="C3389">
            <v>6643</v>
          </cell>
          <cell r="D3389" t="str">
            <v>Pih. Demolición De Columnas 0.30 X 0.30 X 2.80 Metros En Concreto</v>
          </cell>
          <cell r="E3389" t="str">
            <v>UN</v>
          </cell>
          <cell r="F3389">
            <v>193258.4</v>
          </cell>
          <cell r="G3389">
            <v>42578</v>
          </cell>
        </row>
        <row r="3390">
          <cell r="C3390">
            <v>6644</v>
          </cell>
          <cell r="D3390" t="str">
            <v>Pih. Punto Potable 1/2" Lavamanos</v>
          </cell>
          <cell r="E3390" t="str">
            <v>UN</v>
          </cell>
          <cell r="F3390">
            <v>37302.51</v>
          </cell>
          <cell r="G3390">
            <v>42578</v>
          </cell>
        </row>
        <row r="3391">
          <cell r="C3391">
            <v>6645</v>
          </cell>
          <cell r="D3391" t="str">
            <v>Pih. Pañete Lineal Exterior Impermeabilizado</v>
          </cell>
          <cell r="E3391" t="str">
            <v>ML</v>
          </cell>
          <cell r="F3391">
            <v>13694.65</v>
          </cell>
          <cell r="G3391">
            <v>42579</v>
          </cell>
        </row>
        <row r="3392">
          <cell r="C3392">
            <v>6646</v>
          </cell>
          <cell r="D3392" t="str">
            <v>Pih. Demolición De Vigas De Cimentación</v>
          </cell>
          <cell r="E3392" t="str">
            <v>ML</v>
          </cell>
          <cell r="F3392">
            <v>46457.599999999999</v>
          </cell>
          <cell r="G3392">
            <v>42578</v>
          </cell>
        </row>
        <row r="3393">
          <cell r="C3393">
            <v>6647</v>
          </cell>
          <cell r="D3393" t="str">
            <v>Pih. Demolición De Jardineras</v>
          </cell>
          <cell r="E3393" t="str">
            <v>ML</v>
          </cell>
          <cell r="F3393">
            <v>15788.11</v>
          </cell>
          <cell r="G3393">
            <v>42578</v>
          </cell>
        </row>
        <row r="3394">
          <cell r="C3394">
            <v>6648</v>
          </cell>
          <cell r="D3394" t="str">
            <v>Pih. Punto Potable 1/2" Ducha</v>
          </cell>
          <cell r="E3394" t="str">
            <v>UN</v>
          </cell>
          <cell r="F3394">
            <v>37302.51</v>
          </cell>
          <cell r="G3394">
            <v>42578</v>
          </cell>
        </row>
        <row r="3395">
          <cell r="C3395">
            <v>6649</v>
          </cell>
          <cell r="D3395" t="str">
            <v>Pih. Pañete Cielo Raso Con Malla Vena</v>
          </cell>
          <cell r="E3395" t="str">
            <v>M2</v>
          </cell>
          <cell r="F3395">
            <v>35336.629999999997</v>
          </cell>
          <cell r="G3395">
            <v>42579</v>
          </cell>
        </row>
        <row r="3396">
          <cell r="C3396">
            <v>6650</v>
          </cell>
          <cell r="D3396" t="str">
            <v>Pih. Desmonte De Sistema Electrico</v>
          </cell>
          <cell r="E3396" t="str">
            <v>GL</v>
          </cell>
          <cell r="F3396">
            <v>9063597</v>
          </cell>
          <cell r="G3396">
            <v>42578</v>
          </cell>
        </row>
        <row r="3397">
          <cell r="C3397">
            <v>6651</v>
          </cell>
          <cell r="D3397" t="str">
            <v>Pih. Estuco En Yeso Sobre Cielo</v>
          </cell>
          <cell r="E3397" t="str">
            <v>M2</v>
          </cell>
          <cell r="F3397">
            <v>7775.74</v>
          </cell>
          <cell r="G3397">
            <v>42578</v>
          </cell>
        </row>
        <row r="3398">
          <cell r="C3398">
            <v>6652</v>
          </cell>
          <cell r="D3398" t="str">
            <v>Pih. Pañete Interior Allanado</v>
          </cell>
          <cell r="E3398" t="str">
            <v>M2</v>
          </cell>
          <cell r="F3398">
            <v>18612.3</v>
          </cell>
          <cell r="G3398">
            <v>42579</v>
          </cell>
        </row>
        <row r="3399">
          <cell r="C3399">
            <v>6653</v>
          </cell>
          <cell r="D3399" t="str">
            <v>Pih. Instalacion Y Suministro De Tanque Elevado 1000 Lts</v>
          </cell>
          <cell r="E3399" t="str">
            <v>UN</v>
          </cell>
          <cell r="F3399">
            <v>632415.1</v>
          </cell>
          <cell r="G3399">
            <v>42579</v>
          </cell>
        </row>
        <row r="3400">
          <cell r="C3400">
            <v>6654</v>
          </cell>
          <cell r="D3400" t="str">
            <v>Pih. Goteros</v>
          </cell>
          <cell r="E3400" t="str">
            <v>ML</v>
          </cell>
          <cell r="F3400">
            <v>22489.68</v>
          </cell>
          <cell r="G3400">
            <v>42579</v>
          </cell>
        </row>
        <row r="3401">
          <cell r="C3401">
            <v>6655</v>
          </cell>
          <cell r="D3401" t="str">
            <v>Pih. Punto Potable 1/2" Llave Terminal</v>
          </cell>
          <cell r="E3401" t="str">
            <v>UN</v>
          </cell>
          <cell r="F3401">
            <v>43599.3</v>
          </cell>
          <cell r="G3401">
            <v>42578</v>
          </cell>
        </row>
        <row r="3402">
          <cell r="C3402">
            <v>6656</v>
          </cell>
          <cell r="D3402" t="str">
            <v>Pih. Juntas Interiores</v>
          </cell>
          <cell r="E3402" t="str">
            <v>ML</v>
          </cell>
          <cell r="F3402">
            <v>7334.65</v>
          </cell>
          <cell r="G3402">
            <v>42579</v>
          </cell>
        </row>
        <row r="3403">
          <cell r="C3403">
            <v>6657</v>
          </cell>
          <cell r="D3403" t="str">
            <v>Pih. Dilataciones Exteriores</v>
          </cell>
          <cell r="E3403" t="str">
            <v>ML</v>
          </cell>
          <cell r="F3403">
            <v>7829.65</v>
          </cell>
          <cell r="G3403">
            <v>42579</v>
          </cell>
        </row>
        <row r="3404">
          <cell r="C3404">
            <v>6658</v>
          </cell>
          <cell r="D3404" t="str">
            <v>Pih. Red De Suministro De 1"</v>
          </cell>
          <cell r="E3404" t="str">
            <v>ML</v>
          </cell>
          <cell r="F3404">
            <v>18680.96</v>
          </cell>
          <cell r="G3404">
            <v>42584</v>
          </cell>
        </row>
        <row r="3405">
          <cell r="C3405">
            <v>6660</v>
          </cell>
          <cell r="D3405" t="str">
            <v>Pih. Acero De Refuerzo</v>
          </cell>
          <cell r="E3405" t="str">
            <v>KG</v>
          </cell>
          <cell r="F3405">
            <v>5010.76</v>
          </cell>
          <cell r="G3405">
            <v>42579</v>
          </cell>
        </row>
        <row r="3406">
          <cell r="C3406">
            <v>6661</v>
          </cell>
          <cell r="D3406" t="str">
            <v>Pih. Tala De Arboles Medianos</v>
          </cell>
          <cell r="E3406" t="str">
            <v>UN</v>
          </cell>
          <cell r="F3406">
            <v>329377.2</v>
          </cell>
          <cell r="G3406">
            <v>42578</v>
          </cell>
        </row>
        <row r="3407">
          <cell r="C3407">
            <v>6662</v>
          </cell>
          <cell r="D3407" t="str">
            <v>Pih. Red De Suministro De 1 1/2"</v>
          </cell>
          <cell r="E3407" t="str">
            <v>UN</v>
          </cell>
          <cell r="F3407">
            <v>33375.360000000001</v>
          </cell>
          <cell r="G3407">
            <v>42578</v>
          </cell>
        </row>
        <row r="3408">
          <cell r="C3408">
            <v>6663</v>
          </cell>
          <cell r="D3408" t="str">
            <v>Pih. Acabado De Fachada En Puliplast</v>
          </cell>
          <cell r="E3408" t="str">
            <v>M2</v>
          </cell>
          <cell r="F3408">
            <v>16503.740000000002</v>
          </cell>
          <cell r="G3408">
            <v>42578</v>
          </cell>
        </row>
        <row r="3409">
          <cell r="C3409">
            <v>6664</v>
          </cell>
          <cell r="D3409" t="str">
            <v>Pih. Red De Suministro De 2"</v>
          </cell>
          <cell r="E3409" t="str">
            <v>ML</v>
          </cell>
          <cell r="F3409">
            <v>42215.67</v>
          </cell>
          <cell r="G3409">
            <v>42584</v>
          </cell>
        </row>
        <row r="3410">
          <cell r="C3410">
            <v>6665</v>
          </cell>
          <cell r="D3410" t="str">
            <v>Pih. Red De Suministro De 3"</v>
          </cell>
          <cell r="E3410" t="str">
            <v>ML</v>
          </cell>
          <cell r="F3410">
            <v>58592.03</v>
          </cell>
          <cell r="G3410">
            <v>42584</v>
          </cell>
        </row>
        <row r="3411">
          <cell r="C3411">
            <v>6666</v>
          </cell>
          <cell r="D3411" t="str">
            <v>Pih. Prueba Hidraulica Por Zonas</v>
          </cell>
          <cell r="E3411" t="str">
            <v>UN</v>
          </cell>
          <cell r="F3411">
            <v>481589.4</v>
          </cell>
          <cell r="G3411">
            <v>42578</v>
          </cell>
        </row>
        <row r="3412">
          <cell r="C3412">
            <v>6667</v>
          </cell>
          <cell r="D3412" t="str">
            <v>Pih. Dilataciones De Fachada En Puliplast</v>
          </cell>
          <cell r="E3412" t="str">
            <v>ML</v>
          </cell>
          <cell r="F3412">
            <v>6768.24</v>
          </cell>
          <cell r="G3412">
            <v>42578</v>
          </cell>
        </row>
        <row r="3413">
          <cell r="C3413">
            <v>6668</v>
          </cell>
          <cell r="D3413" t="str">
            <v>Pih. Colector Aguas Negras 6"</v>
          </cell>
          <cell r="E3413" t="str">
            <v>ML</v>
          </cell>
          <cell r="F3413">
            <v>75968.210000000006</v>
          </cell>
          <cell r="G3413">
            <v>42578</v>
          </cell>
        </row>
        <row r="3414">
          <cell r="C3414">
            <v>6669</v>
          </cell>
          <cell r="D3414" t="str">
            <v>Pih. Abuzardado Para Fachada</v>
          </cell>
          <cell r="E3414" t="str">
            <v>M2</v>
          </cell>
          <cell r="F3414">
            <v>59298.93</v>
          </cell>
          <cell r="G3414">
            <v>42578</v>
          </cell>
        </row>
        <row r="3415">
          <cell r="C3415">
            <v>6670</v>
          </cell>
          <cell r="D3415" t="str">
            <v>Pih. Cerramiento Provisional Tela Verde</v>
          </cell>
          <cell r="E3415" t="str">
            <v>ML</v>
          </cell>
          <cell r="F3415">
            <v>21043.3</v>
          </cell>
          <cell r="G3415">
            <v>42578</v>
          </cell>
        </row>
        <row r="3416">
          <cell r="C3416">
            <v>6671</v>
          </cell>
          <cell r="D3416" t="str">
            <v>Pih. Cerramiento Provisional En Zinc</v>
          </cell>
          <cell r="E3416" t="str">
            <v>M2</v>
          </cell>
          <cell r="F3416">
            <v>51628.76</v>
          </cell>
          <cell r="G3416">
            <v>42578</v>
          </cell>
        </row>
        <row r="3417">
          <cell r="C3417">
            <v>6672</v>
          </cell>
          <cell r="D3417" t="str">
            <v>Pih. Demolición De Plantilla En Concreto E = 0.10 Metros</v>
          </cell>
          <cell r="E3417" t="str">
            <v>M2</v>
          </cell>
          <cell r="F3417">
            <v>27857.22</v>
          </cell>
          <cell r="G3417">
            <v>42578</v>
          </cell>
        </row>
        <row r="3418">
          <cell r="C3418">
            <v>6673</v>
          </cell>
          <cell r="D3418" t="str">
            <v>Pih. Trazado Y Replanteo Sobre Terreno Con Topografía</v>
          </cell>
          <cell r="E3418" t="str">
            <v>M2</v>
          </cell>
          <cell r="F3418">
            <v>4659.2</v>
          </cell>
          <cell r="G3418">
            <v>42578</v>
          </cell>
        </row>
        <row r="3419">
          <cell r="C3419">
            <v>6674</v>
          </cell>
          <cell r="D3419" t="str">
            <v>Pih. Trazado Sobre Placa</v>
          </cell>
          <cell r="E3419" t="str">
            <v>M2</v>
          </cell>
          <cell r="F3419">
            <v>1996.02</v>
          </cell>
          <cell r="G3419">
            <v>42578</v>
          </cell>
        </row>
        <row r="3420">
          <cell r="C3420">
            <v>6675</v>
          </cell>
          <cell r="D3420" t="str">
            <v>Pih. Colector Aguas Negras 4"</v>
          </cell>
          <cell r="E3420" t="str">
            <v>ML</v>
          </cell>
          <cell r="F3420">
            <v>50505.17</v>
          </cell>
          <cell r="G3420">
            <v>42578</v>
          </cell>
        </row>
        <row r="3421">
          <cell r="C3421">
            <v>6676</v>
          </cell>
          <cell r="D3421" t="str">
            <v>Pih. Excavaciones Para Cimiento Y Viga De Amarre</v>
          </cell>
          <cell r="E3421" t="str">
            <v>ML</v>
          </cell>
          <cell r="F3421">
            <v>10563.57</v>
          </cell>
          <cell r="G3421">
            <v>42578</v>
          </cell>
        </row>
        <row r="3422">
          <cell r="C3422">
            <v>6677</v>
          </cell>
          <cell r="D3422" t="str">
            <v>Pih. Losa Aligerada En Concreto De 3000 Psi E= 0.30 Metros</v>
          </cell>
          <cell r="E3422" t="str">
            <v>M2</v>
          </cell>
          <cell r="F3422">
            <v>284272.7</v>
          </cell>
          <cell r="G3422">
            <v>42579</v>
          </cell>
        </row>
        <row r="3423">
          <cell r="C3423">
            <v>6678</v>
          </cell>
          <cell r="D3423" t="str">
            <v>Pih. Colector Aguas Negras 2"</v>
          </cell>
          <cell r="E3423" t="str">
            <v>ML</v>
          </cell>
          <cell r="F3423">
            <v>31460.58</v>
          </cell>
          <cell r="G3423">
            <v>42578</v>
          </cell>
        </row>
        <row r="3424">
          <cell r="C3424">
            <v>6679</v>
          </cell>
          <cell r="D3424" t="str">
            <v>Pih. Excavaciones Redes Sanitarias Y Pluviales</v>
          </cell>
          <cell r="E3424" t="str">
            <v>ML</v>
          </cell>
          <cell r="F3424">
            <v>11737.3</v>
          </cell>
          <cell r="G3424">
            <v>42578</v>
          </cell>
        </row>
        <row r="3425">
          <cell r="C3425">
            <v>6680</v>
          </cell>
          <cell r="D3425" t="str">
            <v>Pih. Abuzardado Lineal</v>
          </cell>
          <cell r="E3425" t="str">
            <v>ML</v>
          </cell>
          <cell r="F3425">
            <v>30502.720000000001</v>
          </cell>
          <cell r="G3425">
            <v>42578</v>
          </cell>
        </row>
        <row r="3426">
          <cell r="C3426">
            <v>6681</v>
          </cell>
          <cell r="D3426" t="str">
            <v>Pih. Placa Aerea Maciza En Concreto De 3000 Psi E= 0.15 Metros</v>
          </cell>
          <cell r="E3426" t="str">
            <v>M2</v>
          </cell>
          <cell r="F3426">
            <v>218906.42</v>
          </cell>
          <cell r="G3426">
            <v>42579</v>
          </cell>
        </row>
        <row r="3427">
          <cell r="C3427">
            <v>6682</v>
          </cell>
          <cell r="D3427" t="str">
            <v>Pih. Corte De Terreno</v>
          </cell>
          <cell r="E3427" t="str">
            <v>M3</v>
          </cell>
          <cell r="F3427">
            <v>38524.400000000001</v>
          </cell>
          <cell r="G3427">
            <v>42578</v>
          </cell>
        </row>
        <row r="3428">
          <cell r="C3428">
            <v>6683</v>
          </cell>
          <cell r="D3428" t="str">
            <v>Pih. Campamento Provisional En Bloque Y Teja De Asbesto Cemento</v>
          </cell>
          <cell r="E3428" t="str">
            <v>M2</v>
          </cell>
          <cell r="F3428">
            <v>224413.64</v>
          </cell>
          <cell r="G3428">
            <v>42578</v>
          </cell>
        </row>
        <row r="3429">
          <cell r="C3429">
            <v>6684</v>
          </cell>
          <cell r="D3429" t="str">
            <v>Pih. Punto Sanitario 4"</v>
          </cell>
          <cell r="E3429" t="str">
            <v>UN</v>
          </cell>
          <cell r="F3429">
            <v>103088.6</v>
          </cell>
          <cell r="G3429">
            <v>42578</v>
          </cell>
        </row>
        <row r="3430">
          <cell r="C3430">
            <v>6685</v>
          </cell>
          <cell r="D3430" t="str">
            <v>Pih. Relleno En Material Seleccionado (Caliche)</v>
          </cell>
          <cell r="E3430" t="str">
            <v>M3</v>
          </cell>
          <cell r="F3430">
            <v>74017.679999999993</v>
          </cell>
          <cell r="G3430">
            <v>42578</v>
          </cell>
        </row>
        <row r="3431">
          <cell r="C3431">
            <v>6686</v>
          </cell>
          <cell r="D3431" t="str">
            <v>Pih. Punto Sanitario 2"</v>
          </cell>
          <cell r="E3431" t="str">
            <v>UN</v>
          </cell>
          <cell r="F3431">
            <v>75006.509999999995</v>
          </cell>
          <cell r="G3431">
            <v>42578</v>
          </cell>
        </row>
        <row r="3432">
          <cell r="C3432">
            <v>6687</v>
          </cell>
          <cell r="D3432" t="str">
            <v>Pih. Relleno En Material Seleccionado ( Triturado )</v>
          </cell>
          <cell r="E3432" t="str">
            <v>M3</v>
          </cell>
          <cell r="F3432">
            <v>167617.68</v>
          </cell>
          <cell r="G3432">
            <v>42578</v>
          </cell>
        </row>
        <row r="3433">
          <cell r="C3433">
            <v>6688</v>
          </cell>
          <cell r="D3433" t="str">
            <v>Pih. Sifon A Piso 180º C X C Completo</v>
          </cell>
          <cell r="E3433" t="str">
            <v>UN</v>
          </cell>
          <cell r="F3433">
            <v>78846.509999999995</v>
          </cell>
          <cell r="G3433">
            <v>42580</v>
          </cell>
        </row>
        <row r="3434">
          <cell r="C3434">
            <v>6689</v>
          </cell>
          <cell r="D3434" t="str">
            <v>Pih. Relleno Arena Negra Abonada</v>
          </cell>
          <cell r="E3434" t="str">
            <v>M3</v>
          </cell>
          <cell r="F3434">
            <v>52893.760000000002</v>
          </cell>
          <cell r="G3434">
            <v>42578</v>
          </cell>
        </row>
        <row r="3435">
          <cell r="C3435">
            <v>6690</v>
          </cell>
          <cell r="D3435" t="str">
            <v>Pih. Relleno Con Arena Hasta 0.30 Metros Sobre Tubería Hidrosanitaria</v>
          </cell>
          <cell r="E3435" t="str">
            <v>M3</v>
          </cell>
          <cell r="F3435">
            <v>54134.76</v>
          </cell>
          <cell r="G3435">
            <v>42578</v>
          </cell>
        </row>
        <row r="3436">
          <cell r="C3436">
            <v>6691</v>
          </cell>
          <cell r="D3436" t="str">
            <v>Pih. Colector Aguas Lluvias 4"</v>
          </cell>
          <cell r="E3436" t="str">
            <v>ML</v>
          </cell>
          <cell r="F3436">
            <v>59512.17</v>
          </cell>
          <cell r="G3436">
            <v>42578</v>
          </cell>
        </row>
        <row r="3437">
          <cell r="C3437">
            <v>6692</v>
          </cell>
          <cell r="D3437" t="str">
            <v>Pih. Acabado De Fachada En Estuco Plastico</v>
          </cell>
          <cell r="E3437" t="str">
            <v>M2</v>
          </cell>
          <cell r="F3437">
            <v>22058.18</v>
          </cell>
          <cell r="G3437">
            <v>42579</v>
          </cell>
        </row>
        <row r="3438">
          <cell r="C3438">
            <v>6693</v>
          </cell>
          <cell r="D3438" t="str">
            <v>Pih. Pintura Acrilico Sobre Muro</v>
          </cell>
          <cell r="E3438" t="str">
            <v>M2</v>
          </cell>
          <cell r="F3438">
            <v>10273.69</v>
          </cell>
          <cell r="G3438">
            <v>42579</v>
          </cell>
        </row>
        <row r="3439">
          <cell r="C3439">
            <v>6694</v>
          </cell>
          <cell r="D3439" t="str">
            <v>Pih. Bajante De Aguas Lluvias 3"</v>
          </cell>
          <cell r="E3439" t="str">
            <v>ML</v>
          </cell>
          <cell r="F3439">
            <v>51276.63</v>
          </cell>
          <cell r="G3439">
            <v>42578</v>
          </cell>
        </row>
        <row r="3440">
          <cell r="C3440">
            <v>6695</v>
          </cell>
          <cell r="D3440" t="str">
            <v>Pih. Pintura Koraza O Similar Sobre Muros</v>
          </cell>
          <cell r="E3440" t="str">
            <v>M2</v>
          </cell>
          <cell r="F3440">
            <v>11607.69</v>
          </cell>
          <cell r="G3440">
            <v>42579</v>
          </cell>
        </row>
        <row r="3441">
          <cell r="C3441">
            <v>6696</v>
          </cell>
          <cell r="D3441" t="str">
            <v>Pih. Pintura Vinilo Sobre Cielo Raso</v>
          </cell>
          <cell r="E3441" t="str">
            <v>M2</v>
          </cell>
          <cell r="F3441">
            <v>8335.69</v>
          </cell>
          <cell r="G3441">
            <v>42579</v>
          </cell>
        </row>
        <row r="3442">
          <cell r="C3442">
            <v>6697</v>
          </cell>
          <cell r="D3442" t="str">
            <v>Pih. Suministro E Instalacion Aire Acondicionado Central Por Tonelada Refrigerada</v>
          </cell>
          <cell r="E3442" t="str">
            <v>UN</v>
          </cell>
          <cell r="F3442">
            <v>9627917</v>
          </cell>
          <cell r="G3442">
            <v>42590</v>
          </cell>
        </row>
        <row r="3443">
          <cell r="C3443">
            <v>6698</v>
          </cell>
          <cell r="D3443" t="str">
            <v>Pih. Bajante De Aguas Negras 3"</v>
          </cell>
          <cell r="E3443" t="str">
            <v>ML</v>
          </cell>
          <cell r="F3443">
            <v>49336.1</v>
          </cell>
          <cell r="G3443">
            <v>42579</v>
          </cell>
        </row>
        <row r="3444">
          <cell r="C3444">
            <v>6699</v>
          </cell>
          <cell r="D3444" t="str">
            <v>Pih. Bajante De Aguas Negras 1 1/2"</v>
          </cell>
          <cell r="E3444" t="str">
            <v>ML</v>
          </cell>
          <cell r="F3444">
            <v>38306.1</v>
          </cell>
          <cell r="G3444">
            <v>42578</v>
          </cell>
        </row>
        <row r="3445">
          <cell r="C3445">
            <v>6700</v>
          </cell>
          <cell r="D3445" t="str">
            <v>Pih. Bajante De Agua A.A 1 1/2"</v>
          </cell>
          <cell r="E3445" t="str">
            <v>ML</v>
          </cell>
          <cell r="F3445">
            <v>24849.3</v>
          </cell>
          <cell r="G3445">
            <v>42579</v>
          </cell>
        </row>
        <row r="3446">
          <cell r="C3446">
            <v>6701</v>
          </cell>
          <cell r="D3446" t="str">
            <v>Pih. Tuberia De Ventilacion 2"</v>
          </cell>
          <cell r="E3446" t="str">
            <v>ML</v>
          </cell>
          <cell r="F3446">
            <v>32669.3</v>
          </cell>
          <cell r="G3446">
            <v>42584</v>
          </cell>
        </row>
        <row r="3447">
          <cell r="C3447">
            <v>6702</v>
          </cell>
          <cell r="D3447" t="str">
            <v>Pih. Suministro E Instalacion De Poste De 12 X 1050 Kgf</v>
          </cell>
          <cell r="E3447" t="str">
            <v>UN</v>
          </cell>
          <cell r="F3447">
            <v>2318755.2000000002</v>
          </cell>
          <cell r="G3447">
            <v>42578</v>
          </cell>
        </row>
        <row r="3448">
          <cell r="C3448">
            <v>6703</v>
          </cell>
          <cell r="D3448" t="str">
            <v>Pih. Sumunistro E Instalacion De Estructura Terminal Primaria 2F</v>
          </cell>
          <cell r="E3448" t="str">
            <v>UN</v>
          </cell>
          <cell r="F3448">
            <v>1780150.2</v>
          </cell>
          <cell r="G3448">
            <v>42579</v>
          </cell>
        </row>
        <row r="3449">
          <cell r="C3449">
            <v>6704</v>
          </cell>
          <cell r="D3449" t="str">
            <v>Pih. Suministro E Instalacion De Estructura Primaria Horizontal 2F</v>
          </cell>
          <cell r="E3449" t="str">
            <v>UN</v>
          </cell>
          <cell r="F3449">
            <v>3092650.2</v>
          </cell>
          <cell r="G3449">
            <v>42578</v>
          </cell>
        </row>
        <row r="3450">
          <cell r="C3450">
            <v>6705</v>
          </cell>
          <cell r="D3450" t="str">
            <v>Pih. Suministro E Instalacion De Retenida Primaria</v>
          </cell>
          <cell r="E3450" t="str">
            <v>UN</v>
          </cell>
          <cell r="F3450">
            <v>487045.4</v>
          </cell>
          <cell r="G3450">
            <v>42578</v>
          </cell>
        </row>
        <row r="3451">
          <cell r="C3451">
            <v>6706</v>
          </cell>
          <cell r="D3451" t="str">
            <v>Jca. Aspersores Pop Up Adj De 4" Incluye Valvulas Y Controladores</v>
          </cell>
          <cell r="E3451" t="str">
            <v>UN</v>
          </cell>
          <cell r="F3451">
            <v>99247.79</v>
          </cell>
          <cell r="G3451">
            <v>42569</v>
          </cell>
        </row>
        <row r="3452">
          <cell r="C3452">
            <v>6707</v>
          </cell>
          <cell r="D3452" t="str">
            <v>Jca. Suministro E Instalacion De Pantalla Led De 12 X 6 Metros 7000 Nits Full  Hd Incluye Software Y Estructura De Pantalla</v>
          </cell>
          <cell r="E3452" t="str">
            <v>UN</v>
          </cell>
          <cell r="F3452">
            <v>1003500000</v>
          </cell>
          <cell r="G3452">
            <v>42569</v>
          </cell>
        </row>
        <row r="3453">
          <cell r="C3453">
            <v>6708</v>
          </cell>
          <cell r="D3453" t="str">
            <v>Jca. Suministro E Instalacion De Aire Acondicionado Mini Split De 36000 Btu - Areas 5 Aa, 7 Aa, 9 Aa Y 10 Aa</v>
          </cell>
          <cell r="E3453" t="str">
            <v>UN</v>
          </cell>
          <cell r="F3453">
            <v>35616078.539999999</v>
          </cell>
          <cell r="G3453">
            <v>42569</v>
          </cell>
        </row>
        <row r="3454">
          <cell r="C3454">
            <v>6709</v>
          </cell>
          <cell r="D3454" t="str">
            <v>Jca. Suministro E Instalacion De Aire  Piso Techo De 5 Toneladas Area 8 Aa</v>
          </cell>
          <cell r="E3454" t="str">
            <v>UN</v>
          </cell>
          <cell r="F3454">
            <v>24221498.140000001</v>
          </cell>
          <cell r="G3454">
            <v>42569</v>
          </cell>
        </row>
        <row r="3455">
          <cell r="C3455">
            <v>6710</v>
          </cell>
          <cell r="D3455" t="str">
            <v>Jca. Suministro E Instalacion De Sifon De Piso Diametro 2"</v>
          </cell>
          <cell r="E3455" t="str">
            <v>UN</v>
          </cell>
          <cell r="F3455">
            <v>10720965.92</v>
          </cell>
          <cell r="G3455">
            <v>42569</v>
          </cell>
        </row>
        <row r="3456">
          <cell r="C3456">
            <v>6711</v>
          </cell>
          <cell r="D3456" t="str">
            <v>Pih. Placa Aerea Maciza En Concreto De 3000 Psi E= 0.12 Metros</v>
          </cell>
          <cell r="E3456" t="str">
            <v>M2</v>
          </cell>
          <cell r="F3456">
            <v>205429.52</v>
          </cell>
          <cell r="G3456">
            <v>42579</v>
          </cell>
        </row>
        <row r="3457">
          <cell r="C3457">
            <v>6712</v>
          </cell>
          <cell r="D3457" t="str">
            <v>Jca. Suministro E Instalacion De Union Universal Lisa 3"</v>
          </cell>
          <cell r="E3457" t="str">
            <v>UN</v>
          </cell>
          <cell r="F3457">
            <v>52764</v>
          </cell>
          <cell r="G3457">
            <v>42569</v>
          </cell>
        </row>
        <row r="3458">
          <cell r="C3458">
            <v>6713</v>
          </cell>
          <cell r="D3458" t="str">
            <v>Jca. Suministro E Instalacion De Codo Pvc 3"</v>
          </cell>
          <cell r="E3458" t="str">
            <v>UN</v>
          </cell>
          <cell r="F3458">
            <v>92337</v>
          </cell>
          <cell r="G3458">
            <v>42569</v>
          </cell>
        </row>
        <row r="3459">
          <cell r="C3459">
            <v>6714</v>
          </cell>
          <cell r="D3459" t="str">
            <v>Jca. Suministro E Instalacion De Adaptador Macho Pvc 3"</v>
          </cell>
          <cell r="E3459" t="str">
            <v>UN</v>
          </cell>
          <cell r="F3459">
            <v>26380</v>
          </cell>
          <cell r="G3459">
            <v>42569</v>
          </cell>
        </row>
        <row r="3460">
          <cell r="C3460">
            <v>6715</v>
          </cell>
          <cell r="D3460" t="str">
            <v>Jca. Suministro E Instalacion De Cheque Vertical 3"</v>
          </cell>
          <cell r="E3460" t="str">
            <v>UN</v>
          </cell>
          <cell r="F3460">
            <v>51300</v>
          </cell>
          <cell r="G3460">
            <v>42569</v>
          </cell>
        </row>
        <row r="3461">
          <cell r="C3461">
            <v>6716</v>
          </cell>
          <cell r="D3461" t="str">
            <v>Pih. Placa Aerea Maciza En Concreto De 3000 Psi E= 0.10 Metros</v>
          </cell>
          <cell r="E3461" t="str">
            <v>M2</v>
          </cell>
          <cell r="F3461">
            <v>196323.34</v>
          </cell>
          <cell r="G3461">
            <v>42579</v>
          </cell>
        </row>
        <row r="3462">
          <cell r="C3462">
            <v>6717</v>
          </cell>
          <cell r="D3462" t="str">
            <v>Jca. Suministro E Instalacion De Soporte 1/2"</v>
          </cell>
          <cell r="E3462" t="str">
            <v>UN</v>
          </cell>
          <cell r="F3462">
            <v>325500</v>
          </cell>
          <cell r="G3462">
            <v>42569</v>
          </cell>
        </row>
        <row r="3463">
          <cell r="C3463">
            <v>6718</v>
          </cell>
          <cell r="D3463" t="str">
            <v>Jca. Suministro E Instalacion De Soporte 1"</v>
          </cell>
          <cell r="E3463" t="str">
            <v>UN</v>
          </cell>
          <cell r="F3463">
            <v>1563300</v>
          </cell>
          <cell r="G3463">
            <v>42569</v>
          </cell>
        </row>
        <row r="3464">
          <cell r="C3464">
            <v>6719</v>
          </cell>
          <cell r="D3464" t="str">
            <v>Jca. Suministro E Instalacion De Soporte 1 1/2"</v>
          </cell>
          <cell r="E3464" t="str">
            <v>UN</v>
          </cell>
          <cell r="F3464">
            <v>6104400</v>
          </cell>
          <cell r="G3464">
            <v>42569</v>
          </cell>
        </row>
        <row r="3465">
          <cell r="C3465">
            <v>6720</v>
          </cell>
          <cell r="D3465" t="str">
            <v>Jca. Suministro E Instalacion De Soporte 2"</v>
          </cell>
          <cell r="E3465" t="str">
            <v>UN</v>
          </cell>
          <cell r="F3465">
            <v>13900900</v>
          </cell>
          <cell r="G3465">
            <v>42569</v>
          </cell>
        </row>
        <row r="3466">
          <cell r="C3466">
            <v>6721</v>
          </cell>
          <cell r="D3466" t="str">
            <v>Jca. Suministro E Instalacion De Soporte 3"</v>
          </cell>
          <cell r="E3466" t="str">
            <v>UN</v>
          </cell>
          <cell r="F3466">
            <v>1665125</v>
          </cell>
          <cell r="G3466">
            <v>42569</v>
          </cell>
        </row>
        <row r="3467">
          <cell r="C3467">
            <v>6722</v>
          </cell>
          <cell r="D3467" t="str">
            <v>Jca. Suministro E Instalacion De Tubería Galvanizada 3"</v>
          </cell>
          <cell r="E3467" t="str">
            <v>ML</v>
          </cell>
          <cell r="F3467">
            <v>3662700</v>
          </cell>
          <cell r="G3467">
            <v>42569</v>
          </cell>
        </row>
        <row r="3468">
          <cell r="C3468">
            <v>6723</v>
          </cell>
          <cell r="D3468" t="str">
            <v>Jca. Suministro E Instalacion De Válvula De Pie Con Coladera 3" Npt En Bronce</v>
          </cell>
          <cell r="E3468" t="str">
            <v>UN</v>
          </cell>
          <cell r="F3468">
            <v>732540</v>
          </cell>
          <cell r="G3468">
            <v>42569</v>
          </cell>
        </row>
        <row r="3469">
          <cell r="C3469">
            <v>6724</v>
          </cell>
          <cell r="D3469" t="str">
            <v>Pih. Viga Aerea De Amarre De 0.25 X 0.30 Metros</v>
          </cell>
          <cell r="E3469" t="str">
            <v>ML</v>
          </cell>
          <cell r="F3469">
            <v>89132.89</v>
          </cell>
          <cell r="G3469">
            <v>42579</v>
          </cell>
        </row>
        <row r="3470">
          <cell r="C3470">
            <v>6725</v>
          </cell>
          <cell r="D3470" t="str">
            <v>Jca. Suministro E Instalacion De Codo 90° Galvanizado 3"</v>
          </cell>
          <cell r="E3470" t="str">
            <v>UN</v>
          </cell>
          <cell r="F3470">
            <v>81000</v>
          </cell>
          <cell r="G3470">
            <v>42569</v>
          </cell>
        </row>
        <row r="3471">
          <cell r="C3471">
            <v>6726</v>
          </cell>
          <cell r="D3471" t="str">
            <v>Jca. Suministro E Instalacion De Niples Galvanizados Pasa Muros Extremos Roscados 3"</v>
          </cell>
          <cell r="E3471" t="str">
            <v>UN</v>
          </cell>
          <cell r="F3471">
            <v>293016</v>
          </cell>
          <cell r="G3471">
            <v>42569</v>
          </cell>
        </row>
        <row r="3472">
          <cell r="C3472">
            <v>6727</v>
          </cell>
          <cell r="D3472" t="str">
            <v>Jca. Suministro E Instalacion De Unión Flexible Npt 3"</v>
          </cell>
          <cell r="E3472" t="str">
            <v>UN</v>
          </cell>
          <cell r="F3472">
            <v>183135</v>
          </cell>
          <cell r="G3472">
            <v>42569</v>
          </cell>
        </row>
        <row r="3473">
          <cell r="C3473">
            <v>6728</v>
          </cell>
          <cell r="D3473" t="str">
            <v>Jca. Suministro E Instalacion De Reducción Excéntrica Npt 3"X 2" Galvanizada</v>
          </cell>
          <cell r="E3473" t="str">
            <v>UN</v>
          </cell>
          <cell r="F3473">
            <v>439524</v>
          </cell>
          <cell r="G3473">
            <v>42569</v>
          </cell>
        </row>
        <row r="3474">
          <cell r="C3474">
            <v>6729</v>
          </cell>
          <cell r="D3474" t="str">
            <v>Jca. Suministro E Instalacion De Válvula P.D En Bronce Npt 3"</v>
          </cell>
          <cell r="E3474" t="str">
            <v>UN</v>
          </cell>
          <cell r="F3474">
            <v>659286</v>
          </cell>
          <cell r="G3474">
            <v>42569</v>
          </cell>
        </row>
        <row r="3475">
          <cell r="C3475">
            <v>6730</v>
          </cell>
          <cell r="D3475" t="str">
            <v>Jca. Suministro E Instalacion De Unión Universal Galvanizada 3"</v>
          </cell>
          <cell r="E3475" t="str">
            <v>UN</v>
          </cell>
          <cell r="F3475">
            <v>293016</v>
          </cell>
          <cell r="G3475">
            <v>42569</v>
          </cell>
        </row>
        <row r="3476">
          <cell r="C3476">
            <v>6731</v>
          </cell>
          <cell r="D3476" t="str">
            <v>Pih. Viga Aerea De Amarre De 0.25 X 0.40 Metros</v>
          </cell>
          <cell r="E3476" t="str">
            <v>ML</v>
          </cell>
          <cell r="F3476">
            <v>110752.17</v>
          </cell>
          <cell r="G3476">
            <v>42579</v>
          </cell>
        </row>
        <row r="3477">
          <cell r="C3477">
            <v>6732</v>
          </cell>
          <cell r="D3477" t="str">
            <v>Pih. Suelo Cemento 1:20</v>
          </cell>
          <cell r="E3477" t="str">
            <v>M3</v>
          </cell>
          <cell r="F3477">
            <v>130389.14</v>
          </cell>
          <cell r="G3477">
            <v>42578</v>
          </cell>
        </row>
        <row r="3478">
          <cell r="C3478">
            <v>6733</v>
          </cell>
          <cell r="D3478" t="str">
            <v>Apa - Jca. Suministro E Instalacion De Reducción Concéntrica Npt 3"X 2" Galvanizada</v>
          </cell>
          <cell r="E3478" t="str">
            <v>UN</v>
          </cell>
          <cell r="F3478">
            <v>164820</v>
          </cell>
          <cell r="G3478">
            <v>42569</v>
          </cell>
        </row>
        <row r="3479">
          <cell r="C3479">
            <v>6734</v>
          </cell>
          <cell r="D3479" t="str">
            <v>Apa - Jca. Suministro E Instalacion De Tee Galvanizada 3"</v>
          </cell>
          <cell r="E3479" t="str">
            <v>UN</v>
          </cell>
          <cell r="F3479">
            <v>586032</v>
          </cell>
          <cell r="G3479">
            <v>42569</v>
          </cell>
        </row>
        <row r="3480">
          <cell r="C3480">
            <v>6735</v>
          </cell>
          <cell r="D3480" t="str">
            <v>Jca. Suministro E Instalacion De Tapón Galvanizado Hembra 3"</v>
          </cell>
          <cell r="E3480" t="str">
            <v>UN</v>
          </cell>
          <cell r="F3480">
            <v>146508</v>
          </cell>
          <cell r="G3480">
            <v>42569</v>
          </cell>
        </row>
        <row r="3481">
          <cell r="C3481">
            <v>6736</v>
          </cell>
          <cell r="D3481" t="str">
            <v>Pih. Excavacion Para Zapatas</v>
          </cell>
          <cell r="E3481" t="str">
            <v>M3</v>
          </cell>
          <cell r="F3481">
            <v>30537.25</v>
          </cell>
          <cell r="G3481">
            <v>42578</v>
          </cell>
        </row>
        <row r="3482">
          <cell r="C3482">
            <v>6737</v>
          </cell>
          <cell r="D3482" t="str">
            <v>Jca. Suministro E Instalacion De Unión Universal Galvanizada 3"</v>
          </cell>
          <cell r="E3482" t="str">
            <v>UN</v>
          </cell>
          <cell r="F3482">
            <v>366270</v>
          </cell>
          <cell r="G3482">
            <v>42569</v>
          </cell>
        </row>
        <row r="3483">
          <cell r="C3483">
            <v>6738</v>
          </cell>
          <cell r="D3483" t="str">
            <v>Jca. Suministro E Instalacion De Válvula P.D En Bronce Npt 3"</v>
          </cell>
          <cell r="E3483" t="str">
            <v>UN</v>
          </cell>
          <cell r="F3483">
            <v>439524</v>
          </cell>
          <cell r="G3483">
            <v>42569</v>
          </cell>
        </row>
        <row r="3484">
          <cell r="C3484">
            <v>6739</v>
          </cell>
          <cell r="D3484" t="str">
            <v>Pih. Retiro De Material Sobrante De Excavación</v>
          </cell>
          <cell r="E3484" t="str">
            <v>M3</v>
          </cell>
          <cell r="F3484">
            <v>31152.46</v>
          </cell>
          <cell r="G3484">
            <v>42578</v>
          </cell>
        </row>
        <row r="3485">
          <cell r="C3485">
            <v>6740</v>
          </cell>
          <cell r="D3485" t="str">
            <v>Pih. Viga Aerea De Amarre De 0.20 X 0.40 Metros</v>
          </cell>
          <cell r="E3485" t="str">
            <v>ML</v>
          </cell>
          <cell r="F3485">
            <v>96022.99</v>
          </cell>
          <cell r="G3485">
            <v>42579</v>
          </cell>
        </row>
        <row r="3486">
          <cell r="C3486">
            <v>6741</v>
          </cell>
          <cell r="D3486" t="str">
            <v>Jca. Suministro E Instalacion De Válvula Cheque  Resortado Bronce Npt 3"</v>
          </cell>
          <cell r="E3486" t="str">
            <v>UN</v>
          </cell>
          <cell r="F3486">
            <v>293016</v>
          </cell>
          <cell r="G3486">
            <v>42569</v>
          </cell>
        </row>
        <row r="3487">
          <cell r="C3487">
            <v>6742</v>
          </cell>
          <cell r="D3487" t="str">
            <v>Pih. Solado En Concreto De 2000 Psi</v>
          </cell>
          <cell r="E3487" t="str">
            <v>M3</v>
          </cell>
          <cell r="F3487">
            <v>589448.26</v>
          </cell>
          <cell r="G3487">
            <v>42578</v>
          </cell>
        </row>
        <row r="3488">
          <cell r="C3488">
            <v>6743</v>
          </cell>
          <cell r="D3488" t="str">
            <v>Jca. Suministro E Instalacion De Unión Universal H.D Extremo  Roscado 3"</v>
          </cell>
          <cell r="E3488" t="str">
            <v>UN</v>
          </cell>
          <cell r="F3488">
            <v>293016</v>
          </cell>
          <cell r="G3488">
            <v>42569</v>
          </cell>
        </row>
        <row r="3489">
          <cell r="C3489">
            <v>6744</v>
          </cell>
          <cell r="D3489" t="str">
            <v>Pih. Viga Aerea De Amarre De 0.12 X 0.40 Metros</v>
          </cell>
          <cell r="E3489" t="str">
            <v>ML</v>
          </cell>
          <cell r="F3489">
            <v>80276.09</v>
          </cell>
          <cell r="G3489">
            <v>42579</v>
          </cell>
        </row>
        <row r="3490">
          <cell r="C3490">
            <v>6745</v>
          </cell>
          <cell r="D3490" t="str">
            <v>Pih. Viga De Amarre En Concreto De 3500 Psi De 0.30 X 0.30 Metros</v>
          </cell>
          <cell r="E3490" t="str">
            <v>ML</v>
          </cell>
          <cell r="F3490">
            <v>93404.37</v>
          </cell>
          <cell r="G3490">
            <v>42578</v>
          </cell>
        </row>
        <row r="3491">
          <cell r="C3491">
            <v>6746</v>
          </cell>
          <cell r="D3491" t="str">
            <v>Jca. Suministro E Instalacion De Niple A.C Sch 40 De 4"X3 Cm</v>
          </cell>
          <cell r="E3491" t="str">
            <v>UN</v>
          </cell>
          <cell r="G3491">
            <v>42569</v>
          </cell>
        </row>
        <row r="3492">
          <cell r="C3492">
            <v>6747</v>
          </cell>
          <cell r="D3492" t="str">
            <v>Instalación De Válvula De Compuerta Brida X Brida Norma Iso Pn 10 D=4", Incluye El Suministro E Instalación De Tornillería Grado 2 Y Empaquetadura Para El Montaje</v>
          </cell>
          <cell r="E3492" t="str">
            <v>UN</v>
          </cell>
          <cell r="F3492">
            <v>169227.5</v>
          </cell>
          <cell r="G3492">
            <v>42685</v>
          </cell>
        </row>
        <row r="3493">
          <cell r="C3493">
            <v>6748</v>
          </cell>
          <cell r="D3493" t="str">
            <v>Jca. Suministro E Instalacion De Valvúla Bronce Compuerta Roscada 125 Lbs Liviana De 2"</v>
          </cell>
          <cell r="E3493" t="str">
            <v>UN</v>
          </cell>
          <cell r="G3493">
            <v>42569</v>
          </cell>
        </row>
        <row r="3494">
          <cell r="C3494">
            <v>6749</v>
          </cell>
          <cell r="D3494" t="str">
            <v>Pih. Viga De Amarre En Concreto De 3500 Psi De 0.25 X 0.25 Metros</v>
          </cell>
          <cell r="E3494" t="str">
            <v>ML</v>
          </cell>
          <cell r="F3494">
            <v>74405.259999999995</v>
          </cell>
          <cell r="G3494">
            <v>42579</v>
          </cell>
        </row>
        <row r="3495">
          <cell r="C3495">
            <v>6750</v>
          </cell>
          <cell r="D3495" t="str">
            <v>Pih. Viga De Amarre Superior De Muro En Concreto 3000 Psi De 0.20 X 0.15 Metros</v>
          </cell>
          <cell r="E3495" t="str">
            <v>ML</v>
          </cell>
          <cell r="F3495">
            <v>53331.72</v>
          </cell>
          <cell r="G3495">
            <v>42578</v>
          </cell>
        </row>
        <row r="3496">
          <cell r="C3496">
            <v>6751</v>
          </cell>
          <cell r="D3496" t="str">
            <v>Pih. Viga Aerea De Amarre De 0.10 X 0.40 Metros</v>
          </cell>
          <cell r="E3496" t="str">
            <v>ML</v>
          </cell>
          <cell r="F3496">
            <v>74857.960000000006</v>
          </cell>
          <cell r="G3496">
            <v>42579</v>
          </cell>
        </row>
        <row r="3497">
          <cell r="C3497">
            <v>6752</v>
          </cell>
          <cell r="D3497" t="str">
            <v>Jca. Suministro E Instalacion De Niple A.C Sch 40 De 4"X10 Cm</v>
          </cell>
          <cell r="E3497" t="str">
            <v>UN</v>
          </cell>
          <cell r="G3497">
            <v>42569</v>
          </cell>
        </row>
        <row r="3498">
          <cell r="C3498">
            <v>6753</v>
          </cell>
          <cell r="D3498" t="str">
            <v>Jca. Suministro E Instalacion De Niple A.C Sch 40 De 4"X7.5 Cm</v>
          </cell>
          <cell r="E3498" t="str">
            <v>UN</v>
          </cell>
          <cell r="G3498">
            <v>42569</v>
          </cell>
        </row>
        <row r="3499">
          <cell r="C3499">
            <v>6754</v>
          </cell>
          <cell r="D3499" t="str">
            <v>Instalación De Válvula De Compuerta Brida X Brida Norma Iso Pn 10 D=8", Incluye El Suministro E Instalación De Tornillería Grado 2 Y Empaquetadura Para El Montaje</v>
          </cell>
          <cell r="E3499" t="str">
            <v>UN</v>
          </cell>
          <cell r="F3499">
            <v>307949.17</v>
          </cell>
          <cell r="G3499">
            <v>42685</v>
          </cell>
        </row>
        <row r="3500">
          <cell r="C3500">
            <v>6755</v>
          </cell>
          <cell r="D3500" t="str">
            <v>Jca. Suministro E Instalacion De Niple A.C Sch 40 De 4"X5 Cm</v>
          </cell>
          <cell r="E3500" t="str">
            <v>UN</v>
          </cell>
          <cell r="G3500">
            <v>42569</v>
          </cell>
        </row>
        <row r="3501">
          <cell r="C3501">
            <v>6756</v>
          </cell>
          <cell r="D3501" t="str">
            <v>Pih. Viga De Amarre En Concreto De 3000 Psi De 0.20 X0.30 Metros</v>
          </cell>
          <cell r="E3501" t="str">
            <v>ML</v>
          </cell>
          <cell r="F3501">
            <v>75372.14</v>
          </cell>
          <cell r="G3501">
            <v>42578</v>
          </cell>
        </row>
        <row r="3502">
          <cell r="C3502">
            <v>6757</v>
          </cell>
          <cell r="D3502" t="str">
            <v>Jca. Suministro E Instalacion De Niple A.C Sch 40 De 4"X25 Cm</v>
          </cell>
          <cell r="E3502" t="str">
            <v>UN</v>
          </cell>
          <cell r="G3502">
            <v>42569</v>
          </cell>
        </row>
        <row r="3503">
          <cell r="C3503">
            <v>6758</v>
          </cell>
          <cell r="D3503" t="str">
            <v>Jca. Suministro E Instalacion De Niple A.C Sch 40 De 2-1/2"X15Cm</v>
          </cell>
          <cell r="E3503" t="str">
            <v>UN</v>
          </cell>
          <cell r="G3503">
            <v>42569</v>
          </cell>
        </row>
        <row r="3504">
          <cell r="C3504">
            <v>6759</v>
          </cell>
          <cell r="D3504" t="str">
            <v>Jca. Suministro E Instalacion De Niple A.C Sch 40 De 2"X2 Pulg</v>
          </cell>
          <cell r="E3504" t="str">
            <v>UN</v>
          </cell>
          <cell r="G3504">
            <v>42569</v>
          </cell>
        </row>
        <row r="3505">
          <cell r="C3505">
            <v>6760</v>
          </cell>
          <cell r="D3505" t="str">
            <v>Jca. Suministro E Instalacion De Niple A.C Sch 40 De 4"X2 Pulg</v>
          </cell>
          <cell r="E3505" t="str">
            <v>UN</v>
          </cell>
          <cell r="G3505">
            <v>42569</v>
          </cell>
        </row>
        <row r="3506">
          <cell r="C3506">
            <v>6761</v>
          </cell>
          <cell r="D3506" t="str">
            <v>Jca. Suministro E Instalacion De Niple A.C Sch 40 De 2-1/2"X3 Pulg</v>
          </cell>
          <cell r="E3506" t="str">
            <v>UN</v>
          </cell>
          <cell r="G3506">
            <v>42569</v>
          </cell>
        </row>
        <row r="3507">
          <cell r="C3507">
            <v>6762</v>
          </cell>
          <cell r="D3507" t="str">
            <v>Jca. Suministro E Instalacion De Niple A.C Sch 40 De 4"X3 Pulg</v>
          </cell>
          <cell r="E3507" t="str">
            <v>UN</v>
          </cell>
          <cell r="G3507">
            <v>42569</v>
          </cell>
        </row>
        <row r="3508">
          <cell r="C3508">
            <v>6763</v>
          </cell>
          <cell r="D3508" t="str">
            <v>Jca. Suministro E Instalacion De Niple A.C Sch 40 De 6"X10 Pulg</v>
          </cell>
          <cell r="E3508" t="str">
            <v>UN</v>
          </cell>
          <cell r="G3508">
            <v>42569</v>
          </cell>
        </row>
        <row r="3509">
          <cell r="C3509">
            <v>6764</v>
          </cell>
          <cell r="D3509" t="str">
            <v>Jca. Suministro E Instalacion De Válvula Bron. Vert. Chino 2 1/2"</v>
          </cell>
          <cell r="E3509" t="str">
            <v>UN</v>
          </cell>
          <cell r="G3509">
            <v>42569</v>
          </cell>
        </row>
        <row r="3510">
          <cell r="C3510">
            <v>6765</v>
          </cell>
          <cell r="D3510" t="str">
            <v>Instalacion De Tuberías Pead  250Mm Pn 10 Pe 100 D=10 Y Accesorios</v>
          </cell>
          <cell r="E3510" t="str">
            <v>ML</v>
          </cell>
          <cell r="F3510">
            <v>12430.66</v>
          </cell>
          <cell r="G3510">
            <v>42685</v>
          </cell>
        </row>
        <row r="3511">
          <cell r="C3511">
            <v>6766</v>
          </cell>
          <cell r="D3511" t="str">
            <v>Pih. Viga De Amarre En Concreto De 3000 Psi De 0.25 X 0.30 Metros</v>
          </cell>
          <cell r="E3511" t="str">
            <v>ML</v>
          </cell>
          <cell r="F3511">
            <v>81249.73</v>
          </cell>
          <cell r="G3511">
            <v>42578</v>
          </cell>
        </row>
        <row r="3512">
          <cell r="C3512">
            <v>6767</v>
          </cell>
          <cell r="D3512" t="str">
            <v>Pih. Viga Aerea De Amarre De 0.40 X 0.35 Metros</v>
          </cell>
          <cell r="E3512" t="str">
            <v>ML</v>
          </cell>
          <cell r="F3512">
            <v>127063.22</v>
          </cell>
          <cell r="G3512">
            <v>42579</v>
          </cell>
        </row>
        <row r="3513">
          <cell r="C3513">
            <v>6768</v>
          </cell>
          <cell r="D3513" t="str">
            <v>Instalación De Válvula De Compuerta Brida X Brida Norma Iso Pn 10 D=6", Incluye El Suministro E Instalación De Tornillería Grado 2 Y Empaquetadura Para El Montaje</v>
          </cell>
          <cell r="E3513" t="str">
            <v>UN</v>
          </cell>
          <cell r="F3513">
            <v>246218.12</v>
          </cell>
          <cell r="G3513">
            <v>42685</v>
          </cell>
        </row>
        <row r="3514">
          <cell r="C3514">
            <v>6769</v>
          </cell>
          <cell r="D3514" t="str">
            <v>Instalacion De Tuberías Pead  160Mm Pn 10 Pe 100 D= 6" Y Accesorios.</v>
          </cell>
          <cell r="E3514" t="str">
            <v>ML</v>
          </cell>
          <cell r="F3514">
            <v>8682.24</v>
          </cell>
          <cell r="G3514">
            <v>42685</v>
          </cell>
        </row>
        <row r="3515">
          <cell r="C3515">
            <v>6770</v>
          </cell>
          <cell r="D3515" t="str">
            <v>Jca. Suministro E Instalacion De Niple A.C Sch 40 De 2 1/2"X3 Pulg</v>
          </cell>
          <cell r="E3515" t="str">
            <v>UN</v>
          </cell>
          <cell r="G3515">
            <v>42569</v>
          </cell>
        </row>
        <row r="3516">
          <cell r="C3516">
            <v>6771</v>
          </cell>
          <cell r="D3516" t="str">
            <v>Pih. Viga De Amarre En Concreto De 3000 Psi De 0.30 X 0.40 Metros</v>
          </cell>
          <cell r="E3516" t="str">
            <v>ML</v>
          </cell>
          <cell r="F3516">
            <v>105817.51</v>
          </cell>
          <cell r="G3516">
            <v>42578</v>
          </cell>
        </row>
        <row r="3517">
          <cell r="C3517">
            <v>6772</v>
          </cell>
          <cell r="D3517" t="str">
            <v>Jca.</v>
          </cell>
          <cell r="E3517" t="str">
            <v>ML</v>
          </cell>
          <cell r="F3517">
            <v>177.45</v>
          </cell>
          <cell r="G3517">
            <v>42685</v>
          </cell>
        </row>
        <row r="3518">
          <cell r="C3518">
            <v>6773</v>
          </cell>
          <cell r="D3518" t="str">
            <v>Pih. Viga Aerea De Amarre De 0.40 X 0.45 Metros</v>
          </cell>
          <cell r="E3518" t="str">
            <v>ML</v>
          </cell>
          <cell r="F3518">
            <v>152674.76999999999</v>
          </cell>
          <cell r="G3518">
            <v>42579</v>
          </cell>
        </row>
        <row r="3519">
          <cell r="C3519">
            <v>6774</v>
          </cell>
          <cell r="D3519" t="str">
            <v>Edu. Salida Para Toma Gfci 120V Con Polo A Tierra</v>
          </cell>
          <cell r="E3519" t="str">
            <v>UN</v>
          </cell>
          <cell r="F3519">
            <v>95823.61</v>
          </cell>
          <cell r="G3519">
            <v>42615</v>
          </cell>
        </row>
        <row r="3520">
          <cell r="C3520">
            <v>6775</v>
          </cell>
          <cell r="D3520" t="str">
            <v>Edu. Instalacion Reflector Aero-Led  De 400 Vatios De 41244 Luminex  (Ver Diseño)</v>
          </cell>
          <cell r="E3520" t="str">
            <v>UN</v>
          </cell>
          <cell r="F3520">
            <v>681678.26</v>
          </cell>
          <cell r="G3520">
            <v>42615</v>
          </cell>
        </row>
        <row r="3521">
          <cell r="C3521">
            <v>6776</v>
          </cell>
          <cell r="D3521" t="str">
            <v>Pih. Viga De Amarre En Concreto De 3000 Psi De 0.40 X 0.60 Metros</v>
          </cell>
          <cell r="E3521" t="str">
            <v>ML</v>
          </cell>
          <cell r="F3521">
            <v>168978.79</v>
          </cell>
          <cell r="G3521">
            <v>42578</v>
          </cell>
        </row>
        <row r="3522">
          <cell r="C3522">
            <v>6777</v>
          </cell>
          <cell r="D3522" t="str">
            <v>Edu. Suministro E Instalacion De Transformador Normalizado Seco Tipo Resina Clase F De 1000 Kva De 13200 V -220 Con Termometro Digital. Incluye Celda De Transformador</v>
          </cell>
          <cell r="E3522" t="str">
            <v>UN</v>
          </cell>
          <cell r="F3522">
            <v>55726107.5</v>
          </cell>
          <cell r="G3522">
            <v>42618</v>
          </cell>
        </row>
        <row r="3523">
          <cell r="C3523">
            <v>6778</v>
          </cell>
          <cell r="D3523" t="str">
            <v>Edu. Suministro E Instalacion De Tuberia Emt De 3"</v>
          </cell>
          <cell r="E3523" t="str">
            <v>ML</v>
          </cell>
          <cell r="F3523">
            <v>31020.03</v>
          </cell>
          <cell r="G3523">
            <v>42615</v>
          </cell>
        </row>
        <row r="3524">
          <cell r="C3524">
            <v>6779</v>
          </cell>
          <cell r="D3524" t="str">
            <v>Edu. E - Salida De Tomacorriente Doble Monofásica Con Puesta A Tierra</v>
          </cell>
          <cell r="E3524" t="str">
            <v>UN</v>
          </cell>
          <cell r="F3524">
            <v>89164.15</v>
          </cell>
          <cell r="G3524">
            <v>42615</v>
          </cell>
        </row>
        <row r="3525">
          <cell r="C3525">
            <v>6780</v>
          </cell>
          <cell r="D3525" t="str">
            <v>Pih. Viga Aerea De Amarre De 0.30 X 0.45 Metros</v>
          </cell>
          <cell r="E3525" t="str">
            <v>ML</v>
          </cell>
          <cell r="F3525">
            <v>130368.68</v>
          </cell>
          <cell r="G3525">
            <v>42579</v>
          </cell>
        </row>
        <row r="3526">
          <cell r="C3526">
            <v>6781</v>
          </cell>
          <cell r="D3526" t="str">
            <v>Pih. Viga De Amarre En Concreto De 3000 Psi De 0.35 X 0.60 Metros</v>
          </cell>
          <cell r="E3526" t="str">
            <v>ML</v>
          </cell>
          <cell r="F3526">
            <v>154467.45000000001</v>
          </cell>
          <cell r="G3526">
            <v>42578</v>
          </cell>
        </row>
        <row r="3527">
          <cell r="C3527">
            <v>6782</v>
          </cell>
          <cell r="D3527" t="str">
            <v>Edu. Acometida 3 X(3 #350 + #350 +#4/Ot) Cu Hfls (Ver Diseño)</v>
          </cell>
          <cell r="E3527" t="str">
            <v>ML</v>
          </cell>
          <cell r="F3527">
            <v>1740178.53</v>
          </cell>
          <cell r="G3527">
            <v>42614</v>
          </cell>
        </row>
        <row r="3528">
          <cell r="C3528">
            <v>6783</v>
          </cell>
          <cell r="D3528" t="str">
            <v>Edu.  Planta Electrica De Emergencia Cabinada Con Motor Cummins Y Generador Stanford De 750 Kva Con Transferencia De 2000 Amperios Trifasica A 220 Voltios  Y Tanque De Combustible Incluye Cofre Marca Abb - Change -Over (Ver Diseño)</v>
          </cell>
          <cell r="E3528" t="str">
            <v>UN</v>
          </cell>
          <cell r="F3528">
            <v>358110887.94999999</v>
          </cell>
          <cell r="G3528">
            <v>42618</v>
          </cell>
        </row>
        <row r="3529">
          <cell r="C3529">
            <v>6784</v>
          </cell>
          <cell r="D3529" t="str">
            <v>Edu. Suministro E Instalacion De Acometida 8 X (3#500 + #500 + #2/0T) Cu Hf Ls (Ver Diseño)</v>
          </cell>
          <cell r="E3529" t="str">
            <v>ML</v>
          </cell>
          <cell r="F3529">
            <v>6319006.3700000001</v>
          </cell>
          <cell r="G3529">
            <v>42618</v>
          </cell>
        </row>
        <row r="3530">
          <cell r="C3530">
            <v>6785</v>
          </cell>
          <cell r="D3530" t="str">
            <v>Edu. Suministro E Instalacion De Acometida 3 X (3#500 + #500 + #2/0T) Cu Hf Ls (Ver Diseño)</v>
          </cell>
          <cell r="E3530" t="str">
            <v>ML</v>
          </cell>
          <cell r="F3530">
            <v>2491657.5</v>
          </cell>
          <cell r="G3530">
            <v>42618</v>
          </cell>
        </row>
        <row r="3531">
          <cell r="C3531">
            <v>6786</v>
          </cell>
          <cell r="D3531" t="str">
            <v>Edu. Suministro E Instalacion De Acometida 4 X (3#750 + #750 + #4/0T) Cu Hf Ls</v>
          </cell>
          <cell r="E3531" t="str">
            <v>ML</v>
          </cell>
          <cell r="F3531">
            <v>4495063.8600000003</v>
          </cell>
          <cell r="G3531">
            <v>42618</v>
          </cell>
        </row>
        <row r="3532">
          <cell r="C3532">
            <v>6787</v>
          </cell>
          <cell r="D3532" t="str">
            <v>Edu. Suministro E Instalacion De Acometida 3#4 + #4 + #6T Cu Hf Ls</v>
          </cell>
          <cell r="E3532" t="str">
            <v>ML</v>
          </cell>
          <cell r="F3532">
            <v>76395.55</v>
          </cell>
          <cell r="G3532">
            <v>42618</v>
          </cell>
        </row>
        <row r="3533">
          <cell r="C3533">
            <v>6788</v>
          </cell>
          <cell r="D3533" t="str">
            <v>Edu. Suministro E Instalación Acometida Parcial 2#8 + #8 + 10T Cu Hf Ls</v>
          </cell>
          <cell r="E3533" t="str">
            <v>ML</v>
          </cell>
          <cell r="F3533">
            <v>27716.48</v>
          </cell>
          <cell r="G3533">
            <v>42618</v>
          </cell>
        </row>
        <row r="3534">
          <cell r="C3534">
            <v>6789</v>
          </cell>
          <cell r="D3534" t="str">
            <v>Pih. Viga Aerea De Amarre De 0.25 X 0.45 Metros</v>
          </cell>
          <cell r="E3534" t="str">
            <v>ML</v>
          </cell>
          <cell r="F3534">
            <v>114238.13</v>
          </cell>
          <cell r="G3534">
            <v>42579</v>
          </cell>
        </row>
        <row r="3535">
          <cell r="C3535">
            <v>6790</v>
          </cell>
          <cell r="D3535" t="str">
            <v>Pih. Viga De Amarre En Concreto De 3000 Psi De 0.30 X 0.60 Metros</v>
          </cell>
          <cell r="E3535" t="str">
            <v>ML</v>
          </cell>
          <cell r="F3535">
            <v>138271.53</v>
          </cell>
          <cell r="G3535">
            <v>42578</v>
          </cell>
        </row>
        <row r="3536">
          <cell r="C3536">
            <v>6791</v>
          </cell>
          <cell r="D3536" t="str">
            <v>Pih. Viga De Amarre En Concreto De 3000 Psi De 0.25 X 0.60 Metros</v>
          </cell>
          <cell r="E3536" t="str">
            <v>ML</v>
          </cell>
          <cell r="F3536">
            <v>118106.77</v>
          </cell>
          <cell r="G3536">
            <v>42578</v>
          </cell>
        </row>
        <row r="3537">
          <cell r="C3537">
            <v>6792</v>
          </cell>
          <cell r="D3537" t="str">
            <v>Edu. Suministro E Instalación De Luminaria Led De Jardin -45 Vatios</v>
          </cell>
          <cell r="E3537" t="str">
            <v>UN</v>
          </cell>
          <cell r="F3537">
            <v>646240.28</v>
          </cell>
          <cell r="G3537">
            <v>42618</v>
          </cell>
        </row>
        <row r="3538">
          <cell r="C3538">
            <v>6793</v>
          </cell>
          <cell r="D3538" t="str">
            <v>Pih. Viga De Amarre En Concreto De 3000 Psi De 0.15 X 0.60 Metros</v>
          </cell>
          <cell r="E3538" t="str">
            <v>ML</v>
          </cell>
          <cell r="F3538">
            <v>86954.17</v>
          </cell>
          <cell r="G3538">
            <v>42578</v>
          </cell>
        </row>
        <row r="3539">
          <cell r="C3539">
            <v>6794</v>
          </cell>
          <cell r="D3539" t="str">
            <v>Edu. Suministro E Instalacion De Equipo De Bombeo Sistema Contraincendio-Bomba Centrifuga De Alta Eficiencia Carcaza En Hierro Y Rodete En Acero Inoxidable Potencia : 50 Hp  , Tres83) Fases 220/440 Hdt 100 M Y 570Gpm (Ver Diseño)</v>
          </cell>
          <cell r="E3539" t="str">
            <v>UN</v>
          </cell>
          <cell r="F3539">
            <v>11646416.66</v>
          </cell>
          <cell r="G3539">
            <v>42618</v>
          </cell>
        </row>
        <row r="3540">
          <cell r="C3540">
            <v>6795</v>
          </cell>
          <cell r="D3540" t="str">
            <v>Edu. Bolardos Tubo Acero Inoxidable 304 Cal 14 Diam 4" Con Tapa, Relleno En Concreto Y Con Anclajes De !/4 Pulgada Soldados, Incluye Corte De Nucleo De 5 Pulgadas De Diametro En Andenes Y Tabletas  Y Concreto Fluido Para Su  Instalacion</v>
          </cell>
          <cell r="E3540" t="str">
            <v>UN</v>
          </cell>
          <cell r="F3540">
            <v>229015.13</v>
          </cell>
          <cell r="G3540">
            <v>42618</v>
          </cell>
        </row>
        <row r="3541">
          <cell r="C3541">
            <v>6796</v>
          </cell>
          <cell r="D3541" t="str">
            <v>Pih. Viga De Amarre En Concreto De 3000 Psi De 0.25 X 0.10 Metros</v>
          </cell>
          <cell r="E3541" t="str">
            <v>ML</v>
          </cell>
          <cell r="F3541">
            <v>40792.480000000003</v>
          </cell>
          <cell r="G3541">
            <v>42578</v>
          </cell>
        </row>
        <row r="3542">
          <cell r="C3542">
            <v>6797</v>
          </cell>
          <cell r="D3542" t="str">
            <v>Edu. Suministro E Instalación Acometida 2 X (3#4/0 + #4/0 + #2/0T Cu Hf Ls)</v>
          </cell>
          <cell r="E3542" t="str">
            <v>ML</v>
          </cell>
          <cell r="F3542">
            <v>701324.17</v>
          </cell>
          <cell r="G3542">
            <v>42614</v>
          </cell>
        </row>
        <row r="3543">
          <cell r="C3543">
            <v>6798</v>
          </cell>
          <cell r="D3543" t="str">
            <v>Jca. Suministro E Instalacion De Switch 48</v>
          </cell>
          <cell r="E3543" t="str">
            <v>UN</v>
          </cell>
          <cell r="F3543">
            <v>6920000</v>
          </cell>
          <cell r="G3543">
            <v>42569</v>
          </cell>
        </row>
        <row r="3544">
          <cell r="C3544">
            <v>6799</v>
          </cell>
          <cell r="D3544" t="str">
            <v>Edu. Suministro E Instalación Acometida Parcial 3#2 + #2 + 4T Cu Hfls</v>
          </cell>
          <cell r="E3544" t="str">
            <v>ML</v>
          </cell>
          <cell r="F3544">
            <v>119318.9</v>
          </cell>
          <cell r="G3544">
            <v>42614</v>
          </cell>
        </row>
        <row r="3545">
          <cell r="C3545">
            <v>6800</v>
          </cell>
          <cell r="D3545" t="str">
            <v>Jca. Suministro E Instalacion De Switch 48 Puertos Modulo De Fibra</v>
          </cell>
          <cell r="E3545" t="str">
            <v>UN</v>
          </cell>
          <cell r="F3545">
            <v>21200000</v>
          </cell>
          <cell r="G3545">
            <v>42569</v>
          </cell>
        </row>
        <row r="3546">
          <cell r="C3546">
            <v>6801</v>
          </cell>
          <cell r="D3546" t="str">
            <v>Jca. Suministro E Instalacion De Modulo Para Fibra Lc</v>
          </cell>
          <cell r="E3546" t="str">
            <v>UN</v>
          </cell>
          <cell r="F3546">
            <v>1557000</v>
          </cell>
          <cell r="G3546">
            <v>42569</v>
          </cell>
        </row>
        <row r="3547">
          <cell r="C3547">
            <v>6802</v>
          </cell>
          <cell r="D3547" t="str">
            <v>Jca. Certificacion De Puntos Voz Y Datos</v>
          </cell>
          <cell r="E3547" t="str">
            <v>UN</v>
          </cell>
          <cell r="G3547">
            <v>42569</v>
          </cell>
        </row>
        <row r="3548">
          <cell r="C3548">
            <v>6803</v>
          </cell>
          <cell r="D3548" t="str">
            <v>Jca. Certificacion De Puntos De Fibra</v>
          </cell>
          <cell r="E3548" t="str">
            <v>UN</v>
          </cell>
          <cell r="G3548">
            <v>42569</v>
          </cell>
        </row>
        <row r="3549">
          <cell r="C3549">
            <v>6804</v>
          </cell>
          <cell r="D3549" t="str">
            <v>Jca. Suministro E Instalacion De Organizadores Amp Horizontal 2U (80X80) Planos</v>
          </cell>
          <cell r="E3549" t="str">
            <v>UN</v>
          </cell>
          <cell r="F3549">
            <v>161200</v>
          </cell>
          <cell r="G3549">
            <v>42569</v>
          </cell>
        </row>
        <row r="3550">
          <cell r="C3550">
            <v>6805</v>
          </cell>
          <cell r="D3550" t="str">
            <v>Jca. Pickteles</v>
          </cell>
          <cell r="E3550" t="str">
            <v>UN</v>
          </cell>
          <cell r="G3550">
            <v>42569</v>
          </cell>
        </row>
        <row r="3551">
          <cell r="C3551">
            <v>6806</v>
          </cell>
          <cell r="D3551" t="str">
            <v>Jca. Suministro E Instalacion De Patch Panel 24 Puertos Incluye Jacks</v>
          </cell>
          <cell r="E3551" t="str">
            <v>UN</v>
          </cell>
          <cell r="F3551">
            <v>2650000</v>
          </cell>
          <cell r="G3551">
            <v>42569</v>
          </cell>
        </row>
        <row r="3552">
          <cell r="C3552">
            <v>6807</v>
          </cell>
          <cell r="D3552" t="str">
            <v>Pih. Viga De Amarre En Concreto De 3000 Psi De 0.50 X 0.24 Metros</v>
          </cell>
          <cell r="E3552" t="str">
            <v>ML</v>
          </cell>
          <cell r="F3552">
            <v>110919.79</v>
          </cell>
          <cell r="G3552">
            <v>42578</v>
          </cell>
        </row>
        <row r="3553">
          <cell r="C3553">
            <v>6808</v>
          </cell>
          <cell r="D3553" t="str">
            <v>Jca. Suministro E Instalacion De Patch Cord Categoria 6A</v>
          </cell>
          <cell r="E3553" t="str">
            <v>UN</v>
          </cell>
          <cell r="F3553">
            <v>47800</v>
          </cell>
          <cell r="G3553">
            <v>42569</v>
          </cell>
        </row>
        <row r="3554">
          <cell r="C3554">
            <v>6809</v>
          </cell>
          <cell r="D3554" t="str">
            <v>Jac. Suministro E Instalacion De Patch Cord Multimodo Lc</v>
          </cell>
          <cell r="E3554" t="str">
            <v>UN</v>
          </cell>
          <cell r="F3554">
            <v>111500</v>
          </cell>
          <cell r="G3554">
            <v>42569</v>
          </cell>
        </row>
        <row r="3555">
          <cell r="C3555">
            <v>6810</v>
          </cell>
          <cell r="D3555" t="str">
            <v>Jac. Suministro E Instalacion Fibra Optica Multimodo De 12 Hilos</v>
          </cell>
          <cell r="E3555" t="str">
            <v>ML</v>
          </cell>
          <cell r="F3555">
            <v>23400</v>
          </cell>
          <cell r="G3555">
            <v>42569</v>
          </cell>
        </row>
        <row r="3556">
          <cell r="C3556">
            <v>6811</v>
          </cell>
          <cell r="D3556" t="str">
            <v>Jac. Suministro E Instalacion De Union Reforzada Ez</v>
          </cell>
          <cell r="E3556" t="str">
            <v>UN</v>
          </cell>
          <cell r="F3556">
            <v>2900</v>
          </cell>
          <cell r="G3556">
            <v>42569</v>
          </cell>
        </row>
        <row r="3557">
          <cell r="C3557">
            <v>6812</v>
          </cell>
          <cell r="D3557" t="str">
            <v>Jac. Suministro E Instalacion De Bandeja Portacable 60 X 300 Ez X 3M</v>
          </cell>
          <cell r="E3557" t="str">
            <v>UN</v>
          </cell>
          <cell r="F3557">
            <v>146500</v>
          </cell>
          <cell r="G3557">
            <v>42569</v>
          </cell>
        </row>
        <row r="3558">
          <cell r="C3558">
            <v>6813</v>
          </cell>
          <cell r="D3558" t="str">
            <v>Jac. Suministro E Instalacion De Canaletas Metalicas 100 X 45</v>
          </cell>
          <cell r="E3558" t="str">
            <v>ML</v>
          </cell>
          <cell r="F3558">
            <v>80600</v>
          </cell>
          <cell r="G3558">
            <v>42569</v>
          </cell>
        </row>
        <row r="3559">
          <cell r="C3559">
            <v>6814</v>
          </cell>
          <cell r="D3559" t="str">
            <v>Jca. Suministro E Instalacion De Union Universal Lisa 2"</v>
          </cell>
          <cell r="E3559" t="str">
            <v>UN</v>
          </cell>
          <cell r="G3559">
            <v>42569</v>
          </cell>
        </row>
        <row r="3560">
          <cell r="C3560">
            <v>6815</v>
          </cell>
          <cell r="D3560" t="str">
            <v>Instalación De Válvula De Compuerta Brida X Brida Norma Iso Pn 10 D= 10", Incluye El Suministro E Instalación De Tornillería Grado 2 Y Empaquetadura Para El Montaje</v>
          </cell>
          <cell r="E3560" t="str">
            <v>UN</v>
          </cell>
          <cell r="F3560">
            <v>395892.61</v>
          </cell>
          <cell r="G3560">
            <v>42685</v>
          </cell>
        </row>
        <row r="3561">
          <cell r="C3561">
            <v>6816</v>
          </cell>
          <cell r="D3561" t="str">
            <v>Concreto Para Anclajes F'C=17,5 Mpa 2500 Psi (Preparado En Obra)</v>
          </cell>
          <cell r="E3561" t="str">
            <v>M3</v>
          </cell>
          <cell r="F3561">
            <v>346312.12</v>
          </cell>
          <cell r="G3561">
            <v>42685</v>
          </cell>
        </row>
        <row r="3562">
          <cell r="C3562">
            <v>6817</v>
          </cell>
          <cell r="D3562" t="str">
            <v>Jac. Suministro E Instalacion De Rack Comunicacion De 210 X 60 X 80 (Gabinete De Piso Netlink 42U Doble Puerta)</v>
          </cell>
          <cell r="E3562" t="str">
            <v>UN</v>
          </cell>
          <cell r="F3562">
            <v>4000000</v>
          </cell>
          <cell r="G3562">
            <v>42569</v>
          </cell>
        </row>
        <row r="3563">
          <cell r="C3563">
            <v>6818</v>
          </cell>
          <cell r="D3563" t="str">
            <v>Instalacion De Tuberías Pead  110Mm Pn 10 Pe 100 D=4", Y Accesorios</v>
          </cell>
          <cell r="E3563" t="str">
            <v>ML</v>
          </cell>
          <cell r="F3563">
            <v>5790.22</v>
          </cell>
          <cell r="G3563">
            <v>42685</v>
          </cell>
        </row>
        <row r="3564">
          <cell r="C3564">
            <v>6819</v>
          </cell>
          <cell r="D3564" t="str">
            <v>Jac. Suministro E Instalacion De Bandeja Porta Fibra Lc 12 Hilos</v>
          </cell>
          <cell r="E3564" t="str">
            <v>UN</v>
          </cell>
          <cell r="F3564">
            <v>685000</v>
          </cell>
          <cell r="G3564">
            <v>42569</v>
          </cell>
        </row>
        <row r="3565">
          <cell r="C3565">
            <v>6820</v>
          </cell>
          <cell r="D3565" t="str">
            <v>Jac. Suministro E Instalacion De Adaptador Para Bandeja Portafibra Lc 12 Hilos</v>
          </cell>
          <cell r="E3565" t="str">
            <v>UN</v>
          </cell>
          <cell r="F3565">
            <v>264000</v>
          </cell>
          <cell r="G3565">
            <v>42569</v>
          </cell>
        </row>
        <row r="3566">
          <cell r="C3566">
            <v>6821</v>
          </cell>
          <cell r="D3566" t="str">
            <v>Jac. Suministro E Instalacion De Face Plate Doble</v>
          </cell>
          <cell r="E3566" t="str">
            <v>UN</v>
          </cell>
          <cell r="F3566">
            <v>11700</v>
          </cell>
          <cell r="G3566">
            <v>42569</v>
          </cell>
        </row>
        <row r="3567">
          <cell r="C3567">
            <v>6822</v>
          </cell>
          <cell r="D3567" t="str">
            <v>Pih. Columneta De 0.20 X 0.20 En Concreto De 3000 Psi</v>
          </cell>
          <cell r="E3567" t="str">
            <v>ML</v>
          </cell>
          <cell r="F3567">
            <v>53165.01</v>
          </cell>
          <cell r="G3567">
            <v>42578</v>
          </cell>
        </row>
        <row r="3568">
          <cell r="C3568">
            <v>6823</v>
          </cell>
          <cell r="D3568" t="str">
            <v>Jac. Suministro E Instalacion De Rack De Pared De 9Ru</v>
          </cell>
          <cell r="E3568" t="str">
            <v>UN</v>
          </cell>
          <cell r="F3568">
            <v>1746900</v>
          </cell>
          <cell r="G3568">
            <v>42569</v>
          </cell>
        </row>
        <row r="3569">
          <cell r="C3569">
            <v>6824</v>
          </cell>
          <cell r="D3569" t="str">
            <v>Jac. Certificacion De Puntos Voz Y Datos</v>
          </cell>
          <cell r="E3569" t="str">
            <v>UN</v>
          </cell>
          <cell r="F3569">
            <v>26714.65</v>
          </cell>
          <cell r="G3569">
            <v>42569</v>
          </cell>
        </row>
        <row r="3570">
          <cell r="C3570">
            <v>6825</v>
          </cell>
          <cell r="D3570" t="str">
            <v>Jac. Suministro E Instalacion De Switch 24 Puertos Con Socker Para Modulo De Fibra Poe</v>
          </cell>
          <cell r="E3570" t="str">
            <v>UN</v>
          </cell>
          <cell r="F3570">
            <v>1800000</v>
          </cell>
          <cell r="G3570">
            <v>42569</v>
          </cell>
        </row>
        <row r="3571">
          <cell r="C3571">
            <v>6826</v>
          </cell>
          <cell r="D3571" t="str">
            <v>Pih. Columneta De 0.15 X 0.25 Metros En Concreto De 3000 Psi</v>
          </cell>
          <cell r="E3571" t="str">
            <v>ML</v>
          </cell>
          <cell r="F3571">
            <v>59070.33</v>
          </cell>
          <cell r="G3571">
            <v>42579</v>
          </cell>
        </row>
        <row r="3572">
          <cell r="C3572">
            <v>6827</v>
          </cell>
          <cell r="D3572" t="str">
            <v>Pih. Zapata En Concreto De 3500 Psi</v>
          </cell>
          <cell r="E3572" t="str">
            <v>M3</v>
          </cell>
          <cell r="F3572">
            <v>745461.49</v>
          </cell>
          <cell r="G3572">
            <v>42579</v>
          </cell>
        </row>
        <row r="3573">
          <cell r="C3573">
            <v>6828</v>
          </cell>
          <cell r="D3573" t="str">
            <v>Pih. Viga Aerea De Amarre De 0.15 X 0.45 Metros</v>
          </cell>
          <cell r="E3573" t="str">
            <v>ML</v>
          </cell>
          <cell r="F3573">
            <v>91932.04</v>
          </cell>
          <cell r="G3573">
            <v>42579</v>
          </cell>
        </row>
        <row r="3574">
          <cell r="C3574">
            <v>6829</v>
          </cell>
          <cell r="D3574" t="str">
            <v>Pih. Viga Aerea De Amarre De 0.40 X 0.30 Metros</v>
          </cell>
          <cell r="E3574" t="str">
            <v>ML</v>
          </cell>
          <cell r="F3574">
            <v>119768.95</v>
          </cell>
          <cell r="G3574">
            <v>42579</v>
          </cell>
        </row>
        <row r="3575">
          <cell r="C3575">
            <v>6830</v>
          </cell>
          <cell r="D3575" t="str">
            <v>Pih. Pedestal En Concreto De 3500 Psi</v>
          </cell>
          <cell r="E3575" t="str">
            <v>M3</v>
          </cell>
          <cell r="F3575">
            <v>1087134.8799999999</v>
          </cell>
          <cell r="G3575">
            <v>42579</v>
          </cell>
        </row>
        <row r="3576">
          <cell r="C3576">
            <v>6831</v>
          </cell>
          <cell r="D3576" t="str">
            <v>Pih. Viga Aerea De Amarre De 0.25 X 0.25 Metros</v>
          </cell>
          <cell r="E3576" t="str">
            <v>ML</v>
          </cell>
          <cell r="F3576">
            <v>87522.44</v>
          </cell>
          <cell r="G3576">
            <v>42579</v>
          </cell>
        </row>
        <row r="3577">
          <cell r="C3577">
            <v>6832</v>
          </cell>
          <cell r="D3577" t="str">
            <v>Pih. Losa De Cimentación En Concreto De 3500 Psi</v>
          </cell>
          <cell r="E3577" t="str">
            <v>M3</v>
          </cell>
          <cell r="F3577">
            <v>848100.19</v>
          </cell>
          <cell r="G3577">
            <v>42579</v>
          </cell>
        </row>
        <row r="3578">
          <cell r="C3578">
            <v>6833</v>
          </cell>
          <cell r="D3578" t="str">
            <v>Pih. Malla Electrosoldada De 4 Mm De 0.15 X 0.15</v>
          </cell>
          <cell r="E3578" t="str">
            <v>M2</v>
          </cell>
          <cell r="F3578">
            <v>14885.58</v>
          </cell>
          <cell r="G3578">
            <v>42579</v>
          </cell>
        </row>
        <row r="3579">
          <cell r="C3579">
            <v>6834</v>
          </cell>
          <cell r="D3579" t="str">
            <v>Pih. Geotextil Nt 1600</v>
          </cell>
          <cell r="E3579" t="str">
            <v>M2</v>
          </cell>
          <cell r="F3579">
            <v>7897.39</v>
          </cell>
          <cell r="G3579">
            <v>42572</v>
          </cell>
        </row>
        <row r="3580">
          <cell r="C3580">
            <v>6835</v>
          </cell>
          <cell r="D3580" t="str">
            <v>Pih. Filtro En Zanja De 030 X 030 Metros</v>
          </cell>
          <cell r="E3580" t="str">
            <v>M2</v>
          </cell>
          <cell r="F3580">
            <v>45732.22</v>
          </cell>
          <cell r="G3580">
            <v>42579</v>
          </cell>
        </row>
        <row r="3581">
          <cell r="C3581">
            <v>6836</v>
          </cell>
          <cell r="D3581" t="str">
            <v>Pih. Concreto Ciclopeo 2500 Psi</v>
          </cell>
          <cell r="E3581" t="str">
            <v>M3</v>
          </cell>
          <cell r="F3581">
            <v>440339.26</v>
          </cell>
          <cell r="G3581">
            <v>42579</v>
          </cell>
        </row>
        <row r="3582">
          <cell r="C3582">
            <v>6837</v>
          </cell>
          <cell r="D3582" t="str">
            <v>Pih. Concreto Ciclopeo De 3000 Psi</v>
          </cell>
          <cell r="E3582" t="str">
            <v>M3</v>
          </cell>
          <cell r="F3582">
            <v>467349.26</v>
          </cell>
          <cell r="G3582">
            <v>42579</v>
          </cell>
        </row>
        <row r="3583">
          <cell r="C3583">
            <v>6838</v>
          </cell>
          <cell r="D3583" t="str">
            <v>Pih. Viga Aerea De Amarre De 0.15 X 0.25 Metros</v>
          </cell>
          <cell r="E3583" t="str">
            <v>ML</v>
          </cell>
          <cell r="F3583">
            <v>77598.62</v>
          </cell>
          <cell r="G3583">
            <v>42579</v>
          </cell>
        </row>
        <row r="3584">
          <cell r="C3584">
            <v>6839</v>
          </cell>
          <cell r="D3584" t="str">
            <v>Pih. Sobrenivel Doble En Ladrillo Común H = 0.40 Metros</v>
          </cell>
          <cell r="E3584" t="str">
            <v>ML</v>
          </cell>
          <cell r="F3584">
            <v>56928.73</v>
          </cell>
          <cell r="G3584">
            <v>42579</v>
          </cell>
        </row>
        <row r="3585">
          <cell r="C3585">
            <v>6840</v>
          </cell>
          <cell r="D3585" t="str">
            <v>Pih. Viga Aerea De Amarre De 0.60 X 0.30 Metros</v>
          </cell>
          <cell r="E3585" t="str">
            <v>ML</v>
          </cell>
          <cell r="F3585">
            <v>146739.76999999999</v>
          </cell>
          <cell r="G3585">
            <v>42579</v>
          </cell>
        </row>
        <row r="3586">
          <cell r="C3586">
            <v>6841</v>
          </cell>
          <cell r="D3586" t="str">
            <v>Pih. Registro Sanitaro De 0.50 X 0.50 X 0.50 Metros</v>
          </cell>
          <cell r="E3586" t="str">
            <v>UN</v>
          </cell>
          <cell r="F3586">
            <v>272923.5</v>
          </cell>
          <cell r="G3586">
            <v>42579</v>
          </cell>
        </row>
        <row r="3587">
          <cell r="C3587">
            <v>6842</v>
          </cell>
          <cell r="D3587" t="str">
            <v>Pih. Registro Sanitario De 0.80 X 0.80 X 1.00 Metros</v>
          </cell>
          <cell r="E3587" t="str">
            <v>UN</v>
          </cell>
          <cell r="F3587">
            <v>473319.22</v>
          </cell>
          <cell r="G3587">
            <v>42579</v>
          </cell>
        </row>
        <row r="3588">
          <cell r="C3588">
            <v>6843</v>
          </cell>
          <cell r="D3588" t="str">
            <v>Pih. Columna En Concreto De 3000 Psi</v>
          </cell>
          <cell r="E3588" t="str">
            <v>M3</v>
          </cell>
          <cell r="F3588">
            <v>1153894.83</v>
          </cell>
          <cell r="G3588">
            <v>42579</v>
          </cell>
        </row>
        <row r="3589">
          <cell r="C3589">
            <v>6844</v>
          </cell>
          <cell r="D3589" t="str">
            <v>Pih. Levante En Bloque De Arcilla E = 0.10 Metros</v>
          </cell>
          <cell r="E3589" t="str">
            <v>M2</v>
          </cell>
          <cell r="F3589">
            <v>50589.21</v>
          </cell>
          <cell r="G3589">
            <v>42579</v>
          </cell>
        </row>
        <row r="3590">
          <cell r="C3590">
            <v>6845</v>
          </cell>
          <cell r="D3590" t="str">
            <v>Pih. Levante En Bloque De Cemento E = 0.10 Metros</v>
          </cell>
          <cell r="E3590" t="str">
            <v>M2</v>
          </cell>
          <cell r="F3590">
            <v>54454.21</v>
          </cell>
          <cell r="G3590">
            <v>42579</v>
          </cell>
        </row>
        <row r="3591">
          <cell r="C3591">
            <v>6846</v>
          </cell>
          <cell r="D3591" t="str">
            <v>Pih. Levante En Bloque De Cemento Vibroprensado De 0.15 X 0.20 X 0.40 Metros Con Celdas Rellenas En Concreto Y Acero Según Diseño</v>
          </cell>
          <cell r="E3591" t="str">
            <v>M2</v>
          </cell>
          <cell r="F3591">
            <v>103917.02</v>
          </cell>
          <cell r="G3591">
            <v>42579</v>
          </cell>
        </row>
        <row r="3592">
          <cell r="C3592">
            <v>6848</v>
          </cell>
          <cell r="D3592" t="str">
            <v>Pih. Rampa En Concreto</v>
          </cell>
          <cell r="E3592" t="str">
            <v>M2</v>
          </cell>
          <cell r="F3592">
            <v>245715.72</v>
          </cell>
          <cell r="G3592">
            <v>42579</v>
          </cell>
        </row>
        <row r="3593">
          <cell r="C3593">
            <v>6851</v>
          </cell>
          <cell r="D3593" t="str">
            <v>Pih. Pergolas En Concreto</v>
          </cell>
          <cell r="E3593" t="str">
            <v>UN</v>
          </cell>
          <cell r="F3593">
            <v>73494.009999999995</v>
          </cell>
          <cell r="G3593">
            <v>42579</v>
          </cell>
        </row>
        <row r="3594">
          <cell r="C3594">
            <v>6854</v>
          </cell>
          <cell r="D3594" t="str">
            <v>Pih. Torta De Nivelacion</v>
          </cell>
          <cell r="E3594" t="str">
            <v>M2</v>
          </cell>
          <cell r="F3594">
            <v>32801.93</v>
          </cell>
          <cell r="G3594">
            <v>42579</v>
          </cell>
        </row>
        <row r="3595">
          <cell r="C3595">
            <v>6857</v>
          </cell>
          <cell r="D3595" t="str">
            <v>Pih. Media Caña En Mortero</v>
          </cell>
          <cell r="E3595" t="str">
            <v>ML</v>
          </cell>
          <cell r="F3595">
            <v>15219.31</v>
          </cell>
          <cell r="G3595">
            <v>42579</v>
          </cell>
        </row>
        <row r="3596">
          <cell r="C3596">
            <v>6860</v>
          </cell>
          <cell r="D3596" t="str">
            <v>Pih. Impermeabilizacion Losa</v>
          </cell>
          <cell r="E3596" t="str">
            <v>M2</v>
          </cell>
          <cell r="F3596">
            <v>39718.120000000003</v>
          </cell>
          <cell r="G3596">
            <v>42579</v>
          </cell>
        </row>
        <row r="3597">
          <cell r="C3597">
            <v>6862</v>
          </cell>
          <cell r="D3597" t="str">
            <v>Pih. Geotextil Nt 1600</v>
          </cell>
          <cell r="E3597" t="str">
            <v>M2</v>
          </cell>
          <cell r="F3597">
            <v>9181.49</v>
          </cell>
          <cell r="G3597">
            <v>42579</v>
          </cell>
        </row>
        <row r="3598">
          <cell r="C3598">
            <v>6863</v>
          </cell>
          <cell r="D3598" t="str">
            <v>Pih. Impermeabilizacion Baños, Jardineras Zonas Humedas, Cubierta Y Otros Con Igasol</v>
          </cell>
          <cell r="E3598" t="str">
            <v>M2</v>
          </cell>
          <cell r="F3598">
            <v>25362.52</v>
          </cell>
          <cell r="G3598">
            <v>42579</v>
          </cell>
        </row>
        <row r="3599">
          <cell r="C3599">
            <v>6864</v>
          </cell>
          <cell r="D3599" t="str">
            <v>Pih. Suministro Y Construccion De Base Autosoportada Para Poste</v>
          </cell>
          <cell r="E3599" t="str">
            <v>UN</v>
          </cell>
          <cell r="F3599">
            <v>622398</v>
          </cell>
          <cell r="G3599">
            <v>42578</v>
          </cell>
        </row>
        <row r="3600">
          <cell r="C3600">
            <v>6865</v>
          </cell>
          <cell r="D3600" t="str">
            <v>Pih. Suministro E Instalacion De Juego De Pararrayos</v>
          </cell>
          <cell r="E3600" t="str">
            <v>JG</v>
          </cell>
          <cell r="F3600">
            <v>706632.6</v>
          </cell>
          <cell r="G3600">
            <v>42578</v>
          </cell>
        </row>
        <row r="3601">
          <cell r="C3601">
            <v>6866</v>
          </cell>
          <cell r="D3601" t="str">
            <v>Pih. Suministro E Instalacion De Cortacircuitos</v>
          </cell>
          <cell r="E3601" t="str">
            <v>JG</v>
          </cell>
          <cell r="F3601">
            <v>887159.6</v>
          </cell>
          <cell r="G3601">
            <v>42578</v>
          </cell>
        </row>
        <row r="3602">
          <cell r="C3602">
            <v>6867</v>
          </cell>
          <cell r="D3602" t="str">
            <v>Pih. Suministro E Instalacion De Transformador Trifasico De 75 Kva</v>
          </cell>
          <cell r="E3602" t="str">
            <v>UN</v>
          </cell>
          <cell r="F3602">
            <v>18744230</v>
          </cell>
          <cell r="G3602">
            <v>42578</v>
          </cell>
        </row>
        <row r="3603">
          <cell r="C3603">
            <v>6868</v>
          </cell>
          <cell r="D3603" t="str">
            <v>Pih. Suministro E Instalacion De Transformador Trifasico De 45 Kva</v>
          </cell>
          <cell r="E3603" t="str">
            <v>UN</v>
          </cell>
          <cell r="F3603">
            <v>16192730</v>
          </cell>
          <cell r="G3603">
            <v>42578</v>
          </cell>
        </row>
        <row r="3604">
          <cell r="C3604">
            <v>6869</v>
          </cell>
          <cell r="D3604" t="str">
            <v>Pih. Suministro E Instalacion De Malla De Puesta A Tierra</v>
          </cell>
          <cell r="E3604" t="str">
            <v>GL</v>
          </cell>
          <cell r="F3604">
            <v>5413538</v>
          </cell>
          <cell r="G3604">
            <v>42578</v>
          </cell>
        </row>
        <row r="3605">
          <cell r="C3605">
            <v>6870</v>
          </cell>
          <cell r="D3605" t="str">
            <v>Pih. Cielo Raso En Lamina De Yeso Carton</v>
          </cell>
          <cell r="E3605" t="str">
            <v>M2</v>
          </cell>
          <cell r="F3605">
            <v>67991.520000000004</v>
          </cell>
          <cell r="G3605">
            <v>42579</v>
          </cell>
        </row>
        <row r="3606">
          <cell r="C3606">
            <v>6871</v>
          </cell>
          <cell r="D3606" t="str">
            <v>Pih. Cielo Raso En Lamina De Super Board</v>
          </cell>
          <cell r="E3606" t="str">
            <v>M2</v>
          </cell>
          <cell r="F3606">
            <v>121911.64</v>
          </cell>
          <cell r="G3606">
            <v>42579</v>
          </cell>
        </row>
        <row r="3607">
          <cell r="C3607">
            <v>6872</v>
          </cell>
          <cell r="D3607" t="str">
            <v>Pih. Cielo Raso En Lamina De Super Board Altura Mayor A 2.40 Metros</v>
          </cell>
          <cell r="E3607" t="str">
            <v>M2</v>
          </cell>
          <cell r="F3607">
            <v>132996.47</v>
          </cell>
          <cell r="G3607">
            <v>42579</v>
          </cell>
        </row>
        <row r="3608">
          <cell r="C3608">
            <v>6874</v>
          </cell>
          <cell r="D3608" t="str">
            <v>Pih. Losa Aligerada Con Metaldeck En Concreto De 3000 Psi E = 0.35 Metros</v>
          </cell>
          <cell r="E3608" t="str">
            <v>M3</v>
          </cell>
          <cell r="F3608">
            <v>172538.27</v>
          </cell>
          <cell r="G3608">
            <v>42579</v>
          </cell>
        </row>
        <row r="3609">
          <cell r="C3609">
            <v>6876</v>
          </cell>
          <cell r="D3609" t="str">
            <v>Pih. Plantilla De Piso 2000 Psi E=0.05 Metros</v>
          </cell>
          <cell r="E3609" t="str">
            <v>M2</v>
          </cell>
          <cell r="F3609">
            <v>39226.639999999999</v>
          </cell>
          <cell r="G3609">
            <v>42579</v>
          </cell>
        </row>
        <row r="3610">
          <cell r="C3610">
            <v>6877</v>
          </cell>
          <cell r="D3610" t="str">
            <v>Pih. Combo Sanitario Acuacer</v>
          </cell>
          <cell r="E3610" t="str">
            <v>UN</v>
          </cell>
          <cell r="F3610">
            <v>561233.5</v>
          </cell>
          <cell r="G3610">
            <v>42579</v>
          </cell>
        </row>
        <row r="3611">
          <cell r="C3611">
            <v>6878</v>
          </cell>
          <cell r="D3611" t="str">
            <v>Pih. Plantilla De Piso 2500 Psi E= 0.05 Metros</v>
          </cell>
          <cell r="E3611" t="str">
            <v>M2</v>
          </cell>
          <cell r="F3611">
            <v>41354.639999999999</v>
          </cell>
          <cell r="G3611">
            <v>42579</v>
          </cell>
        </row>
        <row r="3612">
          <cell r="C3612">
            <v>6879</v>
          </cell>
          <cell r="D3612" t="str">
            <v>Pih. Suministro E Instalación De Acometida En Cable De Cu Thw 3 No. 6 Awg + 6 Awg + No. 8 Tawg En Ducto De 1 1/2"</v>
          </cell>
          <cell r="E3612" t="str">
            <v>ML</v>
          </cell>
          <cell r="F3612">
            <v>84149.48</v>
          </cell>
          <cell r="G3612">
            <v>42579</v>
          </cell>
        </row>
        <row r="3613">
          <cell r="C3613">
            <v>6881</v>
          </cell>
          <cell r="D3613" t="str">
            <v>Pih. Plantilla De Piso 2500 Psi E= 0.07 Metros</v>
          </cell>
          <cell r="E3613" t="str">
            <v>M2</v>
          </cell>
          <cell r="F3613">
            <v>48886.82</v>
          </cell>
          <cell r="G3613">
            <v>42579</v>
          </cell>
        </row>
        <row r="3614">
          <cell r="C3614">
            <v>6882</v>
          </cell>
          <cell r="D3614" t="str">
            <v>Pih. Suministro E Instalación De Acometida En Cable De Cu Thw 3 No. 8 Awg + 8 Awg + No. 10 Tawg En Ducto De 1"</v>
          </cell>
          <cell r="E3614" t="str">
            <v>ML</v>
          </cell>
          <cell r="F3614">
            <v>59736.480000000003</v>
          </cell>
          <cell r="G3614">
            <v>42579</v>
          </cell>
        </row>
        <row r="3615">
          <cell r="C3615">
            <v>6883</v>
          </cell>
          <cell r="D3615" t="str">
            <v>Pih. Suministro E Instalación De Acometida Aerea En Cable De Cu Thw (3#1/0 Awg) En Ducto De 1 1/2"</v>
          </cell>
          <cell r="E3615" t="str">
            <v>ML</v>
          </cell>
          <cell r="F3615">
            <v>162285.29999999999</v>
          </cell>
          <cell r="G3615">
            <v>42579</v>
          </cell>
        </row>
        <row r="3616">
          <cell r="C3616">
            <v>6884</v>
          </cell>
          <cell r="D3616" t="str">
            <v>Pih. Plantilla De Piso 3000 Psi E= 0.07 Metros</v>
          </cell>
          <cell r="E3616" t="str">
            <v>M2</v>
          </cell>
          <cell r="F3616">
            <v>55654.02</v>
          </cell>
          <cell r="G3616">
            <v>42579</v>
          </cell>
        </row>
        <row r="3617">
          <cell r="C3617">
            <v>6885</v>
          </cell>
          <cell r="D3617" t="str">
            <v>Pih. Suministro E Instalación De Acometida Aerea En Cable De Cu 3#4 Awg + #4 Awg + #8 Tawg En Ducto De 1"</v>
          </cell>
          <cell r="E3617" t="str">
            <v>ML</v>
          </cell>
          <cell r="F3617">
            <v>74539.3</v>
          </cell>
          <cell r="G3617">
            <v>42579</v>
          </cell>
        </row>
        <row r="3618">
          <cell r="C3618">
            <v>6886</v>
          </cell>
          <cell r="D3618" t="str">
            <v>Pih. Plantilla De Piso 3000 Psi E= 0.10 Metros</v>
          </cell>
          <cell r="E3618" t="str">
            <v>M2</v>
          </cell>
          <cell r="F3618">
            <v>74758.52</v>
          </cell>
          <cell r="G3618">
            <v>42579</v>
          </cell>
        </row>
        <row r="3619">
          <cell r="C3619">
            <v>6887</v>
          </cell>
          <cell r="D3619" t="str">
            <v>Pih. Suministro E Instalación  De Acometida Aerea En Cable De Cu Thw(2#6 Awg + 1#10 Awg) En Ducto De 1"</v>
          </cell>
          <cell r="E3619" t="str">
            <v>ML</v>
          </cell>
          <cell r="F3619">
            <v>46596.3</v>
          </cell>
          <cell r="G3619">
            <v>42579</v>
          </cell>
        </row>
        <row r="3620">
          <cell r="C3620">
            <v>6888</v>
          </cell>
          <cell r="D3620" t="str">
            <v>Pih. Plantilla De Piso 3000 Psi E = 0.10 Metros Impermeabilizada</v>
          </cell>
          <cell r="E3620" t="str">
            <v>M2</v>
          </cell>
          <cell r="F3620">
            <v>91305.52</v>
          </cell>
          <cell r="G3620">
            <v>42579</v>
          </cell>
        </row>
        <row r="3621">
          <cell r="C3621">
            <v>6889</v>
          </cell>
          <cell r="D3621" t="str">
            <v>Pih. Lavamanos De Sobreponer</v>
          </cell>
          <cell r="E3621" t="str">
            <v>UN</v>
          </cell>
          <cell r="F3621">
            <v>156344.20000000001</v>
          </cell>
          <cell r="G3621">
            <v>42579</v>
          </cell>
        </row>
        <row r="3622">
          <cell r="C3622">
            <v>6890</v>
          </cell>
          <cell r="D3622" t="str">
            <v>Pih. Pavimento En Concreto De 3000 Psi E = 0.10 Metros</v>
          </cell>
          <cell r="E3622" t="str">
            <v>M2</v>
          </cell>
          <cell r="F3622">
            <v>105458.24000000001</v>
          </cell>
          <cell r="G3622">
            <v>42579</v>
          </cell>
        </row>
        <row r="3623">
          <cell r="C3623">
            <v>6891</v>
          </cell>
          <cell r="D3623" t="str">
            <v>Pih. Suministro E Instalación  De Acometida Aerea En Cable De Cu Thw(2#8 Awg + 1#10 Awg) En Ducto De 1"</v>
          </cell>
          <cell r="E3623" t="str">
            <v>ML</v>
          </cell>
          <cell r="F3623">
            <v>38137.300000000003</v>
          </cell>
          <cell r="G3623">
            <v>42579</v>
          </cell>
        </row>
        <row r="3624">
          <cell r="C3624">
            <v>6892</v>
          </cell>
          <cell r="D3624" t="str">
            <v>Pih. Suministro E Instalación  De Acometida Aerea En Cable De Cu Thw(2#10 Awg + 1#12Awg) En Ducto De 3/4"</v>
          </cell>
          <cell r="E3624" t="str">
            <v>ML</v>
          </cell>
          <cell r="F3624">
            <v>35207.300000000003</v>
          </cell>
          <cell r="G3624">
            <v>42579</v>
          </cell>
        </row>
        <row r="3625">
          <cell r="C3625">
            <v>6893</v>
          </cell>
          <cell r="D3625" t="str">
            <v>Pih. Pavimento En Concreto De 3000 Psi E = O.15 Metros</v>
          </cell>
          <cell r="E3625" t="str">
            <v>M2</v>
          </cell>
          <cell r="F3625">
            <v>129324.93</v>
          </cell>
          <cell r="G3625">
            <v>42579</v>
          </cell>
        </row>
        <row r="3626">
          <cell r="C3626">
            <v>6894</v>
          </cell>
          <cell r="D3626" t="str">
            <v>Pih. Suministro E Instalación  De Acometida Aerea En Cable De Cu Thw(2#12 Awg + 1#14Awg) En Ducto De 1/2"</v>
          </cell>
          <cell r="E3626" t="str">
            <v>ML</v>
          </cell>
          <cell r="F3626">
            <v>27373.3</v>
          </cell>
          <cell r="G3626">
            <v>42579</v>
          </cell>
        </row>
        <row r="3627">
          <cell r="C3627">
            <v>6895</v>
          </cell>
          <cell r="D3627" t="str">
            <v>Pih. Pavimento En Concreto De Mr 45 E = 0.15 Metros</v>
          </cell>
          <cell r="E3627" t="str">
            <v>M2</v>
          </cell>
          <cell r="F3627">
            <v>135528.97</v>
          </cell>
          <cell r="G3627">
            <v>42579</v>
          </cell>
        </row>
        <row r="3628">
          <cell r="C3628">
            <v>6896</v>
          </cell>
          <cell r="D3628" t="str">
            <v>Pih. Suministro E Instalación  De Acometida Aerea En Cable De Cu Thw(2#12 Awg + 1#12Awg) En Ducto De 1/2"</v>
          </cell>
          <cell r="E3628" t="str">
            <v>ML</v>
          </cell>
          <cell r="F3628">
            <v>30325.3</v>
          </cell>
          <cell r="G3628">
            <v>42579</v>
          </cell>
        </row>
        <row r="3629">
          <cell r="C3629">
            <v>6897</v>
          </cell>
          <cell r="D3629" t="str">
            <v>Pih. Bordillo En Concreto De 2500 Psi E= 0.40 X 0.15 Metros</v>
          </cell>
          <cell r="E3629" t="str">
            <v>ML</v>
          </cell>
          <cell r="F3629">
            <v>66228.27</v>
          </cell>
          <cell r="G3629">
            <v>42579</v>
          </cell>
        </row>
        <row r="3630">
          <cell r="C3630">
            <v>6898</v>
          </cell>
          <cell r="D3630" t="str">
            <v>Pih. Suministro E Instalación  De Acometida Aerea En Cable De Cu Thw(2#12 Awg + 1#12Awg) En Ducto De 1/2" Emt</v>
          </cell>
          <cell r="E3630" t="str">
            <v>ML</v>
          </cell>
          <cell r="F3630">
            <v>32050.3</v>
          </cell>
          <cell r="G3630">
            <v>42579</v>
          </cell>
        </row>
        <row r="3631">
          <cell r="C3631">
            <v>6899</v>
          </cell>
          <cell r="D3631" t="str">
            <v>Pih. Piso En Baldosa De Granito</v>
          </cell>
          <cell r="E3631" t="str">
            <v>M2</v>
          </cell>
          <cell r="F3631">
            <v>131502.6</v>
          </cell>
          <cell r="G3631">
            <v>42579</v>
          </cell>
        </row>
        <row r="3632">
          <cell r="C3632">
            <v>6900</v>
          </cell>
          <cell r="D3632" t="str">
            <v>Pih. Suministro E Instalación  De Acometida Aerea En Cable De Cu Thw(2#12 Awg + 1#12Awg) En Ducto De 3/4" Emt</v>
          </cell>
          <cell r="E3632" t="str">
            <v>ML</v>
          </cell>
          <cell r="F3632">
            <v>33740.300000000003</v>
          </cell>
          <cell r="G3632">
            <v>42579</v>
          </cell>
        </row>
        <row r="3633">
          <cell r="C3633">
            <v>6901</v>
          </cell>
          <cell r="D3633" t="str">
            <v>Pih. Piso En Granito Lavado</v>
          </cell>
          <cell r="E3633" t="str">
            <v>M2</v>
          </cell>
          <cell r="F3633">
            <v>63340.93</v>
          </cell>
          <cell r="G3633">
            <v>42579</v>
          </cell>
        </row>
        <row r="3634">
          <cell r="C3634">
            <v>6902</v>
          </cell>
          <cell r="D3634" t="str">
            <v>Pih. Suministro E Instalación  De Acometida Aerea En Cable De Cu Thw(2#10 Awg + 1#10Awg) En Ducto De 3/4"</v>
          </cell>
          <cell r="E3634" t="str">
            <v>ML</v>
          </cell>
          <cell r="F3634">
            <v>36785.230000000003</v>
          </cell>
          <cell r="G3634">
            <v>42579</v>
          </cell>
        </row>
        <row r="3635">
          <cell r="C3635">
            <v>6903</v>
          </cell>
          <cell r="D3635" t="str">
            <v>Pih. Zocalo 1/2 Caña En Granito Pulido</v>
          </cell>
          <cell r="E3635" t="str">
            <v>ML</v>
          </cell>
          <cell r="F3635">
            <v>35777.47</v>
          </cell>
          <cell r="G3635">
            <v>42579</v>
          </cell>
        </row>
        <row r="3636">
          <cell r="C3636">
            <v>6904</v>
          </cell>
          <cell r="D3636" t="str">
            <v>Pih. Suministro E Instalación De Toma Doble Levington Con P/T 127 V En Cable De Cu 2#12 Awg + #14 Awg En Ducto De 1/2"</v>
          </cell>
          <cell r="E3636" t="str">
            <v>UN</v>
          </cell>
          <cell r="F3636">
            <v>126920.9</v>
          </cell>
          <cell r="G3636">
            <v>42579</v>
          </cell>
        </row>
        <row r="3637">
          <cell r="C3637">
            <v>6905</v>
          </cell>
          <cell r="D3637" t="str">
            <v>Pih. Suministro E Instalación De Salida Para Iluminación Con L/P 127 V En Cable De Cu 2#12 Awg + #14 Awg En Ducto De 1/2"</v>
          </cell>
          <cell r="E3637" t="str">
            <v>UN</v>
          </cell>
          <cell r="F3637">
            <v>120085.9</v>
          </cell>
          <cell r="G3637">
            <v>42579</v>
          </cell>
        </row>
        <row r="3638">
          <cell r="C3638">
            <v>6906</v>
          </cell>
          <cell r="D3638" t="str">
            <v>Pih. Suministro E Instalación De Interruptor Sencillo</v>
          </cell>
          <cell r="E3638" t="str">
            <v>UN</v>
          </cell>
          <cell r="F3638">
            <v>11865.06</v>
          </cell>
          <cell r="G3638">
            <v>42579</v>
          </cell>
        </row>
        <row r="3639">
          <cell r="C3639">
            <v>6907</v>
          </cell>
          <cell r="D3639" t="str">
            <v>Pih. Suministro E Instalación De Tomacorriente A 220 En Cable De Cu 2#10 Awg + #14 Awg En Ducto De 3/4"</v>
          </cell>
          <cell r="E3639" t="str">
            <v>UN</v>
          </cell>
          <cell r="F3639">
            <v>154534.20000000001</v>
          </cell>
          <cell r="G3639">
            <v>42579</v>
          </cell>
        </row>
        <row r="3640">
          <cell r="C3640">
            <v>6908</v>
          </cell>
          <cell r="D3640" t="str">
            <v>Pih. Suministro E Instalación De Ducto De 1"</v>
          </cell>
          <cell r="E3640" t="str">
            <v>UN</v>
          </cell>
          <cell r="F3640">
            <v>9464.1200000000008</v>
          </cell>
          <cell r="G3640">
            <v>42579</v>
          </cell>
        </row>
        <row r="3641">
          <cell r="C3641">
            <v>6909</v>
          </cell>
          <cell r="D3641" t="str">
            <v>Pih. Suministro E Instalación De Strip Telefónico</v>
          </cell>
          <cell r="E3641" t="str">
            <v>UN</v>
          </cell>
          <cell r="F3641">
            <v>434456.4</v>
          </cell>
          <cell r="G3641">
            <v>42579</v>
          </cell>
        </row>
        <row r="3642">
          <cell r="C3642">
            <v>6910</v>
          </cell>
          <cell r="D3642" t="str">
            <v>Pih Suministro E Instalación De Toma Telefónico En Cable De 2 X 2 X 22 En Ducto De 3/4"</v>
          </cell>
          <cell r="E3642" t="str">
            <v>UN</v>
          </cell>
          <cell r="F3642">
            <v>101607.2</v>
          </cell>
          <cell r="G3642">
            <v>42579</v>
          </cell>
        </row>
        <row r="3643">
          <cell r="C3643">
            <v>6911</v>
          </cell>
          <cell r="D3643" t="str">
            <v>Pih. Suministro E Instalación De Lampara De 2 X 48 W Con Balastro Electrónico Ahorrador De Energía</v>
          </cell>
          <cell r="E3643" t="str">
            <v>UN</v>
          </cell>
          <cell r="F3643">
            <v>185991.2</v>
          </cell>
          <cell r="G3643">
            <v>42579</v>
          </cell>
        </row>
        <row r="3644">
          <cell r="C3644">
            <v>6912</v>
          </cell>
          <cell r="D3644" t="str">
            <v>Pih. Suministro E Instalación De Ojo De Buey De 4"</v>
          </cell>
          <cell r="E3644" t="str">
            <v>UN</v>
          </cell>
          <cell r="F3644">
            <v>74279.600000000006</v>
          </cell>
          <cell r="G3644">
            <v>42579</v>
          </cell>
        </row>
        <row r="3645">
          <cell r="C3645">
            <v>6913</v>
          </cell>
          <cell r="D3645" t="str">
            <v>Pih. Suministro E Instalación De Bombillo Fluorescente De 16W</v>
          </cell>
          <cell r="E3645" t="str">
            <v>UN</v>
          </cell>
          <cell r="F3645">
            <v>19382.060000000001</v>
          </cell>
          <cell r="G3645">
            <v>42579</v>
          </cell>
        </row>
        <row r="3646">
          <cell r="C3646">
            <v>6914</v>
          </cell>
          <cell r="D3646" t="str">
            <v>Pih. Suministro E Instalación De Lampara Tipo Aplique Incluye Bombillo De 16 W</v>
          </cell>
          <cell r="E3646" t="str">
            <v>UN</v>
          </cell>
          <cell r="F3646">
            <v>766117.8</v>
          </cell>
          <cell r="G3646">
            <v>42579</v>
          </cell>
        </row>
        <row r="3647">
          <cell r="C3647">
            <v>6915</v>
          </cell>
          <cell r="D3647" t="str">
            <v>Pih. Sanitario Acuacer</v>
          </cell>
          <cell r="E3647" t="str">
            <v>UN</v>
          </cell>
          <cell r="F3647">
            <v>391249.2</v>
          </cell>
          <cell r="G3647">
            <v>42579</v>
          </cell>
        </row>
        <row r="3648">
          <cell r="C3648">
            <v>6916</v>
          </cell>
          <cell r="D3648" t="str">
            <v>Pih. Instalación Y Suministro De Lavaplatos En Acero Inoxidable</v>
          </cell>
          <cell r="E3648" t="str">
            <v>UN</v>
          </cell>
          <cell r="F3648">
            <v>142957.04999999999</v>
          </cell>
          <cell r="G3648">
            <v>42579</v>
          </cell>
        </row>
        <row r="3649">
          <cell r="C3649">
            <v>6917</v>
          </cell>
          <cell r="D3649" t="str">
            <v>Pih. Lavatrapero En Granito</v>
          </cell>
          <cell r="E3649" t="str">
            <v>UN</v>
          </cell>
          <cell r="F3649">
            <v>173498.64</v>
          </cell>
          <cell r="G3649">
            <v>42579</v>
          </cell>
        </row>
        <row r="3650">
          <cell r="C3650">
            <v>6918</v>
          </cell>
          <cell r="D3650" t="str">
            <v>Pih. Grifería Para Lavaplatos</v>
          </cell>
          <cell r="E3650" t="str">
            <v>UN</v>
          </cell>
          <cell r="F3650">
            <v>249618.55</v>
          </cell>
          <cell r="G3650">
            <v>42579</v>
          </cell>
        </row>
        <row r="3651">
          <cell r="C3651">
            <v>6919</v>
          </cell>
          <cell r="D3651" t="str">
            <v>Pih. Suministro E Instalacion De Distribucion De 32 Ctos</v>
          </cell>
          <cell r="E3651" t="str">
            <v>UN</v>
          </cell>
          <cell r="F3651">
            <v>344293.81</v>
          </cell>
          <cell r="G3651">
            <v>42570</v>
          </cell>
        </row>
        <row r="3652">
          <cell r="C3652">
            <v>6920</v>
          </cell>
          <cell r="D3652" t="str">
            <v>Pih. Aseo General</v>
          </cell>
          <cell r="E3652" t="str">
            <v>M2</v>
          </cell>
          <cell r="F3652">
            <v>4327.8100000000004</v>
          </cell>
          <cell r="G3652">
            <v>42579</v>
          </cell>
        </row>
        <row r="3653">
          <cell r="C3653">
            <v>6921</v>
          </cell>
          <cell r="D3653" t="str">
            <v>Pih. Ducha Tayrona</v>
          </cell>
          <cell r="E3653" t="str">
            <v>UN</v>
          </cell>
          <cell r="F3653">
            <v>135280.54999999999</v>
          </cell>
          <cell r="G3653">
            <v>42579</v>
          </cell>
        </row>
        <row r="3654">
          <cell r="C3654">
            <v>6922</v>
          </cell>
          <cell r="D3654" t="str">
            <v>Pih. Pasamanos Sobre Muro En Madera</v>
          </cell>
          <cell r="E3654" t="str">
            <v>ML</v>
          </cell>
          <cell r="F3654">
            <v>121218.6</v>
          </cell>
          <cell r="G3654">
            <v>42579</v>
          </cell>
        </row>
        <row r="3655">
          <cell r="C3655">
            <v>6923</v>
          </cell>
          <cell r="D3655" t="str">
            <v>Pih. Mueble De Cocina Bajo</v>
          </cell>
          <cell r="E3655" t="str">
            <v>ML</v>
          </cell>
          <cell r="F3655">
            <v>608858.80000000005</v>
          </cell>
          <cell r="G3655">
            <v>42579</v>
          </cell>
        </row>
        <row r="3656">
          <cell r="C3656">
            <v>6926</v>
          </cell>
          <cell r="D3656" t="str">
            <v>Pih. Instalación Y Suministro Puerta 1.00 X 2.40 Metros</v>
          </cell>
          <cell r="E3656" t="str">
            <v>UN</v>
          </cell>
          <cell r="F3656">
            <v>947965.11</v>
          </cell>
          <cell r="G3656">
            <v>42579</v>
          </cell>
        </row>
        <row r="3657">
          <cell r="C3657">
            <v>6927</v>
          </cell>
          <cell r="D3657" t="str">
            <v>Pih. Instalación Y Suministro De Puerta 1.20 X 2.40 Metros</v>
          </cell>
          <cell r="E3657" t="str">
            <v>UN</v>
          </cell>
          <cell r="F3657">
            <v>1592218.67</v>
          </cell>
          <cell r="G3657">
            <v>42579</v>
          </cell>
        </row>
        <row r="3658">
          <cell r="C3658">
            <v>6928</v>
          </cell>
          <cell r="D3658" t="str">
            <v>Pih. Instalación Y Suministro De Puerta 1.40 X 2.40 Metros</v>
          </cell>
          <cell r="E3658" t="str">
            <v>UN</v>
          </cell>
          <cell r="F3658">
            <v>1665089.67</v>
          </cell>
          <cell r="G3658">
            <v>42579</v>
          </cell>
        </row>
        <row r="3659">
          <cell r="C3659">
            <v>6929</v>
          </cell>
          <cell r="D3659" t="str">
            <v>Pih. Demarcacion Y Señalizacion</v>
          </cell>
          <cell r="E3659" t="str">
            <v>GL</v>
          </cell>
          <cell r="F3659">
            <v>3957326.58</v>
          </cell>
          <cell r="G3659">
            <v>42579</v>
          </cell>
        </row>
        <row r="3660">
          <cell r="C3660">
            <v>6931</v>
          </cell>
          <cell r="D3660" t="str">
            <v>Pih. Gabinete De 1.80 Metros Para Equipos De 19" Con Ventilacion</v>
          </cell>
          <cell r="E3660" t="str">
            <v>UN</v>
          </cell>
          <cell r="F3660">
            <v>4904014.9000000004</v>
          </cell>
          <cell r="G3660">
            <v>42579</v>
          </cell>
        </row>
        <row r="3661">
          <cell r="C3661">
            <v>6933</v>
          </cell>
          <cell r="D3661" t="str">
            <v>Pih. Pdu Para Gabinete Tipo Hospital</v>
          </cell>
          <cell r="E3661" t="str">
            <v>UN</v>
          </cell>
          <cell r="F3661">
            <v>363104.99</v>
          </cell>
          <cell r="G3661">
            <v>42579</v>
          </cell>
        </row>
        <row r="3662">
          <cell r="C3662">
            <v>6934</v>
          </cell>
          <cell r="D3662" t="str">
            <v>Pih. Suministro E Instalacion De Distribucion De 32 Circuitos</v>
          </cell>
          <cell r="E3662" t="str">
            <v>UN</v>
          </cell>
          <cell r="F3662">
            <v>534671</v>
          </cell>
          <cell r="G3662">
            <v>42578</v>
          </cell>
        </row>
        <row r="3663">
          <cell r="C3663">
            <v>6935</v>
          </cell>
          <cell r="D3663" t="str">
            <v>Pih. Suministro E Instalacion De Distribucion De 12 Circuitos</v>
          </cell>
          <cell r="E3663" t="str">
            <v>UN</v>
          </cell>
          <cell r="F3663">
            <v>394788.7</v>
          </cell>
          <cell r="G3663">
            <v>42578</v>
          </cell>
        </row>
        <row r="3664">
          <cell r="C3664">
            <v>6937</v>
          </cell>
          <cell r="D3664" t="str">
            <v>Pih. Suministro E Instalacion De Distribucion De 18 Circuitos</v>
          </cell>
          <cell r="E3664" t="str">
            <v>UN</v>
          </cell>
          <cell r="F3664">
            <v>409750.7</v>
          </cell>
          <cell r="G3664">
            <v>42578</v>
          </cell>
        </row>
        <row r="3665">
          <cell r="C3665">
            <v>6938</v>
          </cell>
          <cell r="D3665" t="str">
            <v>Pih. Salida Doble De Datos Cat 6A, Incluye Face Plate Ejecutivo De Dos Insertos, Dos Jack</v>
          </cell>
          <cell r="E3665" t="str">
            <v>UN</v>
          </cell>
          <cell r="F3665">
            <v>197968.99</v>
          </cell>
          <cell r="G3665">
            <v>42579</v>
          </cell>
        </row>
        <row r="3666">
          <cell r="C3666">
            <v>6939</v>
          </cell>
          <cell r="D3666" t="str">
            <v>Pih. Suministro E Instalacion De Breaker Enchufable De 1 X 20 Amperios</v>
          </cell>
          <cell r="E3666" t="str">
            <v>UN</v>
          </cell>
          <cell r="F3666">
            <v>22477.06</v>
          </cell>
          <cell r="G3666">
            <v>42592</v>
          </cell>
        </row>
        <row r="3667">
          <cell r="C3667">
            <v>6940</v>
          </cell>
          <cell r="D3667" t="str">
            <v>Pih. Suministro E Instalacion De Breaker Enchufable De 1 X 30 Amperios</v>
          </cell>
          <cell r="E3667" t="str">
            <v>UN</v>
          </cell>
          <cell r="F3667">
            <v>22477.06</v>
          </cell>
          <cell r="G3667">
            <v>42579</v>
          </cell>
        </row>
        <row r="3668">
          <cell r="C3668">
            <v>6941</v>
          </cell>
          <cell r="D3668" t="str">
            <v>Pih. Ventana De Aluminio  De 2.00 X 0.60 Metros, Color Blanco, Vidrio Azul</v>
          </cell>
          <cell r="E3668" t="str">
            <v>UN</v>
          </cell>
          <cell r="F3668">
            <v>262252.56</v>
          </cell>
          <cell r="G3668">
            <v>42579</v>
          </cell>
        </row>
        <row r="3669">
          <cell r="C3669">
            <v>6942</v>
          </cell>
          <cell r="D3669" t="str">
            <v>Pih. Cable Utp 4 Pares Cat 6</v>
          </cell>
          <cell r="E3669" t="str">
            <v>ML</v>
          </cell>
          <cell r="F3669">
            <v>8406.0400000000009</v>
          </cell>
          <cell r="G3669">
            <v>42579</v>
          </cell>
        </row>
        <row r="3670">
          <cell r="C3670">
            <v>6943</v>
          </cell>
          <cell r="D3670" t="str">
            <v>Pih. Ventana En Aluminio De 2.00 X 1.00 Metros, Color Blanco, Vidrio Azul</v>
          </cell>
          <cell r="E3670" t="str">
            <v>UN</v>
          </cell>
          <cell r="F3670">
            <v>694832.56</v>
          </cell>
          <cell r="G3670">
            <v>42579</v>
          </cell>
        </row>
        <row r="3671">
          <cell r="C3671">
            <v>6944</v>
          </cell>
          <cell r="D3671" t="str">
            <v>Pih. Ventana De Aluminio De 1.50 X 1.00 Metros, Color Blanco, Vidrio Azul</v>
          </cell>
          <cell r="E3671" t="str">
            <v>UN</v>
          </cell>
          <cell r="F3671">
            <v>380702.56</v>
          </cell>
          <cell r="G3671">
            <v>42579</v>
          </cell>
        </row>
        <row r="3672">
          <cell r="C3672">
            <v>6945</v>
          </cell>
          <cell r="D3672" t="str">
            <v>Pih. Ventana De Aluminio De 0.80 X 0.40, Color Blanco, Vidrio Azul</v>
          </cell>
          <cell r="E3672" t="str">
            <v>UN</v>
          </cell>
          <cell r="F3672">
            <v>262252.56</v>
          </cell>
          <cell r="G3672">
            <v>42579</v>
          </cell>
        </row>
        <row r="3673">
          <cell r="C3673">
            <v>6946</v>
          </cell>
          <cell r="D3673" t="str">
            <v>Pih. Ventana De Aluminio De 1.50 X 0.40 Metros, Color Blanco, Vidrio Azul</v>
          </cell>
          <cell r="E3673" t="str">
            <v>UN</v>
          </cell>
          <cell r="F3673">
            <v>297787.56</v>
          </cell>
          <cell r="G3673">
            <v>42579</v>
          </cell>
        </row>
        <row r="3674">
          <cell r="C3674">
            <v>6947</v>
          </cell>
          <cell r="D3674" t="str">
            <v>Pih. Ventana De Aluminio De 0.40 X 1.60 Metros, Color Blanco, Vidrio Azul</v>
          </cell>
          <cell r="E3674" t="str">
            <v>UN</v>
          </cell>
          <cell r="F3674">
            <v>308087.56</v>
          </cell>
          <cell r="G3674">
            <v>42579</v>
          </cell>
        </row>
        <row r="3675">
          <cell r="C3675">
            <v>6948</v>
          </cell>
          <cell r="D3675" t="str">
            <v>Pih. Ventana En Aluminio De 1.50 X 1.50 Metros, Color Blanco, Vidrio Azul</v>
          </cell>
          <cell r="E3675" t="str">
            <v>UN</v>
          </cell>
          <cell r="F3675">
            <v>558377.56000000006</v>
          </cell>
          <cell r="G3675">
            <v>42579</v>
          </cell>
        </row>
        <row r="3676">
          <cell r="C3676">
            <v>6949</v>
          </cell>
          <cell r="D3676" t="str">
            <v>Pih. Suministro E Instalacion De Breaker Enchufable De 2 X 50 Amperios</v>
          </cell>
          <cell r="E3676" t="str">
            <v>UN</v>
          </cell>
          <cell r="F3676">
            <v>40393.06</v>
          </cell>
          <cell r="G3676">
            <v>42578</v>
          </cell>
        </row>
        <row r="3677">
          <cell r="C3677">
            <v>6950</v>
          </cell>
          <cell r="D3677" t="str">
            <v>Pih. Marquillas Acrilica Por Punto (Segun Norma)</v>
          </cell>
          <cell r="E3677" t="str">
            <v>UN</v>
          </cell>
          <cell r="F3677">
            <v>8870.91</v>
          </cell>
          <cell r="G3677">
            <v>42579</v>
          </cell>
        </row>
        <row r="3678">
          <cell r="C3678">
            <v>6951</v>
          </cell>
          <cell r="D3678" t="str">
            <v>Pih. Tuberia Y Accesorio Acero Carbon 3"</v>
          </cell>
          <cell r="E3678" t="str">
            <v>ML</v>
          </cell>
          <cell r="F3678">
            <v>81594.36</v>
          </cell>
          <cell r="G3678">
            <v>42578</v>
          </cell>
        </row>
        <row r="3679">
          <cell r="C3679">
            <v>6955</v>
          </cell>
          <cell r="D3679" t="str">
            <v>Losa Aligerada Con Caseton De Icopor, Altura 0.40 Mts. Incluye Torta Superior De 0.05 Mts En Concreto De 4000 Psi</v>
          </cell>
          <cell r="E3679" t="str">
            <v>M2</v>
          </cell>
          <cell r="F3679">
            <v>151200.49</v>
          </cell>
          <cell r="G3679">
            <v>42578</v>
          </cell>
        </row>
        <row r="3680">
          <cell r="C3680">
            <v>6956</v>
          </cell>
          <cell r="D3680" t="str">
            <v>Suministro E Instalacion De Puerta En Malla Eslabonada Transparente De 11.5 X 4.5 Con Apertura De Sistema Mecanico Incluye Rieles Y Todos Los Elementos Para Su Correcta Instalacion</v>
          </cell>
          <cell r="E3680" t="str">
            <v>UN</v>
          </cell>
          <cell r="F3680">
            <v>14848500</v>
          </cell>
          <cell r="G3680">
            <v>42578</v>
          </cell>
        </row>
        <row r="3681">
          <cell r="C3681">
            <v>6957</v>
          </cell>
          <cell r="D3681" t="str">
            <v>Puerta Cortafuego Batientes De Acero De 1.2 X 2.20 Las Hojas Son Fabricadas De Acero Galvanizado Y Pintado Del Mismo Color Del Marco, En Dos Bandejas, Rellenas Con Lana De Roca De 55 Mm De Espesor Adherida Firmemente A Las Bandejas Juntas Intumescentes Rodean La Hoja Por Los Cuatro Bordes</v>
          </cell>
          <cell r="E3681" t="str">
            <v>UN</v>
          </cell>
          <cell r="F3681">
            <v>3721050</v>
          </cell>
          <cell r="G3681">
            <v>42578</v>
          </cell>
        </row>
        <row r="3682">
          <cell r="C3682">
            <v>6958</v>
          </cell>
          <cell r="D3682" t="str">
            <v>Pih. Suministro E Instalacion De Acometida Aerea En Cable De Cobre Thw 2 No. 4/0 Awg + 4/0 Awg Thhn</v>
          </cell>
          <cell r="E3682" t="str">
            <v>ML</v>
          </cell>
          <cell r="F3682">
            <v>205228.48</v>
          </cell>
          <cell r="G3682">
            <v>42580</v>
          </cell>
        </row>
        <row r="3683">
          <cell r="C3683">
            <v>6959</v>
          </cell>
          <cell r="D3683" t="str">
            <v>Pih. Suministro E Instalacion De Acometida En Cable De Cobre Thw 3 No. 2/0 Awg + 2/0 Awg + No. 4 Tawg En Ducto De 1 1/2"</v>
          </cell>
          <cell r="E3683" t="str">
            <v>ML</v>
          </cell>
          <cell r="F3683">
            <v>207114.48</v>
          </cell>
          <cell r="G3683">
            <v>42579</v>
          </cell>
        </row>
        <row r="3684">
          <cell r="C3684">
            <v>6960</v>
          </cell>
          <cell r="D3684" t="str">
            <v>Pih.Suministro E Instalacion De Acometida En Cable De Cobre Thw 3 No. 2/0 Awg + No. 6 Tawg En Ducto De 1 1/2"</v>
          </cell>
          <cell r="E3684" t="str">
            <v>ML</v>
          </cell>
          <cell r="F3684">
            <v>204317.48</v>
          </cell>
          <cell r="G3684">
            <v>42580</v>
          </cell>
        </row>
        <row r="3685">
          <cell r="C3685">
            <v>6961</v>
          </cell>
          <cell r="D3685" t="str">
            <v>Pih. Suministro E Instalacion De Acometida En Cable De Cobre Thw 4 No. 2 Awg + No. 4 Tawg En Ducto De 2"</v>
          </cell>
          <cell r="E3685" t="str">
            <v>ML</v>
          </cell>
          <cell r="F3685">
            <v>176765.48</v>
          </cell>
          <cell r="G3685">
            <v>42579</v>
          </cell>
        </row>
        <row r="3686">
          <cell r="C3686">
            <v>6964</v>
          </cell>
          <cell r="D3686" t="str">
            <v>Interruptor Conmutable Sencillo</v>
          </cell>
          <cell r="E3686" t="str">
            <v>UN</v>
          </cell>
          <cell r="F3686">
            <v>99418.53</v>
          </cell>
          <cell r="G3686">
            <v>42578</v>
          </cell>
        </row>
        <row r="3687">
          <cell r="C3687">
            <v>6966</v>
          </cell>
          <cell r="D3687" t="str">
            <v>Prvc. Instalacion De Poste Hpv 1050 Kg 14 Mts</v>
          </cell>
          <cell r="E3687" t="str">
            <v>UN</v>
          </cell>
          <cell r="F3687">
            <v>2566925.52</v>
          </cell>
          <cell r="G3687">
            <v>42572</v>
          </cell>
        </row>
        <row r="3688">
          <cell r="C3688">
            <v>6967</v>
          </cell>
          <cell r="D3688" t="str">
            <v>Pih. Tuberia Y Accesorios Acero - Carbon 2"</v>
          </cell>
          <cell r="E3688" t="str">
            <v>ML</v>
          </cell>
          <cell r="F3688">
            <v>49522.36</v>
          </cell>
          <cell r="G3688">
            <v>42578</v>
          </cell>
        </row>
        <row r="3689">
          <cell r="C3689">
            <v>6969</v>
          </cell>
          <cell r="D3689" t="str">
            <v>Acometida 2 No. 2 + No. 2 + No. 4T Cobre Thhw</v>
          </cell>
          <cell r="E3689" t="str">
            <v>ML</v>
          </cell>
          <cell r="F3689">
            <v>62066.43</v>
          </cell>
          <cell r="G3689">
            <v>42578</v>
          </cell>
        </row>
        <row r="3690">
          <cell r="C3690">
            <v>6970</v>
          </cell>
          <cell r="D3690" t="str">
            <v>Pih. Tuberia Y Accesorios Acero Carbon 1 1/2"</v>
          </cell>
          <cell r="E3690" t="str">
            <v>ML</v>
          </cell>
          <cell r="F3690">
            <v>36516.17</v>
          </cell>
          <cell r="G3690">
            <v>42578</v>
          </cell>
        </row>
        <row r="3691">
          <cell r="C3691">
            <v>6971</v>
          </cell>
          <cell r="D3691" t="str">
            <v>Pih. Marquillas Para Gabinete Y Patch Panel</v>
          </cell>
          <cell r="E3691" t="str">
            <v>UN</v>
          </cell>
          <cell r="F3691">
            <v>10970.91</v>
          </cell>
          <cell r="G3691">
            <v>42579</v>
          </cell>
        </row>
        <row r="3692">
          <cell r="C3692">
            <v>6972</v>
          </cell>
          <cell r="D3692" t="str">
            <v>Tablero Bifasico Con Puerta Y Espacio Para Totalizador 30 Circuitos Empotrar</v>
          </cell>
          <cell r="E3692" t="str">
            <v>UN</v>
          </cell>
          <cell r="F3692">
            <v>929526.7</v>
          </cell>
          <cell r="G3692">
            <v>42578</v>
          </cell>
        </row>
        <row r="3693">
          <cell r="C3693">
            <v>6976</v>
          </cell>
          <cell r="D3693" t="str">
            <v>Instalacion De Canaleta De 0.12 X 0.05 Mts Con Tapa</v>
          </cell>
          <cell r="E3693" t="str">
            <v>ML</v>
          </cell>
          <cell r="F3693">
            <v>28888.49</v>
          </cell>
          <cell r="G3693">
            <v>42578</v>
          </cell>
        </row>
        <row r="3694">
          <cell r="C3694">
            <v>6978</v>
          </cell>
          <cell r="D3694" t="str">
            <v>Salida Para Television Sin Cable</v>
          </cell>
          <cell r="E3694" t="str">
            <v>UN</v>
          </cell>
          <cell r="F3694">
            <v>64264.38</v>
          </cell>
          <cell r="G3694">
            <v>42578</v>
          </cell>
        </row>
        <row r="3695">
          <cell r="C3695">
            <v>6979</v>
          </cell>
          <cell r="D3695" t="str">
            <v>Pih. Tuberia Y Accesorio Acero - Carbon 1"</v>
          </cell>
          <cell r="E3695" t="str">
            <v>ML</v>
          </cell>
          <cell r="F3695">
            <v>33043.17</v>
          </cell>
          <cell r="G3695">
            <v>42578</v>
          </cell>
        </row>
        <row r="3696">
          <cell r="C3696">
            <v>6980</v>
          </cell>
          <cell r="D3696" t="str">
            <v>Pih. Suministro E Instalacion De Rociadores</v>
          </cell>
          <cell r="E3696" t="str">
            <v>UN</v>
          </cell>
          <cell r="F3696">
            <v>158219.56</v>
          </cell>
          <cell r="G3696">
            <v>42579</v>
          </cell>
        </row>
        <row r="3697">
          <cell r="C3697">
            <v>6981</v>
          </cell>
          <cell r="D3697" t="str">
            <v>Campamento, Instalacion Y Desmonte. Incluye Piso En Concreto Y Cubierta De Eternit, De 5.00 X 3.00 Mts</v>
          </cell>
          <cell r="E3697" t="str">
            <v>UN</v>
          </cell>
          <cell r="F3697">
            <v>2089708</v>
          </cell>
          <cell r="G3697">
            <v>42578</v>
          </cell>
        </row>
        <row r="3698">
          <cell r="C3698">
            <v>6982</v>
          </cell>
          <cell r="D3698" t="str">
            <v>Demoliciones</v>
          </cell>
          <cell r="E3698" t="str">
            <v>UN</v>
          </cell>
          <cell r="F3698">
            <v>15000000</v>
          </cell>
          <cell r="G3698">
            <v>42578</v>
          </cell>
        </row>
        <row r="3699">
          <cell r="C3699">
            <v>6983</v>
          </cell>
          <cell r="D3699" t="str">
            <v>Provision De Señalizacion Horizontal Y Vertical</v>
          </cell>
          <cell r="E3699" t="str">
            <v>GL</v>
          </cell>
          <cell r="F3699">
            <v>14419118.4</v>
          </cell>
          <cell r="G3699">
            <v>42578</v>
          </cell>
        </row>
        <row r="3700">
          <cell r="C3700">
            <v>6984</v>
          </cell>
          <cell r="D3700" t="str">
            <v>Provision De Semaforizacion</v>
          </cell>
          <cell r="E3700" t="str">
            <v>GL</v>
          </cell>
          <cell r="F3700">
            <v>28000000</v>
          </cell>
          <cell r="G3700">
            <v>42578</v>
          </cell>
        </row>
        <row r="3701">
          <cell r="C3701">
            <v>6985</v>
          </cell>
          <cell r="D3701" t="str">
            <v>Edu. Suministro E Instalacion De Tuberia Hierro Ductil Ranurado De 1/2" Sch 40. (Ver Diseño)</v>
          </cell>
          <cell r="E3701" t="str">
            <v>ML</v>
          </cell>
          <cell r="F3701">
            <v>22500</v>
          </cell>
          <cell r="G3701">
            <v>42578</v>
          </cell>
        </row>
        <row r="3702">
          <cell r="C3702">
            <v>6986</v>
          </cell>
          <cell r="D3702" t="str">
            <v>Edu. Suministro E Instalacion De Tuberia Hierro Ductil Ranurado De 1" Sch 40. (Ver Diseño)</v>
          </cell>
          <cell r="E3702" t="str">
            <v>ML</v>
          </cell>
          <cell r="F3702">
            <v>32000</v>
          </cell>
          <cell r="G3702">
            <v>42578</v>
          </cell>
        </row>
        <row r="3703">
          <cell r="C3703">
            <v>6987</v>
          </cell>
          <cell r="D3703" t="str">
            <v>Pih. Valvula De Compuerta 3" En Bronce</v>
          </cell>
          <cell r="E3703" t="str">
            <v>UN</v>
          </cell>
          <cell r="F3703">
            <v>880213.4</v>
          </cell>
          <cell r="G3703">
            <v>42578</v>
          </cell>
        </row>
        <row r="3704">
          <cell r="C3704">
            <v>6988</v>
          </cell>
          <cell r="D3704" t="str">
            <v>Pih. Prueba Hidraulica Sistema Contraincendios</v>
          </cell>
          <cell r="E3704" t="str">
            <v>UN</v>
          </cell>
          <cell r="F3704">
            <v>439213.4</v>
          </cell>
          <cell r="G3704">
            <v>42590</v>
          </cell>
        </row>
        <row r="3705">
          <cell r="C3705">
            <v>6989</v>
          </cell>
          <cell r="D3705" t="str">
            <v>Pih .Accesorios De Fijacion</v>
          </cell>
          <cell r="E3705" t="str">
            <v>UN</v>
          </cell>
          <cell r="F3705">
            <v>9580.7999999999993</v>
          </cell>
          <cell r="G3705">
            <v>42590</v>
          </cell>
        </row>
        <row r="3706">
          <cell r="C3706">
            <v>6990</v>
          </cell>
          <cell r="D3706" t="str">
            <v>Pih. Anclaje De Acero Inoxidable Para Antena</v>
          </cell>
          <cell r="E3706" t="str">
            <v>UN</v>
          </cell>
          <cell r="F3706">
            <v>39333</v>
          </cell>
          <cell r="G3706">
            <v>42579</v>
          </cell>
        </row>
        <row r="3707">
          <cell r="C3707">
            <v>6991</v>
          </cell>
          <cell r="D3707" t="str">
            <v>Pih. Antena G6 Y/O Direccionales</v>
          </cell>
          <cell r="E3707" t="str">
            <v>UN</v>
          </cell>
          <cell r="F3707">
            <v>428000.49</v>
          </cell>
          <cell r="G3707">
            <v>42584</v>
          </cell>
        </row>
        <row r="3708">
          <cell r="C3708">
            <v>6992</v>
          </cell>
          <cell r="D3708" t="str">
            <v>Pih. Patch Cord De 3 Ft Cat 6</v>
          </cell>
          <cell r="E3708" t="str">
            <v>UN</v>
          </cell>
          <cell r="F3708">
            <v>38061.599999999999</v>
          </cell>
          <cell r="G3708">
            <v>42579</v>
          </cell>
        </row>
        <row r="3709">
          <cell r="C3709">
            <v>6993</v>
          </cell>
          <cell r="D3709" t="str">
            <v>Pih. Bateria Estacionaria 800 Ah</v>
          </cell>
          <cell r="E3709" t="str">
            <v>UN</v>
          </cell>
          <cell r="F3709">
            <v>610632.98</v>
          </cell>
          <cell r="G3709">
            <v>42584</v>
          </cell>
        </row>
        <row r="3710">
          <cell r="C3710">
            <v>6994</v>
          </cell>
          <cell r="D3710" t="str">
            <v>Pih. Patch Cord De 5 Ft Cat 6</v>
          </cell>
          <cell r="E3710" t="str">
            <v>UN</v>
          </cell>
          <cell r="F3710">
            <v>41526.6</v>
          </cell>
          <cell r="G3710">
            <v>42579</v>
          </cell>
        </row>
        <row r="3711">
          <cell r="C3711">
            <v>6995</v>
          </cell>
          <cell r="D3711" t="str">
            <v>Pih. Suministro E Instalacion Gabinete Contraincendios</v>
          </cell>
          <cell r="E3711" t="str">
            <v>UN</v>
          </cell>
          <cell r="F3711">
            <v>2259703</v>
          </cell>
          <cell r="G3711">
            <v>42578</v>
          </cell>
        </row>
        <row r="3712">
          <cell r="C3712">
            <v>6997</v>
          </cell>
          <cell r="D3712" t="str">
            <v>Pih. Patch Panel De 24 Puertos Cat 6</v>
          </cell>
          <cell r="E3712" t="str">
            <v>UN</v>
          </cell>
          <cell r="F3712">
            <v>991991.34</v>
          </cell>
          <cell r="G3712">
            <v>42579</v>
          </cell>
        </row>
        <row r="3713">
          <cell r="C3713">
            <v>6998</v>
          </cell>
          <cell r="D3713" t="str">
            <v>Pih. Cable Rg8 Ref 9913 Belden O Similar</v>
          </cell>
          <cell r="E3713" t="str">
            <v>ML</v>
          </cell>
          <cell r="F3713">
            <v>509100.49</v>
          </cell>
          <cell r="G3713">
            <v>42579</v>
          </cell>
        </row>
        <row r="3714">
          <cell r="C3714">
            <v>6999</v>
          </cell>
          <cell r="D3714" t="str">
            <v>Pih. Suministro E Instalacion Siamesas</v>
          </cell>
          <cell r="E3714" t="str">
            <v>UN</v>
          </cell>
          <cell r="F3714">
            <v>2893911.8</v>
          </cell>
          <cell r="G3714">
            <v>42578</v>
          </cell>
        </row>
        <row r="3715">
          <cell r="C3715">
            <v>7003</v>
          </cell>
          <cell r="D3715" t="str">
            <v>Pih. Patch Panel De 16 Puertos Cat 6</v>
          </cell>
          <cell r="E3715" t="str">
            <v>UN</v>
          </cell>
          <cell r="F3715">
            <v>918701.34</v>
          </cell>
          <cell r="G3715">
            <v>42579</v>
          </cell>
        </row>
        <row r="3716">
          <cell r="C3716">
            <v>7004</v>
          </cell>
          <cell r="D3716" t="str">
            <v>Pih. Ventana En Aluminio De 2.00 X 0.40 Metros De Color Blanco, Vidrio Azul</v>
          </cell>
          <cell r="E3716" t="str">
            <v>UN</v>
          </cell>
          <cell r="F3716">
            <v>321477.56</v>
          </cell>
          <cell r="G3716">
            <v>42579</v>
          </cell>
        </row>
        <row r="3717">
          <cell r="C3717">
            <v>7005</v>
          </cell>
          <cell r="D3717" t="str">
            <v>Pih. Ventana En Vidrio Templado De 6 Mm De 1.50 X 1.40 Metros</v>
          </cell>
          <cell r="E3717" t="str">
            <v>UN</v>
          </cell>
          <cell r="F3717">
            <v>1272069.56</v>
          </cell>
          <cell r="G3717">
            <v>42579</v>
          </cell>
        </row>
        <row r="3718">
          <cell r="C3718">
            <v>7007</v>
          </cell>
          <cell r="D3718" t="str">
            <v>Pih. Patch Panel De 24 Puertos Cat 5</v>
          </cell>
          <cell r="E3718" t="str">
            <v>UN</v>
          </cell>
          <cell r="F3718">
            <v>687491.34</v>
          </cell>
          <cell r="G3718">
            <v>42579</v>
          </cell>
        </row>
        <row r="3719">
          <cell r="C3719">
            <v>7011</v>
          </cell>
          <cell r="D3719" t="str">
            <v>Pih. Puerta En Aluminio De 1.20 X 2.40 Metros Color Blanco</v>
          </cell>
          <cell r="E3719" t="str">
            <v>UN</v>
          </cell>
          <cell r="F3719">
            <v>1826329.11</v>
          </cell>
          <cell r="G3719">
            <v>42579</v>
          </cell>
        </row>
        <row r="3720">
          <cell r="C3720">
            <v>7012</v>
          </cell>
          <cell r="D3720" t="str">
            <v>Pih. Organizador De Cable Horizontal De 2 U</v>
          </cell>
          <cell r="E3720" t="str">
            <v>UN</v>
          </cell>
          <cell r="F3720">
            <v>278835.49</v>
          </cell>
          <cell r="G3720">
            <v>42579</v>
          </cell>
        </row>
        <row r="3721">
          <cell r="C3721">
            <v>7014</v>
          </cell>
          <cell r="D3721" t="str">
            <v>Pih. Puerta En Aluminio De 1.40 X 2.40 Metros Color Blanco</v>
          </cell>
          <cell r="E3721" t="str">
            <v>UN</v>
          </cell>
          <cell r="F3721">
            <v>2064356.11</v>
          </cell>
          <cell r="G3721">
            <v>42579</v>
          </cell>
        </row>
        <row r="3722">
          <cell r="C3722">
            <v>7015</v>
          </cell>
          <cell r="D3722" t="str">
            <v>Pih. Porton En Lamina Galvanizada De 3.00 X 3.00 Metros</v>
          </cell>
          <cell r="E3722" t="str">
            <v>UN</v>
          </cell>
          <cell r="F3722">
            <v>1435848.67</v>
          </cell>
          <cell r="G3722">
            <v>42579</v>
          </cell>
        </row>
        <row r="3723">
          <cell r="C3723">
            <v>7016</v>
          </cell>
          <cell r="D3723" t="str">
            <v>Pih. Cerramiento En Malla Eslabonada</v>
          </cell>
          <cell r="E3723" t="str">
            <v>M2</v>
          </cell>
          <cell r="F3723">
            <v>236156.22</v>
          </cell>
          <cell r="G3723">
            <v>42579</v>
          </cell>
        </row>
        <row r="3724">
          <cell r="C3724">
            <v>7017</v>
          </cell>
          <cell r="D3724" t="str">
            <v>Pih. Reja En Aluminio Tipo Bocadillo Color Blanco</v>
          </cell>
          <cell r="E3724" t="str">
            <v>M2</v>
          </cell>
          <cell r="F3724">
            <v>337974.56</v>
          </cell>
          <cell r="G3724">
            <v>42579</v>
          </cell>
        </row>
        <row r="3725">
          <cell r="C3725">
            <v>7018</v>
          </cell>
          <cell r="D3725" t="str">
            <v>Pih. Baranda En Tubo Galvanizado De 1"</v>
          </cell>
          <cell r="E3725" t="str">
            <v>ML</v>
          </cell>
          <cell r="F3725">
            <v>322505.78000000003</v>
          </cell>
          <cell r="G3725">
            <v>42579</v>
          </cell>
        </row>
        <row r="3726">
          <cell r="C3726">
            <v>7019</v>
          </cell>
          <cell r="D3726" t="str">
            <v>Pih. Baranda En Tubo Galvanizado De 1 1/2"</v>
          </cell>
          <cell r="E3726" t="str">
            <v>ML</v>
          </cell>
          <cell r="F3726">
            <v>445292.78</v>
          </cell>
          <cell r="G3726">
            <v>42579</v>
          </cell>
        </row>
        <row r="3727">
          <cell r="C3727">
            <v>7020</v>
          </cell>
          <cell r="D3727" t="str">
            <v>Pih. Conectores Mini Uhf Para Rg 58</v>
          </cell>
          <cell r="E3727" t="str">
            <v>UN</v>
          </cell>
          <cell r="F3727">
            <v>80967</v>
          </cell>
          <cell r="G3727">
            <v>42590</v>
          </cell>
        </row>
        <row r="3728">
          <cell r="C3728">
            <v>7021</v>
          </cell>
          <cell r="D3728" t="str">
            <v>Pih. Accesorios De Organizacion Y Marcacion X Mt De Cable</v>
          </cell>
          <cell r="E3728" t="str">
            <v>ML</v>
          </cell>
          <cell r="F3728">
            <v>4232.45</v>
          </cell>
          <cell r="G3728">
            <v>42579</v>
          </cell>
        </row>
        <row r="3729">
          <cell r="C3729">
            <v>7022</v>
          </cell>
          <cell r="D3729" t="str">
            <v>Pih. Fuente De Poder Astrom Sp150 Trnsyster</v>
          </cell>
          <cell r="E3729" t="str">
            <v>UN</v>
          </cell>
          <cell r="F3729">
            <v>738099.99</v>
          </cell>
          <cell r="G3729">
            <v>42579</v>
          </cell>
        </row>
        <row r="3730">
          <cell r="C3730">
            <v>7023</v>
          </cell>
          <cell r="D3730" t="str">
            <v>Pih. Suministro E Instalacion De Cubierta Techmetnespuma Pur 17 Mm, Color Rall 9002 Tipo Sandwich</v>
          </cell>
          <cell r="E3730" t="str">
            <v>M2</v>
          </cell>
          <cell r="F3730">
            <v>192060.95</v>
          </cell>
          <cell r="G3730">
            <v>42578</v>
          </cell>
        </row>
        <row r="3731">
          <cell r="C3731">
            <v>7024</v>
          </cell>
          <cell r="D3731" t="str">
            <v>Pih. Guayas De Acero De 1/8 0 3/16 Para Vientos</v>
          </cell>
          <cell r="E3731" t="str">
            <v>UN</v>
          </cell>
          <cell r="F3731">
            <v>51970.6</v>
          </cell>
          <cell r="G3731">
            <v>42579</v>
          </cell>
        </row>
        <row r="3732">
          <cell r="C3732">
            <v>7025</v>
          </cell>
          <cell r="D3732" t="str">
            <v>Pih. Certificacion De Puntos De Datos</v>
          </cell>
          <cell r="E3732" t="str">
            <v>UN</v>
          </cell>
          <cell r="F3732">
            <v>63715.24</v>
          </cell>
          <cell r="G3732">
            <v>42579</v>
          </cell>
        </row>
        <row r="3733">
          <cell r="C3733">
            <v>7026</v>
          </cell>
          <cell r="D3733" t="str">
            <v>Pih. Mastil En Tubo Galvanizado De 1/2 X 1/8 X 6</v>
          </cell>
          <cell r="E3733" t="str">
            <v>ML</v>
          </cell>
          <cell r="F3733">
            <v>169178</v>
          </cell>
          <cell r="G3733">
            <v>42579</v>
          </cell>
        </row>
        <row r="3734">
          <cell r="C3734">
            <v>7027</v>
          </cell>
          <cell r="D3734" t="str">
            <v>Pih. Switch 24 Puertos X 10/100 24 + 2 X 1000 Gbps Administrable Capa 2</v>
          </cell>
          <cell r="E3734" t="str">
            <v>UN</v>
          </cell>
          <cell r="F3734">
            <v>2709303.46</v>
          </cell>
          <cell r="G3734">
            <v>42579</v>
          </cell>
        </row>
        <row r="3735">
          <cell r="C3735">
            <v>7029</v>
          </cell>
          <cell r="D3735" t="str">
            <v>Pih. Planta Telefonica 3 Troncales 8 Extensiones</v>
          </cell>
          <cell r="E3735" t="str">
            <v>UN</v>
          </cell>
          <cell r="F3735">
            <v>4478161.9000000004</v>
          </cell>
          <cell r="G3735">
            <v>42579</v>
          </cell>
        </row>
        <row r="3736">
          <cell r="C3736">
            <v>7030</v>
          </cell>
          <cell r="D3736" t="str">
            <v>Pih. Camara Infraroja, 1/3 Ccd, 540 Lineas, Lente Varifocal De 2,8 A 12 Mm , 0 Lux 34 Leds, Icr Dia/Noche, 4 Mascaras De Privacidad, Ip66</v>
          </cell>
          <cell r="E3736" t="str">
            <v>UN</v>
          </cell>
          <cell r="F3736">
            <v>2534434.0299999998</v>
          </cell>
          <cell r="G3736">
            <v>42586</v>
          </cell>
        </row>
        <row r="3737">
          <cell r="C3737">
            <v>7032</v>
          </cell>
          <cell r="D3737" t="str">
            <v>Pih. Radio Base Pro 5100 25W 64 Ch Incluye Bateria Y Cargador</v>
          </cell>
          <cell r="E3737" t="str">
            <v>UN</v>
          </cell>
          <cell r="F3737">
            <v>2860199.99</v>
          </cell>
          <cell r="G3737">
            <v>42579</v>
          </cell>
        </row>
        <row r="3738">
          <cell r="C3738">
            <v>7033</v>
          </cell>
          <cell r="D3738" t="str">
            <v>Pih. Soporte Para Camara Fija</v>
          </cell>
          <cell r="E3738" t="str">
            <v>UN</v>
          </cell>
          <cell r="F3738">
            <v>178758</v>
          </cell>
          <cell r="G3738">
            <v>42579</v>
          </cell>
        </row>
        <row r="3739">
          <cell r="C3739">
            <v>7034</v>
          </cell>
          <cell r="D3739" t="str">
            <v>Pih. Toma Corrientes A 110 V Completo</v>
          </cell>
          <cell r="E3739" t="str">
            <v>UN</v>
          </cell>
          <cell r="F3739">
            <v>59425.66</v>
          </cell>
          <cell r="G3739">
            <v>42579</v>
          </cell>
        </row>
        <row r="3740">
          <cell r="C3740">
            <v>7035</v>
          </cell>
          <cell r="D3740" t="str">
            <v>Pih. Cyberdomo Camara Mobil 12 X Dia/Noche</v>
          </cell>
          <cell r="E3740" t="str">
            <v>UN</v>
          </cell>
          <cell r="F3740">
            <v>6348672.8099999996</v>
          </cell>
          <cell r="G3740">
            <v>42579</v>
          </cell>
        </row>
        <row r="3741">
          <cell r="C3741">
            <v>7037</v>
          </cell>
          <cell r="D3741" t="str">
            <v>Pih. Radio Portatiles Motorola Ep 450</v>
          </cell>
          <cell r="E3741" t="str">
            <v>UN</v>
          </cell>
          <cell r="F3741">
            <v>2930199.99</v>
          </cell>
          <cell r="G3741">
            <v>42579</v>
          </cell>
        </row>
        <row r="3742">
          <cell r="C3742">
            <v>7038</v>
          </cell>
          <cell r="D3742" t="str">
            <v>Pih. Suministro Y Montaje Estructura Metalica</v>
          </cell>
          <cell r="E3742" t="str">
            <v>KG</v>
          </cell>
          <cell r="F3742">
            <v>13852.76</v>
          </cell>
          <cell r="G3742">
            <v>42584</v>
          </cell>
        </row>
        <row r="3743">
          <cell r="C3743">
            <v>7040</v>
          </cell>
          <cell r="D3743" t="str">
            <v>Pih. Varilla Cooperwell 1.8 Monopolo A Tierra</v>
          </cell>
          <cell r="E3743" t="str">
            <v>UN</v>
          </cell>
          <cell r="F3743">
            <v>371054.94</v>
          </cell>
          <cell r="G3743">
            <v>42579</v>
          </cell>
        </row>
        <row r="3744">
          <cell r="C3744">
            <v>7041</v>
          </cell>
          <cell r="D3744" t="str">
            <v>Pih. Instalaciones Garantias Y Mano De Obra</v>
          </cell>
          <cell r="E3744" t="str">
            <v>GL</v>
          </cell>
          <cell r="F3744">
            <v>3750000</v>
          </cell>
          <cell r="G3744">
            <v>42579</v>
          </cell>
        </row>
        <row r="3745">
          <cell r="C3745">
            <v>7042</v>
          </cell>
          <cell r="D3745" t="str">
            <v>Pih. Legalizaciones</v>
          </cell>
          <cell r="E3745" t="str">
            <v>GL</v>
          </cell>
          <cell r="F3745">
            <v>1125000</v>
          </cell>
          <cell r="G3745">
            <v>42579</v>
          </cell>
        </row>
        <row r="3746">
          <cell r="C3746">
            <v>7043</v>
          </cell>
          <cell r="D3746" t="str">
            <v>Pih. Mantenimiento Y Asesoria Anual</v>
          </cell>
          <cell r="E3746" t="str">
            <v>GL</v>
          </cell>
          <cell r="F3746">
            <v>1875000</v>
          </cell>
          <cell r="G3746">
            <v>42579</v>
          </cell>
        </row>
        <row r="3747">
          <cell r="C3747">
            <v>7044</v>
          </cell>
          <cell r="D3747" t="str">
            <v>Pih. Capacitaciones</v>
          </cell>
          <cell r="E3747" t="str">
            <v>GL</v>
          </cell>
          <cell r="F3747">
            <v>7500000</v>
          </cell>
          <cell r="G3747">
            <v>42579</v>
          </cell>
        </row>
        <row r="3748">
          <cell r="C3748">
            <v>7045</v>
          </cell>
          <cell r="D3748" t="str">
            <v>Pih. Suministro E Instalacion De Minisplit De 18000 Btu</v>
          </cell>
          <cell r="E3748" t="str">
            <v>UN</v>
          </cell>
          <cell r="F3748">
            <v>4018027</v>
          </cell>
          <cell r="G3748">
            <v>42579</v>
          </cell>
        </row>
        <row r="3749">
          <cell r="C3749">
            <v>7046</v>
          </cell>
          <cell r="D3749" t="str">
            <v>Pih. Suministro E Instalacion De Minisplit De 12000 Btu</v>
          </cell>
          <cell r="E3749" t="str">
            <v>UN</v>
          </cell>
          <cell r="F3749">
            <v>3467919.49</v>
          </cell>
          <cell r="G3749">
            <v>42579</v>
          </cell>
        </row>
        <row r="3750">
          <cell r="C3750">
            <v>7047</v>
          </cell>
          <cell r="D3750" t="str">
            <v>Pih. Suministro E Instalacion De Minisplit De 9000 Btu</v>
          </cell>
          <cell r="E3750" t="str">
            <v>UN</v>
          </cell>
          <cell r="F3750">
            <v>3122938.09</v>
          </cell>
          <cell r="G3750">
            <v>42579</v>
          </cell>
        </row>
        <row r="3751">
          <cell r="C3751">
            <v>7048</v>
          </cell>
          <cell r="D3751" t="str">
            <v>Pih. Suministro E Instalacion De Cobre Tipo L 1/2</v>
          </cell>
          <cell r="E3751" t="str">
            <v>ML</v>
          </cell>
          <cell r="F3751">
            <v>71084.479999999996</v>
          </cell>
          <cell r="G3751">
            <v>42580</v>
          </cell>
        </row>
        <row r="3752">
          <cell r="C3752">
            <v>7049</v>
          </cell>
          <cell r="D3752" t="str">
            <v>Pih: Concreto Impermeabilizado De 4000 Psi Muros Tanque De Almacenamiento De Agua Potable, Incluye Monte Y Desmonte Formaleta</v>
          </cell>
          <cell r="E3752" t="str">
            <v>M3</v>
          </cell>
          <cell r="F3752">
            <v>980432.12</v>
          </cell>
          <cell r="G3752">
            <v>42578</v>
          </cell>
        </row>
        <row r="3753">
          <cell r="C3753">
            <v>7050</v>
          </cell>
          <cell r="D3753" t="str">
            <v>Pih. Suministro E Instalacion De Cobre Tipo L 3/4"</v>
          </cell>
          <cell r="E3753" t="str">
            <v>ML</v>
          </cell>
          <cell r="F3753">
            <v>99430.67</v>
          </cell>
          <cell r="G3753">
            <v>42579</v>
          </cell>
        </row>
        <row r="3754">
          <cell r="C3754">
            <v>7051</v>
          </cell>
          <cell r="D3754" t="str">
            <v>Pih. Suministro E Instalacion De Cobre Tipo L 1"</v>
          </cell>
          <cell r="E3754" t="str">
            <v>ML</v>
          </cell>
          <cell r="F3754">
            <v>144993.60000000001</v>
          </cell>
          <cell r="G3754">
            <v>42579</v>
          </cell>
        </row>
        <row r="3755">
          <cell r="C3755">
            <v>7052</v>
          </cell>
          <cell r="D3755" t="str">
            <v>Pih: Concreto Impermeabilizado De 4000 Psi Losa Tanque E=0,20</v>
          </cell>
          <cell r="E3755" t="str">
            <v>M2</v>
          </cell>
          <cell r="F3755">
            <v>282793.33</v>
          </cell>
          <cell r="G3755">
            <v>42579</v>
          </cell>
        </row>
        <row r="3756">
          <cell r="C3756">
            <v>7053</v>
          </cell>
          <cell r="D3756" t="str">
            <v>Pih. Suministro E Instalacion De Bomba De Vacio 2 Hp Con Doble Cabezote</v>
          </cell>
          <cell r="E3756" t="str">
            <v>UN</v>
          </cell>
          <cell r="F3756">
            <v>99486379</v>
          </cell>
          <cell r="G3756">
            <v>42579</v>
          </cell>
        </row>
        <row r="3757">
          <cell r="C3757">
            <v>7054</v>
          </cell>
          <cell r="D3757" t="str">
            <v>Pih. Soporte Para Camara Mobil</v>
          </cell>
          <cell r="E3757" t="str">
            <v>UN</v>
          </cell>
          <cell r="F3757">
            <v>276408</v>
          </cell>
          <cell r="G3757">
            <v>42579</v>
          </cell>
        </row>
        <row r="3758">
          <cell r="C3758">
            <v>7056</v>
          </cell>
          <cell r="D3758" t="str">
            <v>Pih. Videograbador De 16 Canales Con Dd De 1024 Gb</v>
          </cell>
          <cell r="E3758" t="str">
            <v>UN</v>
          </cell>
          <cell r="F3758">
            <v>7055531.3300000001</v>
          </cell>
          <cell r="G3758">
            <v>42579</v>
          </cell>
        </row>
        <row r="3759">
          <cell r="C3759">
            <v>7057</v>
          </cell>
          <cell r="D3759" t="str">
            <v>Pih: Suministro E Instalacion Cinta Pvc Sella Junta (0.22) Para Tanque De Almacenamiento</v>
          </cell>
          <cell r="E3759" t="str">
            <v>ML</v>
          </cell>
          <cell r="F3759">
            <v>55729.87</v>
          </cell>
          <cell r="G3759">
            <v>42578</v>
          </cell>
        </row>
        <row r="3760">
          <cell r="C3760">
            <v>7058</v>
          </cell>
          <cell r="D3760" t="str">
            <v>Pih: Excavacion Tanque De Tratamiento Agua Residuales Inclute Retroexcavadora</v>
          </cell>
          <cell r="E3760" t="str">
            <v>M3</v>
          </cell>
          <cell r="F3760">
            <v>29661.38</v>
          </cell>
          <cell r="G3760">
            <v>42578</v>
          </cell>
        </row>
        <row r="3761">
          <cell r="C3761">
            <v>7059</v>
          </cell>
          <cell r="D3761" t="str">
            <v xml:space="preserve"> Pih. Suministro E Instalacion De Alarma De Area 3 Gases Medicinales</v>
          </cell>
          <cell r="E3761" t="str">
            <v>UN</v>
          </cell>
          <cell r="F3761">
            <v>14099173.4</v>
          </cell>
          <cell r="G3761">
            <v>42579</v>
          </cell>
        </row>
        <row r="3762">
          <cell r="C3762">
            <v>7061</v>
          </cell>
          <cell r="D3762" t="str">
            <v>Pih: Placa En Concreto Para Fondo De Tanque Subterreaneo 4000 Psi</v>
          </cell>
          <cell r="E3762" t="str">
            <v>M3</v>
          </cell>
          <cell r="F3762">
            <v>845914.54</v>
          </cell>
          <cell r="G3762">
            <v>42578</v>
          </cell>
        </row>
        <row r="3763">
          <cell r="C3763">
            <v>7062</v>
          </cell>
          <cell r="D3763" t="str">
            <v>Pih. Lente Varifocal Para Camara Fija</v>
          </cell>
          <cell r="E3763" t="str">
            <v>UN</v>
          </cell>
          <cell r="F3763">
            <v>446207.39</v>
          </cell>
          <cell r="G3763">
            <v>42579</v>
          </cell>
        </row>
        <row r="3764">
          <cell r="C3764">
            <v>7064</v>
          </cell>
          <cell r="D3764" t="str">
            <v>Pih. Cable Coaxial Rg-6U</v>
          </cell>
          <cell r="E3764" t="str">
            <v>ML</v>
          </cell>
          <cell r="F3764">
            <v>7280.61</v>
          </cell>
          <cell r="G3764">
            <v>42579</v>
          </cell>
        </row>
        <row r="3765">
          <cell r="C3765">
            <v>7065</v>
          </cell>
          <cell r="D3765" t="str">
            <v>Pih. Suministro E Instalacion De Caja De Corte Para 3 Gases Medicinales</v>
          </cell>
          <cell r="E3765" t="str">
            <v>UN</v>
          </cell>
          <cell r="F3765">
            <v>1844986.4</v>
          </cell>
          <cell r="G3765">
            <v>42579</v>
          </cell>
        </row>
        <row r="3766">
          <cell r="C3766">
            <v>7067</v>
          </cell>
          <cell r="D3766" t="str">
            <v>Pih. Suministro E Instalacion De Valvula De Corte 1/2"</v>
          </cell>
          <cell r="E3766" t="str">
            <v>UN</v>
          </cell>
          <cell r="F3766">
            <v>295270.01</v>
          </cell>
          <cell r="G3766">
            <v>42579</v>
          </cell>
        </row>
        <row r="3767">
          <cell r="C3767">
            <v>7068</v>
          </cell>
          <cell r="D3767" t="str">
            <v>Pih. Conectores Bnc</v>
          </cell>
          <cell r="E3767" t="str">
            <v>UN</v>
          </cell>
          <cell r="F3767">
            <v>12803.61</v>
          </cell>
          <cell r="G3767">
            <v>42579</v>
          </cell>
        </row>
        <row r="3768">
          <cell r="C3768">
            <v>7069</v>
          </cell>
          <cell r="D3768" t="str">
            <v>Pih: Muro En Concreto Foso Ascensor E= 0,20 4000 Psi</v>
          </cell>
          <cell r="E3768" t="str">
            <v>M3</v>
          </cell>
          <cell r="F3768">
            <v>936585.2</v>
          </cell>
          <cell r="G3768">
            <v>42577</v>
          </cell>
        </row>
        <row r="3769">
          <cell r="C3769">
            <v>7070</v>
          </cell>
          <cell r="D3769" t="str">
            <v>Pih. Cable Vehicular Polarizado 14 Awg</v>
          </cell>
          <cell r="E3769" t="str">
            <v>ML</v>
          </cell>
          <cell r="F3769">
            <v>4779.8900000000003</v>
          </cell>
          <cell r="G3769">
            <v>42579</v>
          </cell>
        </row>
        <row r="3770">
          <cell r="C3770">
            <v>7071</v>
          </cell>
          <cell r="D3770" t="str">
            <v>Pih. Suministro E Instalacion De Valvula De Corte 3/4"</v>
          </cell>
          <cell r="E3770" t="str">
            <v>UN</v>
          </cell>
          <cell r="F3770">
            <v>326362.01</v>
          </cell>
          <cell r="G3770">
            <v>42579</v>
          </cell>
        </row>
        <row r="3771">
          <cell r="C3771">
            <v>7072</v>
          </cell>
          <cell r="D3771" t="str">
            <v>Pih. Adaptador De Corriente Para Camaras</v>
          </cell>
          <cell r="E3771" t="str">
            <v>UN</v>
          </cell>
          <cell r="F3771">
            <v>169377.49</v>
          </cell>
          <cell r="G3771">
            <v>42579</v>
          </cell>
        </row>
        <row r="3772">
          <cell r="C3772">
            <v>7073</v>
          </cell>
          <cell r="D3772" t="str">
            <v>Pih. Suministro E Instalacion De Valvula De Corte 1"</v>
          </cell>
          <cell r="E3772" t="str">
            <v>UN</v>
          </cell>
          <cell r="F3772">
            <v>559870.01</v>
          </cell>
          <cell r="G3772">
            <v>42579</v>
          </cell>
        </row>
        <row r="3773">
          <cell r="C3773">
            <v>7074</v>
          </cell>
          <cell r="D3773" t="str">
            <v>Pih. Suministro E Instalacion De Tomas Gases Medicinales (Oxigeno, Aire, Vacio)</v>
          </cell>
          <cell r="E3773" t="str">
            <v>UN</v>
          </cell>
          <cell r="F3773">
            <v>644193.4</v>
          </cell>
          <cell r="G3773">
            <v>42579</v>
          </cell>
        </row>
        <row r="3774">
          <cell r="C3774">
            <v>7075</v>
          </cell>
          <cell r="D3774" t="str">
            <v>Pih: Accesorio De Organizacion Fijacion</v>
          </cell>
          <cell r="E3774" t="str">
            <v>GL</v>
          </cell>
          <cell r="F3774">
            <v>1138715.99</v>
          </cell>
          <cell r="G3774">
            <v>42578</v>
          </cell>
        </row>
        <row r="3775">
          <cell r="C3775">
            <v>7076</v>
          </cell>
          <cell r="D3775" t="str">
            <v>Pih. Division De Baño En Lamina Con Recubrimiento Electrostatico</v>
          </cell>
          <cell r="E3775" t="str">
            <v>M2</v>
          </cell>
          <cell r="F3775">
            <v>964438.4</v>
          </cell>
          <cell r="G3775">
            <v>42579</v>
          </cell>
        </row>
        <row r="3776">
          <cell r="C3776">
            <v>7077</v>
          </cell>
          <cell r="D3776" t="str">
            <v>Pih: Capacitacion Basica</v>
          </cell>
          <cell r="E3776" t="str">
            <v>UN</v>
          </cell>
          <cell r="F3776">
            <v>0</v>
          </cell>
          <cell r="G3776">
            <v>42578</v>
          </cell>
        </row>
        <row r="3777">
          <cell r="C3777">
            <v>7078</v>
          </cell>
          <cell r="D3777" t="str">
            <v>Pih. Monitor Lcd De 21" Para Cctv Con Puerto Rgb/Vga</v>
          </cell>
          <cell r="E3777" t="str">
            <v>UN</v>
          </cell>
          <cell r="F3777">
            <v>3062040.98</v>
          </cell>
          <cell r="G3777">
            <v>42579</v>
          </cell>
        </row>
        <row r="3778">
          <cell r="C3778">
            <v>7079</v>
          </cell>
          <cell r="D3778" t="str">
            <v>Pih. Vidrio Templado De 6 Mm</v>
          </cell>
          <cell r="E3778" t="str">
            <v>M2</v>
          </cell>
          <cell r="F3778">
            <v>182778.56</v>
          </cell>
          <cell r="G3778">
            <v>42579</v>
          </cell>
        </row>
        <row r="3779">
          <cell r="C3779">
            <v>7082</v>
          </cell>
          <cell r="D3779" t="str">
            <v>Pih. Sofware De Acceso Remoto</v>
          </cell>
          <cell r="E3779" t="str">
            <v>UN</v>
          </cell>
          <cell r="F3779">
            <v>3265936.98</v>
          </cell>
          <cell r="G3779">
            <v>42579</v>
          </cell>
        </row>
        <row r="3780">
          <cell r="C3780">
            <v>7084</v>
          </cell>
          <cell r="D3780" t="str">
            <v>Pih: Ups De 6 Kva</v>
          </cell>
          <cell r="E3780" t="str">
            <v>UN</v>
          </cell>
          <cell r="F3780">
            <v>16902946.539999999</v>
          </cell>
          <cell r="G3780">
            <v>42578</v>
          </cell>
        </row>
        <row r="3781">
          <cell r="C3781">
            <v>7085</v>
          </cell>
          <cell r="D3781" t="str">
            <v>Pih. Capacitacion Basica</v>
          </cell>
          <cell r="E3781" t="str">
            <v>UN</v>
          </cell>
          <cell r="F3781">
            <v>1831050</v>
          </cell>
          <cell r="G3781">
            <v>42579</v>
          </cell>
        </row>
        <row r="3782">
          <cell r="C3782">
            <v>7086</v>
          </cell>
          <cell r="D3782" t="str">
            <v>Pih. Sensor De Alarma</v>
          </cell>
          <cell r="E3782" t="str">
            <v>UN</v>
          </cell>
          <cell r="F3782">
            <v>400565.99</v>
          </cell>
          <cell r="G3782">
            <v>42579</v>
          </cell>
        </row>
        <row r="3783">
          <cell r="C3783">
            <v>7087</v>
          </cell>
          <cell r="D3783" t="str">
            <v>Pih. Sirena</v>
          </cell>
          <cell r="E3783" t="str">
            <v>UN</v>
          </cell>
          <cell r="F3783">
            <v>306065.99</v>
          </cell>
          <cell r="G3783">
            <v>42579</v>
          </cell>
        </row>
        <row r="3784">
          <cell r="C3784">
            <v>7088</v>
          </cell>
          <cell r="D3784" t="str">
            <v>Pih. Panel De Alarma 6 Zonas</v>
          </cell>
          <cell r="E3784" t="str">
            <v>UN</v>
          </cell>
          <cell r="F3784">
            <v>2729569.9</v>
          </cell>
          <cell r="G3784">
            <v>42579</v>
          </cell>
        </row>
        <row r="3785">
          <cell r="C3785">
            <v>7090</v>
          </cell>
          <cell r="D3785" t="str">
            <v>Pih: Toma Polo A Tierra Aislado 15A Color Naranja Tipo Hospitalario</v>
          </cell>
          <cell r="E3785" t="str">
            <v>UN</v>
          </cell>
          <cell r="F3785">
            <v>49679.94</v>
          </cell>
          <cell r="G3785">
            <v>42578</v>
          </cell>
        </row>
        <row r="3786">
          <cell r="C3786">
            <v>7091</v>
          </cell>
          <cell r="D3786" t="str">
            <v>Pih. Cable De Instrumentacion Con Proteccion 2 X 16 Para Alarmas</v>
          </cell>
          <cell r="E3786" t="str">
            <v>ML</v>
          </cell>
          <cell r="F3786">
            <v>10992.8</v>
          </cell>
          <cell r="G3786">
            <v>42579</v>
          </cell>
        </row>
        <row r="3787">
          <cell r="C3787">
            <v>7092</v>
          </cell>
          <cell r="D3787" t="str">
            <v>Pih: Cable 3 N0. 12Thhn Fase Azul</v>
          </cell>
          <cell r="E3787" t="str">
            <v>ML</v>
          </cell>
          <cell r="F3787">
            <v>17980.14</v>
          </cell>
          <cell r="G3787">
            <v>42583</v>
          </cell>
        </row>
        <row r="3788">
          <cell r="C3788">
            <v>7093</v>
          </cell>
          <cell r="D3788" t="str">
            <v>Pih: Terminales De Autodesforre 3M</v>
          </cell>
          <cell r="E3788" t="str">
            <v>UN</v>
          </cell>
          <cell r="F3788">
            <v>5315.89</v>
          </cell>
          <cell r="G3788">
            <v>42578</v>
          </cell>
        </row>
        <row r="3789">
          <cell r="C3789">
            <v>7094</v>
          </cell>
          <cell r="D3789" t="str">
            <v>Pih. Cerradura De Acceso</v>
          </cell>
          <cell r="E3789" t="str">
            <v>UN</v>
          </cell>
          <cell r="F3789">
            <v>128314.46</v>
          </cell>
          <cell r="G3789">
            <v>42579</v>
          </cell>
        </row>
        <row r="3790">
          <cell r="C3790">
            <v>7095</v>
          </cell>
          <cell r="D3790" t="str">
            <v>Pih. Cerradura De Interiores</v>
          </cell>
          <cell r="E3790" t="str">
            <v>UN</v>
          </cell>
          <cell r="F3790">
            <v>99875.95</v>
          </cell>
          <cell r="G3790">
            <v>42579</v>
          </cell>
        </row>
        <row r="3791">
          <cell r="C3791">
            <v>7096</v>
          </cell>
          <cell r="D3791" t="str">
            <v>Pih. Cerradura De Baño</v>
          </cell>
          <cell r="E3791" t="str">
            <v>UN</v>
          </cell>
          <cell r="F3791">
            <v>67082.460000000006</v>
          </cell>
          <cell r="G3791">
            <v>42579</v>
          </cell>
        </row>
        <row r="3792">
          <cell r="C3792">
            <v>7097</v>
          </cell>
          <cell r="D3792" t="str">
            <v>Pih: Tablero De 12 Circuitos Con Espacio Para Totalizador</v>
          </cell>
          <cell r="E3792" t="str">
            <v>UN</v>
          </cell>
          <cell r="F3792">
            <v>388332.84</v>
          </cell>
          <cell r="G3792">
            <v>42578</v>
          </cell>
        </row>
        <row r="3793">
          <cell r="C3793">
            <v>7098</v>
          </cell>
          <cell r="D3793" t="str">
            <v>Pih. Tuberia Emt De 1 1/2" Con Accesorios (Curvas, Conectores, Grapas)</v>
          </cell>
          <cell r="E3793" t="str">
            <v>ML</v>
          </cell>
          <cell r="F3793">
            <v>26524.44</v>
          </cell>
          <cell r="G3793">
            <v>42578</v>
          </cell>
        </row>
        <row r="3794">
          <cell r="C3794">
            <v>7099</v>
          </cell>
          <cell r="D3794" t="str">
            <v>Pih: Totalizador Industrial De 3 X 50A</v>
          </cell>
          <cell r="E3794" t="str">
            <v>UN</v>
          </cell>
          <cell r="F3794">
            <v>484137.48</v>
          </cell>
          <cell r="G3794">
            <v>42578</v>
          </cell>
        </row>
        <row r="3795">
          <cell r="C3795">
            <v>7100</v>
          </cell>
          <cell r="D3795" t="str">
            <v>Pih. Tuberia Emt De 1 1/2" Con Accesorios (Curvas, Conectores, Grapas)</v>
          </cell>
          <cell r="E3795" t="str">
            <v>ML</v>
          </cell>
          <cell r="F3795">
            <v>26524.44</v>
          </cell>
          <cell r="G3795">
            <v>42579</v>
          </cell>
        </row>
        <row r="3796">
          <cell r="C3796">
            <v>7101</v>
          </cell>
          <cell r="D3796" t="str">
            <v>Pih. Tuberia Pvc De 1/2" Con Accesorios (Curvas, Conectores, Grapas)</v>
          </cell>
          <cell r="E3796" t="str">
            <v>ML</v>
          </cell>
          <cell r="F3796">
            <v>8371.7800000000007</v>
          </cell>
          <cell r="G3796">
            <v>42579</v>
          </cell>
        </row>
        <row r="3797">
          <cell r="C3797">
            <v>7102</v>
          </cell>
          <cell r="D3797" t="str">
            <v>Pih. Tuberia Pvc De 3/4" Con Acessorios (Curvas, Conectores, Grapas)</v>
          </cell>
          <cell r="E3797" t="str">
            <v>ML</v>
          </cell>
          <cell r="F3797">
            <v>9276.7800000000007</v>
          </cell>
          <cell r="G3797">
            <v>42579</v>
          </cell>
        </row>
        <row r="3798">
          <cell r="C3798">
            <v>7103</v>
          </cell>
          <cell r="D3798" t="str">
            <v>Pih. Caja 5800 (2 X 4) Plastica</v>
          </cell>
          <cell r="E3798" t="str">
            <v>UN</v>
          </cell>
          <cell r="F3798">
            <v>4685.8900000000003</v>
          </cell>
          <cell r="G3798">
            <v>42579</v>
          </cell>
        </row>
        <row r="3799">
          <cell r="C3799">
            <v>7104</v>
          </cell>
          <cell r="D3799" t="str">
            <v>Pih. Totalizador Industrial De 3 X 30A</v>
          </cell>
          <cell r="E3799" t="str">
            <v>UN</v>
          </cell>
          <cell r="F3799">
            <v>358557.48</v>
          </cell>
          <cell r="G3799">
            <v>42578</v>
          </cell>
        </row>
        <row r="3800">
          <cell r="C3800">
            <v>7105</v>
          </cell>
          <cell r="D3800" t="str">
            <v>Pih. Caja 2400 (4 X 4) Plastica</v>
          </cell>
          <cell r="E3800" t="str">
            <v>UN</v>
          </cell>
          <cell r="F3800">
            <v>5000.8900000000003</v>
          </cell>
          <cell r="G3800">
            <v>42579</v>
          </cell>
        </row>
        <row r="3801">
          <cell r="C3801">
            <v>7106</v>
          </cell>
          <cell r="D3801" t="str">
            <v>Pih. Caja De Paso De 15 X 15</v>
          </cell>
          <cell r="E3801" t="str">
            <v>UN</v>
          </cell>
          <cell r="F3801">
            <v>26590.78</v>
          </cell>
          <cell r="G3801">
            <v>42579</v>
          </cell>
        </row>
        <row r="3802">
          <cell r="C3802">
            <v>7107</v>
          </cell>
          <cell r="D3802" t="str">
            <v>Pih. Caja De Paso De 20 X 20</v>
          </cell>
          <cell r="E3802" t="str">
            <v>UN</v>
          </cell>
          <cell r="F3802">
            <v>32890.78</v>
          </cell>
          <cell r="G3802">
            <v>42579</v>
          </cell>
        </row>
        <row r="3803">
          <cell r="C3803">
            <v>7108</v>
          </cell>
          <cell r="D3803" t="str">
            <v>Pih. Breaker Monopolar De 1 X 20 Amperios</v>
          </cell>
          <cell r="E3803" t="str">
            <v>UN</v>
          </cell>
          <cell r="F3803">
            <v>21695.89</v>
          </cell>
          <cell r="G3803">
            <v>42579</v>
          </cell>
        </row>
        <row r="3804">
          <cell r="C3804">
            <v>7109</v>
          </cell>
          <cell r="D3804" t="str">
            <v>Pih. Acometida Ups 3 - 8 Kva</v>
          </cell>
          <cell r="E3804" t="str">
            <v>ML</v>
          </cell>
          <cell r="F3804">
            <v>69137.88</v>
          </cell>
          <cell r="G3804">
            <v>42579</v>
          </cell>
        </row>
        <row r="3805">
          <cell r="C3805">
            <v>7110</v>
          </cell>
          <cell r="D3805" t="str">
            <v>Pih. Tuberia Emt De 1/2" Con Accesorios (Curvas, Conectores, Grapas)</v>
          </cell>
          <cell r="E3805" t="str">
            <v>ML</v>
          </cell>
          <cell r="F3805">
            <v>13284.72</v>
          </cell>
          <cell r="G3805">
            <v>42579</v>
          </cell>
        </row>
        <row r="3806">
          <cell r="C3806">
            <v>7111</v>
          </cell>
          <cell r="D3806" t="str">
            <v>Pih. Tuberia Emt De 3/4" Con Accesorios (Curvas, Conectores, Grapas)</v>
          </cell>
          <cell r="E3806" t="str">
            <v>ML</v>
          </cell>
          <cell r="F3806">
            <v>17142.62</v>
          </cell>
          <cell r="G3806">
            <v>42579</v>
          </cell>
        </row>
        <row r="3807">
          <cell r="C3807">
            <v>7112</v>
          </cell>
          <cell r="D3807" t="str">
            <v>Pih. Instalacion Ysuministro Puerta 0.70 X 2.40</v>
          </cell>
          <cell r="E3807" t="str">
            <v>UN</v>
          </cell>
          <cell r="F3807">
            <v>811747.11</v>
          </cell>
          <cell r="G3807">
            <v>42579</v>
          </cell>
        </row>
        <row r="3808">
          <cell r="C3808">
            <v>7113</v>
          </cell>
          <cell r="D3808" t="str">
            <v>Pih. Fallebas</v>
          </cell>
          <cell r="E3808" t="str">
            <v>UN</v>
          </cell>
          <cell r="F3808">
            <v>65521.37</v>
          </cell>
          <cell r="G3808">
            <v>42579</v>
          </cell>
        </row>
        <row r="3809">
          <cell r="C3809">
            <v>7114</v>
          </cell>
          <cell r="D3809" t="str">
            <v>Pih. Certificacion De Puntos De Datos</v>
          </cell>
          <cell r="E3809" t="str">
            <v>UN</v>
          </cell>
          <cell r="F3809">
            <v>61035</v>
          </cell>
          <cell r="G3809">
            <v>42579</v>
          </cell>
        </row>
        <row r="3810">
          <cell r="C3810">
            <v>7115</v>
          </cell>
          <cell r="D3810" t="str">
            <v>Pih. Excavacion A Maquina Y Retiro De Material</v>
          </cell>
          <cell r="E3810" t="str">
            <v>M3</v>
          </cell>
          <cell r="F3810">
            <v>28400.28</v>
          </cell>
          <cell r="G3810">
            <v>42579</v>
          </cell>
        </row>
        <row r="3811">
          <cell r="C3811">
            <v>7116</v>
          </cell>
          <cell r="D3811" t="str">
            <v>Pih. Ascensor 5 Paradas</v>
          </cell>
          <cell r="E3811" t="str">
            <v>UN</v>
          </cell>
          <cell r="F3811">
            <v>146805456</v>
          </cell>
          <cell r="G3811">
            <v>42583</v>
          </cell>
        </row>
        <row r="3812">
          <cell r="C3812">
            <v>7117</v>
          </cell>
          <cell r="D3812" t="str">
            <v>Pih. Ascensor Camillero 5 Paradas</v>
          </cell>
          <cell r="E3812" t="str">
            <v>UN</v>
          </cell>
          <cell r="F3812">
            <v>223313800.06</v>
          </cell>
          <cell r="G3812">
            <v>42583</v>
          </cell>
        </row>
        <row r="3813">
          <cell r="C3813">
            <v>7118</v>
          </cell>
          <cell r="D3813" t="str">
            <v>Pih. Gabinete De 1.55 M</v>
          </cell>
          <cell r="E3813" t="str">
            <v>UN</v>
          </cell>
          <cell r="F3813">
            <v>4168628.43</v>
          </cell>
          <cell r="G3813">
            <v>42583</v>
          </cell>
        </row>
        <row r="3814">
          <cell r="C3814">
            <v>7119</v>
          </cell>
          <cell r="D3814" t="str">
            <v>Pih. Modulo De 1 Jack Rj45, Cat 6</v>
          </cell>
          <cell r="E3814" t="str">
            <v>UN</v>
          </cell>
          <cell r="F3814">
            <v>34037.620000000003</v>
          </cell>
          <cell r="G3814">
            <v>42583</v>
          </cell>
        </row>
        <row r="3815">
          <cell r="C3815">
            <v>7120</v>
          </cell>
          <cell r="D3815" t="str">
            <v>Pih. Switch De 16 Puertos X 10/100 Basetx No Administrable</v>
          </cell>
          <cell r="E3815" t="str">
            <v>UN</v>
          </cell>
          <cell r="F3815">
            <v>2393531.33</v>
          </cell>
          <cell r="G3815">
            <v>42584</v>
          </cell>
        </row>
        <row r="3816">
          <cell r="C3816">
            <v>7121</v>
          </cell>
          <cell r="D3816" t="str">
            <v>Pih. Camara Fija Autoiris Color 480 Tvl Dia / Noche</v>
          </cell>
          <cell r="E3816" t="str">
            <v>UN</v>
          </cell>
          <cell r="F3816">
            <v>2478735</v>
          </cell>
          <cell r="G3816">
            <v>42580</v>
          </cell>
        </row>
        <row r="3817">
          <cell r="C3817">
            <v>7122</v>
          </cell>
          <cell r="D3817" t="str">
            <v>Pih. Videograbador De 16 Canales Con Dd De 1024 Gb</v>
          </cell>
          <cell r="E3817" t="str">
            <v>UN</v>
          </cell>
          <cell r="F3817">
            <v>7055531.3300000001</v>
          </cell>
          <cell r="G3817">
            <v>42584</v>
          </cell>
        </row>
        <row r="3818">
          <cell r="C3818">
            <v>7123</v>
          </cell>
          <cell r="D3818" t="str">
            <v>Pih. Construccion , Instalacion Y Puesta De Planta De Tratamiento - Tanques (Eqa-01, D=1,7 M- Mbbr-01, D=1,30;  Cla-01 D=1,7 Mts) Incluye :  Tanque De Tratamiento Biologico - Tablero Electrico - Soplador Regenerativo - Bombas Sumergibles, Dosificadoras, Tuberias Y Valvula</v>
          </cell>
          <cell r="E3818" t="str">
            <v>UN</v>
          </cell>
          <cell r="F3818">
            <v>137500000</v>
          </cell>
          <cell r="G3818">
            <v>42583</v>
          </cell>
        </row>
        <row r="3819">
          <cell r="C3819">
            <v>7124</v>
          </cell>
          <cell r="D3819" t="str">
            <v>Pih. Tanque Industrial Subterraneo, Cilindrico Horizontal Con Fondo Abombados De 42000 Lts, Diametro 2,60 Mt, Longitud De 8 Mt, Espesor 10 Mm Rn Plastico Reforzado En Fibra De Vidrio.</v>
          </cell>
          <cell r="E3819" t="str">
            <v>UN</v>
          </cell>
          <cell r="F3819">
            <v>55482970.899999999</v>
          </cell>
          <cell r="G3819">
            <v>42583</v>
          </cell>
        </row>
        <row r="3820">
          <cell r="C3820">
            <v>7125</v>
          </cell>
          <cell r="D3820" t="str">
            <v>Pih. Multitoma Para Gabinete Tipo Hospitalario Para Rack</v>
          </cell>
          <cell r="E3820" t="str">
            <v>UN</v>
          </cell>
          <cell r="F3820">
            <v>355280.35</v>
          </cell>
          <cell r="G3820">
            <v>42584</v>
          </cell>
        </row>
        <row r="3821">
          <cell r="C3821">
            <v>7126</v>
          </cell>
          <cell r="D3821" t="str">
            <v>Pih. Ups De 6 Kva</v>
          </cell>
          <cell r="E3821" t="str">
            <v>UN</v>
          </cell>
          <cell r="F3821">
            <v>16907407.84</v>
          </cell>
          <cell r="G3821">
            <v>42584</v>
          </cell>
        </row>
        <row r="3822">
          <cell r="C3822">
            <v>7127</v>
          </cell>
          <cell r="D3822" t="str">
            <v>Pih. Provision Para Publicacion Y Gestion Social</v>
          </cell>
          <cell r="E3822" t="str">
            <v>GL</v>
          </cell>
          <cell r="F3822">
            <v>534217877.10000002</v>
          </cell>
          <cell r="G3822">
            <v>42580</v>
          </cell>
        </row>
        <row r="3823">
          <cell r="C3823">
            <v>7137</v>
          </cell>
          <cell r="D3823" t="str">
            <v>Manejo Y Control De Aguas (Ver Diseño)</v>
          </cell>
          <cell r="E3823" t="str">
            <v>GL</v>
          </cell>
          <cell r="F3823">
            <v>47124000</v>
          </cell>
          <cell r="G3823">
            <v>42587</v>
          </cell>
        </row>
        <row r="3824">
          <cell r="C3824">
            <v>7138</v>
          </cell>
          <cell r="D3824" t="str">
            <v>Demolicion De Zonas De Vivienda</v>
          </cell>
          <cell r="E3824" t="str">
            <v>M2</v>
          </cell>
          <cell r="F3824">
            <v>17462.5</v>
          </cell>
          <cell r="G3824">
            <v>42587</v>
          </cell>
        </row>
        <row r="3825">
          <cell r="C3825">
            <v>7139</v>
          </cell>
          <cell r="D3825" t="str">
            <v>Adecuacion Y Restauracion De Zonas Aledañas Que Se Cancelaran Por Actividades Realizadas Hasta Agotar Monto</v>
          </cell>
          <cell r="E3825" t="str">
            <v>GL</v>
          </cell>
          <cell r="F3825">
            <v>269178000</v>
          </cell>
          <cell r="G3825">
            <v>42587</v>
          </cell>
        </row>
        <row r="3826">
          <cell r="C3826">
            <v>7140</v>
          </cell>
          <cell r="D3826" t="str">
            <v>Construccion De Puentes Peatonales, Longitud = 6.00 Metros (Ver Diseño)</v>
          </cell>
          <cell r="E3826" t="str">
            <v>UN</v>
          </cell>
          <cell r="F3826">
            <v>62832000</v>
          </cell>
          <cell r="G3826">
            <v>42587</v>
          </cell>
        </row>
        <row r="3827">
          <cell r="C3827">
            <v>7141</v>
          </cell>
          <cell r="D3827" t="str">
            <v>Limpieza General (Ver Diseño)</v>
          </cell>
          <cell r="E3827" t="str">
            <v>M3</v>
          </cell>
          <cell r="F3827">
            <v>38620</v>
          </cell>
          <cell r="G3827">
            <v>42587</v>
          </cell>
        </row>
        <row r="3828">
          <cell r="C3828">
            <v>7142</v>
          </cell>
          <cell r="D3828" t="str">
            <v>Pasacalles De 1.00 X 6.00 Metros (Ver Diseño)</v>
          </cell>
          <cell r="E3828" t="str">
            <v>UN</v>
          </cell>
          <cell r="F3828">
            <v>235620</v>
          </cell>
          <cell r="G3828">
            <v>42587</v>
          </cell>
        </row>
        <row r="3829">
          <cell r="C3829">
            <v>7143</v>
          </cell>
          <cell r="D3829" t="str">
            <v>Valla Informativa De 3.00 X 6.00 Metros Con Estructura De Fijacion En Cercha Metalica (Ver Diseño)</v>
          </cell>
          <cell r="E3829" t="str">
            <v>UN</v>
          </cell>
          <cell r="F3829">
            <v>10566400</v>
          </cell>
          <cell r="G3829">
            <v>42587</v>
          </cell>
        </row>
        <row r="3830">
          <cell r="C3830">
            <v>7144</v>
          </cell>
          <cell r="D3830" t="str">
            <v>Manejo Socio Ambiental (Ver Diseño)</v>
          </cell>
          <cell r="E3830" t="str">
            <v>GL</v>
          </cell>
          <cell r="F3830">
            <v>23562000</v>
          </cell>
          <cell r="G3830">
            <v>42587</v>
          </cell>
        </row>
        <row r="3831">
          <cell r="C3831">
            <v>7145</v>
          </cell>
          <cell r="D3831" t="str">
            <v>Diseño Del Proyecto De Canalizacion</v>
          </cell>
          <cell r="E3831" t="str">
            <v>GL</v>
          </cell>
          <cell r="F3831">
            <v>55000000</v>
          </cell>
          <cell r="G3831">
            <v>42587</v>
          </cell>
        </row>
        <row r="3832">
          <cell r="C3832">
            <v>7146</v>
          </cell>
          <cell r="D3832" t="str">
            <v>Adquisicion De Viviendas Que Impidan La Canalizacion Del Arroyo Hasta Agotar Monto</v>
          </cell>
          <cell r="E3832" t="str">
            <v>GL</v>
          </cell>
          <cell r="F3832">
            <v>420000000</v>
          </cell>
          <cell r="G3832">
            <v>42587</v>
          </cell>
        </row>
        <row r="3833">
          <cell r="C3833">
            <v>7147</v>
          </cell>
          <cell r="D3833" t="str">
            <v>Suministro E Instalacion De Tuberia De Agua Potable De 2" De Diametro En Pvc, Incluye Excavacion (Ver Diseño)</v>
          </cell>
          <cell r="E3833" t="str">
            <v>ML</v>
          </cell>
          <cell r="F3833">
            <v>149226</v>
          </cell>
          <cell r="G3833">
            <v>42587</v>
          </cell>
        </row>
        <row r="3834">
          <cell r="C3834">
            <v>7148</v>
          </cell>
          <cell r="D3834" t="str">
            <v>Suministro E Instalacion De Tuberia Sanitaria De 8" En Pvc, Incluye Excavacion (Ver Diseño)</v>
          </cell>
          <cell r="E3834" t="str">
            <v>ML</v>
          </cell>
          <cell r="F3834">
            <v>148500</v>
          </cell>
          <cell r="G3834">
            <v>42587</v>
          </cell>
        </row>
        <row r="3835">
          <cell r="C3835">
            <v>7152</v>
          </cell>
          <cell r="D3835" t="str">
            <v>Pilote Pre Excavado D = 0.60 Metros, En Concreto De 4000 Psi</v>
          </cell>
          <cell r="E3835" t="str">
            <v>ML</v>
          </cell>
          <cell r="F3835">
            <v>556845.42000000004</v>
          </cell>
          <cell r="G3835">
            <v>42591</v>
          </cell>
        </row>
        <row r="3836">
          <cell r="C3836">
            <v>7155</v>
          </cell>
          <cell r="D3836" t="str">
            <v>Demolición De Pilote D = 0.60 Metros De Concreto Armado</v>
          </cell>
          <cell r="E3836" t="str">
            <v>ML</v>
          </cell>
          <cell r="F3836">
            <v>141068.20000000001</v>
          </cell>
          <cell r="G3836">
            <v>42587</v>
          </cell>
        </row>
        <row r="3837">
          <cell r="C3837">
            <v>7158</v>
          </cell>
          <cell r="D3837" t="str">
            <v>Viga De Atado / Coronación De Pantalla Pilotes De 0.60 X 0.40 Metros</v>
          </cell>
          <cell r="E3837" t="str">
            <v>ML</v>
          </cell>
          <cell r="F3837">
            <v>360051.26</v>
          </cell>
          <cell r="G3837">
            <v>42587</v>
          </cell>
        </row>
        <row r="3838">
          <cell r="C3838">
            <v>7159</v>
          </cell>
          <cell r="D3838" t="str">
            <v>Cerramiento En Malla Eslabonada H = 1.80 Metros, Incluye Desmontaje (Varios Usos)</v>
          </cell>
          <cell r="E3838" t="str">
            <v>ML</v>
          </cell>
          <cell r="F3838">
            <v>37356.58</v>
          </cell>
          <cell r="G3838">
            <v>42587</v>
          </cell>
        </row>
        <row r="3839">
          <cell r="C3839">
            <v>7160</v>
          </cell>
          <cell r="D3839" t="str">
            <v>Prvc. Instalacion De Codos Grp Y/O Pvc Dn 1500 Pn=1 Sn 2500 (0-30º)</v>
          </cell>
          <cell r="E3839" t="str">
            <v>UN</v>
          </cell>
          <cell r="F3839">
            <v>877801.84</v>
          </cell>
          <cell r="G3839">
            <v>42591</v>
          </cell>
        </row>
        <row r="3840">
          <cell r="C3840">
            <v>7161</v>
          </cell>
          <cell r="D3840" t="str">
            <v>Prvc. Instalacionde Tuberias En Grp Y/O Pvc De Diametro 1500 Mm, Pn=1.00 Sn 2500</v>
          </cell>
          <cell r="E3840" t="str">
            <v>ML</v>
          </cell>
          <cell r="F3840">
            <v>107589.64</v>
          </cell>
          <cell r="G3840">
            <v>42591</v>
          </cell>
        </row>
        <row r="3841">
          <cell r="C3841">
            <v>7163</v>
          </cell>
          <cell r="D3841" t="str">
            <v>Prvc. Suminidtro De Tee De 1,500 X 1,500 Mm, Sn 2500, Incluye Uniones, Accesorio Y Transporte</v>
          </cell>
          <cell r="E3841" t="str">
            <v>UN</v>
          </cell>
          <cell r="F3841">
            <v>19934000</v>
          </cell>
          <cell r="G3841">
            <v>42591</v>
          </cell>
        </row>
        <row r="3842">
          <cell r="C3842">
            <v>7165</v>
          </cell>
          <cell r="D3842" t="str">
            <v>Prvc. Suministro Codos Grp Y/O Pvc Dn 2200 Pn=1 Sn 2500 (0º-30º) Incluye Union Y Transporte</v>
          </cell>
          <cell r="E3842" t="str">
            <v>UN</v>
          </cell>
          <cell r="F3842">
            <v>10352000</v>
          </cell>
          <cell r="G3842">
            <v>42591</v>
          </cell>
        </row>
        <row r="3843">
          <cell r="C3843">
            <v>7167</v>
          </cell>
          <cell r="D3843" t="str">
            <v>Prvc. Suministro Codos Grp Y/O Pvc Dn 1500 Pn=1 Sn 2500 (0º-30º) Incluye Union Y Transporte</v>
          </cell>
          <cell r="E3843" t="str">
            <v>UN</v>
          </cell>
          <cell r="F3843">
            <v>5094000</v>
          </cell>
          <cell r="G3843">
            <v>42591</v>
          </cell>
        </row>
        <row r="3844">
          <cell r="C3844">
            <v>7169</v>
          </cell>
          <cell r="D3844" t="str">
            <v>Prvc. Suministro De Tuberia En Grp Y/O Pvc De Diametro 1500 Mm, Pn=1, Sn 2500, Incluye Union Y Transporte</v>
          </cell>
          <cell r="E3844" t="str">
            <v>ML</v>
          </cell>
          <cell r="F3844">
            <v>1634346</v>
          </cell>
          <cell r="G3844">
            <v>42591</v>
          </cell>
        </row>
        <row r="3845">
          <cell r="C3845">
            <v>7170</v>
          </cell>
          <cell r="D3845" t="str">
            <v>Prvc. Instalacion De Tee De 1,500 X 1,500 Mm, Sn 2500, Incluye Uniones, Accesorios Y Transporte</v>
          </cell>
          <cell r="E3845" t="str">
            <v>UN</v>
          </cell>
          <cell r="F3845">
            <v>815673.45</v>
          </cell>
          <cell r="G3845">
            <v>42591</v>
          </cell>
        </row>
        <row r="3846">
          <cell r="C3846">
            <v>7171</v>
          </cell>
          <cell r="D3846" t="str">
            <v>Prvc. Suplemento De Trabajo En Tensión Retiro Puente De Línea Trifásico M.T.</v>
          </cell>
          <cell r="E3846" t="str">
            <v>UN</v>
          </cell>
          <cell r="F3846">
            <v>27607.94</v>
          </cell>
          <cell r="G3846">
            <v>42591</v>
          </cell>
        </row>
        <row r="3847">
          <cell r="C3847">
            <v>7172</v>
          </cell>
          <cell r="D3847" t="str">
            <v>P. 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3847" t="str">
            <v>M2</v>
          </cell>
          <cell r="F3847">
            <v>110093.58</v>
          </cell>
          <cell r="G3847">
            <v>42599</v>
          </cell>
        </row>
        <row r="3848">
          <cell r="C3848">
            <v>7173</v>
          </cell>
          <cell r="D3848" t="str">
            <v>Desmonte De Cielo Raso A Una Altura &lt; 3.00 Metros, Incluye Retiro De Material</v>
          </cell>
          <cell r="E3848" t="str">
            <v>M2</v>
          </cell>
          <cell r="F3848">
            <v>9506.75</v>
          </cell>
          <cell r="G3848">
            <v>42600</v>
          </cell>
        </row>
        <row r="3849">
          <cell r="C3849">
            <v>7174</v>
          </cell>
          <cell r="D3849" t="str">
            <v>Desmonte De Unidad De Acondicionador De Aire Tipo Split Con Manejadora Y Reubicación (Incluye Regata, Materiales Y Puesta En Funcionamiento)</v>
          </cell>
          <cell r="E3849" t="str">
            <v>UN</v>
          </cell>
          <cell r="F3849">
            <v>400000</v>
          </cell>
          <cell r="G3849">
            <v>42601</v>
          </cell>
        </row>
        <row r="3850">
          <cell r="C3850">
            <v>7175</v>
          </cell>
          <cell r="D3850" t="str">
            <v>Dado De Anclaje De Dovelas En Concreto De 3000 Psi De 0.30 X 0.30 X 0.30 Metros, Incluye Excavación Y Acero De Refuerzo</v>
          </cell>
          <cell r="E3850" t="str">
            <v>UN</v>
          </cell>
          <cell r="F3850">
            <v>16210.76</v>
          </cell>
          <cell r="G3850">
            <v>42600</v>
          </cell>
        </row>
        <row r="3851">
          <cell r="C3851">
            <v>7177</v>
          </cell>
          <cell r="D3851" t="str">
            <v>Banca En Concreto De 3000 Psi Impermabilizado, E = 0.08 Metros Y Ancho 0.45 Metros, Incluye Acero De Refuerzo, Varilla De 3/8" En Cuadricula De 0.15 Metros En Ambos Sentidos, Con Apoyo A Cada 3.00 Metros, Altura 0.45 Metros</v>
          </cell>
          <cell r="E3851" t="str">
            <v>ML</v>
          </cell>
          <cell r="F3851">
            <v>61291.56</v>
          </cell>
          <cell r="G3851">
            <v>42604</v>
          </cell>
        </row>
        <row r="3852">
          <cell r="C3852">
            <v>7178</v>
          </cell>
          <cell r="D3852" t="str">
            <v>Plantilla De Piso En Concreto De 3000 Psi E = 0.10 Metros, Esmaltado Y Con Endurecedor</v>
          </cell>
          <cell r="E3852" t="str">
            <v>M2</v>
          </cell>
          <cell r="F3852">
            <v>69211.09</v>
          </cell>
          <cell r="G3852">
            <v>42600</v>
          </cell>
        </row>
        <row r="3853">
          <cell r="C3853">
            <v>7179</v>
          </cell>
          <cell r="D3853" t="str">
            <v>Zócalo Media Caña Con Mortero 1:4 Impermeabilizado</v>
          </cell>
          <cell r="E3853" t="str">
            <v>ML</v>
          </cell>
          <cell r="F3853">
            <v>12075.61</v>
          </cell>
          <cell r="G3853">
            <v>42600</v>
          </cell>
        </row>
        <row r="3854">
          <cell r="C3854">
            <v>7180</v>
          </cell>
          <cell r="D3854" t="str">
            <v>Suministro E Instalación De Puerta Metálica Con Mirilla De 0.20 X 0.30 Metros, Calibre 20 Por Una Faz Y Marco Calibre18, De 1.00 X 2.00 Metros, Incluye Pintura Anticorrosiva, Esmalte, Cerradura Y Herraje</v>
          </cell>
          <cell r="E3854" t="str">
            <v>UN</v>
          </cell>
          <cell r="F3854">
            <v>285437.5</v>
          </cell>
          <cell r="G3854">
            <v>42600</v>
          </cell>
        </row>
        <row r="3855">
          <cell r="C3855">
            <v>7184</v>
          </cell>
          <cell r="D3855" t="str">
            <v>Suministro E Instalación De Malla Expandida Imt-20 Calibre 2.5 Material Hr, Incluye Accesorios De Instalación (Angulos, Tornillos) Para Evitar Acceso A Estructura Metálica En Varilla De 1/2"</v>
          </cell>
          <cell r="E3855" t="str">
            <v>M2</v>
          </cell>
          <cell r="F3855">
            <v>110746.84</v>
          </cell>
          <cell r="G3855">
            <v>42601</v>
          </cell>
        </row>
        <row r="3856">
          <cell r="C3856">
            <v>7192</v>
          </cell>
          <cell r="D3856" t="str">
            <v>Suministro E Instalación De Detector De Metal Y Armas Tipo Arco, Cobertura De Pies A Cabeza 100 A 240 Vac, 50 A 60 Hz / 55 W, 1 - 200 Por Programa Para Selección De Objetivos En Forma Precisa, 1.90 X 2.20 X 0.57 Metros, Garrett</v>
          </cell>
          <cell r="E3856" t="str">
            <v>UN</v>
          </cell>
          <cell r="F3856">
            <v>16053000</v>
          </cell>
          <cell r="G3856">
            <v>42601</v>
          </cell>
        </row>
        <row r="3857">
          <cell r="C3857">
            <v>7193</v>
          </cell>
          <cell r="D3857" t="str">
            <v>Suministro De Detector De Metales Puntuales Pinpointer, 360° Y Punta, Ip66 Resistente Al Agua Y Polvo. Localización Puntual De Metal En Lugares Confinados, En Las Paredes, Madera, Garrett</v>
          </cell>
          <cell r="E3857" t="str">
            <v>UN</v>
          </cell>
          <cell r="F3857">
            <v>509240</v>
          </cell>
          <cell r="G3857">
            <v>42601</v>
          </cell>
        </row>
        <row r="3858">
          <cell r="C3858">
            <v>7194</v>
          </cell>
          <cell r="D3858" t="str">
            <v>Suministro E Instalación De Sanitario Comby 15" Antivandálico Con Su Grifería, Incluye Accesorios Para Instalación; Línea Penitenciaría</v>
          </cell>
          <cell r="E3858" t="str">
            <v>UN</v>
          </cell>
          <cell r="F3858">
            <v>3286216.67</v>
          </cell>
          <cell r="G3858">
            <v>42601</v>
          </cell>
        </row>
        <row r="3859">
          <cell r="C3859">
            <v>7195</v>
          </cell>
          <cell r="D3859" t="str">
            <v>Suministro E Instalación De Pelicula Sand Blasting</v>
          </cell>
          <cell r="E3859" t="str">
            <v>M2</v>
          </cell>
          <cell r="F3859">
            <v>46400</v>
          </cell>
          <cell r="G3859">
            <v>42601</v>
          </cell>
        </row>
        <row r="3860">
          <cell r="C3860">
            <v>7196</v>
          </cell>
          <cell r="D3860" t="str">
            <v>Suministro E Instalación De Cortina Solar Screen</v>
          </cell>
          <cell r="E3860" t="str">
            <v>M2</v>
          </cell>
          <cell r="F3860">
            <v>80000</v>
          </cell>
          <cell r="G3860">
            <v>42601</v>
          </cell>
        </row>
        <row r="3861">
          <cell r="C3861">
            <v>7197</v>
          </cell>
          <cell r="D3861" t="str">
            <v>Anclaje Con Epóxico</v>
          </cell>
          <cell r="E3861" t="str">
            <v>UN</v>
          </cell>
          <cell r="F3861">
            <v>24481.3</v>
          </cell>
          <cell r="G3861">
            <v>42604</v>
          </cell>
        </row>
        <row r="3862">
          <cell r="C3862">
            <v>7200</v>
          </cell>
          <cell r="D3862" t="str">
            <v>Edu. Columna De Confinamiento En Concreto De 4000 Psi De 0.10 X 0.20 Metros, Incluye Acero De Refuerzo  3 Varillas De 1/2", Estribos De 3/8" A Cada 0.15 Metros Y Apuntalamiento De Muro</v>
          </cell>
          <cell r="E3862" t="str">
            <v>ML</v>
          </cell>
          <cell r="F3862">
            <v>56740.65</v>
          </cell>
          <cell r="G3862">
            <v>42613</v>
          </cell>
        </row>
        <row r="3863">
          <cell r="C3863">
            <v>7201</v>
          </cell>
          <cell r="D3863" t="str">
            <v>Edu. Losa Maciza Con Vigas Descolgadas De 0,15 Cms De Espesor En Concreto De 4000 Psi Premezclado</v>
          </cell>
          <cell r="E3863" t="str">
            <v>M3</v>
          </cell>
          <cell r="F3863">
            <v>912282.65</v>
          </cell>
          <cell r="G3863">
            <v>42614</v>
          </cell>
        </row>
        <row r="3864">
          <cell r="C3864">
            <v>7202</v>
          </cell>
          <cell r="D3864" t="str">
            <v>Edu. Rampa En Concreto Premezclado Visto F'C 28 Mpa. Conjunto Estructural Viga + Losa Maciza + Descanso (Secciones Según Planos) Incluye Malla Electrosoldada Con Acabado Estriado Horizontal, Junta  E= 0,10 Mts.</v>
          </cell>
          <cell r="E3864" t="str">
            <v>M2</v>
          </cell>
          <cell r="F3864">
            <v>254475.24</v>
          </cell>
          <cell r="G3864">
            <v>42613</v>
          </cell>
        </row>
        <row r="3865">
          <cell r="C3865">
            <v>7203</v>
          </cell>
          <cell r="D3865" t="str">
            <v>Edu. Concreto Grout F´C 28 Mpa Relleno Una Celda Vertical Reforzada En Muros E:0.12 M De Ladrillo.</v>
          </cell>
          <cell r="E3865" t="str">
            <v>ML</v>
          </cell>
          <cell r="F3865">
            <v>17075.580000000002</v>
          </cell>
          <cell r="G3865">
            <v>42613</v>
          </cell>
        </row>
        <row r="3866">
          <cell r="C3866">
            <v>7213</v>
          </cell>
          <cell r="D3866" t="str">
            <v>Edu. Graderias Prefabricadas Incluye Fabricacion Y Montaje</v>
          </cell>
          <cell r="E3866" t="str">
            <v>M3</v>
          </cell>
          <cell r="F3866">
            <v>1017145.31</v>
          </cell>
          <cell r="G3866">
            <v>42613</v>
          </cell>
        </row>
        <row r="3867">
          <cell r="C3867">
            <v>7221</v>
          </cell>
          <cell r="D3867" t="str">
            <v>Edu. Cancha Flotante En Madera En Guaimaro Inmunizado Espesor 20 Mm Machimbrado Por Los Cauatro Lados  Plataforma En Triplex  De 12 Mm Cara Inferior Con Ranura En Los Durmientes De  Madera En Pino Importado De Espesor 33 Mm Y 65  Mm Inmunizados, Pads De Apoyo En Neopreno Con La Altura De 10 Mm (15 Pads X M2) Recubrimiento Impermeabilizado En Polietileno Negro Calibre 6. Acabado En Laca Transparente Aprobado Por La Fiba, Dos (2) Manos De Sellador Y Tres De Laca Incluye Pintura De Demarcion</v>
          </cell>
          <cell r="E3867" t="str">
            <v>M2</v>
          </cell>
          <cell r="F3867">
            <v>275000</v>
          </cell>
          <cell r="G3867">
            <v>42613</v>
          </cell>
        </row>
        <row r="3868">
          <cell r="C3868">
            <v>7224</v>
          </cell>
          <cell r="D3868" t="str">
            <v>Edu. Viga Corona En Concreto De Fc=4000 Psi, De 0,15 X 0,20 Mts, Incluye Acero De Refuerzo 2 D=1/2" , Estribos De D=3/8"  A Cada 0,15 Mts</v>
          </cell>
          <cell r="E3868" t="str">
            <v>ML</v>
          </cell>
          <cell r="F3868">
            <v>53509.05</v>
          </cell>
          <cell r="G3868">
            <v>42614</v>
          </cell>
        </row>
        <row r="3869">
          <cell r="C3869">
            <v>7232</v>
          </cell>
          <cell r="D3869" t="str">
            <v>Edu. Construcion De Tanque De Concreto Premezclado De 4000 Psi Con  Impermeabilizacion Integral Incluye Pasantes Para Tuberias, Tanque Contraincendio Y Tanque De Agua Potable</v>
          </cell>
          <cell r="E3869" t="str">
            <v>M3</v>
          </cell>
          <cell r="F3869">
            <v>777380.01</v>
          </cell>
          <cell r="G3869">
            <v>42613</v>
          </cell>
        </row>
        <row r="3870">
          <cell r="C3870">
            <v>7239</v>
          </cell>
          <cell r="D3870" t="str">
            <v>Edu. Columnas De Acero Calidad S355 Para Columnas Circulares</v>
          </cell>
          <cell r="E3870" t="str">
            <v>KG</v>
          </cell>
          <cell r="F3870">
            <v>5549.86</v>
          </cell>
          <cell r="G3870">
            <v>42613</v>
          </cell>
        </row>
        <row r="3871">
          <cell r="C3871">
            <v>7240</v>
          </cell>
          <cell r="D3871" t="str">
            <v>Edu. Estructura Metalica Para Placa De Anclaje Y Conexiones De Acero Calidad 5355</v>
          </cell>
          <cell r="E3871" t="str">
            <v>KG</v>
          </cell>
          <cell r="F3871">
            <v>5549.86</v>
          </cell>
          <cell r="G3871">
            <v>42613</v>
          </cell>
        </row>
        <row r="3872">
          <cell r="C3872">
            <v>7241</v>
          </cell>
          <cell r="D3872" t="str">
            <v>Edu. Suministro Y Montaje De Membrana Impermeable De  Referencia Sarnafil Adherida Referencia S327-12 Espesor De 1.2 Mm O Similar Debidamente Rematada Y Sellada En Los Bordes Perimetrales Y Contra Los Marcos De Soportes De Las Lucarnas. Incluye Pruebas De Estanqueidad</v>
          </cell>
          <cell r="E3872" t="str">
            <v>M2</v>
          </cell>
          <cell r="F3872">
            <v>71105.14</v>
          </cell>
          <cell r="G3872">
            <v>42619</v>
          </cell>
        </row>
        <row r="3873">
          <cell r="C3873">
            <v>7242</v>
          </cell>
          <cell r="D3873" t="str">
            <v>Edu. Impermeabilizacion De Tanque En Membrana Sika Plan 12 Ntr Espesor 1,2 Mm O Similar</v>
          </cell>
          <cell r="E3873" t="str">
            <v>M2</v>
          </cell>
          <cell r="F3873">
            <v>92464.78</v>
          </cell>
          <cell r="G3873">
            <v>42619</v>
          </cell>
        </row>
        <row r="3874">
          <cell r="C3874">
            <v>7243</v>
          </cell>
          <cell r="D3874" t="str">
            <v>Edu. Suministro Fabricacion Y Montaje De Superficie De Cubierta En Superboard De 19 Mm Sobre Perfiles De Soporte</v>
          </cell>
          <cell r="E3874" t="str">
            <v>M2</v>
          </cell>
          <cell r="F3874">
            <v>44623.09</v>
          </cell>
          <cell r="G3874">
            <v>42613</v>
          </cell>
        </row>
        <row r="3875">
          <cell r="C3875">
            <v>7244</v>
          </cell>
          <cell r="D3875" t="str">
            <v>Edu. Bomba Centrifuga De 5Hp  De 220/440 Voltios Motor De Alta Eficienca Trabajo Continuo / Equipo De Bombeoespecial Para El Sistema Contraincendio (Ver Diseño)</v>
          </cell>
          <cell r="E3875" t="str">
            <v>UN</v>
          </cell>
          <cell r="F3875">
            <v>3605541.63</v>
          </cell>
          <cell r="G3875">
            <v>42613</v>
          </cell>
        </row>
        <row r="3876">
          <cell r="C3876">
            <v>7245</v>
          </cell>
          <cell r="D3876" t="str">
            <v>Edu. Tragante De Aguas Lluvias De 6"</v>
          </cell>
          <cell r="E3876" t="str">
            <v>UN</v>
          </cell>
          <cell r="F3876">
            <v>762203.03</v>
          </cell>
          <cell r="G3876">
            <v>42613</v>
          </cell>
        </row>
        <row r="3877">
          <cell r="C3877">
            <v>7247</v>
          </cell>
          <cell r="D3877" t="str">
            <v>Edu. Suministro E Instalacion De Luminaria Curvoled De 40 W</v>
          </cell>
          <cell r="E3877" t="str">
            <v>UN</v>
          </cell>
          <cell r="F3877">
            <v>800427.89</v>
          </cell>
          <cell r="G3877">
            <v>42613</v>
          </cell>
        </row>
        <row r="3878">
          <cell r="C3878">
            <v>7248</v>
          </cell>
          <cell r="D3878" t="str">
            <v>Edu. Suministro E Instalacion De Down Light 12W Cw</v>
          </cell>
          <cell r="E3878" t="str">
            <v>UN</v>
          </cell>
          <cell r="F3878">
            <v>668834.02</v>
          </cell>
          <cell r="G3878">
            <v>42613</v>
          </cell>
        </row>
        <row r="3879">
          <cell r="C3879">
            <v>7249</v>
          </cell>
          <cell r="D3879" t="str">
            <v>Edu. Suministro E Instalacion De At-Proyeled 60 @68 W Cw</v>
          </cell>
          <cell r="E3879" t="str">
            <v>UN</v>
          </cell>
          <cell r="F3879">
            <v>668834.02</v>
          </cell>
          <cell r="G3879">
            <v>42613</v>
          </cell>
        </row>
        <row r="3880">
          <cell r="C3880">
            <v>7250</v>
          </cell>
          <cell r="D3880" t="str">
            <v>Edu. Suministro E Instalacion De At-Paneled Lf De 40 W 60 X 60 Cw</v>
          </cell>
          <cell r="E3880" t="str">
            <v>UN</v>
          </cell>
          <cell r="F3880">
            <v>435158.36</v>
          </cell>
          <cell r="G3880">
            <v>42613</v>
          </cell>
        </row>
        <row r="3881">
          <cell r="C3881">
            <v>7251</v>
          </cell>
          <cell r="D3881" t="str">
            <v>Edu. Suministro E Instalacion De Ventana  Sobre Cubierta En Aluminio Natural Marco En Perfileria 3831 Con Empaque  Y Con Pisavidrio A Presion Tipo Alamo, Contiene Policarbonato Alveolar De 6 Mm De Espesor Según Diseño</v>
          </cell>
          <cell r="E3881" t="str">
            <v>UN</v>
          </cell>
          <cell r="F3881">
            <v>390331.6</v>
          </cell>
          <cell r="G3881">
            <v>42613</v>
          </cell>
        </row>
        <row r="3882">
          <cell r="C3882">
            <v>7252</v>
          </cell>
          <cell r="D3882" t="str">
            <v>Edu. Suministro E Instalacion De Transformador Normalizado Seco Tipo Resina Clase H De 225 Kva De 13200 V -220 Con Termometro Digital. Incluye Celda De Transformador</v>
          </cell>
          <cell r="E3882" t="str">
            <v>UN</v>
          </cell>
          <cell r="F3882">
            <v>29335107.5</v>
          </cell>
          <cell r="G3882">
            <v>42614</v>
          </cell>
        </row>
        <row r="3883">
          <cell r="C3883">
            <v>7253</v>
          </cell>
          <cell r="D3883" t="str">
            <v>Edu. Planta Electrica De Emergencia Cabinada Con Motor Cummins Y Generador Stanford De 250 Kva Con Transferencia De 630 Amperios Y Tanque De Combustible (Ver Diseño)</v>
          </cell>
          <cell r="E3883" t="str">
            <v>UN</v>
          </cell>
          <cell r="F3883">
            <v>120093231.95</v>
          </cell>
          <cell r="G3883">
            <v>42614</v>
          </cell>
        </row>
        <row r="3884">
          <cell r="C3884">
            <v>7255</v>
          </cell>
          <cell r="D3884" t="str">
            <v>Edu. Salida Para Alumbrado Sin Lampara En Tuberia Emt</v>
          </cell>
          <cell r="E3884" t="str">
            <v>UN</v>
          </cell>
          <cell r="F3884">
            <v>98424.43</v>
          </cell>
          <cell r="G3884">
            <v>42615</v>
          </cell>
        </row>
        <row r="3885">
          <cell r="C3885">
            <v>7264</v>
          </cell>
          <cell r="D3885" t="str">
            <v>Edu. Suministro E Instalación De Switch 24 Puertos Con Socket Para Modulo De Fibra - Poe</v>
          </cell>
          <cell r="E3885" t="str">
            <v>UN</v>
          </cell>
          <cell r="F3885">
            <v>1800000</v>
          </cell>
          <cell r="G3885">
            <v>42614</v>
          </cell>
        </row>
        <row r="3886">
          <cell r="C3886">
            <v>7281</v>
          </cell>
          <cell r="D3886" t="str">
            <v>Edu. Suministro, Fabricacion Montaje  De Estructura Metalica Cubierta En Aluminio Extruido 6071T6  Con Tornilleria De Alta Resitencia En Acero Inoxidable 304</v>
          </cell>
          <cell r="E3886" t="str">
            <v>KG</v>
          </cell>
          <cell r="F3886">
            <v>21592.36</v>
          </cell>
          <cell r="G3886">
            <v>42615</v>
          </cell>
        </row>
        <row r="3887">
          <cell r="C3887">
            <v>7295</v>
          </cell>
          <cell r="D3887" t="str">
            <v>Edu. Instalación De Luminaria Para Alumbrado Publico Tipo Led De 30 Vatios</v>
          </cell>
          <cell r="E3887" t="str">
            <v>UN</v>
          </cell>
          <cell r="F3887">
            <v>902627.09</v>
          </cell>
          <cell r="G3887">
            <v>42618</v>
          </cell>
        </row>
        <row r="3888">
          <cell r="C3888">
            <v>7298</v>
          </cell>
          <cell r="D3888" t="str">
            <v>Edu. Construcion De Tanques De 4000 Psi Con  Impermeabilizacion Integral Incluye Pasantes Para Tuberias. Sistema Contraincendio, Agua Potable, Irrigacion Y Tanque De Agua Lluvia</v>
          </cell>
          <cell r="E3888" t="str">
            <v>M3</v>
          </cell>
          <cell r="F3888">
            <v>775146.64</v>
          </cell>
          <cell r="G3888">
            <v>42618</v>
          </cell>
        </row>
        <row r="3889">
          <cell r="C3889">
            <v>7300</v>
          </cell>
          <cell r="D3889" t="str">
            <v>Edu. Suministro E Instalacion De Equipo De Bombeo Sistema De Riego  Bomba Centrifuga Motor Electrico De 220 - 440 Trifasica 10Hp Hdt 40 Mts 370 Gpm  (Ver Diseño)</v>
          </cell>
          <cell r="E3889" t="str">
            <v>UN</v>
          </cell>
          <cell r="F3889">
            <v>3111540.63</v>
          </cell>
          <cell r="G3889">
            <v>42618</v>
          </cell>
        </row>
        <row r="3890">
          <cell r="C3890">
            <v>7302</v>
          </cell>
          <cell r="D3890" t="str">
            <v>Edu. Grama Bermuda En Tepe Incluye Nivelacion, Riego Y Fertilizacion Bajo La Direccion Tecnica De Un Ingeniero Agronomo Y Dos (2)  Cortes Requeridos Debe Entregarse A Los Niveles Solicitados En El Diseño</v>
          </cell>
          <cell r="E3890" t="str">
            <v>M2</v>
          </cell>
          <cell r="F3890">
            <v>17816.16</v>
          </cell>
          <cell r="G3890">
            <v>42618</v>
          </cell>
        </row>
        <row r="3891">
          <cell r="C3891">
            <v>7303</v>
          </cell>
          <cell r="D3891" t="str">
            <v>Edu. Relleno En Arena De Rio (Santo Tomas)</v>
          </cell>
          <cell r="E3891" t="str">
            <v>M3</v>
          </cell>
          <cell r="F3891">
            <v>33722.14</v>
          </cell>
          <cell r="G3891">
            <v>42619</v>
          </cell>
        </row>
        <row r="3892">
          <cell r="C3892">
            <v>7306</v>
          </cell>
          <cell r="D3892" t="str">
            <v>Edu. Tuberia Tipo Durman Rib Draine Perforada Para Drenaje Con Filtro Subterraneo De 6" O Similar  (Ver Diseño). Incluye Accesorios (Codos,  Sillas T, Uniones)</v>
          </cell>
          <cell r="E3892" t="str">
            <v>ML</v>
          </cell>
          <cell r="F3892">
            <v>44526.32</v>
          </cell>
          <cell r="G3892">
            <v>42619</v>
          </cell>
        </row>
        <row r="3893">
          <cell r="C3893">
            <v>7309</v>
          </cell>
          <cell r="D3893" t="str">
            <v>Edu. Suministro E Instalación De Reflectores  Led Para Campo De Futbol Potencia 400 Ww Y 46000 Lumenes Con Eficieciencia De 115 Lumenes / W Para Iluminación De La Cancha Nivel De Iluminacion 1800 Luxes Ref. . Wxtl-05-400W (Ver Diseño)</v>
          </cell>
          <cell r="E3893" t="str">
            <v>UN</v>
          </cell>
          <cell r="F3893">
            <v>2575005.23</v>
          </cell>
          <cell r="G3893">
            <v>42618</v>
          </cell>
        </row>
        <row r="3894">
          <cell r="C3894">
            <v>7315</v>
          </cell>
          <cell r="D3894" t="str">
            <v>Dps. Sumidero Fundido En Sitio Reforzado</v>
          </cell>
          <cell r="E3894" t="str">
            <v>UN</v>
          </cell>
          <cell r="F3894">
            <v>2763383.36</v>
          </cell>
          <cell r="G3894">
            <v>42620</v>
          </cell>
        </row>
        <row r="3895">
          <cell r="C3895">
            <v>7317</v>
          </cell>
          <cell r="D3895" t="str">
            <v>Dps. Demolicion De Pisos, Andenes, Bordillos</v>
          </cell>
          <cell r="E3895" t="str">
            <v>M2</v>
          </cell>
          <cell r="F3895">
            <v>17237.34</v>
          </cell>
          <cell r="G3895">
            <v>42621</v>
          </cell>
        </row>
        <row r="3896">
          <cell r="C3896">
            <v>7321</v>
          </cell>
          <cell r="D3896" t="str">
            <v>Dps. Demolicion De Pavimientos De Concreto</v>
          </cell>
          <cell r="E3896" t="str">
            <v>M2</v>
          </cell>
          <cell r="F3896">
            <v>24167.040000000001</v>
          </cell>
          <cell r="G3896">
            <v>42620</v>
          </cell>
        </row>
        <row r="3897">
          <cell r="C3897">
            <v>7322</v>
          </cell>
          <cell r="D3897" t="str">
            <v>Dps. Excavaciones Varias Sin Clasificar</v>
          </cell>
          <cell r="E3897" t="str">
            <v>M3</v>
          </cell>
          <cell r="F3897">
            <v>23711.33</v>
          </cell>
          <cell r="G3897">
            <v>42620</v>
          </cell>
        </row>
        <row r="3898">
          <cell r="C3898">
            <v>7324</v>
          </cell>
          <cell r="D3898" t="str">
            <v>Dps. Acero De Refuerzo Grado 60</v>
          </cell>
          <cell r="E3898" t="str">
            <v>KG</v>
          </cell>
          <cell r="F3898">
            <v>3634.36</v>
          </cell>
          <cell r="G3898">
            <v>42620</v>
          </cell>
        </row>
        <row r="3899">
          <cell r="C3899">
            <v>7327</v>
          </cell>
          <cell r="D3899" t="str">
            <v>Dps. Subbase Granular</v>
          </cell>
          <cell r="E3899" t="str">
            <v>M3</v>
          </cell>
          <cell r="F3899">
            <v>111505.91</v>
          </cell>
          <cell r="G3899">
            <v>42620</v>
          </cell>
        </row>
        <row r="3900">
          <cell r="C3900">
            <v>7331</v>
          </cell>
          <cell r="D3900" t="str">
            <v>Dps. Canastillas En Acero Para Soporte De Dovelas</v>
          </cell>
          <cell r="E3900" t="str">
            <v>ML</v>
          </cell>
          <cell r="F3900">
            <v>14513.01</v>
          </cell>
          <cell r="G3900">
            <v>42621</v>
          </cell>
        </row>
        <row r="3901">
          <cell r="C3901">
            <v>7333</v>
          </cell>
          <cell r="D3901" t="str">
            <v>Dps. Separacion De Suelos De Subrasante Y Capas Granulares Con Geotextil Tejido 2400 O Similar</v>
          </cell>
          <cell r="E3901" t="str">
            <v>M2</v>
          </cell>
          <cell r="F3901">
            <v>9590.9699999999993</v>
          </cell>
          <cell r="G3901">
            <v>42620</v>
          </cell>
        </row>
        <row r="3902">
          <cell r="C3902">
            <v>7334</v>
          </cell>
          <cell r="D3902" t="str">
            <v>Dps. Base Estabilizada Con Cemento</v>
          </cell>
          <cell r="E3902" t="str">
            <v>M3</v>
          </cell>
          <cell r="F3902">
            <v>181740.83</v>
          </cell>
          <cell r="G3902">
            <v>42621</v>
          </cell>
        </row>
        <row r="3903">
          <cell r="C3903">
            <v>7335</v>
          </cell>
          <cell r="D3903" t="str">
            <v>Dps. Andenes En Concreto Tipo D</v>
          </cell>
          <cell r="E3903" t="str">
            <v>M2</v>
          </cell>
          <cell r="F3903">
            <v>62714.78</v>
          </cell>
          <cell r="G3903">
            <v>42620</v>
          </cell>
        </row>
        <row r="3904">
          <cell r="C3904">
            <v>7336</v>
          </cell>
          <cell r="D3904" t="str">
            <v>Dps. Bordillos En Concreto Tipo D (0.15 X 0.20) Mts</v>
          </cell>
          <cell r="E3904" t="str">
            <v>ML</v>
          </cell>
          <cell r="F3904">
            <v>44968.7</v>
          </cell>
          <cell r="G3904">
            <v>42620</v>
          </cell>
        </row>
        <row r="3905">
          <cell r="C3905">
            <v>7339</v>
          </cell>
          <cell r="D3905" t="str">
            <v>Dps. Material Seleccionado Para Anden</v>
          </cell>
          <cell r="E3905" t="str">
            <v>M3</v>
          </cell>
          <cell r="F3905">
            <v>78190.95</v>
          </cell>
          <cell r="G3905">
            <v>42620</v>
          </cell>
        </row>
        <row r="3906">
          <cell r="C3906">
            <v>7340</v>
          </cell>
          <cell r="D3906" t="str">
            <v>Dps. Terraplen Con Material Seleccionado</v>
          </cell>
          <cell r="E3906" t="str">
            <v>M3</v>
          </cell>
          <cell r="F3906">
            <v>76194.36</v>
          </cell>
          <cell r="G3906">
            <v>42620</v>
          </cell>
        </row>
        <row r="3907">
          <cell r="C3907">
            <v>7342</v>
          </cell>
          <cell r="D3907" t="str">
            <v>Dps. Pavimento En Concreto Hidraulico De Mr= 4.1 Mpa Y E= 20 Cm</v>
          </cell>
          <cell r="E3907" t="str">
            <v>M3</v>
          </cell>
          <cell r="F3907">
            <v>740893.45</v>
          </cell>
          <cell r="G3907">
            <v>42620</v>
          </cell>
        </row>
        <row r="3908">
          <cell r="C3908">
            <v>7343</v>
          </cell>
          <cell r="D3908" t="str">
            <v>Dps. Cunetas Revestidas En Concreto</v>
          </cell>
          <cell r="E3908" t="str">
            <v>M3</v>
          </cell>
          <cell r="F3908">
            <v>513775.92</v>
          </cell>
          <cell r="G3908">
            <v>42620</v>
          </cell>
        </row>
        <row r="3909">
          <cell r="C3909">
            <v>7344</v>
          </cell>
          <cell r="D3909" t="str">
            <v>Dps. Solado En Concreto Clase F</v>
          </cell>
          <cell r="E3909" t="str">
            <v>M3</v>
          </cell>
          <cell r="F3909">
            <v>275745.84000000003</v>
          </cell>
          <cell r="G3909">
            <v>42620</v>
          </cell>
        </row>
        <row r="3910">
          <cell r="C3910">
            <v>7348</v>
          </cell>
          <cell r="D3910" t="str">
            <v>Dps. Relleno Para Estructura</v>
          </cell>
          <cell r="E3910" t="str">
            <v>M3</v>
          </cell>
          <cell r="F3910">
            <v>72346.44</v>
          </cell>
          <cell r="G3910">
            <v>42620</v>
          </cell>
        </row>
        <row r="3911">
          <cell r="C3911">
            <v>7349</v>
          </cell>
          <cell r="D3911" t="str">
            <v>Dps. Señales De Transito Grupo 1 (0.75 X 0.75) Mts</v>
          </cell>
          <cell r="E3911" t="str">
            <v>UN</v>
          </cell>
          <cell r="F3911">
            <v>327716.58</v>
          </cell>
          <cell r="G3911">
            <v>42621</v>
          </cell>
        </row>
        <row r="3912">
          <cell r="C3912">
            <v>7350</v>
          </cell>
          <cell r="D3912" t="str">
            <v>Dps. Muro De Contencion En Concreto Clase D</v>
          </cell>
          <cell r="E3912" t="str">
            <v>M3</v>
          </cell>
          <cell r="F3912">
            <v>751005.7</v>
          </cell>
          <cell r="G3912">
            <v>42620</v>
          </cell>
        </row>
        <row r="3913">
          <cell r="C3913">
            <v>7353</v>
          </cell>
          <cell r="D3913" t="str">
            <v>Dps. Linea De Demarcacion</v>
          </cell>
          <cell r="E3913" t="str">
            <v>ML</v>
          </cell>
          <cell r="F3913">
            <v>2586.44</v>
          </cell>
          <cell r="G3913">
            <v>42620</v>
          </cell>
        </row>
        <row r="3914">
          <cell r="C3914">
            <v>7354</v>
          </cell>
          <cell r="D3914" t="str">
            <v>Dps. Excavaciones Varias Sin Clasificar</v>
          </cell>
          <cell r="E3914" t="str">
            <v>M3</v>
          </cell>
          <cell r="F3914">
            <v>23711.33</v>
          </cell>
          <cell r="G3914">
            <v>42620</v>
          </cell>
        </row>
        <row r="3915">
          <cell r="C3915">
            <v>7355</v>
          </cell>
          <cell r="D3915" t="str">
            <v>Pavimento En Concreto Rigido Mr 0 600 Psi, Acelerado A Tres (3) Dias E = 0.20 Metros, Sin Acero</v>
          </cell>
          <cell r="E3915" t="str">
            <v>M2</v>
          </cell>
          <cell r="F3915">
            <v>127845.63</v>
          </cell>
          <cell r="G3915">
            <v>42621</v>
          </cell>
        </row>
        <row r="3916">
          <cell r="C3916">
            <v>7357</v>
          </cell>
          <cell r="D3916" t="str">
            <v>Bordillo En Concreto De 3000 Psi De 0.20 X 0.20 Mts</v>
          </cell>
          <cell r="E3916" t="str">
            <v>ML</v>
          </cell>
          <cell r="F3916">
            <v>42550.06</v>
          </cell>
          <cell r="G3916">
            <v>42621</v>
          </cell>
        </row>
        <row r="3917">
          <cell r="C3917">
            <v>7359</v>
          </cell>
          <cell r="D3917" t="str">
            <v>Edu. Suministro E Instalacion De Balancin Para Juego De Perros Modelo Cac-04 O Similar</v>
          </cell>
          <cell r="E3917" t="str">
            <v>UN</v>
          </cell>
          <cell r="F3917">
            <v>1740000</v>
          </cell>
          <cell r="G3917">
            <v>42625</v>
          </cell>
        </row>
        <row r="3918">
          <cell r="C3918">
            <v>7361</v>
          </cell>
          <cell r="D3918" t="str">
            <v>Edu. Suministro E Instalacion De Empalizada Para Juego De Perros Modelo Cac-05 O Similares</v>
          </cell>
          <cell r="E3918" t="str">
            <v>UN</v>
          </cell>
          <cell r="F3918">
            <v>3248000</v>
          </cell>
          <cell r="G3918">
            <v>42625</v>
          </cell>
        </row>
        <row r="3919">
          <cell r="C3919">
            <v>7363</v>
          </cell>
          <cell r="D3919" t="str">
            <v>Suministro Y Siembra De Arbol Tipico De La Zona, De 3 A 5 Mts De Altura</v>
          </cell>
          <cell r="E3919" t="str">
            <v>UN</v>
          </cell>
          <cell r="F3919">
            <v>652793.59999999998</v>
          </cell>
          <cell r="G3919">
            <v>42625</v>
          </cell>
        </row>
        <row r="3920">
          <cell r="C3920">
            <v>7364</v>
          </cell>
          <cell r="D3920" t="str">
            <v>Edu. Suministro E Instalacion De Pasarela Para Juego De Perros Modelo Cac-05 O Similar</v>
          </cell>
          <cell r="E3920" t="str">
            <v>UN</v>
          </cell>
          <cell r="F3920">
            <v>3712000</v>
          </cell>
          <cell r="G3920">
            <v>42625</v>
          </cell>
        </row>
        <row r="3921">
          <cell r="C3921">
            <v>7366</v>
          </cell>
          <cell r="D3921" t="str">
            <v>Edu. Suministro E Instalacion De Rueda Para Juego De Perros Modelo Cac-07 O Similar</v>
          </cell>
          <cell r="E3921" t="str">
            <v>UN</v>
          </cell>
          <cell r="F3921">
            <v>580000</v>
          </cell>
          <cell r="G3921">
            <v>42625</v>
          </cell>
        </row>
        <row r="3922">
          <cell r="C3922">
            <v>7367</v>
          </cell>
          <cell r="D3922" t="str">
            <v>Suministro E Instalación De Sistema De Riego + Hidrantes De 1"</v>
          </cell>
          <cell r="E3922" t="str">
            <v>ML</v>
          </cell>
          <cell r="F3922">
            <v>54759.96</v>
          </cell>
          <cell r="G3922">
            <v>42625</v>
          </cell>
        </row>
        <row r="3923">
          <cell r="C3923">
            <v>7369</v>
          </cell>
          <cell r="D3923" t="str">
            <v>Edu. Suministro E Instalacion De Salto De Altura Para Juego De Perros Modelo Cac-08 O Similar</v>
          </cell>
          <cell r="E3923" t="str">
            <v>UN</v>
          </cell>
          <cell r="F3923">
            <v>745000</v>
          </cell>
          <cell r="G3923">
            <v>42632</v>
          </cell>
        </row>
        <row r="3924">
          <cell r="C3924">
            <v>7371</v>
          </cell>
          <cell r="D3924" t="str">
            <v>Edu. Suministro E Instalacion De Salto De Longitud Para Juego De Perros Modelo Cac-09 O Similar</v>
          </cell>
          <cell r="E3924" t="str">
            <v>UN</v>
          </cell>
          <cell r="F3924">
            <v>672800</v>
          </cell>
          <cell r="G3924">
            <v>42625</v>
          </cell>
        </row>
        <row r="3925">
          <cell r="C3925">
            <v>7373</v>
          </cell>
          <cell r="D3925" t="str">
            <v>Edu. Suministro E Instalacion De Slalom Para Juego De Perros Modelo Cac-10 O Similar</v>
          </cell>
          <cell r="E3925" t="str">
            <v>UN</v>
          </cell>
          <cell r="F3925">
            <v>812000</v>
          </cell>
          <cell r="G3925">
            <v>42625</v>
          </cell>
        </row>
        <row r="3926">
          <cell r="C3926">
            <v>7375</v>
          </cell>
          <cell r="D3926" t="str">
            <v>Edu. Suministro E Instalacion De Tunel Para Juego De Perros Modelo Cac-11 O Similar</v>
          </cell>
          <cell r="E3926" t="str">
            <v>UN</v>
          </cell>
          <cell r="F3926">
            <v>2204000</v>
          </cell>
          <cell r="G3926">
            <v>42625</v>
          </cell>
        </row>
        <row r="3927">
          <cell r="C3927">
            <v>7376</v>
          </cell>
          <cell r="D3927" t="str">
            <v>Edu. Terraplen Para Refuerzo Con Geosinteticos Inv 223-13, Incluye Suministro , Extendida, Nivelacion, Humedecimiento Y Compactacion E=25. (No Incluye Geosintetico) O Similar</v>
          </cell>
          <cell r="E3927" t="str">
            <v>M3</v>
          </cell>
          <cell r="F3927">
            <v>58217.36</v>
          </cell>
          <cell r="G3927">
            <v>42636</v>
          </cell>
        </row>
        <row r="3928">
          <cell r="C3928">
            <v>7379</v>
          </cell>
          <cell r="D3928" t="str">
            <v>Edu. Suministro E Instalacion De Puerta En Fibra De Vidrio</v>
          </cell>
          <cell r="E3928" t="str">
            <v>M2</v>
          </cell>
          <cell r="F3928">
            <v>298960</v>
          </cell>
          <cell r="G3928">
            <v>42628</v>
          </cell>
        </row>
        <row r="3929">
          <cell r="C3929">
            <v>7381</v>
          </cell>
          <cell r="D3929" t="str">
            <v>Edu. Suministro E Instalacion De Puerta En Fibra De Vidrio Tipo Persiana</v>
          </cell>
          <cell r="E3929" t="str">
            <v>M2</v>
          </cell>
          <cell r="F3929">
            <v>306570</v>
          </cell>
          <cell r="G3929">
            <v>42626</v>
          </cell>
        </row>
        <row r="3930">
          <cell r="C3930">
            <v>7383</v>
          </cell>
          <cell r="D3930" t="str">
            <v>Edu. Suministro E Instalacion De Estera En Acero Galavanizado Enrollable Microperforada</v>
          </cell>
          <cell r="E3930" t="str">
            <v>M2</v>
          </cell>
          <cell r="F3930">
            <v>1431720</v>
          </cell>
          <cell r="G3930">
            <v>42626</v>
          </cell>
        </row>
        <row r="3931">
          <cell r="C3931">
            <v>7385</v>
          </cell>
          <cell r="D3931" t="str">
            <v>Edu. Suministro E Instalacion De Cambiador De Bebe Horizontal Para Empotrar Tipo Ac962 Bradley O Similar</v>
          </cell>
          <cell r="E3931" t="str">
            <v>UN</v>
          </cell>
          <cell r="F3931">
            <v>5629264.2800000003</v>
          </cell>
          <cell r="G3931">
            <v>42629</v>
          </cell>
        </row>
        <row r="3932">
          <cell r="C3932">
            <v>7387</v>
          </cell>
          <cell r="D3932" t="str">
            <v>Edu. Suministro E Instalacion De Banca En Madera Mu-4 O Similar</v>
          </cell>
          <cell r="E3932" t="str">
            <v>UN</v>
          </cell>
          <cell r="F3932">
            <v>1160000</v>
          </cell>
          <cell r="G3932">
            <v>42626</v>
          </cell>
        </row>
        <row r="3933">
          <cell r="C3933">
            <v>7389</v>
          </cell>
          <cell r="D3933" t="str">
            <v>Edu. Suministro E Instalacion De B-2: Baranda Para Vacios Espacio Publico, De Altura H=1.10 M ( Ver Diseño)</v>
          </cell>
          <cell r="E3933" t="str">
            <v>ML</v>
          </cell>
          <cell r="F3933">
            <v>366670</v>
          </cell>
          <cell r="G3933">
            <v>42626</v>
          </cell>
        </row>
        <row r="3934">
          <cell r="C3934">
            <v>7396</v>
          </cell>
          <cell r="D3934" t="str">
            <v>Edu. Suministro E Instalacion De Tablestaca Sintetica Pvc Sg-950 L = 8 Metros Anclada O Similar</v>
          </cell>
          <cell r="E3934" t="str">
            <v>ML</v>
          </cell>
          <cell r="F3934">
            <v>5617803.8700000001</v>
          </cell>
          <cell r="G3934">
            <v>42626</v>
          </cell>
        </row>
        <row r="3935">
          <cell r="C3935">
            <v>7397</v>
          </cell>
          <cell r="D3935" t="str">
            <v>Edu. Suministro E Instalacion De Tablestaca Sintetica Sg-425, H=3 Metros Anclada O Similiar</v>
          </cell>
          <cell r="E3935" t="str">
            <v>ML</v>
          </cell>
          <cell r="F3935">
            <v>1288439.6100000001</v>
          </cell>
          <cell r="G3935">
            <v>42626</v>
          </cell>
        </row>
        <row r="3936">
          <cell r="C3936">
            <v>7404</v>
          </cell>
          <cell r="D3936" t="str">
            <v>Edu. Suministro, Fabricacion En Sitio E Instalacion De Geoesteras Bx 50 E=0.30 Metros</v>
          </cell>
          <cell r="E3936" t="str">
            <v>M2</v>
          </cell>
          <cell r="F3936">
            <v>75678.97</v>
          </cell>
          <cell r="G3936">
            <v>42626</v>
          </cell>
        </row>
        <row r="3937">
          <cell r="C3937">
            <v>7406</v>
          </cell>
          <cell r="D3937" t="str">
            <v>Edu. Kit De Emplame Contractil Tipo Exterior Para Cable Xlpe-1/0-15 Kv O Similar</v>
          </cell>
          <cell r="E3937" t="str">
            <v>UN</v>
          </cell>
          <cell r="F3937">
            <v>1035289.03</v>
          </cell>
          <cell r="G3937">
            <v>42626</v>
          </cell>
        </row>
        <row r="3938">
          <cell r="C3938">
            <v>7410</v>
          </cell>
          <cell r="D3938" t="str">
            <v>Edu. Suministro E Instalacion De Luminaria Led Hermetica Ip-66 De 40 W O Similar</v>
          </cell>
          <cell r="E3938" t="str">
            <v>UN</v>
          </cell>
          <cell r="F3938">
            <v>384711.42</v>
          </cell>
          <cell r="G3938">
            <v>42626</v>
          </cell>
        </row>
        <row r="3939">
          <cell r="C3939">
            <v>7414</v>
          </cell>
          <cell r="D3939" t="str">
            <v>Edu. Suministro E Instalacion De Tranformador Tipo Pad Mountefd Radial De 150 Kva Trifasico-13.2/230/127 V O Similiar</v>
          </cell>
          <cell r="E3939" t="str">
            <v>UN</v>
          </cell>
          <cell r="F3939">
            <v>23023971.780000001</v>
          </cell>
          <cell r="G3939">
            <v>42626</v>
          </cell>
        </row>
        <row r="3940">
          <cell r="C3940">
            <v>7417</v>
          </cell>
          <cell r="D3940" t="str">
            <v>Edu. Construccion De Registro De Alumbrad De 1.00X1.00X1.20 Mts  (Interno) Con Marco En Angulo  De Hierro Galvanizada En Caliente De 4"" Y Tapa De Concreto Con Refuerzo En Varilla De 3/8"</v>
          </cell>
          <cell r="E3940" t="str">
            <v>UN</v>
          </cell>
          <cell r="F3940">
            <v>547999.15</v>
          </cell>
          <cell r="G3940">
            <v>42626</v>
          </cell>
        </row>
        <row r="3941">
          <cell r="C3941">
            <v>7419</v>
          </cell>
          <cell r="D3941" t="str">
            <v>Edu. Suministro E Instalacion De Tablestaca Sintetica Sg-825 L= 6.5 Metros Anclada O Similar</v>
          </cell>
          <cell r="E3941" t="str">
            <v>ML</v>
          </cell>
          <cell r="F3941">
            <v>3464572.77</v>
          </cell>
          <cell r="G3941">
            <v>42668</v>
          </cell>
        </row>
        <row r="3942">
          <cell r="C3942">
            <v>7421</v>
          </cell>
          <cell r="D3942" t="str">
            <v>Edu.Construccion Caja De Giro En Concreto Dim  Interna ( 1.20 X 1.20*1.30 ) Mts - Con Marco En Angulo Galvanizado En Caliente Y Tapa  De Concreto En Angulo De Hierro De 4" X 3/16" Reforzada Con Varilla Corrugada De 3/8"</v>
          </cell>
          <cell r="E3942" t="str">
            <v>UN</v>
          </cell>
          <cell r="F3942">
            <v>627197.65</v>
          </cell>
          <cell r="G3942">
            <v>42626</v>
          </cell>
        </row>
        <row r="3943">
          <cell r="C3943">
            <v>7423</v>
          </cell>
          <cell r="D3943" t="str">
            <v>Edu. Suministro E Instalacion De Tablestacas Sinteticas Sg-825 L = 6 Metros Anclada O Similar</v>
          </cell>
          <cell r="E3943" t="str">
            <v>ML</v>
          </cell>
          <cell r="F3943">
            <v>3317825.39</v>
          </cell>
          <cell r="G3943">
            <v>42668</v>
          </cell>
        </row>
        <row r="3944">
          <cell r="C3944">
            <v>7426</v>
          </cell>
          <cell r="D3944" t="str">
            <v>Edu. Suministro E Instalacion De Tablestaca Sintetica Sg- 625 L = 3 Metros No Anclada O Similar</v>
          </cell>
          <cell r="E3944" t="str">
            <v>ML</v>
          </cell>
          <cell r="F3944">
            <v>1492454.58</v>
          </cell>
          <cell r="G3944">
            <v>42668</v>
          </cell>
        </row>
        <row r="3945">
          <cell r="C3945">
            <v>7435</v>
          </cell>
          <cell r="D3945" t="str">
            <v>Edu. Suministro E Instalacion De Sube Y Baja Galvanizado En Caliente Ref Gtq 6219 O Similar</v>
          </cell>
          <cell r="E3945" t="str">
            <v>UN</v>
          </cell>
          <cell r="F3945">
            <v>10565672.4</v>
          </cell>
          <cell r="G3945">
            <v>42626</v>
          </cell>
        </row>
        <row r="3946">
          <cell r="C3946">
            <v>7442</v>
          </cell>
          <cell r="D3946" t="str">
            <v>Edu. Suministro E Instalacion De Canopy Para Niños Galvanizado En Caliente Gtq 5120 O Similar</v>
          </cell>
          <cell r="E3946" t="str">
            <v>UN</v>
          </cell>
          <cell r="F3946">
            <v>55851581.549999997</v>
          </cell>
          <cell r="G3946">
            <v>42626</v>
          </cell>
        </row>
        <row r="3947">
          <cell r="C3947">
            <v>7449</v>
          </cell>
          <cell r="D3947" t="str">
            <v>Edu. Suministro E Instalacion De Estructura De Baloncesto</v>
          </cell>
          <cell r="E3947" t="str">
            <v>UN</v>
          </cell>
          <cell r="F3947">
            <v>10269480</v>
          </cell>
          <cell r="G3947">
            <v>42626</v>
          </cell>
        </row>
        <row r="3948">
          <cell r="C3948">
            <v>7454</v>
          </cell>
          <cell r="D3948" t="str">
            <v>Edu. Suministro E Instalacion De Equipamiento De Voleybol Fijo</v>
          </cell>
          <cell r="E3948" t="str">
            <v>UN</v>
          </cell>
          <cell r="F3948">
            <v>5677156</v>
          </cell>
          <cell r="G3948">
            <v>42626</v>
          </cell>
        </row>
        <row r="3949">
          <cell r="C3949">
            <v>7459</v>
          </cell>
          <cell r="D3949" t="str">
            <v>Edu. Suministro E Instalacion De Porteria De Microfutbol (Un Par) Ref Stadio 002 O Similar</v>
          </cell>
          <cell r="E3949" t="str">
            <v>UN</v>
          </cell>
          <cell r="F3949">
            <v>5987340</v>
          </cell>
          <cell r="G3949">
            <v>42626</v>
          </cell>
        </row>
        <row r="3950">
          <cell r="C3950">
            <v>7465</v>
          </cell>
          <cell r="D3950" t="str">
            <v>Edu. Suministro E Instalacion De Geotextil Tr - 4000 O Similar</v>
          </cell>
          <cell r="E3950" t="str">
            <v>M2</v>
          </cell>
          <cell r="F3950">
            <v>10600.79</v>
          </cell>
          <cell r="G3950">
            <v>42629</v>
          </cell>
        </row>
        <row r="3951">
          <cell r="C3951">
            <v>7471</v>
          </cell>
          <cell r="D3951" t="str">
            <v>Edu. Suministro E Instalacionde Tuberia De 2" Perforada Y Forrada Con Geotextil Tr 4000 O Similar</v>
          </cell>
          <cell r="E3951" t="str">
            <v>ML</v>
          </cell>
          <cell r="F3951">
            <v>23021.54</v>
          </cell>
          <cell r="G3951">
            <v>42629</v>
          </cell>
        </row>
        <row r="3952">
          <cell r="C3952">
            <v>7480</v>
          </cell>
          <cell r="D3952" t="str">
            <v>Edu. Suministro E Instalacion De Cesped Sintetico De Paisajismo, Incluye Capa De 15 Cm De Suelo Cemento</v>
          </cell>
          <cell r="E3952" t="str">
            <v>M2</v>
          </cell>
          <cell r="F3952">
            <v>78628.94</v>
          </cell>
          <cell r="G3952">
            <v>42629</v>
          </cell>
        </row>
        <row r="3953">
          <cell r="C3953">
            <v>7511</v>
          </cell>
          <cell r="D3953" t="str">
            <v>Edu. Suministro E Instalacion De Cesped Sintetico Deportivo. Incluye Capa De 15 Cm De Suelo Cemento Y 10 Cm De Caucho</v>
          </cell>
          <cell r="E3953" t="str">
            <v>M2</v>
          </cell>
          <cell r="F3953">
            <v>287661.26</v>
          </cell>
          <cell r="G3953">
            <v>42629</v>
          </cell>
        </row>
        <row r="3954">
          <cell r="C3954">
            <v>7514</v>
          </cell>
          <cell r="D3954" t="str">
            <v>Edu. Suministro E Instalacion De Superficie De Meson Para Lavamano En Granito Con Estructura De Soporte En Acero</v>
          </cell>
          <cell r="E3954" t="str">
            <v>M2</v>
          </cell>
          <cell r="F3954">
            <v>379000</v>
          </cell>
          <cell r="G3954">
            <v>42627</v>
          </cell>
        </row>
        <row r="3955">
          <cell r="C3955">
            <v>7516</v>
          </cell>
          <cell r="D3955" t="str">
            <v>Edu. Suministro E Instalacion De Piso De Madera Teca Para Mirador</v>
          </cell>
          <cell r="E3955" t="str">
            <v>M2</v>
          </cell>
          <cell r="F3955">
            <v>212100</v>
          </cell>
          <cell r="G3955">
            <v>42627</v>
          </cell>
        </row>
        <row r="3956">
          <cell r="C3956">
            <v>7519</v>
          </cell>
          <cell r="D3956" t="str">
            <v>Edu. Suministro E Instalacion De Caneca Antivandalica Galvanizada En Caliente Mu-5</v>
          </cell>
          <cell r="E3956" t="str">
            <v>UN</v>
          </cell>
          <cell r="F3956">
            <v>232000</v>
          </cell>
          <cell r="G3956">
            <v>42627</v>
          </cell>
        </row>
        <row r="3957">
          <cell r="C3957">
            <v>7521</v>
          </cell>
          <cell r="D3957" t="str">
            <v>Edu. Suministro E Instalacion De Bicicletero Galvanizado En Caliente Mu-6 Segun Detalle Especifico. Incluye Suministro, Instalacion Y Base En Concreto</v>
          </cell>
          <cell r="E3957" t="str">
            <v>UN</v>
          </cell>
          <cell r="F3957">
            <v>515206.88</v>
          </cell>
          <cell r="G3957">
            <v>42629</v>
          </cell>
        </row>
        <row r="3958">
          <cell r="C3958">
            <v>7523</v>
          </cell>
          <cell r="D3958" t="str">
            <v>Edu. Suministro E Instalacion De Mesa Y Bancas Prefabricadas En Hierro Y Concreto Ref Gt677 O Similar Para Plaza De Cafeteria (Ver Diseño)</v>
          </cell>
          <cell r="E3958" t="str">
            <v>UN</v>
          </cell>
          <cell r="F3958">
            <v>4776455.07</v>
          </cell>
          <cell r="G3958">
            <v>42629</v>
          </cell>
        </row>
        <row r="3959">
          <cell r="C3959">
            <v>7525</v>
          </cell>
          <cell r="D3959" t="str">
            <v>Edu. Suministro E Instalacion De Kit De Herramientas Para Bicicletas</v>
          </cell>
          <cell r="E3959" t="str">
            <v>UN</v>
          </cell>
          <cell r="F3959">
            <v>1770158.29</v>
          </cell>
          <cell r="G3959">
            <v>42629</v>
          </cell>
        </row>
        <row r="3960">
          <cell r="C3960">
            <v>7526</v>
          </cell>
          <cell r="D3960" t="str">
            <v>Edu. Suministro E Instalacion De Gravilla Triturada Compactada Para Senderos Peatonales, E = 0.05 Metros</v>
          </cell>
          <cell r="E3960" t="str">
            <v>M3</v>
          </cell>
          <cell r="F3960">
            <v>81085.5</v>
          </cell>
          <cell r="G3960">
            <v>42629</v>
          </cell>
        </row>
        <row r="3961">
          <cell r="C3961">
            <v>7527</v>
          </cell>
          <cell r="D3961" t="str">
            <v>Edu. Piso En Concreto De F´C= 3000 Psi Con Acabado Pulido Sobre Suelo E = 0.15 Metros. Incluye : Suministro, Fundida Y Curado</v>
          </cell>
          <cell r="E3961" t="str">
            <v>M2</v>
          </cell>
          <cell r="F3961">
            <v>88448.85</v>
          </cell>
          <cell r="G3961">
            <v>42633</v>
          </cell>
        </row>
        <row r="3962">
          <cell r="C3962">
            <v>7533</v>
          </cell>
          <cell r="D3962" t="str">
            <v>Edu. Piso De Concreto De F´C= 28 Mpa (4000 Psi). Incluye: Formaleta, Vaciado Y Curado. No Incluye Acero De Refuerzo</v>
          </cell>
          <cell r="E3962" t="str">
            <v>M3</v>
          </cell>
          <cell r="F3962">
            <v>610863.35</v>
          </cell>
          <cell r="G3962">
            <v>42633</v>
          </cell>
        </row>
        <row r="3963">
          <cell r="C3963">
            <v>7534</v>
          </cell>
          <cell r="D3963" t="str">
            <v>Edu. Concreto Losa Aligerada E=0.22 Metros, F'C=28 Mpa 4000 Psi</v>
          </cell>
          <cell r="E3963" t="str">
            <v>M2</v>
          </cell>
          <cell r="F3963">
            <v>119895.27</v>
          </cell>
          <cell r="G3963">
            <v>42629</v>
          </cell>
        </row>
        <row r="3964">
          <cell r="C3964">
            <v>7535</v>
          </cell>
          <cell r="D3964" t="str">
            <v>Edu. Mu - 3 Banca De Concreto Fundido En Sitio Con Espaldar - Tipo Esquinero</v>
          </cell>
          <cell r="E3964" t="str">
            <v>UN</v>
          </cell>
          <cell r="F3964">
            <v>568240.9</v>
          </cell>
          <cell r="G3964">
            <v>42629</v>
          </cell>
        </row>
        <row r="3965">
          <cell r="C3965">
            <v>7537</v>
          </cell>
          <cell r="D3965" t="str">
            <v>Edu. Mu - 2: Banca De Concreto Fundido En Sitio Sin Espaldar</v>
          </cell>
          <cell r="E3965" t="str">
            <v>UN</v>
          </cell>
          <cell r="F3965">
            <v>401787.55</v>
          </cell>
          <cell r="G3965">
            <v>42629</v>
          </cell>
        </row>
        <row r="3966">
          <cell r="C3966">
            <v>7538</v>
          </cell>
          <cell r="D3966" t="str">
            <v>Edu. Banca Prefabricada En Talud. Incluye Suministro, Formaleta, Vaciado Y Curado</v>
          </cell>
          <cell r="E3966" t="str">
            <v>UN</v>
          </cell>
          <cell r="F3966">
            <v>234945.87</v>
          </cell>
          <cell r="G3966">
            <v>42629</v>
          </cell>
        </row>
        <row r="3967">
          <cell r="C3967">
            <v>7541</v>
          </cell>
          <cell r="D3967" t="str">
            <v>Edu. Suministro E Instalacion De Enchape Con Acabado Entrablillado</v>
          </cell>
          <cell r="E3967" t="str">
            <v>M2</v>
          </cell>
          <cell r="F3967">
            <v>222055.67</v>
          </cell>
          <cell r="G3967">
            <v>42629</v>
          </cell>
        </row>
        <row r="3968">
          <cell r="C3968">
            <v>7542</v>
          </cell>
          <cell r="D3968" t="str">
            <v>Edu. Suministro E Instalacion De Mesa Y Bancas Prefabricadas En Concreto Para Plaza De Juegos (Ver Diseño)</v>
          </cell>
          <cell r="E3968" t="str">
            <v>UN</v>
          </cell>
          <cell r="F3968">
            <v>441107.5</v>
          </cell>
          <cell r="G3968">
            <v>42629</v>
          </cell>
        </row>
        <row r="3969">
          <cell r="C3969">
            <v>7545</v>
          </cell>
          <cell r="D3969" t="str">
            <v>Edu. Mu-8 Alcorques Cuadrados De 1.6 X 1.6 M</v>
          </cell>
          <cell r="E3969" t="str">
            <v>UN</v>
          </cell>
          <cell r="F3969">
            <v>1518228.32</v>
          </cell>
          <cell r="G3969">
            <v>42629</v>
          </cell>
        </row>
        <row r="3970">
          <cell r="C3970">
            <v>7548</v>
          </cell>
          <cell r="D3970" t="str">
            <v>Edu. Mu-10 Alcorques Circulares</v>
          </cell>
          <cell r="E3970" t="str">
            <v>UN</v>
          </cell>
          <cell r="F3970">
            <v>1275060.6100000001</v>
          </cell>
          <cell r="G3970">
            <v>42629</v>
          </cell>
        </row>
        <row r="3971">
          <cell r="C3971">
            <v>7549</v>
          </cell>
          <cell r="D3971" t="str">
            <v>Edu. Relleno Para Estructura Inv. 610-13 Incluye Suministro, Extendida, Nivelacion, Humedecimiento Y Compactacion E=25</v>
          </cell>
          <cell r="E3971" t="str">
            <v>M3</v>
          </cell>
          <cell r="F3971">
            <v>132089</v>
          </cell>
          <cell r="G3971">
            <v>42629</v>
          </cell>
        </row>
        <row r="3972">
          <cell r="C3972">
            <v>7551</v>
          </cell>
          <cell r="D3972" t="str">
            <v>Edu. Suministro E Instalacion De Sistemas De Confinamiento Celular De Nanofibras De Polimero-Neoweb 330 X 120 Tipo D De 2.50X8.00 M Neoloy O Similar</v>
          </cell>
          <cell r="E3972" t="str">
            <v>M2</v>
          </cell>
          <cell r="F3972">
            <v>41796.9</v>
          </cell>
          <cell r="G3972">
            <v>42632</v>
          </cell>
        </row>
        <row r="3973">
          <cell r="C3973">
            <v>7554</v>
          </cell>
          <cell r="D3973" t="str">
            <v>Edu. Excavacion Para Micropilotes Pre-Excavados, Rellenos En Concreto De 5000 Psi. Incluye Retiro De Material</v>
          </cell>
          <cell r="E3973" t="str">
            <v>ML</v>
          </cell>
          <cell r="F3973">
            <v>104425.5</v>
          </cell>
          <cell r="G3973">
            <v>42632</v>
          </cell>
        </row>
        <row r="3974">
          <cell r="C3974">
            <v>7556</v>
          </cell>
          <cell r="D3974" t="str">
            <v>Edu. Piso De Concreto A/C= 0.5 Con Acabado Texturizado. Incluye: Suministro, Instalacion,Formaleta Y Curado</v>
          </cell>
          <cell r="E3974" t="str">
            <v>M3</v>
          </cell>
          <cell r="F3974">
            <v>742317.8</v>
          </cell>
          <cell r="G3974">
            <v>42633</v>
          </cell>
        </row>
        <row r="3975">
          <cell r="C3975">
            <v>7557</v>
          </cell>
          <cell r="D3975" t="str">
            <v>Edu. Equipo De Bombeo Sumergible: Q= 6.7 Lps, Hdt = 23M Incluido 2 Equipos De Bombeo, Tuberias Y Accesorio, Estacion Prefabricada, Tablero Control E Instalacion (Ver Cotizacion Anexa)</v>
          </cell>
          <cell r="E3975" t="str">
            <v>GL</v>
          </cell>
          <cell r="F3975">
            <v>128432095</v>
          </cell>
          <cell r="G3975">
            <v>42633</v>
          </cell>
        </row>
        <row r="3976">
          <cell r="C3976">
            <v>7560</v>
          </cell>
          <cell r="D3976" t="str">
            <v>Edu. Cruce De La Vía 40 Con Equipo Mecánico De Perforación Horizontal De Percusión O Rotación (Topo)</v>
          </cell>
          <cell r="E3976" t="str">
            <v>ML</v>
          </cell>
          <cell r="F3976">
            <v>320000</v>
          </cell>
          <cell r="G3976">
            <v>42633</v>
          </cell>
        </row>
        <row r="3977">
          <cell r="C3977">
            <v>7577</v>
          </cell>
          <cell r="D3977" t="str">
            <v>Edu. Modulo De Vendedores Estacionarios En Acero Galvanizado (4 Unidades Por Modulo). Incluye: Cubierta, Muebles Fijos Y Moviles</v>
          </cell>
          <cell r="E3977" t="str">
            <v>UN</v>
          </cell>
          <cell r="F3977">
            <v>15339555.02</v>
          </cell>
          <cell r="G3977">
            <v>42633</v>
          </cell>
        </row>
        <row r="3978">
          <cell r="C3978">
            <v>7579</v>
          </cell>
          <cell r="D3978" t="str">
            <v>Edu. Suministro E Instalacion De Piso De Caucho. Incluye Capa De 15 Cm De Suelo Cemento</v>
          </cell>
          <cell r="E3978" t="str">
            <v>M2</v>
          </cell>
          <cell r="F3978">
            <v>213814</v>
          </cell>
          <cell r="G3978">
            <v>42633</v>
          </cell>
        </row>
        <row r="3979">
          <cell r="C3979">
            <v>7587</v>
          </cell>
          <cell r="D3979" t="str">
            <v>Edu Pozo De Inspeccion 1.80 Mts &lt; H &lt;= 3.00 Mts Para Tuberías De Diámetros Entre Los 200 Mm (8 Pulgadas) Y 400 Mm (16 Pulgadas), Diámetro Del Cilindro 1,20 M.</v>
          </cell>
          <cell r="E3979" t="str">
            <v>UN</v>
          </cell>
          <cell r="F3979">
            <v>4083137.27</v>
          </cell>
          <cell r="G3979">
            <v>42691</v>
          </cell>
        </row>
        <row r="3980">
          <cell r="C3980">
            <v>7590</v>
          </cell>
          <cell r="D3980" t="str">
            <v>Edu. Suministro De Tubería En Polietileno De Alta Densidad  Pead 75 Mm Pn 10 Pe 100  Para La Acometida De Agua Desde Red Acueducto Existente</v>
          </cell>
          <cell r="E3980" t="str">
            <v>ML</v>
          </cell>
          <cell r="F3980">
            <v>16283</v>
          </cell>
          <cell r="G3980">
            <v>42642</v>
          </cell>
        </row>
        <row r="3981">
          <cell r="C3981">
            <v>7592</v>
          </cell>
          <cell r="D3981" t="str">
            <v>Edu. Suministro De Tubería En Polietileno De Alta Densidad  Pead 63 Mm Pn 10 Pe 100 Para La Acometida De Agua Desde Red Acueducto Existente.</v>
          </cell>
          <cell r="E3981" t="str">
            <v>ML</v>
          </cell>
          <cell r="F3981">
            <v>11841</v>
          </cell>
          <cell r="G3981">
            <v>42642</v>
          </cell>
        </row>
        <row r="3982">
          <cell r="C3982">
            <v>7593</v>
          </cell>
          <cell r="D3982" t="str">
            <v>Edu. Instalación De Tubería Y Accesorios A Presion Pead Diámetro 75 Mm De La Acometida, Bajo Cualquier Condición De Humedad</v>
          </cell>
          <cell r="E3982" t="str">
            <v>ML</v>
          </cell>
          <cell r="F3982">
            <v>7408.72</v>
          </cell>
          <cell r="G3982">
            <v>42642</v>
          </cell>
        </row>
        <row r="3983">
          <cell r="C3983">
            <v>7595</v>
          </cell>
          <cell r="D3983" t="str">
            <v>Edu. Suministro E Instalacion De Sistema De Confinamiento Celular De Nanofibras De Polimero-Neoweb 330 X 120 Tipo B De 2.50 X 8.00 M Neoloy O Similar</v>
          </cell>
          <cell r="E3983" t="str">
            <v>M2</v>
          </cell>
          <cell r="F3983">
            <v>46423.5</v>
          </cell>
          <cell r="G3983">
            <v>42642</v>
          </cell>
        </row>
        <row r="3984">
          <cell r="C3984">
            <v>7596</v>
          </cell>
          <cell r="D3984" t="str">
            <v>Edu. Instalación De Tubería Y Accesorios A Presion Pead Diámetro 63 Mm De La Acometida, Bajo Cualquier Condición De Humedad</v>
          </cell>
          <cell r="E3984" t="str">
            <v>ML</v>
          </cell>
          <cell r="F3984">
            <v>6960.43</v>
          </cell>
          <cell r="G3984">
            <v>42642</v>
          </cell>
        </row>
        <row r="3985">
          <cell r="C3985">
            <v>7599</v>
          </cell>
          <cell r="D3985" t="str">
            <v>Edu. Colocacion De Malla Electrosoldada D = 6 Mm Con Separacion De 0.15 Mts</v>
          </cell>
          <cell r="E3985" t="str">
            <v>KG</v>
          </cell>
          <cell r="F3985">
            <v>4343.8599999999997</v>
          </cell>
          <cell r="G3985">
            <v>42643</v>
          </cell>
        </row>
        <row r="3986">
          <cell r="C3986">
            <v>7600</v>
          </cell>
          <cell r="D3986" t="str">
            <v>Edu. Colocacion De Malla Electrosoldada D = 7 Mm Con Separacion De 0.15 Mts</v>
          </cell>
          <cell r="E3986" t="str">
            <v>KG</v>
          </cell>
          <cell r="F3986">
            <v>4343.8599999999997</v>
          </cell>
          <cell r="G3986">
            <v>42643</v>
          </cell>
        </row>
        <row r="3987">
          <cell r="C3987">
            <v>7602</v>
          </cell>
          <cell r="D3987" t="str">
            <v>Edu. Suministro E Instalacion De Circuito De Actividad Fisica Para Jovenes</v>
          </cell>
          <cell r="E3987" t="str">
            <v>UN</v>
          </cell>
          <cell r="F3987">
            <v>223151956.19999999</v>
          </cell>
          <cell r="G3987">
            <v>42642</v>
          </cell>
        </row>
        <row r="3988">
          <cell r="C3988">
            <v>7604</v>
          </cell>
          <cell r="D3988" t="str">
            <v>Edu. Suministro E Instalacion De Juego Para Escalar Piramida</v>
          </cell>
          <cell r="E3988" t="str">
            <v>UN</v>
          </cell>
          <cell r="F3988">
            <v>99089145.269999996</v>
          </cell>
          <cell r="G3988">
            <v>42642</v>
          </cell>
        </row>
        <row r="3989">
          <cell r="C3989">
            <v>7606</v>
          </cell>
          <cell r="D3989" t="str">
            <v>Edu. Suministro E Instalacion De Dispensador Para Perros</v>
          </cell>
          <cell r="E3989" t="str">
            <v>UN</v>
          </cell>
          <cell r="F3989">
            <v>2091583.83</v>
          </cell>
          <cell r="G3989">
            <v>42642</v>
          </cell>
        </row>
        <row r="3990">
          <cell r="C3990">
            <v>7608</v>
          </cell>
          <cell r="D3990" t="str">
            <v>Edu. Suministro E Instalacion De Mesa Para Juego De Perros</v>
          </cell>
          <cell r="E3990" t="str">
            <v>UN</v>
          </cell>
          <cell r="F3990">
            <v>4330913.58</v>
          </cell>
          <cell r="G3990">
            <v>42642</v>
          </cell>
        </row>
        <row r="3991">
          <cell r="C3991">
            <v>7610</v>
          </cell>
          <cell r="D3991" t="str">
            <v>Edu. Suministro E Instalacion De Juego Para Escalar Tipo Estrella Ref Gtq6415 O Similar</v>
          </cell>
          <cell r="E3991" t="str">
            <v>UN</v>
          </cell>
          <cell r="F3991">
            <v>14944763.82</v>
          </cell>
          <cell r="G3991">
            <v>42642</v>
          </cell>
        </row>
        <row r="3992">
          <cell r="C3992">
            <v>7613</v>
          </cell>
          <cell r="D3992" t="str">
            <v>Edu. Proteccion Flexocreto 6000 O Similar,. Incluye Instalacion Y Relleno En Sitio Con Mortero Fluido F'C= 2500 Psi</v>
          </cell>
          <cell r="E3992" t="str">
            <v>M2</v>
          </cell>
          <cell r="F3992">
            <v>61369.08</v>
          </cell>
          <cell r="G3992">
            <v>42642</v>
          </cell>
        </row>
        <row r="3993">
          <cell r="C3993">
            <v>7615</v>
          </cell>
          <cell r="D3993" t="str">
            <v>Edu. Concreto Para Box Coulvert De 4500 Psi, No Incluye Acero De Refuerzo (Ver Diseño)</v>
          </cell>
          <cell r="E3993" t="str">
            <v>M3</v>
          </cell>
          <cell r="F3993">
            <v>726490.57</v>
          </cell>
          <cell r="G3993">
            <v>42643</v>
          </cell>
        </row>
        <row r="3994">
          <cell r="C3994">
            <v>7616</v>
          </cell>
          <cell r="D3994" t="str">
            <v>Edu. Piso De Concreto De F´C= 28 Mpa (4000 Psi) E = 0.21 Mts. Incluye: Formaleta,  Vaciado  Y  Curado. No  Incluye  Acero  De Refuerzo</v>
          </cell>
          <cell r="E3994" t="str">
            <v>M2</v>
          </cell>
          <cell r="F3994">
            <v>124241.08</v>
          </cell>
          <cell r="G3994">
            <v>42643</v>
          </cell>
        </row>
        <row r="3995">
          <cell r="C3995">
            <v>7617</v>
          </cell>
          <cell r="D3995" t="str">
            <v>Edu. Piso De Concreto De F´C= 28 Mpa (4000 Psi) E = 0.22 Mts. Incluye: Formaleta,  Vaciado  Y  Curado. No  Incluye  Acero  De Refuerzo</v>
          </cell>
          <cell r="E3995" t="str">
            <v>M2</v>
          </cell>
          <cell r="F3995">
            <v>130157.33</v>
          </cell>
          <cell r="G3995">
            <v>42643</v>
          </cell>
        </row>
        <row r="3996">
          <cell r="C3996">
            <v>7618</v>
          </cell>
          <cell r="D3996" t="str">
            <v>Edu. Concreto Para Box Coulvert De 5000 Psi, No Incluye Acero De Refuerzo (Ver Diseño)</v>
          </cell>
          <cell r="E3996" t="str">
            <v>M3</v>
          </cell>
          <cell r="F3996">
            <v>746388.07</v>
          </cell>
          <cell r="G3996">
            <v>42643</v>
          </cell>
        </row>
        <row r="3997">
          <cell r="C3997">
            <v>7620</v>
          </cell>
          <cell r="D3997" t="str">
            <v>Edu. Suministro E Instalación De Cable Thw Cobre Forrado, 90°C -Awg 2</v>
          </cell>
          <cell r="E3997" t="str">
            <v>ML</v>
          </cell>
          <cell r="F3997">
            <v>15467.94</v>
          </cell>
          <cell r="G3997">
            <v>42643</v>
          </cell>
        </row>
        <row r="3998">
          <cell r="C3998">
            <v>7621</v>
          </cell>
          <cell r="D3998" t="str">
            <v>Edu. Pozo De Inspeccion H &gt; 3,00 Mts</v>
          </cell>
          <cell r="E3998" t="str">
            <v>UN</v>
          </cell>
          <cell r="F3998">
            <v>6057212.9100000001</v>
          </cell>
          <cell r="G3998">
            <v>42643</v>
          </cell>
        </row>
        <row r="3999">
          <cell r="C3999">
            <v>7622</v>
          </cell>
          <cell r="D3999" t="str">
            <v>Edu. Mu-1 Banca En Concreto Prefabricada Con Espaldar</v>
          </cell>
          <cell r="E3999" t="str">
            <v>UN</v>
          </cell>
          <cell r="F3999">
            <v>606803.86</v>
          </cell>
          <cell r="G3999">
            <v>42643</v>
          </cell>
        </row>
        <row r="4000">
          <cell r="C4000">
            <v>7623</v>
          </cell>
          <cell r="D4000" t="str">
            <v>Error</v>
          </cell>
          <cell r="E4000" t="str">
            <v>M3</v>
          </cell>
          <cell r="F4000">
            <v>156635</v>
          </cell>
          <cell r="G4000">
            <v>42643</v>
          </cell>
        </row>
        <row r="4001">
          <cell r="C4001">
            <v>7625</v>
          </cell>
          <cell r="D4001" t="str">
            <v>Edu. Micropilotes Inyectados. Incluye Excavación, Tubería De Refuerzo, Relleno De La Cavidad Con Lechada Primaria E Inyección Con Lechada Secundaria (Incluye Pala Auxiliar).</v>
          </cell>
          <cell r="E4001" t="str">
            <v>ML</v>
          </cell>
          <cell r="F4001">
            <v>107051.32</v>
          </cell>
          <cell r="G4001">
            <v>42646</v>
          </cell>
        </row>
        <row r="4002">
          <cell r="C4002">
            <v>7626</v>
          </cell>
          <cell r="D4002" t="str">
            <v>Edu. Descapote Y Limpieza A Máquina Y Adecuación Con Compactación Del Terreno Existente, Incluye Retiro De Material E= 0.50</v>
          </cell>
          <cell r="E4002" t="str">
            <v>M2</v>
          </cell>
          <cell r="F4002">
            <v>19202.71</v>
          </cell>
          <cell r="G4002">
            <v>42667</v>
          </cell>
        </row>
        <row r="4003">
          <cell r="C4003">
            <v>7627</v>
          </cell>
          <cell r="D4003" t="str">
            <v>Edu. Pilotes En Concreto Preexcavados    F'C=4000 Psi    D=0.80M. No Incluye Acero De Refuerzo</v>
          </cell>
          <cell r="E4003" t="str">
            <v>ML</v>
          </cell>
          <cell r="F4003">
            <v>630358.98</v>
          </cell>
          <cell r="G4003">
            <v>42667</v>
          </cell>
        </row>
        <row r="4004">
          <cell r="C4004">
            <v>7628</v>
          </cell>
          <cell r="D4004" t="str">
            <v>Edu. Excavacion A Maquina Y Retiro De Materiales A Una Distancia Superior A Los 20 Km.</v>
          </cell>
          <cell r="E4004" t="str">
            <v>M3</v>
          </cell>
          <cell r="F4004">
            <v>14460</v>
          </cell>
          <cell r="G4004">
            <v>42667</v>
          </cell>
        </row>
        <row r="4005">
          <cell r="C4005">
            <v>7631</v>
          </cell>
          <cell r="D4005" t="str">
            <v>Edu.  Suministro E Instalacion De Cable De Aluminio Forrado Nº 4 Awg - Aislamiento Thw -90º</v>
          </cell>
          <cell r="E4005" t="str">
            <v>ML</v>
          </cell>
          <cell r="F4005">
            <v>4486.1400000000003</v>
          </cell>
          <cell r="G4005">
            <v>42668</v>
          </cell>
        </row>
        <row r="4006">
          <cell r="C4006">
            <v>7634</v>
          </cell>
          <cell r="D4006" t="str">
            <v>Edu. Suministro E Instalacion De Tranformador Tipo Pad Mounted De 112.5 Kva Trifásico- 13.2/230/127 V  Configuracion En Anillo -- (Incluye Gabinete De Protecciones, Barraje De Cobre, Interruptores Industriales, Terminales Premoldeados Tipo Codo,Anclaje, Mallas A Tierra,  Dps,Pruebas Y Puesta En Servico</v>
          </cell>
          <cell r="E4006" t="str">
            <v>UN</v>
          </cell>
          <cell r="F4006">
            <v>22692215.539999999</v>
          </cell>
          <cell r="G4006">
            <v>42668</v>
          </cell>
        </row>
        <row r="4007">
          <cell r="C4007">
            <v>7636</v>
          </cell>
          <cell r="D4007" t="str">
            <v>Edu. Suministro E Instalacion De Tranformador Tipo Pad Mounted De 75 Kva Monofásico- 13.2/230/127 V  -- (Incluye Gabinete De Protecciones, Barraje De Cobre, Interruptores Industriales, Terminales Premoldeados Tipo Codo,Anclaje, Mallas A Tierra, Pruebas Y Puesta En Servico</v>
          </cell>
          <cell r="E4007" t="str">
            <v>UN</v>
          </cell>
          <cell r="F4007">
            <v>17348027.100000001</v>
          </cell>
          <cell r="G4007">
            <v>42668</v>
          </cell>
        </row>
        <row r="4008">
          <cell r="C4008">
            <v>7637</v>
          </cell>
          <cell r="D4008" t="str">
            <v>Edu. Suministro E Instalacion De Cable De Aluminio Forrado N°2 Awg - Aislamiento Thw-90°</v>
          </cell>
          <cell r="E4008" t="str">
            <v>ML</v>
          </cell>
          <cell r="F4008">
            <v>5369.14</v>
          </cell>
          <cell r="G4008">
            <v>42668</v>
          </cell>
        </row>
        <row r="4009">
          <cell r="C4009">
            <v>7639</v>
          </cell>
          <cell r="D4009" t="str">
            <v>Edu. Kit De Empalme En Gel Para Baja Tensión De 6 - 6</v>
          </cell>
          <cell r="E4009" t="str">
            <v>UN</v>
          </cell>
          <cell r="F4009">
            <v>85465.16</v>
          </cell>
          <cell r="G4009">
            <v>42668</v>
          </cell>
        </row>
        <row r="4010">
          <cell r="C4010">
            <v>7640</v>
          </cell>
          <cell r="D4010" t="str">
            <v>Edu. Suministro E Instalacion De Cable De Cobre Forrado Nº 8 Awg- Aislamiento Thw º</v>
          </cell>
          <cell r="E4010" t="str">
            <v>ML</v>
          </cell>
          <cell r="F4010">
            <v>4009.99</v>
          </cell>
          <cell r="G4010">
            <v>42668</v>
          </cell>
        </row>
        <row r="4011">
          <cell r="C4011">
            <v>7643</v>
          </cell>
          <cell r="D4011" t="str">
            <v>Edu. Sumunistro E Instalación De Poste Acero Galvanizado En Caliente De 9 Mts. De Altura Libre,  En Lamina De Acero, Acabado Final En Pintura De Pioluretano  Para Exteriores Ral 7035, Doble Proposito Incluye Dos Brazos Tipo Cercha De 2.00 M, Anclaje De Concreto  De Concreto Y Pedestal</v>
          </cell>
          <cell r="E4011" t="str">
            <v>UN</v>
          </cell>
          <cell r="F4011">
            <v>2688438.74</v>
          </cell>
          <cell r="G4011">
            <v>42668</v>
          </cell>
        </row>
        <row r="4012">
          <cell r="C4012">
            <v>7647</v>
          </cell>
          <cell r="D4012" t="str">
            <v>Edu. Suministro E Instalacion De Luminaria  Tipo At*Down 30 Cw- Con Sistema De Encendido Automatico Y Accesorios Para Su Instalacion(Cajas Octogonales, Adaptadores, Sensor De Movimiento, Interrruptores)</v>
          </cell>
          <cell r="E4012" t="str">
            <v>UN</v>
          </cell>
          <cell r="F4012">
            <v>194267.01</v>
          </cell>
          <cell r="G4012">
            <v>42668</v>
          </cell>
        </row>
        <row r="4013">
          <cell r="C4013">
            <v>7650</v>
          </cell>
          <cell r="D4013" t="str">
            <v>Edu. Micropilotes Inyectados. Incluye Excavación, Colocación Del Acero Y Tubería De Refuerzo, Relleno De La Cavidad Con Lechada Primaria E Inyección Con Lechada Secundaria.</v>
          </cell>
          <cell r="E4013" t="str">
            <v>ML</v>
          </cell>
          <cell r="F4013">
            <v>237010.03</v>
          </cell>
          <cell r="G4013">
            <v>42668</v>
          </cell>
        </row>
        <row r="4014">
          <cell r="C4014">
            <v>7651</v>
          </cell>
          <cell r="D4014" t="str">
            <v>Zapata  Y  Pedestal  En  Concreto  De  3500  Psi  Premezclado, No Incluye Acero De Refuerzo</v>
          </cell>
          <cell r="E4014" t="str">
            <v>M3</v>
          </cell>
          <cell r="F4014">
            <v>463317.23</v>
          </cell>
          <cell r="G4014">
            <v>42669</v>
          </cell>
        </row>
        <row r="4015">
          <cell r="C4015">
            <v>7652</v>
          </cell>
          <cell r="D4015" t="str">
            <v>Viga De Cimiento En Concreto De 3500 Psi, No Incluye Acero De Refuerzo</v>
          </cell>
          <cell r="E4015" t="str">
            <v>M3</v>
          </cell>
          <cell r="F4015">
            <v>587163.63</v>
          </cell>
          <cell r="G4015">
            <v>42669</v>
          </cell>
        </row>
        <row r="4016">
          <cell r="C4016">
            <v>7653</v>
          </cell>
          <cell r="D4016" t="str">
            <v>Levante  De  Muro  En  Bloque  De  Concreto Abuzardado (Split)  De  0.20  X 0.20 X 0.40 Metros, Mortero De Pega 1:4</v>
          </cell>
          <cell r="E4016" t="str">
            <v>M2</v>
          </cell>
          <cell r="F4016">
            <v>61335.91</v>
          </cell>
          <cell r="G4016">
            <v>42669</v>
          </cell>
        </row>
        <row r="4017">
          <cell r="C4017">
            <v>7655</v>
          </cell>
          <cell r="D4017" t="str">
            <v>Piso En Ceramica Fortaleza Blanco De 0.33 X 0.33 Metros O Similar</v>
          </cell>
          <cell r="E4017" t="str">
            <v>M2</v>
          </cell>
          <cell r="F4017">
            <v>47305.21</v>
          </cell>
          <cell r="G4017">
            <v>42670</v>
          </cell>
        </row>
        <row r="4018">
          <cell r="C4018">
            <v>7657</v>
          </cell>
          <cell r="D4018" t="str">
            <v>Enchape Pared Egeo Blanco De 0.30 X 0.60 Metros  O Similar   (Incluye Pega, Biselada, Win De Aluminio Y Emboquillada)</v>
          </cell>
          <cell r="E4018" t="str">
            <v>M2</v>
          </cell>
          <cell r="F4018">
            <v>61333.25</v>
          </cell>
          <cell r="G4018">
            <v>42676</v>
          </cell>
        </row>
        <row r="4019">
          <cell r="C4019">
            <v>7658</v>
          </cell>
          <cell r="D4019" t="str">
            <v>Ns. Acabado De Losa En Concreto Con Equipo Mecanico, Incluye Endurecedor, Juntas De Dilatación Y Acabado Final Esmaltado.</v>
          </cell>
          <cell r="E4019" t="str">
            <v>M2</v>
          </cell>
          <cell r="F4019">
            <v>12000</v>
          </cell>
          <cell r="G4019">
            <v>42670</v>
          </cell>
        </row>
        <row r="4020">
          <cell r="C4020">
            <v>7659</v>
          </cell>
          <cell r="D4020" t="str">
            <v>Ns. Cerramiento En Malla Eslabonada Galv # 12 Rombo 1.1/2"</v>
          </cell>
          <cell r="E4020" t="str">
            <v>M2</v>
          </cell>
          <cell r="F4020">
            <v>52720</v>
          </cell>
          <cell r="G4020">
            <v>42670</v>
          </cell>
        </row>
        <row r="4021">
          <cell r="C4021">
            <v>7661</v>
          </cell>
          <cell r="D4021" t="str">
            <v>Ns. Demolicion Y Retiro De Material Sobrante En Volqueta</v>
          </cell>
          <cell r="E4021" t="str">
            <v>GL</v>
          </cell>
          <cell r="F4021">
            <v>80000000</v>
          </cell>
          <cell r="G4021">
            <v>42670</v>
          </cell>
        </row>
        <row r="4022">
          <cell r="C4022">
            <v>7662</v>
          </cell>
          <cell r="D4022" t="str">
            <v>Ns. Piso En Madera Laminada (Taller De Danza)</v>
          </cell>
          <cell r="E4022" t="str">
            <v>M2</v>
          </cell>
          <cell r="F4022">
            <v>105000</v>
          </cell>
          <cell r="G4022">
            <v>42670</v>
          </cell>
        </row>
        <row r="4023">
          <cell r="C4023">
            <v>7663</v>
          </cell>
          <cell r="D4023" t="str">
            <v>Ns. Limpieza Muros, Resane Y Sellado De Muros De Fachada En Ladrillo A La Vista</v>
          </cell>
          <cell r="E4023" t="str">
            <v>M2</v>
          </cell>
          <cell r="F4023">
            <v>19760</v>
          </cell>
          <cell r="G4023">
            <v>42678</v>
          </cell>
        </row>
        <row r="4024">
          <cell r="C4024">
            <v>7664</v>
          </cell>
          <cell r="D4024" t="str">
            <v>Ns. Piso En Ceramica Beta Rectificado Marfil O Similar 40 X 90 Cm.</v>
          </cell>
          <cell r="E4024" t="str">
            <v>M2</v>
          </cell>
          <cell r="F4024">
            <v>82000</v>
          </cell>
          <cell r="G4024">
            <v>42678</v>
          </cell>
        </row>
        <row r="4025">
          <cell r="C4025">
            <v>7665</v>
          </cell>
          <cell r="D4025" t="str">
            <v>Ns. Estructura De Escalera Tramo De 1 Piso</v>
          </cell>
          <cell r="E4025" t="str">
            <v>GL</v>
          </cell>
          <cell r="F4025">
            <v>12000000</v>
          </cell>
          <cell r="G4025">
            <v>42670</v>
          </cell>
        </row>
        <row r="4026">
          <cell r="C4026">
            <v>7666</v>
          </cell>
          <cell r="D4026" t="str">
            <v>Ns. Media Caña Pvc De 9 Cm</v>
          </cell>
          <cell r="E4026" t="str">
            <v>ML</v>
          </cell>
          <cell r="F4026">
            <v>38000</v>
          </cell>
          <cell r="G4026">
            <v>42678</v>
          </cell>
        </row>
        <row r="4027">
          <cell r="C4027">
            <v>7667</v>
          </cell>
          <cell r="D4027" t="str">
            <v>Ns. Estructura De Rampa Tramo De 1 Piso</v>
          </cell>
          <cell r="E4027" t="str">
            <v>GL</v>
          </cell>
          <cell r="F4027">
            <v>23000000</v>
          </cell>
          <cell r="G4027">
            <v>42670</v>
          </cell>
        </row>
        <row r="4028">
          <cell r="C4028">
            <v>7668</v>
          </cell>
          <cell r="D4028" t="str">
            <v>Prvc. Instalación De Codos Grp Y/O Pvc Dn 1800 Pn=1 Sn 2500 (0°-30°)</v>
          </cell>
          <cell r="E4028" t="str">
            <v>UN</v>
          </cell>
          <cell r="F4028">
            <v>877801.84</v>
          </cell>
          <cell r="G4028">
            <v>42671</v>
          </cell>
        </row>
        <row r="4029">
          <cell r="C4029">
            <v>7669</v>
          </cell>
          <cell r="D4029" t="str">
            <v>Prvc. Instalación De Tuberías En Grp Y/O Pvc De Diametro 1300Mm, Pn=1:00 Sn 2500</v>
          </cell>
          <cell r="E4029" t="str">
            <v>ML</v>
          </cell>
          <cell r="F4029">
            <v>107589.64</v>
          </cell>
          <cell r="G4029">
            <v>42671</v>
          </cell>
        </row>
        <row r="4030">
          <cell r="C4030">
            <v>7672</v>
          </cell>
          <cell r="D4030" t="str">
            <v>Prvc. Suminisro De Tuberia Grp Y/O Pvc De Diametro 1300 Mm Pn=1, Sn 2500, Incluye Union, Transporte Al Campamento Y Demas Costos</v>
          </cell>
          <cell r="E4030" t="str">
            <v>ML</v>
          </cell>
          <cell r="F4030">
            <v>1471834</v>
          </cell>
          <cell r="G4030">
            <v>42671</v>
          </cell>
        </row>
        <row r="4031">
          <cell r="C4031">
            <v>7673</v>
          </cell>
          <cell r="D4031" t="str">
            <v>Prvc. Suministro Codos Grp Y/O Pvc Dn 1800 Pn=1 Sn 2500 (0º-30) Incluye Union, Transporte Al Campamento Y Demas Costos</v>
          </cell>
          <cell r="E4031" t="str">
            <v>UN</v>
          </cell>
          <cell r="F4031">
            <v>7200000</v>
          </cell>
          <cell r="G4031">
            <v>42671</v>
          </cell>
        </row>
        <row r="4032">
          <cell r="C4032">
            <v>7674</v>
          </cell>
          <cell r="D4032" t="str">
            <v>Instalación De Tubería De Alcantarillado De Pvc 450 Mm 18" De Superficie Interior Lisa Y Exterior Perfilada, Bajo Cualquier Condición De Humedad</v>
          </cell>
          <cell r="E4032" t="str">
            <v>ML</v>
          </cell>
          <cell r="F4032">
            <v>22792.45</v>
          </cell>
          <cell r="G4032">
            <v>42685</v>
          </cell>
        </row>
        <row r="4033">
          <cell r="C4033">
            <v>7675</v>
          </cell>
          <cell r="D4033" t="str">
            <v>Instalación De Tubería De Alcantarillado De Pvc De 200 Mm (8”)  De Superficie Interior Lisa Y Exterior Perfilada, Bajo Cualquier Condición De Humedad, (Inlcuye Manijas)</v>
          </cell>
          <cell r="E4033" t="str">
            <v>ML</v>
          </cell>
          <cell r="F4033">
            <v>10065.19</v>
          </cell>
          <cell r="G4033">
            <v>42685</v>
          </cell>
        </row>
        <row r="4034">
          <cell r="C4034">
            <v>7676</v>
          </cell>
          <cell r="D4034" t="str">
            <v>Instalación De Tubería De Alcantarillado De Pvc De 250 Mm 10”  De Superficie Interior Lisa Y Exterior Perfilada, Bajo Cualquier Condición De Humedad</v>
          </cell>
          <cell r="E4034" t="str">
            <v>ML</v>
          </cell>
          <cell r="F4034">
            <v>12733.8</v>
          </cell>
          <cell r="G4034">
            <v>42685</v>
          </cell>
        </row>
        <row r="4035">
          <cell r="C4035">
            <v>7677</v>
          </cell>
          <cell r="D4035" t="str">
            <v>Instalación De Tubería De Alcantarillado De Pvc De 400 Mm 16” De Superficie Interior Lisa Y Exterior Perfilada, Bajo Cualquier Condición De Humedad</v>
          </cell>
          <cell r="E4035" t="str">
            <v>ML</v>
          </cell>
          <cell r="F4035">
            <v>20276.150000000001</v>
          </cell>
          <cell r="G4035">
            <v>42685</v>
          </cell>
        </row>
        <row r="4036">
          <cell r="C4036">
            <v>7678</v>
          </cell>
          <cell r="D4036" t="str">
            <v>Instalación De Tubería De Alcantarillado De Pvc De 660 Mm 24”  De Superficie Interior Lisa Y Exterior Perfilada, Bajo Cualquier Condición De Humedad</v>
          </cell>
          <cell r="E4036" t="str">
            <v>ML</v>
          </cell>
          <cell r="F4036">
            <v>33478.339999999997</v>
          </cell>
          <cell r="G4036">
            <v>42685</v>
          </cell>
        </row>
        <row r="4037">
          <cell r="C4037">
            <v>7679</v>
          </cell>
          <cell r="D4037" t="str">
            <v>Soporte Para Cinta Demarcadora</v>
          </cell>
          <cell r="E4037" t="str">
            <v>UN</v>
          </cell>
          <cell r="F4037">
            <v>11907</v>
          </cell>
          <cell r="G4037">
            <v>42689</v>
          </cell>
        </row>
        <row r="4038">
          <cell r="C4038">
            <v>7680</v>
          </cell>
          <cell r="D4038" t="str">
            <v>Cinta Demarcadora, Sin Soporte</v>
          </cell>
          <cell r="E4038" t="str">
            <v>ML</v>
          </cell>
          <cell r="F4038">
            <v>483.63</v>
          </cell>
          <cell r="G4038">
            <v>42689</v>
          </cell>
        </row>
        <row r="4039">
          <cell r="C4039">
            <v>7681</v>
          </cell>
          <cell r="D4039" t="str">
            <v>Entibado Tipo 6. Continuo Metalico</v>
          </cell>
          <cell r="E4039" t="str">
            <v>M2</v>
          </cell>
          <cell r="F4039">
            <v>30900</v>
          </cell>
          <cell r="G4039">
            <v>42689</v>
          </cell>
        </row>
        <row r="4040">
          <cell r="C4040">
            <v>7682</v>
          </cell>
          <cell r="D4040" t="str">
            <v>Valla Movil Tipo 3. Valla Doble Cara</v>
          </cell>
          <cell r="E4040" t="str">
            <v>UN</v>
          </cell>
          <cell r="F4040">
            <v>160400</v>
          </cell>
          <cell r="G4040">
            <v>42689</v>
          </cell>
        </row>
        <row r="4041">
          <cell r="C4041">
            <v>7683</v>
          </cell>
          <cell r="D4041" t="str">
            <v>Empalme De Tuberias De Alcantarillado Desde 160 Mm (6") Hasta 300 Mm (12") A Pozo Existente En Mamposteria</v>
          </cell>
          <cell r="E4041" t="str">
            <v>UN</v>
          </cell>
          <cell r="F4041">
            <v>127004</v>
          </cell>
          <cell r="G4041">
            <v>42689</v>
          </cell>
        </row>
        <row r="4042">
          <cell r="C4042">
            <v>7684</v>
          </cell>
          <cell r="D4042" t="str">
            <v>Empalme De Tuberías Desde 350 Mm (14") Hasta 500 Mm (20") A Pozo Existente En Mampostería</v>
          </cell>
          <cell r="E4042" t="str">
            <v>UN</v>
          </cell>
          <cell r="F4042">
            <v>161958</v>
          </cell>
          <cell r="G4042">
            <v>42689</v>
          </cell>
        </row>
        <row r="4043">
          <cell r="C4043">
            <v>7685</v>
          </cell>
          <cell r="D4043" t="str">
            <v>Empalme De Tuberías Desde 600 Mm (24") Hasta 900 Mm (36") A Pozo Existenteen Mampostería</v>
          </cell>
          <cell r="E4043" t="str">
            <v>UN</v>
          </cell>
          <cell r="F4043">
            <v>163577.57999999999</v>
          </cell>
          <cell r="G4043">
            <v>42689</v>
          </cell>
        </row>
        <row r="4044">
          <cell r="C4044">
            <v>7687</v>
          </cell>
          <cell r="D4044" t="str">
            <v>Suministro Tubería De Alcantarillado De Pvc  De Superficie Interior Lisa Y Exterior Perfilada Rigidez 8Kn/M2 (S8) D= 200 Mm (8") (Incluye Manijas)</v>
          </cell>
          <cell r="E4044" t="str">
            <v>ML</v>
          </cell>
          <cell r="F4044">
            <v>48720</v>
          </cell>
          <cell r="G4044">
            <v>42699</v>
          </cell>
        </row>
        <row r="4045">
          <cell r="C4045">
            <v>7688</v>
          </cell>
          <cell r="D4045" t="str">
            <v>Suministro Tubería De Alcantarillado De Pvc  De Superficie Interior Lisa Y Exterior Perfilada Rigidez 8Kn/M2 (S8) D=250 Mm (10")</v>
          </cell>
          <cell r="E4045" t="str">
            <v>ML</v>
          </cell>
          <cell r="F4045">
            <v>75589</v>
          </cell>
          <cell r="G4045">
            <v>42699</v>
          </cell>
        </row>
        <row r="4046">
          <cell r="C4046">
            <v>7689</v>
          </cell>
          <cell r="D4046" t="str">
            <v>Suministro Tubería De Alcantarillado De Pvc  De Superficie Interior Lisa Y Exterior Perfilada Rigidez 8Kn/M2 (S8) D= 400 Mm (16")</v>
          </cell>
          <cell r="E4046" t="str">
            <v>ML</v>
          </cell>
          <cell r="F4046">
            <v>182813</v>
          </cell>
          <cell r="G4046">
            <v>42699</v>
          </cell>
        </row>
        <row r="4047">
          <cell r="C4047">
            <v>7690</v>
          </cell>
          <cell r="D4047" t="str">
            <v>Suministro Tubería De Alcantarillado De Pvc  De Superficie Interior Lisa Y Exterior Perfilada Rigidez 8Kn/M2 (S8) D= 450 Mm (18")</v>
          </cell>
          <cell r="E4047" t="str">
            <v>ML</v>
          </cell>
          <cell r="F4047">
            <v>254751</v>
          </cell>
          <cell r="G4047">
            <v>42699</v>
          </cell>
        </row>
        <row r="4048">
          <cell r="C4048">
            <v>7691</v>
          </cell>
          <cell r="D4048" t="str">
            <v>Suministro Tubería De Alcantarillado De Pvc  De Superficie Interior Lisa Y Exterior Perfilada Rigidez 8Kn/M2 (S8) D= 660 Mm (24")</v>
          </cell>
          <cell r="E4048" t="str">
            <v>ML</v>
          </cell>
          <cell r="F4048">
            <v>450849</v>
          </cell>
          <cell r="G4048">
            <v>42699</v>
          </cell>
        </row>
        <row r="4049">
          <cell r="C4049">
            <v>7692</v>
          </cell>
          <cell r="D4049" t="str">
            <v>Instalación De Domiciliaria De Alcantarillado Con Tubería De  Pvc  Y/O Pead  160 Mm (6”). Incluye Tee O Yee, Codo O Accesorio De Derivación, Tipo 1.  0 &lt; L &lt; 1,0 M.</v>
          </cell>
          <cell r="E4049" t="str">
            <v>UN</v>
          </cell>
          <cell r="F4049">
            <v>37303</v>
          </cell>
          <cell r="G4049">
            <v>42689</v>
          </cell>
        </row>
        <row r="4050">
          <cell r="C4050">
            <v>7693</v>
          </cell>
          <cell r="D4050" t="str">
            <v>Instalación De Domiciliaria De Alcantarillado Con Tubería De  Pvc  Y/O Pead  160 Mm (6”). Incluye Tee O Yee, Codo O Accesorio De Derivación, Tipo 2.  1 &lt; L&lt;  3,0 M.</v>
          </cell>
          <cell r="E4050" t="str">
            <v>UN</v>
          </cell>
          <cell r="F4050">
            <v>64904</v>
          </cell>
          <cell r="G4050">
            <v>42689</v>
          </cell>
        </row>
        <row r="4051">
          <cell r="C4051">
            <v>7694</v>
          </cell>
          <cell r="D4051" t="str">
            <v>Instalación De Domiciliaria De Alcantarillado Con Tubería De  Pvc  Y/O Pead  160 Mm (6”). Incluye Tee O Yee, Codo O Accesorio De Derivación, Tipo 3.  3 &lt; L &lt; 5,0 M.</v>
          </cell>
          <cell r="E4051" t="str">
            <v>UN</v>
          </cell>
          <cell r="F4051">
            <v>129808</v>
          </cell>
          <cell r="G4051">
            <v>42689</v>
          </cell>
        </row>
        <row r="4052">
          <cell r="C4052">
            <v>7695</v>
          </cell>
          <cell r="D4052" t="str">
            <v>Suministro De Tubería De Alcantarillado De Pvc De 160 Mm (6") De Superficie Interior Lisa Y Exterior Perfilada</v>
          </cell>
          <cell r="E4052" t="str">
            <v>ML</v>
          </cell>
          <cell r="F4052">
            <v>39556.65</v>
          </cell>
          <cell r="G4052">
            <v>42691</v>
          </cell>
        </row>
        <row r="4053">
          <cell r="C4053">
            <v>7696</v>
          </cell>
          <cell r="D4053" t="str">
            <v>Suministro De Codo 90° Campana X Campana Diámetro Nominal 160 Mm</v>
          </cell>
          <cell r="E4053" t="str">
            <v>UN</v>
          </cell>
          <cell r="F4053">
            <v>59745</v>
          </cell>
          <cell r="G4053">
            <v>42689</v>
          </cell>
        </row>
        <row r="4054">
          <cell r="C4054">
            <v>7697</v>
          </cell>
          <cell r="D4054" t="str">
            <v>Suministro Codo 45° Campana X Campana Diámetro Nominal 160 Mm</v>
          </cell>
          <cell r="E4054" t="str">
            <v>UN</v>
          </cell>
          <cell r="F4054">
            <v>31395</v>
          </cell>
          <cell r="G4054">
            <v>42689</v>
          </cell>
        </row>
        <row r="4055">
          <cell r="C4055">
            <v>7698</v>
          </cell>
          <cell r="D4055" t="str">
            <v>Suministro Yee Campana X Campana X Campana Diámetro Nominal 200 X 200 X 160 Mm</v>
          </cell>
          <cell r="E4055" t="str">
            <v>ML</v>
          </cell>
          <cell r="F4055">
            <v>125727</v>
          </cell>
          <cell r="G4055">
            <v>42689</v>
          </cell>
        </row>
        <row r="4056">
          <cell r="C4056">
            <v>7699</v>
          </cell>
          <cell r="D4056" t="str">
            <v>Cimentacion De Tuberia Con Material Granular  (Agregado Grueso)</v>
          </cell>
          <cell r="E4056" t="str">
            <v>M3</v>
          </cell>
          <cell r="F4056">
            <v>96369</v>
          </cell>
          <cell r="G4056">
            <v>42689</v>
          </cell>
        </row>
        <row r="4057">
          <cell r="C4057">
            <v>7701</v>
          </cell>
          <cell r="D4057" t="str">
            <v>Suministro De Codos De Polietileno 160 Mm X 90° D=6"</v>
          </cell>
          <cell r="E4057" t="str">
            <v>UN</v>
          </cell>
          <cell r="F4057">
            <v>76398.289999999994</v>
          </cell>
          <cell r="G4057">
            <v>42690</v>
          </cell>
        </row>
        <row r="4058">
          <cell r="C4058">
            <v>7703</v>
          </cell>
          <cell r="D4058" t="str">
            <v>Suministro De Tee De Polietileno 110Mm X 110Mm X 110Mm</v>
          </cell>
          <cell r="E4058" t="str">
            <v>UN</v>
          </cell>
          <cell r="F4058">
            <v>48385.68</v>
          </cell>
          <cell r="G4058">
            <v>42690</v>
          </cell>
        </row>
        <row r="4059">
          <cell r="C4059">
            <v>7705</v>
          </cell>
          <cell r="D4059" t="str">
            <v>Suministro De Tee De Polietileno 200Mm X 200Mm X 200Mm</v>
          </cell>
          <cell r="E4059" t="str">
            <v>UN</v>
          </cell>
          <cell r="F4059">
            <v>312293.98</v>
          </cell>
          <cell r="G4059">
            <v>42691</v>
          </cell>
        </row>
        <row r="4060">
          <cell r="C4060">
            <v>7707</v>
          </cell>
          <cell r="D4060" t="str">
            <v>Suministro De Silletas Para Acometidas De Polietileno De 110Mm X 20Mm Para Union Por Termofusion</v>
          </cell>
          <cell r="E4060" t="str">
            <v>UN</v>
          </cell>
          <cell r="F4060">
            <v>11021.97</v>
          </cell>
          <cell r="G4060">
            <v>42690</v>
          </cell>
        </row>
        <row r="4061">
          <cell r="C4061">
            <v>7709</v>
          </cell>
          <cell r="D4061" t="str">
            <v>Suministro De Silletas Para Acometidas De Polietileno De 160Mm X 20Mm Para Union Por Termofusion</v>
          </cell>
          <cell r="E4061" t="str">
            <v>UN</v>
          </cell>
          <cell r="F4061">
            <v>11021.97</v>
          </cell>
          <cell r="G4061">
            <v>42690</v>
          </cell>
        </row>
        <row r="4062">
          <cell r="C4062">
            <v>7711</v>
          </cell>
          <cell r="D4062" t="str">
            <v>Suministro De Silletas Para Acometidas De Polietileno De 200Mm X 20Mm Para Union Por Termofusion</v>
          </cell>
          <cell r="E4062" t="str">
            <v>UN</v>
          </cell>
          <cell r="F4062">
            <v>11021.97</v>
          </cell>
          <cell r="G4062">
            <v>42690</v>
          </cell>
        </row>
        <row r="4063">
          <cell r="C4063">
            <v>7713</v>
          </cell>
          <cell r="D4063" t="str">
            <v>Suministro De Silletas Para Acometidas De Polietileno De 250Mm X 20Mm Para Union Por Termofusion</v>
          </cell>
          <cell r="E4063" t="str">
            <v>UN</v>
          </cell>
          <cell r="F4063">
            <v>16957</v>
          </cell>
          <cell r="G4063">
            <v>42690</v>
          </cell>
        </row>
        <row r="4064">
          <cell r="C4064">
            <v>7715</v>
          </cell>
          <cell r="D4064" t="str">
            <v>Suministro De Adaptadores Tope Brida De Polietileno Sin Brida Pn 10 D=110Mm</v>
          </cell>
          <cell r="E4064" t="str">
            <v>UN</v>
          </cell>
          <cell r="F4064">
            <v>18430.02</v>
          </cell>
          <cell r="G4064">
            <v>42690</v>
          </cell>
        </row>
        <row r="4065">
          <cell r="C4065">
            <v>7717</v>
          </cell>
          <cell r="D4065" t="str">
            <v>Suministro De Adaptadores Tope Brida De Polietileno Sin Brida Pn 10 D=160Mm</v>
          </cell>
          <cell r="E4065" t="str">
            <v>UN</v>
          </cell>
          <cell r="F4065">
            <v>42737.47</v>
          </cell>
          <cell r="G4065">
            <v>42690</v>
          </cell>
        </row>
        <row r="4066">
          <cell r="C4066">
            <v>7719</v>
          </cell>
          <cell r="D4066" t="str">
            <v>Suministro De Adaptadores Tope Brida De Polietileno Sin Brida Pn 10 D=250Mm</v>
          </cell>
          <cell r="E4066" t="str">
            <v>UN</v>
          </cell>
          <cell r="F4066">
            <v>125994.15</v>
          </cell>
          <cell r="G4066">
            <v>42690</v>
          </cell>
        </row>
        <row r="4067">
          <cell r="C4067">
            <v>7720</v>
          </cell>
          <cell r="D4067" t="str">
            <v>Pozo De Inspección 1,80 M &lt; H &lt;= 3,00 M Para Tuberías De Diámetros Entre Los 450 Mm (18 Pulgadas) Y 700 Mm (27 Pulgadas), Diámetro Del Cilindro 1,50 M.</v>
          </cell>
          <cell r="E4067" t="str">
            <v>UN</v>
          </cell>
          <cell r="F4067">
            <v>4699061.2300000004</v>
          </cell>
          <cell r="G4067">
            <v>42699</v>
          </cell>
        </row>
        <row r="4068">
          <cell r="C4068">
            <v>7721</v>
          </cell>
          <cell r="D4068" t="str">
            <v>Suministro De Hidrante Tipo Trafico Norma Iso Pn 10, Incluye El Suministro E Instalación De Tornillería Y Empaquetadura Para El Montaje, D = 100 Mm  (4")</v>
          </cell>
          <cell r="E4068" t="str">
            <v>UN</v>
          </cell>
          <cell r="F4068">
            <v>2760800</v>
          </cell>
          <cell r="G4068">
            <v>42691</v>
          </cell>
        </row>
        <row r="4069">
          <cell r="C4069">
            <v>7722</v>
          </cell>
          <cell r="D4069" t="str">
            <v>Suministro De Hidrante Tipo Trafico Norma Iso Pn 10, Incluye El Suministro E Instalación De Tornillería Y Empaquetadura Para El Montaje, D = 150 Mm  (6")</v>
          </cell>
          <cell r="E4069" t="str">
            <v>UN</v>
          </cell>
          <cell r="F4069">
            <v>3770000</v>
          </cell>
          <cell r="G4069">
            <v>42691</v>
          </cell>
        </row>
        <row r="4070">
          <cell r="C4070">
            <v>7723</v>
          </cell>
          <cell r="D4070" t="str">
            <v>Suministro De Tuberías De Acueducto De Polietileno De Alta Densidad (Pead) De 160Mm Pn 10 Pe 100 D=6"</v>
          </cell>
          <cell r="E4070" t="str">
            <v>ML</v>
          </cell>
          <cell r="F4070">
            <v>46940.76</v>
          </cell>
          <cell r="G4070">
            <v>42802</v>
          </cell>
        </row>
        <row r="4071">
          <cell r="C4071">
            <v>7724</v>
          </cell>
          <cell r="D4071" t="str">
            <v>Instalación De  Acometidas Domiciliarias Tipo 10. En Zona Dura Sin Cruce De Vía (A Favor De La Red), Con 0,0 M &lt; L &lt; 7,0 M Y 16 Mm &lt; D &lt; 50 Mm. Con Silleta De Polietileno Para Acueducto. Incluye Excavación, Instalación De Tubería Y Accesorios, Cinta Referenciadora Y Relleno.</v>
          </cell>
          <cell r="E4071" t="str">
            <v>UN</v>
          </cell>
          <cell r="F4071">
            <v>102702</v>
          </cell>
          <cell r="G4071">
            <v>42691</v>
          </cell>
        </row>
        <row r="4072">
          <cell r="C4072">
            <v>7725</v>
          </cell>
          <cell r="D4072" t="str">
            <v>Camisa En Tuberia De Acero Al Carbon Para Cruce De Arroyo Con Tuberias De Polietileno De 160 Mm  6". Incluye Tubería De Acero.</v>
          </cell>
          <cell r="E4072" t="str">
            <v>ML</v>
          </cell>
          <cell r="F4072">
            <v>208965</v>
          </cell>
          <cell r="G4072">
            <v>42691</v>
          </cell>
        </row>
        <row r="4073">
          <cell r="C4073">
            <v>7726</v>
          </cell>
          <cell r="D4073" t="str">
            <v>Camisa En Tuberia De Acero Al Carbon Para Cruce De Arroyo Con Tuberias De Polietileno De 200 Mm   8". Incluye Tubería De Acero.</v>
          </cell>
          <cell r="E4073" t="str">
            <v>ML</v>
          </cell>
          <cell r="F4073">
            <v>272401</v>
          </cell>
          <cell r="G4073">
            <v>42691</v>
          </cell>
        </row>
        <row r="4074">
          <cell r="C4074">
            <v>7727</v>
          </cell>
          <cell r="D4074" t="str">
            <v>Instalación Tubo Operador Para Válvulas Entre 80 Mm Y 200 Mm Y Para Válvulas De Purga</v>
          </cell>
          <cell r="E4074" t="str">
            <v>UN</v>
          </cell>
          <cell r="F4074">
            <v>200983</v>
          </cell>
          <cell r="G4074">
            <v>42691</v>
          </cell>
        </row>
        <row r="4075">
          <cell r="C4075">
            <v>7728</v>
          </cell>
          <cell r="D4075" t="str">
            <v>Caja De Mampostería Para Tuberías Entre  250 Mm (10") Y  400 Mm (16").</v>
          </cell>
          <cell r="E4075" t="str">
            <v>UN</v>
          </cell>
          <cell r="F4075">
            <v>5694873</v>
          </cell>
          <cell r="G4075">
            <v>42691</v>
          </cell>
        </row>
        <row r="4076">
          <cell r="C4076">
            <v>7729</v>
          </cell>
          <cell r="D4076" t="str">
            <v>Suministro De Tuberías De Acueducto De Polietileno De Alta Densidad (Pead) De 200Mm Pn 10 Pe 100 D=8"</v>
          </cell>
          <cell r="E4076" t="str">
            <v>ML</v>
          </cell>
          <cell r="F4076">
            <v>56375.61</v>
          </cell>
          <cell r="G4076">
            <v>42691</v>
          </cell>
        </row>
        <row r="4077">
          <cell r="C4077">
            <v>7730</v>
          </cell>
          <cell r="D4077" t="str">
            <v>Instalación De Hidrante Tipo Trafico Norma Iso Pn 10, Incluye El Suministro E Instalación De Tornillería Y Empaquetadura Para El Montaje, D = 100 Mm  (4")</v>
          </cell>
          <cell r="E4077" t="str">
            <v>UN</v>
          </cell>
          <cell r="F4077">
            <v>738749</v>
          </cell>
          <cell r="G4077">
            <v>42691</v>
          </cell>
        </row>
        <row r="4078">
          <cell r="C4078">
            <v>7731</v>
          </cell>
          <cell r="D4078" t="str">
            <v>Suministro De Tuberías De Acueducto De Polietileno De Alta Densidad (Pead) De 250Mm Pn 10 Pe 100 D=10"</v>
          </cell>
          <cell r="E4078" t="str">
            <v>ML</v>
          </cell>
          <cell r="F4078">
            <v>90988.37</v>
          </cell>
          <cell r="G4078">
            <v>42691</v>
          </cell>
        </row>
        <row r="4079">
          <cell r="C4079">
            <v>7732</v>
          </cell>
          <cell r="D4079" t="str">
            <v>Instalación De Hidrante Tipo Trafico Norma Iso Pn 10, Incluye El Suministro E Instalación De Tornillería Y Empaquetadura Para El Montaje, D = 150 Mm  (6")</v>
          </cell>
          <cell r="E4079" t="str">
            <v>UN</v>
          </cell>
          <cell r="F4079">
            <v>865302</v>
          </cell>
          <cell r="G4079">
            <v>42691</v>
          </cell>
        </row>
        <row r="4080">
          <cell r="C4080">
            <v>7733</v>
          </cell>
          <cell r="D4080" t="str">
            <v>Empalmes A Red De Acueducto En Tubería  Pead De 110 Mm  (4")</v>
          </cell>
          <cell r="E4080" t="str">
            <v>UN</v>
          </cell>
          <cell r="F4080">
            <v>407148</v>
          </cell>
          <cell r="G4080">
            <v>42691</v>
          </cell>
        </row>
        <row r="4081">
          <cell r="C4081">
            <v>7734</v>
          </cell>
          <cell r="D4081" t="str">
            <v>Empalmes A Red De Acueducto En Tubería  Pead De 160 Mm  (6")</v>
          </cell>
          <cell r="E4081" t="str">
            <v>UN</v>
          </cell>
          <cell r="F4081">
            <v>461305</v>
          </cell>
          <cell r="G4081">
            <v>42691</v>
          </cell>
        </row>
        <row r="4082">
          <cell r="C4082">
            <v>7735</v>
          </cell>
          <cell r="D4082" t="str">
            <v>Empalmes A Red De Acueducto En Tubería  Pead De 200 Mm   ( 8")</v>
          </cell>
          <cell r="E4082" t="str">
            <v>UN</v>
          </cell>
          <cell r="F4082">
            <v>515128</v>
          </cell>
          <cell r="G4082">
            <v>42691</v>
          </cell>
        </row>
        <row r="4083">
          <cell r="C4083">
            <v>7736</v>
          </cell>
          <cell r="D4083" t="str">
            <v>Suministro De Tuberías De Acueducto De Polietileno Para Acometidas D=20 Mm Pn 10</v>
          </cell>
          <cell r="E4083" t="str">
            <v>ML</v>
          </cell>
          <cell r="F4083">
            <v>1216.8399999999999</v>
          </cell>
          <cell r="G4083">
            <v>42691</v>
          </cell>
        </row>
        <row r="4084">
          <cell r="C4084">
            <v>7737</v>
          </cell>
          <cell r="D4084" t="str">
            <v>Empalmes A Red De Acueducto En Tubería  Pead De 250 Mm   (10")</v>
          </cell>
          <cell r="E4084" t="str">
            <v>UN</v>
          </cell>
          <cell r="F4084">
            <v>571207</v>
          </cell>
          <cell r="G4084">
            <v>42691</v>
          </cell>
        </row>
        <row r="4085">
          <cell r="C4085">
            <v>7738</v>
          </cell>
          <cell r="D4085" t="str">
            <v>Suministro De Codos De Polietileno Pe 100 Pn 10 De 200 Mm X 90° D=8"</v>
          </cell>
          <cell r="E4085" t="str">
            <v>UN</v>
          </cell>
          <cell r="F4085">
            <v>172979.66</v>
          </cell>
          <cell r="G4085">
            <v>42691</v>
          </cell>
        </row>
        <row r="4086">
          <cell r="C4086">
            <v>7739</v>
          </cell>
          <cell r="D4086" t="str">
            <v>Suministro De Tees De Polietileno Pe 100 Pn 10 De 160Mm X 160Mm X 160Mm</v>
          </cell>
          <cell r="E4086" t="str">
            <v>UN</v>
          </cell>
          <cell r="F4086">
            <v>184475.14</v>
          </cell>
          <cell r="G4086">
            <v>42691</v>
          </cell>
        </row>
        <row r="4087">
          <cell r="C4087">
            <v>7740</v>
          </cell>
          <cell r="D4087" t="str">
            <v>Suministro De Adaptadores Tope Brida De Polietileno Sin Brida Pn 10 D=200Mm</v>
          </cell>
          <cell r="E4087" t="str">
            <v>UN</v>
          </cell>
          <cell r="F4087">
            <v>83661.570000000007</v>
          </cell>
          <cell r="G4087">
            <v>42691</v>
          </cell>
        </row>
        <row r="4088">
          <cell r="C4088">
            <v>7741</v>
          </cell>
          <cell r="D4088" t="str">
            <v>Suministro De Brida Metálica Para Adaptador Tope De Polietileno Norma Iso Pn 10 D=110Mm</v>
          </cell>
          <cell r="E4088" t="str">
            <v>UN</v>
          </cell>
          <cell r="F4088">
            <v>56476.14</v>
          </cell>
          <cell r="G4088">
            <v>42691</v>
          </cell>
        </row>
        <row r="4089">
          <cell r="C4089">
            <v>7742</v>
          </cell>
          <cell r="D4089" t="str">
            <v>Suministro De Brida Metálica Para Adaptador Tope De Polietileno Norma Iso Pn 10 D=160Mm</v>
          </cell>
          <cell r="E4089" t="str">
            <v>UN</v>
          </cell>
          <cell r="F4089">
            <v>74577.31</v>
          </cell>
          <cell r="G4089">
            <v>42691</v>
          </cell>
        </row>
        <row r="4090">
          <cell r="C4090">
            <v>7743</v>
          </cell>
          <cell r="D4090" t="str">
            <v>Suministro De Brida Metálica Para Adaptador Tope De Polietileno Norma Iso Pn 10 D=200Mm</v>
          </cell>
          <cell r="E4090" t="str">
            <v>UN</v>
          </cell>
          <cell r="F4090">
            <v>99502.3</v>
          </cell>
          <cell r="G4090">
            <v>42691</v>
          </cell>
        </row>
        <row r="4091">
          <cell r="C4091">
            <v>7744</v>
          </cell>
          <cell r="D4091" t="str">
            <v>Suministro De Válvula De Compuerta Brida X Brida Normaiso Pn 10 D = 150 Mm (6")</v>
          </cell>
          <cell r="E4091" t="str">
            <v>UN</v>
          </cell>
          <cell r="F4091">
            <v>1243520</v>
          </cell>
          <cell r="G4091">
            <v>42691</v>
          </cell>
        </row>
        <row r="4092">
          <cell r="C4092">
            <v>7745</v>
          </cell>
          <cell r="D4092" t="str">
            <v>Suministro De Brida Metálica Para Adaptador Tope De Polietileno Norma Iso Pn 10 D=250Mm</v>
          </cell>
          <cell r="E4092" t="str">
            <v>UN</v>
          </cell>
          <cell r="F4092">
            <v>175743.6</v>
          </cell>
          <cell r="G4092">
            <v>42691</v>
          </cell>
        </row>
        <row r="4093">
          <cell r="C4093">
            <v>7746</v>
          </cell>
          <cell r="D4093" t="str">
            <v>Suministro De Válvula De Compuerta Brida X Brida Normaiso Pn 10 D = 250 Mm (10")</v>
          </cell>
          <cell r="E4093" t="str">
            <v>UN</v>
          </cell>
          <cell r="F4093">
            <v>4060000</v>
          </cell>
          <cell r="G4093">
            <v>42691</v>
          </cell>
        </row>
        <row r="4094">
          <cell r="C4094">
            <v>7747</v>
          </cell>
          <cell r="D4094" t="str">
            <v>Suministro De Válvula De Compuerta Brida X Brida Normaiso Pn 10 D = 200 Mm (8")</v>
          </cell>
          <cell r="E4094" t="str">
            <v>UN</v>
          </cell>
          <cell r="F4094">
            <v>1852520</v>
          </cell>
          <cell r="G4094">
            <v>42691</v>
          </cell>
        </row>
        <row r="4095">
          <cell r="C4095">
            <v>7748</v>
          </cell>
          <cell r="D4095" t="str">
            <v>Empalmes A Red De Acueducto En Tubería  Pead De 160 Mm  (6")</v>
          </cell>
          <cell r="E4095" t="str">
            <v>UN</v>
          </cell>
          <cell r="F4095">
            <v>461305</v>
          </cell>
          <cell r="G4095">
            <v>42691</v>
          </cell>
        </row>
        <row r="4096">
          <cell r="C4096">
            <v>7749</v>
          </cell>
          <cell r="D4096" t="str">
            <v>Instalación De Tubería De Alcantarillado De Pvc De 300Mm 12” De Superficie Interior Lisa Y Exterior Perfilada,Bajo Cualquier Condición De Humedad</v>
          </cell>
          <cell r="E4096" t="str">
            <v>ML</v>
          </cell>
          <cell r="F4096">
            <v>15106.56</v>
          </cell>
          <cell r="G4096">
            <v>42697</v>
          </cell>
        </row>
        <row r="4097">
          <cell r="C4097">
            <v>7750</v>
          </cell>
          <cell r="D4097" t="str">
            <v>Empalme De Red Existente  A Tuberia Proyectada De 315 Mm De Pead D=12"</v>
          </cell>
          <cell r="E4097" t="str">
            <v>UN</v>
          </cell>
          <cell r="F4097">
            <v>621207</v>
          </cell>
          <cell r="G4097">
            <v>42697</v>
          </cell>
        </row>
        <row r="4098">
          <cell r="C4098">
            <v>7751</v>
          </cell>
          <cell r="D4098" t="str">
            <v>Instalación De Tubería De Alcantarillado De Pvc De 355Mm 14” De Superficie Interior Lisa Y Exterior Perfilada,Bajo Cualquier Condición De Humedad</v>
          </cell>
          <cell r="E4098" t="str">
            <v>ML</v>
          </cell>
          <cell r="F4098">
            <v>17555.099999999999</v>
          </cell>
          <cell r="G4098">
            <v>42697</v>
          </cell>
        </row>
        <row r="4099">
          <cell r="C4099">
            <v>7752</v>
          </cell>
          <cell r="D4099" t="str">
            <v>Instalación De Válvula De Compuerta Brida X Brida Norma Iso Pn 10, Incluye El Suministro E Instalación De Tornillería Grado 2 Y Empaquetadura Para El Montaje D = 400Mm (16")</v>
          </cell>
          <cell r="E4099" t="str">
            <v>UN</v>
          </cell>
          <cell r="F4099">
            <v>615142.91</v>
          </cell>
          <cell r="G4099">
            <v>42697</v>
          </cell>
        </row>
        <row r="4100">
          <cell r="C4100">
            <v>7753</v>
          </cell>
          <cell r="D4100" t="str">
            <v>Instalación De Tubería De Alcantarillado De Pvc De 500Mm 20” De Superficie Interior Lisa Y Exterior Perfilada,Bajo Cualquier Condición De Humedad</v>
          </cell>
          <cell r="E4100" t="str">
            <v>ML</v>
          </cell>
          <cell r="F4100">
            <v>25308.75</v>
          </cell>
          <cell r="G4100">
            <v>42697</v>
          </cell>
        </row>
        <row r="4101">
          <cell r="C4101">
            <v>7754</v>
          </cell>
          <cell r="D4101" t="str">
            <v>Instalación De Válvula De Compuerta Brida X Brida Norma Iso Pn 10, Incluye El Suministro E Instalación De Tornillería Grado 2 Y Empaquetadura Para El Montaje D = 300Mm (12")</v>
          </cell>
          <cell r="E4101" t="str">
            <v>UN</v>
          </cell>
          <cell r="F4101">
            <v>492450.61</v>
          </cell>
          <cell r="G4101">
            <v>42697</v>
          </cell>
        </row>
        <row r="4102">
          <cell r="C4102">
            <v>7756</v>
          </cell>
          <cell r="D4102" t="str">
            <v>Suministro Tubería De Alcantarillado De Pvc  De Superficie Interior Lisa Y Exterior Perfilada Rigidez 8Kn/M2 (S8) D=300 Mm (12”)</v>
          </cell>
          <cell r="E4102" t="str">
            <v>ML</v>
          </cell>
          <cell r="F4102">
            <v>112856.59</v>
          </cell>
          <cell r="G4102">
            <v>42697</v>
          </cell>
        </row>
        <row r="4103">
          <cell r="C4103">
            <v>7758</v>
          </cell>
          <cell r="D4103" t="str">
            <v>Suministro De Tubería De Alcantarillado De Pvc  De Superficie Interior Lisa Y Exterior Perfilada Rigidez 8Kn/M2 (S8) D=350 Mm (14")</v>
          </cell>
          <cell r="E4103" t="str">
            <v>ML</v>
          </cell>
          <cell r="F4103">
            <v>131626.54999999999</v>
          </cell>
          <cell r="G4103">
            <v>42699</v>
          </cell>
        </row>
        <row r="4104">
          <cell r="C4104">
            <v>7760</v>
          </cell>
          <cell r="D4104" t="str">
            <v>Suministro De Tubería De Alcantarillado De Pvc  De Superficie Interior Lisa Y Exterior Perfilada Rigidez 8Kn/M2 (S8) D=500 Mm (20”)</v>
          </cell>
          <cell r="E4104" t="str">
            <v>ML</v>
          </cell>
          <cell r="F4104">
            <v>308737.44</v>
          </cell>
          <cell r="G4104">
            <v>42697</v>
          </cell>
        </row>
        <row r="4105">
          <cell r="C4105">
            <v>7761</v>
          </cell>
          <cell r="D4105" t="str">
            <v>Suministro De Codos De Polietileno 110Mm X 45° (4") Pe 100 Pn 10 A Tope</v>
          </cell>
          <cell r="E4105" t="str">
            <v>UN</v>
          </cell>
          <cell r="F4105">
            <v>202468</v>
          </cell>
          <cell r="G4105">
            <v>42697</v>
          </cell>
        </row>
        <row r="4106">
          <cell r="C4106">
            <v>7762</v>
          </cell>
          <cell r="D4106" t="str">
            <v>Suministro De Codos De Polietileno 160Mm X 45° (6") Pe 100 Pn 10 A Tope</v>
          </cell>
          <cell r="E4106" t="str">
            <v>UN</v>
          </cell>
          <cell r="F4106">
            <v>371638</v>
          </cell>
          <cell r="G4106">
            <v>42697</v>
          </cell>
        </row>
        <row r="4107">
          <cell r="C4107">
            <v>7763</v>
          </cell>
          <cell r="D4107" t="str">
            <v>Suministro De Reduccion De Polietileno 160Mm X 110Mm  (6" X 4") Pe 100 Pn 10 A Tope</v>
          </cell>
          <cell r="E4107" t="str">
            <v>UN</v>
          </cell>
          <cell r="F4107">
            <v>335037</v>
          </cell>
          <cell r="G4107">
            <v>42697</v>
          </cell>
        </row>
        <row r="4108">
          <cell r="C4108">
            <v>7764</v>
          </cell>
          <cell r="D4108" t="str">
            <v>Suministro De Tapones De Polietileno Diametro 110Mm  (4") A Tope Pe 100 Pn 10</v>
          </cell>
          <cell r="E4108" t="str">
            <v>UN</v>
          </cell>
          <cell r="F4108">
            <v>228341</v>
          </cell>
          <cell r="G4108">
            <v>42697</v>
          </cell>
        </row>
        <row r="4109">
          <cell r="C4109">
            <v>7765</v>
          </cell>
          <cell r="D4109" t="str">
            <v>Suministro De Tapones De Polietileno Diametro 160Mm  (6")  A Tope Pe 100 Pn 10</v>
          </cell>
          <cell r="E4109" t="str">
            <v>UN</v>
          </cell>
          <cell r="F4109">
            <v>520324</v>
          </cell>
          <cell r="G4109">
            <v>42697</v>
          </cell>
        </row>
        <row r="4110">
          <cell r="C4110">
            <v>7766</v>
          </cell>
          <cell r="D4110" t="str">
            <v>Pozo De Inspeccion De 1,45 M &lt; H &lt;= 1,80 M, Incluida Losa Superior Y Tapa Para Tuberías De Diámetros Entre Los 450 Mm (18 Pulgadas) Y 750 Mm (30 Pulgadas), Diámetro Del Cilindro 1,50 M.</v>
          </cell>
          <cell r="E4110" t="str">
            <v>UN</v>
          </cell>
          <cell r="F4110">
            <v>3056910</v>
          </cell>
          <cell r="G4110">
            <v>42699</v>
          </cell>
        </row>
        <row r="4111">
          <cell r="C4111">
            <v>7767</v>
          </cell>
          <cell r="D4111" t="str">
            <v>Pozo De Inspeccion De 1,80 M &lt; H &lt;= 3,00 M, Incluida Losa Superior Y Tapa Para Tuberías De Diámetros Entre Los 450 Mm (18 Pulgadas) Y 750 Mm (30 Pulgadas), Diámetro Del Cilindro 1,50 M.</v>
          </cell>
          <cell r="E4111" t="str">
            <v>UN</v>
          </cell>
          <cell r="F4111">
            <v>4699061.2300000004</v>
          </cell>
          <cell r="G4111">
            <v>42699</v>
          </cell>
        </row>
        <row r="4112">
          <cell r="C4112">
            <v>7769</v>
          </cell>
          <cell r="D4112" t="str">
            <v>Suministro De Yee Campana X Campana X Campana Diámetro Nominal 250 X 250 X 160 Mm</v>
          </cell>
          <cell r="E4112" t="str">
            <v>UN</v>
          </cell>
          <cell r="F4112">
            <v>284591</v>
          </cell>
          <cell r="G4112">
            <v>42697</v>
          </cell>
        </row>
        <row r="4113">
          <cell r="C4113">
            <v>7770</v>
          </cell>
          <cell r="D4113" t="str">
            <v>Entibado Tipo 2. Discontinuo Mixto. Metálico Y Madera</v>
          </cell>
          <cell r="E4113" t="str">
            <v>M2</v>
          </cell>
          <cell r="F4113">
            <v>21075</v>
          </cell>
          <cell r="G4113">
            <v>42697</v>
          </cell>
        </row>
        <row r="4114">
          <cell r="C4114">
            <v>7771</v>
          </cell>
          <cell r="D4114" t="str">
            <v>Suministro De Tuberia De Hd De 300 Mm Pn 10 (12")</v>
          </cell>
          <cell r="E4114" t="str">
            <v>ML</v>
          </cell>
          <cell r="F4114">
            <v>251395.20000000001</v>
          </cell>
          <cell r="G4114">
            <v>42699</v>
          </cell>
        </row>
        <row r="4115">
          <cell r="C4115">
            <v>7772</v>
          </cell>
          <cell r="D4115" t="str">
            <v>Suministro De Tuberia De Hd De 400 Mm Pn 10 (16")</v>
          </cell>
          <cell r="E4115" t="str">
            <v>ML</v>
          </cell>
          <cell r="F4115">
            <v>342209.28000000003</v>
          </cell>
          <cell r="G4115">
            <v>42699</v>
          </cell>
        </row>
        <row r="4116">
          <cell r="C4116">
            <v>7773</v>
          </cell>
          <cell r="D4116" t="str">
            <v>Suministro De Válvula De Compuerta Brida X Brida Normaiso Pn 10 D = 300 Mm (12")</v>
          </cell>
          <cell r="E4116" t="str">
            <v>UN</v>
          </cell>
          <cell r="F4116">
            <v>4060000</v>
          </cell>
          <cell r="G4116">
            <v>42702</v>
          </cell>
        </row>
        <row r="4117">
          <cell r="C4117">
            <v>7774</v>
          </cell>
          <cell r="D4117" t="str">
            <v>Suministro De Válvula De Compuerta Brida X Brida Normaiso Pn 10 D = 400 Mm (16")</v>
          </cell>
          <cell r="E4117" t="str">
            <v>UN</v>
          </cell>
          <cell r="F4117">
            <v>11368000</v>
          </cell>
          <cell r="G4117">
            <v>42702</v>
          </cell>
        </row>
        <row r="4118">
          <cell r="C4118">
            <v>7775</v>
          </cell>
          <cell r="D4118" t="str">
            <v>Suministro De Union De Desmontaje De 300 Mm (12") Norma Iso Pn 10</v>
          </cell>
          <cell r="E4118" t="str">
            <v>UN</v>
          </cell>
          <cell r="F4118">
            <v>2000000</v>
          </cell>
          <cell r="G4118">
            <v>42702</v>
          </cell>
        </row>
        <row r="4119">
          <cell r="C4119">
            <v>7776</v>
          </cell>
          <cell r="D4119" t="str">
            <v>Suministro De Union De Desmontaje De 400 Mm (16") Norma Iso Pn 10</v>
          </cell>
          <cell r="E4119" t="str">
            <v>UN</v>
          </cell>
          <cell r="F4119">
            <v>2378000</v>
          </cell>
          <cell r="G4119">
            <v>42702</v>
          </cell>
        </row>
        <row r="4120">
          <cell r="C4120">
            <v>7777</v>
          </cell>
          <cell r="D4120" t="str">
            <v>Suministro De Brida Universal En Hd De 100 Mm (4") Norma Iso Pn 10</v>
          </cell>
          <cell r="E4120" t="str">
            <v>UN</v>
          </cell>
          <cell r="F4120">
            <v>98600</v>
          </cell>
          <cell r="G4120">
            <v>42702</v>
          </cell>
        </row>
        <row r="4121">
          <cell r="C4121">
            <v>7778</v>
          </cell>
          <cell r="D4121" t="str">
            <v>Suministro De Brida Universal En Hd De 150 Mm (6") Norma Iso Pn 10</v>
          </cell>
          <cell r="E4121" t="str">
            <v>UN</v>
          </cell>
          <cell r="F4121">
            <v>179800</v>
          </cell>
          <cell r="G4121">
            <v>42702</v>
          </cell>
        </row>
        <row r="4122">
          <cell r="C4122">
            <v>7779</v>
          </cell>
          <cell r="D4122" t="str">
            <v>Suministro De Brida Universal En Hd De 300 Mm (12") Norma Iso Pn 10</v>
          </cell>
          <cell r="E4122" t="str">
            <v>UN</v>
          </cell>
          <cell r="F4122">
            <v>609000</v>
          </cell>
          <cell r="G4122">
            <v>42702</v>
          </cell>
        </row>
        <row r="4123">
          <cell r="C4123">
            <v>7780</v>
          </cell>
          <cell r="D4123" t="str">
            <v>Suministro De Brida Universal En Hd De 400 Mm (16") Norma Iso Pn 10</v>
          </cell>
          <cell r="E4123" t="str">
            <v>UN</v>
          </cell>
          <cell r="F4123">
            <v>1090400</v>
          </cell>
          <cell r="G4123">
            <v>42702</v>
          </cell>
        </row>
        <row r="4124">
          <cell r="C4124">
            <v>7781</v>
          </cell>
          <cell r="D4124" t="str">
            <v>Suministro De Codo 90 ° Bxb En Hd De 300 Mm (12") Norma Iso Pn 16</v>
          </cell>
          <cell r="E4124" t="str">
            <v>UN</v>
          </cell>
          <cell r="F4124">
            <v>1900000</v>
          </cell>
          <cell r="G4124">
            <v>42702</v>
          </cell>
        </row>
        <row r="4125">
          <cell r="C4125">
            <v>7782</v>
          </cell>
          <cell r="D4125" t="str">
            <v>Suministro De Codo 90 ° Bxb En Hd De 400 Mm (16") Norma Iso Pn 16</v>
          </cell>
          <cell r="E4125" t="str">
            <v>UN</v>
          </cell>
          <cell r="F4125">
            <v>3438240</v>
          </cell>
          <cell r="G4125">
            <v>42702</v>
          </cell>
        </row>
        <row r="4126">
          <cell r="C4126">
            <v>7783</v>
          </cell>
          <cell r="D4126" t="str">
            <v>Suministro De Tee 300X 300X 300 Mm (12") En Hd. Norma Iso Pn 16</v>
          </cell>
          <cell r="E4126" t="str">
            <v>UN</v>
          </cell>
          <cell r="F4126">
            <v>2564760</v>
          </cell>
          <cell r="G4126">
            <v>42702</v>
          </cell>
        </row>
        <row r="4127">
          <cell r="C4127">
            <v>7784</v>
          </cell>
          <cell r="D4127" t="str">
            <v>Suministro De Tee 400X 400X 300 Mm (16") En Hd. Norma Iso Pn 16</v>
          </cell>
          <cell r="E4127" t="str">
            <v>UN</v>
          </cell>
          <cell r="F4127">
            <v>4024000</v>
          </cell>
          <cell r="G4127">
            <v>42702</v>
          </cell>
        </row>
        <row r="4128">
          <cell r="C4128">
            <v>7785</v>
          </cell>
          <cell r="D4128" t="str">
            <v>Suministro De Tapon Union Mecanica De 300 Mm Hd Pn 16</v>
          </cell>
          <cell r="E4128" t="str">
            <v>UN</v>
          </cell>
          <cell r="F4128">
            <v>837520</v>
          </cell>
          <cell r="G4128">
            <v>42702</v>
          </cell>
        </row>
        <row r="4129">
          <cell r="C4129">
            <v>7786</v>
          </cell>
          <cell r="D4129" t="str">
            <v>Instalacion De Tuberia De Hd De 300 Mm (12")</v>
          </cell>
          <cell r="E4129" t="str">
            <v>ML</v>
          </cell>
          <cell r="F4129">
            <v>9750</v>
          </cell>
          <cell r="G4129">
            <v>42699</v>
          </cell>
        </row>
        <row r="4130">
          <cell r="C4130">
            <v>7787</v>
          </cell>
          <cell r="D4130" t="str">
            <v>Instalacion De Tuberia De Hd De 400 Mm (16")</v>
          </cell>
          <cell r="E4130" t="str">
            <v>ML</v>
          </cell>
          <cell r="F4130">
            <v>13500</v>
          </cell>
          <cell r="G4130">
            <v>42699</v>
          </cell>
        </row>
        <row r="4131">
          <cell r="C4131">
            <v>7788</v>
          </cell>
          <cell r="D4131" t="str">
            <v>Suministro De Tee 400X 400X 400 Mm (16") En Hd. Norma Iso Pn 16</v>
          </cell>
          <cell r="E4131" t="str">
            <v>UN</v>
          </cell>
          <cell r="F4131">
            <v>4024000</v>
          </cell>
          <cell r="G4131">
            <v>42702</v>
          </cell>
        </row>
        <row r="4132">
          <cell r="C4132">
            <v>7789</v>
          </cell>
          <cell r="D4132" t="str">
            <v>P. B. O. Relleno En Material Seleccionado Y Compactado Para Anden Y Zona De Calzada Donde Se Requiera</v>
          </cell>
          <cell r="E4132" t="str">
            <v>M3</v>
          </cell>
          <cell r="F4132">
            <v>66853.679999999993</v>
          </cell>
          <cell r="G4132">
            <v>42740</v>
          </cell>
        </row>
        <row r="4133">
          <cell r="C4133">
            <v>7790</v>
          </cell>
          <cell r="D4133" t="str">
            <v>B. P. O. Acero De Refuerzo De 1/2" 60.000 Psi Legitimo Para Placas De Pavimento Irregulares Cuantia 8 Kg/M2</v>
          </cell>
          <cell r="E4133" t="str">
            <v>KG</v>
          </cell>
          <cell r="F4133">
            <v>3619.4</v>
          </cell>
          <cell r="G4133">
            <v>42740</v>
          </cell>
        </row>
        <row r="4134">
          <cell r="C4134">
            <v>7791</v>
          </cell>
          <cell r="D4134" t="str">
            <v>P. B. O. Demolicion De Cuneta Y Retiro De Material</v>
          </cell>
          <cell r="E4134" t="str">
            <v>M2</v>
          </cell>
          <cell r="F4134">
            <v>10218.32</v>
          </cell>
          <cell r="G4134">
            <v>42740</v>
          </cell>
        </row>
        <row r="4135">
          <cell r="C4135">
            <v>7792</v>
          </cell>
          <cell r="D4135" t="str">
            <v>P. B. O. Demolicion De Bordillo Y Retiro De Material</v>
          </cell>
          <cell r="E4135" t="str">
            <v>ML</v>
          </cell>
          <cell r="F4135">
            <v>5859.33</v>
          </cell>
          <cell r="G4135">
            <v>42740</v>
          </cell>
        </row>
        <row r="4136">
          <cell r="C4136">
            <v>7793</v>
          </cell>
          <cell r="D4136" t="str">
            <v>P. B. O. Bordillo En Concreto De 500 Psi A La Flexion Mezclado En Planta Y Transportado Al Sitio Especificado, Bordillo De 0,15 X 0,30 M., Incluye Acero De 3/8 Longitudinal Y Grapas De 3/8 A 0.50 Mt De 60,000 Psi Legitimo</v>
          </cell>
          <cell r="E4136" t="str">
            <v>ML</v>
          </cell>
          <cell r="F4136">
            <v>42065.47</v>
          </cell>
          <cell r="G4136">
            <v>42740</v>
          </cell>
        </row>
        <row r="4137">
          <cell r="C4137">
            <v>7794</v>
          </cell>
          <cell r="D4137" t="str">
            <v>P. B. O. Reconstruccion De Registros Alcantarillado 0.60M X 0.60M</v>
          </cell>
          <cell r="E4137" t="str">
            <v>UN</v>
          </cell>
          <cell r="F4137">
            <v>107368.09</v>
          </cell>
          <cell r="G4137">
            <v>42740</v>
          </cell>
        </row>
        <row r="4138">
          <cell r="C4138">
            <v>7795</v>
          </cell>
          <cell r="D4138" t="str">
            <v>P. B. O. Base En Suelo-Cemento Proporción 1:20 E=0.20 M. Para Pavimento Rigido</v>
          </cell>
          <cell r="E4138" t="str">
            <v>M2</v>
          </cell>
          <cell r="F4138">
            <v>32955.050000000003</v>
          </cell>
          <cell r="G4138">
            <v>42740</v>
          </cell>
        </row>
        <row r="4139">
          <cell r="C4139">
            <v>7796</v>
          </cell>
          <cell r="D4139" t="str">
            <v>P. B. O. Corte, Demolicion Y Retiro De Pavimento De Concreto Rigido Y/O Asfaltico</v>
          </cell>
          <cell r="E4139" t="str">
            <v>M2</v>
          </cell>
          <cell r="F4139">
            <v>16208.8</v>
          </cell>
          <cell r="G4139">
            <v>42740</v>
          </cell>
        </row>
        <row r="4140">
          <cell r="C4140">
            <v>7800</v>
          </cell>
          <cell r="D4140" t="str">
            <v>P. B. O.  Suministro E Instalacion Alarma</v>
          </cell>
          <cell r="E4140" t="str">
            <v>UN</v>
          </cell>
          <cell r="F4140">
            <v>31454.79</v>
          </cell>
          <cell r="G4140">
            <v>42740</v>
          </cell>
        </row>
        <row r="4141">
          <cell r="C4141">
            <v>7801</v>
          </cell>
          <cell r="D4141" t="str">
            <v>P. B. O. Anden En Concreto Premezclado Fc=3,000 Psi E=0.07 M. (Incluye Rampa Para Discapacitados)</v>
          </cell>
          <cell r="E4141" t="str">
            <v>M2</v>
          </cell>
          <cell r="F4141">
            <v>48026.25</v>
          </cell>
          <cell r="G4141">
            <v>42740</v>
          </cell>
        </row>
        <row r="4142">
          <cell r="C4142">
            <v>7802</v>
          </cell>
          <cell r="D4142" t="str">
            <v>P. B. O. Concreto Asfaltico Para Parcheo E=0,05 M Incluye Imprimacion</v>
          </cell>
          <cell r="E4142" t="str">
            <v>M3</v>
          </cell>
          <cell r="F4142">
            <v>677321.51</v>
          </cell>
          <cell r="G4142">
            <v>42740</v>
          </cell>
        </row>
        <row r="4143">
          <cell r="C4143">
            <v>7803</v>
          </cell>
          <cell r="D4143" t="str">
            <v>P. B. O. Concreto De Fc= 3.000 Psi,  Para Box-Coulvert, Pasos Peatonales Y Muros,Incluye 100 Kg/M3 De Acero Fy=60.000 Psi</v>
          </cell>
          <cell r="E4143" t="str">
            <v>M3</v>
          </cell>
          <cell r="F4143">
            <v>984919.6</v>
          </cell>
          <cell r="G4143">
            <v>42740</v>
          </cell>
        </row>
        <row r="4144">
          <cell r="C4144">
            <v>7804</v>
          </cell>
          <cell r="D4144" t="str">
            <v>P. B. O. Sobre Carpeta En Concreto Asfaltico E=0,05 M, Incluye Riego De Liga, Acabado Con Finisher Y Rodillos Vibratorio Y De Llantas</v>
          </cell>
          <cell r="E4144" t="str">
            <v>M3</v>
          </cell>
          <cell r="F4144">
            <v>687442.26</v>
          </cell>
          <cell r="G4144">
            <v>42740</v>
          </cell>
        </row>
        <row r="4145">
          <cell r="C4145">
            <v>7805</v>
          </cell>
          <cell r="D4145" t="str">
            <v>P. B. O. Construccion De Filtros- Geotextil Nt-1800-Triturado 0.40 X 0.60 M. Tuberia De 4" Pvc, Incluye Excavación Y Sellado En Arena Gruesa</v>
          </cell>
          <cell r="E4145" t="str">
            <v>ML</v>
          </cell>
          <cell r="F4145">
            <v>80217.7</v>
          </cell>
          <cell r="G4145">
            <v>42741</v>
          </cell>
        </row>
        <row r="4146">
          <cell r="C4146">
            <v>7806</v>
          </cell>
          <cell r="D4146" t="str">
            <v>P. B. O. Pavimento En Concreto De 500 Psi A La Flexion Mezclado En Planta Y Transportado Al Sitio Especificado De 0,15 Mt, Incluye Pasadores De 3/4 Liso A 0,30 M Y De 1/2 Corrugado A 1,00 M De Separacion, Canastilla De Soporte Para Dovelas, Junta En Silicona, Cortadora De Pavimento Y Aditivo Curador De Superficie,  Incluye Nivelacion Y Replanteo (Topografia)</v>
          </cell>
          <cell r="E4146" t="str">
            <v>M2</v>
          </cell>
          <cell r="F4146">
            <v>105298.27</v>
          </cell>
          <cell r="G4146">
            <v>42740</v>
          </cell>
        </row>
        <row r="4147">
          <cell r="C4147">
            <v>7807</v>
          </cell>
          <cell r="D4147" t="str">
            <v>P. B. O. Excavacion Y Retiro De Material Comun, Incluye Nivelacion Y Replanteo (Topografia)</v>
          </cell>
          <cell r="E4147" t="str">
            <v>M3</v>
          </cell>
          <cell r="F4147">
            <v>21381.8</v>
          </cell>
          <cell r="G4147">
            <v>42740</v>
          </cell>
        </row>
        <row r="4148">
          <cell r="C4148">
            <v>7809</v>
          </cell>
          <cell r="D4148" t="str">
            <v>P. B. O. Relleno Compactado En Piedra Cimiento Para Fallos</v>
          </cell>
          <cell r="E4148" t="str">
            <v>M3</v>
          </cell>
          <cell r="F4148">
            <v>85193.08</v>
          </cell>
          <cell r="G4148">
            <v>42740</v>
          </cell>
        </row>
        <row r="4149">
          <cell r="C4149">
            <v>7811</v>
          </cell>
          <cell r="D4149" t="str">
            <v>P. B. O. Conexiones Domiciliarias De Alcantarillado En 6" Tuberia Novafort  Longitud Hasta 6 M., Incluye Excavación Y Relleno</v>
          </cell>
          <cell r="E4149" t="str">
            <v>UN</v>
          </cell>
          <cell r="F4149">
            <v>280105.34999999998</v>
          </cell>
          <cell r="G4149">
            <v>42740</v>
          </cell>
        </row>
        <row r="4150">
          <cell r="C4150">
            <v>7813</v>
          </cell>
          <cell r="D4150" t="str">
            <v>P. B. O. Suministro E Instalacion Y/O Reparacion De Domiciliarias De Acueducto</v>
          </cell>
          <cell r="E4150" t="str">
            <v>UN</v>
          </cell>
          <cell r="F4150">
            <v>32094.36</v>
          </cell>
          <cell r="G4150">
            <v>42740</v>
          </cell>
        </row>
        <row r="4151">
          <cell r="C4151">
            <v>7814</v>
          </cell>
          <cell r="D4151" t="str">
            <v>P. B. O. Publipostes En Vinilo Con Estructura En Hierro De 1,05 X 2,10, Instalados</v>
          </cell>
          <cell r="E4151" t="str">
            <v>UN</v>
          </cell>
          <cell r="F4151">
            <v>452971.1</v>
          </cell>
          <cell r="G4151">
            <v>42740</v>
          </cell>
        </row>
        <row r="4152">
          <cell r="C4152">
            <v>7820</v>
          </cell>
          <cell r="D4152" t="str">
            <v>P. B. O. Pasacalle De 1 Mt X 6 Mt, Instalados</v>
          </cell>
          <cell r="E4152" t="str">
            <v>UN</v>
          </cell>
          <cell r="F4152">
            <v>251023.31</v>
          </cell>
          <cell r="G4152">
            <v>42740</v>
          </cell>
        </row>
        <row r="4153">
          <cell r="C4153">
            <v>7821</v>
          </cell>
          <cell r="D4153" t="str">
            <v>P. B. O. Cuneta En Concreto Premezclado Fc=3,000 Psi E=0.07 M. (Incluye Rampa Para Discapacitados)</v>
          </cell>
          <cell r="E4153" t="str">
            <v>M2</v>
          </cell>
          <cell r="F4153">
            <v>44430.61</v>
          </cell>
          <cell r="G4153">
            <v>42740</v>
          </cell>
        </row>
        <row r="4154">
          <cell r="C4154">
            <v>7822</v>
          </cell>
          <cell r="D4154" t="str">
            <v>P. B. O. Reparacion De Fugas Agua Potable</v>
          </cell>
          <cell r="E4154" t="str">
            <v>UN</v>
          </cell>
          <cell r="F4154">
            <v>65549.710000000006</v>
          </cell>
          <cell r="G4154">
            <v>42740</v>
          </cell>
        </row>
        <row r="4155">
          <cell r="C4155">
            <v>7823</v>
          </cell>
          <cell r="D4155" t="str">
            <v>P. B. O. Base En Suelo-Cemento Proporción 1:20 E=0.20 M. Para Parcheo En Concreto Asfaltico</v>
          </cell>
          <cell r="E4155" t="str">
            <v>M2</v>
          </cell>
          <cell r="F4155">
            <v>32955.050000000003</v>
          </cell>
          <cell r="G4155">
            <v>42740</v>
          </cell>
        </row>
        <row r="4156">
          <cell r="C4156">
            <v>7825</v>
          </cell>
          <cell r="D4156" t="str">
            <v>Suministro E Instalacion De Tuberia En Hierro Galvanizado De 1 1/2"</v>
          </cell>
          <cell r="E4156" t="str">
            <v>ML</v>
          </cell>
          <cell r="F4156">
            <v>35205.269999999997</v>
          </cell>
          <cell r="G4156">
            <v>42745</v>
          </cell>
        </row>
        <row r="4157">
          <cell r="C4157">
            <v>7826</v>
          </cell>
          <cell r="D4157" t="str">
            <v>Suministro E Instalacion De Accesorio En Hierro Galvanizado De 1 1/2"</v>
          </cell>
          <cell r="E4157" t="str">
            <v>UN</v>
          </cell>
          <cell r="F4157">
            <v>8213.6</v>
          </cell>
          <cell r="G4157">
            <v>42746</v>
          </cell>
        </row>
        <row r="4158">
          <cell r="C4158">
            <v>7831</v>
          </cell>
          <cell r="D4158" t="str">
            <v>Suministro E Instalacion De Copa Excentrica De 2" X  3"</v>
          </cell>
          <cell r="E4158" t="str">
            <v>UN</v>
          </cell>
          <cell r="F4158">
            <v>90687.6</v>
          </cell>
          <cell r="G4158">
            <v>42745</v>
          </cell>
        </row>
        <row r="4159">
          <cell r="C4159">
            <v>7832</v>
          </cell>
          <cell r="D4159" t="str">
            <v>Suministro E Instalacion De Copa Concentrica De 2" X 3"</v>
          </cell>
          <cell r="E4159" t="str">
            <v>UN</v>
          </cell>
          <cell r="F4159">
            <v>70487.600000000006</v>
          </cell>
          <cell r="G4159">
            <v>42745</v>
          </cell>
        </row>
        <row r="4160">
          <cell r="C4160">
            <v>7837</v>
          </cell>
          <cell r="D4160" t="str">
            <v>Suministro E Instalacion De Tuberia Pvc P-Rde 21 De 4"</v>
          </cell>
          <cell r="E4160" t="str">
            <v>ML</v>
          </cell>
          <cell r="F4160">
            <v>80291.460000000006</v>
          </cell>
          <cell r="G4160">
            <v>42746</v>
          </cell>
        </row>
        <row r="4161">
          <cell r="C4161">
            <v>7838</v>
          </cell>
          <cell r="D4161" t="str">
            <v>Suministro E Instalacion De Tuberia Pvc P - Rde 21 De 3"</v>
          </cell>
          <cell r="E4161" t="str">
            <v>ML</v>
          </cell>
          <cell r="F4161">
            <v>50056</v>
          </cell>
          <cell r="G4161">
            <v>42746</v>
          </cell>
        </row>
        <row r="4162">
          <cell r="C4162">
            <v>7850</v>
          </cell>
          <cell r="D4162" t="str">
            <v>Suministro E Instalacion De Tuberia Cpvc De 3/4"</v>
          </cell>
          <cell r="E4162" t="str">
            <v>ML</v>
          </cell>
          <cell r="F4162">
            <v>16077.77</v>
          </cell>
          <cell r="G4162">
            <v>42746</v>
          </cell>
        </row>
        <row r="4163">
          <cell r="C4163">
            <v>7851</v>
          </cell>
          <cell r="D4163" t="str">
            <v>Suministro E Instalacion De Tuberia Cpvc De 1/2"</v>
          </cell>
          <cell r="E4163" t="str">
            <v>ML</v>
          </cell>
          <cell r="F4163">
            <v>10535.8</v>
          </cell>
          <cell r="G4163">
            <v>42746</v>
          </cell>
        </row>
        <row r="4164">
          <cell r="C4164">
            <v>7852</v>
          </cell>
          <cell r="D4164" t="str">
            <v>Suministro E Instalacion De Tuberia Pvc De 3"</v>
          </cell>
          <cell r="E4164" t="str">
            <v>ML</v>
          </cell>
          <cell r="F4164">
            <v>24080.799999999999</v>
          </cell>
          <cell r="G4164">
            <v>42746</v>
          </cell>
        </row>
        <row r="4165">
          <cell r="C4165">
            <v>7855</v>
          </cell>
          <cell r="D4165" t="str">
            <v>Suministro E Instalacion De Accesorio En Hierro Galvanizado De 3"</v>
          </cell>
          <cell r="E4165" t="str">
            <v>UN</v>
          </cell>
          <cell r="F4165">
            <v>8213.6</v>
          </cell>
          <cell r="G4165">
            <v>42746</v>
          </cell>
        </row>
        <row r="4166">
          <cell r="C4166">
            <v>7856</v>
          </cell>
          <cell r="D4166" t="str">
            <v>Suministro E Instalacion De Accesorio En Hierro Galvanizado De 4"</v>
          </cell>
          <cell r="E4166" t="str">
            <v>UN</v>
          </cell>
          <cell r="F4166">
            <v>8213.6</v>
          </cell>
          <cell r="G4166">
            <v>42746</v>
          </cell>
        </row>
        <row r="4167">
          <cell r="C4167">
            <v>7857</v>
          </cell>
          <cell r="D4167" t="str">
            <v>Suministro E Instalacion De Abrazadera De 1 1/2"</v>
          </cell>
          <cell r="E4167" t="str">
            <v>UN</v>
          </cell>
          <cell r="F4167">
            <v>5247.84</v>
          </cell>
          <cell r="G4167">
            <v>42746</v>
          </cell>
        </row>
        <row r="4168">
          <cell r="C4168">
            <v>7859</v>
          </cell>
          <cell r="D4168" t="str">
            <v>Abrazadera Doble Galvanizada De 4"</v>
          </cell>
          <cell r="E4168" t="str">
            <v>UN</v>
          </cell>
          <cell r="F4168">
            <v>5800</v>
          </cell>
          <cell r="G4168">
            <v>42746</v>
          </cell>
        </row>
        <row r="4169">
          <cell r="C4169">
            <v>7861</v>
          </cell>
          <cell r="D4169" t="str">
            <v>Suministro E Instalacion De Abrazadera De 4"</v>
          </cell>
          <cell r="E4169" t="str">
            <v>UN</v>
          </cell>
          <cell r="F4169">
            <v>5297.84</v>
          </cell>
          <cell r="G4169">
            <v>42746</v>
          </cell>
        </row>
        <row r="4170">
          <cell r="C4170">
            <v>7862</v>
          </cell>
          <cell r="D4170" t="str">
            <v>Suministro E Instalacion De Registro Paso Directo De 3/4"</v>
          </cell>
          <cell r="E4170" t="str">
            <v>UN</v>
          </cell>
          <cell r="F4170">
            <v>49978.8</v>
          </cell>
          <cell r="G4170">
            <v>42746</v>
          </cell>
        </row>
        <row r="4171">
          <cell r="C4171">
            <v>7865</v>
          </cell>
          <cell r="D4171" t="str">
            <v>Suministro E Instalacion De Registro Paso Directo De 4''</v>
          </cell>
          <cell r="E4171" t="str">
            <v>UN</v>
          </cell>
          <cell r="F4171">
            <v>1480419.59</v>
          </cell>
          <cell r="G4171">
            <v>42746</v>
          </cell>
        </row>
        <row r="4172">
          <cell r="C4172">
            <v>7867</v>
          </cell>
          <cell r="D4172" t="str">
            <v>Suministro E Instalación De Registro Paso Directo De 3''</v>
          </cell>
          <cell r="E4172" t="str">
            <v>UN</v>
          </cell>
          <cell r="F4172">
            <v>641364.4</v>
          </cell>
          <cell r="G4172">
            <v>42746</v>
          </cell>
        </row>
        <row r="4173">
          <cell r="C4173">
            <v>7870</v>
          </cell>
          <cell r="D4173" t="str">
            <v>Suministro E Instalación De Registro Paso Directo De 1 1/2''</v>
          </cell>
          <cell r="E4173" t="str">
            <v>UN</v>
          </cell>
          <cell r="F4173">
            <v>173585.6</v>
          </cell>
          <cell r="G4173">
            <v>42746</v>
          </cell>
        </row>
        <row r="4174">
          <cell r="C4174">
            <v>7871</v>
          </cell>
          <cell r="D4174" t="str">
            <v>Suministro E Instalación De  Registro Paso Directo De 1/2''</v>
          </cell>
          <cell r="E4174" t="str">
            <v>UN</v>
          </cell>
          <cell r="F4174">
            <v>56864.800000000003</v>
          </cell>
          <cell r="G4174">
            <v>42746</v>
          </cell>
        </row>
        <row r="4175">
          <cell r="C4175">
            <v>7875</v>
          </cell>
          <cell r="D4175" t="str">
            <v>Suministro E Instalacion De Cheque De 4"</v>
          </cell>
          <cell r="E4175" t="str">
            <v>UN</v>
          </cell>
          <cell r="F4175">
            <v>1023930.36</v>
          </cell>
          <cell r="G4175">
            <v>42746</v>
          </cell>
        </row>
        <row r="4176">
          <cell r="C4176">
            <v>7877</v>
          </cell>
          <cell r="D4176" t="str">
            <v>Suministro E Instalacion De Cheque De 3"</v>
          </cell>
          <cell r="E4176" t="str">
            <v>UN</v>
          </cell>
          <cell r="F4176">
            <v>604773.28</v>
          </cell>
          <cell r="G4176">
            <v>42746</v>
          </cell>
        </row>
        <row r="4177">
          <cell r="C4177">
            <v>7878</v>
          </cell>
          <cell r="D4177" t="str">
            <v>Suministro E Instalación De Valvula Maxivent  O Similar De 3"</v>
          </cell>
          <cell r="E4177" t="str">
            <v>UN</v>
          </cell>
          <cell r="F4177">
            <v>205989.44</v>
          </cell>
          <cell r="G4177">
            <v>42746</v>
          </cell>
        </row>
        <row r="4178">
          <cell r="C4178">
            <v>7880</v>
          </cell>
          <cell r="D4178" t="str">
            <v>Suministro E Instalación De Abrazaderas</v>
          </cell>
          <cell r="E4178" t="str">
            <v>UN</v>
          </cell>
          <cell r="F4178">
            <v>7393.88</v>
          </cell>
          <cell r="G4178">
            <v>42746</v>
          </cell>
        </row>
        <row r="4179">
          <cell r="C4179">
            <v>7881</v>
          </cell>
          <cell r="D4179" t="str">
            <v>Suministro E Instalación De Cheque Perforado De  1 1/2''</v>
          </cell>
          <cell r="E4179" t="str">
            <v>UN</v>
          </cell>
          <cell r="F4179">
            <v>197970.37</v>
          </cell>
          <cell r="G4179">
            <v>42746</v>
          </cell>
        </row>
        <row r="4180">
          <cell r="C4180">
            <v>7889</v>
          </cell>
          <cell r="D4180" t="str">
            <v>Suministro E Instalación De Junta De Expansion Borracha De 2''</v>
          </cell>
          <cell r="E4180" t="str">
            <v>UN</v>
          </cell>
          <cell r="F4180">
            <v>112071.7</v>
          </cell>
          <cell r="G4180">
            <v>42746</v>
          </cell>
        </row>
        <row r="4181">
          <cell r="C4181">
            <v>7890</v>
          </cell>
          <cell r="D4181" t="str">
            <v>Suministro E Instalación De Valvula De Pie Con Coladera De 3''</v>
          </cell>
          <cell r="E4181" t="str">
            <v>UN</v>
          </cell>
          <cell r="F4181">
            <v>194244.64</v>
          </cell>
          <cell r="G4181">
            <v>42746</v>
          </cell>
        </row>
        <row r="4182">
          <cell r="C4182">
            <v>7891</v>
          </cell>
          <cell r="D4182" t="str">
            <v>Suministro E Instalación De Bridas De 2''</v>
          </cell>
          <cell r="E4182" t="str">
            <v>UN</v>
          </cell>
          <cell r="F4182">
            <v>79531.16</v>
          </cell>
          <cell r="G4182">
            <v>42746</v>
          </cell>
        </row>
        <row r="4183">
          <cell r="C4183">
            <v>7892</v>
          </cell>
          <cell r="D4183" t="str">
            <v>Suministro E Instalación De Bridas De 4''</v>
          </cell>
          <cell r="E4183" t="str">
            <v>UN</v>
          </cell>
          <cell r="F4183">
            <v>225497.88</v>
          </cell>
          <cell r="G4183">
            <v>42746</v>
          </cell>
        </row>
        <row r="4184">
          <cell r="C4184">
            <v>7893</v>
          </cell>
          <cell r="D4184" t="str">
            <v>Suministro E Instalación De Manometros</v>
          </cell>
          <cell r="E4184" t="str">
            <v>UN</v>
          </cell>
          <cell r="F4184">
            <v>25923.38</v>
          </cell>
          <cell r="G4184">
            <v>42746</v>
          </cell>
        </row>
        <row r="4185">
          <cell r="C4185">
            <v>7894</v>
          </cell>
          <cell r="D4185" t="str">
            <v>Suministro E Instalación De  Registro Paso Directo De 1 1/4''</v>
          </cell>
          <cell r="E4185" t="str">
            <v>UN</v>
          </cell>
          <cell r="F4185">
            <v>127189.96</v>
          </cell>
          <cell r="G4185">
            <v>42746</v>
          </cell>
        </row>
        <row r="4186">
          <cell r="C4186">
            <v>7895</v>
          </cell>
          <cell r="D4186" t="str">
            <v>Suministro E Instalación De  Registro Paso Directo De 1 ''</v>
          </cell>
          <cell r="E4186" t="str">
            <v>UN</v>
          </cell>
          <cell r="F4186">
            <v>95203.97</v>
          </cell>
          <cell r="G4186">
            <v>42746</v>
          </cell>
        </row>
        <row r="4187">
          <cell r="C4187">
            <v>7896</v>
          </cell>
          <cell r="D4187" t="str">
            <v>Box Coulvert En Concreto Reforzado 3000Psi A=1,00 H=1,00  E=0,12M Incluye Acero De Refuerzo</v>
          </cell>
          <cell r="E4187" t="str">
            <v>ML</v>
          </cell>
          <cell r="F4187">
            <v>453488.94</v>
          </cell>
          <cell r="G4187">
            <v>42746</v>
          </cell>
        </row>
        <row r="4188">
          <cell r="C4188">
            <v>7910</v>
          </cell>
          <cell r="D4188" t="str">
            <v>Suministro E Instalación De Tubería Acero Negro Sch 40  De 1 1/4"</v>
          </cell>
          <cell r="E4188" t="str">
            <v>ML</v>
          </cell>
          <cell r="F4188">
            <v>26256.3</v>
          </cell>
          <cell r="G4188">
            <v>42746</v>
          </cell>
        </row>
        <row r="4189">
          <cell r="C4189">
            <v>7911</v>
          </cell>
          <cell r="D4189" t="str">
            <v>Suministro E Instalación De Tubería Acero Negro Sch 40  -  1"</v>
          </cell>
          <cell r="E4189" t="str">
            <v>ML</v>
          </cell>
          <cell r="F4189">
            <v>21343.4</v>
          </cell>
          <cell r="G4189">
            <v>42746</v>
          </cell>
        </row>
        <row r="4190">
          <cell r="C4190">
            <v>7914</v>
          </cell>
          <cell r="D4190" t="str">
            <v>Caja De Inspección 0,6 * 0,6</v>
          </cell>
          <cell r="E4190" t="str">
            <v>UN</v>
          </cell>
          <cell r="F4190">
            <v>299992.09999999998</v>
          </cell>
          <cell r="G4190">
            <v>42746</v>
          </cell>
        </row>
        <row r="4191">
          <cell r="C4191">
            <v>7915</v>
          </cell>
          <cell r="D4191" t="str">
            <v>Suministro E Instalación De Sistema De Presión De Agua Potable</v>
          </cell>
          <cell r="E4191" t="str">
            <v>UN</v>
          </cell>
          <cell r="F4191">
            <v>549727.81000000006</v>
          </cell>
          <cell r="G4191">
            <v>42746</v>
          </cell>
        </row>
        <row r="4192">
          <cell r="C4192">
            <v>7916</v>
          </cell>
          <cell r="D4192" t="str">
            <v>Suministro E Instalación De Equipo Red Contra Incendio</v>
          </cell>
          <cell r="E4192" t="str">
            <v>UN</v>
          </cell>
          <cell r="F4192">
            <v>716755.59</v>
          </cell>
          <cell r="G4192">
            <v>42746</v>
          </cell>
        </row>
        <row r="4193">
          <cell r="C4193">
            <v>7917</v>
          </cell>
          <cell r="D4193" t="str">
            <v>Suministro E Instalación De Accesorio Acero Negro Sch 40  De  1"</v>
          </cell>
          <cell r="E4193" t="str">
            <v>UN</v>
          </cell>
          <cell r="F4193">
            <v>11208.48</v>
          </cell>
          <cell r="G4193">
            <v>42747</v>
          </cell>
        </row>
        <row r="4194">
          <cell r="C4194">
            <v>7918</v>
          </cell>
          <cell r="D4194" t="str">
            <v>Suministro E Instalación De Strap  2"  De 1 1/4"</v>
          </cell>
          <cell r="E4194" t="str">
            <v>UN</v>
          </cell>
          <cell r="F4194">
            <v>12813.54</v>
          </cell>
          <cell r="G4194">
            <v>42747</v>
          </cell>
        </row>
        <row r="4195">
          <cell r="C4195">
            <v>7919</v>
          </cell>
          <cell r="D4195" t="str">
            <v>Suministro E Instalación De Strap  2" De 1"</v>
          </cell>
          <cell r="E4195" t="str">
            <v>UN</v>
          </cell>
          <cell r="F4195">
            <v>12210.57</v>
          </cell>
          <cell r="G4195">
            <v>42747</v>
          </cell>
        </row>
        <row r="4196">
          <cell r="C4196">
            <v>7920</v>
          </cell>
          <cell r="D4196" t="str">
            <v>Suministro E Instalación De Strap  1 1/4" De 1"</v>
          </cell>
          <cell r="E4196" t="str">
            <v>UN</v>
          </cell>
          <cell r="F4196">
            <v>10705.06</v>
          </cell>
          <cell r="G4196">
            <v>42747</v>
          </cell>
        </row>
        <row r="4197">
          <cell r="C4197">
            <v>7921</v>
          </cell>
          <cell r="D4197" t="str">
            <v>Suministro E Instalación De Gabinete Tipo Iii</v>
          </cell>
          <cell r="E4197" t="str">
            <v>UN</v>
          </cell>
          <cell r="F4197">
            <v>1321789.6000000001</v>
          </cell>
          <cell r="G4197">
            <v>42747</v>
          </cell>
        </row>
        <row r="4198">
          <cell r="C4198">
            <v>7922</v>
          </cell>
          <cell r="D4198" t="str">
            <v>Suministro E Instalación De Cheque Siamesa De 4"</v>
          </cell>
          <cell r="E4198" t="str">
            <v>UN</v>
          </cell>
          <cell r="F4198">
            <v>1023930.36</v>
          </cell>
          <cell r="G4198">
            <v>42747</v>
          </cell>
        </row>
        <row r="4199">
          <cell r="C4199">
            <v>7923</v>
          </cell>
          <cell r="D4199" t="str">
            <v>Suministro E Instalación De Cheque De 2"</v>
          </cell>
          <cell r="E4199" t="str">
            <v>UN</v>
          </cell>
          <cell r="F4199">
            <v>263691.02</v>
          </cell>
          <cell r="G4199">
            <v>42747</v>
          </cell>
        </row>
        <row r="4200">
          <cell r="C4200">
            <v>7924</v>
          </cell>
          <cell r="D4200" t="str">
            <v>Suministro E Instalacion De Valvula Con Sensor De Flujo De 2"</v>
          </cell>
          <cell r="E4200" t="str">
            <v>UN</v>
          </cell>
          <cell r="F4200">
            <v>426471.61</v>
          </cell>
          <cell r="G4200">
            <v>42747</v>
          </cell>
        </row>
        <row r="4201">
          <cell r="C4201">
            <v>7925</v>
          </cell>
          <cell r="D4201" t="str">
            <v>Suministro E Instalación De Vávlvula Mariposa De 2"</v>
          </cell>
          <cell r="E4201" t="str">
            <v>UN</v>
          </cell>
          <cell r="F4201">
            <v>521288.83</v>
          </cell>
          <cell r="G4201">
            <v>42747</v>
          </cell>
        </row>
        <row r="4202">
          <cell r="C4202">
            <v>7926</v>
          </cell>
          <cell r="D4202" t="str">
            <v>Suministro E Instalación De Tuberia Acero De 6"</v>
          </cell>
          <cell r="E4202" t="str">
            <v>UN</v>
          </cell>
          <cell r="F4202">
            <v>301926.55</v>
          </cell>
          <cell r="G4202">
            <v>42747</v>
          </cell>
        </row>
        <row r="4203">
          <cell r="C4203">
            <v>7928</v>
          </cell>
          <cell r="D4203" t="str">
            <v>Suministro E Instalación De Tubería Polietileno De Alta Densidad Rde-17 - 6"</v>
          </cell>
          <cell r="E4203" t="str">
            <v>ML</v>
          </cell>
          <cell r="F4203">
            <v>150708.29</v>
          </cell>
          <cell r="G4203">
            <v>42747</v>
          </cell>
        </row>
        <row r="4204">
          <cell r="C4204">
            <v>7931</v>
          </cell>
          <cell r="D4204" t="str">
            <v>Suministro E Instalación De Accesorio Polietileno De Alta Densidad De 6"</v>
          </cell>
          <cell r="E4204" t="str">
            <v>UN</v>
          </cell>
          <cell r="F4204">
            <v>142977.68</v>
          </cell>
          <cell r="G4204">
            <v>42747</v>
          </cell>
        </row>
        <row r="4205">
          <cell r="C4205">
            <v>7932</v>
          </cell>
          <cell r="D4205" t="str">
            <v>Colocacion De Malla Electrosoldada U-84</v>
          </cell>
          <cell r="E4205" t="str">
            <v>KG</v>
          </cell>
          <cell r="F4205">
            <v>4995.1899999999996</v>
          </cell>
          <cell r="G4205">
            <v>42747</v>
          </cell>
        </row>
        <row r="4206">
          <cell r="C4206">
            <v>7934</v>
          </cell>
          <cell r="D4206" t="str">
            <v>Suministro E Instalación De Tubería Polietileno De Alta Densidad Rde-17 - 4"</v>
          </cell>
          <cell r="E4206" t="str">
            <v>ML</v>
          </cell>
          <cell r="F4206">
            <v>80526.06</v>
          </cell>
          <cell r="G4206">
            <v>42747</v>
          </cell>
        </row>
        <row r="4207">
          <cell r="C4207">
            <v>7937</v>
          </cell>
          <cell r="D4207" t="str">
            <v>Suministro E Instalación Deaccesorio Polietileno De Alta Densidad - 4"</v>
          </cell>
          <cell r="E4207" t="str">
            <v>UN</v>
          </cell>
          <cell r="F4207">
            <v>51318.68</v>
          </cell>
          <cell r="G4207">
            <v>42747</v>
          </cell>
        </row>
        <row r="4208">
          <cell r="C4208">
            <v>7938</v>
          </cell>
          <cell r="D4208" t="str">
            <v>Pintura Muros Norte Pintura Viniltex Acriltex Pintuco Color Pantone 3546C Rojo, O Similar , 3 Manos</v>
          </cell>
          <cell r="E4208" t="str">
            <v>M2</v>
          </cell>
          <cell r="F4208">
            <v>6222.73</v>
          </cell>
          <cell r="G4208">
            <v>42747</v>
          </cell>
        </row>
        <row r="4209">
          <cell r="C4209">
            <v>7940</v>
          </cell>
          <cell r="D4209" t="str">
            <v>Suministro E Instalación De Tubería Polietileno De Alta Densidad Rde-17  De 2  1/2"</v>
          </cell>
          <cell r="E4209" t="str">
            <v>ML</v>
          </cell>
          <cell r="F4209">
            <v>46643.4</v>
          </cell>
          <cell r="G4209">
            <v>42747</v>
          </cell>
        </row>
        <row r="4210">
          <cell r="C4210">
            <v>7942</v>
          </cell>
          <cell r="D4210" t="str">
            <v>Placa De Contrapiso 3000 Psi  E = 0.15 Metros</v>
          </cell>
          <cell r="E4210" t="str">
            <v>M2</v>
          </cell>
          <cell r="F4210">
            <v>80323.929999999993</v>
          </cell>
          <cell r="G4210">
            <v>42747</v>
          </cell>
        </row>
        <row r="4211">
          <cell r="C4211">
            <v>7943</v>
          </cell>
          <cell r="D4211" t="str">
            <v>Suministro E Instalación De Accesorio Polietileno De Alta Densidad  - 2  1/2"</v>
          </cell>
          <cell r="E4211" t="str">
            <v>UN</v>
          </cell>
          <cell r="F4211">
            <v>30295.759999999998</v>
          </cell>
          <cell r="G4211">
            <v>42747</v>
          </cell>
        </row>
        <row r="4212">
          <cell r="C4212">
            <v>7945</v>
          </cell>
          <cell r="D4212" t="str">
            <v>Suministro E Instalación De Tubería Acero Negro Sch 40  De 2  1/2"</v>
          </cell>
          <cell r="E4212" t="str">
            <v>ML</v>
          </cell>
          <cell r="F4212">
            <v>57853.18</v>
          </cell>
          <cell r="G4212">
            <v>42747</v>
          </cell>
        </row>
        <row r="4213">
          <cell r="C4213">
            <v>7949</v>
          </cell>
          <cell r="D4213" t="str">
            <v>Suministro E Instalación De Accesorio Acero Negro Sch 40  De 2  1/2"</v>
          </cell>
          <cell r="E4213" t="str">
            <v>UN</v>
          </cell>
          <cell r="F4213">
            <v>27590.6</v>
          </cell>
          <cell r="G4213">
            <v>42747</v>
          </cell>
        </row>
        <row r="4214">
          <cell r="C4214">
            <v>7951</v>
          </cell>
          <cell r="D4214" t="str">
            <v>Suministro E Instalación De Tubería Acero Negro Sch 40  - 2"</v>
          </cell>
          <cell r="E4214" t="str">
            <v>ML</v>
          </cell>
          <cell r="F4214">
            <v>38899.839999999997</v>
          </cell>
          <cell r="G4214">
            <v>42747</v>
          </cell>
        </row>
        <row r="4215">
          <cell r="C4215">
            <v>7954</v>
          </cell>
          <cell r="D4215" t="str">
            <v>Suministro E Instalación De Accesorio Acero Negro Sch 40  De 2"</v>
          </cell>
          <cell r="E4215" t="str">
            <v>UN</v>
          </cell>
          <cell r="F4215">
            <v>20371.68</v>
          </cell>
          <cell r="G4215">
            <v>42747</v>
          </cell>
        </row>
        <row r="4216">
          <cell r="C4216">
            <v>7956</v>
          </cell>
          <cell r="D4216" t="str">
            <v>Suministro E Instalacion De P-01- Puerta  Doble Abatible  - Marco En Aluminio Anonizado Natural Y Hojas  Con Estructura En Aluminio 4 X 1 3/4" Perfiles Horizontales En Aluminio 1 1/2 X 3/4 Natural</v>
          </cell>
          <cell r="E4216" t="str">
            <v>M2</v>
          </cell>
          <cell r="F4216">
            <v>387377.75</v>
          </cell>
          <cell r="G4216">
            <v>42747</v>
          </cell>
        </row>
        <row r="4217">
          <cell r="C4217">
            <v>7958</v>
          </cell>
          <cell r="D4217" t="str">
            <v>Suministro E Instalacion De P-02 - Puerta Batiente Maciza  En Aluminio  - Acabado Anonizado Natural.</v>
          </cell>
          <cell r="E4217" t="str">
            <v>M2</v>
          </cell>
          <cell r="F4217">
            <v>487877.75</v>
          </cell>
          <cell r="G4217">
            <v>42747</v>
          </cell>
        </row>
        <row r="4218">
          <cell r="C4218">
            <v>7960</v>
          </cell>
          <cell r="D4218" t="str">
            <v>Suministro E Instalacion De P-04 Puerta Doble Con Rejilla Acordeon -  Aluminio Acabado Anonizado Natural</v>
          </cell>
          <cell r="E4218" t="str">
            <v>M2</v>
          </cell>
          <cell r="F4218">
            <v>511877.75</v>
          </cell>
          <cell r="G4218">
            <v>42747</v>
          </cell>
        </row>
        <row r="4219">
          <cell r="C4219">
            <v>7962</v>
          </cell>
          <cell r="D4219" t="str">
            <v>Suministro E Instalacion De P-05 Y P-09- Puerta Batiente Vidrio Laminado 10Mm 5+5 Incoloro +Adhesivo Traslucido  -  Perfileria En Aluminio Anonizado Natural. Manijas En Acero Inoxidable.</v>
          </cell>
          <cell r="E4219" t="str">
            <v>M2</v>
          </cell>
          <cell r="F4219">
            <v>576877.75</v>
          </cell>
          <cell r="G4219">
            <v>42747</v>
          </cell>
        </row>
        <row r="4220">
          <cell r="C4220">
            <v>7964</v>
          </cell>
          <cell r="D4220" t="str">
            <v>Suministro E Instalacion De P-06 - P-13 - Puerta Doble O Batiente Con Rejilla En Aluminio-   Acabado Anonizado Natural.</v>
          </cell>
          <cell r="E4220" t="str">
            <v>M2</v>
          </cell>
          <cell r="F4220">
            <v>504877.75</v>
          </cell>
          <cell r="G4220">
            <v>42747</v>
          </cell>
        </row>
        <row r="4221">
          <cell r="C4221">
            <v>7966</v>
          </cell>
          <cell r="D4221" t="str">
            <v>Suministro E Instalacion De P-7-  Puerta Doble 3 Cuerpos -  Marco En Aluminio Anonizado Natural Y Hojas  Con Estructura En Aluminio 4 X 1 3/4" Perfiles Horizontales En Aluminio 1 1/2 X 3/4 Color Negro</v>
          </cell>
          <cell r="E4221" t="str">
            <v>M2</v>
          </cell>
          <cell r="F4221">
            <v>453877.75</v>
          </cell>
          <cell r="G4221">
            <v>42747</v>
          </cell>
        </row>
        <row r="4222">
          <cell r="C4222">
            <v>7968</v>
          </cell>
          <cell r="D4222" t="str">
            <v>Suministro E Instalacion De P-08 -   Puerta Doble Con Rejilla En Aluminio-   Acabado Anonizado Natural. Dimensiones Según Cuadro De Puertas - Dimensiones 1,60 X 2,20</v>
          </cell>
          <cell r="E4222" t="str">
            <v>M2</v>
          </cell>
          <cell r="F4222">
            <v>663077.75</v>
          </cell>
          <cell r="G4222">
            <v>42747</v>
          </cell>
        </row>
        <row r="4223">
          <cell r="C4223">
            <v>7971</v>
          </cell>
          <cell r="D4223" t="str">
            <v>Suministro E Instalacion De Fachada Vidriada V26-V27 - Fachada Estructura Aluminio Anodizado Natural + Vidrio Láminado Incoloro 3+3</v>
          </cell>
          <cell r="E4223" t="str">
            <v>M2</v>
          </cell>
          <cell r="F4223">
            <v>320000</v>
          </cell>
          <cell r="G4223">
            <v>42747</v>
          </cell>
        </row>
        <row r="4224">
          <cell r="C4224">
            <v>7974</v>
          </cell>
          <cell r="D4224" t="str">
            <v>Suministro E Instalacion De Rejilla Ventilación Rejilla Ventilación En Aluminio Anonizado Natural</v>
          </cell>
          <cell r="E4224" t="str">
            <v>M2</v>
          </cell>
          <cell r="F4224">
            <v>285000</v>
          </cell>
          <cell r="G4224">
            <v>42747</v>
          </cell>
        </row>
        <row r="4225">
          <cell r="C4225">
            <v>7975</v>
          </cell>
          <cell r="D4225" t="str">
            <v>Suministro E Instalacion Deventana V13 -Ventanería Fija Piso Techo En Aluminio Anodizado Color Negro + Vidrio Laminado Incoloro 3+3</v>
          </cell>
          <cell r="E4225" t="str">
            <v>M2</v>
          </cell>
          <cell r="F4225">
            <v>239150.06</v>
          </cell>
          <cell r="G4225">
            <v>42747</v>
          </cell>
        </row>
        <row r="4226">
          <cell r="C4226">
            <v>7976</v>
          </cell>
          <cell r="D4226" t="str">
            <v>Suministro E Instalacion De Ventana V1 -Ventanería En Aluminio Anonizado Natural + Vidrio Incoloro 3+3 De 6Mm + 2 Hojas Correderas + Rejillaperfiles Horizontales Tubulares 1 1/2 X 3/4.</v>
          </cell>
          <cell r="E4226" t="str">
            <v>M2</v>
          </cell>
          <cell r="F4226">
            <v>264600</v>
          </cell>
          <cell r="G4226">
            <v>42747</v>
          </cell>
        </row>
        <row r="4227">
          <cell r="C4227">
            <v>7978</v>
          </cell>
          <cell r="D4227" t="str">
            <v>Suministro E Instalacion De Ventana V2 Y V5 -Ventanería Fija Piso Techo En Aluminio Anonizado Natural + Vidrio Laminado Incoloro 3+3 + Pelicula Adhesiva Traslusida H=1,80M</v>
          </cell>
          <cell r="E4227" t="str">
            <v>M2</v>
          </cell>
          <cell r="F4227">
            <v>253760</v>
          </cell>
          <cell r="G4227">
            <v>42747</v>
          </cell>
        </row>
        <row r="4228">
          <cell r="C4228">
            <v>7979</v>
          </cell>
          <cell r="D4228" t="str">
            <v>Suministro E Instalacion De Ventana V6- V7- V9- V10- V11- V12 - V14 Y V15 -Ventanería Fija Piso Techo En Aluminio Anonizado Natural + Vidrio Laminado Incoloro 5+5</v>
          </cell>
          <cell r="E4228" t="str">
            <v>M2</v>
          </cell>
          <cell r="F4228">
            <v>244000</v>
          </cell>
          <cell r="G4228">
            <v>42747</v>
          </cell>
        </row>
        <row r="4229">
          <cell r="C4229">
            <v>7980</v>
          </cell>
          <cell r="D4229" t="str">
            <v>Suministro E Instalacion De Ventana V3 - V4 Y V8 -Ventanería Fija Piso Techo En Aluminio Anonizado Natural + Vidrio Laminado Incoloro 3+3</v>
          </cell>
          <cell r="E4229" t="str">
            <v>M2</v>
          </cell>
          <cell r="F4229">
            <v>244000</v>
          </cell>
          <cell r="G4229">
            <v>42747</v>
          </cell>
        </row>
        <row r="4230">
          <cell r="C4230">
            <v>7982</v>
          </cell>
          <cell r="D4230" t="str">
            <v>Suministro E Instalación De Tuberia Acero De 2"</v>
          </cell>
          <cell r="E4230" t="str">
            <v>ML</v>
          </cell>
          <cell r="F4230">
            <v>72299.75</v>
          </cell>
          <cell r="G4230">
            <v>42747</v>
          </cell>
        </row>
        <row r="4231">
          <cell r="C4231">
            <v>7985</v>
          </cell>
          <cell r="D4231" t="str">
            <v>Suministro E Instalación De Accesorios Acero  De 6"</v>
          </cell>
          <cell r="E4231" t="str">
            <v>UN</v>
          </cell>
          <cell r="F4231">
            <v>196888.4</v>
          </cell>
          <cell r="G4231">
            <v>42747</v>
          </cell>
        </row>
        <row r="4232">
          <cell r="C4232">
            <v>7989</v>
          </cell>
          <cell r="D4232" t="str">
            <v>Suministro E Instalación De Accesorios Acero  De 4"</v>
          </cell>
          <cell r="E4232" t="str">
            <v>UN</v>
          </cell>
          <cell r="F4232">
            <v>57654.400000000001</v>
          </cell>
          <cell r="G4232">
            <v>42747</v>
          </cell>
        </row>
        <row r="4233">
          <cell r="C4233">
            <v>7992</v>
          </cell>
          <cell r="D4233" t="str">
            <v>Suministro E Instalación De Accesorios Acero De 2"</v>
          </cell>
          <cell r="E4233" t="str">
            <v>UN</v>
          </cell>
          <cell r="F4233">
            <v>16612.5</v>
          </cell>
          <cell r="G4233">
            <v>42747</v>
          </cell>
        </row>
        <row r="4234">
          <cell r="C4234">
            <v>7995</v>
          </cell>
          <cell r="D4234" t="str">
            <v>Suministro E Instalación De Soporte Sencillo De 6"</v>
          </cell>
          <cell r="E4234" t="str">
            <v>UN</v>
          </cell>
          <cell r="F4234">
            <v>13443.6</v>
          </cell>
          <cell r="G4234">
            <v>42747</v>
          </cell>
        </row>
        <row r="4235">
          <cell r="C4235">
            <v>7996</v>
          </cell>
          <cell r="D4235" t="str">
            <v>Suministro E Instalación De Cheques Amortiguados De 6"</v>
          </cell>
          <cell r="E4235" t="str">
            <v>UN</v>
          </cell>
          <cell r="F4235">
            <v>1186507.28</v>
          </cell>
          <cell r="G4235">
            <v>42747</v>
          </cell>
        </row>
        <row r="4236">
          <cell r="C4236">
            <v>7997</v>
          </cell>
          <cell r="D4236" t="str">
            <v>Suministro E Instalación De Soporte Sencillo  De 4"</v>
          </cell>
          <cell r="E4236" t="str">
            <v>UN</v>
          </cell>
          <cell r="F4236">
            <v>25383.200000000001</v>
          </cell>
          <cell r="G4236">
            <v>42747</v>
          </cell>
        </row>
        <row r="4237">
          <cell r="C4237">
            <v>7998</v>
          </cell>
          <cell r="D4237" t="str">
            <v>Suministro E Instalación De Cheques D= 2"</v>
          </cell>
          <cell r="E4237" t="str">
            <v>UN</v>
          </cell>
          <cell r="F4237">
            <v>264852.02</v>
          </cell>
          <cell r="G4237">
            <v>42747</v>
          </cell>
        </row>
        <row r="4238">
          <cell r="C4238">
            <v>7999</v>
          </cell>
          <cell r="D4238" t="str">
            <v>Suministro E Instalación De Soporte Sencillo De 2"</v>
          </cell>
          <cell r="E4238" t="str">
            <v>UN</v>
          </cell>
          <cell r="F4238">
            <v>6213.68</v>
          </cell>
          <cell r="G4238">
            <v>42747</v>
          </cell>
        </row>
        <row r="4239">
          <cell r="C4239">
            <v>8002</v>
          </cell>
          <cell r="D4239" t="str">
            <v>Suministro E Instalación De Cabezal De Prueba 4" X 2 1/2" X 2,1/2"</v>
          </cell>
          <cell r="E4239" t="str">
            <v>UN</v>
          </cell>
          <cell r="F4239">
            <v>3641552.77</v>
          </cell>
          <cell r="G4239">
            <v>42747</v>
          </cell>
        </row>
        <row r="4240">
          <cell r="C4240">
            <v>8003</v>
          </cell>
          <cell r="D4240" t="str">
            <v>Desinfección Según Especificaciones</v>
          </cell>
          <cell r="E4240" t="str">
            <v>GL</v>
          </cell>
          <cell r="F4240">
            <v>420123.99</v>
          </cell>
          <cell r="G4240">
            <v>42747</v>
          </cell>
        </row>
        <row r="4241">
          <cell r="C4241">
            <v>8004</v>
          </cell>
          <cell r="D4241" t="str">
            <v>Suministro E Instalación De Bridas De 2"</v>
          </cell>
          <cell r="E4241" t="str">
            <v>UN</v>
          </cell>
          <cell r="F4241">
            <v>79531.08</v>
          </cell>
          <cell r="G4241">
            <v>42747</v>
          </cell>
        </row>
        <row r="4242">
          <cell r="C4242">
            <v>8005</v>
          </cell>
          <cell r="D4242" t="str">
            <v>Lavado Según Especificaciones</v>
          </cell>
          <cell r="E4242" t="str">
            <v>GL</v>
          </cell>
          <cell r="F4242">
            <v>326939.95</v>
          </cell>
          <cell r="G4242">
            <v>42747</v>
          </cell>
        </row>
        <row r="4243">
          <cell r="C4243">
            <v>8007</v>
          </cell>
          <cell r="D4243" t="str">
            <v>Suministro E Instalación De 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E4243" t="str">
            <v>UN</v>
          </cell>
          <cell r="F4243">
            <v>11832000</v>
          </cell>
          <cell r="G4243">
            <v>42747</v>
          </cell>
        </row>
        <row r="4244">
          <cell r="C4244">
            <v>8008</v>
          </cell>
          <cell r="D4244" t="str">
            <v>Suministro E Instalación De Valvula Mariposa  De 6"</v>
          </cell>
          <cell r="E4244" t="str">
            <v>UN</v>
          </cell>
          <cell r="F4244">
            <v>1294201.1200000001</v>
          </cell>
          <cell r="G4244">
            <v>42747</v>
          </cell>
        </row>
        <row r="4245">
          <cell r="C4245">
            <v>8010</v>
          </cell>
          <cell r="D4245" t="str">
            <v>Suministro E Instalación De Equipo Red Contra Incendio Listado Y Aprobado Ul/Fm Bomba Turbina Vertical 500 Gpm A 123 Psi - Eje De Succión Estándar De 3.04 Mts. 75 Hp</v>
          </cell>
          <cell r="E4245" t="str">
            <v>UN</v>
          </cell>
          <cell r="F4245">
            <v>98024176</v>
          </cell>
          <cell r="G4245">
            <v>42747</v>
          </cell>
        </row>
        <row r="4246">
          <cell r="C4246">
            <v>8012</v>
          </cell>
          <cell r="D4246" t="str">
            <v>Relleno Materia Asmt Tipo Ii 3 O 4 Compactado Al 90%</v>
          </cell>
          <cell r="E4246" t="str">
            <v>M3</v>
          </cell>
          <cell r="F4246">
            <v>76737.06</v>
          </cell>
          <cell r="G4246">
            <v>42747</v>
          </cell>
        </row>
        <row r="4247">
          <cell r="C4247">
            <v>8014</v>
          </cell>
          <cell r="D4247" t="str">
            <v>Suministro E Instalación De Valvula Mariposa  De 4"</v>
          </cell>
          <cell r="E4247" t="str">
            <v>UN</v>
          </cell>
          <cell r="F4247">
            <v>921217.12</v>
          </cell>
          <cell r="G4247">
            <v>42747</v>
          </cell>
        </row>
        <row r="4248">
          <cell r="C4248">
            <v>8016</v>
          </cell>
          <cell r="D4248" t="str">
            <v>Suministro E Instalacion De Banco De Suplentes Móvil: Techo En Policarbonato Macizo De 6 Mm ,(Garantía De 15 Años En La Cubierta) Estructura De 1.20 X 6.1 Tubería Redonda De 2" Y 2 1/2", Estructura De Sillas Móvil , Tubería Cuadrada De 40 X 40 Y Tubería Redonda De 1 1/2¨ Todo Calibre 2.5 Mm, Pintura Electrostática Color Blanco, 10 Sillas Tipo Cubo Fabricadas En Vinil Cuero Color Blanco.</v>
          </cell>
          <cell r="E4248" t="str">
            <v>UN</v>
          </cell>
          <cell r="F4248">
            <v>22968000</v>
          </cell>
          <cell r="G4248">
            <v>42747</v>
          </cell>
        </row>
        <row r="4249">
          <cell r="C4249">
            <v>8019</v>
          </cell>
          <cell r="D4249" t="str">
            <v>Suministro E Instalacion De Banco De Árbitros Móvil: Techo En Policarbonato Macizo De 6 Mm ,(Garantía De 15 Años En La Cubierta) Estructura De 1.20 X 2.1 Tubería Redonda De 2" Y 2 1/2", Estructura De Sillas Móvil , Tubería Cuadrada De 40 X 40 Y Tubería Redonda De 1 1/2¨ Todo Calibre 2.5 Mm, Pintura Electrostática Color Blanco, 3 Sillas Tipo Cubo Fabricadas En Vinil Cuero Color Blanco.</v>
          </cell>
          <cell r="E4249" t="str">
            <v>UN</v>
          </cell>
          <cell r="F4249">
            <v>7888000</v>
          </cell>
          <cell r="G4249">
            <v>42747</v>
          </cell>
        </row>
        <row r="4250">
          <cell r="C4250">
            <v>8020</v>
          </cell>
          <cell r="D4250" t="str">
            <v>Suministro E Instalación De Registro De Paso Directo De 2"</v>
          </cell>
          <cell r="E4250" t="str">
            <v>UN</v>
          </cell>
          <cell r="F4250">
            <v>269139.59999999998</v>
          </cell>
          <cell r="G4250">
            <v>42747</v>
          </cell>
        </row>
        <row r="4251">
          <cell r="C4251">
            <v>8024</v>
          </cell>
          <cell r="D4251" t="str">
            <v>Enchape Tipo Institucional Alfa Código 225000771 O Similar, Formato 20.3 X 30.5 Cm</v>
          </cell>
          <cell r="E4251" t="str">
            <v>M2</v>
          </cell>
          <cell r="F4251">
            <v>53916.24</v>
          </cell>
          <cell r="G4251">
            <v>42747</v>
          </cell>
        </row>
        <row r="4252">
          <cell r="C4252">
            <v>8025</v>
          </cell>
          <cell r="D4252" t="str">
            <v>Suministro E Instalacion De Capa Elástica O “Shockpad”</v>
          </cell>
          <cell r="E4252" t="str">
            <v>M2</v>
          </cell>
          <cell r="F4252">
            <v>48042.07</v>
          </cell>
          <cell r="G4252">
            <v>42747</v>
          </cell>
        </row>
        <row r="4253">
          <cell r="C4253">
            <v>8026</v>
          </cell>
          <cell r="D4253" t="str">
            <v>Enchape Tipo Tropical Alfa, Formato 20.3 X 30.5 Cm</v>
          </cell>
          <cell r="E4253" t="str">
            <v>M2</v>
          </cell>
          <cell r="F4253">
            <v>52444.62</v>
          </cell>
          <cell r="G4253">
            <v>42747</v>
          </cell>
        </row>
        <row r="4254">
          <cell r="C4254">
            <v>8028</v>
          </cell>
          <cell r="D4254" t="str">
            <v>Suministro E Instalacion De Porterías Y Mallas De 7,32 X 2.44 Mts</v>
          </cell>
          <cell r="E4254" t="str">
            <v>UN</v>
          </cell>
          <cell r="F4254">
            <v>2349964.73</v>
          </cell>
          <cell r="G4254">
            <v>42747</v>
          </cell>
        </row>
        <row r="4255">
          <cell r="C4255">
            <v>8030</v>
          </cell>
          <cell r="D4255" t="str">
            <v>Suministro E Instalacion De Tablero Marcador De 120 X 200 Cm, 9 Digitos De 40 Cm + Botonera 3 Mandos Con Cable + Sirena + Control Inalámbrico + Protección En Acrilico Para Intemperie + Software Sistema Android Transmisión Por Bluetooth, Tipo Ofimax O Similar</v>
          </cell>
          <cell r="E4255" t="str">
            <v>UN</v>
          </cell>
          <cell r="F4255">
            <v>3309575.19</v>
          </cell>
          <cell r="G4255">
            <v>42747</v>
          </cell>
        </row>
        <row r="4256">
          <cell r="C4256">
            <v>8032</v>
          </cell>
          <cell r="D4256" t="str">
            <v>Suministro E Instalación De Tuberia Acero  De 4"</v>
          </cell>
          <cell r="E4256" t="str">
            <v>ML</v>
          </cell>
          <cell r="F4256">
            <v>108989.94</v>
          </cell>
          <cell r="G4256">
            <v>42748</v>
          </cell>
        </row>
        <row r="4257">
          <cell r="C4257">
            <v>8033</v>
          </cell>
          <cell r="D4257" t="str">
            <v>Registro En Concreto. 60X60 Cm En Zona Verde</v>
          </cell>
          <cell r="E4257" t="str">
            <v>UN</v>
          </cell>
          <cell r="F4257">
            <v>352707.77</v>
          </cell>
          <cell r="G4257">
            <v>42752</v>
          </cell>
        </row>
        <row r="4258">
          <cell r="C4258">
            <v>8035</v>
          </cell>
          <cell r="D4258" t="str">
            <v>Pavimento Asfaltico Mdc - 25</v>
          </cell>
          <cell r="E4258" t="str">
            <v>M3</v>
          </cell>
          <cell r="F4258">
            <v>691813.58</v>
          </cell>
          <cell r="G4258">
            <v>42752</v>
          </cell>
        </row>
        <row r="4259">
          <cell r="C4259">
            <v>8039</v>
          </cell>
          <cell r="D4259" t="str">
            <v>Suministro E Instalacion Lampara De Alumbrado Publico At-Aluled-70W</v>
          </cell>
          <cell r="E4259" t="str">
            <v>UN</v>
          </cell>
          <cell r="F4259">
            <v>3050631.56</v>
          </cell>
          <cell r="G4259">
            <v>42752</v>
          </cell>
        </row>
        <row r="4260">
          <cell r="C4260">
            <v>8040</v>
          </cell>
          <cell r="D4260" t="str">
            <v>Suministro E Instalacion Lampara De Alumbrado Publico At-Aluled-40W</v>
          </cell>
          <cell r="E4260" t="str">
            <v>UN</v>
          </cell>
          <cell r="F4260">
            <v>2145846.2400000002</v>
          </cell>
          <cell r="G4260">
            <v>42752</v>
          </cell>
        </row>
        <row r="4261">
          <cell r="C4261">
            <v>8042</v>
          </cell>
          <cell r="D4261" t="str">
            <v>Construccion Registro Con Tapa De 0.40 X 0.40 X 0.40 Metros En Mamposteria</v>
          </cell>
          <cell r="E4261" t="str">
            <v>UN</v>
          </cell>
          <cell r="F4261">
            <v>561204.12</v>
          </cell>
          <cell r="G4261">
            <v>42752</v>
          </cell>
        </row>
        <row r="4262">
          <cell r="C4262">
            <v>8043</v>
          </cell>
          <cell r="D4262" t="str">
            <v>Suministro E Instalacion De Puesta A Tierra En Poste Hormigon De 9 M</v>
          </cell>
          <cell r="E4262" t="str">
            <v>UN</v>
          </cell>
          <cell r="F4262">
            <v>356531.95</v>
          </cell>
          <cell r="G4262">
            <v>42753</v>
          </cell>
        </row>
        <row r="4263">
          <cell r="C4263">
            <v>8045</v>
          </cell>
          <cell r="D4263" t="str">
            <v>Construccion Canalizacion C/ Un Tubo De 1 1/2" Diametro Enlecho De Arena.</v>
          </cell>
          <cell r="E4263" t="str">
            <v>ML</v>
          </cell>
          <cell r="F4263">
            <v>36358.99</v>
          </cell>
          <cell r="G4263">
            <v>42753</v>
          </cell>
        </row>
        <row r="4264">
          <cell r="C4264">
            <v>8046</v>
          </cell>
          <cell r="D4264" t="str">
            <v>Construccion De Gaviones, Incluye Canasta Metalica En Alambre De Hierro Galvanizada Calibre 13.5 Mm, Forrada En Pvc, Ojo De 0.10 X 0.10 Metros, Rellena De Roca De Cantera Entre 0.10 Y 0.30 Metros</v>
          </cell>
          <cell r="E4264" t="str">
            <v>M2</v>
          </cell>
          <cell r="F4264">
            <v>223008.75</v>
          </cell>
          <cell r="G4264">
            <v>42753</v>
          </cell>
        </row>
        <row r="4265">
          <cell r="C4265">
            <v>8048</v>
          </cell>
          <cell r="D4265" t="str">
            <v>Suministro E Instalacion De Acometida 2 #6 + #6 + #8T Cu Thhw</v>
          </cell>
          <cell r="E4265" t="str">
            <v>ML</v>
          </cell>
          <cell r="F4265">
            <v>28654.85</v>
          </cell>
          <cell r="G4265">
            <v>42753</v>
          </cell>
        </row>
        <row r="4266">
          <cell r="C4266">
            <v>8049</v>
          </cell>
          <cell r="D4266" t="str">
            <v>Suministro De Valvula Ventosa D= 4" (100Mm) Antifraude</v>
          </cell>
          <cell r="E4266" t="str">
            <v>UN</v>
          </cell>
          <cell r="F4266">
            <v>1455370</v>
          </cell>
          <cell r="G4266">
            <v>42762</v>
          </cell>
        </row>
        <row r="4267">
          <cell r="C4267">
            <v>8050</v>
          </cell>
          <cell r="D4267" t="str">
            <v>Suministro Ventosa D=4" (100Mm) Triple Accion Brida Iso</v>
          </cell>
          <cell r="E4267" t="str">
            <v>UN</v>
          </cell>
          <cell r="F4267">
            <v>1338750</v>
          </cell>
          <cell r="G4267">
            <v>42762</v>
          </cell>
        </row>
        <row r="4268">
          <cell r="C4268">
            <v>8051</v>
          </cell>
          <cell r="D4268" t="str">
            <v>Suministro Ventosa D=3" (75 Mm) Triple Accion Brida Iso</v>
          </cell>
          <cell r="E4268" t="str">
            <v>UN</v>
          </cell>
          <cell r="F4268">
            <v>846090</v>
          </cell>
          <cell r="G4268">
            <v>42762</v>
          </cell>
        </row>
        <row r="4269">
          <cell r="C4269">
            <v>8052</v>
          </cell>
          <cell r="D4269" t="str">
            <v>Suministro De Reduccion De 4" X 3" Brida Iso</v>
          </cell>
          <cell r="E4269" t="str">
            <v>UN</v>
          </cell>
          <cell r="F4269">
            <v>211820</v>
          </cell>
          <cell r="G4269">
            <v>42762</v>
          </cell>
        </row>
        <row r="4270">
          <cell r="C4270">
            <v>8053</v>
          </cell>
          <cell r="D4270" t="str">
            <v>Suministro De Adaptador Brida Universal De 12" R1</v>
          </cell>
          <cell r="E4270" t="str">
            <v>UN</v>
          </cell>
          <cell r="F4270">
            <v>616636.57999999996</v>
          </cell>
          <cell r="G4270">
            <v>42762</v>
          </cell>
        </row>
        <row r="4271">
          <cell r="C4271">
            <v>8054</v>
          </cell>
          <cell r="D4271" t="str">
            <v>Suministro De Ventosa De 2" Triple Accion Brida Iso</v>
          </cell>
          <cell r="E4271" t="str">
            <v>UN</v>
          </cell>
          <cell r="F4271">
            <v>691390</v>
          </cell>
          <cell r="G4271">
            <v>42762</v>
          </cell>
        </row>
        <row r="4272">
          <cell r="C4272">
            <v>8055</v>
          </cell>
          <cell r="D4272" t="str">
            <v>Suministro De Portaflanche Pead De 315Mm (12") Pn16 Rde11</v>
          </cell>
          <cell r="E4272" t="str">
            <v>UN</v>
          </cell>
          <cell r="F4272">
            <v>724931.34</v>
          </cell>
          <cell r="G4272">
            <v>42762</v>
          </cell>
        </row>
        <row r="4273">
          <cell r="C4273">
            <v>8056</v>
          </cell>
          <cell r="D4273" t="str">
            <v>Suministro De Brida Loca Metalica De 315 Mm (12") Hd Iso</v>
          </cell>
          <cell r="E4273" t="str">
            <v>UN</v>
          </cell>
          <cell r="F4273">
            <v>507827.74</v>
          </cell>
          <cell r="G4273">
            <v>42762</v>
          </cell>
        </row>
        <row r="4274">
          <cell r="C4274">
            <v>8057</v>
          </cell>
          <cell r="D4274" t="str">
            <v>Suministro De Codo Pead De 315Mm (12") X 45° Pn16 Rde 11</v>
          </cell>
          <cell r="E4274" t="str">
            <v>UN</v>
          </cell>
          <cell r="F4274">
            <v>1785978.18</v>
          </cell>
          <cell r="G4274">
            <v>42762</v>
          </cell>
        </row>
        <row r="4275">
          <cell r="C4275">
            <v>8058</v>
          </cell>
          <cell r="D4275" t="str">
            <v>Suministro  De Tuberias De Acueducto De Polietileno De Alta Densidad (Pead) De 315Mm (12") Pn 16 Rde 11</v>
          </cell>
          <cell r="E4275" t="str">
            <v>ML</v>
          </cell>
          <cell r="F4275">
            <v>343550.62</v>
          </cell>
          <cell r="G4275">
            <v>42762</v>
          </cell>
        </row>
        <row r="4276">
          <cell r="C4276">
            <v>8059</v>
          </cell>
          <cell r="D4276" t="str">
            <v>Instalacion De Tuberias Pead 315Mm (12") Pn 16 Rde 11</v>
          </cell>
          <cell r="E4276" t="str">
            <v>ML</v>
          </cell>
          <cell r="F4276">
            <v>14685.75</v>
          </cell>
          <cell r="G4276">
            <v>42762</v>
          </cell>
        </row>
        <row r="4277">
          <cell r="C4277">
            <v>8062</v>
          </cell>
          <cell r="D4277" t="str">
            <v>Suministro E Instalacion De Grama Sintetica Para Canchas</v>
          </cell>
          <cell r="E4277" t="str">
            <v>M2</v>
          </cell>
          <cell r="F4277">
            <v>106800</v>
          </cell>
          <cell r="G4277">
            <v>42765</v>
          </cell>
        </row>
        <row r="4278">
          <cell r="C4278">
            <v>8064</v>
          </cell>
          <cell r="D4278" t="str">
            <v>Suministro De Tubería En Polietileno De Alta Densidad Pead 400 Mm Pn 10 Pe 100</v>
          </cell>
          <cell r="E4278" t="str">
            <v>ML</v>
          </cell>
          <cell r="F4278">
            <v>480600</v>
          </cell>
          <cell r="G4278">
            <v>42772</v>
          </cell>
        </row>
        <row r="4279">
          <cell r="C4279">
            <v>8067</v>
          </cell>
          <cell r="D4279" t="str">
            <v>Suministro  E  Instalación  De  Tubería  De  Alcantarillado Novafort O Similar D = 27" - 685 Mm</v>
          </cell>
          <cell r="E4279" t="str">
            <v>ML</v>
          </cell>
          <cell r="F4279">
            <v>634807.24</v>
          </cell>
          <cell r="G4279">
            <v>42772</v>
          </cell>
        </row>
        <row r="4280">
          <cell r="C4280">
            <v>8072</v>
          </cell>
          <cell r="D4280" t="str">
            <v>Suministro De Reducción Polietileno 200Mm X 160Mm (8") X (6") Pe 100 Pn 10 A Tope</v>
          </cell>
          <cell r="E4280" t="str">
            <v>UN</v>
          </cell>
          <cell r="F4280">
            <v>208150</v>
          </cell>
          <cell r="G4280">
            <v>42772</v>
          </cell>
        </row>
        <row r="4281">
          <cell r="C4281">
            <v>8073</v>
          </cell>
          <cell r="D4281" t="str">
            <v>Suministro De Reducción Polietileno 160Mm X 90Mm (6") X (3") Pe 100 Pn 10 A Tope</v>
          </cell>
          <cell r="E4281" t="str">
            <v>UN</v>
          </cell>
          <cell r="F4281">
            <v>48466</v>
          </cell>
          <cell r="G4281">
            <v>42772</v>
          </cell>
        </row>
        <row r="4282">
          <cell r="C4282">
            <v>8077</v>
          </cell>
          <cell r="D4282" t="str">
            <v>Suministro  E  Instalación  De  Tubería  De  Alcantarillado Novafort O Similar D = 30" - 760 Mm</v>
          </cell>
          <cell r="E4282" t="str">
            <v>ML</v>
          </cell>
          <cell r="F4282">
            <v>801549.34</v>
          </cell>
          <cell r="G4282">
            <v>42772</v>
          </cell>
        </row>
        <row r="4283">
          <cell r="C4283">
            <v>8078</v>
          </cell>
          <cell r="D4283" t="str">
            <v>Suministro De Reducción Polietileno 110Mm X 90Mm (4") X (3") Pe 100 Pn 10 A Tope</v>
          </cell>
          <cell r="E4283" t="str">
            <v>UN</v>
          </cell>
          <cell r="F4283">
            <v>37984</v>
          </cell>
          <cell r="G4283">
            <v>42772</v>
          </cell>
        </row>
        <row r="4284">
          <cell r="C4284">
            <v>8080</v>
          </cell>
          <cell r="D4284" t="str">
            <v>Suministro De Tapón De Polietileno 90 Mm (4") Pe 100 Pn 10</v>
          </cell>
          <cell r="E4284" t="str">
            <v>UN</v>
          </cell>
          <cell r="F4284">
            <v>19542</v>
          </cell>
          <cell r="G4284">
            <v>42773</v>
          </cell>
        </row>
        <row r="4285">
          <cell r="C4285">
            <v>8082</v>
          </cell>
          <cell r="D4285" t="str">
            <v>Suministro De Silleta De Polietileno 90Mm X 20Mm (4") X (1") Para Union Por Termofusion</v>
          </cell>
          <cell r="E4285" t="str">
            <v>UN</v>
          </cell>
          <cell r="F4285">
            <v>11498</v>
          </cell>
          <cell r="G4285">
            <v>42775</v>
          </cell>
        </row>
        <row r="4286">
          <cell r="C4286">
            <v>8084</v>
          </cell>
          <cell r="D4286" t="str">
            <v>Suministro De Silleta De Polietileno 200Mm X 20Mm (8") X (1") Para Union Por Termofusion</v>
          </cell>
          <cell r="E4286" t="str">
            <v>UN</v>
          </cell>
          <cell r="F4286">
            <v>11498</v>
          </cell>
          <cell r="G4286">
            <v>42775</v>
          </cell>
        </row>
        <row r="4287">
          <cell r="C4287">
            <v>8086</v>
          </cell>
          <cell r="D4287" t="str">
            <v>Suministro De Adaptadores Tope Brida De Polietileno Diámetro 90Mm (4") Sin Brida Pn 10</v>
          </cell>
          <cell r="E4287" t="str">
            <v>UN</v>
          </cell>
          <cell r="F4287">
            <v>40586</v>
          </cell>
          <cell r="G4287">
            <v>42775</v>
          </cell>
        </row>
        <row r="4288">
          <cell r="C4288">
            <v>8090</v>
          </cell>
          <cell r="D4288" t="str">
            <v>Suministro De Adaptadores Tope Brida De Polietileno Diámetro 315Mm (12") Sin Brida Pn 10</v>
          </cell>
          <cell r="E4288" t="str">
            <v>UN</v>
          </cell>
          <cell r="F4288">
            <v>518523</v>
          </cell>
          <cell r="G4288">
            <v>42775</v>
          </cell>
        </row>
        <row r="4289">
          <cell r="C4289">
            <v>8091</v>
          </cell>
          <cell r="D4289" t="str">
            <v>Adaptadores Tope Brida De Polietileno Diámetro 250Mm (10") Sin Brida Pn 10</v>
          </cell>
          <cell r="E4289" t="str">
            <v>UN</v>
          </cell>
          <cell r="F4289">
            <v>256193</v>
          </cell>
          <cell r="G4289">
            <v>42775</v>
          </cell>
        </row>
        <row r="4290">
          <cell r="C4290">
            <v>8092</v>
          </cell>
          <cell r="D4290" t="str">
            <v>Adaptadores Tope Brida De Polietileno Diámetro 200Mm (8") Sin Brida Pn 10</v>
          </cell>
          <cell r="E4290" t="str">
            <v>UN</v>
          </cell>
          <cell r="F4290">
            <v>126082</v>
          </cell>
          <cell r="G4290">
            <v>42775</v>
          </cell>
        </row>
        <row r="4291">
          <cell r="C4291">
            <v>8097</v>
          </cell>
          <cell r="D4291" t="str">
            <v>Suministro De Brida Metálica Para Adaptador Tope De Polietileno Diámetro 315Mm (12") Norma Iso Pn 10</v>
          </cell>
          <cell r="E4291" t="str">
            <v>UN</v>
          </cell>
          <cell r="F4291">
            <v>507828</v>
          </cell>
          <cell r="G4291">
            <v>42775</v>
          </cell>
        </row>
        <row r="4292">
          <cell r="C4292">
            <v>8098</v>
          </cell>
          <cell r="D4292" t="str">
            <v>Suministro De Brida Metálica Para Adaptador Tope De Polietileno Diámetro 90 Mm (4") Norma Iso Pn 10</v>
          </cell>
          <cell r="E4292" t="str">
            <v>UN</v>
          </cell>
          <cell r="F4292">
            <v>62041</v>
          </cell>
          <cell r="G4292">
            <v>42775</v>
          </cell>
        </row>
        <row r="4293">
          <cell r="C4293">
            <v>8099</v>
          </cell>
          <cell r="D4293" t="str">
            <v>Suministro De Brida Metálica Para Adaptador Tope De Polietileno Diámetro 200 Mm (8") Norma Iso Pn 10</v>
          </cell>
          <cell r="E4293" t="str">
            <v>UN</v>
          </cell>
          <cell r="F4293">
            <v>136491</v>
          </cell>
          <cell r="G4293">
            <v>42775</v>
          </cell>
        </row>
        <row r="4294">
          <cell r="C4294">
            <v>8100</v>
          </cell>
          <cell r="D4294" t="str">
            <v>Suministro De Brida Metálica Para Adaptador Tope De Polietileno Diámetro 250 Mm (10") Norma Iso Pn 10</v>
          </cell>
          <cell r="E4294" t="str">
            <v>UN</v>
          </cell>
          <cell r="F4294">
            <v>241074</v>
          </cell>
          <cell r="G4294">
            <v>42775</v>
          </cell>
        </row>
        <row r="4295">
          <cell r="C4295">
            <v>8103</v>
          </cell>
          <cell r="D4295" t="str">
            <v>Suministro De Codo De Polietileno 200 Mm X 90° (8") Pe 100 Pn 10 A Tope</v>
          </cell>
          <cell r="E4295" t="str">
            <v>UN</v>
          </cell>
          <cell r="F4295">
            <v>308942</v>
          </cell>
          <cell r="G4295">
            <v>42775</v>
          </cell>
        </row>
        <row r="4296">
          <cell r="C4296">
            <v>8104</v>
          </cell>
          <cell r="D4296" t="str">
            <v>Suministro De Codo De Polietileno 90 Mm X 90° (4") Pe 100 Pn 10 A Tope</v>
          </cell>
          <cell r="E4296" t="str">
            <v>UN</v>
          </cell>
          <cell r="F4296">
            <v>35025</v>
          </cell>
          <cell r="G4296">
            <v>42775</v>
          </cell>
        </row>
        <row r="4297">
          <cell r="C4297">
            <v>8107</v>
          </cell>
          <cell r="D4297" t="str">
            <v>Suministro De Tee De Polietileno 90Mm (4") Pe 100 Pn 10 A Tope</v>
          </cell>
          <cell r="E4297" t="str">
            <v>UN</v>
          </cell>
          <cell r="F4297">
            <v>62141</v>
          </cell>
          <cell r="G4297">
            <v>42775</v>
          </cell>
        </row>
        <row r="4298">
          <cell r="C4298">
            <v>8108</v>
          </cell>
          <cell r="D4298" t="str">
            <v>Suministro De Tee De Polietileno 200Mm (8") Pe 100 Pn 10 A Tope</v>
          </cell>
          <cell r="E4298" t="str">
            <v>UN</v>
          </cell>
          <cell r="F4298">
            <v>276217</v>
          </cell>
          <cell r="G4298">
            <v>42775</v>
          </cell>
        </row>
        <row r="4299">
          <cell r="C4299">
            <v>8110</v>
          </cell>
          <cell r="D4299" t="str">
            <v>Suministro De Hidrante Tres Salidas D= 150Mm (6") Tipo Trafico Norma Awwa C-502, Extremo Garra De Tigre.</v>
          </cell>
          <cell r="E4299" t="str">
            <v>UN</v>
          </cell>
          <cell r="F4299">
            <v>3962700</v>
          </cell>
          <cell r="G4299">
            <v>42775</v>
          </cell>
        </row>
        <row r="4300">
          <cell r="C4300">
            <v>8113</v>
          </cell>
          <cell r="D4300" t="str">
            <v>Instalación De Válvula De Compuerta D= 3" Brida X Brida Norma Iso Pn 10, Incluye El Suministro E Instalación De Tornillería Grado 2 Y Empaquetadura Para El Montaje</v>
          </cell>
          <cell r="E4300" t="str">
            <v>UN</v>
          </cell>
          <cell r="F4300">
            <v>537880</v>
          </cell>
          <cell r="G4300">
            <v>42775</v>
          </cell>
        </row>
        <row r="4301">
          <cell r="C4301">
            <v>8114</v>
          </cell>
          <cell r="D4301" t="str">
            <v>Instalación De Válvula De Compuerta D=200Mm (8") Brida X Brida Norma Iso Pn 10, Incluye El Suministro E Instalación De Tornillería Grado 2 Y Empaquetadura Para El Montaje</v>
          </cell>
          <cell r="E4301" t="str">
            <v>UN</v>
          </cell>
          <cell r="F4301">
            <v>1900430</v>
          </cell>
          <cell r="G4301">
            <v>42775</v>
          </cell>
        </row>
        <row r="4302">
          <cell r="C4302">
            <v>8117</v>
          </cell>
          <cell r="D4302" t="str">
            <v>Suministro De Codo De Hd 90Mm (3")</v>
          </cell>
          <cell r="E4302" t="str">
            <v>UN</v>
          </cell>
          <cell r="F4302">
            <v>216580</v>
          </cell>
          <cell r="G4302">
            <v>42775</v>
          </cell>
        </row>
        <row r="4303">
          <cell r="C4303">
            <v>8118</v>
          </cell>
          <cell r="D4303" t="str">
            <v>Suministro De Codo De Hd 110Mm (4")</v>
          </cell>
          <cell r="E4303" t="str">
            <v>UN</v>
          </cell>
          <cell r="F4303">
            <v>271320</v>
          </cell>
          <cell r="G4303">
            <v>42775</v>
          </cell>
        </row>
        <row r="4304">
          <cell r="C4304">
            <v>8124</v>
          </cell>
          <cell r="D4304" t="str">
            <v>Suministro De Union De Hd 90 Mm (3")</v>
          </cell>
          <cell r="E4304" t="str">
            <v>UN</v>
          </cell>
          <cell r="F4304">
            <v>80920</v>
          </cell>
          <cell r="G4304">
            <v>42775</v>
          </cell>
        </row>
        <row r="4305">
          <cell r="C4305">
            <v>8125</v>
          </cell>
          <cell r="D4305" t="str">
            <v>Suministro De Union De Hd 110Mm (4")</v>
          </cell>
          <cell r="E4305" t="str">
            <v>UN</v>
          </cell>
          <cell r="F4305">
            <v>97580</v>
          </cell>
          <cell r="G4305">
            <v>42775</v>
          </cell>
        </row>
        <row r="4306">
          <cell r="C4306">
            <v>8126</v>
          </cell>
          <cell r="D4306" t="str">
            <v>Suministro De Union De Hd 150Mm (6")</v>
          </cell>
          <cell r="E4306" t="str">
            <v>UN</v>
          </cell>
          <cell r="F4306">
            <v>159460</v>
          </cell>
          <cell r="G4306">
            <v>42775</v>
          </cell>
        </row>
        <row r="4307">
          <cell r="C4307">
            <v>8127</v>
          </cell>
          <cell r="D4307" t="str">
            <v>Suministro De Union De Hd 200Mm (8")</v>
          </cell>
          <cell r="E4307" t="str">
            <v>UN</v>
          </cell>
          <cell r="F4307">
            <v>243950</v>
          </cell>
          <cell r="G4307">
            <v>42775</v>
          </cell>
        </row>
        <row r="4308">
          <cell r="C4308">
            <v>8128</v>
          </cell>
          <cell r="D4308" t="str">
            <v>Suministro De Union De Hd 300Mm (12")</v>
          </cell>
          <cell r="E4308" t="str">
            <v>UN</v>
          </cell>
          <cell r="F4308">
            <v>521220</v>
          </cell>
          <cell r="G4308">
            <v>42775</v>
          </cell>
        </row>
        <row r="4309">
          <cell r="C4309">
            <v>8129</v>
          </cell>
          <cell r="D4309" t="str">
            <v>Instalacion De Tuberia De Polietileno De Alta Densidad (Pead) 400Mm D=18", Y Accesorios Para Acueducto</v>
          </cell>
          <cell r="E4309" t="str">
            <v>ML</v>
          </cell>
          <cell r="F4309">
            <v>20803.8</v>
          </cell>
          <cell r="G4309">
            <v>42775</v>
          </cell>
        </row>
        <row r="4310">
          <cell r="C4310">
            <v>8130</v>
          </cell>
          <cell r="D4310" t="str">
            <v>Losa De Concreto Mr 45 (Suministro, Formaletado, Colocacion Y Acabado. No Incluye Acero. Curado, Juntas)</v>
          </cell>
          <cell r="E4310" t="str">
            <v>M3</v>
          </cell>
          <cell r="F4310">
            <v>610082.09</v>
          </cell>
          <cell r="G4310">
            <v>42787</v>
          </cell>
        </row>
        <row r="4311">
          <cell r="C4311">
            <v>8138</v>
          </cell>
          <cell r="D4311" t="str">
            <v>Carcamos De 60 Cms Con 1.5 =&lt; M =&lt; 2 Mts En Concreto De 3000, Acero De 1/2"</v>
          </cell>
          <cell r="E4311" t="str">
            <v>ML</v>
          </cell>
          <cell r="F4311">
            <v>475365.03</v>
          </cell>
          <cell r="G4311">
            <v>42789</v>
          </cell>
        </row>
        <row r="4312">
          <cell r="C4312">
            <v>8139</v>
          </cell>
          <cell r="D4312" t="str">
            <v>Suministro E Instalacion Rejillas De Hd De 100 X 60 Cms</v>
          </cell>
          <cell r="E4312" t="str">
            <v>ML</v>
          </cell>
          <cell r="F4312">
            <v>282093.75</v>
          </cell>
          <cell r="G4312">
            <v>42789</v>
          </cell>
        </row>
        <row r="4313">
          <cell r="C4313">
            <v>8140</v>
          </cell>
          <cell r="D4313" t="str">
            <v>Suministro E Instalacion De Tuberia De Novaloc De 39" O Similar, Incluye Union</v>
          </cell>
          <cell r="E4313" t="str">
            <v>ML</v>
          </cell>
          <cell r="F4313">
            <v>1646471</v>
          </cell>
          <cell r="G4313">
            <v>42789</v>
          </cell>
        </row>
        <row r="4314">
          <cell r="C4314">
            <v>8141</v>
          </cell>
          <cell r="D4314" t="str">
            <v>Suministro E Instalacion De Tuberia Novaloc De 42" O Similar, Incluye Union</v>
          </cell>
          <cell r="E4314" t="str">
            <v>ML</v>
          </cell>
          <cell r="F4314">
            <v>1875730</v>
          </cell>
          <cell r="G4314">
            <v>42789</v>
          </cell>
        </row>
        <row r="4315">
          <cell r="C4315">
            <v>8142</v>
          </cell>
          <cell r="D4315" t="str">
            <v>Suministro E Instalacion De Tuberia Novaloc De 45" O Similar, Incluye Union</v>
          </cell>
          <cell r="E4315" t="str">
            <v>ML</v>
          </cell>
          <cell r="F4315">
            <v>1957331</v>
          </cell>
          <cell r="G4315">
            <v>42789</v>
          </cell>
        </row>
        <row r="4316">
          <cell r="C4316">
            <v>8143</v>
          </cell>
          <cell r="D4316" t="str">
            <v>Suministro E Instalacion De Tuberia Novaloc De 48" O Similar, Incluye Union</v>
          </cell>
          <cell r="E4316" t="str">
            <v>ML</v>
          </cell>
          <cell r="F4316">
            <v>2531500</v>
          </cell>
          <cell r="G4316">
            <v>42789</v>
          </cell>
        </row>
        <row r="4317">
          <cell r="C4317">
            <v>8144</v>
          </cell>
          <cell r="D4317" t="str">
            <v>Suministro E Instalacion De Tuberia Novaloc De 51" O Similar, Incluye Union</v>
          </cell>
          <cell r="E4317" t="str">
            <v>ML</v>
          </cell>
          <cell r="F4317">
            <v>2938131</v>
          </cell>
          <cell r="G4317">
            <v>42789</v>
          </cell>
        </row>
        <row r="4318">
          <cell r="C4318">
            <v>8145</v>
          </cell>
          <cell r="D4318" t="str">
            <v>Suministro E Instalacion De Tuberia Novaloc De 54" O Similar, Incluye Union</v>
          </cell>
          <cell r="E4318" t="str">
            <v>ML</v>
          </cell>
          <cell r="F4318">
            <v>2650134</v>
          </cell>
          <cell r="G4318">
            <v>42789</v>
          </cell>
        </row>
        <row r="4319">
          <cell r="C4319">
            <v>8146</v>
          </cell>
          <cell r="D4319" t="str">
            <v>Suministro E Instalacion De Tuberia De Alcantarillado  Novafort O Similar De D=14" - 355Mm</v>
          </cell>
          <cell r="E4319" t="str">
            <v>ML</v>
          </cell>
          <cell r="F4319">
            <v>142474.5</v>
          </cell>
          <cell r="G4319">
            <v>42789</v>
          </cell>
        </row>
        <row r="4320">
          <cell r="C4320">
            <v>8150</v>
          </cell>
          <cell r="D4320" t="str">
            <v>Suministro E Instalacion De Adoquin Peatonal En Losetas Prefabricadas En Tonos Grises, Tactil Alerta Y Tactil Guia De 0.9 X 0.30 X 0.06 Metros, Con Borde De Confinamiento A Ambos Lados De 0.15 X 0.30 Metros En Concreto De3000 Psi Reforzado Con 2 Varillas De 3/8" Y Estribos De 1/4" A Cada 0.32 Metros (Incluye Excavacion, Retiro De Material, Y Base En Material Seleccionado)</v>
          </cell>
          <cell r="E4320" t="str">
            <v>M2</v>
          </cell>
          <cell r="F4320">
            <v>126168.91</v>
          </cell>
          <cell r="G4320">
            <v>42789</v>
          </cell>
        </row>
        <row r="4321">
          <cell r="C4321">
            <v>8151</v>
          </cell>
          <cell r="D4321" t="str">
            <v>Rampa Peatonal De Concreto Con Adoquin Peatonal En Losetas Tactil De Alerta Prefabricadas En Tonos Grises.(Incluye Excavacion, Retiro De Material, Y Base En Material Seleccionado)</v>
          </cell>
          <cell r="E4321" t="str">
            <v>M2</v>
          </cell>
          <cell r="F4321">
            <v>196846.7</v>
          </cell>
          <cell r="G4321">
            <v>42789</v>
          </cell>
        </row>
        <row r="4322">
          <cell r="C4322">
            <v>8152</v>
          </cell>
          <cell r="D4322" t="str">
            <v>Suministro Liner Para Tuberias De Dn 1400-1600-1700 Con Velocidades De Flujo Entre 8 Y 12 M/S. No Incluye El Suministro Del Tubo.</v>
          </cell>
          <cell r="E4322" t="str">
            <v>ML</v>
          </cell>
          <cell r="F4322">
            <v>1212185</v>
          </cell>
          <cell r="G4322">
            <v>42797</v>
          </cell>
        </row>
        <row r="4323">
          <cell r="C4323">
            <v>8153</v>
          </cell>
          <cell r="D4323" t="str">
            <v>Sumidero Secciones Variables, En Concreto 4000 Psi, No Incluye El Acero</v>
          </cell>
          <cell r="E4323" t="str">
            <v>M3</v>
          </cell>
          <cell r="F4323">
            <v>1017205</v>
          </cell>
          <cell r="G4323">
            <v>42797</v>
          </cell>
        </row>
        <row r="4324">
          <cell r="C4324">
            <v>8154</v>
          </cell>
          <cell r="D4324" t="str">
            <v>Suministo E Instalacion De Rejillas Colectoras Metálicas En Acero Según Diseño, Incluye Marco Y Contra Marco, Tráfico Pesado.</v>
          </cell>
          <cell r="E4324" t="str">
            <v>M2</v>
          </cell>
          <cell r="F4324">
            <v>2097557</v>
          </cell>
          <cell r="G4324">
            <v>42797</v>
          </cell>
        </row>
        <row r="4325">
          <cell r="C4325">
            <v>8155</v>
          </cell>
          <cell r="D4325" t="str">
            <v>Conexion Cond Acsr(Al)477(559.5)-Acsr(Al)477(559.5)</v>
          </cell>
          <cell r="E4325" t="str">
            <v>UN</v>
          </cell>
          <cell r="F4325">
            <v>1389439.18</v>
          </cell>
          <cell r="G4325">
            <v>42797</v>
          </cell>
        </row>
        <row r="4326">
          <cell r="C4326">
            <v>8156</v>
          </cell>
          <cell r="D4326" t="str">
            <v>Conexion Amovible Completa P/ Acsr 477 (Aaac 559.5)Mcm</v>
          </cell>
          <cell r="E4326" t="str">
            <v>UN</v>
          </cell>
          <cell r="F4326">
            <v>408264.51</v>
          </cell>
          <cell r="G4326">
            <v>42797</v>
          </cell>
        </row>
        <row r="4327">
          <cell r="C4327">
            <v>8157</v>
          </cell>
          <cell r="D4327" t="str">
            <v>Aislador Comp Tipo Poste 34,5 Kv(1)</v>
          </cell>
          <cell r="E4327" t="str">
            <v>UN</v>
          </cell>
          <cell r="F4327">
            <v>99973.440000000002</v>
          </cell>
          <cell r="G4327">
            <v>42797</v>
          </cell>
        </row>
        <row r="4328">
          <cell r="C4328">
            <v>8158</v>
          </cell>
          <cell r="D4328" t="str">
            <v>Desm. Descargador De Sobretension Autovalvulas 13.2 Kv-Sn</v>
          </cell>
          <cell r="E4328" t="str">
            <v>UN</v>
          </cell>
          <cell r="F4328">
            <v>55540.800000000003</v>
          </cell>
          <cell r="G4328">
            <v>42797</v>
          </cell>
        </row>
        <row r="4329">
          <cell r="C4329">
            <v>8159</v>
          </cell>
          <cell r="D4329" t="str">
            <v>Desmontaje Trafo 3F Convencional Int 75 Kva 13,2 Kv</v>
          </cell>
          <cell r="E4329" t="str">
            <v>UN</v>
          </cell>
          <cell r="F4329">
            <v>288812.15999999997</v>
          </cell>
          <cell r="G4329">
            <v>42797</v>
          </cell>
        </row>
        <row r="4330">
          <cell r="C4330">
            <v>8160</v>
          </cell>
          <cell r="D4330" t="str">
            <v>Instalacion De Acometida Subterranea 2X4/0+4/0 Cu</v>
          </cell>
          <cell r="E4330" t="str">
            <v>ML</v>
          </cell>
          <cell r="F4330">
            <v>205345.5</v>
          </cell>
          <cell r="G4330">
            <v>42797</v>
          </cell>
        </row>
        <row r="4331">
          <cell r="C4331">
            <v>8161</v>
          </cell>
          <cell r="D4331" t="str">
            <v>Instalacion De Acometida 2X6+6 Awg Polietileno Xlpe 90 Cu</v>
          </cell>
          <cell r="E4331" t="str">
            <v>ML</v>
          </cell>
          <cell r="F4331">
            <v>34355.71</v>
          </cell>
          <cell r="G4331">
            <v>42797</v>
          </cell>
        </row>
        <row r="4332">
          <cell r="C4332">
            <v>8162</v>
          </cell>
          <cell r="D4332" t="str">
            <v>Suministro E Instalacion De Transformador Monofasico De 55 Kva, Incluye Elementos De Proteccion, Accesorios Para Poste, Retie, Retilap Y Tramite Ante El Operador De Red.</v>
          </cell>
          <cell r="E4332" t="str">
            <v>UN</v>
          </cell>
          <cell r="F4332">
            <v>8995154.4700000007</v>
          </cell>
          <cell r="G4332">
            <v>42797</v>
          </cell>
        </row>
        <row r="4333">
          <cell r="C4333">
            <v>8163</v>
          </cell>
          <cell r="D4333" t="str">
            <v>Suministro Tubería De Alcantarillado De Pvc  De Superficie Interior Lisa Y Exterior Perfilada/Corrugada 27"</v>
          </cell>
          <cell r="E4333" t="str">
            <v>ML</v>
          </cell>
          <cell r="F4333">
            <v>492219</v>
          </cell>
          <cell r="G4333">
            <v>42800</v>
          </cell>
        </row>
        <row r="4334">
          <cell r="C4334">
            <v>8164</v>
          </cell>
          <cell r="D4334" t="str">
            <v>Suministro Tubería De Alcantarillado De Pvc  De Superficie Interior Lisa Y Exterior Perfilada/Corrugada 36"</v>
          </cell>
          <cell r="E4334" t="str">
            <v>ML</v>
          </cell>
          <cell r="F4334">
            <v>1068115</v>
          </cell>
          <cell r="G4334">
            <v>42800</v>
          </cell>
        </row>
        <row r="4335">
          <cell r="C4335">
            <v>8165</v>
          </cell>
          <cell r="D4335" t="str">
            <v>Suministro Tubería De Alcantarillado De Pvc  De Superficie Interior Lisa Y Exterior Perfilada/Corrugada 39"</v>
          </cell>
          <cell r="E4335" t="str">
            <v>ML</v>
          </cell>
          <cell r="F4335">
            <v>1592995</v>
          </cell>
          <cell r="G4335">
            <v>42800</v>
          </cell>
        </row>
        <row r="4336">
          <cell r="C4336">
            <v>8166</v>
          </cell>
          <cell r="D4336" t="str">
            <v>Suministro Tubería De Alcantarillado De Pvc  De Superficie Interior Lisa Y Exterior Perfilada/Corrugada 42"</v>
          </cell>
          <cell r="E4336" t="str">
            <v>ML</v>
          </cell>
          <cell r="F4336">
            <v>1821531</v>
          </cell>
          <cell r="G4336">
            <v>42800</v>
          </cell>
        </row>
        <row r="4337">
          <cell r="C4337">
            <v>8167</v>
          </cell>
          <cell r="D4337" t="str">
            <v>Instalación Tubería De Alcantarillado De Pvc  De Superficie Interior Lisa Y Exterior Perfilada/Corrugada 27"</v>
          </cell>
          <cell r="E4337" t="str">
            <v>ML</v>
          </cell>
          <cell r="F4337">
            <v>46958.7</v>
          </cell>
          <cell r="G4337">
            <v>42800</v>
          </cell>
        </row>
        <row r="4338">
          <cell r="C4338">
            <v>8168</v>
          </cell>
          <cell r="D4338" t="str">
            <v>Instalación Tubería De Alcantarillado De Pvc  De Superficie Interior Lisa Y Exterior Perfilada/Corrugada 36"</v>
          </cell>
          <cell r="E4338" t="str">
            <v>ML</v>
          </cell>
          <cell r="F4338">
            <v>54002.51</v>
          </cell>
          <cell r="G4338">
            <v>42800</v>
          </cell>
        </row>
        <row r="4339">
          <cell r="C4339">
            <v>8169</v>
          </cell>
          <cell r="D4339" t="str">
            <v>Instalación Tubería De Alcantarillado De Pvc  De Superficie Interior Lisa Y Exterior Perfilada/Corrugada 39"</v>
          </cell>
          <cell r="E4339" t="str">
            <v>ML</v>
          </cell>
          <cell r="F4339">
            <v>64803.01</v>
          </cell>
          <cell r="G4339">
            <v>42800</v>
          </cell>
        </row>
        <row r="4340">
          <cell r="C4340">
            <v>8170</v>
          </cell>
          <cell r="D4340" t="str">
            <v>Instalación Tubería De Alcantarillado De Pvc  De Superficie Interior Lisa Y Exterior Perfilada/Corrugada 42"</v>
          </cell>
          <cell r="E4340" t="str">
            <v>ML</v>
          </cell>
          <cell r="F4340">
            <v>71283.31</v>
          </cell>
          <cell r="G4340">
            <v>42800</v>
          </cell>
        </row>
        <row r="4341">
          <cell r="C4341">
            <v>8171</v>
          </cell>
          <cell r="D4341" t="str">
            <v>Relleno Con Material Seleccionado Del Sitio Para El Encauzamiento (Incluye Cargue, Traslados Al Y Desde El  Sitio De Acopio, Extendida, Humectación Y Compactado Al 95% Del Proctor Modificado), Desde La Cota De Batea Hasta Parte Inferior Del Suelo Cemento De La Reconstrucción Vial</v>
          </cell>
          <cell r="E4341" t="str">
            <v>M3</v>
          </cell>
          <cell r="F4341">
            <v>82445.87</v>
          </cell>
          <cell r="G4341">
            <v>42800</v>
          </cell>
        </row>
        <row r="4342">
          <cell r="C4342">
            <v>8172</v>
          </cell>
          <cell r="D4342" t="str">
            <v>Sin Detalle</v>
          </cell>
          <cell r="E4342" t="str">
            <v>UN</v>
          </cell>
          <cell r="F4342">
            <v>0</v>
          </cell>
          <cell r="G4342">
            <v>42822</v>
          </cell>
        </row>
        <row r="4343">
          <cell r="C4343">
            <v>8174</v>
          </cell>
          <cell r="D4343" t="str">
            <v>Publicaciones Y Valla Informativa En Lámina Galvanizada De 2.00 X 2.00 Metros,  Incluye Instalacion Y Montaje</v>
          </cell>
          <cell r="E4343" t="str">
            <v>UN</v>
          </cell>
          <cell r="F4343">
            <v>770730</v>
          </cell>
          <cell r="G4343">
            <v>42852</v>
          </cell>
        </row>
        <row r="4344">
          <cell r="C4344">
            <v>8176</v>
          </cell>
          <cell r="D4344" t="str">
            <v>Limpieza General</v>
          </cell>
          <cell r="E4344" t="str">
            <v>M2</v>
          </cell>
          <cell r="F4344">
            <v>2123.5</v>
          </cell>
          <cell r="G4344">
            <v>42853</v>
          </cell>
        </row>
        <row r="4345">
          <cell r="C4345">
            <v>8177</v>
          </cell>
          <cell r="D4345" t="str">
            <v>Desmonte De Tanque De Almacenamiento De Agua</v>
          </cell>
          <cell r="E4345" t="str">
            <v>UN</v>
          </cell>
          <cell r="F4345">
            <v>31256.25</v>
          </cell>
          <cell r="G4345">
            <v>42853</v>
          </cell>
        </row>
        <row r="4346">
          <cell r="C4346">
            <v>8178</v>
          </cell>
          <cell r="D4346" t="str">
            <v>Lavado De Ventanería Incluye Celosías De Fachada</v>
          </cell>
          <cell r="E4346" t="str">
            <v>M2</v>
          </cell>
          <cell r="F4346">
            <v>3860.58</v>
          </cell>
          <cell r="G4346">
            <v>42853</v>
          </cell>
        </row>
        <row r="4347">
          <cell r="C4347">
            <v>8179</v>
          </cell>
          <cell r="D4347" t="str">
            <v>Lavado De Pisos</v>
          </cell>
          <cell r="E4347" t="str">
            <v>M2</v>
          </cell>
          <cell r="F4347">
            <v>3629.5</v>
          </cell>
          <cell r="G4347">
            <v>42853</v>
          </cell>
        </row>
        <row r="4348">
          <cell r="C4348">
            <v>8180</v>
          </cell>
          <cell r="D4348" t="str">
            <v>Lavado De Baños Y Cocina Con Acido</v>
          </cell>
          <cell r="E4348" t="str">
            <v>M2</v>
          </cell>
          <cell r="F4348">
            <v>4847.63</v>
          </cell>
          <cell r="G4348">
            <v>42853</v>
          </cell>
        </row>
        <row r="4349">
          <cell r="C4349">
            <v>8181</v>
          </cell>
          <cell r="D4349" t="str">
            <v>Pintura De Vigas Metalica Estructura Cubierta</v>
          </cell>
          <cell r="E4349" t="str">
            <v>ML</v>
          </cell>
          <cell r="F4349">
            <v>19832</v>
          </cell>
          <cell r="G4349">
            <v>42853</v>
          </cell>
        </row>
        <row r="4350">
          <cell r="C4350">
            <v>8182</v>
          </cell>
          <cell r="D4350" t="str">
            <v>Suministro E Instalacion De Barandas Metalicas, Según Diseño Existente</v>
          </cell>
          <cell r="E4350" t="str">
            <v>ML</v>
          </cell>
          <cell r="F4350">
            <v>111806</v>
          </cell>
          <cell r="G4350">
            <v>42853</v>
          </cell>
        </row>
        <row r="4351">
          <cell r="C4351">
            <v>8183</v>
          </cell>
          <cell r="D4351" t="str">
            <v>Mantenimiento De Puerta Corrediza Metalica Area De Comedor</v>
          </cell>
          <cell r="E4351" t="str">
            <v>M2</v>
          </cell>
          <cell r="F4351">
            <v>29942</v>
          </cell>
          <cell r="G4351">
            <v>42853</v>
          </cell>
        </row>
        <row r="4352">
          <cell r="C4352">
            <v>8184</v>
          </cell>
          <cell r="D4352" t="str">
            <v>Suministro E Instalacion De Persianas En Fachada</v>
          </cell>
          <cell r="E4352" t="str">
            <v>M2</v>
          </cell>
          <cell r="F4352">
            <v>111856</v>
          </cell>
          <cell r="G4352">
            <v>42853</v>
          </cell>
        </row>
        <row r="4353">
          <cell r="C4353">
            <v>8185</v>
          </cell>
          <cell r="D4353" t="str">
            <v>Revision Y Arreglo De Cubierta En Canaleta 90</v>
          </cell>
          <cell r="E4353" t="str">
            <v>M2</v>
          </cell>
          <cell r="F4353">
            <v>26415</v>
          </cell>
          <cell r="G4353">
            <v>42853</v>
          </cell>
        </row>
        <row r="4354">
          <cell r="C4354">
            <v>8186</v>
          </cell>
          <cell r="D4354" t="str">
            <v>Pintura De Canaletas 90 Color Blanco</v>
          </cell>
          <cell r="E4354" t="str">
            <v>M2</v>
          </cell>
          <cell r="F4354">
            <v>15042</v>
          </cell>
          <cell r="G4354">
            <v>42853</v>
          </cell>
        </row>
        <row r="4355">
          <cell r="C4355">
            <v>8187</v>
          </cell>
          <cell r="D4355" t="str">
            <v>Reparacion De Cielo Raso Existente</v>
          </cell>
          <cell r="E4355" t="str">
            <v>M2</v>
          </cell>
          <cell r="F4355">
            <v>43403</v>
          </cell>
          <cell r="G4355">
            <v>42853</v>
          </cell>
        </row>
        <row r="4356">
          <cell r="C4356">
            <v>8188</v>
          </cell>
          <cell r="D4356" t="str">
            <v>Revision Y Arreglo De Puntos Hidraulicos Existentes, Incluye Cambio Detubo En Mal Estado O Escape, Cheques, Llaves De Paso Y Cualquier Otroelemento Para Su Puesta En Funcionamiento</v>
          </cell>
          <cell r="E4356" t="str">
            <v>UN</v>
          </cell>
          <cell r="F4356">
            <v>71250</v>
          </cell>
          <cell r="G4356">
            <v>42853</v>
          </cell>
        </row>
        <row r="4357">
          <cell r="C4357">
            <v>8189</v>
          </cell>
          <cell r="D4357" t="str">
            <v>Suministro E Instalacion De Aire Acondicionado De 9.000 Btu, Incluye La Instalacion Hidraulica Y Punto Electrico Quedando En Perfecto Funcionamiento En Area De Oficina</v>
          </cell>
          <cell r="E4357" t="str">
            <v>UN</v>
          </cell>
          <cell r="F4357">
            <v>1774500</v>
          </cell>
          <cell r="G4357">
            <v>42853</v>
          </cell>
        </row>
        <row r="4358">
          <cell r="C4358">
            <v>8190</v>
          </cell>
          <cell r="D4358" t="str">
            <v>Revision De Tablero De Distribucion, Incluye Cambio De Breakers Y Cualquier Otro Elemento Necesario Que Garantize El Correcto Funcionamiento</v>
          </cell>
          <cell r="E4358" t="str">
            <v>UN</v>
          </cell>
          <cell r="F4358">
            <v>473250</v>
          </cell>
          <cell r="G4358">
            <v>42853</v>
          </cell>
        </row>
        <row r="4359">
          <cell r="C4359">
            <v>8191</v>
          </cell>
          <cell r="D4359" t="str">
            <v>Mantenimiento Y Cambio De Griferias Sanitaria-Lavamanos</v>
          </cell>
          <cell r="E4359" t="str">
            <v>UN</v>
          </cell>
          <cell r="F4359">
            <v>41550</v>
          </cell>
          <cell r="G4359">
            <v>42853</v>
          </cell>
        </row>
        <row r="4360">
          <cell r="C4360">
            <v>8192</v>
          </cell>
          <cell r="D4360" t="str">
            <v>Sin Detalle</v>
          </cell>
          <cell r="E4360" t="str">
            <v>M2</v>
          </cell>
          <cell r="F4360">
            <v>0</v>
          </cell>
          <cell r="G4360">
            <v>42857</v>
          </cell>
        </row>
        <row r="4361">
          <cell r="C4361">
            <v>8194</v>
          </cell>
          <cell r="D4361" t="str">
            <v>Conformación De Terraplen Compactado Con Material Seleccionado Inv 220-13</v>
          </cell>
          <cell r="E4361" t="str">
            <v>M3</v>
          </cell>
          <cell r="F4361">
            <v>76262.13</v>
          </cell>
          <cell r="G4361">
            <v>42865</v>
          </cell>
        </row>
        <row r="4362">
          <cell r="C4362">
            <v>8195</v>
          </cell>
          <cell r="D4362" t="str">
            <v>Revision Y Arreglo De Puntos Sanitarios Existentes, Incluye Cambio Detubo En Mal Estado O Escape, Cheques, Llaves De Paso Y Cualquier Otroelemento Para Su Puesta En Funcionamiento</v>
          </cell>
          <cell r="E4362" t="str">
            <v>UN</v>
          </cell>
          <cell r="F4362">
            <v>76250</v>
          </cell>
          <cell r="G4362">
            <v>42857</v>
          </cell>
        </row>
        <row r="4363">
          <cell r="C4363">
            <v>8196</v>
          </cell>
          <cell r="D4363" t="str">
            <v>Concreto De 4000 Psi</v>
          </cell>
          <cell r="E4363" t="str">
            <v>M3</v>
          </cell>
          <cell r="F4363">
            <v>333228.31</v>
          </cell>
          <cell r="G4363">
            <v>42857</v>
          </cell>
        </row>
        <row r="4364">
          <cell r="C4364">
            <v>8197</v>
          </cell>
          <cell r="D4364" t="str">
            <v>Placa De Contrapiso 4000 Psi E=0,15 Metros</v>
          </cell>
          <cell r="E4364" t="str">
            <v>M2</v>
          </cell>
          <cell r="F4364">
            <v>87010.11</v>
          </cell>
          <cell r="G4364">
            <v>42857</v>
          </cell>
        </row>
        <row r="4365">
          <cell r="C4365">
            <v>8199</v>
          </cell>
          <cell r="D4365" t="str">
            <v>Paisajismo General Zona Verde: Incluye Excavacion, Retiro Y Desecho (1Mx1Mx,4M=,4M3X1M2), Suministro Y Colocacion De Tierra Abonada (1Mx1Mx,4M=,4M3X1M2), Suministro Y Siembra De Asparagus Desinflorus Densidad 6 X M2, Arachis Pintoi Densidad 11 X M2, Alpinia Purpurata Densidad 4 X M2, Bougainvillea Spectabilis Densidad 3 X M2, Epipremnum Aureum Densidad 6 X M2, Heliconia Psittacorum Densidad 6 X M2, Ixora Coccinea Nora Grant Densidad 4 X M2, Liriope Muscari Variegato Densidad 5 X M2, Nerium Olean</v>
          </cell>
          <cell r="E4365" t="str">
            <v>M2</v>
          </cell>
          <cell r="F4365">
            <v>99030.14</v>
          </cell>
          <cell r="G4365">
            <v>42865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I"/>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 NOMINAL"/>
    </sheetNames>
    <sheetDataSet>
      <sheetData sheetId="0">
        <row r="1">
          <cell r="A1" t="str">
            <v xml:space="preserve">OCTAVOS </v>
          </cell>
          <cell r="B1" t="str">
            <v>peso x mt.</v>
          </cell>
        </row>
        <row r="2">
          <cell r="A2" t="str">
            <v>de pulgada</v>
          </cell>
          <cell r="B2" t="str">
            <v>Kg/mt:</v>
          </cell>
        </row>
        <row r="3">
          <cell r="A3">
            <v>3</v>
          </cell>
          <cell r="B3">
            <v>5.5422000000000006E-2</v>
          </cell>
        </row>
        <row r="4">
          <cell r="A4">
            <v>3.5</v>
          </cell>
          <cell r="B4">
            <v>7.5435500000000003E-2</v>
          </cell>
        </row>
        <row r="5">
          <cell r="A5">
            <v>4</v>
          </cell>
          <cell r="B5">
            <v>9.8528000000000004E-2</v>
          </cell>
        </row>
        <row r="6">
          <cell r="A6">
            <v>4.5</v>
          </cell>
          <cell r="B6">
            <v>0.1246995</v>
          </cell>
        </row>
        <row r="7">
          <cell r="A7">
            <v>5</v>
          </cell>
          <cell r="B7">
            <v>0.15395</v>
          </cell>
        </row>
        <row r="8">
          <cell r="A8">
            <v>5.5</v>
          </cell>
          <cell r="B8">
            <v>0.18627950000000001</v>
          </cell>
        </row>
        <row r="9">
          <cell r="A9">
            <v>6</v>
          </cell>
          <cell r="B9">
            <v>0.22168800000000002</v>
          </cell>
        </row>
        <row r="10">
          <cell r="A10">
            <v>6.5</v>
          </cell>
          <cell r="B10">
            <v>0.2601755</v>
          </cell>
        </row>
        <row r="11">
          <cell r="A11">
            <v>7</v>
          </cell>
          <cell r="B11">
            <v>0.30174200000000001</v>
          </cell>
        </row>
        <row r="12">
          <cell r="A12">
            <v>7.5</v>
          </cell>
          <cell r="B12">
            <v>0.34638750000000007</v>
          </cell>
        </row>
        <row r="13">
          <cell r="A13">
            <v>8</v>
          </cell>
          <cell r="B13">
            <v>0.39411200000000002</v>
          </cell>
        </row>
        <row r="14">
          <cell r="A14">
            <v>8.5</v>
          </cell>
          <cell r="B14">
            <v>0.44491550000000002</v>
          </cell>
        </row>
        <row r="15">
          <cell r="A15">
            <v>9</v>
          </cell>
          <cell r="B15">
            <v>0.49879800000000002</v>
          </cell>
        </row>
        <row r="16">
          <cell r="A16">
            <v>9.5</v>
          </cell>
          <cell r="B16">
            <v>0.55575949999999996</v>
          </cell>
        </row>
      </sheetData>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CTA DE MODIFICACION  (2)"/>
      <sheetName val="a%20%20aaInformaci%C3%B3n%20GRU"/>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refreshError="1"/>
      <sheetData sheetId="10" refreshError="1"/>
      <sheetData sheetId="11"/>
      <sheetData sheetId="12" refreshError="1"/>
      <sheetData sheetId="1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280000 Crude"/>
      <sheetName val="PRESUPUESTO"/>
      <sheetName val="BD"/>
      <sheetName val="CANTIDADES DE OBRA"/>
    </sheetNames>
    <sheetDataSet>
      <sheetData sheetId="0" refreshError="1">
        <row r="1">
          <cell r="A1">
            <v>1</v>
          </cell>
        </row>
        <row r="5">
          <cell r="F5" t="str">
            <v>SHELL</v>
          </cell>
        </row>
        <row r="6">
          <cell r="F6" t="str">
            <v>CORAL</v>
          </cell>
          <cell r="G6" t="str">
            <v>45x45cm</v>
          </cell>
        </row>
        <row r="10">
          <cell r="G10" t="str">
            <v>45x45cm</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sheetName val="01- PRELIMINARES"/>
      <sheetName val="02-CIMENTACIÓN"/>
      <sheetName val="03- DESAGÜES E INSTALACIONES "/>
      <sheetName val="04-ESTRUCTURA"/>
      <sheetName val="06-PREFABRICADOS"/>
      <sheetName val="07-INSTALACIONES  HS Y GAS"/>
      <sheetName val="08-INST ELECTRICAS"/>
      <sheetName val="05-MAMPOSTERIA"/>
      <sheetName val="06-PAÑETES"/>
      <sheetName val="07-PISOS"/>
      <sheetName val="08-ENCHAPES"/>
      <sheetName val="09-CIELO RAZO Y DIVISIONES"/>
      <sheetName val="10-PINTURA"/>
      <sheetName val="11-CUBIERTA E IMPERMEAB"/>
      <sheetName val="11"/>
      <sheetName val="12-13-CARP. METALICA-MADERA"/>
      <sheetName val="16-APA. SANITARIOS Y ACCESORIOS"/>
      <sheetName val="19-CERRADURAS Y VIDRIOS"/>
      <sheetName val="20-O.EXTERIORES,ASEO,VARIOS"/>
    </sheetNames>
    <sheetDataSet>
      <sheetData sheetId="0" refreshError="1"/>
      <sheetData sheetId="1" refreshError="1"/>
      <sheetData sheetId="2" refreshError="1">
        <row r="13">
          <cell r="E13">
            <v>14861.175000000001</v>
          </cell>
        </row>
        <row r="15">
          <cell r="E15">
            <v>7076.75</v>
          </cell>
        </row>
      </sheetData>
      <sheetData sheetId="3" refreshError="1"/>
      <sheetData sheetId="4" refreshError="1"/>
      <sheetData sheetId="5" refreshError="1">
        <row r="8">
          <cell r="B8">
            <v>9305.4033333333336</v>
          </cell>
        </row>
        <row r="199">
          <cell r="B199">
            <v>100900</v>
          </cell>
        </row>
      </sheetData>
      <sheetData sheetId="6" refreshError="1"/>
      <sheetData sheetId="7" refreshError="1"/>
      <sheetData sheetId="8" refreshError="1"/>
      <sheetData sheetId="9" refreshError="1">
        <row r="68">
          <cell r="H68">
            <v>6167667.502373334</v>
          </cell>
        </row>
        <row r="300">
          <cell r="H300">
            <v>9341.3100000000013</v>
          </cell>
        </row>
        <row r="329">
          <cell r="H329">
            <v>42090.748000000007</v>
          </cell>
        </row>
        <row r="354">
          <cell r="H354">
            <v>9652.6870000000017</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HIDRO"/>
      <sheetName val="APU ELECT"/>
      <sheetName val="APU ELECTRICOS"/>
      <sheetName val="APU "/>
      <sheetName val="PRESUPUESTO"/>
      <sheetName val="01- PRELIMINARES"/>
      <sheetName val="02-CIMENTACIÓN"/>
      <sheetName val="03- DESAGÜES E INSTALACIONES "/>
      <sheetName val="04-ESTRUCTURA"/>
      <sheetName val="05-MAMPOSTERIA"/>
      <sheetName val="06-PREFABRICADOS"/>
      <sheetName val="07-INST.HIDROSANOTARIAS"/>
      <sheetName val="08- ELECTRICAS Y TELECOMUNICACI"/>
      <sheetName val="09-PAÑETES"/>
      <sheetName val="10-PISOS"/>
      <sheetName val="11-CUBIERTA E IMPERMEAB"/>
      <sheetName val="12-13-CARP. METALICA-MADERA"/>
      <sheetName val="14-ENCHAPES"/>
      <sheetName val="INVENTARIO PUERTAS"/>
      <sheetName val="16-APA. SANITARIOS Y ACCESORIOS"/>
      <sheetName val="17-CIELO RAZO Y DIVISIONES "/>
      <sheetName val="18-PINTURA"/>
      <sheetName val="19-CERRADURAS Y VIDRIOS"/>
      <sheetName val="20-O.EXTERIORES"/>
    </sheetNames>
    <sheetDataSet>
      <sheetData sheetId="0"/>
      <sheetData sheetId="1"/>
      <sheetData sheetId="2">
        <row r="13">
          <cell r="E13">
            <v>14861.175000000001</v>
          </cell>
        </row>
      </sheetData>
      <sheetData sheetId="3">
        <row r="12">
          <cell r="C12">
            <v>781242</v>
          </cell>
        </row>
      </sheetData>
      <sheetData sheetId="4"/>
      <sheetData sheetId="5">
        <row r="8">
          <cell r="B8">
            <v>9305.4033333333336</v>
          </cell>
        </row>
        <row r="170">
          <cell r="B170">
            <v>1850</v>
          </cell>
        </row>
        <row r="261">
          <cell r="B261">
            <v>76576</v>
          </cell>
        </row>
        <row r="342">
          <cell r="B342">
            <v>290900</v>
          </cell>
        </row>
        <row r="343">
          <cell r="B343">
            <v>456560</v>
          </cell>
        </row>
        <row r="344">
          <cell r="B344">
            <v>516392</v>
          </cell>
        </row>
        <row r="345">
          <cell r="B345">
            <v>341328</v>
          </cell>
        </row>
        <row r="346">
          <cell r="B346">
            <v>103480</v>
          </cell>
        </row>
      </sheetData>
      <sheetData sheetId="6">
        <row r="24">
          <cell r="H24">
            <v>186586.955625</v>
          </cell>
        </row>
      </sheetData>
      <sheetData sheetId="7"/>
      <sheetData sheetId="8"/>
      <sheetData sheetId="9"/>
      <sheetData sheetId="10"/>
      <sheetData sheetId="11">
        <row r="64">
          <cell r="H64">
            <v>6046653.070373334</v>
          </cell>
        </row>
      </sheetData>
      <sheetData sheetId="12">
        <row r="14">
          <cell r="E14">
            <v>8789.0249999999996</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CANTIDADES DE OBRA"/>
      <sheetName val="TOVFEB."/>
      <sheetName val="GCB2000"/>
      <sheetName val="Hoja1"/>
      <sheetName val="%programado"/>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 sheetId="2" refreshError="1"/>
      <sheetData sheetId="3" refreshError="1"/>
      <sheetData sheetId="4" refreshError="1"/>
      <sheetData sheetId="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BENEFICIARIOS"/>
      <sheetName val="PPTO GENERAL"/>
      <sheetName val="CRONOGRAMA Y FLUJO"/>
      <sheetName val="PRESTO individual"/>
      <sheetName val="APUS"/>
      <sheetName val="LISTADO DE RECURSOS"/>
      <sheetName val="A.I.U"/>
      <sheetName val="INTERVENTORÍA"/>
      <sheetName val="F.M"/>
      <sheetName val="FACTOR PRESTACIONAL"/>
      <sheetName val="PRESUPUESTO PMA"/>
      <sheetName val="POLIZA INT."/>
      <sheetName val="ME 1"/>
      <sheetName val="ME 2"/>
      <sheetName val="ME 3"/>
      <sheetName val="ME 4"/>
      <sheetName val="ME 5"/>
      <sheetName val="ME 6"/>
      <sheetName val="ME 7"/>
      <sheetName val="ME 8"/>
      <sheetName val="ME 9"/>
      <sheetName val="ME 10"/>
      <sheetName val="ME 11"/>
      <sheetName val="M 12"/>
      <sheetName val="ME 13"/>
      <sheetName val="ME 14"/>
      <sheetName val="ME 15"/>
      <sheetName val="ME 16"/>
      <sheetName val="ME 17"/>
      <sheetName val="ME 18"/>
      <sheetName val="ME 19"/>
      <sheetName val="ME 20"/>
      <sheetName val="ME 21"/>
      <sheetName val="ME 22"/>
      <sheetName val="ME 23"/>
      <sheetName val="ME 24"/>
      <sheetName val="ME 25"/>
      <sheetName val="ME 26"/>
      <sheetName val="ME 27"/>
      <sheetName val="ME 28"/>
      <sheetName val="ME 29"/>
      <sheetName val="ME 30"/>
      <sheetName val="ME 31"/>
      <sheetName val="ME 32"/>
      <sheetName val="ME 33"/>
      <sheetName val="ME 34"/>
      <sheetName val="ME 35"/>
      <sheetName val="ME 36"/>
      <sheetName val="ME 37"/>
      <sheetName val="ME 38"/>
      <sheetName val="ME 39"/>
      <sheetName val="ME 40"/>
      <sheetName val="ME 41"/>
      <sheetName val="ME 42"/>
      <sheetName val="ME 43"/>
      <sheetName val="ME 44"/>
      <sheetName val="ME 45"/>
      <sheetName val="ME 46"/>
      <sheetName val="ME 47"/>
      <sheetName val="ME 48"/>
      <sheetName val="ME 49"/>
      <sheetName val="ME 50"/>
      <sheetName val="ME 51"/>
      <sheetName val="ME 52"/>
      <sheetName val="ME 53"/>
      <sheetName val="ME 54"/>
      <sheetName val="ME 55"/>
      <sheetName val="ME 56"/>
      <sheetName val="ME 57"/>
      <sheetName val="ME 58"/>
      <sheetName val="ME 59"/>
      <sheetName val="ME 60"/>
      <sheetName val="ME 61"/>
      <sheetName val="ME 62"/>
      <sheetName val="ME 63"/>
      <sheetName val="ME 64"/>
      <sheetName val="ME 65"/>
      <sheetName val="ME 66"/>
      <sheetName val="ME 67"/>
      <sheetName val="ME 68"/>
      <sheetName val="ME 69"/>
      <sheetName val="ME 70"/>
      <sheetName val="ME 71"/>
      <sheetName val="ME 72"/>
      <sheetName val="ME 73"/>
      <sheetName val="ME 74"/>
      <sheetName val="ME 75"/>
      <sheetName val="ME 76"/>
      <sheetName val="ME 77"/>
      <sheetName val="ME 78"/>
      <sheetName val="ME 79"/>
      <sheetName val="ME 80"/>
      <sheetName val="ME 81"/>
      <sheetName val="ME 82"/>
      <sheetName val="ME 83"/>
      <sheetName val="ME 84"/>
      <sheetName val="ME 85"/>
      <sheetName val="ME 86"/>
      <sheetName val="ME 87"/>
      <sheetName val="ME 88"/>
      <sheetName val="ME 89"/>
      <sheetName val="ME 90"/>
      <sheetName val="ME 91"/>
      <sheetName val="ME 92"/>
      <sheetName val="ME 93"/>
      <sheetName val="ME 94"/>
      <sheetName val="ME 95"/>
      <sheetName val="ME 96"/>
      <sheetName val="ME 97"/>
      <sheetName val="ME 98"/>
      <sheetName val="ME 99"/>
      <sheetName val="ME 100"/>
      <sheetName val="ME 101"/>
    </sheetNames>
    <sheetDataSet>
      <sheetData sheetId="0">
        <row r="4">
          <cell r="B4" t="str">
            <v>ID</v>
          </cell>
          <cell r="C4" t="str">
            <v>NOMBRE</v>
          </cell>
          <cell r="D4" t="str">
            <v>CEDULA</v>
          </cell>
          <cell r="E4" t="str">
            <v>DIRECCIÓN 
(ubicación del predio)</v>
          </cell>
          <cell r="F4" t="str">
            <v>TELÉFONO</v>
          </cell>
          <cell r="G4" t="str">
            <v>MEJORAS A REALIZAR</v>
          </cell>
          <cell r="H4" t="str">
            <v>VALOR DE LA INTERVENCIÓN</v>
          </cell>
        </row>
        <row r="5">
          <cell r="B5">
            <v>1</v>
          </cell>
          <cell r="C5" t="str">
            <v xml:space="preserve">MARIA CONCEPCIÓN ORTEGA RAMIREZ </v>
          </cell>
          <cell r="D5">
            <v>32739196</v>
          </cell>
          <cell r="E5" t="str">
            <v>CARGUEROS</v>
          </cell>
          <cell r="F5">
            <v>3138593012</v>
          </cell>
          <cell r="G5" t="str">
            <v>COCINA Y BAÑO</v>
          </cell>
          <cell r="H5">
            <v>1422252.2339999999</v>
          </cell>
        </row>
        <row r="6">
          <cell r="B6">
            <v>2</v>
          </cell>
          <cell r="C6" t="str">
            <v>LUZ MARINA GONZALEZ</v>
          </cell>
          <cell r="D6">
            <v>43888890</v>
          </cell>
          <cell r="E6" t="str">
            <v>CARGUEROS</v>
          </cell>
          <cell r="F6">
            <v>3216528826</v>
          </cell>
          <cell r="G6" t="str">
            <v>BAÑO</v>
          </cell>
          <cell r="H6">
            <v>2170223.2369999997</v>
          </cell>
        </row>
        <row r="7">
          <cell r="B7">
            <v>3</v>
          </cell>
          <cell r="C7" t="str">
            <v>ELIZABETH SERENO ARRIETA</v>
          </cell>
          <cell r="D7">
            <v>43890452</v>
          </cell>
          <cell r="E7" t="str">
            <v>CARGUEROS</v>
          </cell>
          <cell r="F7">
            <v>3206051957</v>
          </cell>
          <cell r="G7" t="str">
            <v>BAÑO</v>
          </cell>
          <cell r="H7">
            <v>1689918.0870000001</v>
          </cell>
        </row>
        <row r="8">
          <cell r="B8">
            <v>4</v>
          </cell>
          <cell r="C8" t="str">
            <v>ELIGIO MANUEL MORENO JIMENEZ</v>
          </cell>
          <cell r="D8">
            <v>83713378</v>
          </cell>
          <cell r="E8" t="str">
            <v>CARGUEROS</v>
          </cell>
          <cell r="F8">
            <v>3207342194</v>
          </cell>
          <cell r="G8" t="str">
            <v>BAÑO</v>
          </cell>
          <cell r="H8">
            <v>2546380.1869999999</v>
          </cell>
        </row>
        <row r="9">
          <cell r="B9">
            <v>5</v>
          </cell>
          <cell r="C9" t="str">
            <v>LUDIS MARINA MEJIA ORTEGA</v>
          </cell>
          <cell r="D9">
            <v>43804204</v>
          </cell>
          <cell r="E9" t="str">
            <v>CARGUEROS</v>
          </cell>
          <cell r="F9">
            <v>3225382561</v>
          </cell>
          <cell r="G9" t="str">
            <v>BAÑO</v>
          </cell>
          <cell r="H9">
            <v>2376538.3199999998</v>
          </cell>
        </row>
        <row r="10">
          <cell r="B10">
            <v>6</v>
          </cell>
          <cell r="C10" t="str">
            <v>MARCOS TULIO SALAZAR CALVO</v>
          </cell>
          <cell r="D10">
            <v>6796597</v>
          </cell>
          <cell r="E10" t="str">
            <v>CARGUEROS</v>
          </cell>
          <cell r="F10">
            <v>3128030053</v>
          </cell>
          <cell r="G10" t="str">
            <v>BAÑO</v>
          </cell>
          <cell r="H10">
            <v>1851202.2489999998</v>
          </cell>
        </row>
        <row r="11">
          <cell r="B11">
            <v>7</v>
          </cell>
          <cell r="C11" t="str">
            <v>CRISTINA JOSEFA GARCIA NAVARRO</v>
          </cell>
          <cell r="D11">
            <v>21647358</v>
          </cell>
          <cell r="E11" t="str">
            <v>CARGUEROS</v>
          </cell>
          <cell r="F11">
            <v>3186343001</v>
          </cell>
          <cell r="G11" t="str">
            <v>BAÑO</v>
          </cell>
          <cell r="H11">
            <v>1749464.925</v>
          </cell>
        </row>
        <row r="12">
          <cell r="B12">
            <v>8</v>
          </cell>
          <cell r="C12" t="str">
            <v>AMINTA CONTRERAS GARCIA</v>
          </cell>
          <cell r="D12">
            <v>43804882</v>
          </cell>
          <cell r="E12" t="str">
            <v>CARGUEROS</v>
          </cell>
          <cell r="F12">
            <v>3206416333</v>
          </cell>
          <cell r="G12" t="str">
            <v>PISOS Y PUERTAS</v>
          </cell>
          <cell r="H12">
            <v>1222312</v>
          </cell>
        </row>
        <row r="13">
          <cell r="B13">
            <v>9</v>
          </cell>
          <cell r="C13" t="str">
            <v>ORLEDIS MARIA MEJIA GUZMAN</v>
          </cell>
          <cell r="D13">
            <v>43804036</v>
          </cell>
          <cell r="E13" t="str">
            <v>CARGUEROS</v>
          </cell>
          <cell r="F13">
            <v>3128030053</v>
          </cell>
          <cell r="G13" t="str">
            <v>BAÑO Y PUERTA</v>
          </cell>
          <cell r="H13">
            <v>1395944.537</v>
          </cell>
        </row>
        <row r="14">
          <cell r="B14">
            <v>10</v>
          </cell>
          <cell r="C14" t="str">
            <v>WILSON MANUEL CORONADO ORTEGA</v>
          </cell>
          <cell r="D14">
            <v>8371556</v>
          </cell>
          <cell r="E14" t="str">
            <v>CARGUEROS</v>
          </cell>
          <cell r="F14">
            <v>3146348316</v>
          </cell>
          <cell r="G14" t="str">
            <v>BAÑO</v>
          </cell>
          <cell r="H14">
            <v>1822262.9620000001</v>
          </cell>
        </row>
        <row r="15">
          <cell r="D15">
            <v>22796096</v>
          </cell>
          <cell r="E15" t="str">
            <v>CARGUEROS</v>
          </cell>
          <cell r="F15">
            <v>3145006744</v>
          </cell>
          <cell r="G15" t="str">
            <v>BAÑO</v>
          </cell>
          <cell r="H15">
            <v>0</v>
          </cell>
        </row>
        <row r="16">
          <cell r="B16">
            <v>12</v>
          </cell>
          <cell r="C16" t="str">
            <v>CARMEN MARINA MENDOZA</v>
          </cell>
          <cell r="D16">
            <v>43804190</v>
          </cell>
          <cell r="E16" t="str">
            <v>CARGUEROS</v>
          </cell>
          <cell r="F16">
            <v>3137293248</v>
          </cell>
          <cell r="G16" t="str">
            <v>BAÑO</v>
          </cell>
          <cell r="H16">
            <v>2362955.8680000002</v>
          </cell>
        </row>
        <row r="17">
          <cell r="B17">
            <v>13</v>
          </cell>
          <cell r="C17" t="str">
            <v>CARMEN PATROCINIA RODRIGUEZ TORREZ</v>
          </cell>
          <cell r="D17">
            <v>43890029</v>
          </cell>
          <cell r="E17" t="str">
            <v>CARGUEROS</v>
          </cell>
          <cell r="F17">
            <v>3104741806</v>
          </cell>
          <cell r="G17" t="str">
            <v>BAÑO</v>
          </cell>
          <cell r="H17">
            <v>2031930.9919999999</v>
          </cell>
        </row>
        <row r="18">
          <cell r="B18">
            <v>14</v>
          </cell>
          <cell r="C18" t="str">
            <v>MAGALY DEL CARMEN SANCHEZ POLO</v>
          </cell>
          <cell r="D18">
            <v>26050563</v>
          </cell>
          <cell r="E18" t="str">
            <v>CARGUEROS</v>
          </cell>
          <cell r="F18">
            <v>3134204406</v>
          </cell>
          <cell r="G18" t="str">
            <v>BAÑO</v>
          </cell>
          <cell r="H18">
            <v>1917274.8530000001</v>
          </cell>
        </row>
        <row r="19">
          <cell r="B19">
            <v>15</v>
          </cell>
          <cell r="C19" t="str">
            <v>JUAN DAVID MEJIA TOBAR</v>
          </cell>
          <cell r="D19">
            <v>92130133</v>
          </cell>
          <cell r="E19" t="str">
            <v>CARGUEROS</v>
          </cell>
          <cell r="F19">
            <v>3223845999</v>
          </cell>
          <cell r="G19" t="str">
            <v>BAÑO</v>
          </cell>
          <cell r="H19">
            <v>2655493.906</v>
          </cell>
        </row>
        <row r="20">
          <cell r="B20">
            <v>16</v>
          </cell>
          <cell r="C20" t="str">
            <v>MILADIS ESTHER LARA VILORIA</v>
          </cell>
          <cell r="D20">
            <v>43804885</v>
          </cell>
          <cell r="E20" t="str">
            <v>CARGUEROS</v>
          </cell>
          <cell r="F20">
            <v>3136792224</v>
          </cell>
          <cell r="G20" t="str">
            <v>COCINA</v>
          </cell>
          <cell r="H20">
            <v>801309.05400000012</v>
          </cell>
        </row>
        <row r="21">
          <cell r="B21">
            <v>17</v>
          </cell>
          <cell r="C21" t="str">
            <v>BLANCA DENIS MEJIA NOVOA</v>
          </cell>
          <cell r="D21">
            <v>43804651</v>
          </cell>
          <cell r="E21" t="str">
            <v>CARGUEROS</v>
          </cell>
          <cell r="F21">
            <v>3138656824</v>
          </cell>
          <cell r="G21" t="str">
            <v>COCINA Y BAÑO T</v>
          </cell>
          <cell r="H21">
            <v>1579386.4839999999</v>
          </cell>
        </row>
        <row r="22">
          <cell r="B22">
            <v>18</v>
          </cell>
          <cell r="C22" t="str">
            <v>SEBASTIAN FABRA ROMERO</v>
          </cell>
          <cell r="D22">
            <v>8371108</v>
          </cell>
          <cell r="E22" t="str">
            <v>CARGUEROS</v>
          </cell>
          <cell r="F22">
            <v>3124279348</v>
          </cell>
          <cell r="G22" t="str">
            <v>COCINA</v>
          </cell>
          <cell r="H22">
            <v>1321863.608</v>
          </cell>
        </row>
        <row r="23">
          <cell r="B23">
            <v>19</v>
          </cell>
          <cell r="C23" t="str">
            <v>MARGARITA DEL CARMEN JARAMILLO ARRIETA</v>
          </cell>
          <cell r="D23">
            <v>50997572</v>
          </cell>
          <cell r="E23" t="str">
            <v>CARGUEROS</v>
          </cell>
          <cell r="F23">
            <v>3206470574</v>
          </cell>
          <cell r="G23" t="str">
            <v>BAÑO</v>
          </cell>
          <cell r="H23">
            <v>2272269.4539999999</v>
          </cell>
        </row>
        <row r="24">
          <cell r="B24">
            <v>20</v>
          </cell>
          <cell r="C24" t="str">
            <v>MARIA LOURDES VILLALBA CENTENO</v>
          </cell>
          <cell r="D24">
            <v>49693689</v>
          </cell>
          <cell r="E24" t="str">
            <v>CARGUEROS</v>
          </cell>
          <cell r="F24">
            <v>3207206217</v>
          </cell>
          <cell r="G24" t="str">
            <v>COCINA Y BAÑO T</v>
          </cell>
          <cell r="H24">
            <v>1723759.2969999998</v>
          </cell>
        </row>
        <row r="25">
          <cell r="B25">
            <v>21</v>
          </cell>
          <cell r="C25" t="str">
            <v>YAMITH DEL CARMEN CASTILLO ALMANZA</v>
          </cell>
          <cell r="D25">
            <v>43694306</v>
          </cell>
          <cell r="E25" t="str">
            <v>CARGUEROS</v>
          </cell>
          <cell r="F25">
            <v>3117653448</v>
          </cell>
          <cell r="G25" t="str">
            <v>BAÑO</v>
          </cell>
          <cell r="H25">
            <v>2409132.102</v>
          </cell>
        </row>
        <row r="26">
          <cell r="D26">
            <v>39269495</v>
          </cell>
          <cell r="E26" t="str">
            <v>COLORADO</v>
          </cell>
          <cell r="F26">
            <v>3147008504</v>
          </cell>
          <cell r="G26" t="str">
            <v>BAÑO</v>
          </cell>
          <cell r="H26">
            <v>0</v>
          </cell>
        </row>
        <row r="27">
          <cell r="B27">
            <v>23</v>
          </cell>
          <cell r="C27" t="str">
            <v>ELAINE LICETH RIVERA GOMEZ</v>
          </cell>
          <cell r="D27">
            <v>1038436003</v>
          </cell>
          <cell r="E27" t="str">
            <v>COLORADO</v>
          </cell>
          <cell r="F27">
            <v>3234809250</v>
          </cell>
          <cell r="G27" t="str">
            <v>BAÑO</v>
          </cell>
          <cell r="H27">
            <v>1595328.2150000001</v>
          </cell>
        </row>
        <row r="28">
          <cell r="B28">
            <v>24</v>
          </cell>
          <cell r="C28" t="str">
            <v>ESNEY SORETH RIVERA GOMEZ</v>
          </cell>
          <cell r="D28">
            <v>1038436502</v>
          </cell>
          <cell r="E28" t="str">
            <v>COLORADO</v>
          </cell>
          <cell r="F28">
            <v>3143408934</v>
          </cell>
          <cell r="G28" t="str">
            <v>BAÑO</v>
          </cell>
          <cell r="H28">
            <v>1803438.2340000002</v>
          </cell>
        </row>
        <row r="29">
          <cell r="B29">
            <v>25</v>
          </cell>
          <cell r="C29" t="str">
            <v>GRISELDA MARIA MESA CABALLERO</v>
          </cell>
          <cell r="D29">
            <v>21639270</v>
          </cell>
          <cell r="E29" t="str">
            <v>COLORADO</v>
          </cell>
          <cell r="F29">
            <v>3207741571</v>
          </cell>
          <cell r="G29" t="str">
            <v>BAÑO</v>
          </cell>
          <cell r="H29">
            <v>1483032.4469999999</v>
          </cell>
        </row>
        <row r="30">
          <cell r="B30">
            <v>26</v>
          </cell>
          <cell r="C30" t="str">
            <v>VILMA INES ROMERO RODELO</v>
          </cell>
          <cell r="D30">
            <v>43699359</v>
          </cell>
          <cell r="E30" t="str">
            <v>COLORADO</v>
          </cell>
          <cell r="F30">
            <v>3146064521</v>
          </cell>
          <cell r="G30" t="str">
            <v>T BAÑO CONSTRUIR PISOS</v>
          </cell>
          <cell r="H30">
            <v>2192819.9670000002</v>
          </cell>
        </row>
        <row r="31">
          <cell r="B31">
            <v>27</v>
          </cell>
          <cell r="C31" t="str">
            <v>ELSA MARIA PATERNINA MERCADO</v>
          </cell>
          <cell r="D31">
            <v>43889976</v>
          </cell>
          <cell r="E31" t="str">
            <v>COLORADO</v>
          </cell>
          <cell r="F31">
            <v>3104207874</v>
          </cell>
          <cell r="G31" t="str">
            <v>TERMINAR BAÑO</v>
          </cell>
          <cell r="H31">
            <v>2192819.9670000002</v>
          </cell>
        </row>
        <row r="32">
          <cell r="B32">
            <v>28</v>
          </cell>
          <cell r="C32" t="str">
            <v>HUGO ANTONIO LOPEZ CASTAÑEDA</v>
          </cell>
          <cell r="D32">
            <v>8374311</v>
          </cell>
          <cell r="E32" t="str">
            <v>COLORADO</v>
          </cell>
          <cell r="F32">
            <v>3172209414</v>
          </cell>
          <cell r="G32" t="str">
            <v>BAÑO</v>
          </cell>
          <cell r="H32">
            <v>1756928.2379999999</v>
          </cell>
        </row>
        <row r="33">
          <cell r="B33">
            <v>29</v>
          </cell>
          <cell r="C33" t="str">
            <v>DIOFANOR MAURE MENDOZA</v>
          </cell>
          <cell r="D33">
            <v>3442094</v>
          </cell>
          <cell r="E33" t="str">
            <v>COLORADO</v>
          </cell>
          <cell r="F33">
            <v>3116333295</v>
          </cell>
          <cell r="G33" t="str">
            <v>BAÑO Y PISOS HABITACION</v>
          </cell>
          <cell r="H33">
            <v>2332458.4919999996</v>
          </cell>
        </row>
        <row r="34">
          <cell r="B34">
            <v>30</v>
          </cell>
          <cell r="C34" t="str">
            <v xml:space="preserve"> LEDIS MARCELA LOPEZ PATERNINA</v>
          </cell>
          <cell r="D34">
            <v>1001550498</v>
          </cell>
          <cell r="E34" t="str">
            <v>COLORADO</v>
          </cell>
          <cell r="F34">
            <v>3147064781</v>
          </cell>
          <cell r="G34" t="str">
            <v>BAÑO</v>
          </cell>
          <cell r="H34">
            <v>2850877.406</v>
          </cell>
        </row>
        <row r="35">
          <cell r="B35">
            <v>31</v>
          </cell>
          <cell r="C35" t="str">
            <v>HENRRY DE JESUS GARCES CASTRILLON</v>
          </cell>
          <cell r="D35">
            <v>3442001</v>
          </cell>
          <cell r="E35" t="str">
            <v>COLORADO</v>
          </cell>
          <cell r="F35">
            <v>3218480321</v>
          </cell>
          <cell r="G35" t="str">
            <v>BAÑO</v>
          </cell>
          <cell r="H35">
            <v>2239368.4819999998</v>
          </cell>
        </row>
        <row r="36">
          <cell r="B36">
            <v>32</v>
          </cell>
          <cell r="C36" t="str">
            <v>GLADIS INES ALEAN LAMBRAÑO</v>
          </cell>
          <cell r="D36">
            <v>43804525</v>
          </cell>
          <cell r="E36" t="str">
            <v>COLORADO</v>
          </cell>
          <cell r="F36">
            <v>3127283359</v>
          </cell>
          <cell r="G36" t="str">
            <v>PISOS INTERIORES</v>
          </cell>
          <cell r="H36">
            <v>2445692.7820000001</v>
          </cell>
        </row>
        <row r="37">
          <cell r="B37">
            <v>33</v>
          </cell>
          <cell r="C37" t="str">
            <v>ANIBAL MANUEL SIMANCA BOHORQUEZ</v>
          </cell>
          <cell r="D37">
            <v>3442164</v>
          </cell>
          <cell r="E37" t="str">
            <v>COLORADO</v>
          </cell>
          <cell r="F37">
            <v>3147397936</v>
          </cell>
          <cell r="G37" t="str">
            <v>BAÑO</v>
          </cell>
          <cell r="H37">
            <v>2154034.4019999998</v>
          </cell>
        </row>
        <row r="38">
          <cell r="B38">
            <v>34</v>
          </cell>
          <cell r="C38" t="str">
            <v>ELVIRA SOFIA GUERRA MENDOZA</v>
          </cell>
          <cell r="D38">
            <v>21639302</v>
          </cell>
          <cell r="E38" t="str">
            <v>COLORADO</v>
          </cell>
          <cell r="F38">
            <v>3206583345</v>
          </cell>
          <cell r="G38" t="str">
            <v>COCINA</v>
          </cell>
          <cell r="H38">
            <v>522712.45</v>
          </cell>
        </row>
        <row r="39">
          <cell r="B39">
            <v>35</v>
          </cell>
          <cell r="C39" t="str">
            <v xml:space="preserve"> LEIDYS CORREA ANGULO</v>
          </cell>
          <cell r="D39">
            <v>1001548245</v>
          </cell>
          <cell r="E39" t="str">
            <v>COLORADO</v>
          </cell>
          <cell r="F39">
            <v>3126779798</v>
          </cell>
          <cell r="G39" t="str">
            <v>BAÑO</v>
          </cell>
          <cell r="H39">
            <v>1410883.1880000001</v>
          </cell>
        </row>
        <row r="40">
          <cell r="B40">
            <v>36</v>
          </cell>
          <cell r="C40" t="str">
            <v>ROSA HELENA AGUA LOPEZ</v>
          </cell>
          <cell r="D40">
            <v>43889178</v>
          </cell>
          <cell r="E40" t="str">
            <v>COLORADO</v>
          </cell>
          <cell r="F40">
            <v>3105108211</v>
          </cell>
          <cell r="G40" t="str">
            <v>COCINA</v>
          </cell>
          <cell r="H40">
            <v>867270.26099999994</v>
          </cell>
        </row>
        <row r="41">
          <cell r="B41">
            <v>37</v>
          </cell>
          <cell r="C41" t="str">
            <v>MARTA INES DÍAZ CASTRO</v>
          </cell>
          <cell r="D41">
            <v>1038434170</v>
          </cell>
          <cell r="E41" t="str">
            <v>COLORADO</v>
          </cell>
          <cell r="F41">
            <v>3137574800</v>
          </cell>
          <cell r="G41" t="str">
            <v>BAÑO</v>
          </cell>
          <cell r="H41">
            <v>2729522.12</v>
          </cell>
        </row>
        <row r="42">
          <cell r="B42">
            <v>38</v>
          </cell>
          <cell r="C42" t="str">
            <v>MANUEL SALVADOR MENDEZ BOHORQUEZ</v>
          </cell>
          <cell r="D42">
            <v>78107232</v>
          </cell>
          <cell r="E42" t="str">
            <v>COLORADO</v>
          </cell>
          <cell r="G42" t="str">
            <v>BAÑO</v>
          </cell>
          <cell r="H42">
            <v>1864218.811</v>
          </cell>
        </row>
        <row r="43">
          <cell r="B43">
            <v>39</v>
          </cell>
          <cell r="C43" t="str">
            <v>SANDRA LUZ GUERRA GARCIA</v>
          </cell>
          <cell r="D43">
            <v>43888560</v>
          </cell>
          <cell r="E43" t="str">
            <v>COLORADO</v>
          </cell>
          <cell r="G43" t="str">
            <v>BAÑO</v>
          </cell>
          <cell r="H43">
            <v>2003881.8020000001</v>
          </cell>
        </row>
        <row r="44">
          <cell r="B44">
            <v>40</v>
          </cell>
          <cell r="C44" t="str">
            <v>MAXIMO MANUEL TREJOS LOPEZ</v>
          </cell>
          <cell r="D44">
            <v>3443655</v>
          </cell>
          <cell r="E44" t="str">
            <v>COLORADO</v>
          </cell>
          <cell r="G44" t="str">
            <v>BAÑO</v>
          </cell>
          <cell r="H44">
            <v>1948224.2520000001</v>
          </cell>
        </row>
        <row r="45">
          <cell r="B45">
            <v>41</v>
          </cell>
          <cell r="C45" t="str">
            <v>ACELA SUAREZ RUIZ</v>
          </cell>
          <cell r="D45">
            <v>21639247</v>
          </cell>
          <cell r="E45" t="str">
            <v>COLORADO</v>
          </cell>
          <cell r="G45" t="str">
            <v>BAÑO</v>
          </cell>
          <cell r="H45">
            <v>1839000.852</v>
          </cell>
        </row>
        <row r="46">
          <cell r="B46">
            <v>42</v>
          </cell>
          <cell r="C46" t="str">
            <v>NORELIS DEL CARMEN CHAVEZ QUINTERO</v>
          </cell>
          <cell r="D46">
            <v>43804327</v>
          </cell>
          <cell r="E46" t="str">
            <v>COLORADO</v>
          </cell>
          <cell r="G46" t="str">
            <v>BAÑO</v>
          </cell>
          <cell r="H46">
            <v>2511855.4240000001</v>
          </cell>
        </row>
        <row r="47">
          <cell r="B47">
            <v>43</v>
          </cell>
          <cell r="C47" t="str">
            <v>MARIA DE LA CRUZ SERPA MORALEZ</v>
          </cell>
          <cell r="D47">
            <v>3441115</v>
          </cell>
          <cell r="E47" t="str">
            <v>COLORADO</v>
          </cell>
          <cell r="G47" t="str">
            <v>BAÑO</v>
          </cell>
          <cell r="H47">
            <v>1767935.702</v>
          </cell>
        </row>
        <row r="48">
          <cell r="B48">
            <v>44</v>
          </cell>
          <cell r="C48" t="str">
            <v>ALVARO HERNAN CARDENAS MONTES</v>
          </cell>
          <cell r="D48">
            <v>3442161</v>
          </cell>
          <cell r="E48" t="str">
            <v>COLORADO</v>
          </cell>
          <cell r="G48" t="str">
            <v>BAÑO</v>
          </cell>
          <cell r="H48">
            <v>2241018.156</v>
          </cell>
        </row>
        <row r="49">
          <cell r="B49">
            <v>45</v>
          </cell>
          <cell r="C49" t="str">
            <v>YUDIS DEL CARMEN SIMANCA MENDOZA</v>
          </cell>
          <cell r="D49">
            <v>39285378</v>
          </cell>
          <cell r="E49" t="str">
            <v>COLORADO</v>
          </cell>
          <cell r="G49" t="str">
            <v>BAÑO</v>
          </cell>
          <cell r="H49">
            <v>2469218.6740000001</v>
          </cell>
        </row>
        <row r="50">
          <cell r="B50">
            <v>46</v>
          </cell>
          <cell r="C50" t="str">
            <v xml:space="preserve"> DIANELIS ESPITIA FABRA</v>
          </cell>
          <cell r="D50">
            <v>1038479348</v>
          </cell>
          <cell r="E50" t="str">
            <v>COLORADO</v>
          </cell>
          <cell r="G50" t="str">
            <v>BAÑO</v>
          </cell>
          <cell r="H50">
            <v>1638758.3420000002</v>
          </cell>
        </row>
        <row r="51">
          <cell r="B51">
            <v>47</v>
          </cell>
          <cell r="C51" t="str">
            <v>MIRIAM SOFIA VALDERRAMA MENDOZA</v>
          </cell>
          <cell r="D51">
            <v>21639300</v>
          </cell>
          <cell r="E51" t="str">
            <v>COLORADO</v>
          </cell>
          <cell r="G51" t="str">
            <v>BAÑO</v>
          </cell>
          <cell r="H51">
            <v>2131652.2889999999</v>
          </cell>
        </row>
        <row r="52">
          <cell r="B52">
            <v>48</v>
          </cell>
          <cell r="C52" t="str">
            <v>RAFAEL ENRRIQUE RAMOS PADILLA</v>
          </cell>
          <cell r="D52">
            <v>8370515</v>
          </cell>
          <cell r="E52" t="str">
            <v>LAS FLORES</v>
          </cell>
          <cell r="F52">
            <v>3218925114</v>
          </cell>
          <cell r="G52" t="str">
            <v>BAÑO</v>
          </cell>
          <cell r="H52">
            <v>1933771.3069999998</v>
          </cell>
        </row>
        <row r="53">
          <cell r="B53">
            <v>49</v>
          </cell>
          <cell r="C53" t="str">
            <v>EDILSE OSPINO</v>
          </cell>
          <cell r="D53">
            <v>21647231</v>
          </cell>
          <cell r="E53" t="str">
            <v>LAS FLORES</v>
          </cell>
          <cell r="F53">
            <v>3225234850</v>
          </cell>
          <cell r="G53" t="str">
            <v>BAÑO</v>
          </cell>
          <cell r="H53">
            <v>2025108.267</v>
          </cell>
        </row>
        <row r="54">
          <cell r="B54">
            <v>50</v>
          </cell>
          <cell r="C54" t="str">
            <v>DOMITILA ISABEL CASTRO ARROYO</v>
          </cell>
          <cell r="D54">
            <v>22235816</v>
          </cell>
          <cell r="E54" t="str">
            <v>LAS FLORES</v>
          </cell>
          <cell r="F54">
            <v>3127097309</v>
          </cell>
          <cell r="G54" t="str">
            <v>TERMINAR BAÑO</v>
          </cell>
          <cell r="H54">
            <v>1313112.5279999999</v>
          </cell>
        </row>
        <row r="55">
          <cell r="B55">
            <v>51</v>
          </cell>
          <cell r="C55" t="str">
            <v>CARMELINA PALENCIA JIMENEZ</v>
          </cell>
          <cell r="D55">
            <v>43889953</v>
          </cell>
          <cell r="E55" t="str">
            <v>LAS FLORES</v>
          </cell>
          <cell r="F55">
            <v>3107426339</v>
          </cell>
          <cell r="G55" t="str">
            <v>BAÑO</v>
          </cell>
          <cell r="H55">
            <v>1522881.9839999999</v>
          </cell>
        </row>
        <row r="56">
          <cell r="B56">
            <v>52</v>
          </cell>
          <cell r="C56" t="str">
            <v>GLADI JAVIT SERENO MEJIA</v>
          </cell>
          <cell r="D56">
            <v>43888795</v>
          </cell>
          <cell r="E56" t="str">
            <v>LAS FLORES</v>
          </cell>
          <cell r="F56">
            <v>3107330282</v>
          </cell>
          <cell r="G56" t="str">
            <v>COCINA</v>
          </cell>
          <cell r="H56">
            <v>727866.98399999994</v>
          </cell>
        </row>
        <row r="57">
          <cell r="B57">
            <v>53</v>
          </cell>
          <cell r="C57" t="str">
            <v>LUZ DELIA MORENO MEJIA</v>
          </cell>
          <cell r="D57">
            <v>43698807</v>
          </cell>
          <cell r="E57" t="str">
            <v>LAS FLORES</v>
          </cell>
          <cell r="F57">
            <v>3147583797</v>
          </cell>
          <cell r="G57" t="str">
            <v>COCINA</v>
          </cell>
          <cell r="H57">
            <v>495656.2</v>
          </cell>
        </row>
        <row r="58">
          <cell r="B58">
            <v>54</v>
          </cell>
          <cell r="C58" t="str">
            <v>DIEGO LEON GUZMAN LONDOÑO</v>
          </cell>
          <cell r="D58">
            <v>8374000</v>
          </cell>
          <cell r="E58" t="str">
            <v>LAS FLORES</v>
          </cell>
          <cell r="G58" t="str">
            <v>BAÑO</v>
          </cell>
          <cell r="H58">
            <v>1339516.2560000001</v>
          </cell>
        </row>
        <row r="59">
          <cell r="B59">
            <v>55</v>
          </cell>
          <cell r="C59" t="str">
            <v>ROSMERY OSPINA MEJIA</v>
          </cell>
          <cell r="D59">
            <v>21647366</v>
          </cell>
          <cell r="E59" t="str">
            <v>LAS FLORES</v>
          </cell>
          <cell r="G59" t="str">
            <v>BAÑO</v>
          </cell>
          <cell r="H59">
            <v>1371945.2239999999</v>
          </cell>
        </row>
        <row r="60">
          <cell r="B60">
            <v>56</v>
          </cell>
          <cell r="C60" t="str">
            <v>FLOR ALBA JIMENEZ ESPEJO</v>
          </cell>
          <cell r="D60">
            <v>22236523</v>
          </cell>
          <cell r="E60" t="str">
            <v>LAS FLORES</v>
          </cell>
          <cell r="G60" t="str">
            <v>BAÑO</v>
          </cell>
          <cell r="H60">
            <v>1321897.1740000001</v>
          </cell>
        </row>
        <row r="61">
          <cell r="B61">
            <v>57</v>
          </cell>
          <cell r="C61" t="str">
            <v>MARIA EUGENIA CASA VEGAS</v>
          </cell>
          <cell r="D61">
            <v>1038438720</v>
          </cell>
          <cell r="E61" t="str">
            <v>LAS FLORES</v>
          </cell>
          <cell r="G61" t="str">
            <v>BAÑO</v>
          </cell>
          <cell r="H61">
            <v>1404607.074</v>
          </cell>
        </row>
        <row r="62">
          <cell r="B62">
            <v>58</v>
          </cell>
          <cell r="C62" t="str">
            <v>BEATRIZ HELENA PALENCIA JIMENEZ</v>
          </cell>
          <cell r="D62">
            <v>43699186</v>
          </cell>
          <cell r="E62" t="str">
            <v>LAS FLORES</v>
          </cell>
          <cell r="G62" t="str">
            <v>BAÑO</v>
          </cell>
          <cell r="H62">
            <v>2101742.3829999999</v>
          </cell>
        </row>
        <row r="63">
          <cell r="B63">
            <v>59</v>
          </cell>
          <cell r="C63" t="str">
            <v>DORALICE JIMENEZ MORENO</v>
          </cell>
          <cell r="D63">
            <v>22235867</v>
          </cell>
          <cell r="E63" t="str">
            <v>LAS FLORES</v>
          </cell>
          <cell r="G63" t="str">
            <v>BAÑO</v>
          </cell>
          <cell r="H63">
            <v>2132071.9419999998</v>
          </cell>
        </row>
        <row r="64">
          <cell r="B64">
            <v>60</v>
          </cell>
          <cell r="C64" t="str">
            <v>LUIS EDUARDO JIMENEZ MORENO</v>
          </cell>
          <cell r="D64">
            <v>3670547</v>
          </cell>
          <cell r="E64" t="str">
            <v>LAS FLORES</v>
          </cell>
          <cell r="G64" t="str">
            <v>COCINA</v>
          </cell>
          <cell r="H64">
            <v>894519.23599999992</v>
          </cell>
        </row>
        <row r="65">
          <cell r="B65">
            <v>61</v>
          </cell>
          <cell r="C65" t="str">
            <v>FEDERMAN ORTIZ CABALLERO</v>
          </cell>
          <cell r="D65">
            <v>8374868</v>
          </cell>
          <cell r="E65" t="str">
            <v>LAS FLORES</v>
          </cell>
          <cell r="G65" t="str">
            <v>BAÑO</v>
          </cell>
          <cell r="H65">
            <v>1286324.338</v>
          </cell>
        </row>
        <row r="66">
          <cell r="B66">
            <v>62</v>
          </cell>
          <cell r="C66" t="str">
            <v>MANUEL DE JESUS ROMERO</v>
          </cell>
          <cell r="D66">
            <v>8374603</v>
          </cell>
          <cell r="E66" t="str">
            <v>LAS FLORES</v>
          </cell>
          <cell r="G66" t="str">
            <v>COCINA</v>
          </cell>
          <cell r="H66">
            <v>964257.91799999995</v>
          </cell>
        </row>
        <row r="67">
          <cell r="B67">
            <v>63</v>
          </cell>
          <cell r="C67" t="str">
            <v>LIBIA MARIA CASTAÑEDA BERTEL</v>
          </cell>
          <cell r="D67">
            <v>43698980</v>
          </cell>
          <cell r="E67" t="str">
            <v>BIJAGUAL</v>
          </cell>
          <cell r="G67" t="str">
            <v>BAÑO</v>
          </cell>
          <cell r="H67">
            <v>1431982.3180000002</v>
          </cell>
        </row>
        <row r="68">
          <cell r="B68">
            <v>64</v>
          </cell>
          <cell r="C68" t="str">
            <v>ENIVEL DE JESUS MEJIA HERNANDEZ</v>
          </cell>
          <cell r="D68">
            <v>43889390</v>
          </cell>
          <cell r="E68" t="str">
            <v>BIJAGUAL</v>
          </cell>
          <cell r="G68" t="str">
            <v>COCINA</v>
          </cell>
          <cell r="H68">
            <v>1144348.933</v>
          </cell>
        </row>
        <row r="69">
          <cell r="D69">
            <v>43699055</v>
          </cell>
          <cell r="E69" t="str">
            <v>BIJAGUAL</v>
          </cell>
          <cell r="G69" t="str">
            <v>COCINA</v>
          </cell>
          <cell r="H69">
            <v>0</v>
          </cell>
        </row>
        <row r="70">
          <cell r="B70">
            <v>66</v>
          </cell>
          <cell r="C70" t="str">
            <v>IRENE ISABEL SALCEDO</v>
          </cell>
          <cell r="D70">
            <v>39267320</v>
          </cell>
          <cell r="E70" t="str">
            <v>BIJAGUAL</v>
          </cell>
          <cell r="G70" t="str">
            <v>BAÑO</v>
          </cell>
          <cell r="H70">
            <v>2311038.4440000001</v>
          </cell>
        </row>
        <row r="71">
          <cell r="D71">
            <v>32130233</v>
          </cell>
          <cell r="E71" t="str">
            <v>BIJAGUAL</v>
          </cell>
          <cell r="G71" t="str">
            <v>BAÑO</v>
          </cell>
          <cell r="H71">
            <v>0</v>
          </cell>
        </row>
        <row r="72">
          <cell r="B72">
            <v>68</v>
          </cell>
          <cell r="C72" t="str">
            <v>LEONOR PEREZ GARCIA</v>
          </cell>
          <cell r="D72">
            <v>43890032</v>
          </cell>
          <cell r="E72" t="str">
            <v>BIJAGUAL</v>
          </cell>
          <cell r="G72" t="str">
            <v>COCINA</v>
          </cell>
          <cell r="H72">
            <v>1025098.828</v>
          </cell>
        </row>
        <row r="73">
          <cell r="B73">
            <v>69</v>
          </cell>
          <cell r="C73" t="str">
            <v>CARMEN LILIANA ALVAREZ LUNA</v>
          </cell>
          <cell r="D73">
            <v>43890903</v>
          </cell>
          <cell r="E73" t="str">
            <v>BIJAGUAL</v>
          </cell>
          <cell r="G73" t="str">
            <v>BAÑO</v>
          </cell>
          <cell r="H73">
            <v>2211035.1120000002</v>
          </cell>
        </row>
        <row r="74">
          <cell r="B74">
            <v>70</v>
          </cell>
          <cell r="C74" t="str">
            <v>CELINA DEL CARMEN FLORESZ BASILO</v>
          </cell>
          <cell r="D74">
            <v>39265128</v>
          </cell>
          <cell r="E74" t="str">
            <v>BIJAGUAL</v>
          </cell>
          <cell r="G74" t="str">
            <v>COCINA</v>
          </cell>
          <cell r="H74">
            <v>587505.20399999991</v>
          </cell>
        </row>
        <row r="75">
          <cell r="B75">
            <v>71</v>
          </cell>
          <cell r="C75" t="str">
            <v>ANA CRISTINA SAMBRANO MEJIA</v>
          </cell>
          <cell r="D75">
            <v>43699054</v>
          </cell>
          <cell r="E75" t="str">
            <v>BIJAGUAL</v>
          </cell>
          <cell r="G75" t="str">
            <v>BAÑO</v>
          </cell>
          <cell r="H75">
            <v>2017433.9380000001</v>
          </cell>
        </row>
        <row r="76">
          <cell r="B76">
            <v>72</v>
          </cell>
          <cell r="C76" t="str">
            <v>ISAIAS VIDES MARTINEZ</v>
          </cell>
          <cell r="D76">
            <v>1001550689</v>
          </cell>
          <cell r="E76" t="str">
            <v>BIJAGUAL</v>
          </cell>
          <cell r="G76" t="str">
            <v>BAÑO</v>
          </cell>
          <cell r="H76">
            <v>1713899.824</v>
          </cell>
        </row>
        <row r="77">
          <cell r="B77">
            <v>73</v>
          </cell>
          <cell r="C77" t="str">
            <v>DURLEY ROSIO BERTEL SERPA</v>
          </cell>
          <cell r="D77">
            <v>39283904</v>
          </cell>
          <cell r="E77" t="str">
            <v>BIJAGUAL</v>
          </cell>
          <cell r="G77" t="str">
            <v>BAÑO</v>
          </cell>
          <cell r="H77">
            <v>2395595.8129999996</v>
          </cell>
        </row>
        <row r="78">
          <cell r="B78">
            <v>74</v>
          </cell>
          <cell r="C78" t="str">
            <v xml:space="preserve"> JOSE TRINIDAD CONTRERAS RAMOS</v>
          </cell>
          <cell r="D78">
            <v>15010010</v>
          </cell>
          <cell r="E78" t="str">
            <v>BIJAGUAL</v>
          </cell>
          <cell r="G78" t="str">
            <v>BAÑO</v>
          </cell>
          <cell r="H78">
            <v>1839619.8729999999</v>
          </cell>
        </row>
        <row r="79">
          <cell r="B79">
            <v>75</v>
          </cell>
          <cell r="C79" t="str">
            <v>YADIRIS ESTHER SANTOS ACOSTA</v>
          </cell>
          <cell r="D79">
            <v>1038477079</v>
          </cell>
          <cell r="E79" t="str">
            <v>BIJAGUAL</v>
          </cell>
          <cell r="G79" t="str">
            <v>COCINA</v>
          </cell>
          <cell r="H79">
            <v>1382685.122</v>
          </cell>
        </row>
        <row r="80">
          <cell r="B80">
            <v>76</v>
          </cell>
          <cell r="C80" t="str">
            <v>MARITZA HERAZO ACOSTA</v>
          </cell>
          <cell r="D80">
            <v>43698509</v>
          </cell>
          <cell r="E80" t="str">
            <v>BIJAGUAL</v>
          </cell>
          <cell r="G80" t="str">
            <v>BAÑO</v>
          </cell>
          <cell r="H80">
            <v>1821915.3030000001</v>
          </cell>
        </row>
        <row r="81">
          <cell r="B81">
            <v>77</v>
          </cell>
          <cell r="C81" t="str">
            <v>KEVIN JOSE RODRIGUEZ TORREZ</v>
          </cell>
          <cell r="D81">
            <v>1038435573</v>
          </cell>
          <cell r="E81" t="str">
            <v>CARGUEROS</v>
          </cell>
          <cell r="G81" t="str">
            <v>COCINA</v>
          </cell>
          <cell r="H81">
            <v>718016</v>
          </cell>
        </row>
        <row r="82">
          <cell r="B82">
            <v>78</v>
          </cell>
          <cell r="C82" t="str">
            <v xml:space="preserve">ANTONIO MANUEL PALENCIA PAYAREZ </v>
          </cell>
          <cell r="D82">
            <v>9312139</v>
          </cell>
          <cell r="E82" t="str">
            <v>CARGUEROS</v>
          </cell>
          <cell r="G82" t="str">
            <v>BAÑO</v>
          </cell>
          <cell r="H82">
            <v>2017131.5059999998</v>
          </cell>
        </row>
        <row r="83">
          <cell r="B83">
            <v>79</v>
          </cell>
          <cell r="C83" t="str">
            <v>DIANA MARIA CHAVERRA HINESTROZA</v>
          </cell>
          <cell r="D83">
            <v>35601294</v>
          </cell>
          <cell r="E83" t="str">
            <v>CARGUEROS</v>
          </cell>
          <cell r="G83" t="str">
            <v>BAÑO</v>
          </cell>
          <cell r="H83">
            <v>1310018.0860000001</v>
          </cell>
        </row>
        <row r="84">
          <cell r="B84">
            <v>80</v>
          </cell>
          <cell r="C84" t="str">
            <v>CARLOS HORACIO MENCO</v>
          </cell>
          <cell r="D84">
            <v>1001548291</v>
          </cell>
          <cell r="E84" t="str">
            <v>COLORADO</v>
          </cell>
          <cell r="G84" t="str">
            <v>BAÑO</v>
          </cell>
          <cell r="H84">
            <v>1553506.9160000002</v>
          </cell>
        </row>
        <row r="85">
          <cell r="B85">
            <v>81</v>
          </cell>
          <cell r="C85" t="str">
            <v>ALADINO MARQUEZ ALVAREZ</v>
          </cell>
          <cell r="D85">
            <v>18930975</v>
          </cell>
          <cell r="E85" t="str">
            <v>LAS CONCHAS</v>
          </cell>
          <cell r="G85" t="str">
            <v>BAÑO</v>
          </cell>
          <cell r="H85">
            <v>1295509.5009999999</v>
          </cell>
        </row>
        <row r="86">
          <cell r="B86">
            <v>82</v>
          </cell>
          <cell r="C86" t="str">
            <v>PETRONA MARIA MORELO RAMOS</v>
          </cell>
          <cell r="D86">
            <v>43304300</v>
          </cell>
          <cell r="E86" t="str">
            <v>LAS CONCHAS</v>
          </cell>
          <cell r="G86" t="str">
            <v>COCINA</v>
          </cell>
          <cell r="H86">
            <v>1587390.8179999997</v>
          </cell>
        </row>
        <row r="87">
          <cell r="B87">
            <v>83</v>
          </cell>
          <cell r="C87" t="str">
            <v>ARELIS MILET LEGUIA VANEGAS</v>
          </cell>
          <cell r="D87">
            <v>43699664</v>
          </cell>
          <cell r="E87" t="str">
            <v>LAS CONCHAS</v>
          </cell>
          <cell r="G87" t="str">
            <v>BAÑO</v>
          </cell>
          <cell r="H87">
            <v>1376016.2779999999</v>
          </cell>
        </row>
        <row r="88">
          <cell r="D88">
            <v>43700000</v>
          </cell>
          <cell r="E88" t="str">
            <v>LAS CONCHAS</v>
          </cell>
          <cell r="G88" t="str">
            <v>BAÑO</v>
          </cell>
          <cell r="H88">
            <v>0</v>
          </cell>
        </row>
        <row r="89">
          <cell r="B89">
            <v>85</v>
          </cell>
          <cell r="C89" t="str">
            <v>MARTA INES MERCADO VANEGAS</v>
          </cell>
          <cell r="D89">
            <v>43804008</v>
          </cell>
          <cell r="E89" t="str">
            <v>LAS CONCHAS</v>
          </cell>
          <cell r="G89" t="str">
            <v>BAÑO</v>
          </cell>
          <cell r="H89">
            <v>2098388.9419999998</v>
          </cell>
        </row>
        <row r="90">
          <cell r="D90">
            <v>21647209</v>
          </cell>
          <cell r="E90" t="str">
            <v>LAS CONCHAS</v>
          </cell>
          <cell r="G90" t="str">
            <v>COCINA</v>
          </cell>
          <cell r="H90">
            <v>0</v>
          </cell>
        </row>
        <row r="91">
          <cell r="B91">
            <v>87</v>
          </cell>
          <cell r="C91" t="str">
            <v>MANUEL JOSE GALEANO CONTRERAS</v>
          </cell>
          <cell r="D91">
            <v>8372712</v>
          </cell>
          <cell r="E91" t="str">
            <v>LAS CONCHAS</v>
          </cell>
          <cell r="G91" t="str">
            <v>BAÑO</v>
          </cell>
          <cell r="H91">
            <v>2183531.142</v>
          </cell>
        </row>
        <row r="92">
          <cell r="B92">
            <v>88</v>
          </cell>
          <cell r="C92" t="str">
            <v>ELISVELA ISABEL BENAVIDES</v>
          </cell>
          <cell r="D92">
            <v>21638811</v>
          </cell>
          <cell r="E92" t="str">
            <v>LAS CONCHAS</v>
          </cell>
          <cell r="G92" t="str">
            <v>COCINA</v>
          </cell>
          <cell r="H92">
            <v>760741.48800000001</v>
          </cell>
        </row>
        <row r="93">
          <cell r="B93">
            <v>89</v>
          </cell>
          <cell r="C93" t="str">
            <v>PEDRO FORTUNATO VIDAL FLOREZ</v>
          </cell>
          <cell r="D93">
            <v>8371070</v>
          </cell>
          <cell r="E93" t="str">
            <v>LAS CONCHAS</v>
          </cell>
          <cell r="G93" t="str">
            <v>COCINA</v>
          </cell>
          <cell r="H93">
            <v>1206282.2199999997</v>
          </cell>
        </row>
        <row r="94">
          <cell r="B94">
            <v>90</v>
          </cell>
          <cell r="C94" t="str">
            <v>DAVID ANTONIO CABRERA</v>
          </cell>
          <cell r="D94">
            <v>8370838</v>
          </cell>
          <cell r="E94" t="str">
            <v>LAS CONCHAS</v>
          </cell>
          <cell r="G94" t="str">
            <v>BAÑO</v>
          </cell>
          <cell r="H94">
            <v>2360772.44</v>
          </cell>
        </row>
        <row r="95">
          <cell r="B95">
            <v>91</v>
          </cell>
          <cell r="C95" t="str">
            <v>NIVIS JOHANA RICO ORTEGA</v>
          </cell>
          <cell r="D95">
            <v>43890193</v>
          </cell>
          <cell r="E95" t="str">
            <v>LAS CONCHAS</v>
          </cell>
          <cell r="G95" t="str">
            <v>BAÑO</v>
          </cell>
          <cell r="H95">
            <v>1636580.8030000001</v>
          </cell>
        </row>
        <row r="96">
          <cell r="B96">
            <v>92</v>
          </cell>
          <cell r="C96" t="str">
            <v>ALEJANDRINA HERNANDEZ TAFUR</v>
          </cell>
          <cell r="D96">
            <v>43699697</v>
          </cell>
          <cell r="E96" t="str">
            <v>LAS CONCHAS</v>
          </cell>
          <cell r="G96" t="str">
            <v>PISOS Y REVOQUES</v>
          </cell>
          <cell r="H96">
            <v>1873430.7539999997</v>
          </cell>
        </row>
        <row r="97">
          <cell r="B97">
            <v>93</v>
          </cell>
          <cell r="C97" t="str">
            <v>ELIZABETH GONZALEZ PEREZ</v>
          </cell>
          <cell r="D97">
            <v>43888969</v>
          </cell>
          <cell r="E97" t="str">
            <v>LAS CONCHAS</v>
          </cell>
          <cell r="G97" t="str">
            <v>BAÑO</v>
          </cell>
          <cell r="H97">
            <v>2504973.6399999997</v>
          </cell>
        </row>
        <row r="98">
          <cell r="B98">
            <v>94</v>
          </cell>
          <cell r="C98" t="str">
            <v>NORIS DEL CARMEN CARO MARQUEZ</v>
          </cell>
          <cell r="D98">
            <v>43699175</v>
          </cell>
          <cell r="E98" t="str">
            <v>LAS CONCHAS</v>
          </cell>
          <cell r="G98" t="str">
            <v>BAÑO</v>
          </cell>
          <cell r="H98">
            <v>2171664.04</v>
          </cell>
        </row>
        <row r="99">
          <cell r="B99">
            <v>95</v>
          </cell>
          <cell r="C99" t="str">
            <v>RAFAEL ALBERTO PACHECO GARCIA</v>
          </cell>
          <cell r="D99">
            <v>1038481375</v>
          </cell>
          <cell r="E99" t="str">
            <v>LAS CONCHAS</v>
          </cell>
          <cell r="G99" t="str">
            <v>BAÑO</v>
          </cell>
          <cell r="H99">
            <v>2171664.04</v>
          </cell>
        </row>
        <row r="100">
          <cell r="D100">
            <v>18795037</v>
          </cell>
          <cell r="E100" t="str">
            <v>LAS CONCHAS</v>
          </cell>
          <cell r="G100" t="str">
            <v>COCINA</v>
          </cell>
          <cell r="H100">
            <v>0</v>
          </cell>
        </row>
        <row r="101">
          <cell r="B101">
            <v>97</v>
          </cell>
          <cell r="C101" t="str">
            <v>AGUSTINA MARIA FERIA SUAREZ</v>
          </cell>
          <cell r="D101">
            <v>43804006</v>
          </cell>
          <cell r="E101" t="str">
            <v>LAS CONCHAS</v>
          </cell>
          <cell r="G101" t="str">
            <v>COCINA</v>
          </cell>
          <cell r="H101">
            <v>1128896.665</v>
          </cell>
        </row>
        <row r="102">
          <cell r="B102">
            <v>98</v>
          </cell>
          <cell r="C102" t="str">
            <v xml:space="preserve"> CARMEN ROSA RICO VARELA</v>
          </cell>
          <cell r="D102">
            <v>39267854</v>
          </cell>
          <cell r="E102" t="str">
            <v>LAS CONCHAS</v>
          </cell>
          <cell r="G102" t="str">
            <v>BAÑO</v>
          </cell>
          <cell r="H102">
            <v>1406209.4410000001</v>
          </cell>
        </row>
        <row r="103">
          <cell r="B103">
            <v>99</v>
          </cell>
          <cell r="C103" t="str">
            <v>SONIA ISABEL YENERY GUERRERO</v>
          </cell>
          <cell r="D103">
            <v>43699670</v>
          </cell>
          <cell r="E103" t="str">
            <v>LAS CONCHAS</v>
          </cell>
          <cell r="G103" t="str">
            <v>PISOS Y REVOQUES</v>
          </cell>
          <cell r="H103">
            <v>2786279.5610000002</v>
          </cell>
        </row>
        <row r="104">
          <cell r="B104">
            <v>100</v>
          </cell>
          <cell r="C104" t="str">
            <v>SINDY LICETH CORONADO ARRIETA</v>
          </cell>
          <cell r="D104">
            <v>39288755</v>
          </cell>
          <cell r="E104" t="str">
            <v>LAS CONCHAS</v>
          </cell>
          <cell r="G104" t="str">
            <v>BAÑO</v>
          </cell>
          <cell r="H104">
            <v>2390547.64</v>
          </cell>
        </row>
        <row r="105">
          <cell r="B105">
            <v>101</v>
          </cell>
          <cell r="C105" t="str">
            <v>KARINA YOHANA PEREZ BAQUERO</v>
          </cell>
          <cell r="D105">
            <v>1003305293</v>
          </cell>
          <cell r="E105" t="str">
            <v>LAS CONCHAS</v>
          </cell>
          <cell r="G105" t="str">
            <v>BAÑO</v>
          </cell>
          <cell r="H105">
            <v>2012092.953</v>
          </cell>
        </row>
        <row r="106">
          <cell r="E106" t="str">
            <v>TOTAL</v>
          </cell>
          <cell r="H106">
            <v>165581907.71199995</v>
          </cell>
        </row>
        <row r="111">
          <cell r="C111" t="str">
            <v>______________________________</v>
          </cell>
        </row>
        <row r="112">
          <cell r="C112" t="str">
            <v>FRANCISCO JOSE ZULETA ROZO</v>
          </cell>
        </row>
        <row r="113">
          <cell r="C113" t="str">
            <v>Coordinador del FOVIS.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Datos"/>
      <sheetName val="VER1"/>
      <sheetName val="ENCABEZADO"/>
      <sheetName val="CUMPLIMIENTO"/>
      <sheetName val="E"/>
      <sheetName val="P"/>
      <sheetName val="RECURSOS"/>
      <sheetName val="BD100-45-P1"/>
      <sheetName val="5.2"/>
      <sheetName val="Indicadores Gestión"/>
      <sheetName val="PR-04"/>
      <sheetName val="Hoja1"/>
      <sheetName val="tipo_recurso"/>
      <sheetName val="Listado"/>
      <sheetName val="tipos_entidad"/>
      <sheetName val="Unidades"/>
      <sheetName val="FACTORES"/>
      <sheetName val="O &amp; M P. Parque Recreodeportiv "/>
      <sheetName val="DATOS"/>
      <sheetName val="precios-básicos2002"/>
      <sheetName val="INFORME BIMENSUAL JUL-AGO-2001"/>
    </sheetNames>
    <sheetDataSet>
      <sheetData sheetId="0">
        <row r="2">
          <cell r="A2" t="str">
            <v>REGIONAL CUNDINAMARCA</v>
          </cell>
        </row>
      </sheetData>
      <sheetData sheetId="1" refreshError="1">
        <row r="2">
          <cell r="A2" t="str">
            <v>REGIONAL CUNDINAMARCA</v>
          </cell>
        </row>
      </sheetData>
      <sheetData sheetId="2">
        <row r="2">
          <cell r="A2" t="str">
            <v>REGIONAL CUNDINAMARCA</v>
          </cell>
        </row>
      </sheetData>
      <sheetData sheetId="3" refreshError="1">
        <row r="2">
          <cell r="A2" t="str">
            <v>REGIONAL CUNDINAMARCA</v>
          </cell>
        </row>
        <row r="9">
          <cell r="E9" t="str">
            <v>EDGAR EDUARDO HERNANDEZ Q.</v>
          </cell>
        </row>
      </sheetData>
      <sheetData sheetId="4">
        <row r="2">
          <cell r="A2" t="str">
            <v>REGIONAL CUNDINAMARCA</v>
          </cell>
        </row>
      </sheetData>
      <sheetData sheetId="5">
        <row r="8">
          <cell r="E8" t="str">
            <v>BIMESTRE: JULIO - AGOSTO DE 2001</v>
          </cell>
        </row>
      </sheetData>
      <sheetData sheetId="6" refreshError="1">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2">
          <cell r="A2" t="str">
            <v>REGIONAL CUNDINAMARCA</v>
          </cell>
        </row>
      </sheetData>
      <sheetData sheetId="47" refreshError="1"/>
      <sheetData sheetId="48" refreshError="1"/>
      <sheetData sheetId="49"/>
      <sheetData sheetId="50">
        <row r="9">
          <cell r="E9" t="str">
            <v>EDGAR EDUARDO HERNANDEZ Q.</v>
          </cell>
        </row>
      </sheetData>
      <sheetData sheetId="51"/>
      <sheetData sheetId="52">
        <row r="8">
          <cell r="E8" t="str">
            <v>BIMESTRE: JULIO - AGOSTO DE 2001</v>
          </cell>
        </row>
      </sheetData>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ow r="2">
          <cell r="A2">
            <v>0</v>
          </cell>
        </row>
      </sheetData>
      <sheetData sheetId="89"/>
      <sheetData sheetId="90" refreshError="1"/>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RS ELEC"/>
      <sheetName val="CUADRO RESUMEN "/>
      <sheetName val="SALARIO ADMINISTRACION"/>
      <sheetName val="SALARIOS OBRA"/>
      <sheetName val="A.I.U."/>
      <sheetName val="FACTOR PREST OBRA"/>
      <sheetName val="INSUMOS-EQUIPOS"/>
      <sheetName val="APU HID"/>
      <sheetName val="APU "/>
      <sheetName val="APU ELEC"/>
      <sheetName val="CONCRETOS Y MORTEROS"/>
      <sheetName val="APU HIDROSAN"/>
      <sheetName val="APU ELECT"/>
      <sheetName val="APU ELECTRICOS"/>
      <sheetName val="PRESUPUESTO"/>
      <sheetName val="01- PRELIMINARES"/>
      <sheetName val="02-CIMENTACIÒN (2)"/>
      <sheetName val="04-ESTRUCTURA EN CONCRETO"/>
      <sheetName val="05. MAMPOSTERIA Y MUROS"/>
      <sheetName val="06. PREFAFRICADOS"/>
      <sheetName val="07. INST. HIDROSANITARIA"/>
      <sheetName val="08.INST. ELECT. DATOS"/>
      <sheetName val="09. PAÑETES"/>
      <sheetName val="10. PISOS Y ACABADOS"/>
      <sheetName val="11. CUBIERTA"/>
      <sheetName val="12. CARPINTERIA PVC"/>
      <sheetName val="12. CARPINTERIA METALICA"/>
      <sheetName val="13. CARPINTERIA EN MADERA"/>
      <sheetName val="14. ENCHAPES"/>
      <sheetName val="15. FACHADA"/>
      <sheetName val="16. APARATO SANITARIOS Y ACCES."/>
      <sheetName val=" 17.- CIELO RASO"/>
      <sheetName val="18. PINTURA"/>
      <sheetName val="19.- CERRADURAS Y VIDRIOS"/>
      <sheetName val="21. MOVILIARIO Y ACCESORIOS"/>
      <sheetName val="BAÑOS"/>
      <sheetName val="APU  (2)"/>
      <sheetName val="07-INSTALACIONES  HS Y GAS"/>
      <sheetName val="08-INST ELECTRICAS"/>
    </sheetNames>
    <sheetDataSet>
      <sheetData sheetId="0" refreshError="1"/>
      <sheetData sheetId="1">
        <row r="6">
          <cell r="C6" t="str">
            <v>CONSTRUCCIÓN DE LOS ESCENARIOS DEPORTIVOS CON MIRA A LOS JUEGOS NACIONALES DEPARTAMENTO DE BOLIVAR 2019</v>
          </cell>
        </row>
      </sheetData>
      <sheetData sheetId="2" refreshError="1"/>
      <sheetData sheetId="3">
        <row r="13">
          <cell r="E13">
            <v>14861.175000000001</v>
          </cell>
        </row>
        <row r="14">
          <cell r="B14">
            <v>7076.75</v>
          </cell>
        </row>
      </sheetData>
      <sheetData sheetId="4" refreshError="1"/>
      <sheetData sheetId="5">
        <row r="12">
          <cell r="C12">
            <v>781242</v>
          </cell>
        </row>
      </sheetData>
      <sheetData sheetId="6">
        <row r="8">
          <cell r="B8">
            <v>9305.4033333333336</v>
          </cell>
        </row>
        <row r="182">
          <cell r="B182">
            <v>160055</v>
          </cell>
        </row>
        <row r="183">
          <cell r="B183">
            <v>486900.4</v>
          </cell>
        </row>
        <row r="184">
          <cell r="B184">
            <v>262900.75</v>
          </cell>
        </row>
        <row r="185">
          <cell r="B185">
            <v>165900.28</v>
          </cell>
        </row>
        <row r="186">
          <cell r="B186">
            <v>159952.66</v>
          </cell>
        </row>
        <row r="346">
          <cell r="B346">
            <v>37598.050000000003</v>
          </cell>
        </row>
        <row r="351">
          <cell r="B351">
            <v>506100</v>
          </cell>
        </row>
        <row r="352">
          <cell r="B352">
            <v>937500</v>
          </cell>
        </row>
        <row r="353">
          <cell r="B353">
            <v>1293750</v>
          </cell>
        </row>
        <row r="354">
          <cell r="B354">
            <v>1687500</v>
          </cell>
        </row>
        <row r="355">
          <cell r="B355">
            <v>2587500</v>
          </cell>
        </row>
        <row r="356">
          <cell r="B356">
            <v>345000</v>
          </cell>
        </row>
        <row r="357">
          <cell r="B357">
            <v>637500</v>
          </cell>
        </row>
        <row r="358">
          <cell r="B358">
            <v>637500</v>
          </cell>
        </row>
        <row r="359">
          <cell r="B359">
            <v>7884500</v>
          </cell>
        </row>
        <row r="360">
          <cell r="B360">
            <v>83900</v>
          </cell>
        </row>
        <row r="361">
          <cell r="B361">
            <v>288900</v>
          </cell>
        </row>
        <row r="362">
          <cell r="B362">
            <v>356900</v>
          </cell>
        </row>
        <row r="364">
          <cell r="B364">
            <v>115954.8888</v>
          </cell>
        </row>
        <row r="365">
          <cell r="B365">
            <v>18900</v>
          </cell>
        </row>
        <row r="380">
          <cell r="B380">
            <v>130000</v>
          </cell>
        </row>
        <row r="402">
          <cell r="B402">
            <v>16000</v>
          </cell>
        </row>
        <row r="417">
          <cell r="B417">
            <v>78000</v>
          </cell>
        </row>
      </sheetData>
      <sheetData sheetId="7" refreshError="1"/>
      <sheetData sheetId="8">
        <row r="84">
          <cell r="H84">
            <v>26867.859714000002</v>
          </cell>
        </row>
        <row r="109">
          <cell r="H109">
            <v>22746.106250000001</v>
          </cell>
        </row>
      </sheetData>
      <sheetData sheetId="9" refreshError="1"/>
      <sheetData sheetId="10">
        <row r="23">
          <cell r="H23">
            <v>222877.609</v>
          </cell>
        </row>
        <row r="37">
          <cell r="H37">
            <v>326060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16">
          <cell r="M16">
            <v>57.602899999999991</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FM"/>
      <sheetName val="INTERVENTORIA"/>
      <sheetName val="A.I.U."/>
      <sheetName val="INSUMOS-EQUIPOS"/>
      <sheetName val="CONCRETOS Y MORTEROS"/>
      <sheetName val="EXTERIORES"/>
      <sheetName val="APU ELECT"/>
      <sheetName val="APU ELECTRICOS"/>
      <sheetName val="BATERIAS WC"/>
      <sheetName val="APU HIDROSAN"/>
      <sheetName val="PRESUPUESTO"/>
      <sheetName val="APU "/>
      <sheetName val="09. PAÑETES"/>
      <sheetName val="08. INST ELECTRICAS"/>
      <sheetName val="01- PRELIMINARES"/>
      <sheetName val="02-CIMENTACIÓN"/>
      <sheetName val="03- DESAGÜES E INSTSLACIONES "/>
      <sheetName val="04-ESTRUCTURA"/>
      <sheetName val="05. MAMPOSTERIA Y MUROS"/>
      <sheetName val="06. PREFAFRICADOS"/>
      <sheetName val="07. INSTALACIONES  HS Y GAS"/>
      <sheetName val="10. PISOS Y ACABADOS"/>
      <sheetName val="11. CUBIERTA"/>
      <sheetName val="12-13-CARPINTERIAS"/>
      <sheetName val="14. ENCHAPES"/>
      <sheetName val="16. APARATO SANITARIOS Y ACCES."/>
      <sheetName val=" 17. CIELO RASO"/>
      <sheetName val="18. PINTURA"/>
      <sheetName val="20-PISTA Y EXTERIORES"/>
      <sheetName val="Hoja1"/>
    </sheetNames>
    <sheetDataSet>
      <sheetData sheetId="0">
        <row r="7">
          <cell r="B7" t="str">
            <v>PROYECTO:</v>
          </cell>
        </row>
      </sheetData>
      <sheetData sheetId="1">
        <row r="15">
          <cell r="P15">
            <v>1.4928999999999999</v>
          </cell>
        </row>
      </sheetData>
      <sheetData sheetId="2">
        <row r="13">
          <cell r="E13">
            <v>15774.150000000001</v>
          </cell>
        </row>
        <row r="14">
          <cell r="E14">
            <v>7511.5</v>
          </cell>
        </row>
        <row r="15">
          <cell r="E15">
            <v>23285.65</v>
          </cell>
        </row>
        <row r="17">
          <cell r="E17">
            <v>38308.65</v>
          </cell>
        </row>
        <row r="18">
          <cell r="E18">
            <v>45820.15</v>
          </cell>
        </row>
        <row r="20">
          <cell r="E20">
            <v>60843.15</v>
          </cell>
        </row>
        <row r="22">
          <cell r="E22">
            <v>25614.215000000004</v>
          </cell>
        </row>
        <row r="23">
          <cell r="E23">
            <v>32134.197</v>
          </cell>
        </row>
        <row r="25">
          <cell r="E25">
            <v>26778.497500000001</v>
          </cell>
        </row>
        <row r="26">
          <cell r="E26">
            <v>15023</v>
          </cell>
        </row>
        <row r="27">
          <cell r="E27">
            <v>26778.497500000001</v>
          </cell>
        </row>
        <row r="33">
          <cell r="E33">
            <v>276175</v>
          </cell>
        </row>
      </sheetData>
      <sheetData sheetId="3">
        <row r="12">
          <cell r="C12">
            <v>828116</v>
          </cell>
        </row>
        <row r="14">
          <cell r="C14">
            <v>925148</v>
          </cell>
        </row>
      </sheetData>
      <sheetData sheetId="4"/>
      <sheetData sheetId="5"/>
      <sheetData sheetId="6"/>
      <sheetData sheetId="7">
        <row r="14">
          <cell r="B14">
            <v>2135.8516666666665</v>
          </cell>
        </row>
      </sheetData>
      <sheetData sheetId="8">
        <row r="26">
          <cell r="H26">
            <v>243008.8460625</v>
          </cell>
        </row>
        <row r="27">
          <cell r="H27">
            <v>315016.54606249998</v>
          </cell>
        </row>
        <row r="28">
          <cell r="H28">
            <v>210306.31174999999</v>
          </cell>
        </row>
        <row r="29">
          <cell r="H29">
            <v>268308.96175000002</v>
          </cell>
        </row>
        <row r="36">
          <cell r="H36">
            <v>331962.40000000002</v>
          </cell>
        </row>
        <row r="37">
          <cell r="H37">
            <v>319681.59999999998</v>
          </cell>
        </row>
        <row r="38">
          <cell r="H38">
            <v>301363.93</v>
          </cell>
        </row>
      </sheetData>
      <sheetData sheetId="9"/>
      <sheetData sheetId="10"/>
      <sheetData sheetId="11"/>
      <sheetData sheetId="12"/>
      <sheetData sheetId="13"/>
      <sheetData sheetId="14">
        <row r="10">
          <cell r="D10" t="str">
            <v>UN</v>
          </cell>
        </row>
      </sheetData>
      <sheetData sheetId="15">
        <row r="56">
          <cell r="F56">
            <v>6124807</v>
          </cell>
        </row>
        <row r="147">
          <cell r="F147">
            <v>2176</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FLUJOS"/>
      <sheetName val="PRESUPUESTO "/>
      <sheetName val="Cuadrillas"/>
      <sheetName val="Equ"/>
      <sheetName val="Trans"/>
      <sheetName val="Mat"/>
      <sheetName val="Salarios"/>
      <sheetName val="FACTORES"/>
      <sheetName val="BASE"/>
      <sheetName val="Civil work"/>
      <sheetName val="LISTADO APU"/>
      <sheetName val="Index"/>
      <sheetName val="NPV Summary"/>
      <sheetName val="Equip Data"/>
      <sheetName val="Royalties"/>
      <sheetName val="Title"/>
      <sheetName val="COSTOS OFICINA"/>
      <sheetName val="COSTOS CAMPAMENTO"/>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Pc1\E\AMV-3005-2005\ADMON GRU"/>
      <sheetName val="calidad"/>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sheetData sheetId="1"/>
      <sheetData sheetId="2"/>
      <sheetData sheetId="3"/>
      <sheetData sheetId="4"/>
      <sheetData sheetId="5"/>
      <sheetData sheetId="6"/>
      <sheetData sheetId="7">
        <row r="38">
          <cell r="G38">
            <v>3604</v>
          </cell>
        </row>
        <row r="71">
          <cell r="G71">
            <v>4494</v>
          </cell>
        </row>
        <row r="104">
          <cell r="G104">
            <v>14801</v>
          </cell>
        </row>
        <row r="137">
          <cell r="G137">
            <v>24949</v>
          </cell>
        </row>
        <row r="269">
          <cell r="G269">
            <v>24011</v>
          </cell>
        </row>
        <row r="302">
          <cell r="G302">
            <v>591012</v>
          </cell>
        </row>
        <row r="570">
          <cell r="G570">
            <v>629326</v>
          </cell>
        </row>
        <row r="743">
          <cell r="G743">
            <v>8802</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sheetData sheetId="1">
        <row r="2">
          <cell r="B2" t="str">
            <v>OBJETO: DISEÑO Y CONSTRUCCIÓN DE SEDES EDUCATIVAS AFECTADAS POR EL FENOMENO DE LA NIÑA 2010-2011</v>
          </cell>
        </row>
      </sheetData>
      <sheetData sheetId="2">
        <row r="26">
          <cell r="O26">
            <v>4080095.7</v>
          </cell>
        </row>
        <row r="27">
          <cell r="O27">
            <v>2720063.8000000003</v>
          </cell>
        </row>
      </sheetData>
      <sheetData sheetId="3">
        <row r="31">
          <cell r="E31">
            <v>955.81</v>
          </cell>
        </row>
      </sheetData>
      <sheetData sheetId="4"/>
      <sheetData sheetId="5"/>
      <sheetData sheetId="6"/>
      <sheetData sheetId="7">
        <row r="7">
          <cell r="C7" t="str">
            <v>PUERTA P-02 EN MALLA IMT 2200X1400, FABRICADA MARCO EN LAMINA CR CAL 20, PANEL EN MALLA IMT25 CAL 18, CERRADURA DE SOBREPONER CON MANIJA SCHLAGE O SIMILAR, ACABADO EN PINTURA ELECTROSTATICA.</v>
          </cell>
        </row>
      </sheetData>
      <sheetData sheetId="8">
        <row r="13">
          <cell r="E13">
            <v>1744</v>
          </cell>
        </row>
      </sheetData>
      <sheetData sheetId="9">
        <row r="14">
          <cell r="E14">
            <v>703.030303030303</v>
          </cell>
        </row>
        <row r="15">
          <cell r="E15">
            <v>77333.333333333328</v>
          </cell>
        </row>
      </sheetData>
      <sheetData sheetId="10">
        <row r="13">
          <cell r="E13">
            <v>13282.25</v>
          </cell>
        </row>
      </sheetData>
      <sheetData sheetId="1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sheetName val="01- PRELIMINARES"/>
      <sheetName val="02-CIMENTACIÓN"/>
      <sheetName val="03- DESAGÜES E INSTSLACIONES "/>
      <sheetName val="04-ESTRUCTURA"/>
      <sheetName val="05-MAMPOSTERIA"/>
      <sheetName val="06-PREFABRICADOS"/>
      <sheetName val="07-INSTALACIONES  HS Y GAS"/>
      <sheetName val="11"/>
      <sheetName val="08-INST ELECTRICAS"/>
      <sheetName val="06-PAÑÉTE"/>
      <sheetName val="07-PISOS"/>
      <sheetName val="11-CUBIERTA E IMPERMEAB"/>
      <sheetName val="12-13-CARP. METALICA-MADERA"/>
      <sheetName val="08-ENCHAPES "/>
      <sheetName val="16-APA. SANITARIOS Y ACCESORIOS"/>
      <sheetName val="09-CIELO RASO Y DIVISIONES"/>
      <sheetName val="10-PINTURA"/>
      <sheetName val="19-CERRADURAS Y VIDRIOS"/>
      <sheetName val="20-O.EXTERIORES,ASEO,VARIOS"/>
    </sheetNames>
    <sheetDataSet>
      <sheetData sheetId="0">
        <row r="6">
          <cell r="C6" t="str">
            <v>OBJETO: DISEÑOS ARQUITECTONICOS Y ESTUDIOS BIOCLIMATICOS PARA LA CONSTRUCCIÓN DE LOS ESCENARIOS DEPORTIVOS CON OCACION DE LOS JUEGOS NACIONALES BOLIVAR 2019</v>
          </cell>
        </row>
      </sheetData>
      <sheetData sheetId="1"/>
      <sheetData sheetId="2">
        <row r="13">
          <cell r="E13">
            <v>14861.175000000001</v>
          </cell>
        </row>
      </sheetData>
      <sheetData sheetId="3">
        <row r="12">
          <cell r="C12">
            <v>781242</v>
          </cell>
        </row>
      </sheetData>
      <sheetData sheetId="4"/>
      <sheetData sheetId="5">
        <row r="8">
          <cell r="B8">
            <v>9305.4033333333336</v>
          </cell>
        </row>
        <row r="200">
          <cell r="B200">
            <v>5906</v>
          </cell>
        </row>
        <row r="206">
          <cell r="B206">
            <v>14509.333333333334</v>
          </cell>
        </row>
        <row r="207">
          <cell r="B207">
            <v>59674</v>
          </cell>
        </row>
        <row r="275">
          <cell r="B275">
            <v>538713</v>
          </cell>
        </row>
        <row r="286">
          <cell r="B286">
            <v>202300</v>
          </cell>
        </row>
        <row r="287">
          <cell r="B287">
            <v>202300</v>
          </cell>
        </row>
      </sheetData>
      <sheetData sheetId="6">
        <row r="24">
          <cell r="H24">
            <v>186586.955625</v>
          </cell>
        </row>
        <row r="33">
          <cell r="H33">
            <v>409271.94</v>
          </cell>
        </row>
      </sheetData>
      <sheetData sheetId="7"/>
      <sheetData sheetId="8"/>
      <sheetData sheetId="9">
        <row r="79">
          <cell r="H79">
            <v>6218367.502373334</v>
          </cell>
        </row>
      </sheetData>
      <sheetData sheetId="10">
        <row r="97">
          <cell r="E97" t="str">
            <v xml:space="preserve"> CONSTRUCCION DE DINTEL EN CONCRETO 5 CM 2000 PSI (Incluye suministro y vaciado de  concreto, vibrado, encofrado y desencofrado del elemento.)</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TACION"/>
      <sheetName val="PRESUPUESTO"/>
      <sheetName val="CRONOGRAMA DE OBRA"/>
      <sheetName val="FLUJO DE FONDOS"/>
      <sheetName val="concretos"/>
      <sheetName val="aceros"/>
      <sheetName val="mallas"/>
      <sheetName val="cubierta"/>
      <sheetName val="UNITARIOS"/>
      <sheetName val="UNITARIOS 2"/>
      <sheetName val="UNIDONCELLO"/>
      <sheetName val="COMPONENTES"/>
      <sheetName val="INSUMOS"/>
      <sheetName val="XComponentes"/>
      <sheetName val="XActividades"/>
      <sheetName val="Datos entrada"/>
      <sheetName val="Salarios"/>
      <sheetName val="Cuadrillas"/>
      <sheetName val="Trans"/>
      <sheetName val="Equ"/>
      <sheetName val="Mat"/>
      <sheetName val="Hoja Base"/>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9"/>
      <sheetName val="8,12"/>
      <sheetName val="8,13"/>
      <sheetName val="8,14"/>
      <sheetName val="8,15"/>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19,1,1 Cerraduras"/>
      <sheetName val="19,4,1 Espejo"/>
      <sheetName val="19,4,2 Vidrio Crudo"/>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PIDA"/>
      <sheetName val="PDTI"/>
      <sheetName val="DESGLOCE VALOR CONTRATO"/>
      <sheetName val="PIT - ANTICIPO"/>
      <sheetName val="PIT - INVERSION"/>
    </sheetNames>
    <sheetDataSet>
      <sheetData sheetId="0" refreshError="1"/>
      <sheetData sheetId="1">
        <row r="31">
          <cell r="C31" t="str">
            <v>M3</v>
          </cell>
        </row>
      </sheetData>
      <sheetData sheetId="2" refreshError="1"/>
      <sheetData sheetId="3" refreshError="1"/>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ow r="8">
          <cell r="A8">
            <v>0</v>
          </cell>
          <cell r="B8">
            <v>0</v>
          </cell>
          <cell r="C8">
            <v>0</v>
          </cell>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row r="9">
          <cell r="A9">
            <v>0</v>
          </cell>
          <cell r="B9">
            <v>0</v>
          </cell>
          <cell r="C9">
            <v>0</v>
          </cell>
          <cell r="D9" t="str">
            <v>AA</v>
          </cell>
          <cell r="E9" t="str">
            <v>AA</v>
          </cell>
          <cell r="F9" t="str">
            <v>+</v>
          </cell>
          <cell r="G9">
            <v>0.1</v>
          </cell>
          <cell r="H9" t="str">
            <v>AA</v>
          </cell>
          <cell r="I9" t="str">
            <v>+</v>
          </cell>
          <cell r="J9">
            <v>0.15</v>
          </cell>
          <cell r="K9" t="str">
            <v>AA</v>
          </cell>
          <cell r="L9" t="str">
            <v>+</v>
          </cell>
          <cell r="M9">
            <v>0.2</v>
          </cell>
          <cell r="N9" t="str">
            <v>AA</v>
          </cell>
          <cell r="O9" t="str">
            <v>+</v>
          </cell>
          <cell r="P9">
            <v>0.33</v>
          </cell>
        </row>
        <row r="10">
          <cell r="A10" t="str">
            <v>JORNAL AYUDANTE</v>
          </cell>
          <cell r="B10">
            <v>1</v>
          </cell>
          <cell r="C10" t="str">
            <v>MINIMOS</v>
          </cell>
          <cell r="D10">
            <v>18890</v>
          </cell>
          <cell r="E10">
            <v>20779</v>
          </cell>
          <cell r="F10">
            <v>0</v>
          </cell>
          <cell r="G10">
            <v>0</v>
          </cell>
          <cell r="H10">
            <v>21723.5</v>
          </cell>
          <cell r="I10">
            <v>0</v>
          </cell>
          <cell r="J10">
            <v>0</v>
          </cell>
          <cell r="K10">
            <v>22668</v>
          </cell>
          <cell r="L10">
            <v>0</v>
          </cell>
          <cell r="M10">
            <v>0</v>
          </cell>
          <cell r="N10">
            <v>25123.7</v>
          </cell>
          <cell r="O10">
            <v>0</v>
          </cell>
          <cell r="P10">
            <v>0</v>
          </cell>
        </row>
        <row r="11">
          <cell r="A11" t="str">
            <v>VALOR REAL DEL JORNAL</v>
          </cell>
          <cell r="B11">
            <v>1.7729999999999997</v>
          </cell>
          <cell r="C11">
            <v>0</v>
          </cell>
          <cell r="D11">
            <v>33491.969999999994</v>
          </cell>
          <cell r="E11">
            <v>36841.166999999994</v>
          </cell>
          <cell r="F11">
            <v>0</v>
          </cell>
          <cell r="G11">
            <v>0</v>
          </cell>
          <cell r="H11">
            <v>38515.765499999994</v>
          </cell>
          <cell r="I11">
            <v>0</v>
          </cell>
          <cell r="J11">
            <v>0</v>
          </cell>
          <cell r="K11">
            <v>40190.363999999994</v>
          </cell>
          <cell r="L11">
            <v>0</v>
          </cell>
          <cell r="M11">
            <v>0</v>
          </cell>
          <cell r="N11">
            <v>44544.32009999999</v>
          </cell>
          <cell r="O11">
            <v>0</v>
          </cell>
          <cell r="P11">
            <v>0</v>
          </cell>
        </row>
        <row r="12">
          <cell r="A12" t="str">
            <v>VALOR TOTAL HORA AYUDANTE</v>
          </cell>
          <cell r="B12">
            <v>0</v>
          </cell>
          <cell r="C12">
            <v>0</v>
          </cell>
          <cell r="D12">
            <v>4186.4962499999992</v>
          </cell>
          <cell r="E12">
            <v>4605.1458749999993</v>
          </cell>
          <cell r="F12">
            <v>0</v>
          </cell>
          <cell r="G12">
            <v>0</v>
          </cell>
          <cell r="H12">
            <v>4814.4706874999993</v>
          </cell>
          <cell r="I12">
            <v>0</v>
          </cell>
          <cell r="J12">
            <v>0</v>
          </cell>
          <cell r="K12">
            <v>5023.7954999999993</v>
          </cell>
          <cell r="L12">
            <v>0</v>
          </cell>
          <cell r="M12">
            <v>0</v>
          </cell>
          <cell r="N12">
            <v>5568.0400124999987</v>
          </cell>
          <cell r="O12">
            <v>0</v>
          </cell>
          <cell r="P12">
            <v>0</v>
          </cell>
        </row>
        <row r="13">
          <cell r="A13" t="str">
            <v>JORNAL OFICIAL</v>
          </cell>
          <cell r="B13">
            <v>3</v>
          </cell>
          <cell r="C13" t="str">
            <v>MINIMOS</v>
          </cell>
          <cell r="D13">
            <v>56670</v>
          </cell>
          <cell r="E13">
            <v>62337.000000000007</v>
          </cell>
          <cell r="F13">
            <v>0</v>
          </cell>
          <cell r="G13">
            <v>0</v>
          </cell>
          <cell r="H13">
            <v>65170.499999999993</v>
          </cell>
          <cell r="I13">
            <v>0</v>
          </cell>
          <cell r="J13">
            <v>0</v>
          </cell>
          <cell r="K13">
            <v>68004</v>
          </cell>
          <cell r="L13">
            <v>0</v>
          </cell>
          <cell r="M13">
            <v>0</v>
          </cell>
          <cell r="N13">
            <v>75371.100000000006</v>
          </cell>
          <cell r="O13">
            <v>0</v>
          </cell>
          <cell r="P13">
            <v>0</v>
          </cell>
        </row>
        <row r="14">
          <cell r="A14" t="str">
            <v>VALOR REAL DEL JORNAL</v>
          </cell>
          <cell r="B14">
            <v>1.5964999999999998</v>
          </cell>
          <cell r="C14">
            <v>0</v>
          </cell>
          <cell r="D14">
            <v>90473.654999999984</v>
          </cell>
          <cell r="E14">
            <v>99521.020499999999</v>
          </cell>
          <cell r="F14">
            <v>0</v>
          </cell>
          <cell r="G14">
            <v>0</v>
          </cell>
          <cell r="H14">
            <v>104044.70324999998</v>
          </cell>
          <cell r="I14">
            <v>0</v>
          </cell>
          <cell r="J14">
            <v>0</v>
          </cell>
          <cell r="K14">
            <v>108568.38599999998</v>
          </cell>
          <cell r="L14">
            <v>0</v>
          </cell>
          <cell r="M14">
            <v>0</v>
          </cell>
          <cell r="N14">
            <v>120329.96114999999</v>
          </cell>
          <cell r="O14">
            <v>0</v>
          </cell>
          <cell r="P14">
            <v>0</v>
          </cell>
        </row>
        <row r="15">
          <cell r="A15" t="str">
            <v>VALOR TOTAL HORA OFICIAL</v>
          </cell>
          <cell r="B15">
            <v>0</v>
          </cell>
          <cell r="C15">
            <v>0</v>
          </cell>
          <cell r="D15">
            <v>11309.206874999998</v>
          </cell>
          <cell r="E15">
            <v>12440.1275625</v>
          </cell>
          <cell r="F15">
            <v>0</v>
          </cell>
          <cell r="G15">
            <v>0</v>
          </cell>
          <cell r="H15">
            <v>13005.587906249997</v>
          </cell>
          <cell r="I15">
            <v>0</v>
          </cell>
          <cell r="J15">
            <v>0</v>
          </cell>
          <cell r="K15">
            <v>13571.048249999998</v>
          </cell>
          <cell r="L15">
            <v>0</v>
          </cell>
          <cell r="M15">
            <v>0</v>
          </cell>
          <cell r="N15">
            <v>15041.245143749999</v>
          </cell>
          <cell r="O15">
            <v>0</v>
          </cell>
          <cell r="P15">
            <v>0</v>
          </cell>
        </row>
        <row r="16">
          <cell r="A16" t="str">
            <v>VALOR DIA CUADRILLA</v>
          </cell>
          <cell r="B16">
            <v>0</v>
          </cell>
          <cell r="C16">
            <v>0</v>
          </cell>
          <cell r="D16">
            <v>123965.62499999997</v>
          </cell>
          <cell r="E16">
            <v>136362.1875</v>
          </cell>
          <cell r="F16">
            <v>0</v>
          </cell>
          <cell r="G16">
            <v>0</v>
          </cell>
          <cell r="H16">
            <v>142560.46874999997</v>
          </cell>
          <cell r="I16">
            <v>0</v>
          </cell>
          <cell r="J16">
            <v>0</v>
          </cell>
          <cell r="K16">
            <v>148758.74999999997</v>
          </cell>
          <cell r="L16">
            <v>0</v>
          </cell>
          <cell r="M16">
            <v>0</v>
          </cell>
          <cell r="N16">
            <v>164874.28124999997</v>
          </cell>
          <cell r="O16">
            <v>0</v>
          </cell>
          <cell r="P16">
            <v>0</v>
          </cell>
        </row>
        <row r="17">
          <cell r="A17" t="str">
            <v>VALOR HORA CUADRILLA</v>
          </cell>
          <cell r="B17">
            <v>0</v>
          </cell>
          <cell r="C17">
            <v>0</v>
          </cell>
          <cell r="D17">
            <v>15495.703124999996</v>
          </cell>
          <cell r="E17">
            <v>17045.2734375</v>
          </cell>
          <cell r="F17">
            <v>0</v>
          </cell>
          <cell r="G17">
            <v>0</v>
          </cell>
          <cell r="H17">
            <v>17820.058593749996</v>
          </cell>
          <cell r="I17">
            <v>0</v>
          </cell>
          <cell r="J17">
            <v>0</v>
          </cell>
          <cell r="K17">
            <v>18594.843749999996</v>
          </cell>
          <cell r="L17">
            <v>0</v>
          </cell>
          <cell r="M17">
            <v>0</v>
          </cell>
          <cell r="N17">
            <v>20609.285156249996</v>
          </cell>
          <cell r="O17">
            <v>0</v>
          </cell>
          <cell r="P17">
            <v>0</v>
          </cell>
        </row>
      </sheetData>
      <sheetData sheetId="17">
        <row r="11">
          <cell r="A11" t="str">
            <v xml:space="preserve"> CUADRILLAS</v>
          </cell>
        </row>
        <row r="13">
          <cell r="A13" t="str">
            <v>SALARIO MINIMO LEGAL VIGENTE</v>
          </cell>
          <cell r="D13">
            <v>566700</v>
          </cell>
        </row>
        <row r="14">
          <cell r="A14" t="str">
            <v>Descripción</v>
          </cell>
          <cell r="B14" t="str">
            <v>Jornal Oficial</v>
          </cell>
          <cell r="F14" t="str">
            <v>Jornal Ayudante</v>
          </cell>
        </row>
        <row r="15">
          <cell r="A15" t="str">
            <v>P. ALBAÑILERIA</v>
          </cell>
          <cell r="B15">
            <v>90473.654999999984</v>
          </cell>
          <cell r="F15">
            <v>33491.969999999994</v>
          </cell>
        </row>
        <row r="16">
          <cell r="A16" t="str">
            <v>P. INSTALACIONES BASICA</v>
          </cell>
          <cell r="B16">
            <v>99521.020499999999</v>
          </cell>
          <cell r="F16">
            <v>36841.166999999994</v>
          </cell>
        </row>
        <row r="17">
          <cell r="A17" t="str">
            <v>P. PINTURA</v>
          </cell>
          <cell r="B17">
            <v>104044.70324999998</v>
          </cell>
          <cell r="F17">
            <v>38515.765499999994</v>
          </cell>
        </row>
        <row r="18">
          <cell r="A18" t="str">
            <v>P. CARPINTERIA</v>
          </cell>
          <cell r="B18">
            <v>108568.38599999998</v>
          </cell>
          <cell r="F18">
            <v>40190.363999999994</v>
          </cell>
        </row>
        <row r="19">
          <cell r="A19" t="str">
            <v>P. CABLEADO ESTRUCTURADO</v>
          </cell>
          <cell r="B19">
            <v>120329.96114999999</v>
          </cell>
          <cell r="F19">
            <v>44544.32009999999</v>
          </cell>
        </row>
        <row r="20">
          <cell r="G20" t="str">
            <v>Vlr actualizado</v>
          </cell>
          <cell r="H20" t="str">
            <v>% Actualización</v>
          </cell>
          <cell r="I20" t="str">
            <v>Vlr Actual</v>
          </cell>
        </row>
        <row r="21">
          <cell r="A21" t="str">
            <v>Excavaciones</v>
          </cell>
          <cell r="E21">
            <v>3</v>
          </cell>
          <cell r="F21" t="str">
            <v>Ayudante</v>
          </cell>
          <cell r="G21">
            <v>105499.71</v>
          </cell>
          <cell r="H21">
            <v>0.05</v>
          </cell>
          <cell r="I21">
            <v>100475.90999999997</v>
          </cell>
        </row>
        <row r="22">
          <cell r="A22" t="str">
            <v>Rellenos de excavación</v>
          </cell>
          <cell r="E22">
            <v>1</v>
          </cell>
          <cell r="F22" t="str">
            <v>Ayudante</v>
          </cell>
          <cell r="G22">
            <v>35166.57</v>
          </cell>
          <cell r="H22">
            <v>0.05</v>
          </cell>
          <cell r="I22">
            <v>33491.969999999994</v>
          </cell>
        </row>
        <row r="23">
          <cell r="A23" t="str">
            <v>Enchapes y acabados</v>
          </cell>
          <cell r="B23">
            <v>1</v>
          </cell>
          <cell r="C23" t="str">
            <v>oficial</v>
          </cell>
          <cell r="E23">
            <v>1</v>
          </cell>
          <cell r="F23" t="str">
            <v>Ayudante</v>
          </cell>
          <cell r="G23">
            <v>130163.91</v>
          </cell>
          <cell r="H23">
            <v>0.05</v>
          </cell>
          <cell r="I23">
            <v>123965.62499999997</v>
          </cell>
        </row>
        <row r="24">
          <cell r="A24" t="str">
            <v>Cuadrilla Demoliciones</v>
          </cell>
          <cell r="E24">
            <v>2</v>
          </cell>
          <cell r="F24" t="str">
            <v>Ayudante</v>
          </cell>
          <cell r="G24">
            <v>70333.14</v>
          </cell>
          <cell r="H24">
            <v>0.05</v>
          </cell>
          <cell r="I24">
            <v>66983.939999999988</v>
          </cell>
        </row>
        <row r="25">
          <cell r="A25" t="str">
            <v>Excavaciones en roca</v>
          </cell>
          <cell r="B25">
            <v>1</v>
          </cell>
          <cell r="C25" t="str">
            <v>Oficial</v>
          </cell>
          <cell r="D25" t="str">
            <v>+</v>
          </cell>
          <cell r="E25">
            <v>3</v>
          </cell>
          <cell r="F25" t="str">
            <v>Ayudante</v>
          </cell>
          <cell r="G25">
            <v>200497.04</v>
          </cell>
          <cell r="H25">
            <v>0.05</v>
          </cell>
          <cell r="I25">
            <v>190949.56499999994</v>
          </cell>
        </row>
        <row r="26">
          <cell r="A26" t="str">
            <v>Albañilería</v>
          </cell>
          <cell r="B26">
            <v>2</v>
          </cell>
          <cell r="C26" t="str">
            <v>Oficial</v>
          </cell>
          <cell r="D26" t="str">
            <v>+</v>
          </cell>
          <cell r="E26">
            <v>1</v>
          </cell>
          <cell r="F26" t="str">
            <v>Ayudante</v>
          </cell>
          <cell r="G26">
            <v>225161.24</v>
          </cell>
          <cell r="H26">
            <v>0.05</v>
          </cell>
          <cell r="I26">
            <v>214439.27999999997</v>
          </cell>
        </row>
        <row r="27">
          <cell r="A27" t="str">
            <v>Estructuras</v>
          </cell>
          <cell r="B27">
            <v>2</v>
          </cell>
          <cell r="C27" t="str">
            <v>Oficial</v>
          </cell>
          <cell r="D27" t="str">
            <v>+</v>
          </cell>
          <cell r="E27">
            <v>3</v>
          </cell>
          <cell r="F27" t="str">
            <v>Ayudante</v>
          </cell>
          <cell r="G27">
            <v>295494.38</v>
          </cell>
          <cell r="H27">
            <v>0.05</v>
          </cell>
          <cell r="I27">
            <v>281423.21999999997</v>
          </cell>
        </row>
        <row r="28">
          <cell r="A28" t="str">
            <v>Topografía</v>
          </cell>
          <cell r="B28">
            <v>1</v>
          </cell>
          <cell r="C28" t="str">
            <v>Oficial</v>
          </cell>
          <cell r="D28" t="str">
            <v>+</v>
          </cell>
          <cell r="E28">
            <v>3</v>
          </cell>
          <cell r="F28" t="str">
            <v>Ayudante</v>
          </cell>
          <cell r="G28">
            <v>220546.75</v>
          </cell>
          <cell r="H28">
            <v>0.05</v>
          </cell>
          <cell r="I28">
            <v>210044.52149999997</v>
          </cell>
        </row>
        <row r="29">
          <cell r="A29" t="str">
            <v>Instalaciones</v>
          </cell>
          <cell r="B29">
            <v>2</v>
          </cell>
          <cell r="C29" t="str">
            <v>Oficial</v>
          </cell>
          <cell r="D29" t="str">
            <v>+</v>
          </cell>
          <cell r="E29">
            <v>2</v>
          </cell>
          <cell r="F29" t="str">
            <v>Ayudante</v>
          </cell>
          <cell r="G29">
            <v>286360.59000000003</v>
          </cell>
          <cell r="H29">
            <v>0.05</v>
          </cell>
          <cell r="I29">
            <v>272724.375</v>
          </cell>
        </row>
        <row r="30">
          <cell r="A30" t="str">
            <v>Cuadrilla 1 - 4</v>
          </cell>
          <cell r="B30">
            <v>1</v>
          </cell>
          <cell r="C30" t="str">
            <v>Oficial</v>
          </cell>
          <cell r="D30" t="str">
            <v>+</v>
          </cell>
          <cell r="E30">
            <v>4</v>
          </cell>
          <cell r="F30" t="str">
            <v>Ayudante</v>
          </cell>
          <cell r="G30">
            <v>282796.33</v>
          </cell>
          <cell r="H30">
            <v>0.05</v>
          </cell>
          <cell r="I30">
            <v>269329.84199999995</v>
          </cell>
        </row>
        <row r="31">
          <cell r="A31" t="str">
            <v>Cuadrilla 1 - 1</v>
          </cell>
          <cell r="B31">
            <v>1</v>
          </cell>
          <cell r="C31" t="str">
            <v>Oficial</v>
          </cell>
          <cell r="D31" t="str">
            <v>+</v>
          </cell>
          <cell r="E31">
            <v>1</v>
          </cell>
          <cell r="F31" t="str">
            <v>Ayudante</v>
          </cell>
          <cell r="G31">
            <v>156196.69</v>
          </cell>
          <cell r="H31">
            <v>0.05</v>
          </cell>
          <cell r="I31">
            <v>148758.74999999997</v>
          </cell>
        </row>
        <row r="32">
          <cell r="A32" t="str">
            <v>Cuadrilla 1 - 3</v>
          </cell>
          <cell r="B32">
            <v>1</v>
          </cell>
          <cell r="C32" t="str">
            <v>Oficial</v>
          </cell>
          <cell r="D32" t="str">
            <v>+</v>
          </cell>
          <cell r="E32">
            <v>3</v>
          </cell>
          <cell r="F32" t="str">
            <v>Ayudante</v>
          </cell>
          <cell r="G32">
            <v>200497.04</v>
          </cell>
          <cell r="H32">
            <v>0.05</v>
          </cell>
          <cell r="I32">
            <v>190949.56499999994</v>
          </cell>
        </row>
        <row r="33">
          <cell r="A33" t="str">
            <v>Cuadrilla 1 - 6</v>
          </cell>
          <cell r="B33">
            <v>1</v>
          </cell>
          <cell r="C33" t="str">
            <v>Oficial</v>
          </cell>
          <cell r="D33" t="str">
            <v>+</v>
          </cell>
          <cell r="E33">
            <v>6</v>
          </cell>
          <cell r="F33" t="str">
            <v>Ayudante</v>
          </cell>
          <cell r="G33">
            <v>305996.75</v>
          </cell>
          <cell r="H33">
            <v>0.05</v>
          </cell>
          <cell r="I33">
            <v>291425.47499999992</v>
          </cell>
        </row>
        <row r="34">
          <cell r="A34" t="str">
            <v>Cuadrilla Hidraúlico y Sanitario</v>
          </cell>
          <cell r="B34">
            <v>1</v>
          </cell>
          <cell r="C34" t="str">
            <v>Oficial</v>
          </cell>
          <cell r="D34" t="str">
            <v>+</v>
          </cell>
          <cell r="E34">
            <v>1</v>
          </cell>
          <cell r="F34" t="str">
            <v>Ayudante</v>
          </cell>
          <cell r="G34">
            <v>143180.29999999999</v>
          </cell>
          <cell r="H34">
            <v>0.05</v>
          </cell>
          <cell r="I34">
            <v>136362.1875</v>
          </cell>
        </row>
        <row r="35">
          <cell r="A35" t="str">
            <v>Cuadrilla Carpinteria metálica</v>
          </cell>
          <cell r="B35">
            <v>1</v>
          </cell>
          <cell r="C35" t="str">
            <v>Oficial</v>
          </cell>
          <cell r="D35" t="str">
            <v>+</v>
          </cell>
          <cell r="E35">
            <v>1</v>
          </cell>
          <cell r="F35" t="str">
            <v>Ayudante</v>
          </cell>
          <cell r="G35">
            <v>148758.74999999997</v>
          </cell>
          <cell r="H35">
            <v>0.05</v>
          </cell>
          <cell r="I35">
            <v>142560.46874999997</v>
          </cell>
        </row>
        <row r="36">
          <cell r="A36" t="str">
            <v>Cuadrilla  Eléctrico</v>
          </cell>
          <cell r="B36">
            <v>1</v>
          </cell>
          <cell r="C36" t="str">
            <v xml:space="preserve">Oficial </v>
          </cell>
          <cell r="D36" t="str">
            <v>+</v>
          </cell>
          <cell r="E36">
            <v>1</v>
          </cell>
          <cell r="F36" t="str">
            <v>Ayudante</v>
          </cell>
          <cell r="G36">
            <v>164874.28124999997</v>
          </cell>
          <cell r="H36">
            <v>0.05</v>
          </cell>
          <cell r="I36">
            <v>164874.28124999997</v>
          </cell>
        </row>
        <row r="37">
          <cell r="A37" t="str">
            <v>Carpintería</v>
          </cell>
          <cell r="B37">
            <v>1</v>
          </cell>
          <cell r="C37" t="str">
            <v>Oficial</v>
          </cell>
          <cell r="D37" t="str">
            <v>+</v>
          </cell>
          <cell r="E37">
            <v>2</v>
          </cell>
          <cell r="F37" t="str">
            <v>Ayudante</v>
          </cell>
          <cell r="G37">
            <v>198396.57</v>
          </cell>
          <cell r="H37">
            <v>0.05</v>
          </cell>
          <cell r="I37">
            <v>188949.11399999997</v>
          </cell>
        </row>
        <row r="38">
          <cell r="A38" t="str">
            <v>Pintura</v>
          </cell>
          <cell r="B38">
            <v>2</v>
          </cell>
          <cell r="C38" t="str">
            <v>Oficial</v>
          </cell>
          <cell r="D38" t="str">
            <v>+</v>
          </cell>
          <cell r="E38">
            <v>1</v>
          </cell>
          <cell r="F38" t="str">
            <v>Ayudante</v>
          </cell>
          <cell r="G38">
            <v>258935.43</v>
          </cell>
          <cell r="H38">
            <v>0.05</v>
          </cell>
          <cell r="I38">
            <v>246605.17199999996</v>
          </cell>
        </row>
        <row r="39">
          <cell r="A39" t="str">
            <v>Mampostería</v>
          </cell>
          <cell r="B39">
            <v>2</v>
          </cell>
          <cell r="C39" t="str">
            <v>Oficial</v>
          </cell>
          <cell r="D39" t="str">
            <v>+</v>
          </cell>
          <cell r="E39">
            <v>1</v>
          </cell>
          <cell r="F39" t="str">
            <v>Ayudante</v>
          </cell>
          <cell r="G39">
            <v>225161.24</v>
          </cell>
          <cell r="H39">
            <v>0.05</v>
          </cell>
          <cell r="I39">
            <v>214439.27999999997</v>
          </cell>
        </row>
        <row r="40">
          <cell r="A40" t="str">
            <v>Vías</v>
          </cell>
          <cell r="B40">
            <v>3</v>
          </cell>
          <cell r="C40" t="str">
            <v>Oficial</v>
          </cell>
          <cell r="D40" t="str">
            <v>+</v>
          </cell>
          <cell r="E40">
            <v>4</v>
          </cell>
          <cell r="F40" t="str">
            <v>Ayudante</v>
          </cell>
          <cell r="G40">
            <v>489507.03</v>
          </cell>
          <cell r="H40">
            <v>0.05</v>
          </cell>
          <cell r="I40">
            <v>466197.17174999992</v>
          </cell>
        </row>
        <row r="41">
          <cell r="A41" t="str">
            <v>Cuadrilla Carpinteria Aluminio</v>
          </cell>
          <cell r="B41">
            <v>2</v>
          </cell>
          <cell r="C41" t="str">
            <v>Oficial</v>
          </cell>
          <cell r="D41" t="str">
            <v>+</v>
          </cell>
          <cell r="E41">
            <v>2</v>
          </cell>
          <cell r="F41" t="str">
            <v>Ayudante</v>
          </cell>
          <cell r="G41">
            <v>312393.38</v>
          </cell>
          <cell r="H41">
            <v>0.05</v>
          </cell>
          <cell r="I41">
            <v>297517.49999999994</v>
          </cell>
        </row>
        <row r="42">
          <cell r="A42" t="str">
            <v>Cuadrilla instalaciones a  gas</v>
          </cell>
          <cell r="B42">
            <v>2</v>
          </cell>
          <cell r="C42" t="str">
            <v>Oficiales</v>
          </cell>
          <cell r="G42">
            <v>252692.92</v>
          </cell>
          <cell r="H42">
            <v>0.05</v>
          </cell>
          <cell r="I42">
            <v>240659.92229999998</v>
          </cell>
        </row>
        <row r="43">
          <cell r="A43" t="str">
            <v>Ingeniero</v>
          </cell>
          <cell r="G43">
            <v>262500</v>
          </cell>
          <cell r="H43">
            <v>0.05</v>
          </cell>
          <cell r="I43">
            <v>250000</v>
          </cell>
        </row>
        <row r="44">
          <cell r="A44" t="str">
            <v>Tramitador</v>
          </cell>
          <cell r="G44">
            <v>126000</v>
          </cell>
          <cell r="H44">
            <v>0.05</v>
          </cell>
          <cell r="I44">
            <v>120000</v>
          </cell>
        </row>
      </sheetData>
      <sheetData sheetId="18">
        <row r="12">
          <cell r="A12" t="str">
            <v>COSTOS DE TRANSPORTE</v>
          </cell>
        </row>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row r="23">
          <cell r="A23" t="str">
            <v>Transporte elementos prefabricados</v>
          </cell>
        </row>
      </sheetData>
      <sheetData sheetId="19">
        <row r="11">
          <cell r="A11" t="str">
            <v>COSTOS DE MAQUINARIA Y EQUIPOS</v>
          </cell>
        </row>
        <row r="13">
          <cell r="A13" t="str">
            <v>JORNADA DIARIA</v>
          </cell>
          <cell r="B13">
            <v>8</v>
          </cell>
        </row>
        <row r="14">
          <cell r="A14" t="str">
            <v>Descripción</v>
          </cell>
          <cell r="B14" t="str">
            <v>Tarifa hora/Unidad</v>
          </cell>
          <cell r="D14" t="str">
            <v>Tarifa -día</v>
          </cell>
          <cell r="E14" t="str">
            <v>% Actualización</v>
          </cell>
          <cell r="F14" t="str">
            <v>Valor Actualizado</v>
          </cell>
        </row>
        <row r="15">
          <cell r="A15" t="str">
            <v>Cargador tipo Cat - 904</v>
          </cell>
          <cell r="B15">
            <v>43750</v>
          </cell>
          <cell r="D15">
            <v>350000</v>
          </cell>
          <cell r="E15">
            <v>0.02</v>
          </cell>
          <cell r="F15">
            <v>357000</v>
          </cell>
        </row>
        <row r="16">
          <cell r="A16" t="str">
            <v>Compresor</v>
          </cell>
          <cell r="B16">
            <v>11875</v>
          </cell>
          <cell r="D16">
            <v>95000</v>
          </cell>
          <cell r="E16">
            <v>0.02</v>
          </cell>
          <cell r="F16">
            <v>96900</v>
          </cell>
        </row>
        <row r="17">
          <cell r="A17" t="str">
            <v>Compresor 2 martillos 185 PCM</v>
          </cell>
          <cell r="B17">
            <v>34800</v>
          </cell>
          <cell r="D17">
            <v>278400</v>
          </cell>
          <cell r="E17">
            <v>0.02</v>
          </cell>
          <cell r="F17">
            <v>283968</v>
          </cell>
          <cell r="G17" t="str">
            <v>construdata</v>
          </cell>
        </row>
        <row r="18">
          <cell r="A18" t="str">
            <v>Cortadora para metal</v>
          </cell>
          <cell r="B18">
            <v>4000</v>
          </cell>
          <cell r="D18">
            <v>32000</v>
          </cell>
          <cell r="E18">
            <v>0.02</v>
          </cell>
          <cell r="F18">
            <v>32640</v>
          </cell>
        </row>
        <row r="19">
          <cell r="A19" t="str">
            <v>Equipo de topografía</v>
          </cell>
          <cell r="B19">
            <v>10000</v>
          </cell>
          <cell r="D19">
            <v>80000</v>
          </cell>
          <cell r="E19">
            <v>0.02</v>
          </cell>
          <cell r="F19">
            <v>81600</v>
          </cell>
        </row>
        <row r="20">
          <cell r="A20" t="str">
            <v>Equipo de Soldadura</v>
          </cell>
          <cell r="B20">
            <v>2900</v>
          </cell>
          <cell r="D20">
            <v>23200</v>
          </cell>
          <cell r="E20">
            <v>0.02</v>
          </cell>
          <cell r="F20">
            <v>23664</v>
          </cell>
          <cell r="G20" t="str">
            <v>Construdata</v>
          </cell>
        </row>
        <row r="21">
          <cell r="A21" t="str">
            <v>Figuradora</v>
          </cell>
          <cell r="B21">
            <v>2500</v>
          </cell>
          <cell r="D21">
            <v>20000</v>
          </cell>
          <cell r="E21">
            <v>0.02</v>
          </cell>
          <cell r="F21">
            <v>20400</v>
          </cell>
        </row>
        <row r="22">
          <cell r="A22" t="str">
            <v>Pulidora</v>
          </cell>
          <cell r="B22">
            <v>3775</v>
          </cell>
          <cell r="D22">
            <v>30200</v>
          </cell>
          <cell r="E22">
            <v>0.02</v>
          </cell>
          <cell r="F22">
            <v>30804</v>
          </cell>
          <cell r="G22" t="str">
            <v>construdata</v>
          </cell>
        </row>
        <row r="23">
          <cell r="A23" t="str">
            <v>Pulidora pisos incluye piedras y ceras</v>
          </cell>
          <cell r="B23">
            <v>8500</v>
          </cell>
          <cell r="D23">
            <v>68000</v>
          </cell>
          <cell r="E23">
            <v>0.02</v>
          </cell>
          <cell r="F23">
            <v>69360</v>
          </cell>
        </row>
        <row r="24">
          <cell r="A24" t="str">
            <v>Formaleta</v>
          </cell>
          <cell r="B24">
            <v>287.5</v>
          </cell>
          <cell r="D24">
            <v>2300</v>
          </cell>
          <cell r="E24">
            <v>0.02</v>
          </cell>
          <cell r="F24">
            <v>2346</v>
          </cell>
        </row>
        <row r="25">
          <cell r="A25" t="str">
            <v>Formaleta entrepiso por 4 semanas M2</v>
          </cell>
          <cell r="B25">
            <v>62.5</v>
          </cell>
          <cell r="D25">
            <v>500</v>
          </cell>
          <cell r="E25">
            <v>0.02</v>
          </cell>
          <cell r="F25">
            <v>510</v>
          </cell>
        </row>
        <row r="26">
          <cell r="A26" t="str">
            <v>Formaleta entrepiso M2</v>
          </cell>
          <cell r="B26">
            <v>31.25</v>
          </cell>
          <cell r="D26">
            <v>250</v>
          </cell>
          <cell r="E26">
            <v>0.02</v>
          </cell>
          <cell r="F26">
            <v>255</v>
          </cell>
        </row>
        <row r="27">
          <cell r="A27" t="str">
            <v>Herramienta Eléctrica</v>
          </cell>
          <cell r="B27">
            <v>684.875</v>
          </cell>
          <cell r="D27">
            <v>5479</v>
          </cell>
          <cell r="E27">
            <v>0.02</v>
          </cell>
          <cell r="F27">
            <v>5588.58</v>
          </cell>
        </row>
        <row r="28">
          <cell r="A28" t="str">
            <v>Herramienta menor</v>
          </cell>
          <cell r="B28">
            <v>512.5</v>
          </cell>
          <cell r="D28">
            <v>4100</v>
          </cell>
          <cell r="E28">
            <v>0.02</v>
          </cell>
          <cell r="F28">
            <v>4182</v>
          </cell>
        </row>
        <row r="29">
          <cell r="A29" t="str">
            <v>Mezcladora a gasolina</v>
          </cell>
          <cell r="B29">
            <v>7375</v>
          </cell>
          <cell r="D29">
            <v>59000</v>
          </cell>
          <cell r="E29">
            <v>0.02</v>
          </cell>
          <cell r="F29">
            <v>60180</v>
          </cell>
          <cell r="G29" t="str">
            <v>construdata</v>
          </cell>
        </row>
        <row r="30">
          <cell r="A30" t="str">
            <v>Motosierra profesional</v>
          </cell>
          <cell r="B30">
            <v>3750</v>
          </cell>
          <cell r="D30">
            <v>30000</v>
          </cell>
          <cell r="E30">
            <v>0.02</v>
          </cell>
          <cell r="F30">
            <v>30600</v>
          </cell>
          <cell r="G30" t="str">
            <v>constructor</v>
          </cell>
        </row>
        <row r="31">
          <cell r="A31" t="str">
            <v>Andamio metálico</v>
          </cell>
          <cell r="B31">
            <v>125</v>
          </cell>
          <cell r="D31">
            <v>1000</v>
          </cell>
          <cell r="E31">
            <v>0.02</v>
          </cell>
          <cell r="F31">
            <v>1020</v>
          </cell>
          <cell r="G31" t="str">
            <v>construdata</v>
          </cell>
        </row>
        <row r="32">
          <cell r="A32" t="str">
            <v xml:space="preserve">Paral metálico </v>
          </cell>
          <cell r="B32">
            <v>213.75</v>
          </cell>
          <cell r="D32">
            <v>1710</v>
          </cell>
          <cell r="E32">
            <v>0.02</v>
          </cell>
          <cell r="F32">
            <v>1744.2</v>
          </cell>
          <cell r="G32" t="str">
            <v>construdata</v>
          </cell>
        </row>
        <row r="33">
          <cell r="A33" t="str">
            <v>Paral telescopico</v>
          </cell>
          <cell r="B33">
            <v>213.75</v>
          </cell>
          <cell r="D33">
            <v>1710</v>
          </cell>
          <cell r="E33">
            <v>0.02</v>
          </cell>
          <cell r="F33">
            <v>1744.2</v>
          </cell>
          <cell r="G33" t="str">
            <v>construdata</v>
          </cell>
        </row>
        <row r="34">
          <cell r="A34" t="str">
            <v>Poleas y Cuerdas</v>
          </cell>
          <cell r="B34">
            <v>4500</v>
          </cell>
          <cell r="D34">
            <v>36000</v>
          </cell>
          <cell r="E34">
            <v>0.02</v>
          </cell>
          <cell r="F34">
            <v>36720</v>
          </cell>
        </row>
        <row r="35">
          <cell r="A35" t="str">
            <v>Rana</v>
          </cell>
          <cell r="B35">
            <v>4375</v>
          </cell>
          <cell r="D35">
            <v>35000</v>
          </cell>
          <cell r="E35">
            <v>0.02</v>
          </cell>
          <cell r="F35">
            <v>35700</v>
          </cell>
          <cell r="G35" t="str">
            <v>construdata</v>
          </cell>
        </row>
        <row r="36">
          <cell r="A36" t="str">
            <v>Retroexcavadora orugas tipo 320 pala 1,2 m3</v>
          </cell>
          <cell r="B36">
            <v>102937</v>
          </cell>
          <cell r="D36">
            <v>823496</v>
          </cell>
          <cell r="E36">
            <v>0.02</v>
          </cell>
          <cell r="F36">
            <v>839965.92</v>
          </cell>
          <cell r="G36" t="str">
            <v xml:space="preserve">construdata </v>
          </cell>
        </row>
        <row r="37">
          <cell r="A37" t="str">
            <v>Retroexcavadora llantas Tipo Cat 428</v>
          </cell>
          <cell r="B37">
            <v>80000</v>
          </cell>
          <cell r="D37">
            <v>640000</v>
          </cell>
          <cell r="E37">
            <v>0.02</v>
          </cell>
          <cell r="F37">
            <v>652800</v>
          </cell>
          <cell r="G37" t="str">
            <v>construdata</v>
          </cell>
        </row>
        <row r="38">
          <cell r="A38" t="str">
            <v>Tanque de agua</v>
          </cell>
          <cell r="B38">
            <v>4081.25</v>
          </cell>
          <cell r="D38">
            <v>32650</v>
          </cell>
          <cell r="E38">
            <v>0.02</v>
          </cell>
          <cell r="F38">
            <v>33303</v>
          </cell>
        </row>
        <row r="39">
          <cell r="A39" t="str">
            <v>Taladro Industrial</v>
          </cell>
          <cell r="B39">
            <v>4375</v>
          </cell>
          <cell r="D39">
            <v>35000</v>
          </cell>
          <cell r="E39">
            <v>0.02</v>
          </cell>
          <cell r="F39">
            <v>35700</v>
          </cell>
        </row>
        <row r="40">
          <cell r="A40" t="str">
            <v>Vibrocompactador a gasolina</v>
          </cell>
          <cell r="B40">
            <v>6061</v>
          </cell>
          <cell r="D40">
            <v>48488</v>
          </cell>
          <cell r="E40">
            <v>0.02</v>
          </cell>
          <cell r="F40">
            <v>49457.760000000002</v>
          </cell>
        </row>
        <row r="41">
          <cell r="A41" t="str">
            <v>Vibrador electrico concreto 110</v>
          </cell>
          <cell r="B41">
            <v>5000</v>
          </cell>
          <cell r="D41">
            <v>40000</v>
          </cell>
          <cell r="E41">
            <v>0.02</v>
          </cell>
          <cell r="F41">
            <v>40800</v>
          </cell>
        </row>
        <row r="42">
          <cell r="A42" t="str">
            <v>Vibrador a gasolina</v>
          </cell>
          <cell r="B42">
            <v>4615</v>
          </cell>
          <cell r="D42">
            <v>36920</v>
          </cell>
          <cell r="E42">
            <v>0.02</v>
          </cell>
          <cell r="F42">
            <v>37658.400000000001</v>
          </cell>
          <cell r="G42" t="str">
            <v>Construdata</v>
          </cell>
        </row>
        <row r="43">
          <cell r="A43" t="str">
            <v>Volqueta (6m3/Operario y combustible)</v>
          </cell>
          <cell r="B43">
            <v>31250</v>
          </cell>
          <cell r="D43">
            <v>250000</v>
          </cell>
          <cell r="E43">
            <v>0.02</v>
          </cell>
          <cell r="F43">
            <v>255000</v>
          </cell>
        </row>
        <row r="44">
          <cell r="A44" t="str">
            <v>Pluma (incluye operario, andamio y equipo de seguridad)</v>
          </cell>
          <cell r="B44">
            <v>7409.875</v>
          </cell>
          <cell r="D44">
            <v>59279</v>
          </cell>
          <cell r="E44">
            <v>0.02</v>
          </cell>
          <cell r="F44">
            <v>60464.58</v>
          </cell>
          <cell r="G44" t="str">
            <v>Construdata</v>
          </cell>
        </row>
        <row r="45">
          <cell r="A45" t="str">
            <v>Carretilla tipo bogue</v>
          </cell>
          <cell r="B45">
            <v>375</v>
          </cell>
          <cell r="D45">
            <v>3000</v>
          </cell>
          <cell r="E45">
            <v>0.02</v>
          </cell>
          <cell r="F45">
            <v>3060</v>
          </cell>
          <cell r="G45" t="str">
            <v>constructor</v>
          </cell>
        </row>
        <row r="46">
          <cell r="A46" t="str">
            <v>Equipo entrepiso (incluye, formaleta, parales y cercha metálica)</v>
          </cell>
          <cell r="B46">
            <v>125</v>
          </cell>
          <cell r="D46">
            <v>1000</v>
          </cell>
          <cell r="E46">
            <v>0.02</v>
          </cell>
          <cell r="F46">
            <v>1020</v>
          </cell>
        </row>
        <row r="47">
          <cell r="A47" t="str">
            <v>Cortadora ladrillo, incluye disco</v>
          </cell>
          <cell r="B47">
            <v>3375</v>
          </cell>
          <cell r="D47">
            <v>27000</v>
          </cell>
          <cell r="E47">
            <v>0.02</v>
          </cell>
          <cell r="F47">
            <v>27540</v>
          </cell>
          <cell r="G47" t="str">
            <v>Construdata</v>
          </cell>
        </row>
        <row r="48">
          <cell r="A48" t="str">
            <v>Kit pintura (rodillo, brocha, lija, espatula)</v>
          </cell>
          <cell r="B48">
            <v>1875</v>
          </cell>
          <cell r="D48">
            <v>15000</v>
          </cell>
          <cell r="E48">
            <v>0.02</v>
          </cell>
          <cell r="F48">
            <v>15300</v>
          </cell>
        </row>
        <row r="49">
          <cell r="A49" t="str">
            <v>Equipo perforador de pilotes d = 0,30 mts</v>
          </cell>
          <cell r="B49">
            <v>38000</v>
          </cell>
          <cell r="D49">
            <v>38000</v>
          </cell>
          <cell r="E49">
            <v>0.02</v>
          </cell>
          <cell r="F49">
            <v>38760</v>
          </cell>
        </row>
        <row r="50">
          <cell r="A50" t="str">
            <v xml:space="preserve">Equipo perforador de pilotes d = 0,40 mts </v>
          </cell>
          <cell r="B50">
            <v>42000</v>
          </cell>
          <cell r="D50">
            <v>42000</v>
          </cell>
          <cell r="E50">
            <v>0.02</v>
          </cell>
          <cell r="F50">
            <v>42840</v>
          </cell>
        </row>
        <row r="51">
          <cell r="A51" t="str">
            <v xml:space="preserve">Equipo perforador de pilotes d = 0,60 mts </v>
          </cell>
          <cell r="B51">
            <v>65000</v>
          </cell>
          <cell r="D51">
            <v>65000</v>
          </cell>
          <cell r="E51">
            <v>0.02</v>
          </cell>
          <cell r="F51">
            <v>66300</v>
          </cell>
        </row>
        <row r="52">
          <cell r="A52" t="str">
            <v>Equipo perforador de pilotes d = 0,80 mts</v>
          </cell>
          <cell r="B52">
            <v>114000</v>
          </cell>
          <cell r="D52">
            <v>114000</v>
          </cell>
          <cell r="E52">
            <v>0.02</v>
          </cell>
          <cell r="F52">
            <v>116280</v>
          </cell>
        </row>
        <row r="53">
          <cell r="A53" t="str">
            <v xml:space="preserve">Equipo perforador de pilotes d = 0,90 mts </v>
          </cell>
          <cell r="B53">
            <v>152000</v>
          </cell>
          <cell r="D53">
            <v>152000</v>
          </cell>
          <cell r="E53">
            <v>0.02</v>
          </cell>
          <cell r="F53">
            <v>155040</v>
          </cell>
        </row>
        <row r="54">
          <cell r="A54" t="str">
            <v>Soplete (incluye cilindro gas)</v>
          </cell>
          <cell r="B54">
            <v>8125</v>
          </cell>
          <cell r="D54">
            <v>65000</v>
          </cell>
          <cell r="E54">
            <v>0.02</v>
          </cell>
          <cell r="F54">
            <v>66300</v>
          </cell>
        </row>
        <row r="55">
          <cell r="A55" t="str">
            <v>Motobomba</v>
          </cell>
          <cell r="B55">
            <v>3750</v>
          </cell>
          <cell r="D55">
            <v>30000</v>
          </cell>
          <cell r="E55">
            <v>0.02</v>
          </cell>
          <cell r="F55">
            <v>30600</v>
          </cell>
          <cell r="G55" t="str">
            <v>construdata</v>
          </cell>
        </row>
        <row r="56">
          <cell r="A56" t="str">
            <v>Canguro</v>
          </cell>
          <cell r="B56">
            <v>6875</v>
          </cell>
          <cell r="D56">
            <v>55000</v>
          </cell>
          <cell r="E56">
            <v>0.02</v>
          </cell>
          <cell r="F56">
            <v>56100</v>
          </cell>
          <cell r="G56" t="str">
            <v>constructor</v>
          </cell>
        </row>
        <row r="57">
          <cell r="A57" t="str">
            <v>Pulidora incluye piedras para pulido</v>
          </cell>
          <cell r="B57">
            <v>3775</v>
          </cell>
          <cell r="D57">
            <v>30200</v>
          </cell>
          <cell r="E57">
            <v>0.02</v>
          </cell>
          <cell r="F57">
            <v>30804</v>
          </cell>
          <cell r="G57" t="str">
            <v>construdata</v>
          </cell>
        </row>
        <row r="58">
          <cell r="A58" t="str">
            <v>Cortadora de ladrillo incluye disco</v>
          </cell>
          <cell r="B58">
            <v>4750</v>
          </cell>
          <cell r="D58">
            <v>38000</v>
          </cell>
          <cell r="E58">
            <v>0.02</v>
          </cell>
          <cell r="F58">
            <v>38760</v>
          </cell>
        </row>
        <row r="59">
          <cell r="A59" t="str">
            <v>Broca tusteno de 1/4"</v>
          </cell>
        </row>
        <row r="60">
          <cell r="A60" t="str">
            <v>Broca tusteno de 3/8"</v>
          </cell>
        </row>
        <row r="61">
          <cell r="A61" t="str">
            <v>Broca tusteno de 1/2"</v>
          </cell>
        </row>
        <row r="62">
          <cell r="A62" t="str">
            <v>Broca tusteno de 5/8"</v>
          </cell>
        </row>
        <row r="63">
          <cell r="A63" t="str">
            <v xml:space="preserve">Grua </v>
          </cell>
          <cell r="B63">
            <v>50000</v>
          </cell>
          <cell r="D63">
            <v>400000</v>
          </cell>
          <cell r="F63">
            <v>400000</v>
          </cell>
          <cell r="G63" t="str">
            <v>construdata</v>
          </cell>
        </row>
      </sheetData>
      <sheetData sheetId="20">
        <row r="10">
          <cell r="A10" t="str">
            <v>Descripción</v>
          </cell>
        </row>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Abrazadera metálica 1 1/4"</v>
          </cell>
        </row>
        <row r="18">
          <cell r="A18" t="str">
            <v>Abrazadera metálica 1"</v>
          </cell>
        </row>
        <row r="19">
          <cell r="A19" t="str">
            <v>Abrazadera metálica 2"</v>
          </cell>
        </row>
        <row r="20">
          <cell r="A20" t="str">
            <v xml:space="preserve">Accesorio novafort </v>
          </cell>
        </row>
        <row r="21">
          <cell r="A21" t="str">
            <v>Accesorio PVCP-RDE 2" UZ</v>
          </cell>
        </row>
        <row r="22">
          <cell r="A22" t="str">
            <v>Accesorio PVCP-RDE 3" UZ</v>
          </cell>
        </row>
        <row r="23">
          <cell r="A23" t="str">
            <v>Accesorios - H.G. 1/2"</v>
          </cell>
        </row>
        <row r="24">
          <cell r="A24" t="str">
            <v>Accesorios - Y de 3"</v>
          </cell>
        </row>
        <row r="25">
          <cell r="A25" t="str">
            <v>Accesorios - Y de 4"</v>
          </cell>
        </row>
        <row r="26">
          <cell r="A26" t="str">
            <v>Accesorios PVC</v>
          </cell>
        </row>
        <row r="27">
          <cell r="A27" t="str">
            <v>Accesorios PVC-P 1 1/2"</v>
          </cell>
        </row>
        <row r="28">
          <cell r="A28" t="str">
            <v>Accesorios PVC-P 1 1/4"</v>
          </cell>
        </row>
        <row r="29">
          <cell r="A29" t="str">
            <v>Accesorios PVC-P 1"</v>
          </cell>
        </row>
        <row r="30">
          <cell r="A30" t="str">
            <v>Accesorios PVC-P 1/2"</v>
          </cell>
        </row>
        <row r="31">
          <cell r="A31" t="str">
            <v>Accesorios PVC-P 3/4"</v>
          </cell>
        </row>
        <row r="32">
          <cell r="A32" t="str">
            <v>Acero 37,000 p.s.i. 1/4"</v>
          </cell>
        </row>
        <row r="33">
          <cell r="A33" t="str">
            <v xml:space="preserve">Acero 60,000 p.s.i. </v>
          </cell>
        </row>
        <row r="34">
          <cell r="A34" t="str">
            <v>Acero de refuerzo 60000 PSI</v>
          </cell>
        </row>
        <row r="35">
          <cell r="A35" t="str">
            <v xml:space="preserve">Acero figurado 37,000 </v>
          </cell>
        </row>
        <row r="36">
          <cell r="A36" t="str">
            <v>Acero figurado 60,000 p.s.i. 1/2"</v>
          </cell>
        </row>
        <row r="37">
          <cell r="A37" t="str">
            <v>Acido muriatico</v>
          </cell>
        </row>
        <row r="38">
          <cell r="A38" t="str">
            <v xml:space="preserve">Acoflex plastico de 1/2" x  50 cms Lavamanos </v>
          </cell>
        </row>
        <row r="39">
          <cell r="A39" t="str">
            <v>Acoflex plastico de 1/2" x 7/8" de 50 cms. Sanitario</v>
          </cell>
        </row>
        <row r="40">
          <cell r="A40" t="str">
            <v>Acrilico transparente 2 mm, protección UV</v>
          </cell>
        </row>
        <row r="41">
          <cell r="A41" t="str">
            <v>Ad.Terminal cond.1"</v>
          </cell>
        </row>
        <row r="42">
          <cell r="A42" t="str">
            <v>Ad.Terminal cond.1/2"</v>
          </cell>
        </row>
        <row r="43">
          <cell r="A43" t="str">
            <v>Ad.Terminal cond.3/4"</v>
          </cell>
        </row>
        <row r="44">
          <cell r="A44" t="str">
            <v>Adaptador bajante rectangular PVC - Aguas Lluvias</v>
          </cell>
        </row>
        <row r="45">
          <cell r="A45" t="str">
            <v>Adaptador bajante rectangular PVC - alcantarillado</v>
          </cell>
        </row>
        <row r="46">
          <cell r="A46" t="str">
            <v>Adaptador conduit de 1/2"</v>
          </cell>
        </row>
        <row r="47">
          <cell r="A47" t="str">
            <v>Adaptador hembra PE AL PE 1216 - 1/2"</v>
          </cell>
        </row>
        <row r="48">
          <cell r="A48" t="str">
            <v>Adaptador hembra PE AL PE 1216 - 3/4"</v>
          </cell>
        </row>
        <row r="49">
          <cell r="A49" t="str">
            <v>Adaptador macho PE AL PE 1216 - 1/2"</v>
          </cell>
        </row>
        <row r="50">
          <cell r="A50" t="str">
            <v>Adaptador macho PE AL PE 1216 - 3/4"</v>
          </cell>
        </row>
        <row r="51">
          <cell r="A51" t="str">
            <v>Adaptador macho PVC de 1 1/2"</v>
          </cell>
        </row>
        <row r="52">
          <cell r="A52" t="str">
            <v>Adaptador macho PVC de 1"</v>
          </cell>
        </row>
        <row r="53">
          <cell r="A53" t="str">
            <v>Adaptador macho PVC de 1/2"</v>
          </cell>
        </row>
        <row r="54">
          <cell r="A54" t="str">
            <v>Adaptador macho PVC de 2 plg</v>
          </cell>
        </row>
        <row r="55">
          <cell r="A55" t="str">
            <v>Adoquín peatonal Santa Fe</v>
          </cell>
        </row>
        <row r="56">
          <cell r="A56" t="str">
            <v>Agua</v>
          </cell>
        </row>
        <row r="57">
          <cell r="A57" t="str">
            <v>Aislador de carrete en porcelana</v>
          </cell>
        </row>
        <row r="58">
          <cell r="A58" t="str">
            <v>Aislador de rosca para empalme</v>
          </cell>
        </row>
        <row r="59">
          <cell r="A59" t="str">
            <v>Aislador para percha BT</v>
          </cell>
        </row>
        <row r="60">
          <cell r="A60" t="str">
            <v>Aislador tipo pin</v>
          </cell>
        </row>
        <row r="61">
          <cell r="A61" t="str">
            <v>Alambre cobre THW 10 AWG</v>
          </cell>
        </row>
        <row r="62">
          <cell r="A62" t="str">
            <v>Alambre cobre THW 12 AWG</v>
          </cell>
        </row>
        <row r="63">
          <cell r="A63" t="str">
            <v>Alambre cobre THW 14 AWG</v>
          </cell>
        </row>
        <row r="64">
          <cell r="A64" t="str">
            <v>Alambre cobre THW 8 AWG</v>
          </cell>
        </row>
        <row r="65">
          <cell r="A65" t="str">
            <v>Alambre Cu desnudo AWG 10</v>
          </cell>
        </row>
        <row r="66">
          <cell r="A66" t="str">
            <v>Alambre Cu desnudo AWG 12</v>
          </cell>
        </row>
        <row r="67">
          <cell r="A67" t="str">
            <v>Alambre Cu desnudo AWG 14</v>
          </cell>
        </row>
        <row r="68">
          <cell r="A68" t="str">
            <v>Alambre de cobre No 10</v>
          </cell>
        </row>
        <row r="69">
          <cell r="A69" t="str">
            <v>Alambre de cobre No 12</v>
          </cell>
        </row>
        <row r="70">
          <cell r="A70" t="str">
            <v>Alambre de cobre No 14 desnudo</v>
          </cell>
        </row>
        <row r="71">
          <cell r="A71" t="str">
            <v>Alambre negro Cal. 18</v>
          </cell>
        </row>
        <row r="72">
          <cell r="A72" t="str">
            <v>Alambre Teléfono 2x22 estañado</v>
          </cell>
        </row>
        <row r="73">
          <cell r="A73" t="str">
            <v>Alicates</v>
          </cell>
        </row>
        <row r="74">
          <cell r="A74" t="str">
            <v>Alquiler Campamento 20 a 60 M2</v>
          </cell>
        </row>
        <row r="75">
          <cell r="A75" t="str">
            <v>Alumol Sika</v>
          </cell>
        </row>
        <row r="76">
          <cell r="A76" t="str">
            <v>Amarre plástico (zuncho)</v>
          </cell>
        </row>
        <row r="77">
          <cell r="A77" t="str">
            <v>Anclajes y abrazadera para bajantes aguas lluvias (3 - 4 plg)</v>
          </cell>
        </row>
        <row r="78">
          <cell r="A78" t="str">
            <v>Angulo 2 1/2" x 2 1/2" x 3/16"</v>
          </cell>
        </row>
        <row r="79">
          <cell r="A79" t="str">
            <v>Angulo 3/4 x 1/8</v>
          </cell>
        </row>
        <row r="80">
          <cell r="A80" t="str">
            <v>Angulo de cercha de 2" x 1"</v>
          </cell>
        </row>
        <row r="81">
          <cell r="A81" t="str">
            <v>Angulo de unión A-29</v>
          </cell>
        </row>
        <row r="82">
          <cell r="A82" t="str">
            <v>Anticorrosivo rojo claro PHLC</v>
          </cell>
        </row>
        <row r="83">
          <cell r="A83" t="str">
            <v xml:space="preserve">Antihumedad fachada </v>
          </cell>
        </row>
        <row r="84">
          <cell r="A84" t="str">
            <v>Arandela</v>
          </cell>
        </row>
        <row r="85">
          <cell r="A85" t="str">
            <v>Arbol especie local de 1,80 a 2,00 mts</v>
          </cell>
        </row>
        <row r="86">
          <cell r="A86" t="str">
            <v>Arena Amarilla Lavada</v>
          </cell>
        </row>
        <row r="87">
          <cell r="A87" t="str">
            <v>Arena Blanca</v>
          </cell>
        </row>
        <row r="88">
          <cell r="A88" t="str">
            <v>Arena de peña</v>
          </cell>
        </row>
        <row r="89">
          <cell r="A89" t="str">
            <v>Arena de rio</v>
          </cell>
        </row>
        <row r="90">
          <cell r="A90" t="str">
            <v>Arena de río (viaje 5 m3)</v>
          </cell>
        </row>
        <row r="91">
          <cell r="A91" t="str">
            <v xml:space="preserve">Arena lavada blanca </v>
          </cell>
        </row>
        <row r="92">
          <cell r="A92" t="str">
            <v>Arena lavada de pozo</v>
          </cell>
        </row>
        <row r="93">
          <cell r="A93" t="str">
            <v>Atornillador</v>
          </cell>
        </row>
        <row r="94">
          <cell r="A94" t="str">
            <v>Automático 3x100 Amp.</v>
          </cell>
        </row>
        <row r="95">
          <cell r="A95" t="str">
            <v>Automático 3x30, 3x40, 3x50 o 3x60 Amp.</v>
          </cell>
        </row>
        <row r="96">
          <cell r="A96" t="str">
            <v>Automático enchufable 1x20 Amp.</v>
          </cell>
        </row>
        <row r="97">
          <cell r="A97" t="str">
            <v>Automático enchufable 1x40 Amp.</v>
          </cell>
        </row>
        <row r="98">
          <cell r="A98" t="str">
            <v>Automático enchufable 2x20, 2x30, 2x40, 2x50 o 2x60 Amp.</v>
          </cell>
        </row>
        <row r="99">
          <cell r="A99" t="str">
            <v>Automático enchufable 2x70, 2x80 o 2x100 Amp.</v>
          </cell>
        </row>
        <row r="100">
          <cell r="A100" t="str">
            <v>Bajante PVC Rectangular</v>
          </cell>
        </row>
        <row r="101">
          <cell r="A101" t="str">
            <v xml:space="preserve">Baldosin cerámico blanco 20 x 20  Trafico 4 </v>
          </cell>
        </row>
        <row r="102">
          <cell r="A102" t="str">
            <v>Baldosin cerámico blanco 30 x 30</v>
          </cell>
        </row>
        <row r="103">
          <cell r="A103" t="str">
            <v>Baldosin cerámico cristanac corona 32,4 x 32,4</v>
          </cell>
        </row>
        <row r="104">
          <cell r="A104" t="str">
            <v>Baldosin cerámico Italia (30,5 x 30,5)</v>
          </cell>
        </row>
        <row r="105">
          <cell r="A105" t="str">
            <v>Baldosin cerámico pared  de 20 x 20 blanco primera</v>
          </cell>
        </row>
        <row r="106">
          <cell r="A106" t="str">
            <v>Baldosin cerámico pared Valencia 20,5 x 30,5</v>
          </cell>
        </row>
        <row r="107">
          <cell r="A107" t="str">
            <v>Baldosin de granito (30 x 30)</v>
          </cell>
        </row>
        <row r="108">
          <cell r="A108" t="str">
            <v>Barniz vitriflex</v>
          </cell>
        </row>
        <row r="109">
          <cell r="A109" t="str">
            <v>Barra  proyectante Franklin Brass, en acero Inoxidable de  1-1/4" 39 - 1/4" proyectante, capacidad mínima de 500 libras; incluye chazos y tornillos suminsitrados por el fabricante.</v>
          </cell>
        </row>
        <row r="110">
          <cell r="A110" t="str">
            <v>Barra discapacitados 18" (46 cm) cromo grival</v>
          </cell>
        </row>
        <row r="111">
          <cell r="A111" t="str">
            <v>Barra discapacitados 30" (76 cm) cromo grival; incluye chazos y tornillos, suministrados por el fabricante</v>
          </cell>
        </row>
        <row r="112">
          <cell r="A112" t="str">
            <v>Bentonita</v>
          </cell>
        </row>
        <row r="113">
          <cell r="A113" t="str">
            <v>Bisagra alum.Ext 2"</v>
          </cell>
        </row>
        <row r="114">
          <cell r="A114" t="str">
            <v>Bisagra alum.Ext 3"</v>
          </cell>
        </row>
        <row r="115">
          <cell r="A115" t="str">
            <v>Bisagra Metalisteria triple</v>
          </cell>
        </row>
        <row r="116">
          <cell r="A116" t="str">
            <v>Bloque calado sencillo 20 x 20</v>
          </cell>
        </row>
        <row r="117">
          <cell r="A117" t="str">
            <v>Bloque en concreto par muros estructurales de 0,09 x 19 x 39</v>
          </cell>
        </row>
        <row r="118">
          <cell r="A118" t="str">
            <v>Bloque en concreto para muros  tipo piedra de 12 x 20 X 40 cm.</v>
          </cell>
        </row>
        <row r="119">
          <cell r="A119" t="str">
            <v>Bloque en concreto para muros estructurales de 12  X 20 X 40</v>
          </cell>
        </row>
        <row r="120">
          <cell r="A120" t="str">
            <v>Bloque en concreto para muros no estructurales, lisos de  6 x 20 x 40</v>
          </cell>
        </row>
        <row r="121">
          <cell r="A121" t="str">
            <v>Bloque muro LN-14N</v>
          </cell>
        </row>
        <row r="122">
          <cell r="A122" t="str">
            <v>Bloque No.4</v>
          </cell>
        </row>
        <row r="123">
          <cell r="A123" t="str">
            <v>Bloque No.5</v>
          </cell>
        </row>
        <row r="124">
          <cell r="A124" t="str">
            <v>Bombillo de bajo consumo</v>
          </cell>
        </row>
        <row r="125">
          <cell r="A125" t="str">
            <v>Boquilla terminal EMT de 1"</v>
          </cell>
        </row>
        <row r="126">
          <cell r="A126" t="str">
            <v>Boquilla terminal EMT de 1-1/2"</v>
          </cell>
        </row>
        <row r="127">
          <cell r="A127" t="str">
            <v>Boquilla terminal EMT de 3/4"</v>
          </cell>
        </row>
        <row r="128">
          <cell r="A128" t="str">
            <v>Boquilla terminal PVC de 1"</v>
          </cell>
        </row>
        <row r="129">
          <cell r="A129" t="str">
            <v>Boquilla terminal PVC de 1/2"</v>
          </cell>
        </row>
        <row r="130">
          <cell r="A130" t="str">
            <v>Boquilla terminal PVC de 1-1/2"</v>
          </cell>
        </row>
        <row r="131">
          <cell r="A131" t="str">
            <v>Boquilla terminal PVC de 3/4"</v>
          </cell>
        </row>
        <row r="132">
          <cell r="A132" t="str">
            <v>Brazo para luminaria en poste</v>
          </cell>
        </row>
        <row r="133">
          <cell r="A133" t="str">
            <v>Breaker de riel bipolar  2 x 100A</v>
          </cell>
        </row>
        <row r="134">
          <cell r="A134" t="str">
            <v>Broca para concreto 1/2"</v>
          </cell>
        </row>
        <row r="135">
          <cell r="A135" t="str">
            <v>Broca para concreto 1/4"</v>
          </cell>
        </row>
        <row r="136">
          <cell r="A136" t="str">
            <v>Buje roscado  1" x 1 1/4"  PVC - Presión</v>
          </cell>
        </row>
        <row r="137">
          <cell r="A137" t="str">
            <v>Buje roscado  1" x 3/4"  PVC - Presión</v>
          </cell>
        </row>
        <row r="138">
          <cell r="A138" t="str">
            <v>Buje roscado  3/4" x 1/2" PVC - Presión</v>
          </cell>
        </row>
        <row r="139">
          <cell r="A139" t="str">
            <v>Caballete para cubierta bioclimatica, en acero y foil de aluminio de 0,70 x 2 mts</v>
          </cell>
        </row>
        <row r="140">
          <cell r="A140" t="str">
            <v>Cable ACSR 1/0</v>
          </cell>
        </row>
        <row r="141">
          <cell r="A141" t="str">
            <v>Cable ACSR 2/0</v>
          </cell>
        </row>
        <row r="142">
          <cell r="A142" t="str">
            <v>Cable antifraude 1x8+8</v>
          </cell>
        </row>
        <row r="143">
          <cell r="A143" t="str">
            <v>Cable antifraude 2x4+4</v>
          </cell>
        </row>
        <row r="144">
          <cell r="A144" t="str">
            <v>Cable antifraude 2x6+6</v>
          </cell>
        </row>
        <row r="145">
          <cell r="A145" t="str">
            <v>Cable antifraude 2x8+8</v>
          </cell>
        </row>
        <row r="146">
          <cell r="A146" t="str">
            <v>Cable antifraude 3x4+6</v>
          </cell>
        </row>
        <row r="147">
          <cell r="A147" t="str">
            <v>Cable antifraude 3x6+8</v>
          </cell>
        </row>
        <row r="148">
          <cell r="A148" t="str">
            <v>Cable antifraude 3x8+10</v>
          </cell>
        </row>
        <row r="149">
          <cell r="A149" t="str">
            <v>Cable de cobre No 2</v>
          </cell>
        </row>
        <row r="150">
          <cell r="A150" t="str">
            <v>Cable de cobre No 4</v>
          </cell>
        </row>
        <row r="151">
          <cell r="A151" t="str">
            <v>Cable de cobre No 6</v>
          </cell>
        </row>
        <row r="152">
          <cell r="A152" t="str">
            <v>Cable de cobre No 8</v>
          </cell>
        </row>
        <row r="153">
          <cell r="A153" t="str">
            <v xml:space="preserve">Cadena galvanizada 3/8" </v>
          </cell>
        </row>
        <row r="154">
          <cell r="A154" t="str">
            <v>Caja 2400</v>
          </cell>
        </row>
        <row r="155">
          <cell r="A155" t="str">
            <v>Caja 5800</v>
          </cell>
        </row>
        <row r="156">
          <cell r="A156" t="str">
            <v>Caja de un medidor Agua</v>
          </cell>
        </row>
        <row r="157">
          <cell r="A157" t="str">
            <v>Caja en mampostería de 30x30x30</v>
          </cell>
        </row>
        <row r="158">
          <cell r="A158" t="str">
            <v>Caja en mampostería doble</v>
          </cell>
        </row>
        <row r="159">
          <cell r="A159" t="str">
            <v>Caja en mampostería sencilla</v>
          </cell>
        </row>
        <row r="160">
          <cell r="A160" t="str">
            <v>Caja en mampostería tipo A.P.</v>
          </cell>
        </row>
        <row r="161">
          <cell r="A161" t="str">
            <v>Caja octagonal</v>
          </cell>
        </row>
        <row r="162">
          <cell r="A162" t="str">
            <v>Caja para 2 circuitos monofásica</v>
          </cell>
        </row>
        <row r="163">
          <cell r="A163" t="str">
            <v>Caja para 3 circuitos monofásica</v>
          </cell>
        </row>
        <row r="164">
          <cell r="A164" t="str">
            <v>Caja para 4 circuitos monofásica</v>
          </cell>
        </row>
        <row r="165">
          <cell r="A165" t="str">
            <v>Caja para 6 circuitos monofásica</v>
          </cell>
        </row>
        <row r="166">
          <cell r="A166" t="str">
            <v>Caja para 9 circuitos bifásica</v>
          </cell>
        </row>
        <row r="167">
          <cell r="A167" t="str">
            <v>Caja para contador energia</v>
          </cell>
        </row>
        <row r="168">
          <cell r="A168" t="str">
            <v>Caja para contador medición indirecta</v>
          </cell>
        </row>
        <row r="169">
          <cell r="A169" t="str">
            <v>Caja tapa registro europa de 15 x 15 blanca</v>
          </cell>
        </row>
        <row r="170">
          <cell r="A170" t="str">
            <v>Calado en concreto prefabricado de 0,40 x 0,40 x 0,20 mts (según diseño arquitectónico)</v>
          </cell>
        </row>
        <row r="171">
          <cell r="A171" t="str">
            <v>Canal PVC  Tipo Amazonas</v>
          </cell>
        </row>
        <row r="172">
          <cell r="A172" t="str">
            <v>Canaleta .8  L=2.40</v>
          </cell>
        </row>
        <row r="173">
          <cell r="A173" t="str">
            <v>Canaleta Metal C/Divis.10 x 4</v>
          </cell>
        </row>
        <row r="174">
          <cell r="A174" t="str">
            <v>Capacete 1"</v>
          </cell>
        </row>
        <row r="175">
          <cell r="A175" t="str">
            <v>Capacete 1-1/2"</v>
          </cell>
        </row>
        <row r="176">
          <cell r="A176" t="str">
            <v>Capacete 3/4"</v>
          </cell>
        </row>
        <row r="177">
          <cell r="A177" t="str">
            <v>Capacete de 1 1/2"</v>
          </cell>
        </row>
        <row r="178">
          <cell r="A178" t="str">
            <v>Capacete de 1 1/4"</v>
          </cell>
        </row>
        <row r="179">
          <cell r="A179" t="str">
            <v>Caseton de E = 0,52 m</v>
          </cell>
        </row>
        <row r="180">
          <cell r="A180" t="str">
            <v>Caseton de E = 0.40 m</v>
          </cell>
        </row>
        <row r="181">
          <cell r="A181" t="str">
            <v>Caseton de E = 0.42 m</v>
          </cell>
        </row>
        <row r="182">
          <cell r="A182" t="str">
            <v>Caseton de E = 0.45 m</v>
          </cell>
        </row>
        <row r="183">
          <cell r="A183" t="str">
            <v xml:space="preserve">Cemento blanco </v>
          </cell>
        </row>
        <row r="184">
          <cell r="A184" t="str">
            <v xml:space="preserve">Cemento gris </v>
          </cell>
        </row>
        <row r="185">
          <cell r="A185" t="str">
            <v>Cerco ordinario 3M</v>
          </cell>
        </row>
        <row r="186">
          <cell r="A186" t="str">
            <v>Cerradura de alcoba en poma metálica</v>
          </cell>
        </row>
        <row r="187">
          <cell r="A187" t="str">
            <v>Cerradura Gato doble cerrojo/210400</v>
          </cell>
        </row>
        <row r="188">
          <cell r="A188" t="str">
            <v>Cerradura Inafer C-998 Madera</v>
          </cell>
        </row>
        <row r="189">
          <cell r="A189" t="str">
            <v>Cerradura puerta discapacitados 63 AA - F30 B A &amp; A</v>
          </cell>
        </row>
        <row r="190">
          <cell r="A190" t="str">
            <v xml:space="preserve">Cerradura Schlage, cilindrica de manija Jupiter cromada mate Ref. </v>
          </cell>
        </row>
        <row r="191">
          <cell r="A191" t="str">
            <v>Cerradura Shlage Ref A30D - terraza, Georgia</v>
          </cell>
        </row>
        <row r="192">
          <cell r="A192" t="str">
            <v>Cerradura Shlage Ref B362 Doble cilindro</v>
          </cell>
        </row>
        <row r="193">
          <cell r="A193" t="str">
            <v>Cerradura YALE 170 1/4</v>
          </cell>
        </row>
        <row r="194">
          <cell r="A194" t="str">
            <v>Cerradura YALE doble pasador 987-1 1/4</v>
          </cell>
        </row>
        <row r="195">
          <cell r="A195" t="str">
            <v>Cesped - especie nativa</v>
          </cell>
        </row>
        <row r="196">
          <cell r="A196" t="str">
            <v xml:space="preserve">Chazo p/tornillo </v>
          </cell>
        </row>
        <row r="197">
          <cell r="A197" t="str">
            <v>Cheque red white roscado  3/4"; incluye accesorios</v>
          </cell>
        </row>
        <row r="198">
          <cell r="A198" t="str">
            <v>Cheque red white roscado de   1/2"; incluye accesorios</v>
          </cell>
        </row>
        <row r="199">
          <cell r="A199" t="str">
            <v>Cheque red white roscado de 1"; incluye accesorios</v>
          </cell>
        </row>
        <row r="200">
          <cell r="A200" t="str">
            <v>Cinta aislante</v>
          </cell>
        </row>
        <row r="201">
          <cell r="A201" t="str">
            <v>Cinta peligro</v>
          </cell>
        </row>
        <row r="202">
          <cell r="A202" t="str">
            <v xml:space="preserve">Cinta Teflón </v>
          </cell>
        </row>
        <row r="203">
          <cell r="A203" t="str">
            <v>Clavija de caucho 3 polos aérea</v>
          </cell>
        </row>
        <row r="204">
          <cell r="A204" t="str">
            <v>CLORO DESINFECTANTE</v>
          </cell>
        </row>
        <row r="205">
          <cell r="A205" t="str">
            <v>Codo 90º  CxC Sanitario 2"</v>
          </cell>
        </row>
        <row r="206">
          <cell r="A206" t="str">
            <v>Codo 90º  CxC Sanitario 3"</v>
          </cell>
        </row>
        <row r="207">
          <cell r="A207" t="str">
            <v>Codo 90º  CxC Sanitario 4"</v>
          </cell>
        </row>
        <row r="208">
          <cell r="A208" t="str">
            <v>Codo 90º 1/4 CxC 3"</v>
          </cell>
        </row>
        <row r="209">
          <cell r="A209" t="str">
            <v>Codo 90º 1/4 CxC 4"</v>
          </cell>
        </row>
        <row r="210">
          <cell r="A210" t="str">
            <v>Codo 90º Pres.PVC 1 1/2"</v>
          </cell>
        </row>
        <row r="211">
          <cell r="A211" t="str">
            <v>Codo 90º Pres.PVC 1"</v>
          </cell>
        </row>
        <row r="212">
          <cell r="A212" t="str">
            <v>Codo 90º Pres.PVC 1/2"</v>
          </cell>
        </row>
        <row r="213">
          <cell r="A213" t="str">
            <v>Codo 90º Pres.PVC 2"</v>
          </cell>
        </row>
        <row r="214">
          <cell r="A214" t="str">
            <v>Codo 90º Pres.PVC 3/4"</v>
          </cell>
        </row>
        <row r="215">
          <cell r="A215" t="str">
            <v>Codo bajante 90º PVC rectangular</v>
          </cell>
        </row>
        <row r="216">
          <cell r="A216" t="str">
            <v>Codo H.G: 1"</v>
          </cell>
        </row>
        <row r="217">
          <cell r="A217" t="str">
            <v>Codo H.G: 1. 1/2"</v>
          </cell>
        </row>
        <row r="218">
          <cell r="A218" t="str">
            <v>Codo H.G: 1/2"</v>
          </cell>
        </row>
        <row r="219">
          <cell r="A219" t="str">
            <v>Codo PVC-P 1/2"</v>
          </cell>
        </row>
        <row r="220">
          <cell r="A220" t="str">
            <v>Codo PVC-P 3/4"</v>
          </cell>
        </row>
        <row r="221">
          <cell r="A221" t="str">
            <v>Codo PVC-S  22,5º</v>
          </cell>
        </row>
        <row r="222">
          <cell r="A222" t="str">
            <v>Concreto de 2,000 p.s.i.</v>
          </cell>
        </row>
        <row r="223">
          <cell r="A223" t="str">
            <v>Concreto de 2,500 p.s.i.</v>
          </cell>
        </row>
        <row r="224">
          <cell r="A224" t="str">
            <v>Concreto de 3,000 p.s.i.</v>
          </cell>
        </row>
        <row r="225">
          <cell r="A225" t="str">
            <v>Concreto de 3,000 p.s.i., premezclado y  bombeado</v>
          </cell>
        </row>
        <row r="226">
          <cell r="A226" t="str">
            <v>Concreto de 3,500 p.s.i.</v>
          </cell>
        </row>
        <row r="227">
          <cell r="A227" t="str">
            <v>Concreto de 4,000 p.s.i.</v>
          </cell>
        </row>
        <row r="228">
          <cell r="A228" t="str">
            <v>Conector para varilla cooper weld</v>
          </cell>
        </row>
        <row r="229">
          <cell r="A229" t="str">
            <v>Contador electrónico bifásico</v>
          </cell>
        </row>
        <row r="230">
          <cell r="A230" t="str">
            <v>Contador electrónico Trifásico</v>
          </cell>
        </row>
        <row r="231">
          <cell r="A231" t="str">
            <v>Coraza PVC de 1/2"</v>
          </cell>
        </row>
        <row r="232">
          <cell r="A232" t="str">
            <v>Cortacircuito de cañuela</v>
          </cell>
        </row>
        <row r="233">
          <cell r="A233" t="str">
            <v>Cortafrío</v>
          </cell>
        </row>
        <row r="234">
          <cell r="A234" t="str">
            <v>Cruceta de 1.50</v>
          </cell>
        </row>
        <row r="235">
          <cell r="A235" t="str">
            <v>Curva conduit PVC 1"</v>
          </cell>
        </row>
        <row r="236">
          <cell r="A236" t="str">
            <v>Curva conduit PVC 1/2"</v>
          </cell>
        </row>
        <row r="237">
          <cell r="A237" t="str">
            <v>Curva conduit PVC 1-1/2"</v>
          </cell>
        </row>
        <row r="238">
          <cell r="A238" t="str">
            <v>Curva conduit PVC 3/4"</v>
          </cell>
        </row>
        <row r="239">
          <cell r="A239" t="str">
            <v>Curva galvanizada de 1 1/2"</v>
          </cell>
        </row>
        <row r="240">
          <cell r="A240" t="str">
            <v>Curva galvanizada de 1 1/4"</v>
          </cell>
        </row>
        <row r="241">
          <cell r="A241" t="str">
            <v>Curva galvanizada de 1"</v>
          </cell>
        </row>
        <row r="242">
          <cell r="A242" t="str">
            <v>Derivación luminaria con empalme y cable encauchetado</v>
          </cell>
        </row>
        <row r="243">
          <cell r="A243" t="str">
            <v>Desagüe automatico lavamanos</v>
          </cell>
        </row>
        <row r="244">
          <cell r="A244" t="str">
            <v>Detergentes, ácidos</v>
          </cell>
        </row>
        <row r="245">
          <cell r="A245" t="str">
            <v>Diagonal</v>
          </cell>
        </row>
        <row r="246">
          <cell r="A246" t="str">
            <v>Disolvente Thinner</v>
          </cell>
        </row>
        <row r="247">
          <cell r="A247" t="str">
            <v>Divisor Ref ALN - 546</v>
          </cell>
        </row>
        <row r="248">
          <cell r="A248" t="str">
            <v>Domo acrílico</v>
          </cell>
        </row>
        <row r="249">
          <cell r="A249" t="str">
            <v xml:space="preserve">Ducha  sencilla incluye accesorios </v>
          </cell>
        </row>
        <row r="250">
          <cell r="A250" t="str">
            <v>Durmiente abarco 4M</v>
          </cell>
        </row>
        <row r="251">
          <cell r="A251" t="str">
            <v>Durmiente ordinario 3 m</v>
          </cell>
        </row>
        <row r="252">
          <cell r="A252" t="str">
            <v>Empaque Triangular Caucho</v>
          </cell>
        </row>
        <row r="253">
          <cell r="A253" t="str">
            <v>Encauchetado 3x14</v>
          </cell>
        </row>
        <row r="254">
          <cell r="A254" t="str">
            <v>Enchape de mesón en madera Cedro</v>
          </cell>
        </row>
        <row r="255">
          <cell r="A255" t="str">
            <v>Encofroil MET- Desmoldante Cast Off</v>
          </cell>
        </row>
        <row r="256">
          <cell r="A256" t="str">
            <v>Escuadra metálica para anclaje</v>
          </cell>
        </row>
        <row r="257">
          <cell r="A257" t="str">
            <v>Esfumado 20,5 x 20,5</v>
          </cell>
        </row>
        <row r="258">
          <cell r="A258" t="str">
            <v>Esmalte epoxico Epoxibler 2 componentes</v>
          </cell>
        </row>
        <row r="259">
          <cell r="A259" t="str">
            <v>Esmalte mate supersintético</v>
          </cell>
        </row>
        <row r="260">
          <cell r="A260" t="str">
            <v>Esmalte sintético para señalización</v>
          </cell>
        </row>
        <row r="261">
          <cell r="A261" t="str">
            <v>Esmalte sintético Pintulux</v>
          </cell>
        </row>
        <row r="262">
          <cell r="A262" t="str">
            <v>Esmalte sobre reja</v>
          </cell>
        </row>
        <row r="263">
          <cell r="A263" t="str">
            <v>Espárrago para anclaje</v>
          </cell>
        </row>
        <row r="264">
          <cell r="A264" t="str">
            <v>Espejo biselado de 4 mm</v>
          </cell>
        </row>
        <row r="265">
          <cell r="A265" t="str">
            <v>Estaca madera para replanteo</v>
          </cell>
        </row>
        <row r="266">
          <cell r="A266" t="str">
            <v xml:space="preserve">Estuco </v>
          </cell>
        </row>
        <row r="267">
          <cell r="A267" t="str">
            <v xml:space="preserve">Falleba </v>
          </cell>
        </row>
        <row r="268">
          <cell r="A268" t="str">
            <v>Falleba con portacandado</v>
          </cell>
        </row>
        <row r="269">
          <cell r="A269" t="str">
            <v>Flotador 3/4 plg - bronce, incluye accesorios</v>
          </cell>
        </row>
        <row r="270">
          <cell r="A270" t="str">
            <v>Flotador mecánico 1" Incluye accesorios</v>
          </cell>
        </row>
        <row r="271">
          <cell r="A271" t="str">
            <v>Fluorescente 2x32 bajo consumo</v>
          </cell>
        </row>
        <row r="272">
          <cell r="A272" t="str">
            <v>Fotocelda para luminaria en poste</v>
          </cell>
        </row>
        <row r="273">
          <cell r="A273" t="str">
            <v xml:space="preserve">Gancho galvanizado con platina </v>
          </cell>
        </row>
        <row r="274">
          <cell r="A274" t="str">
            <v>Gancho para canaleta 90 madera</v>
          </cell>
        </row>
        <row r="275">
          <cell r="A275" t="str">
            <v>Gancho teja eternit 150mm</v>
          </cell>
        </row>
        <row r="276">
          <cell r="A276" t="str">
            <v>Gancho teja eternit 55mm</v>
          </cell>
        </row>
        <row r="277">
          <cell r="A277" t="str">
            <v>Gancho Tensor GalvanizadoTipo comercial 5/16 x 4 1/4"</v>
          </cell>
        </row>
        <row r="278">
          <cell r="A278" t="str">
            <v>Geotextil NT 1600</v>
          </cell>
        </row>
        <row r="279">
          <cell r="A279" t="str">
            <v>Geotextil Tejido 1700</v>
          </cell>
        </row>
        <row r="280">
          <cell r="A280" t="str">
            <v>Grafil 6 mm</v>
          </cell>
        </row>
        <row r="281">
          <cell r="A281" t="str">
            <v>Grafil 8 mm</v>
          </cell>
        </row>
        <row r="282">
          <cell r="A282" t="str">
            <v>Granito No.2</v>
          </cell>
        </row>
        <row r="283">
          <cell r="A283" t="str">
            <v>Granito Pulido para mesones</v>
          </cell>
        </row>
        <row r="284">
          <cell r="A284" t="str">
            <v>Gravilla de rio (viaje 5 m3)</v>
          </cell>
        </row>
        <row r="285">
          <cell r="A285" t="str">
            <v>Gravilla mona Nº 2</v>
          </cell>
        </row>
        <row r="286">
          <cell r="A286" t="str">
            <v>Griferia Lavaplatos sencilla metal cromo</v>
          </cell>
        </row>
        <row r="287">
          <cell r="A287" t="str">
            <v>Grúa</v>
          </cell>
        </row>
        <row r="288">
          <cell r="A288" t="str">
            <v>Guardaescoba granito  7 X 33</v>
          </cell>
        </row>
        <row r="289">
          <cell r="A289" t="str">
            <v>Guardaescoba granito pulido media caña; tipo alfa</v>
          </cell>
        </row>
        <row r="290">
          <cell r="A290" t="str">
            <v>Guaya 1/8"</v>
          </cell>
        </row>
        <row r="291">
          <cell r="A291" t="str">
            <v>Hebilla bandit 3/8"</v>
          </cell>
        </row>
        <row r="292">
          <cell r="A292" t="str">
            <v>Hidrosello Canal Amazonas</v>
          </cell>
        </row>
        <row r="293">
          <cell r="A293" t="str">
            <v>Hierro cuadrado 9 mm</v>
          </cell>
        </row>
        <row r="294">
          <cell r="A294" t="str">
            <v>Hoja puerta triplex 0,81</v>
          </cell>
        </row>
        <row r="295">
          <cell r="A295" t="str">
            <v>Hoja puerta triplex 4mm.(2x1). Entamborada. Estructura ancho=0.10 m., espesor 4cm.</v>
          </cell>
        </row>
        <row r="296">
          <cell r="A296" t="str">
            <v>Icopor</v>
          </cell>
        </row>
        <row r="297">
          <cell r="A297" t="str">
            <v>Instalación Acometidad Sanitaria - Baños inc Mat.</v>
          </cell>
        </row>
        <row r="298">
          <cell r="A298" t="str">
            <v>Interruptor doble</v>
          </cell>
        </row>
        <row r="299">
          <cell r="A299" t="str">
            <v>Interruptor sencillo</v>
          </cell>
        </row>
        <row r="300">
          <cell r="A300" t="str">
            <v>Interruptor sencillo + tomacorriente con polo a tierra</v>
          </cell>
        </row>
        <row r="301">
          <cell r="A301" t="str">
            <v>Interruptor triple</v>
          </cell>
        </row>
        <row r="302">
          <cell r="A302" t="str">
            <v>Juego conx. Tanque</v>
          </cell>
        </row>
        <row r="303">
          <cell r="A303" t="str">
            <v>Ladrillo prensado Santa Fe</v>
          </cell>
        </row>
        <row r="304">
          <cell r="A304" t="str">
            <v>Ladrillo rejilla</v>
          </cell>
        </row>
        <row r="305">
          <cell r="A305" t="str">
            <v>Ladrillo tolete común</v>
          </cell>
        </row>
        <row r="306">
          <cell r="A306" t="str">
            <v>Ladrillo tolete estructural, color según especificaciones arquitectónicas, propias del proyecto (visto 2 caras)</v>
          </cell>
        </row>
        <row r="307">
          <cell r="A307" t="str">
            <v>Ladrillo tolete recocido</v>
          </cell>
        </row>
        <row r="308">
          <cell r="A308" t="str">
            <v>Lamina Cold-Rolled Cal. 18 - M2</v>
          </cell>
        </row>
        <row r="309">
          <cell r="A309" t="str">
            <v>Lamina Cold-Rolled Cal. 20</v>
          </cell>
        </row>
        <row r="310">
          <cell r="A310" t="str">
            <v>Lamina Cold-Rolled Cal.18  1,2 x 2,4 m</v>
          </cell>
        </row>
        <row r="311">
          <cell r="A311" t="str">
            <v>Lámina galvanizada Cal 18</v>
          </cell>
        </row>
        <row r="312">
          <cell r="A312" t="str">
            <v>Lamina galvanizada cal.20</v>
          </cell>
        </row>
        <row r="313">
          <cell r="A313" t="str">
            <v>Lámina lisa Aluminio e=3mm</v>
          </cell>
        </row>
        <row r="314">
          <cell r="A314" t="str">
            <v>Lámpara fluorescente 2 x 32 - T 8</v>
          </cell>
        </row>
        <row r="315">
          <cell r="A315" t="str">
            <v xml:space="preserve">Lámpara Fluorescente 2 x 48" </v>
          </cell>
        </row>
        <row r="316">
          <cell r="A316" t="str">
            <v>Lavamanos  de colgar blanco</v>
          </cell>
        </row>
        <row r="317">
          <cell r="A317" t="str">
            <v>Lavamanos de sobreponer blanco</v>
          </cell>
        </row>
        <row r="318">
          <cell r="A318" t="str">
            <v>Lavaplatos de empotrar acero inoxidable 35x50</v>
          </cell>
        </row>
        <row r="319">
          <cell r="A319" t="str">
            <v>Limpiador PVC 1/8</v>
          </cell>
        </row>
        <row r="320">
          <cell r="A320" t="str">
            <v>Llave individual para lavamanos</v>
          </cell>
        </row>
        <row r="321">
          <cell r="A321" t="str">
            <v>Llave terminal 1/2" - cromada , incluye adaptadores</v>
          </cell>
        </row>
        <row r="322">
          <cell r="A322" t="str">
            <v>Lona Verde</v>
          </cell>
        </row>
        <row r="323">
          <cell r="A323" t="str">
            <v>Lubricante de silicona Canal y Bajante Amazonas</v>
          </cell>
        </row>
        <row r="324">
          <cell r="A324" t="str">
            <v>Luminaria de sodio cerrada 125W 208W</v>
          </cell>
        </row>
        <row r="325">
          <cell r="A325" t="str">
            <v>Luminaria de sodio cerrada 70W 208W</v>
          </cell>
        </row>
        <row r="326">
          <cell r="A326" t="str">
            <v>Malla con vena</v>
          </cell>
        </row>
        <row r="327">
          <cell r="A327" t="str">
            <v>Malla electrosoldada D 4 x 4 mm y Separación 15 x 25 cm</v>
          </cell>
        </row>
        <row r="328">
          <cell r="A328" t="str">
            <v>Malla Eslabonada galvanizada Cal 12 huecos de 1/12 x  1/2 plg</v>
          </cell>
        </row>
        <row r="329">
          <cell r="A329" t="str">
            <v>Malla para gaviones</v>
          </cell>
        </row>
        <row r="330">
          <cell r="A330" t="str">
            <v>Malla tipo gallinero</v>
          </cell>
        </row>
        <row r="331">
          <cell r="A331" t="str">
            <v xml:space="preserve">Mallas electrosoldadas </v>
          </cell>
        </row>
        <row r="332">
          <cell r="A332" t="str">
            <v>Manija</v>
          </cell>
        </row>
        <row r="333">
          <cell r="A333" t="str">
            <v xml:space="preserve">Manija para ventana de aluminio </v>
          </cell>
        </row>
        <row r="334">
          <cell r="A334" t="str">
            <v>Maniobra de corte</v>
          </cell>
        </row>
        <row r="335">
          <cell r="A335" t="str">
            <v>Manto Asfaltico con foil de aluminio</v>
          </cell>
        </row>
        <row r="336">
          <cell r="A336" t="str">
            <v>Marco para caja doble</v>
          </cell>
        </row>
        <row r="337">
          <cell r="A337" t="str">
            <v>Marco para caja sencilla</v>
          </cell>
        </row>
        <row r="338">
          <cell r="A338" t="str">
            <v>Marco puerta de seguridad Cal.18</v>
          </cell>
        </row>
        <row r="339">
          <cell r="A339" t="str">
            <v>Marco puerta lámina 1.00. Lám.Cal.18</v>
          </cell>
        </row>
        <row r="340">
          <cell r="A340" t="str">
            <v>Marco puerta lámina Cold rolled Cal 18</v>
          </cell>
        </row>
        <row r="341">
          <cell r="A341" t="str">
            <v>Marco ventana</v>
          </cell>
        </row>
        <row r="342">
          <cell r="A342" t="str">
            <v>Marco y tapa para caja de inspección de  0,30 x 0,30 mts</v>
          </cell>
        </row>
        <row r="343">
          <cell r="A343" t="str">
            <v>Marco y tapa para cámara de inspección CS274</v>
          </cell>
        </row>
        <row r="344">
          <cell r="A344" t="str">
            <v>Marco y tapa para cámara de inspección CS275</v>
          </cell>
        </row>
        <row r="345">
          <cell r="A345" t="str">
            <v>Marmolina</v>
          </cell>
        </row>
        <row r="346">
          <cell r="A346" t="str">
            <v>Medidor de agua 1/2"</v>
          </cell>
        </row>
        <row r="347">
          <cell r="A347" t="str">
            <v>Medidor de luz Trifásico</v>
          </cell>
        </row>
        <row r="348">
          <cell r="A348" t="str">
            <v>Mesón acero inoxidable Cal.16. Dim.(0.60 x 0.85).</v>
          </cell>
        </row>
        <row r="349">
          <cell r="A349" t="str">
            <v>Mesón acero inoxidable Cal.16. Dim.(0.76 x 1.02).</v>
          </cell>
        </row>
        <row r="350">
          <cell r="A350" t="str">
            <v>Mesón acero inoxidable Cal.16. Dim.(0.90 x 2.95).</v>
          </cell>
        </row>
        <row r="351">
          <cell r="A351" t="str">
            <v>Mesón acero inoxidable Cal.16. Dim.(1.30 x 4.15).</v>
          </cell>
        </row>
        <row r="352">
          <cell r="A352" t="str">
            <v>Mortero 1:3</v>
          </cell>
        </row>
        <row r="353">
          <cell r="A353" t="str">
            <v>Mortero 1:3 impermeabilizado</v>
          </cell>
        </row>
        <row r="354">
          <cell r="A354" t="str">
            <v>Mortero 1:4</v>
          </cell>
        </row>
        <row r="355">
          <cell r="A355" t="str">
            <v>Mortero 1:4 impermeabilizado</v>
          </cell>
        </row>
        <row r="356">
          <cell r="A356" t="str">
            <v>Mortero 1:5</v>
          </cell>
        </row>
        <row r="357">
          <cell r="A357" t="str">
            <v>Mortero 1:7</v>
          </cell>
        </row>
        <row r="358">
          <cell r="A358" t="str">
            <v>Mortero de pega 1:4 e=1,5 cm</v>
          </cell>
        </row>
        <row r="359">
          <cell r="A359" t="str">
            <v xml:space="preserve">Mortero de relleno 1:4 </v>
          </cell>
        </row>
        <row r="360">
          <cell r="A360" t="str">
            <v>Multiamperímetro</v>
          </cell>
        </row>
        <row r="361">
          <cell r="A361" t="str">
            <v>Niple H.G. 1/2 " x 0,10 m</v>
          </cell>
        </row>
        <row r="362">
          <cell r="A362" t="str">
            <v>Niple H.G. 1/2 " x 0,20 m</v>
          </cell>
        </row>
        <row r="363">
          <cell r="A363" t="str">
            <v>Orinal Mediano  blanco primera calidad,   incluye griferia tradicional cromo  tipo grival  o similar y accesorios</v>
          </cell>
        </row>
        <row r="364">
          <cell r="A364" t="str">
            <v>Pabmeril pliego</v>
          </cell>
        </row>
        <row r="365">
          <cell r="A365" t="str">
            <v>Paral de Madera 3m</v>
          </cell>
        </row>
        <row r="366">
          <cell r="A366" t="str">
            <v>Paral en tubo metalico seccion cuadra de 1 1/2" cal. 18</v>
          </cell>
        </row>
        <row r="367">
          <cell r="A367" t="str">
            <v>Pararayos</v>
          </cell>
        </row>
        <row r="368">
          <cell r="A368" t="str">
            <v>Pegacor blanco</v>
          </cell>
        </row>
        <row r="369">
          <cell r="A369" t="str">
            <v xml:space="preserve">Peinazo </v>
          </cell>
        </row>
        <row r="370">
          <cell r="A370" t="str">
            <v>Percha de 2 puestos BT</v>
          </cell>
        </row>
        <row r="371">
          <cell r="A371" t="str">
            <v>Percha de 3 puestos BT</v>
          </cell>
        </row>
        <row r="372">
          <cell r="A372" t="str">
            <v>Percha de 4 puestos BT</v>
          </cell>
        </row>
        <row r="373">
          <cell r="A373" t="str">
            <v>Percha galvanizada de 1 puesto</v>
          </cell>
        </row>
        <row r="374">
          <cell r="A374" t="str">
            <v>Perfil ALN 1101</v>
          </cell>
        </row>
        <row r="375">
          <cell r="A375" t="str">
            <v>Perfil ALN 1102</v>
          </cell>
        </row>
        <row r="376">
          <cell r="A376" t="str">
            <v>Perfil ALN 167</v>
          </cell>
        </row>
        <row r="377">
          <cell r="A377" t="str">
            <v>Perfil ALN 173</v>
          </cell>
        </row>
        <row r="378">
          <cell r="A378" t="str">
            <v>Perfil ALN 174</v>
          </cell>
        </row>
        <row r="379">
          <cell r="A379" t="str">
            <v>Perfil ALN 175</v>
          </cell>
        </row>
        <row r="380">
          <cell r="A380" t="str">
            <v>Perfil ALN 176</v>
          </cell>
        </row>
        <row r="381">
          <cell r="A381" t="str">
            <v>Perfil ALN 177</v>
          </cell>
        </row>
        <row r="382">
          <cell r="A382" t="str">
            <v>Perfil ALN 219</v>
          </cell>
        </row>
        <row r="383">
          <cell r="A383" t="str">
            <v>Perfil ALN 292</v>
          </cell>
        </row>
        <row r="384">
          <cell r="A384" t="str">
            <v>Perfil ALN 312</v>
          </cell>
        </row>
        <row r="385">
          <cell r="A385" t="str">
            <v>Perfil ALN 313</v>
          </cell>
        </row>
        <row r="386">
          <cell r="A386" t="str">
            <v>Perfil ALN 314</v>
          </cell>
        </row>
        <row r="387">
          <cell r="A387" t="str">
            <v>Perfil ALN 315</v>
          </cell>
        </row>
        <row r="388">
          <cell r="A388" t="str">
            <v>Perfil ALN 682</v>
          </cell>
        </row>
        <row r="389">
          <cell r="A389" t="str">
            <v>Perfil ALN 876</v>
          </cell>
        </row>
        <row r="390">
          <cell r="A390" t="str">
            <v>Perfil ALN 877</v>
          </cell>
        </row>
        <row r="391">
          <cell r="A391" t="str">
            <v>Perfil ALN 879</v>
          </cell>
        </row>
        <row r="392">
          <cell r="A392" t="str">
            <v>Perfil ALN 937</v>
          </cell>
        </row>
        <row r="393">
          <cell r="A393" t="str">
            <v>Perfil ALN-545</v>
          </cell>
        </row>
        <row r="394">
          <cell r="A394" t="str">
            <v>Perfil aluminio T094 de 3 x 1" (72 X 21 mm)</v>
          </cell>
        </row>
        <row r="395">
          <cell r="A395" t="str">
            <v>Perfil aluminio tubular 3 x 1" x 1/2"  T-095 - 1 aleta</v>
          </cell>
        </row>
        <row r="396">
          <cell r="A396" t="str">
            <v>Perfil aluminio tubular con aletas cuad. 1" doble aleta divisor  T-078.</v>
          </cell>
        </row>
        <row r="397">
          <cell r="A397" t="str">
            <v>Perfil ASTM A 500 grado C 60 x 40 x 2 MM</v>
          </cell>
        </row>
        <row r="398">
          <cell r="A398" t="str">
            <v>Perfil en aluminio 1/2" x 1/2"</v>
          </cell>
        </row>
        <row r="399">
          <cell r="A399" t="str">
            <v>Perfil para cubierta PHR C</v>
          </cell>
        </row>
        <row r="400">
          <cell r="A400" t="str">
            <v>Perfil PHR - PAG 160 X 60 - 1,5 MM</v>
          </cell>
        </row>
        <row r="401">
          <cell r="A401" t="str">
            <v>Perfil PHR C - 220 x 80  2,5 mm</v>
          </cell>
        </row>
        <row r="402">
          <cell r="A402" t="str">
            <v>Perfil T04</v>
          </cell>
        </row>
        <row r="403">
          <cell r="A403" t="str">
            <v>Perno 1/2" Alt.Vel..1 3/4"</v>
          </cell>
        </row>
        <row r="404">
          <cell r="A404" t="str">
            <v>Perno de expansión 3" x 3/8"</v>
          </cell>
        </row>
        <row r="405">
          <cell r="A405" t="str">
            <v>Pernos</v>
          </cell>
        </row>
        <row r="406">
          <cell r="A406" t="str">
            <v>Pernos 3x8"</v>
          </cell>
        </row>
        <row r="407">
          <cell r="A407" t="str">
            <v>Perros de 1/8"</v>
          </cell>
        </row>
        <row r="408">
          <cell r="A408" t="str">
            <v>Piedra media zonga</v>
          </cell>
        </row>
        <row r="409">
          <cell r="A409" t="str">
            <v>Pintura Koraza plastica</v>
          </cell>
        </row>
        <row r="410">
          <cell r="A410" t="str">
            <v xml:space="preserve">Pintura Wash Primer </v>
          </cell>
        </row>
        <row r="411">
          <cell r="A411" t="str">
            <v>Pirlan en madera para dilatación</v>
          </cell>
        </row>
        <row r="412">
          <cell r="A412" t="str">
            <v>Pisavidrio Ref ALN - 544</v>
          </cell>
        </row>
        <row r="413">
          <cell r="A413" t="str">
            <v>Pivote puerta metálica</v>
          </cell>
        </row>
        <row r="414">
          <cell r="A414" t="str">
            <v>Planchón - cedro macho (.15 x .04 x 3)</v>
          </cell>
        </row>
        <row r="415">
          <cell r="A415" t="str">
            <v>Planchón ordinario 4 metros</v>
          </cell>
        </row>
        <row r="416">
          <cell r="A416" t="str">
            <v>Platina  de 0,12 x 0,12 x 1/16" perforada</v>
          </cell>
        </row>
        <row r="417">
          <cell r="A417" t="str">
            <v>Platina 1 1/2"x 3/16</v>
          </cell>
        </row>
        <row r="418">
          <cell r="A418" t="str">
            <v>Platina 1"x 3/16"</v>
          </cell>
        </row>
        <row r="419">
          <cell r="A419" t="str">
            <v>Platina 3/16" de 0,06 x 0,13 mts</v>
          </cell>
        </row>
        <row r="420">
          <cell r="A420" t="str">
            <v>Platina anclaje muro de 0,12x0,12x1/16"</v>
          </cell>
        </row>
        <row r="421">
          <cell r="A421" t="str">
            <v>Platina para soporte abrazadera en U</v>
          </cell>
        </row>
        <row r="422">
          <cell r="A422" t="str">
            <v>Poceta para laboratorios en acero inoxidable de 0,50 x 0,35 mts. De empotrar con un hueco</v>
          </cell>
        </row>
        <row r="423">
          <cell r="A423" t="str">
            <v>Polietileno Cal 6</v>
          </cell>
        </row>
        <row r="424">
          <cell r="A424" t="str">
            <v xml:space="preserve">Portacandado </v>
          </cell>
        </row>
        <row r="425">
          <cell r="A425" t="str">
            <v>Poste en concreto de 10 metros 510 kl</v>
          </cell>
        </row>
        <row r="426">
          <cell r="A426" t="str">
            <v>Poste en concreto de 10 metros 750 kl</v>
          </cell>
        </row>
        <row r="427">
          <cell r="A427" t="str">
            <v>Poste en concreto de 12 metros 1050 kl</v>
          </cell>
        </row>
        <row r="428">
          <cell r="A428" t="str">
            <v>Poste en concreto de 12 metros 510 kl</v>
          </cell>
        </row>
        <row r="429">
          <cell r="A429" t="str">
            <v>Poste en concreto de 12 metros 750 kl</v>
          </cell>
        </row>
        <row r="430">
          <cell r="A430" t="str">
            <v>Poste en concreto de 8 metros Tipo AP</v>
          </cell>
        </row>
        <row r="431">
          <cell r="A431" t="str">
            <v>Pretales</v>
          </cell>
        </row>
        <row r="432">
          <cell r="A432" t="str">
            <v>Protector escalera (pirlan en bronce angosto)</v>
          </cell>
        </row>
        <row r="433">
          <cell r="A433" t="str">
            <v>Puentes de empalme</v>
          </cell>
        </row>
        <row r="434">
          <cell r="A434" t="str">
            <v>Puerta  Baños y duchas, en aluminio y lámina galvanizada Anolok</v>
          </cell>
        </row>
        <row r="435">
          <cell r="A435" t="str">
            <v xml:space="preserve">Puerta  para ducha, en vidrio,  incoloro, templado, de e = 6 mm, incluye herrajes y accesorios de h = 1,80 mts  y 0,65 mts </v>
          </cell>
        </row>
        <row r="436">
          <cell r="A436" t="str">
            <v>Puerta Baño Minusvalidos</v>
          </cell>
        </row>
        <row r="437">
          <cell r="A437" t="str">
            <v>Puerta económica Pizano 1.00. Triplex e=4mm.</v>
          </cell>
        </row>
        <row r="438">
          <cell r="A438" t="str">
            <v>Puerta sistema constructivo PVC de 0,62 x 1,60 m</v>
          </cell>
        </row>
        <row r="439">
          <cell r="A439" t="str">
            <v>Puntilla con cabeza 2"</v>
          </cell>
        </row>
        <row r="440">
          <cell r="A440" t="str">
            <v>Punto Agua fría PVC</v>
          </cell>
        </row>
        <row r="441">
          <cell r="A441" t="str">
            <v>Punto desagüe PVC 3" y  4"</v>
          </cell>
        </row>
        <row r="442">
          <cell r="A442" t="str">
            <v>Punto Eléctrico</v>
          </cell>
        </row>
        <row r="443">
          <cell r="A443" t="str">
            <v>Rajón, 4" a 15"</v>
          </cell>
        </row>
        <row r="444">
          <cell r="A444" t="str">
            <v xml:space="preserve">Recebo  </v>
          </cell>
        </row>
        <row r="445">
          <cell r="A445" t="str">
            <v>Recebo comun</v>
          </cell>
        </row>
        <row r="446">
          <cell r="A446" t="str">
            <v>Registro  de cortina R &amp; W 1 1/2" italiano; inlcuye accesorios</v>
          </cell>
        </row>
        <row r="447">
          <cell r="A447" t="str">
            <v>Registro de corte de 1/2"</v>
          </cell>
        </row>
        <row r="448">
          <cell r="A448" t="str">
            <v>Registro de cortina 1/2 R &amp; W italiano ; incluye accesorios</v>
          </cell>
        </row>
        <row r="449">
          <cell r="A449" t="str">
            <v>Registro de cortina R &amp; w 1 1/4" italiano; incluye accesorios</v>
          </cell>
        </row>
        <row r="450">
          <cell r="A450" t="str">
            <v>Registro de cortina R&amp;W italiano de   1"; incluye accesorios</v>
          </cell>
        </row>
        <row r="451">
          <cell r="A451" t="str">
            <v>Registro de cortina Roscado liviano  Ref. 272 A Red &amp; White 2"; incluye accesorios</v>
          </cell>
        </row>
        <row r="452">
          <cell r="A452" t="str">
            <v>Registro R&amp;W  de cortina de  3/4" italiano; inlcuye accesorios</v>
          </cell>
        </row>
        <row r="453">
          <cell r="A453" t="str">
            <v>Rejilla tragante  cupula aluminio 5x3"</v>
          </cell>
        </row>
        <row r="454">
          <cell r="A454" t="str">
            <v>Rejilla tragante  cupula aluminio 6x4"</v>
          </cell>
        </row>
        <row r="455">
          <cell r="A455" t="str">
            <v>Rejilla Ventilación plastica de 0,20 x 0,20 mts.</v>
          </cell>
        </row>
        <row r="456">
          <cell r="A456" t="str">
            <v>Remaches Pop</v>
          </cell>
        </row>
        <row r="457">
          <cell r="A457" t="str">
            <v>Remate  Lateral Superior para cubierta trapezoidal, en acero y con foil de aluminio de 0,24 x 2 mts</v>
          </cell>
        </row>
        <row r="458">
          <cell r="A458" t="str">
            <v>Repisa ordinaria 3 metros</v>
          </cell>
        </row>
        <row r="459">
          <cell r="A459" t="str">
            <v>Roseta de porcelana</v>
          </cell>
        </row>
        <row r="460">
          <cell r="A460" t="str">
            <v>Sanitario Acuacer</v>
          </cell>
        </row>
        <row r="461">
          <cell r="A461" t="str">
            <v>Sanitario institucional blanco, primeras; incluye griferia grival o similar y/o superior en calidad  y  accesorios</v>
          </cell>
        </row>
        <row r="462">
          <cell r="A462" t="str">
            <v>Sanitario para discapacitados, blanco primera calidad, incluye accesorios</v>
          </cell>
        </row>
        <row r="463">
          <cell r="A463" t="str">
            <v>Sellante de cobre de alta</v>
          </cell>
        </row>
        <row r="464">
          <cell r="A464" t="str">
            <v>SIFóN 135º PVC-S 3" C x E</v>
          </cell>
        </row>
        <row r="465">
          <cell r="A465" t="str">
            <v>SIFóN 135º PVC-S 4" C x E</v>
          </cell>
        </row>
        <row r="466">
          <cell r="A466" t="str">
            <v>SIFóN 180º PVC-S 2" Cx C</v>
          </cell>
        </row>
        <row r="467">
          <cell r="A467" t="str">
            <v xml:space="preserve">Sika Anchorfix-4 600 cc </v>
          </cell>
        </row>
        <row r="468">
          <cell r="A468" t="str">
            <v>Sika-1 Imp.Integral</v>
          </cell>
        </row>
        <row r="469">
          <cell r="A469" t="str">
            <v>Silicona liquida 300 ML</v>
          </cell>
        </row>
        <row r="470">
          <cell r="A470" t="str">
            <v>Silicona transparente</v>
          </cell>
        </row>
        <row r="471">
          <cell r="A471" t="str">
            <v>Sistema corredizo metálico</v>
          </cell>
        </row>
        <row r="472">
          <cell r="A472" t="str">
            <v>Soldadura 95-5, plata</v>
          </cell>
        </row>
        <row r="473">
          <cell r="A473" t="str">
            <v>Soldadura de estaño P/Cobre</v>
          </cell>
        </row>
        <row r="474">
          <cell r="A474" t="str">
            <v>Soldadura elect.004-3/23"</v>
          </cell>
        </row>
        <row r="475">
          <cell r="A475" t="str">
            <v>Soldadura PVC 1/8</v>
          </cell>
        </row>
        <row r="476">
          <cell r="A476" t="str">
            <v>Soldadura PVC liquida 1/4</v>
          </cell>
        </row>
        <row r="477">
          <cell r="A477" t="str">
            <v>Soporte  bajante PVC rectangular</v>
          </cell>
        </row>
        <row r="478">
          <cell r="A478" t="str">
            <v>Soporte Canal Amazonas</v>
          </cell>
        </row>
        <row r="479">
          <cell r="A479" t="str">
            <v>Soporte tipo U para tubo 1"</v>
          </cell>
        </row>
        <row r="480">
          <cell r="A480" t="str">
            <v>Soporte tipo U para tubo 1/2"</v>
          </cell>
        </row>
        <row r="481">
          <cell r="A481" t="str">
            <v>Soporte tipo U para tubo 3/4"</v>
          </cell>
        </row>
        <row r="482">
          <cell r="A482" t="str">
            <v>Subcontrato eléctrico</v>
          </cell>
        </row>
        <row r="483">
          <cell r="A483" t="str">
            <v>Suministro e instalación de Lavamanos de colgar blanco, primera calidad, incluye griferia y accesorios</v>
          </cell>
        </row>
        <row r="484">
          <cell r="A484" t="str">
            <v>Suplemento para caja 5800</v>
          </cell>
        </row>
        <row r="485">
          <cell r="A485" t="str">
            <v>T ventana</v>
          </cell>
        </row>
        <row r="486">
          <cell r="A486" t="str">
            <v>Tabla burra C Macho 0,28 - 3 mts</v>
          </cell>
        </row>
        <row r="487">
          <cell r="A487" t="str">
            <v>Tabla burra ordinario 0,30 - 3 mts</v>
          </cell>
        </row>
        <row r="488">
          <cell r="A488" t="str">
            <v>Tabla chapa-ordinario 0,10 - 3 mts</v>
          </cell>
        </row>
        <row r="489">
          <cell r="A489" t="str">
            <v>Tabla chapa-ordinario 0,30 - 3 mts</v>
          </cell>
        </row>
        <row r="490">
          <cell r="A490" t="str">
            <v>Tabla de buena calidad x 3 mts</v>
          </cell>
        </row>
        <row r="491">
          <cell r="A491" t="str">
            <v>Tablemac (super T) 9 mm; 4 usos</v>
          </cell>
        </row>
        <row r="492">
          <cell r="A492" t="str">
            <v>Tablero 18 Circuitos con espacio para totalizador</v>
          </cell>
        </row>
        <row r="493">
          <cell r="A493" t="str">
            <v xml:space="preserve">Tablero bifasico TBC 24 circuitos </v>
          </cell>
        </row>
        <row r="494">
          <cell r="A494" t="str">
            <v>Tablero de 12 circuitos con puerta</v>
          </cell>
        </row>
        <row r="495">
          <cell r="A495" t="str">
            <v>Tablero de 18 circuitos con puerta</v>
          </cell>
        </row>
        <row r="496">
          <cell r="A496" t="str">
            <v>Tablero de 24 circuitos con puerta</v>
          </cell>
        </row>
        <row r="497">
          <cell r="A497" t="str">
            <v>Tablero de 36 circuitos con puerta</v>
          </cell>
        </row>
        <row r="498">
          <cell r="A498" t="str">
            <v>Tablero de 42 circuitos con puerta</v>
          </cell>
        </row>
        <row r="499">
          <cell r="A499" t="str">
            <v>Tablero en madera entamborada</v>
          </cell>
        </row>
        <row r="500">
          <cell r="A500" t="str">
            <v>Tablero TBP 16B con puerta y chapas plástico de 16 circuitos</v>
          </cell>
        </row>
        <row r="501">
          <cell r="A501" t="str">
            <v>Tablón  cuarto 26</v>
          </cell>
        </row>
        <row r="502">
          <cell r="A502" t="str">
            <v>Tablón Gres de 0,30 x 0,30</v>
          </cell>
        </row>
        <row r="503">
          <cell r="A503" t="str">
            <v>Taco terminal UNIP,HQP 30A</v>
          </cell>
        </row>
        <row r="504">
          <cell r="A504" t="str">
            <v>Tanque plástico 1000 lts</v>
          </cell>
        </row>
        <row r="505">
          <cell r="A505" t="str">
            <v>Tanque plástico 2000 lts</v>
          </cell>
        </row>
        <row r="506">
          <cell r="A506" t="str">
            <v>Tanque plástico 500 lts</v>
          </cell>
        </row>
        <row r="507">
          <cell r="A507" t="str">
            <v>Tanque plástico 5000 lts</v>
          </cell>
        </row>
        <row r="508">
          <cell r="A508" t="str">
            <v>Tapa ciega metálica para toma</v>
          </cell>
        </row>
        <row r="509">
          <cell r="A509" t="str">
            <v>Tapa Int Derecha Canal Amazonas</v>
          </cell>
        </row>
        <row r="510">
          <cell r="A510" t="str">
            <v>Tapa Int Izquierda Canal Amazonas</v>
          </cell>
        </row>
        <row r="511">
          <cell r="A511" t="str">
            <v>Tapa para caja A.P.</v>
          </cell>
        </row>
        <row r="512">
          <cell r="A512" t="str">
            <v>Tapa para caja de 30x30x5</v>
          </cell>
        </row>
        <row r="513">
          <cell r="A513" t="str">
            <v>Tapa para caja eléctrica</v>
          </cell>
        </row>
        <row r="514">
          <cell r="A514" t="str">
            <v>Tapa salida cordón caja octagonal</v>
          </cell>
        </row>
        <row r="515">
          <cell r="A515" t="str">
            <v>Tapaporos Nogal</v>
          </cell>
        </row>
        <row r="516">
          <cell r="A516" t="str">
            <v>Tapas 3x1"</v>
          </cell>
        </row>
        <row r="517">
          <cell r="A517" t="str">
            <v>TAPóN H.G. 1"</v>
          </cell>
        </row>
        <row r="518">
          <cell r="A518" t="str">
            <v>TAPóN H.G. 1/2"</v>
          </cell>
        </row>
        <row r="519">
          <cell r="A519" t="str">
            <v>TAPóN H.G. 3/4"</v>
          </cell>
        </row>
        <row r="520">
          <cell r="A520" t="str">
            <v>Tapon PVC 2" - Prueba</v>
          </cell>
        </row>
        <row r="521">
          <cell r="A521" t="str">
            <v>Tapon PVC 3" de prueba</v>
          </cell>
        </row>
        <row r="522">
          <cell r="A522" t="str">
            <v>Tapon PVC 4" - Prueba</v>
          </cell>
        </row>
        <row r="523">
          <cell r="A523" t="str">
            <v>Tapon PVC-P 1/2"</v>
          </cell>
        </row>
        <row r="524">
          <cell r="A524" t="str">
            <v>Tee 1 1/2" PVC - Presión</v>
          </cell>
        </row>
        <row r="525">
          <cell r="A525" t="str">
            <v>Tee 1 1/4 PVC - Presión</v>
          </cell>
        </row>
        <row r="526">
          <cell r="A526" t="str">
            <v>Tee 1" PVC - Presión</v>
          </cell>
        </row>
        <row r="527">
          <cell r="A527" t="str">
            <v>Tee 1/2" PVC - Presión</v>
          </cell>
        </row>
        <row r="528">
          <cell r="A528" t="str">
            <v>Tee 3/4"    PVC - Presión</v>
          </cell>
        </row>
        <row r="529">
          <cell r="A529" t="str">
            <v>Tee PVC-P 3/4" x 1/2"</v>
          </cell>
        </row>
        <row r="530">
          <cell r="A530" t="str">
            <v>Tee Sencilla 2" Sanitaria</v>
          </cell>
        </row>
        <row r="531">
          <cell r="A531" t="str">
            <v>Tee Sencilla 4" Sanitaria</v>
          </cell>
        </row>
        <row r="532">
          <cell r="A532" t="str">
            <v xml:space="preserve">Teflon </v>
          </cell>
        </row>
        <row r="533">
          <cell r="A533" t="str">
            <v xml:space="preserve">Teja Bioclimatica trapezoidal de e = 1,8 mm, con foil y lámina de acero, incluye traslapo </v>
          </cell>
        </row>
        <row r="534">
          <cell r="A534" t="str">
            <v xml:space="preserve">Teja Bioclimatica trapezoidal de e = 1,8 mm, Marina con foil y lámina de acero, incluye traslapo </v>
          </cell>
        </row>
        <row r="535">
          <cell r="A535" t="str">
            <v xml:space="preserve">Teja Bioclimatica trapezoidal de e = 1,9 mm, con foil y lámina de acero, incluye traslapo </v>
          </cell>
        </row>
        <row r="536">
          <cell r="A536" t="str">
            <v xml:space="preserve">Teja Bioclimatica trapezoidal de e = 1,9 mm, Marina con foil y lámina de acero, incluye traslapo </v>
          </cell>
        </row>
        <row r="537">
          <cell r="A537" t="str">
            <v xml:space="preserve">Teja Bioclimatica trapezoidal de e = 2,0 mm, con foil y lámina de acero, incluye traslapo </v>
          </cell>
        </row>
        <row r="538">
          <cell r="A538" t="str">
            <v xml:space="preserve">Teja Bioclimatica trapezoidal de e = 2,0 mm, Marina con foil y lámina de acero, incluye traslapo </v>
          </cell>
        </row>
        <row r="539">
          <cell r="A539" t="str">
            <v>Teja de asbesto cemento No.6</v>
          </cell>
        </row>
        <row r="540">
          <cell r="A540" t="str">
            <v>Teja de asbesto cemento No.8</v>
          </cell>
        </row>
        <row r="541">
          <cell r="A541" t="str">
            <v>Teja trapezoidal transparente en policarbonato tipo ajota de ajorver</v>
          </cell>
        </row>
        <row r="542">
          <cell r="A542" t="str">
            <v>Templete</v>
          </cell>
        </row>
        <row r="543">
          <cell r="A543" t="str">
            <v xml:space="preserve">Tensor para cable antifraude </v>
          </cell>
        </row>
        <row r="544">
          <cell r="A544" t="str">
            <v>Tierra negra fertilizada</v>
          </cell>
        </row>
        <row r="545">
          <cell r="A545" t="str">
            <v>Tintilla</v>
          </cell>
        </row>
        <row r="546">
          <cell r="A546" t="str">
            <v>Toma de caucho 3 polos aérea</v>
          </cell>
        </row>
        <row r="547">
          <cell r="A547" t="str">
            <v>Toma de T.V. para cable coaxial</v>
          </cell>
        </row>
        <row r="548">
          <cell r="A548" t="str">
            <v>Toma Doble GFCI</v>
          </cell>
        </row>
        <row r="549">
          <cell r="A549" t="str">
            <v>Toma doble tipo hospitalaria P.T.</v>
          </cell>
        </row>
        <row r="550">
          <cell r="A550" t="str">
            <v>Toma eléctrica doble 20A pata trabada</v>
          </cell>
        </row>
        <row r="551">
          <cell r="A551" t="str">
            <v xml:space="preserve">Toma eléctrica doble P.T. </v>
          </cell>
        </row>
        <row r="552">
          <cell r="A552" t="str">
            <v>Toma monofásica doble con polo</v>
          </cell>
        </row>
        <row r="553">
          <cell r="A553" t="str">
            <v>Toma monofásica GFCI</v>
          </cell>
        </row>
        <row r="554">
          <cell r="A554" t="str">
            <v>Toma telefónica</v>
          </cell>
        </row>
        <row r="555">
          <cell r="A555" t="str">
            <v xml:space="preserve">Toma Trifásica </v>
          </cell>
        </row>
        <row r="556">
          <cell r="A556" t="str">
            <v>Tornillo autoperforante fijador de correa para metal de12-14 x 3/4" - Acero</v>
          </cell>
        </row>
        <row r="557">
          <cell r="A557" t="str">
            <v>Tornillo expansivo AH - 1614 5/16 x 3 "</v>
          </cell>
        </row>
        <row r="558">
          <cell r="A558" t="str">
            <v>Tornillo expansivo HLC 10x80/48</v>
          </cell>
        </row>
        <row r="559">
          <cell r="A559" t="str">
            <v>Tornillo goloso</v>
          </cell>
        </row>
        <row r="560">
          <cell r="A560" t="str">
            <v>Tornillo goloso 1/8 x 1 1/4</v>
          </cell>
        </row>
        <row r="561">
          <cell r="A561" t="str">
            <v>Tornillo Inoxidable Canal y Bajante Amazonas</v>
          </cell>
        </row>
        <row r="562">
          <cell r="A562" t="str">
            <v>Tornillo Inoxidable Canal y Bajante PVC</v>
          </cell>
        </row>
        <row r="563">
          <cell r="A563" t="str">
            <v>Tornillo lámina D=3/8"</v>
          </cell>
        </row>
        <row r="564">
          <cell r="A564" t="str">
            <v>Tornillo teja en lámina de acero y foil</v>
          </cell>
        </row>
        <row r="565">
          <cell r="A565" t="str">
            <v>Tornillos 2"</v>
          </cell>
        </row>
        <row r="566">
          <cell r="A566" t="str">
            <v>Transformador de corriente 200/5 amp</v>
          </cell>
        </row>
        <row r="567">
          <cell r="A567" t="str">
            <v>Transformador en poste bifásico de 15 Kva</v>
          </cell>
        </row>
        <row r="568">
          <cell r="A568" t="str">
            <v>Transformador en poste bifásico de 30 Kva</v>
          </cell>
        </row>
        <row r="569">
          <cell r="A569" t="str">
            <v>Transformador en poste bifásico de 45 Kva</v>
          </cell>
        </row>
        <row r="570">
          <cell r="A570" t="str">
            <v>Transformador en poste trifásico de 15 Kva</v>
          </cell>
        </row>
        <row r="571">
          <cell r="A571" t="str">
            <v>Transformador en poste trifásico de 30 Kva</v>
          </cell>
        </row>
        <row r="572">
          <cell r="A572" t="str">
            <v>Triturado de máquina</v>
          </cell>
        </row>
        <row r="573">
          <cell r="A573" t="str">
            <v xml:space="preserve">Tuberia A.N. 2 plg </v>
          </cell>
        </row>
        <row r="574">
          <cell r="A574" t="str">
            <v>Tuberia A.N. 3 plg 2,3 mm</v>
          </cell>
        </row>
        <row r="575">
          <cell r="A575" t="str">
            <v>Tuberia A.N. Ø1 1/2"</v>
          </cell>
        </row>
        <row r="576">
          <cell r="A576" t="str">
            <v>Tuberia Galvanizada 1 1/2" 2,5 mm Cal 12</v>
          </cell>
        </row>
        <row r="577">
          <cell r="A577" t="str">
            <v>Tuberia novafort 10" 255 mm</v>
          </cell>
        </row>
        <row r="578">
          <cell r="A578" t="str">
            <v>Tuberia novafort 12" 315 mm</v>
          </cell>
        </row>
        <row r="579">
          <cell r="A579" t="str">
            <v>Tuberia novafort 4" 110 mm</v>
          </cell>
        </row>
        <row r="580">
          <cell r="A580" t="str">
            <v>Tuberia novafort 6" 160 mm</v>
          </cell>
        </row>
        <row r="581">
          <cell r="A581" t="str">
            <v>Tuberia novafort 8" 200 mm</v>
          </cell>
        </row>
        <row r="582">
          <cell r="A582" t="str">
            <v xml:space="preserve">Tuberia PE AL PE amarilla gas 1216 1/2" </v>
          </cell>
        </row>
        <row r="583">
          <cell r="A583" t="str">
            <v>Tubo A.N. 1 1/2 plg, 2 mm</v>
          </cell>
        </row>
        <row r="584">
          <cell r="A584" t="str">
            <v>Tubo A.N. 1 plg, 2 mm</v>
          </cell>
        </row>
        <row r="585">
          <cell r="A585" t="str">
            <v>Tubo conduit EMT 1"</v>
          </cell>
        </row>
        <row r="586">
          <cell r="A586" t="str">
            <v>Tubo conduit EMT 1-1/2"</v>
          </cell>
        </row>
        <row r="587">
          <cell r="A587" t="str">
            <v>Tubo conduit EMT 3/4"</v>
          </cell>
        </row>
        <row r="588">
          <cell r="A588" t="str">
            <v>Tubo conduit PVC 1"</v>
          </cell>
        </row>
        <row r="589">
          <cell r="A589" t="str">
            <v>Tubo conduit PVC 1/2"</v>
          </cell>
        </row>
        <row r="590">
          <cell r="A590" t="str">
            <v>Tubo conduit PVC 1-1/2"</v>
          </cell>
        </row>
        <row r="591">
          <cell r="A591" t="str">
            <v>Tubo conduit PVC 3/4"</v>
          </cell>
        </row>
        <row r="592">
          <cell r="A592" t="str">
            <v>Tubo cuadrado de 1/2 x 1/2 x 0,9</v>
          </cell>
        </row>
        <row r="593">
          <cell r="A593" t="str">
            <v>Tubo cuadrado de 1-1/2" x 1-1/2" cal. 20</v>
          </cell>
        </row>
        <row r="594">
          <cell r="A594" t="str">
            <v>Tubo Cuadrado de 3/4" x 3/4" cal. 20</v>
          </cell>
        </row>
        <row r="595">
          <cell r="A595" t="str">
            <v>Tubo de cobre de 1/2" tipo L</v>
          </cell>
        </row>
        <row r="596">
          <cell r="A596" t="str">
            <v>Tubo de cobre de 1" tipo L</v>
          </cell>
        </row>
        <row r="597">
          <cell r="A597" t="str">
            <v>Tubo Galvanizado de 1/2"</v>
          </cell>
        </row>
        <row r="598">
          <cell r="A598" t="str">
            <v>Tubo Galvanizado de 3/4</v>
          </cell>
        </row>
        <row r="599">
          <cell r="A599" t="str">
            <v>Tubo Galvanizado de 1"</v>
          </cell>
        </row>
        <row r="600">
          <cell r="A600" t="str">
            <v>Tubo Galvanizado de 1 1/4"</v>
          </cell>
        </row>
        <row r="601">
          <cell r="A601" t="str">
            <v>Tubo Galvanizado de 1 1/2"</v>
          </cell>
        </row>
        <row r="602">
          <cell r="A602" t="str">
            <v>Tubo Galvanizado de 2"</v>
          </cell>
        </row>
        <row r="603">
          <cell r="A603" t="str">
            <v>Tubo Galvanizado de 2 1/2"</v>
          </cell>
        </row>
        <row r="604">
          <cell r="A604" t="str">
            <v>Tubo pres/11 PVC 3/4"</v>
          </cell>
        </row>
        <row r="605">
          <cell r="A605" t="str">
            <v>Tubo pres/13,5 PVC 1"</v>
          </cell>
        </row>
        <row r="606">
          <cell r="A606" t="str">
            <v>Tubo pres/21 PVC 1 1/2"</v>
          </cell>
        </row>
        <row r="607">
          <cell r="A607" t="str">
            <v>Tubo pres/21 PVC 1 1/4</v>
          </cell>
        </row>
        <row r="608">
          <cell r="A608" t="str">
            <v>Tubo pres/21 PVC 2"</v>
          </cell>
        </row>
        <row r="609">
          <cell r="A609" t="str">
            <v>Tubo pres/9 PVC 1/2"</v>
          </cell>
        </row>
        <row r="610">
          <cell r="A610" t="str">
            <v>Tubo PVC de 2"       Lluvias</v>
          </cell>
        </row>
        <row r="611">
          <cell r="A611" t="str">
            <v>Tubo PVC de 3"       Lluvias</v>
          </cell>
        </row>
        <row r="612">
          <cell r="A612" t="str">
            <v>Tubo PVC de 4"       lluvias</v>
          </cell>
        </row>
        <row r="613">
          <cell r="A613" t="str">
            <v>Tubo PVCP- RDE 21 2 1/2" UZ</v>
          </cell>
        </row>
        <row r="614">
          <cell r="A614" t="str">
            <v>Tubo PVCP- RDE 21 2" UZ</v>
          </cell>
        </row>
        <row r="615">
          <cell r="A615" t="str">
            <v>Tubo PVCP- RDE 21 3" UZ</v>
          </cell>
        </row>
        <row r="616">
          <cell r="A616" t="str">
            <v>Tubo PVC-S     2"    Sanitaria</v>
          </cell>
        </row>
        <row r="617">
          <cell r="A617" t="str">
            <v>Tubo PVC-S     3"    Sanitaria</v>
          </cell>
        </row>
        <row r="618">
          <cell r="A618" t="str">
            <v>Tubo PVC-S     4"    Sanitaria</v>
          </cell>
        </row>
        <row r="619">
          <cell r="A619" t="str">
            <v>Tubo PVC-S;     6"</v>
          </cell>
        </row>
        <row r="620">
          <cell r="A620" t="str">
            <v>Tubo PVC-V      1 1/2"</v>
          </cell>
        </row>
        <row r="621">
          <cell r="A621" t="str">
            <v>Tubo PVC-V      2"</v>
          </cell>
        </row>
        <row r="622">
          <cell r="A622" t="str">
            <v>Tubo PVC-V     3"</v>
          </cell>
        </row>
        <row r="623">
          <cell r="A623" t="str">
            <v>Tubo PVC-V     4"</v>
          </cell>
        </row>
        <row r="624">
          <cell r="A624" t="str">
            <v>Tuercas de fijación</v>
          </cell>
        </row>
        <row r="625">
          <cell r="A625" t="str">
            <v>Unión bajante rectangular PVC</v>
          </cell>
        </row>
        <row r="626">
          <cell r="A626" t="str">
            <v>Unión canal a bajante Amazonas</v>
          </cell>
        </row>
        <row r="627">
          <cell r="A627" t="str">
            <v>Unión Canal amazonas</v>
          </cell>
        </row>
        <row r="628">
          <cell r="A628" t="str">
            <v>Unión EMT 1"</v>
          </cell>
        </row>
        <row r="629">
          <cell r="A629" t="str">
            <v>Unión EMT 1-1/2"</v>
          </cell>
        </row>
        <row r="630">
          <cell r="A630" t="str">
            <v>Unión EMT 3/4"</v>
          </cell>
        </row>
        <row r="631">
          <cell r="A631" t="str">
            <v>Unión PVC - P 3/4"</v>
          </cell>
        </row>
        <row r="632">
          <cell r="A632" t="str">
            <v>Unión PVC-P 1 1/2"</v>
          </cell>
        </row>
        <row r="633">
          <cell r="A633" t="str">
            <v>Unión PVC-P 1 1/4"</v>
          </cell>
        </row>
        <row r="634">
          <cell r="A634" t="str">
            <v>Unión PVC-P 1 plg</v>
          </cell>
        </row>
        <row r="635">
          <cell r="A635" t="str">
            <v>Unión PVC-P 1/2 plg</v>
          </cell>
        </row>
        <row r="636">
          <cell r="A636" t="str">
            <v>Unión PVC-P 2 plg</v>
          </cell>
        </row>
        <row r="637">
          <cell r="A637" t="str">
            <v>Unión PVC-S 2 plg</v>
          </cell>
        </row>
        <row r="638">
          <cell r="A638" t="str">
            <v>Unión PVC-S 3 plg</v>
          </cell>
        </row>
        <row r="639">
          <cell r="A639" t="str">
            <v>Unión PVC-S 4 plg</v>
          </cell>
        </row>
        <row r="640">
          <cell r="A640" t="str">
            <v>Unión PVC-S;    6"</v>
          </cell>
        </row>
        <row r="641">
          <cell r="A641" t="str">
            <v>Unión PVC-V     1 1/2"</v>
          </cell>
        </row>
        <row r="642">
          <cell r="A642" t="str">
            <v>Unión PVC-V     2"</v>
          </cell>
        </row>
        <row r="643">
          <cell r="A643" t="str">
            <v>Unión PVC-V    3"</v>
          </cell>
        </row>
        <row r="644">
          <cell r="A644" t="str">
            <v>Universal en PVC 1 1/2"</v>
          </cell>
        </row>
        <row r="645">
          <cell r="A645" t="str">
            <v>Universal en PVC 1"</v>
          </cell>
        </row>
        <row r="646">
          <cell r="A646" t="str">
            <v>Universal en PVC 1/2"</v>
          </cell>
        </row>
        <row r="647">
          <cell r="A647" t="str">
            <v>Universal en PVC 3/4"</v>
          </cell>
        </row>
        <row r="648">
          <cell r="A648" t="str">
            <v>Valvula - Cheque cortina HICC Helbert   3" ; incluye accesorios</v>
          </cell>
        </row>
        <row r="649">
          <cell r="A649" t="str">
            <v>Valvula - Cheque cortina HICC Helbert  1 1/2" ; incluye accesorios</v>
          </cell>
        </row>
        <row r="650">
          <cell r="A650" t="str">
            <v>Valvula - Cheque cortina HICC Helbert  1 1/4" ; incluye accesorios</v>
          </cell>
        </row>
        <row r="651">
          <cell r="A651" t="str">
            <v>Valvula - Cheque cortina HICC Helbert  2" ; incluye accesorios</v>
          </cell>
        </row>
        <row r="652">
          <cell r="A652" t="str">
            <v>Valvula de bola de 1" con bola de bronce y asiento en teflon</v>
          </cell>
        </row>
        <row r="653">
          <cell r="A653" t="str">
            <v>Valvula de bola de 1/2" con bola de bronce y asiento en teflon</v>
          </cell>
        </row>
        <row r="654">
          <cell r="A654" t="str">
            <v>Valvula pozuelo 1-1/2"  cobre</v>
          </cell>
        </row>
        <row r="655">
          <cell r="A655" t="str">
            <v>Vara de clavo</v>
          </cell>
        </row>
        <row r="656">
          <cell r="A656" t="str">
            <v>Varilla coopertweld de 2.40 mts x 5/8"</v>
          </cell>
        </row>
        <row r="657">
          <cell r="A657" t="str">
            <v>Varilla Coper Well 5/8" x 8'</v>
          </cell>
        </row>
        <row r="658">
          <cell r="A658" t="str">
            <v>Varilla cuadrada de 1/2"</v>
          </cell>
        </row>
        <row r="659">
          <cell r="A659" t="str">
            <v>Varilla de 5/8"</v>
          </cell>
        </row>
        <row r="660">
          <cell r="A660" t="str">
            <v>Varilla de 9 mm. Cuadrada</v>
          </cell>
        </row>
        <row r="662">
          <cell r="A662" t="str">
            <v>Varilla lisa de 1/2"</v>
          </cell>
        </row>
        <row r="663">
          <cell r="A663" t="str">
            <v>Ventana corrediza proyec.alum.Cal.18. Negra</v>
          </cell>
        </row>
        <row r="664">
          <cell r="A664" t="str">
            <v>Vidrio incoloro de 5mm pulido</v>
          </cell>
        </row>
        <row r="665">
          <cell r="A665" t="str">
            <v>Vinilo Color Tipo I</v>
          </cell>
        </row>
        <row r="666">
          <cell r="A666" t="str">
            <v>Visagra para elemento en aluminio</v>
          </cell>
        </row>
        <row r="667">
          <cell r="A667" t="str">
            <v>Wing Aluminio</v>
          </cell>
        </row>
        <row r="668">
          <cell r="A668" t="str">
            <v>Xipex Admix C-2000</v>
          </cell>
        </row>
        <row r="669">
          <cell r="A669" t="str">
            <v>Xipex concentrado -Gris</v>
          </cell>
        </row>
        <row r="670">
          <cell r="A670" t="str">
            <v>Yee sencilla PVC-S 2"</v>
          </cell>
        </row>
        <row r="671">
          <cell r="A671" t="str">
            <v>Yee sencilla PVC-S 3"</v>
          </cell>
        </row>
        <row r="672">
          <cell r="A672" t="str">
            <v>Yee sencilla PVC-S 4"</v>
          </cell>
        </row>
        <row r="673">
          <cell r="A673" t="str">
            <v>Zuncho metálico 3/8"</v>
          </cell>
        </row>
        <row r="674">
          <cell r="A674" t="str">
            <v>Medidor de agua 1/2"</v>
          </cell>
        </row>
        <row r="675">
          <cell r="A675" t="str">
            <v>Medidor de agua 1"</v>
          </cell>
        </row>
        <row r="676">
          <cell r="A676" t="str">
            <v>Medidor de agua 2"</v>
          </cell>
        </row>
        <row r="677">
          <cell r="A677" t="str">
            <v>Medidor de agua 3"</v>
          </cell>
        </row>
        <row r="678">
          <cell r="A678" t="str">
            <v>Medidor de agua 3/4"</v>
          </cell>
        </row>
        <row r="679">
          <cell r="A679" t="str">
            <v>Medidor de agua 4"</v>
          </cell>
        </row>
        <row r="680">
          <cell r="A680" t="str">
            <v>Medidor de agua 6"</v>
          </cell>
        </row>
        <row r="681">
          <cell r="A681" t="str">
            <v xml:space="preserve">rellenos en recebo compactado al 90% </v>
          </cell>
        </row>
        <row r="682">
          <cell r="A682" t="str">
            <v>muros en ladrillo tolete común para sobrecimiento de e = 0,12 m</v>
          </cell>
        </row>
        <row r="683">
          <cell r="A683" t="str">
            <v>Bomba centrífuga 1HP succión y descarga 1.1/2".motor monofásico</v>
          </cell>
        </row>
        <row r="684">
          <cell r="A684" t="str">
            <v>Valvula de pie con canastilla plástica 2"</v>
          </cell>
        </row>
        <row r="685">
          <cell r="A685" t="str">
            <v>Valvula de cheque hidro 1 1/2"</v>
          </cell>
        </row>
        <row r="686">
          <cell r="A686" t="str">
            <v>Valvula de cheque hidro 2"</v>
          </cell>
        </row>
        <row r="688">
          <cell r="A688" t="str">
            <v>Para Yacuanquer</v>
          </cell>
        </row>
        <row r="689">
          <cell r="A689" t="str">
            <v>Excavación Manual en material Comun</v>
          </cell>
        </row>
        <row r="690">
          <cell r="A690" t="str">
            <v>Rellenos en recebo compactado al 90%</v>
          </cell>
        </row>
        <row r="691">
          <cell r="A691" t="str">
            <v>Placa maciza e=0,075</v>
          </cell>
        </row>
        <row r="692">
          <cell r="A692" t="str">
            <v>Muros en loque divisorio Liso</v>
          </cell>
        </row>
        <row r="693">
          <cell r="A693" t="str">
            <v>Media caña en mortero de pendiente</v>
          </cell>
        </row>
        <row r="694">
          <cell r="A694" t="str">
            <v>Pañete impermeabilizado integralmente.</v>
          </cell>
        </row>
        <row r="695">
          <cell r="A695" t="str">
            <v>Afinado en mortero de pendiente</v>
          </cell>
        </row>
        <row r="696">
          <cell r="A696" t="str">
            <v>acero de refuerzo 37000</v>
          </cell>
        </row>
        <row r="697">
          <cell r="A697" t="str">
            <v>acero de refuerzo 60000</v>
          </cell>
        </row>
        <row r="698">
          <cell r="A698" t="str">
            <v>Hoja Puerta entamborada con rejilla de ventilación y mirilla a todo costo según detalle arquitectonico</v>
          </cell>
        </row>
        <row r="699">
          <cell r="A699" t="str">
            <v>Teja de Barro Santafé Cartabon 16x37cm</v>
          </cell>
        </row>
        <row r="700">
          <cell r="A700" t="str">
            <v>Teja de Barro  Santafé Española 18/16x40cm</v>
          </cell>
        </row>
        <row r="701">
          <cell r="A701" t="str">
            <v>Teja "S" de Barro Moore 28,5/15x46cm</v>
          </cell>
        </row>
        <row r="702">
          <cell r="A702" t="str">
            <v>Teja Plana de Barro Santafé 10x18cm</v>
          </cell>
        </row>
        <row r="703">
          <cell r="A703" t="str">
            <v>Listón M.H. Pino Ciprés</v>
          </cell>
        </row>
        <row r="704">
          <cell r="A704" t="str">
            <v>Listón M.H. Pino Romerón</v>
          </cell>
        </row>
        <row r="705">
          <cell r="A705" t="str">
            <v>Puerta Ventana en Madera Segun detalle Arquitectónico</v>
          </cell>
        </row>
        <row r="706">
          <cell r="A706" t="str">
            <v>Ventana en Madera Según detalle Arquitectónico</v>
          </cell>
        </row>
        <row r="707">
          <cell r="A707" t="str">
            <v>Puerta en madera Según detalle Arquitectónico</v>
          </cell>
        </row>
        <row r="708">
          <cell r="A708" t="str">
            <v>Suministro e insatalación de Banca exterior tipo IDU</v>
          </cell>
        </row>
        <row r="709">
          <cell r="A709" t="str">
            <v>Adoquin concreto 10x8x20</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10">
          <cell r="A10" t="str">
            <v>Descripción</v>
          </cell>
        </row>
      </sheetData>
      <sheetData sheetId="313"/>
      <sheetData sheetId="314"/>
      <sheetData sheetId="315"/>
      <sheetData sheetId="316"/>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de obras"/>
      <sheetName val="F_Presupuesto Adicional"/>
      <sheetName val="Cuadrillas"/>
      <sheetName val="Equipos y Herramientas"/>
      <sheetName val="Listado de Insumos"/>
      <sheetName val="F_APUs"/>
      <sheetName val="APUs INT"/>
      <sheetName val="F_Resumen apus pactados"/>
      <sheetName val="F_Listado de Insumos"/>
      <sheetName val="F_Comparacion de precios"/>
      <sheetName val="F_Fijacion de precios"/>
    </sheetNames>
    <sheetDataSet>
      <sheetData sheetId="0"/>
      <sheetData sheetId="1"/>
      <sheetData sheetId="2">
        <row r="5">
          <cell r="B5" t="str">
            <v>ID</v>
          </cell>
          <cell r="C5" t="str">
            <v>Tipo de cuadrila</v>
          </cell>
          <cell r="D5">
            <v>0</v>
          </cell>
          <cell r="E5" t="str">
            <v>Und</v>
          </cell>
          <cell r="F5" t="str">
            <v>Valor</v>
          </cell>
          <cell r="G5" t="str">
            <v>Und</v>
          </cell>
          <cell r="H5" t="str">
            <v>Valor Jornal</v>
          </cell>
          <cell r="I5" t="str">
            <v>Und</v>
          </cell>
          <cell r="J5" t="str">
            <v>Valor Hora</v>
          </cell>
        </row>
        <row r="6">
          <cell r="B6" t="str">
            <v>AT-C1</v>
          </cell>
          <cell r="C6" t="str">
            <v>Cuadrilla Concretos TIPO 1</v>
          </cell>
          <cell r="D6">
            <v>0</v>
          </cell>
          <cell r="E6" t="str">
            <v>Mes</v>
          </cell>
          <cell r="F6">
            <v>34485000</v>
          </cell>
          <cell r="G6" t="str">
            <v>Dia</v>
          </cell>
          <cell r="H6">
            <v>1149500</v>
          </cell>
          <cell r="I6" t="str">
            <v>Hora</v>
          </cell>
          <cell r="J6">
            <v>143687.5</v>
          </cell>
        </row>
        <row r="7">
          <cell r="B7" t="str">
            <v>AT-C2</v>
          </cell>
          <cell r="C7" t="str">
            <v>Cuadrilla electrometálmecánica B</v>
          </cell>
          <cell r="D7">
            <v>0</v>
          </cell>
          <cell r="E7" t="str">
            <v>Mes</v>
          </cell>
          <cell r="F7">
            <v>21285000</v>
          </cell>
          <cell r="G7" t="str">
            <v>Dia</v>
          </cell>
          <cell r="H7">
            <v>709500</v>
          </cell>
          <cell r="I7" t="str">
            <v>Hora</v>
          </cell>
          <cell r="J7">
            <v>88687.5</v>
          </cell>
        </row>
        <row r="8">
          <cell r="B8" t="str">
            <v>AT-C3</v>
          </cell>
          <cell r="C8" t="str">
            <v xml:space="preserve">Cuadrilla mecánica </v>
          </cell>
          <cell r="D8">
            <v>0</v>
          </cell>
          <cell r="E8" t="str">
            <v>Mes</v>
          </cell>
          <cell r="F8">
            <v>25244999.999999996</v>
          </cell>
          <cell r="G8" t="str">
            <v>Dia</v>
          </cell>
          <cell r="H8">
            <v>841499.99999999988</v>
          </cell>
          <cell r="I8" t="str">
            <v>Hora</v>
          </cell>
          <cell r="J8">
            <v>105187.49999999999</v>
          </cell>
        </row>
        <row r="9">
          <cell r="B9" t="str">
            <v>AT-C4</v>
          </cell>
          <cell r="C9" t="str">
            <v>Cuadrilla Concretos TIPO 2</v>
          </cell>
          <cell r="D9">
            <v>0</v>
          </cell>
          <cell r="E9" t="str">
            <v>Mes</v>
          </cell>
          <cell r="F9">
            <v>11714999.999999998</v>
          </cell>
          <cell r="G9" t="str">
            <v>Dia</v>
          </cell>
          <cell r="H9">
            <v>390499.99999999994</v>
          </cell>
          <cell r="I9" t="str">
            <v>Hora</v>
          </cell>
          <cell r="J9">
            <v>48812.499999999993</v>
          </cell>
        </row>
        <row r="10">
          <cell r="B10" t="str">
            <v>AT-C5</v>
          </cell>
          <cell r="C10" t="str">
            <v>Cuadrilla Concretos  TIPO 3</v>
          </cell>
          <cell r="D10">
            <v>0</v>
          </cell>
          <cell r="E10" t="str">
            <v>Mes</v>
          </cell>
          <cell r="F10">
            <v>19304999.999999996</v>
          </cell>
          <cell r="G10" t="str">
            <v>Dia</v>
          </cell>
          <cell r="H10">
            <v>643499.99999999988</v>
          </cell>
          <cell r="I10" t="str">
            <v>Hora</v>
          </cell>
          <cell r="J10">
            <v>80437.499999999985</v>
          </cell>
        </row>
        <row r="11">
          <cell r="B11" t="str">
            <v>AT-C6</v>
          </cell>
          <cell r="C11" t="str">
            <v>Cuadrilla Concretos AA (Dos Ayudantes) TIPO 4</v>
          </cell>
          <cell r="D11">
            <v>0</v>
          </cell>
          <cell r="E11" t="str">
            <v>Mes</v>
          </cell>
          <cell r="F11">
            <v>7589999.9999999991</v>
          </cell>
          <cell r="G11" t="str">
            <v>Dia</v>
          </cell>
          <cell r="H11">
            <v>252999.99999999997</v>
          </cell>
          <cell r="I11" t="str">
            <v>Hora</v>
          </cell>
          <cell r="J11">
            <v>31624.999999999996</v>
          </cell>
        </row>
        <row r="12">
          <cell r="B12" t="str">
            <v>AT-C7</v>
          </cell>
          <cell r="C12" t="str">
            <v xml:space="preserve">Cuadrilla Hidrosanitaria </v>
          </cell>
          <cell r="D12">
            <v>0</v>
          </cell>
          <cell r="E12" t="str">
            <v>Mes</v>
          </cell>
          <cell r="F12">
            <v>28957499.999999996</v>
          </cell>
          <cell r="G12" t="str">
            <v>Dia</v>
          </cell>
          <cell r="H12">
            <v>965249.99999999988</v>
          </cell>
          <cell r="I12" t="str">
            <v>Hora</v>
          </cell>
          <cell r="J12">
            <v>120656.24999999999</v>
          </cell>
        </row>
        <row r="13">
          <cell r="B13" t="str">
            <v>AT-C8</v>
          </cell>
          <cell r="C13" t="str">
            <v>Cuadrilla Hidrosanitaria Especializada</v>
          </cell>
          <cell r="D13">
            <v>0</v>
          </cell>
          <cell r="E13" t="str">
            <v>Mes</v>
          </cell>
          <cell r="F13">
            <v>31955420.249999993</v>
          </cell>
          <cell r="G13" t="str">
            <v>Dia</v>
          </cell>
          <cell r="H13">
            <v>1065180.6749999998</v>
          </cell>
          <cell r="I13" t="str">
            <v>Hora</v>
          </cell>
          <cell r="J13">
            <v>133147.58437499998</v>
          </cell>
        </row>
        <row r="14">
          <cell r="B14" t="str">
            <v>AT-C9</v>
          </cell>
          <cell r="C14" t="str">
            <v xml:space="preserve">Cuadrilla Topográfica </v>
          </cell>
          <cell r="D14">
            <v>0</v>
          </cell>
          <cell r="E14" t="str">
            <v>Mes</v>
          </cell>
          <cell r="F14">
            <v>14685000</v>
          </cell>
          <cell r="G14" t="str">
            <v>Dia</v>
          </cell>
          <cell r="H14">
            <v>489500</v>
          </cell>
          <cell r="I14" t="str">
            <v>Hora</v>
          </cell>
          <cell r="J14">
            <v>61187.5</v>
          </cell>
        </row>
        <row r="15">
          <cell r="B15" t="str">
            <v>AT-C10</v>
          </cell>
          <cell r="C15" t="str">
            <v xml:space="preserve">Cuadrilla electríca </v>
          </cell>
          <cell r="D15">
            <v>0</v>
          </cell>
          <cell r="E15" t="str">
            <v>Mes</v>
          </cell>
          <cell r="F15">
            <v>27555000</v>
          </cell>
          <cell r="G15" t="str">
            <v>Dia</v>
          </cell>
          <cell r="H15">
            <v>918500</v>
          </cell>
          <cell r="I15" t="str">
            <v>Hora</v>
          </cell>
          <cell r="J15">
            <v>114812.5</v>
          </cell>
        </row>
      </sheetData>
      <sheetData sheetId="3">
        <row r="6">
          <cell r="B6" t="str">
            <v>AT-EH1</v>
          </cell>
          <cell r="C6" t="str">
            <v xml:space="preserve">Grua telescopica 30m APM para 5 ton </v>
          </cell>
          <cell r="D6">
            <v>0</v>
          </cell>
          <cell r="E6" t="str">
            <v>Día.</v>
          </cell>
          <cell r="F6">
            <v>3000000</v>
          </cell>
        </row>
        <row r="7">
          <cell r="B7" t="str">
            <v>AT-EH2</v>
          </cell>
          <cell r="C7" t="str">
            <v>Camion cesta de 25 mts telescopico para 2 personas a 34.5 Kv</v>
          </cell>
          <cell r="D7">
            <v>0.74819999999999998</v>
          </cell>
          <cell r="E7" t="str">
            <v>Día.</v>
          </cell>
          <cell r="F7">
            <v>2000000</v>
          </cell>
        </row>
        <row r="8">
          <cell r="B8" t="str">
            <v>AT-EH3</v>
          </cell>
          <cell r="C8" t="str">
            <v>Equipo y herramientas</v>
          </cell>
          <cell r="D8">
            <v>1</v>
          </cell>
          <cell r="E8" t="str">
            <v>Gl.</v>
          </cell>
          <cell r="F8">
            <v>400000</v>
          </cell>
        </row>
        <row r="9">
          <cell r="B9" t="str">
            <v>AT-EH4</v>
          </cell>
          <cell r="C9" t="str">
            <v>Equipo y herramientas</v>
          </cell>
          <cell r="D9">
            <v>1</v>
          </cell>
          <cell r="E9" t="str">
            <v>Gl.</v>
          </cell>
          <cell r="F9">
            <v>500000</v>
          </cell>
        </row>
        <row r="10">
          <cell r="B10" t="str">
            <v>AT-EH5</v>
          </cell>
          <cell r="C10" t="str">
            <v>Equipo y herramientas</v>
          </cell>
          <cell r="D10">
            <v>1</v>
          </cell>
          <cell r="E10" t="str">
            <v>Gl.</v>
          </cell>
          <cell r="F10">
            <v>3000</v>
          </cell>
        </row>
        <row r="11">
          <cell r="B11" t="str">
            <v>AT-EH6</v>
          </cell>
          <cell r="C11" t="str">
            <v>Equipo y herramientas</v>
          </cell>
          <cell r="D11">
            <v>1</v>
          </cell>
          <cell r="E11" t="str">
            <v>Gl.</v>
          </cell>
          <cell r="F11">
            <v>4500</v>
          </cell>
        </row>
        <row r="12">
          <cell r="B12" t="str">
            <v>AT-EH7</v>
          </cell>
          <cell r="C12" t="str">
            <v>Equipo y herramientas</v>
          </cell>
          <cell r="D12">
            <v>1</v>
          </cell>
          <cell r="E12" t="str">
            <v>Gl.</v>
          </cell>
          <cell r="F12">
            <v>1577</v>
          </cell>
        </row>
        <row r="13">
          <cell r="B13" t="str">
            <v>AT-EH8</v>
          </cell>
          <cell r="C13" t="str">
            <v>Rotomartillo percutor</v>
          </cell>
          <cell r="D13">
            <v>15</v>
          </cell>
          <cell r="E13" t="str">
            <v>Día.</v>
          </cell>
          <cell r="F13">
            <v>45000</v>
          </cell>
        </row>
        <row r="14">
          <cell r="B14" t="str">
            <v>AT-EH9</v>
          </cell>
          <cell r="C14" t="str">
            <v>Rotomartillo percutor</v>
          </cell>
          <cell r="D14">
            <v>0.05</v>
          </cell>
          <cell r="E14" t="str">
            <v>Día.</v>
          </cell>
          <cell r="F14">
            <v>45000</v>
          </cell>
        </row>
        <row r="15">
          <cell r="B15" t="str">
            <v>AT-EH10</v>
          </cell>
          <cell r="C15" t="str">
            <v>Equipo y herramientas</v>
          </cell>
          <cell r="D15">
            <v>1</v>
          </cell>
          <cell r="E15" t="str">
            <v>Gl.</v>
          </cell>
          <cell r="F15">
            <v>250000</v>
          </cell>
        </row>
        <row r="16">
          <cell r="B16" t="str">
            <v>AT-EH11</v>
          </cell>
          <cell r="C16" t="str">
            <v>Camión grua</v>
          </cell>
          <cell r="D16">
            <v>4</v>
          </cell>
          <cell r="E16" t="str">
            <v>Día.</v>
          </cell>
          <cell r="F16">
            <v>1500000</v>
          </cell>
        </row>
        <row r="17">
          <cell r="B17" t="str">
            <v>AT-EH12</v>
          </cell>
          <cell r="C17" t="str">
            <v>Equipo y herramientas</v>
          </cell>
          <cell r="D17">
            <v>1</v>
          </cell>
          <cell r="E17" t="str">
            <v>Gl.</v>
          </cell>
          <cell r="F17">
            <v>4241</v>
          </cell>
        </row>
        <row r="18">
          <cell r="B18" t="str">
            <v>AT-EH13</v>
          </cell>
          <cell r="C18" t="str">
            <v>Camión grua + cargue y descargue</v>
          </cell>
          <cell r="D18">
            <v>8</v>
          </cell>
          <cell r="E18" t="str">
            <v>Día.</v>
          </cell>
          <cell r="F18">
            <v>2500000</v>
          </cell>
        </row>
        <row r="19">
          <cell r="B19" t="str">
            <v>AT-EH14</v>
          </cell>
          <cell r="C19" t="str">
            <v>Camión mula</v>
          </cell>
          <cell r="D19">
            <v>1</v>
          </cell>
          <cell r="E19" t="str">
            <v>Viaje.</v>
          </cell>
          <cell r="F19">
            <v>3000000</v>
          </cell>
        </row>
        <row r="20">
          <cell r="B20" t="str">
            <v>AT-EH15</v>
          </cell>
          <cell r="C20" t="str">
            <v>Hidrolavadora chorro presión-autónoma</v>
          </cell>
          <cell r="D20">
            <v>0.25</v>
          </cell>
          <cell r="E20" t="str">
            <v>Día.</v>
          </cell>
          <cell r="F20">
            <v>85000</v>
          </cell>
        </row>
        <row r="21">
          <cell r="B21" t="str">
            <v>AT-EH16</v>
          </cell>
          <cell r="C21" t="str">
            <v>Planta electríca 10000 KVA</v>
          </cell>
          <cell r="D21">
            <v>15</v>
          </cell>
          <cell r="E21" t="str">
            <v>Día.</v>
          </cell>
          <cell r="F21">
            <v>112000</v>
          </cell>
        </row>
        <row r="22">
          <cell r="B22" t="str">
            <v>AT-EH17</v>
          </cell>
          <cell r="C22" t="str">
            <v>Planta electríca 10000 KVA</v>
          </cell>
          <cell r="D22">
            <v>0.25</v>
          </cell>
          <cell r="E22" t="str">
            <v>Día.</v>
          </cell>
          <cell r="F22">
            <v>112000</v>
          </cell>
        </row>
        <row r="23">
          <cell r="B23" t="str">
            <v>AT-EH18</v>
          </cell>
          <cell r="C23" t="str">
            <v>Rotomartillo percutor</v>
          </cell>
          <cell r="D23">
            <v>0.2</v>
          </cell>
          <cell r="E23" t="str">
            <v>Día.</v>
          </cell>
          <cell r="F23">
            <v>45000</v>
          </cell>
        </row>
        <row r="24">
          <cell r="B24" t="str">
            <v>AT-EH19</v>
          </cell>
          <cell r="C24" t="str">
            <v>Equipo y herramientas</v>
          </cell>
          <cell r="D24">
            <v>1</v>
          </cell>
          <cell r="E24" t="str">
            <v>Gl.</v>
          </cell>
          <cell r="F24">
            <v>8119</v>
          </cell>
        </row>
        <row r="25">
          <cell r="B25" t="str">
            <v>AT-EH20</v>
          </cell>
          <cell r="C25" t="str">
            <v>Rotomartillo percutor</v>
          </cell>
          <cell r="D25">
            <v>0.25</v>
          </cell>
          <cell r="E25" t="str">
            <v>Día.</v>
          </cell>
          <cell r="F25">
            <v>45000</v>
          </cell>
        </row>
        <row r="26">
          <cell r="B26" t="str">
            <v>AT-EH21</v>
          </cell>
          <cell r="C26" t="str">
            <v>Paral metálico 2.00 m - 4.00 m</v>
          </cell>
          <cell r="D26">
            <v>14</v>
          </cell>
          <cell r="E26" t="str">
            <v>Día.</v>
          </cell>
          <cell r="F26">
            <v>350</v>
          </cell>
        </row>
        <row r="27">
          <cell r="B27" t="str">
            <v>AT-EH22</v>
          </cell>
          <cell r="C27" t="str">
            <v>Tableros metálicos (0.5 m x 1.2 m)</v>
          </cell>
          <cell r="D27">
            <v>14</v>
          </cell>
          <cell r="E27" t="str">
            <v>Día.</v>
          </cell>
          <cell r="F27">
            <v>1200</v>
          </cell>
        </row>
        <row r="28">
          <cell r="B28" t="str">
            <v>AT-EH23</v>
          </cell>
          <cell r="C28" t="str">
            <v>Cercha metálica (3 m)</v>
          </cell>
          <cell r="D28">
            <v>14</v>
          </cell>
          <cell r="E28" t="str">
            <v>Día.</v>
          </cell>
          <cell r="F28">
            <v>350</v>
          </cell>
        </row>
        <row r="29">
          <cell r="B29" t="str">
            <v>AT-EH24</v>
          </cell>
          <cell r="C29" t="str">
            <v>Pistola para termofusión</v>
          </cell>
          <cell r="D29">
            <v>0.25</v>
          </cell>
          <cell r="E29" t="str">
            <v>Día.</v>
          </cell>
          <cell r="F29">
            <v>85000</v>
          </cell>
        </row>
        <row r="30">
          <cell r="B30" t="str">
            <v>AT-EH25</v>
          </cell>
          <cell r="C30" t="str">
            <v>Equipo y herramientas</v>
          </cell>
          <cell r="D30">
            <v>1</v>
          </cell>
          <cell r="E30" t="str">
            <v>Gl.</v>
          </cell>
          <cell r="F30">
            <v>5230</v>
          </cell>
        </row>
        <row r="31">
          <cell r="B31" t="str">
            <v>AT-EH26</v>
          </cell>
          <cell r="C31" t="str">
            <v>Equipo y herramientas</v>
          </cell>
          <cell r="D31">
            <v>1</v>
          </cell>
          <cell r="E31" t="str">
            <v>Gl.</v>
          </cell>
          <cell r="F31">
            <v>2755</v>
          </cell>
        </row>
        <row r="32">
          <cell r="B32" t="str">
            <v>AT-EH27</v>
          </cell>
          <cell r="C32" t="str">
            <v>Equipo y herramientas</v>
          </cell>
          <cell r="D32">
            <v>1</v>
          </cell>
          <cell r="E32" t="str">
            <v>Gl.</v>
          </cell>
          <cell r="F32">
            <v>168</v>
          </cell>
        </row>
        <row r="33">
          <cell r="B33" t="str">
            <v>AT-EH28</v>
          </cell>
          <cell r="C33" t="str">
            <v>Equipo y herramientas</v>
          </cell>
          <cell r="D33">
            <v>1</v>
          </cell>
          <cell r="E33" t="str">
            <v>Gl.</v>
          </cell>
          <cell r="F33">
            <v>1478000</v>
          </cell>
        </row>
        <row r="34">
          <cell r="B34" t="str">
            <v>AT-EH29</v>
          </cell>
          <cell r="C34" t="str">
            <v>Cabrestante mecánico (señorita) con marco metálico</v>
          </cell>
          <cell r="D34">
            <v>0.4</v>
          </cell>
          <cell r="E34" t="str">
            <v>Día.</v>
          </cell>
          <cell r="F34">
            <v>110000</v>
          </cell>
        </row>
        <row r="35">
          <cell r="B35" t="str">
            <v>AT-EH30</v>
          </cell>
          <cell r="C35" t="str">
            <v>Planta electríca 5000 KVA</v>
          </cell>
          <cell r="D35">
            <v>0.4</v>
          </cell>
          <cell r="E35" t="str">
            <v>Día.</v>
          </cell>
          <cell r="F35">
            <v>85000</v>
          </cell>
        </row>
        <row r="36">
          <cell r="B36" t="str">
            <v>AT-EH31</v>
          </cell>
          <cell r="C36" t="str">
            <v>Cuerpo de andamios multidireccionales</v>
          </cell>
          <cell r="D36">
            <v>1</v>
          </cell>
          <cell r="E36" t="str">
            <v>Día.</v>
          </cell>
          <cell r="F36">
            <v>75440</v>
          </cell>
        </row>
        <row r="37">
          <cell r="B37" t="str">
            <v>AT-EH32</v>
          </cell>
          <cell r="C37" t="str">
            <v>Equipo de termofusión</v>
          </cell>
          <cell r="D37">
            <v>1.4999999999999999E-2</v>
          </cell>
          <cell r="E37" t="str">
            <v>Día.</v>
          </cell>
          <cell r="F37">
            <v>304185</v>
          </cell>
        </row>
        <row r="38">
          <cell r="B38" t="str">
            <v>AT-EH33</v>
          </cell>
          <cell r="C38" t="str">
            <v>Equipo de termofusión</v>
          </cell>
          <cell r="D38">
            <v>0.02</v>
          </cell>
          <cell r="E38" t="str">
            <v>Día.</v>
          </cell>
          <cell r="F38">
            <v>304185</v>
          </cell>
        </row>
        <row r="39">
          <cell r="B39" t="str">
            <v>AT-EH34</v>
          </cell>
          <cell r="C39" t="str">
            <v>Retrocargador (Pajarita)</v>
          </cell>
          <cell r="D39">
            <v>0.1</v>
          </cell>
          <cell r="E39" t="str">
            <v>Hora.</v>
          </cell>
          <cell r="F39">
            <v>120000</v>
          </cell>
        </row>
        <row r="40">
          <cell r="B40" t="str">
            <v>AT-EH35</v>
          </cell>
          <cell r="C40" t="str">
            <v>Retrocargador (Pajarita)</v>
          </cell>
          <cell r="D40">
            <v>8</v>
          </cell>
          <cell r="E40" t="str">
            <v>Hora.</v>
          </cell>
          <cell r="F40">
            <v>120000</v>
          </cell>
        </row>
        <row r="41">
          <cell r="B41" t="str">
            <v>AT-EH36</v>
          </cell>
          <cell r="C41" t="str">
            <v>Retroexcavadora 320C</v>
          </cell>
          <cell r="D41">
            <v>160</v>
          </cell>
          <cell r="E41" t="str">
            <v>Hora.</v>
          </cell>
          <cell r="F41">
            <v>140000</v>
          </cell>
        </row>
        <row r="42">
          <cell r="B42" t="str">
            <v>AT-EH37</v>
          </cell>
          <cell r="C42" t="str">
            <v>Bongo o planchón</v>
          </cell>
          <cell r="D42">
            <v>240</v>
          </cell>
          <cell r="E42" t="str">
            <v>Día.</v>
          </cell>
          <cell r="F42">
            <v>1133333.33</v>
          </cell>
        </row>
        <row r="43">
          <cell r="B43" t="str">
            <v>AT-EH38</v>
          </cell>
          <cell r="C43" t="str">
            <v>Vibrocompactador</v>
          </cell>
          <cell r="D43">
            <v>20</v>
          </cell>
          <cell r="E43" t="str">
            <v>Día.</v>
          </cell>
          <cell r="F43">
            <v>1280000</v>
          </cell>
        </row>
        <row r="44">
          <cell r="B44" t="str">
            <v>AT-EH39</v>
          </cell>
          <cell r="C44" t="str">
            <v>Vibrocompactador</v>
          </cell>
          <cell r="D44">
            <v>272</v>
          </cell>
          <cell r="E44" t="str">
            <v>Día.</v>
          </cell>
          <cell r="F44">
            <v>1280000</v>
          </cell>
        </row>
        <row r="45">
          <cell r="B45" t="str">
            <v>AT-EH40</v>
          </cell>
          <cell r="C45" t="str">
            <v>Equipo y herramientas</v>
          </cell>
          <cell r="D45">
            <v>1</v>
          </cell>
          <cell r="E45" t="str">
            <v>Gl.</v>
          </cell>
          <cell r="F45">
            <v>2675</v>
          </cell>
        </row>
        <row r="46">
          <cell r="B46" t="str">
            <v>AT-EH41</v>
          </cell>
          <cell r="C46" t="str">
            <v>Volquetas</v>
          </cell>
          <cell r="D46">
            <v>20</v>
          </cell>
          <cell r="E46" t="str">
            <v>Día.</v>
          </cell>
          <cell r="F46">
            <v>624000</v>
          </cell>
        </row>
        <row r="47">
          <cell r="B47" t="str">
            <v>AT-EH42</v>
          </cell>
          <cell r="C47" t="str">
            <v>Lancha de apoyo</v>
          </cell>
          <cell r="D47">
            <v>4.5</v>
          </cell>
          <cell r="E47" t="str">
            <v>Día.</v>
          </cell>
          <cell r="F47">
            <v>850000</v>
          </cell>
        </row>
        <row r="48">
          <cell r="B48" t="str">
            <v>AT-EH43</v>
          </cell>
          <cell r="C48" t="str">
            <v>Ecografo digital</v>
          </cell>
          <cell r="D48">
            <v>4.5</v>
          </cell>
          <cell r="E48" t="str">
            <v>Día.</v>
          </cell>
          <cell r="F48">
            <v>650000</v>
          </cell>
        </row>
        <row r="49">
          <cell r="B49" t="str">
            <v>AT-EH44</v>
          </cell>
          <cell r="C49" t="str">
            <v>Estación total</v>
          </cell>
          <cell r="D49">
            <v>4.5</v>
          </cell>
          <cell r="E49" t="str">
            <v>Día.</v>
          </cell>
          <cell r="F49">
            <v>650000</v>
          </cell>
        </row>
        <row r="50">
          <cell r="B50" t="str">
            <v>AT-EH45</v>
          </cell>
          <cell r="C50" t="str">
            <v>Equipo y herramientas</v>
          </cell>
          <cell r="D50">
            <v>1</v>
          </cell>
          <cell r="E50" t="str">
            <v>Gl.</v>
          </cell>
          <cell r="F50">
            <v>50000</v>
          </cell>
        </row>
        <row r="51">
          <cell r="B51" t="str">
            <v>AT-EH46</v>
          </cell>
          <cell r="C51" t="str">
            <v>Equipos de altura ( Escalera de tijera, Arnes, escalera tipo Poste )</v>
          </cell>
          <cell r="D51">
            <v>1</v>
          </cell>
          <cell r="E51" t="str">
            <v>Gl.</v>
          </cell>
          <cell r="F51">
            <v>45000</v>
          </cell>
        </row>
        <row r="52">
          <cell r="B52" t="str">
            <v>AT-EH47</v>
          </cell>
          <cell r="C52" t="str">
            <v>Equipo y herramientas  ( pico, pala, sierra, buggy, motobomba)</v>
          </cell>
          <cell r="D52">
            <v>1</v>
          </cell>
          <cell r="E52" t="str">
            <v>Gl.</v>
          </cell>
          <cell r="F52">
            <v>100000</v>
          </cell>
        </row>
        <row r="53">
          <cell r="B53" t="str">
            <v>AT-EH48</v>
          </cell>
          <cell r="C53" t="str">
            <v>Equipo y herramientas ( pico, pala, sierra, buggy)</v>
          </cell>
          <cell r="D53">
            <v>1</v>
          </cell>
          <cell r="E53" t="str">
            <v>Gl.</v>
          </cell>
          <cell r="F53">
            <v>10000</v>
          </cell>
        </row>
        <row r="54">
          <cell r="B54" t="str">
            <v>AT-EH49</v>
          </cell>
          <cell r="C54" t="str">
            <v>Equipo y herramientas</v>
          </cell>
          <cell r="D54">
            <v>1</v>
          </cell>
          <cell r="E54" t="str">
            <v>Gl.</v>
          </cell>
          <cell r="F54">
            <v>143000</v>
          </cell>
        </row>
        <row r="55">
          <cell r="B55" t="str">
            <v>AT-EH50</v>
          </cell>
          <cell r="C55" t="str">
            <v>Equipo y herramientas</v>
          </cell>
          <cell r="D55">
            <v>1</v>
          </cell>
          <cell r="E55" t="str">
            <v>Gl.</v>
          </cell>
          <cell r="F55">
            <v>200000</v>
          </cell>
        </row>
        <row r="56">
          <cell r="B56" t="str">
            <v>AT-EH51</v>
          </cell>
          <cell r="C56" t="str">
            <v>Equipo y herramientas</v>
          </cell>
          <cell r="D56">
            <v>1</v>
          </cell>
          <cell r="E56" t="str">
            <v>Gl.</v>
          </cell>
          <cell r="F56">
            <v>1500000</v>
          </cell>
        </row>
        <row r="57">
          <cell r="B57" t="str">
            <v>AT-EH52</v>
          </cell>
          <cell r="C57" t="str">
            <v>Equipo y herramientas</v>
          </cell>
          <cell r="D57">
            <v>1</v>
          </cell>
          <cell r="E57" t="str">
            <v>Gl.</v>
          </cell>
          <cell r="F57">
            <v>64624</v>
          </cell>
        </row>
        <row r="58">
          <cell r="B58" t="str">
            <v>AT-EH53</v>
          </cell>
          <cell r="C58" t="str">
            <v>Equipo y herramientas</v>
          </cell>
          <cell r="D58">
            <v>1</v>
          </cell>
          <cell r="E58" t="str">
            <v>Gl.</v>
          </cell>
          <cell r="F58">
            <v>12699</v>
          </cell>
        </row>
        <row r="59">
          <cell r="B59" t="str">
            <v>AT-EH54</v>
          </cell>
          <cell r="C59" t="str">
            <v>Equipo y herramientas</v>
          </cell>
          <cell r="D59">
            <v>1</v>
          </cell>
          <cell r="E59" t="str">
            <v>Gl.</v>
          </cell>
          <cell r="F59">
            <v>9298</v>
          </cell>
        </row>
        <row r="60">
          <cell r="B60" t="str">
            <v>AT-EH55</v>
          </cell>
          <cell r="C60" t="str">
            <v>Equipo y herramientas</v>
          </cell>
          <cell r="D60">
            <v>1</v>
          </cell>
          <cell r="E60" t="str">
            <v>Gl.</v>
          </cell>
          <cell r="F60">
            <v>350000</v>
          </cell>
        </row>
        <row r="61">
          <cell r="B61" t="str">
            <v>AT-EH56</v>
          </cell>
          <cell r="C61" t="str">
            <v>Camión grua</v>
          </cell>
          <cell r="D61">
            <v>2</v>
          </cell>
          <cell r="E61" t="str">
            <v>Día.</v>
          </cell>
          <cell r="F61">
            <v>1500000</v>
          </cell>
        </row>
        <row r="62">
          <cell r="B62" t="str">
            <v>AT-EH57</v>
          </cell>
          <cell r="C62" t="str">
            <v>Planta electríca 10000 KVA</v>
          </cell>
          <cell r="D62">
            <v>0.2</v>
          </cell>
          <cell r="E62" t="str">
            <v>Día.</v>
          </cell>
          <cell r="F62">
            <v>112000</v>
          </cell>
        </row>
        <row r="63">
          <cell r="B63" t="str">
            <v>AT-EH58</v>
          </cell>
          <cell r="C63" t="str">
            <v>Planta electríca 10000 KVA</v>
          </cell>
          <cell r="D63">
            <v>0.15</v>
          </cell>
          <cell r="E63" t="str">
            <v>Día.</v>
          </cell>
          <cell r="F63">
            <v>112000</v>
          </cell>
        </row>
        <row r="64">
          <cell r="B64" t="str">
            <v>AT-EH59</v>
          </cell>
          <cell r="C64" t="str">
            <v>Planta electríca 10000 KVA</v>
          </cell>
          <cell r="D64">
            <v>0.05</v>
          </cell>
          <cell r="E64" t="str">
            <v>Día.</v>
          </cell>
          <cell r="F64">
            <v>112000</v>
          </cell>
        </row>
        <row r="65">
          <cell r="B65" t="str">
            <v>AT-EH60</v>
          </cell>
          <cell r="C65" t="str">
            <v>Paral metálico 2.00 m - 4.00 m</v>
          </cell>
          <cell r="D65">
            <v>9</v>
          </cell>
          <cell r="E65" t="str">
            <v>Día.</v>
          </cell>
          <cell r="F65">
            <v>350</v>
          </cell>
        </row>
        <row r="66">
          <cell r="B66" t="str">
            <v>AT-EH61</v>
          </cell>
          <cell r="C66" t="str">
            <v>Tableros metálicos (0.5 m x 1.2 m)</v>
          </cell>
          <cell r="D66">
            <v>9</v>
          </cell>
          <cell r="E66" t="str">
            <v>Día.</v>
          </cell>
          <cell r="F66">
            <v>1200</v>
          </cell>
        </row>
        <row r="67">
          <cell r="B67" t="str">
            <v>AT-EH62</v>
          </cell>
          <cell r="C67" t="str">
            <v>Equipos de altura</v>
          </cell>
          <cell r="D67">
            <v>1</v>
          </cell>
          <cell r="E67" t="str">
            <v>Gl.</v>
          </cell>
          <cell r="F67">
            <v>300000</v>
          </cell>
        </row>
        <row r="68">
          <cell r="B68" t="str">
            <v>AT-EH63</v>
          </cell>
          <cell r="C68" t="str">
            <v>Cercha metálica (3 m)</v>
          </cell>
          <cell r="D68">
            <v>9</v>
          </cell>
          <cell r="E68" t="str">
            <v>Día.</v>
          </cell>
          <cell r="F68">
            <v>350</v>
          </cell>
        </row>
        <row r="69">
          <cell r="B69" t="str">
            <v>AT-EH64</v>
          </cell>
          <cell r="C69" t="str">
            <v>Cabrestante mecánico (señorita) con marco metálico</v>
          </cell>
          <cell r="D69">
            <v>1.4999999999999999E-2</v>
          </cell>
          <cell r="E69" t="str">
            <v>Día.</v>
          </cell>
          <cell r="F69">
            <v>110000</v>
          </cell>
        </row>
        <row r="70">
          <cell r="B70" t="str">
            <v>AT-EH65</v>
          </cell>
          <cell r="C70" t="str">
            <v>Cabrestante mecánico (señorita) con marco metálico</v>
          </cell>
          <cell r="D70">
            <v>0.02</v>
          </cell>
          <cell r="E70" t="str">
            <v>Día.</v>
          </cell>
          <cell r="F70">
            <v>110000</v>
          </cell>
        </row>
        <row r="71">
          <cell r="B71" t="str">
            <v>AT-EH66</v>
          </cell>
          <cell r="C71" t="str">
            <v>Planta electríca 5000 KVA</v>
          </cell>
          <cell r="D71">
            <v>1.4999999999999999E-2</v>
          </cell>
          <cell r="E71" t="str">
            <v>Día.</v>
          </cell>
          <cell r="F71">
            <v>85000</v>
          </cell>
        </row>
        <row r="72">
          <cell r="B72" t="str">
            <v>AT-EH67</v>
          </cell>
          <cell r="C72" t="str">
            <v>Planta electríca 5000 KVA</v>
          </cell>
          <cell r="D72">
            <v>0.02</v>
          </cell>
          <cell r="E72" t="str">
            <v>Día.</v>
          </cell>
          <cell r="F72">
            <v>85000</v>
          </cell>
        </row>
        <row r="73">
          <cell r="B73" t="str">
            <v>AT-EH68</v>
          </cell>
          <cell r="C73" t="str">
            <v>Retroexcavadora 320C</v>
          </cell>
          <cell r="D73">
            <v>24</v>
          </cell>
          <cell r="E73" t="str">
            <v>Hora.</v>
          </cell>
          <cell r="F73">
            <v>140000</v>
          </cell>
        </row>
        <row r="74">
          <cell r="B74" t="str">
            <v>AT-EH69</v>
          </cell>
          <cell r="C74" t="str">
            <v>Retroexcavadora 320C</v>
          </cell>
          <cell r="D74">
            <v>34</v>
          </cell>
          <cell r="E74" t="str">
            <v>Hora.</v>
          </cell>
          <cell r="F74">
            <v>120000</v>
          </cell>
        </row>
        <row r="75">
          <cell r="B75" t="str">
            <v>AT-EH70</v>
          </cell>
          <cell r="C75" t="str">
            <v>Retroexcavadora 320C</v>
          </cell>
          <cell r="D75">
            <v>14</v>
          </cell>
          <cell r="E75" t="str">
            <v>Hora.</v>
          </cell>
          <cell r="F75">
            <v>120000</v>
          </cell>
        </row>
        <row r="76">
          <cell r="B76" t="str">
            <v>AT-EH71</v>
          </cell>
          <cell r="C76" t="str">
            <v>Retroexcavadora 320C</v>
          </cell>
          <cell r="D76">
            <v>30</v>
          </cell>
          <cell r="E76" t="str">
            <v>Hora.</v>
          </cell>
          <cell r="F76">
            <v>120000</v>
          </cell>
        </row>
        <row r="77">
          <cell r="B77" t="str">
            <v>AT-EH72</v>
          </cell>
          <cell r="C77" t="str">
            <v>Equipos de altura ( 2 escaleras de tijera y arneses)</v>
          </cell>
          <cell r="D77">
            <v>1</v>
          </cell>
          <cell r="E77" t="str">
            <v>Gl.</v>
          </cell>
          <cell r="F77">
            <v>25000</v>
          </cell>
        </row>
        <row r="78">
          <cell r="B78" t="str">
            <v>AT-EH73</v>
          </cell>
          <cell r="C78" t="str">
            <v>Equipos de altura</v>
          </cell>
          <cell r="D78">
            <v>1</v>
          </cell>
          <cell r="E78" t="str">
            <v>Gl.</v>
          </cell>
          <cell r="F78">
            <v>10000</v>
          </cell>
        </row>
        <row r="79">
          <cell r="B79" t="str">
            <v>AT-EH74</v>
          </cell>
          <cell r="C79" t="str">
            <v>Equipo y herramientas</v>
          </cell>
          <cell r="D79">
            <v>1</v>
          </cell>
          <cell r="E79" t="str">
            <v>Gl.</v>
          </cell>
          <cell r="F79">
            <v>1600</v>
          </cell>
        </row>
        <row r="80">
          <cell r="B80" t="str">
            <v>AT-EH75</v>
          </cell>
          <cell r="C80" t="str">
            <v>Equipo y herramientas</v>
          </cell>
          <cell r="D80">
            <v>1</v>
          </cell>
          <cell r="E80" t="str">
            <v>Gl.</v>
          </cell>
          <cell r="F80">
            <v>15000</v>
          </cell>
        </row>
        <row r="81">
          <cell r="B81" t="str">
            <v>AT-EH76</v>
          </cell>
          <cell r="C81" t="str">
            <v>Equipo y herramientas</v>
          </cell>
          <cell r="D81">
            <v>1</v>
          </cell>
          <cell r="E81" t="str">
            <v>Gl.</v>
          </cell>
          <cell r="F81">
            <v>2500000</v>
          </cell>
        </row>
        <row r="82">
          <cell r="B82" t="str">
            <v>AT-EH77</v>
          </cell>
          <cell r="C82" t="str">
            <v>Equipo y herramientas</v>
          </cell>
          <cell r="D82">
            <v>1</v>
          </cell>
          <cell r="E82" t="str">
            <v>Gl.</v>
          </cell>
          <cell r="F82">
            <v>2351</v>
          </cell>
        </row>
        <row r="83">
          <cell r="B83" t="str">
            <v>AT-EH78</v>
          </cell>
          <cell r="C83" t="str">
            <v>Equipo y herramientas</v>
          </cell>
          <cell r="D83">
            <v>1</v>
          </cell>
          <cell r="E83" t="str">
            <v>Gl.</v>
          </cell>
          <cell r="F83">
            <v>21084</v>
          </cell>
        </row>
        <row r="84">
          <cell r="B84" t="str">
            <v>AT-EH79</v>
          </cell>
          <cell r="C84" t="str">
            <v>Equipo y herramientas</v>
          </cell>
          <cell r="D84">
            <v>1</v>
          </cell>
          <cell r="E84" t="str">
            <v>Gl.</v>
          </cell>
          <cell r="F84">
            <v>32992</v>
          </cell>
        </row>
        <row r="85">
          <cell r="B85" t="str">
            <v>AT-EH80</v>
          </cell>
          <cell r="C85" t="str">
            <v>Equipo y herramientas</v>
          </cell>
          <cell r="D85">
            <v>1</v>
          </cell>
          <cell r="E85" t="str">
            <v>Gl.</v>
          </cell>
          <cell r="F85">
            <v>74863</v>
          </cell>
        </row>
        <row r="86">
          <cell r="B86" t="str">
            <v>AT-EH81</v>
          </cell>
          <cell r="C86" t="str">
            <v>Equipo y herramientas</v>
          </cell>
          <cell r="D86">
            <v>1</v>
          </cell>
          <cell r="E86" t="str">
            <v>Gl.</v>
          </cell>
          <cell r="F86">
            <v>8000</v>
          </cell>
        </row>
        <row r="87">
          <cell r="B87" t="str">
            <v>AT-EH82</v>
          </cell>
          <cell r="C87" t="str">
            <v>Equipos de altura</v>
          </cell>
          <cell r="D87">
            <v>1</v>
          </cell>
          <cell r="E87" t="str">
            <v>Gl.</v>
          </cell>
          <cell r="F87">
            <v>100000</v>
          </cell>
        </row>
        <row r="88">
          <cell r="B88" t="str">
            <v>AT-EH83</v>
          </cell>
          <cell r="C88" t="str">
            <v>Equipo y herramientas</v>
          </cell>
          <cell r="D88">
            <v>1</v>
          </cell>
          <cell r="E88" t="str">
            <v>Gl.</v>
          </cell>
          <cell r="F88">
            <v>80000</v>
          </cell>
        </row>
        <row r="89">
          <cell r="B89" t="str">
            <v>AT-EH84</v>
          </cell>
          <cell r="C89" t="str">
            <v>Equipos de altura</v>
          </cell>
          <cell r="D89">
            <v>1</v>
          </cell>
          <cell r="E89" t="str">
            <v>Gl.</v>
          </cell>
          <cell r="F89">
            <v>1500000</v>
          </cell>
        </row>
        <row r="90">
          <cell r="B90" t="str">
            <v>AT-EH85</v>
          </cell>
          <cell r="C90" t="str">
            <v>Equipo y herramientas</v>
          </cell>
          <cell r="D90">
            <v>1</v>
          </cell>
          <cell r="E90" t="str">
            <v>Gl.</v>
          </cell>
          <cell r="F90">
            <v>11700</v>
          </cell>
        </row>
        <row r="91">
          <cell r="B91" t="str">
            <v>AT-EH86</v>
          </cell>
          <cell r="C91" t="str">
            <v>Equipos de altura</v>
          </cell>
          <cell r="D91">
            <v>1</v>
          </cell>
          <cell r="E91" t="str">
            <v>Gl.</v>
          </cell>
          <cell r="F91">
            <v>500000</v>
          </cell>
        </row>
        <row r="92">
          <cell r="B92" t="str">
            <v>AT-EH87</v>
          </cell>
          <cell r="C92" t="str">
            <v>Camion cesta</v>
          </cell>
          <cell r="D92">
            <v>0.4</v>
          </cell>
          <cell r="E92" t="str">
            <v>Día.</v>
          </cell>
          <cell r="F92">
            <v>2000000</v>
          </cell>
        </row>
        <row r="93">
          <cell r="B93" t="str">
            <v>AT-EH88</v>
          </cell>
          <cell r="C93" t="str">
            <v>Equipos de altura</v>
          </cell>
          <cell r="D93">
            <v>1</v>
          </cell>
          <cell r="E93" t="str">
            <v>Gl.</v>
          </cell>
          <cell r="F93">
            <v>15000</v>
          </cell>
        </row>
        <row r="94">
          <cell r="B94" t="str">
            <v>AT-EH89</v>
          </cell>
          <cell r="C94" t="str">
            <v>Equipo y herramientas</v>
          </cell>
          <cell r="D94">
            <v>1</v>
          </cell>
          <cell r="E94" t="str">
            <v>Gl.</v>
          </cell>
          <cell r="F94">
            <v>5000</v>
          </cell>
        </row>
        <row r="95">
          <cell r="B95" t="str">
            <v>AT-EH90</v>
          </cell>
          <cell r="C95" t="str">
            <v>Camion cesta</v>
          </cell>
          <cell r="D95">
            <v>2</v>
          </cell>
          <cell r="E95" t="str">
            <v>Día.</v>
          </cell>
          <cell r="F95">
            <v>2000000</v>
          </cell>
        </row>
        <row r="96">
          <cell r="B96" t="str">
            <v>AT-EH91</v>
          </cell>
          <cell r="C96" t="str">
            <v>Equipo y herramientas</v>
          </cell>
          <cell r="D96">
            <v>1</v>
          </cell>
          <cell r="E96" t="str">
            <v>Gl.</v>
          </cell>
          <cell r="F96">
            <v>450000</v>
          </cell>
        </row>
        <row r="97">
          <cell r="B97" t="str">
            <v>AT-EH92</v>
          </cell>
          <cell r="C97" t="str">
            <v>Equipo y herramientas</v>
          </cell>
          <cell r="D97">
            <v>1</v>
          </cell>
          <cell r="E97" t="str">
            <v>Gl.</v>
          </cell>
          <cell r="F97">
            <v>5530000</v>
          </cell>
        </row>
        <row r="98">
          <cell r="B98" t="str">
            <v>AT-EH93</v>
          </cell>
          <cell r="C98" t="str">
            <v>Equipo y herramientas</v>
          </cell>
          <cell r="D98">
            <v>1</v>
          </cell>
          <cell r="E98" t="str">
            <v>Gl.</v>
          </cell>
          <cell r="F98">
            <v>616</v>
          </cell>
        </row>
        <row r="99">
          <cell r="B99" t="str">
            <v>AT-EH94</v>
          </cell>
          <cell r="C99" t="str">
            <v>Equipo y herramientas</v>
          </cell>
          <cell r="D99">
            <v>1</v>
          </cell>
          <cell r="E99" t="str">
            <v>Gl.</v>
          </cell>
          <cell r="F99">
            <v>103359.29</v>
          </cell>
        </row>
        <row r="100">
          <cell r="B100" t="str">
            <v>AT-EH95</v>
          </cell>
          <cell r="C100" t="str">
            <v>Equipo y herramientas</v>
          </cell>
          <cell r="D100">
            <v>1</v>
          </cell>
          <cell r="E100" t="str">
            <v>Gl.</v>
          </cell>
          <cell r="F100">
            <v>319</v>
          </cell>
        </row>
        <row r="101">
          <cell r="B101" t="str">
            <v>AT-EH96</v>
          </cell>
          <cell r="C101" t="str">
            <v>Equipo y herramientas</v>
          </cell>
          <cell r="D101">
            <v>1</v>
          </cell>
          <cell r="E101" t="str">
            <v>Gl.</v>
          </cell>
          <cell r="F101">
            <v>150000</v>
          </cell>
        </row>
        <row r="102">
          <cell r="B102" t="str">
            <v>AT-EH97</v>
          </cell>
          <cell r="C102" t="str">
            <v>Equipo y herramientas</v>
          </cell>
          <cell r="D102">
            <v>1</v>
          </cell>
          <cell r="E102" t="str">
            <v>Gl.</v>
          </cell>
          <cell r="F102">
            <v>1516</v>
          </cell>
        </row>
        <row r="103">
          <cell r="B103" t="str">
            <v>AT-EH98</v>
          </cell>
          <cell r="C103" t="str">
            <v>Equipo y herramientas</v>
          </cell>
          <cell r="D103">
            <v>1</v>
          </cell>
          <cell r="E103" t="str">
            <v>Gl.</v>
          </cell>
          <cell r="F103">
            <v>2000</v>
          </cell>
        </row>
        <row r="104">
          <cell r="B104" t="str">
            <v>AT-EH99</v>
          </cell>
          <cell r="C104" t="str">
            <v>Equipo y herramientas</v>
          </cell>
          <cell r="D104">
            <v>1</v>
          </cell>
          <cell r="E104" t="str">
            <v>Gl.</v>
          </cell>
          <cell r="F104">
            <v>235000</v>
          </cell>
        </row>
        <row r="105">
          <cell r="B105" t="str">
            <v>AT-EH100</v>
          </cell>
          <cell r="C105" t="str">
            <v>Equipo y herramientas</v>
          </cell>
          <cell r="D105">
            <v>1</v>
          </cell>
          <cell r="E105" t="str">
            <v>Gl.</v>
          </cell>
          <cell r="F105">
            <v>14142</v>
          </cell>
        </row>
        <row r="106">
          <cell r="B106" t="str">
            <v>AT-EH101</v>
          </cell>
          <cell r="C106" t="str">
            <v>Camion cesta</v>
          </cell>
          <cell r="D106">
            <v>4</v>
          </cell>
          <cell r="E106" t="str">
            <v>Día.</v>
          </cell>
          <cell r="F106">
            <v>2000000</v>
          </cell>
        </row>
        <row r="107">
          <cell r="B107" t="str">
            <v>AT-EH102</v>
          </cell>
          <cell r="C107" t="str">
            <v>Camion cesta</v>
          </cell>
          <cell r="D107">
            <v>1</v>
          </cell>
          <cell r="E107" t="str">
            <v>Día.</v>
          </cell>
          <cell r="F107">
            <v>2000000</v>
          </cell>
        </row>
      </sheetData>
      <sheetData sheetId="4"/>
      <sheetData sheetId="5"/>
      <sheetData sheetId="6"/>
      <sheetData sheetId="7">
        <row r="8">
          <cell r="D8" t="str">
            <v>Código Ítem No Previsto</v>
          </cell>
          <cell r="E8" t="str">
            <v>Unidad</v>
          </cell>
          <cell r="F8" t="str">
            <v>Descripción</v>
          </cell>
          <cell r="G8">
            <v>0</v>
          </cell>
          <cell r="H8">
            <v>0</v>
          </cell>
          <cell r="I8" t="str">
            <v>Valor Unitario</v>
          </cell>
          <cell r="J8">
            <v>0</v>
          </cell>
          <cell r="K8">
            <v>0</v>
          </cell>
        </row>
        <row r="9">
          <cell r="D9" t="str">
            <v>1.1.1.1</v>
          </cell>
          <cell r="E9" t="str">
            <v>UND</v>
          </cell>
          <cell r="F9" t="str">
            <v>SUMINISTRO E INSTALACION DE ESTRUCTURA TIPO H (POSTES EN FIBRA) PARA SUBESTACION ELECTRICA EN ESTACION DE CAPTACION</v>
          </cell>
          <cell r="G9">
            <v>0</v>
          </cell>
          <cell r="H9">
            <v>0</v>
          </cell>
          <cell r="I9">
            <v>20703166.670000002</v>
          </cell>
          <cell r="J9">
            <v>0</v>
          </cell>
          <cell r="K9">
            <v>0</v>
          </cell>
        </row>
        <row r="10">
          <cell r="D10" t="str">
            <v>1.1.1.2</v>
          </cell>
          <cell r="E10" t="str">
            <v>UND</v>
          </cell>
          <cell r="F10" t="str">
            <v>SUMINISTRO E INSTALACION DE TRANSFORMADOR DE 150 KVA TRIFASICO TIPO POSTE EN ACEITE PARA ESTACION CAPTACION A 34.5 KVA A 440 V/275 V</v>
          </cell>
          <cell r="G10">
            <v>0</v>
          </cell>
          <cell r="H10">
            <v>0</v>
          </cell>
          <cell r="I10">
            <v>60014500</v>
          </cell>
          <cell r="J10">
            <v>0</v>
          </cell>
          <cell r="K10">
            <v>0</v>
          </cell>
        </row>
        <row r="11">
          <cell r="D11" t="str">
            <v>1.1.1.3</v>
          </cell>
          <cell r="E11" t="str">
            <v>ML</v>
          </cell>
          <cell r="F11" t="str">
            <v>SUMINISTRO E INSTALACION  DE ACOMETIDA DESDE TRANSFORMADOR HASTA TRANFERENCIA MANUAL EN CABLE AWG THHN 3#4/0 (F) + 1#4/0 (N) + 1#2/0 (T) EN TUBERÍA PVC 4"</v>
          </cell>
          <cell r="G11">
            <v>0</v>
          </cell>
          <cell r="H11">
            <v>0</v>
          </cell>
          <cell r="I11">
            <v>810080</v>
          </cell>
          <cell r="J11">
            <v>0</v>
          </cell>
          <cell r="K11">
            <v>0</v>
          </cell>
        </row>
        <row r="12">
          <cell r="D12" t="str">
            <v>1.1.1.4</v>
          </cell>
          <cell r="E12" t="str">
            <v>UND</v>
          </cell>
          <cell r="F12" t="str">
            <v>SUMINISTRO E INSTALACION DE BAJANTE GALVANIZADO EN TUBO 4" IMC</v>
          </cell>
          <cell r="G12">
            <v>0</v>
          </cell>
          <cell r="H12">
            <v>0</v>
          </cell>
          <cell r="I12">
            <v>8914220</v>
          </cell>
          <cell r="J12">
            <v>0</v>
          </cell>
          <cell r="K12">
            <v>0</v>
          </cell>
        </row>
        <row r="13">
          <cell r="D13" t="str">
            <v>1.1.1.5</v>
          </cell>
          <cell r="E13" t="str">
            <v>UND</v>
          </cell>
          <cell r="F13" t="str">
            <v>REGISTRO ELECTRICOS DE 1 X 1 IMPERMEABILIZADOS</v>
          </cell>
          <cell r="G13">
            <v>0</v>
          </cell>
          <cell r="H13">
            <v>0</v>
          </cell>
          <cell r="I13">
            <v>1126500</v>
          </cell>
          <cell r="J13">
            <v>0</v>
          </cell>
          <cell r="K13">
            <v>0</v>
          </cell>
        </row>
        <row r="14">
          <cell r="D14" t="str">
            <v>1.1.1.6</v>
          </cell>
          <cell r="E14" t="str">
            <v>ML</v>
          </cell>
          <cell r="F14" t="str">
            <v>REFUERZO EN CONCRETO PARA TUBERIA ELECTRICA POR ZONA INUNDABLE</v>
          </cell>
          <cell r="G14">
            <v>0</v>
          </cell>
          <cell r="H14">
            <v>0</v>
          </cell>
          <cell r="I14">
            <v>443450</v>
          </cell>
          <cell r="J14">
            <v>0</v>
          </cell>
          <cell r="K14">
            <v>0</v>
          </cell>
        </row>
        <row r="15">
          <cell r="D15" t="str">
            <v>1.1.1.7</v>
          </cell>
          <cell r="E15" t="str">
            <v>UND</v>
          </cell>
          <cell r="F15" t="str">
            <v>SUMINISTRO E INSTALACIÓN DE GABINETE GENERAL A 440 V 350 AMP PARA CAPTACIÓN (INCLUYE TOTALIZADORES IP65 EN LÁMINA COLD ROLD)</v>
          </cell>
          <cell r="G15">
            <v>0</v>
          </cell>
          <cell r="H15">
            <v>0</v>
          </cell>
          <cell r="I15">
            <v>47002100</v>
          </cell>
          <cell r="J15">
            <v>0</v>
          </cell>
          <cell r="K15">
            <v>0</v>
          </cell>
        </row>
        <row r="16">
          <cell r="D16" t="str">
            <v>1.1.1.8</v>
          </cell>
          <cell r="E16" t="str">
            <v>UND</v>
          </cell>
          <cell r="F16" t="str">
            <v>SUMINISTRO E INSTALACIÓN DE PLANTA DE EMERGENCIA 440 KVA A 440 V CABINADA E INSONORIZADA PARA ESTACIÓN CAPTACIÓN</v>
          </cell>
          <cell r="G16">
            <v>0</v>
          </cell>
          <cell r="H16">
            <v>0</v>
          </cell>
          <cell r="I16">
            <v>262854948</v>
          </cell>
          <cell r="J16">
            <v>0</v>
          </cell>
          <cell r="K16">
            <v>0</v>
          </cell>
        </row>
        <row r="17">
          <cell r="D17" t="str">
            <v>1.1.2.1</v>
          </cell>
          <cell r="E17" t="str">
            <v>UND</v>
          </cell>
          <cell r="F17" t="str">
            <v xml:space="preserve">SUMINISTRO E INSTALACION DE SISTEMA DE PUESTA A TIERRA PARA TRANSFORMADOR EN ESTACION CAPTACION </v>
          </cell>
          <cell r="G17">
            <v>0</v>
          </cell>
          <cell r="H17">
            <v>0</v>
          </cell>
          <cell r="I17">
            <v>4182000</v>
          </cell>
          <cell r="J17">
            <v>0</v>
          </cell>
          <cell r="K17">
            <v>0</v>
          </cell>
        </row>
        <row r="18">
          <cell r="D18" t="str">
            <v>1.1.2.2</v>
          </cell>
          <cell r="E18" t="str">
            <v>UND</v>
          </cell>
          <cell r="F18" t="str">
            <v>SUMINISTRO E INSTALACION DE APANTALLAMIENTO PARA SUBESTACION ELECTRICA CAPTACIÓN (INCLUYE PUNTAS CAPTADORAS, ALAMBRON, CONECTORES DENH)</v>
          </cell>
          <cell r="G18">
            <v>0</v>
          </cell>
          <cell r="H18">
            <v>0</v>
          </cell>
          <cell r="I18">
            <v>5420400</v>
          </cell>
          <cell r="J18">
            <v>0</v>
          </cell>
          <cell r="K18">
            <v>0</v>
          </cell>
        </row>
        <row r="19">
          <cell r="D19" t="str">
            <v>1.1.3.1</v>
          </cell>
          <cell r="E19" t="str">
            <v>UND</v>
          </cell>
          <cell r="F19" t="str">
            <v>SUMINISTRO E INSTALACION DE TRANSFERENCIA MANUAL DE 300 AMP -  440 V TIPO EXTERIOR LAMINA COLD ROLD 16 GALVANIZADA PARA AMBIENTES SALINOS</v>
          </cell>
          <cell r="G19">
            <v>0</v>
          </cell>
          <cell r="H19">
            <v>0</v>
          </cell>
          <cell r="I19">
            <v>42977890</v>
          </cell>
          <cell r="J19">
            <v>0</v>
          </cell>
          <cell r="K19">
            <v>0</v>
          </cell>
        </row>
        <row r="20">
          <cell r="D20" t="str">
            <v>1.1.3.2</v>
          </cell>
          <cell r="E20" t="str">
            <v>ML</v>
          </cell>
          <cell r="F20" t="str">
            <v>SUMINISTRO E INSTALACION  DE ACOMETIDA DESDE PLANTA DE EMERGENCIA HASTA TRANSFERENCIA MANUAL EN CABLE AWG THHN 3#250 (F) + 1#250 (N) + 1#2/0 (T) EN TUBERÍA IMC 4"</v>
          </cell>
          <cell r="G20">
            <v>0</v>
          </cell>
          <cell r="H20">
            <v>0</v>
          </cell>
          <cell r="I20">
            <v>717150</v>
          </cell>
          <cell r="J20">
            <v>0</v>
          </cell>
          <cell r="K20">
            <v>0</v>
          </cell>
        </row>
        <row r="21">
          <cell r="D21" t="str">
            <v>1.1.4.1</v>
          </cell>
          <cell r="E21" t="str">
            <v>UND</v>
          </cell>
          <cell r="F21" t="str">
            <v>SALIDA PARA ILUMINACIÓN INTERIOR EN 3#12 EN TUBERÍA EMT 1/2" BARCAZA Y CUARTO DE OPERACIÓN CAPTACIÓN</v>
          </cell>
          <cell r="G21">
            <v>0</v>
          </cell>
          <cell r="H21">
            <v>0</v>
          </cell>
          <cell r="I21">
            <v>146675</v>
          </cell>
          <cell r="J21">
            <v>0</v>
          </cell>
          <cell r="K21">
            <v>0</v>
          </cell>
        </row>
        <row r="22">
          <cell r="D22" t="str">
            <v>1.1.4.2</v>
          </cell>
          <cell r="E22" t="str">
            <v>UND</v>
          </cell>
          <cell r="F22" t="str">
            <v>SALIDA PARA TOMACORRIENTES EN 3#12 EN TUBERÍA EMT 1/2" BARCAZA Y CUARTO DE OPERACIÓN CAPTACIÓN</v>
          </cell>
          <cell r="G22">
            <v>0</v>
          </cell>
          <cell r="H22">
            <v>0</v>
          </cell>
          <cell r="I22">
            <v>121675</v>
          </cell>
          <cell r="J22">
            <v>0</v>
          </cell>
          <cell r="K22">
            <v>0</v>
          </cell>
        </row>
        <row r="23">
          <cell r="D23" t="str">
            <v>1.1.4.3</v>
          </cell>
          <cell r="E23" t="str">
            <v>UND</v>
          </cell>
          <cell r="F23" t="str">
            <v>SALIDA PARA INTERRUPTORES EN 3#12 EN TUBERÍA EMT 1/2" BARCAZA Y CUARTO DE OPERACIÓN CAPTACIÓN</v>
          </cell>
          <cell r="G23">
            <v>0</v>
          </cell>
          <cell r="H23">
            <v>0</v>
          </cell>
          <cell r="I23">
            <v>108025</v>
          </cell>
          <cell r="J23">
            <v>0</v>
          </cell>
          <cell r="K23">
            <v>0</v>
          </cell>
        </row>
        <row r="24">
          <cell r="D24" t="str">
            <v>1.1.4.4</v>
          </cell>
          <cell r="E24" t="str">
            <v>UND</v>
          </cell>
          <cell r="F24" t="str">
            <v>SUMINISTRO E INSTALACIÓN DE ILUMINACIÓN INTERIOR EN LÁMPARA LED 32 W PARA BARCAZA Y CUARTO DE OPERACIÓN CAPTACIÓN</v>
          </cell>
          <cell r="G24">
            <v>0</v>
          </cell>
          <cell r="H24">
            <v>0</v>
          </cell>
          <cell r="I24">
            <v>133025</v>
          </cell>
          <cell r="J24">
            <v>0</v>
          </cell>
          <cell r="K24">
            <v>0</v>
          </cell>
        </row>
        <row r="25">
          <cell r="D25" t="str">
            <v>1.1.4.5</v>
          </cell>
          <cell r="E25" t="str">
            <v>UND</v>
          </cell>
          <cell r="F25" t="str">
            <v>SUMINISTRO E INSTALACIÓN DE TOMACORRIENTES DOBLES PARA BARCAZA Y CUARTO DE OPERACIÓN CAPTACIÓN (INCLUYE CAJA, APARATOS Y TORNILLERIA PARA SU CORRECTA INSTALACIÓN)</v>
          </cell>
          <cell r="G25">
            <v>0</v>
          </cell>
          <cell r="H25">
            <v>0</v>
          </cell>
          <cell r="I25">
            <v>109480</v>
          </cell>
          <cell r="J25">
            <v>0</v>
          </cell>
          <cell r="K25">
            <v>0</v>
          </cell>
        </row>
        <row r="26">
          <cell r="D26" t="str">
            <v>1.1.4.6</v>
          </cell>
          <cell r="E26" t="str">
            <v>UND</v>
          </cell>
          <cell r="F26" t="str">
            <v>SUMINISTRO E INSTALACIÓN DE INTERRUPTORES PARA BARCAZA Y CUARTO DE OPERACIÓN CAPTACIÓN (INCLUYE CAJA, APARATOS Y TORNILLERIA PARA SU CORRECTA INSTALACIÓN)</v>
          </cell>
          <cell r="G26">
            <v>0</v>
          </cell>
          <cell r="H26">
            <v>0</v>
          </cell>
          <cell r="I26">
            <v>101480</v>
          </cell>
          <cell r="J26">
            <v>0</v>
          </cell>
          <cell r="K26">
            <v>0</v>
          </cell>
        </row>
        <row r="27">
          <cell r="D27" t="str">
            <v>1.1.4.7</v>
          </cell>
          <cell r="E27" t="str">
            <v>UND</v>
          </cell>
          <cell r="F27" t="str">
            <v>SUMINISTRO E INSTALACIÓN DEL SISTEMA DE ILUMINACIÓN DE EMERGENCIA TIPO MICKEY MOUSE (INCLUYE TRES LUMINARIAS DE EMERGENCIA, SALIDAS, BATERÍA Y CABLE AWG THHN 3#12)</v>
          </cell>
          <cell r="G27">
            <v>0</v>
          </cell>
          <cell r="H27">
            <v>0</v>
          </cell>
          <cell r="I27">
            <v>4450900</v>
          </cell>
          <cell r="J27">
            <v>0</v>
          </cell>
          <cell r="K27">
            <v>0</v>
          </cell>
        </row>
        <row r="28">
          <cell r="D28" t="str">
            <v>1.1.4.8</v>
          </cell>
          <cell r="E28" t="str">
            <v>ML</v>
          </cell>
          <cell r="F28" t="str">
            <v>SUMINISTRO E INSTALACION DE ACOMETIDA EN CABLE AWG THHN 3#8 (F) + 1#8 (N) + 1#8 (T) TUBERÍA PVC 1" DESDE TABLERO DE LUCES Y TOMAS HASTA ILUMINACIÓN INTERIOR Y TOMACORRIENTES BARCAZA Y CUARTO DE OPERACIÓN CAPTACIÓN</v>
          </cell>
          <cell r="G28">
            <v>0</v>
          </cell>
          <cell r="H28">
            <v>0</v>
          </cell>
          <cell r="I28">
            <v>168395</v>
          </cell>
          <cell r="J28">
            <v>0</v>
          </cell>
          <cell r="K28">
            <v>0</v>
          </cell>
        </row>
        <row r="29">
          <cell r="D29" t="str">
            <v>1.1.4.9</v>
          </cell>
          <cell r="E29" t="str">
            <v>UND</v>
          </cell>
          <cell r="F29" t="str">
            <v xml:space="preserve">SUMINISTRO E INSTALACIÓN DE CAJA BIFÁSICA PARA 12 CIRCUITOS CON BARRAJE PARA 125A-BARRA NEUTRO Y BARRA TIERRA PARA (TDA1 &amp; TDPTO) DE ESTACION (PTAP) INCLUYE TUBERÍA EMT 11/2", CABLEADO NO.8 </v>
          </cell>
          <cell r="G29">
            <v>0</v>
          </cell>
          <cell r="H29">
            <v>0</v>
          </cell>
          <cell r="I29">
            <v>479625</v>
          </cell>
          <cell r="J29">
            <v>0</v>
          </cell>
          <cell r="K29">
            <v>0</v>
          </cell>
        </row>
        <row r="30">
          <cell r="D30" t="str">
            <v>1.1.4.10</v>
          </cell>
          <cell r="E30" t="str">
            <v>UND</v>
          </cell>
          <cell r="F30" t="str">
            <v>SUMINISTRO E INSTALACION DE ALUMBRADO EXTERIOR PARA CAPTACIÓN (INCLUYE 1 POSTES EN FIBRE DE VIDRIO 12 m x 510 Kgf, 2 REFLECTORES LED 100 W, SOPORTERÍA, CABLEADO AWG THHN 3#8 (F) + 1#8 (N) + 1#10 (T) Y LUZ DE INTERMITENCIA PARA SEÑALIZACIÓN BARCAZA DE CAPTACIÓN)</v>
          </cell>
          <cell r="G30">
            <v>0</v>
          </cell>
          <cell r="H30">
            <v>0</v>
          </cell>
          <cell r="I30">
            <v>16391100</v>
          </cell>
          <cell r="J30">
            <v>0</v>
          </cell>
          <cell r="K30">
            <v>0</v>
          </cell>
        </row>
        <row r="31">
          <cell r="D31" t="str">
            <v>1.1.5.1</v>
          </cell>
          <cell r="E31" t="str">
            <v>UND</v>
          </cell>
          <cell r="F31" t="str">
            <v>SUMINISTRO E INSTALACION DE TABLERO DE BOMBAS DE CAPTACION 150 HP AUTOMATICO INCLUYE ARRANCADORES SUAVE, TOTALIZADOR TIPO INTERPERIE EN LAMINA COLD ROLD 14 SIEMENS O SIMILAR</v>
          </cell>
          <cell r="G31">
            <v>0</v>
          </cell>
          <cell r="H31">
            <v>0</v>
          </cell>
          <cell r="I31">
            <v>73914000</v>
          </cell>
          <cell r="J31">
            <v>0</v>
          </cell>
          <cell r="K31">
            <v>0</v>
          </cell>
        </row>
        <row r="32">
          <cell r="D32" t="str">
            <v>1.1.5.2</v>
          </cell>
          <cell r="E32" t="str">
            <v>ML</v>
          </cell>
          <cell r="F32" t="str">
            <v>SUMINISTRO E INSTALACION DE ACOMETIDA ENTRE TRANSFERENCIA MANUAL Y TABLERO GENERAL CAPTACION  EN CABLE AWG THHN 3#4/0 (F) + 1#4/0 (N) + 2/0 (T) (INCLUYE ACCESORIOS EN EMT, IMC, EXCAVACIÓN Y RETIRO DE MATERIAL)</v>
          </cell>
          <cell r="G32">
            <v>0</v>
          </cell>
          <cell r="H32">
            <v>0</v>
          </cell>
          <cell r="I32">
            <v>779130</v>
          </cell>
          <cell r="J32">
            <v>0</v>
          </cell>
          <cell r="K32">
            <v>0</v>
          </cell>
        </row>
        <row r="33">
          <cell r="D33" t="str">
            <v>1.1.5.3</v>
          </cell>
          <cell r="E33" t="str">
            <v>ML</v>
          </cell>
          <cell r="F33" t="str">
            <v>SUMINISTRO E INSTALACION DE ACOMETIDA ENTRE TABLERO GENERAL Y TABLERO DE BOMBAS EN CABLE AWG THHN 3#4/0 (F) + 1#4/0 (N) + 2/0 (T) (INCLUYE ACCESORIOS EN EMT, IMC, EXCAVACIÓN Y RETIRO DE MATERIAL)</v>
          </cell>
          <cell r="G33">
            <v>0</v>
          </cell>
          <cell r="H33">
            <v>0</v>
          </cell>
          <cell r="I33">
            <v>779130</v>
          </cell>
          <cell r="J33">
            <v>0</v>
          </cell>
          <cell r="K33">
            <v>0</v>
          </cell>
        </row>
        <row r="34">
          <cell r="D34" t="str">
            <v>1.1.5.4</v>
          </cell>
          <cell r="E34" t="str">
            <v>ML</v>
          </cell>
          <cell r="F34" t="str">
            <v>SUMINISTRO E INSTALACION DE ACOMETIDA ENTRE TABLERO DE BOMBAS Y BOMBAS DE CAPTACIÓN DE AGUA CRUDA EN CABLE AWG THHN 3#4/0 (F) + 1#4/0 (N) + 2/0 (T) (INCLUYE ACCESORIOS EN EMT, IMC, EXCAVACIÓN Y RETIRO DE MATERIAL)</v>
          </cell>
          <cell r="G34">
            <v>0</v>
          </cell>
          <cell r="H34">
            <v>0</v>
          </cell>
          <cell r="I34">
            <v>743130</v>
          </cell>
          <cell r="J34">
            <v>0</v>
          </cell>
          <cell r="K34">
            <v>0</v>
          </cell>
        </row>
        <row r="35">
          <cell r="D35" t="str">
            <v>1.1.5.6</v>
          </cell>
          <cell r="E35" t="str">
            <v>ML</v>
          </cell>
          <cell r="F35" t="str">
            <v>SUMINISTRO E INSTALACION DE ACOMETIDA DE BAJA TENSION DESDE TABLERO GENERAL HASTA TABLERO DE LUCES Y TOMAS EN CABLE AWG THHN 3#6 (F) + 1#6 (N) + 1#8 (T) EN TUBERÍA PVC 4" (EXCAVACIÓN Y RETIRO DE MATERIAL)</v>
          </cell>
          <cell r="G35">
            <v>0</v>
          </cell>
          <cell r="H35">
            <v>0</v>
          </cell>
          <cell r="I35">
            <v>205675</v>
          </cell>
          <cell r="J35">
            <v>0</v>
          </cell>
          <cell r="K35">
            <v>0</v>
          </cell>
        </row>
        <row r="36">
          <cell r="D36" t="str">
            <v>1.1.1.5</v>
          </cell>
          <cell r="E36" t="str">
            <v>UND</v>
          </cell>
          <cell r="F36" t="str">
            <v>REGISTRO ELECTRICOS DE 1 X 1 IMPERMEABILIZADOS</v>
          </cell>
          <cell r="G36">
            <v>0</v>
          </cell>
          <cell r="H36">
            <v>0</v>
          </cell>
          <cell r="I36">
            <v>1114701.94</v>
          </cell>
          <cell r="J36">
            <v>0</v>
          </cell>
          <cell r="K36">
            <v>0</v>
          </cell>
        </row>
        <row r="37">
          <cell r="D37" t="str">
            <v>1.1.6.1</v>
          </cell>
          <cell r="E37" t="str">
            <v>UND</v>
          </cell>
          <cell r="F37" t="str">
            <v xml:space="preserve">SUMINISTRO E INSTALACION DE BANCO DE CONDENSADORES 35KVAR DE CAPTACIÓN. </v>
          </cell>
          <cell r="G37">
            <v>0</v>
          </cell>
          <cell r="H37">
            <v>0</v>
          </cell>
          <cell r="I37">
            <v>1566550</v>
          </cell>
          <cell r="J37">
            <v>0</v>
          </cell>
          <cell r="K37">
            <v>0</v>
          </cell>
        </row>
        <row r="38">
          <cell r="D38" t="str">
            <v>1.1.7.1</v>
          </cell>
          <cell r="E38" t="str">
            <v>UND</v>
          </cell>
          <cell r="F38" t="str">
            <v xml:space="preserve">SUMINISTRO E INSTALACIÓN DE TRANSFORMADOR DE BAJA TENSIÓN DE 440 V A 220 V PARA USOS AUXILIARES DE 5KVA EN ESTACIÓN CAPTACIÓN. </v>
          </cell>
          <cell r="G38">
            <v>0</v>
          </cell>
          <cell r="H38">
            <v>0</v>
          </cell>
          <cell r="I38">
            <v>9682000</v>
          </cell>
          <cell r="J38">
            <v>0</v>
          </cell>
          <cell r="K38">
            <v>0</v>
          </cell>
        </row>
        <row r="39">
          <cell r="D39" t="str">
            <v>1.2.1.1</v>
          </cell>
          <cell r="E39" t="str">
            <v>UND</v>
          </cell>
          <cell r="F39" t="str">
            <v>SUMINISTRO E INSTALACIÓN DE SUBESTACIÓN TIPO POSTE DE 75 KVA A 440 V EN ESTACIÓN DE BOMBEO H-GÓMEZ.</v>
          </cell>
          <cell r="G39">
            <v>0</v>
          </cell>
          <cell r="H39">
            <v>0</v>
          </cell>
          <cell r="I39">
            <v>19616430</v>
          </cell>
          <cell r="J39">
            <v>0</v>
          </cell>
          <cell r="K39">
            <v>0</v>
          </cell>
        </row>
        <row r="40">
          <cell r="D40" t="str">
            <v>1.2.1.2</v>
          </cell>
          <cell r="E40" t="str">
            <v>UND</v>
          </cell>
          <cell r="F40" t="str">
            <v>SUMINISTRO E INSTALACIÓN DE ACCESORIOS PARA SUBESTACIÓN TIPO POSTE DE 75 KVA A 440 V EN ESTACIÓN DE BOMBEO H-GÓMEZ (INCLUYE PARARRAYOS 15 KV, CORTACIRCUITOS 200 AMP Y ESTRUCTURAS METÁLICAS PARA SU INSTALACIÓN)</v>
          </cell>
          <cell r="G40">
            <v>0</v>
          </cell>
          <cell r="H40">
            <v>0</v>
          </cell>
          <cell r="I40">
            <v>3773500</v>
          </cell>
          <cell r="J40">
            <v>0</v>
          </cell>
          <cell r="K40">
            <v>0</v>
          </cell>
        </row>
        <row r="41">
          <cell r="D41" t="str">
            <v>1.2.1.3</v>
          </cell>
          <cell r="E41" t="str">
            <v>UND</v>
          </cell>
          <cell r="F41" t="str">
            <v>SUMINISTRO E INSTALACION DE PUESTA A TIERRA PARA SUBESTACION TIPO POSTE 75 KVA EN ESTACION DE BOMBEO H-GOMEZ</v>
          </cell>
          <cell r="G41">
            <v>0</v>
          </cell>
          <cell r="H41">
            <v>0</v>
          </cell>
          <cell r="I41">
            <v>1250800</v>
          </cell>
          <cell r="J41">
            <v>0</v>
          </cell>
          <cell r="K41">
            <v>0</v>
          </cell>
        </row>
        <row r="42">
          <cell r="D42" t="str">
            <v>1.2.1.4</v>
          </cell>
          <cell r="E42" t="str">
            <v>ML</v>
          </cell>
          <cell r="F42" t="str">
            <v>SUMINISTRO E INSTALACION DE ACOMETIDA SUBTERRANEA DESDE SUBESTACIÓN HASTA TRANFERENCIA MANUAL EN CABLE AWG THHN 3#1/0 (F) + 1#1/0 (N) + 1#2 (T) EN TUBERÍA PVC 3"</v>
          </cell>
          <cell r="G42">
            <v>0</v>
          </cell>
          <cell r="H42">
            <v>0</v>
          </cell>
          <cell r="I42">
            <v>343200</v>
          </cell>
          <cell r="J42">
            <v>0</v>
          </cell>
          <cell r="K42">
            <v>0</v>
          </cell>
        </row>
        <row r="43">
          <cell r="D43" t="str">
            <v>1.2.1.5</v>
          </cell>
          <cell r="E43" t="str">
            <v>UN</v>
          </cell>
          <cell r="F43" t="str">
            <v>SUMINISTRO E INSTALACION DE APANTALLAMIENTO PARA SUBESTACION TIPO POSTE (INCLUYE PUNTAS CAPTADORAS, ALAMBRON, CONECTORES DENH Y ANILLO EN CABLE DE COBRE No. 2)</v>
          </cell>
          <cell r="G43">
            <v>0</v>
          </cell>
          <cell r="H43">
            <v>0</v>
          </cell>
          <cell r="I43">
            <v>2699900</v>
          </cell>
          <cell r="J43">
            <v>0</v>
          </cell>
          <cell r="K43">
            <v>0</v>
          </cell>
        </row>
        <row r="44">
          <cell r="D44" t="str">
            <v>1.2.1.7</v>
          </cell>
          <cell r="E44" t="str">
            <v>UND</v>
          </cell>
          <cell r="F44" t="str">
            <v>SUMINISTRO E INSTALACION DE BAJANTE GALVANIZADO EN TUBO 4"  IMC</v>
          </cell>
          <cell r="G44">
            <v>0</v>
          </cell>
          <cell r="H44">
            <v>0</v>
          </cell>
          <cell r="I44">
            <v>1785800</v>
          </cell>
          <cell r="J44">
            <v>0</v>
          </cell>
          <cell r="K44">
            <v>0</v>
          </cell>
        </row>
        <row r="45">
          <cell r="D45" t="str">
            <v>1.2.2.1</v>
          </cell>
          <cell r="E45" t="str">
            <v>UND</v>
          </cell>
          <cell r="F45" t="str">
            <v>SUMINISTRO E INSTALACIÓN DE TRANSFERENCIA MANUAL A 440 V 150 AMP PARA ESTACIÓN DE BOMBEO H-GÓMEZ (SEGÚN DIAGRAMA UNIFILAR)</v>
          </cell>
          <cell r="G45">
            <v>0</v>
          </cell>
          <cell r="H45">
            <v>0</v>
          </cell>
          <cell r="I45">
            <v>24141125</v>
          </cell>
          <cell r="J45">
            <v>0</v>
          </cell>
          <cell r="K45">
            <v>0</v>
          </cell>
        </row>
        <row r="46">
          <cell r="D46" t="str">
            <v>1.2.2.2</v>
          </cell>
          <cell r="E46" t="str">
            <v>ML</v>
          </cell>
          <cell r="F46" t="str">
            <v>SUMINISTRO E INSTALACIÓN DE ACOMETIDA DESDE TRANSFERENCIA MANUAL HASTA PLANTA ELÉCTRICA  EN ESTACIÓN DE BOMBEO H-GÓMEZ EN CABLE AWG THHN 3#1/0 (F) + 1#1/0 (N) + 1#2 (T) EN TUBERÍA EMT 3"</v>
          </cell>
          <cell r="G46">
            <v>0</v>
          </cell>
          <cell r="H46">
            <v>0</v>
          </cell>
          <cell r="I46">
            <v>364200</v>
          </cell>
          <cell r="J46">
            <v>0</v>
          </cell>
          <cell r="K46">
            <v>0</v>
          </cell>
        </row>
        <row r="47">
          <cell r="D47" t="str">
            <v>1.2.2.3</v>
          </cell>
          <cell r="E47" t="str">
            <v>ML</v>
          </cell>
          <cell r="F47" t="str">
            <v>SUMINISTRO E INSTALACIÓN DE ACOMETIDA DESDE TRANSFERENCIA MANUAL HASTA GABINETE GENERAL EN ESTACIÓN DE BOMBEO H-GÓMEZ EN CABLE AWG THHN 3#1/0 (F) + 1#1/0 (N) + 1#2 (T) EN TUBERÍA EMT 3"</v>
          </cell>
          <cell r="G47">
            <v>0</v>
          </cell>
          <cell r="H47">
            <v>0</v>
          </cell>
          <cell r="I47">
            <v>364200</v>
          </cell>
          <cell r="J47">
            <v>0</v>
          </cell>
          <cell r="K47">
            <v>0</v>
          </cell>
        </row>
        <row r="48">
          <cell r="D48" t="str">
            <v>1.2.2.4</v>
          </cell>
          <cell r="E48" t="str">
            <v>UND</v>
          </cell>
          <cell r="F48" t="str">
            <v>SUMINISTRO E INSTALACIÓN DE GABINETE GENERAL CON TRANSFORMADOR DE 440 V A 220V A 250AMP</v>
          </cell>
          <cell r="G48">
            <v>0</v>
          </cell>
          <cell r="H48">
            <v>0</v>
          </cell>
          <cell r="I48">
            <v>29909500</v>
          </cell>
          <cell r="J48">
            <v>0</v>
          </cell>
          <cell r="K48">
            <v>0</v>
          </cell>
        </row>
        <row r="49">
          <cell r="D49" t="str">
            <v>1.2.3.1</v>
          </cell>
          <cell r="E49" t="str">
            <v>UND</v>
          </cell>
          <cell r="F49" t="str">
            <v>SUMINISTRO E INSTALACIÓN DE SISTEMA DE PUESTA A TIERRA DE CUARTO DE OPERACIÓN EN ESTACIÓN DE BOMBEO H-GÓMEZ.</v>
          </cell>
          <cell r="G49">
            <v>0</v>
          </cell>
          <cell r="H49">
            <v>0</v>
          </cell>
          <cell r="I49">
            <v>5178500</v>
          </cell>
          <cell r="J49">
            <v>0</v>
          </cell>
          <cell r="K49">
            <v>0</v>
          </cell>
        </row>
        <row r="50">
          <cell r="D50" t="str">
            <v>1.2.4.1</v>
          </cell>
          <cell r="E50" t="str">
            <v>UND</v>
          </cell>
          <cell r="F50" t="str">
            <v>SUMINISTRO E INSTALACIÓN DE BANCO DE CONDENSADORES 40KVAR Y PROTECCIONES EN ESTACIÓN DE BOMBEO H-GÓMEZ.</v>
          </cell>
          <cell r="G50">
            <v>0</v>
          </cell>
          <cell r="H50">
            <v>0</v>
          </cell>
          <cell r="I50">
            <v>1871168</v>
          </cell>
          <cell r="J50">
            <v>0</v>
          </cell>
          <cell r="K50">
            <v>0</v>
          </cell>
        </row>
        <row r="51">
          <cell r="D51" t="str">
            <v>1.2.5.1</v>
          </cell>
          <cell r="E51" t="str">
            <v>UND</v>
          </cell>
          <cell r="F51" t="str">
            <v>SALIDA PARA ILUMINACIÓN INTERIOR EN 3#12 EN TUBERÍA EMT 1/2" CUARTO DE OPERACIÓN ESTACIÓN HÉCTOR GÓMEZ</v>
          </cell>
          <cell r="G51">
            <v>0</v>
          </cell>
          <cell r="H51">
            <v>0</v>
          </cell>
          <cell r="I51">
            <v>164275</v>
          </cell>
          <cell r="J51">
            <v>0</v>
          </cell>
          <cell r="K51">
            <v>0</v>
          </cell>
        </row>
        <row r="52">
          <cell r="D52" t="str">
            <v>1.2.5.2</v>
          </cell>
          <cell r="E52" t="str">
            <v>UND</v>
          </cell>
          <cell r="F52" t="str">
            <v xml:space="preserve">SALIDA PARA TOMACORRIENTES EN 3#12 EN TUBERÍA EMT 1/2" CUARTO DE OPERACIÓN ESTACIÓN HÉCTOR GÓMEZ </v>
          </cell>
          <cell r="G52">
            <v>0</v>
          </cell>
          <cell r="H52">
            <v>0</v>
          </cell>
          <cell r="I52">
            <v>166830</v>
          </cell>
          <cell r="J52">
            <v>0</v>
          </cell>
          <cell r="K52">
            <v>0</v>
          </cell>
        </row>
        <row r="53">
          <cell r="D53" t="str">
            <v>1.2.5.3</v>
          </cell>
          <cell r="E53" t="str">
            <v>UND</v>
          </cell>
          <cell r="F53" t="str">
            <v>SALIDA PARA INTERRUPTORES EN 3#12 EN TUBERÍA EMT 1/2" CUARTO DE OPERACIÓN ESTACIÓN HÉCTOR GÓMEZ</v>
          </cell>
          <cell r="G53">
            <v>0</v>
          </cell>
          <cell r="H53">
            <v>0</v>
          </cell>
          <cell r="I53">
            <v>143580</v>
          </cell>
          <cell r="J53">
            <v>0</v>
          </cell>
          <cell r="K53">
            <v>0</v>
          </cell>
        </row>
        <row r="54">
          <cell r="D54" t="str">
            <v>1.2.5.4</v>
          </cell>
          <cell r="E54" t="str">
            <v>UND</v>
          </cell>
          <cell r="F54" t="str">
            <v>SUMINISTRO E INSTALACIÓN DE ILUMINACIÓN INTERIOR EN LÁMPARA LED 32 W PARA CUARTO DE OPERACIÓN ESTACIÓN HÉCTOR GÓMEZ</v>
          </cell>
          <cell r="G54">
            <v>0</v>
          </cell>
          <cell r="H54">
            <v>0</v>
          </cell>
          <cell r="I54">
            <v>141025</v>
          </cell>
          <cell r="J54">
            <v>0</v>
          </cell>
          <cell r="K54">
            <v>0</v>
          </cell>
        </row>
        <row r="55">
          <cell r="D55" t="str">
            <v>1.2.5.5</v>
          </cell>
          <cell r="E55" t="str">
            <v>UND</v>
          </cell>
          <cell r="F55" t="str">
            <v>SUMINISTRO E INSTALACIÓN DE TOMACORRIENTES DOBLES PARA CUARTO DE OPERACIÓN ESTACIÓN HÉCTOR GÓMEZ (INCLUYE CAJA, APARATOS Y TORNILLERIA PARA SU CORRECTA INSTALACIÓN)</v>
          </cell>
          <cell r="G55">
            <v>0</v>
          </cell>
          <cell r="H55">
            <v>0</v>
          </cell>
          <cell r="I55">
            <v>117480</v>
          </cell>
          <cell r="J55">
            <v>0</v>
          </cell>
          <cell r="K55">
            <v>0</v>
          </cell>
        </row>
        <row r="56">
          <cell r="D56" t="str">
            <v>1.2.5.6</v>
          </cell>
          <cell r="E56" t="str">
            <v>UND</v>
          </cell>
          <cell r="F56" t="str">
            <v>SUMINISTRO E INSTALACIÓN DE INTERRUPTORES PARA CUARTO DE OPERACIÓN ESTACIÓN HÉCTOR GÓMEZ (INCLUYE CAJA, APARATOS Y TORNILLERIA PARA SU CORRECTA INSTALACIÓN)</v>
          </cell>
          <cell r="G56">
            <v>0</v>
          </cell>
          <cell r="H56">
            <v>0</v>
          </cell>
          <cell r="I56">
            <v>132480</v>
          </cell>
          <cell r="J56">
            <v>0</v>
          </cell>
          <cell r="K56">
            <v>0</v>
          </cell>
        </row>
        <row r="57">
          <cell r="D57" t="str">
            <v>1.2.5.7</v>
          </cell>
          <cell r="E57" t="str">
            <v>UND</v>
          </cell>
          <cell r="F57" t="str">
            <v>SUMINISTRO E INSTALACIÓN DEL SISTEMA DE ILUMINACIÓN DE EMERGENCIA TIPO MICKEY MOUSE (INCLUYE CUATRO LUMINARIAS DE EMERGENCIA, SALIDAS, BATERÍA Y CABLE AWG THHN 3#12)</v>
          </cell>
          <cell r="G57">
            <v>0</v>
          </cell>
          <cell r="H57">
            <v>0</v>
          </cell>
          <cell r="I57">
            <v>4660900</v>
          </cell>
          <cell r="J57">
            <v>0</v>
          </cell>
          <cell r="K57">
            <v>0</v>
          </cell>
        </row>
        <row r="58">
          <cell r="D58" t="str">
            <v>1.2.5.8</v>
          </cell>
          <cell r="E58" t="str">
            <v>ML</v>
          </cell>
          <cell r="F58" t="str">
            <v>SUMINISTRO E INSTALACION DE ACOMETIDA EN CABLE AWG THHN 3#8 (F) + 1#8 (N) + 1#8 (T) TUBERÍA PVC 1" DESDE TABLERO DE LUCES Y TOMAS HASTA ILUMINACIÓN INTERIOR Y TOMACORRIENTES CUARTO DE OPERACIÓN ESTACIÓN HÉCTOR GÓMEZ</v>
          </cell>
          <cell r="G58">
            <v>0</v>
          </cell>
          <cell r="H58">
            <v>0</v>
          </cell>
          <cell r="I58">
            <v>140295</v>
          </cell>
          <cell r="J58">
            <v>0</v>
          </cell>
          <cell r="K58">
            <v>0</v>
          </cell>
        </row>
        <row r="59">
          <cell r="D59" t="str">
            <v>1.2.5.9</v>
          </cell>
          <cell r="E59" t="str">
            <v>UND</v>
          </cell>
          <cell r="F59" t="str">
            <v xml:space="preserve">SUMINISTRO E INSTALACIÓN DE CAJA MONOFÁSICA PARA 6 CIRCUITOS CON BARRAJE PARA 100A-BARRA NEUTRO Y BARRA TIERRA PARA CIRCUITOS ELECTRICOS DE ESTACION DE BOMBEO H-GOMEZ,  INCLUYE TUBERÍA PVC 11/2", CABLEADO NO.8 </v>
          </cell>
          <cell r="G59">
            <v>0</v>
          </cell>
          <cell r="H59">
            <v>0</v>
          </cell>
          <cell r="I59">
            <v>435125</v>
          </cell>
          <cell r="J59">
            <v>0</v>
          </cell>
          <cell r="K59">
            <v>0</v>
          </cell>
        </row>
        <row r="60">
          <cell r="D60" t="str">
            <v>1.2.5.10</v>
          </cell>
          <cell r="E60" t="str">
            <v>UND</v>
          </cell>
          <cell r="F60" t="str">
            <v>SUMINISTRO E INSTALACIÓN DE BREAKER MONOPOLAR ENCHUCHABLE  1X20A PARA CARGAS AUXILIARES DE ESTACION DE BOMBEO H-HOMEZ.</v>
          </cell>
          <cell r="G60">
            <v>0</v>
          </cell>
          <cell r="H60">
            <v>0</v>
          </cell>
          <cell r="I60">
            <v>43685</v>
          </cell>
          <cell r="J60">
            <v>0</v>
          </cell>
          <cell r="K60">
            <v>0</v>
          </cell>
        </row>
        <row r="61">
          <cell r="D61" t="str">
            <v>1.2.5.11</v>
          </cell>
          <cell r="E61" t="str">
            <v>ML</v>
          </cell>
          <cell r="F61" t="str">
            <v xml:space="preserve">SUMINISTRO E INSTALACION DE ACOMETIDA ENTRE GABINETE GENERAL Y TABLERO DE LUCES Y TOMAS H GOMEZ EN CABLE AWG THHN 3#6 (F) + 1#6 (N) + 1#8(T) TUBERÍA EMT 3" </v>
          </cell>
          <cell r="G61">
            <v>0</v>
          </cell>
          <cell r="H61">
            <v>0</v>
          </cell>
          <cell r="I61">
            <v>0</v>
          </cell>
          <cell r="J61">
            <v>0</v>
          </cell>
          <cell r="K61">
            <v>0</v>
          </cell>
        </row>
        <row r="62">
          <cell r="D62" t="str">
            <v>1.2.6.1</v>
          </cell>
          <cell r="E62" t="str">
            <v>UND</v>
          </cell>
          <cell r="F62" t="str">
            <v>SUMINISTRO E INSTALACION DE TABLERO A 440 V CON ARRANCADORES SUAVE PARA DOS BOMBAS DE 60 HP EN ESTACIÓN HECTOR GÓMEZ</v>
          </cell>
          <cell r="G62">
            <v>0</v>
          </cell>
          <cell r="H62">
            <v>0</v>
          </cell>
          <cell r="I62">
            <v>52802000</v>
          </cell>
          <cell r="J62">
            <v>0</v>
          </cell>
          <cell r="K62">
            <v>0</v>
          </cell>
        </row>
        <row r="63">
          <cell r="D63" t="str">
            <v>1.2.6.2</v>
          </cell>
          <cell r="E63" t="str">
            <v>ML</v>
          </cell>
          <cell r="F63" t="str">
            <v xml:space="preserve">SUMINISTRO E INSTALACION DE ACOMETIDA DESDE GABINETE GENERAL HASTA TABLERO DE ARRANQUE DE BOMBAS EN CABLE AWG THHN 3#2 (F) + 1#2 (N) + 1#4 (T) TUBERÍA EMT 3" </v>
          </cell>
          <cell r="G63">
            <v>0</v>
          </cell>
          <cell r="H63">
            <v>0</v>
          </cell>
          <cell r="I63">
            <v>277975</v>
          </cell>
          <cell r="J63">
            <v>0</v>
          </cell>
          <cell r="K63">
            <v>0</v>
          </cell>
        </row>
        <row r="64">
          <cell r="D64" t="str">
            <v>1.2.6.4</v>
          </cell>
          <cell r="E64" t="str">
            <v>UND</v>
          </cell>
          <cell r="F64" t="str">
            <v>SUMINISTRO E INSTALACION DE SISTEMA DE APANTALLAMIENTO PARA CASETA DE OPERACIÓN H GOMEZ (INCLUYE PUNTAS CAPTADORAS, ALAMBRON, CONECTORES DENH Y ANILLO EN CABLE DE COBRE No. 2)</v>
          </cell>
          <cell r="G64">
            <v>0</v>
          </cell>
          <cell r="H64">
            <v>0</v>
          </cell>
          <cell r="I64">
            <v>7055300</v>
          </cell>
          <cell r="J64">
            <v>0</v>
          </cell>
          <cell r="K64">
            <v>0</v>
          </cell>
        </row>
        <row r="65">
          <cell r="D65" t="str">
            <v>1.2.6.5</v>
          </cell>
          <cell r="E65" t="str">
            <v>ML</v>
          </cell>
          <cell r="F65" t="str">
            <v>SUMINISTRO E INSTALACION DE ACOMETIDA ENTRE TABLERO DE BOMBAS Y BOMBAS DE H GOMEZ EN CABLE AWG THHN 3#2 (F) + 1#2 (N) + 1#4 (T) TUBERÍA EMT 3" (INCLUYE EXCAVACIÓN Y RETIRO E MATERIAL)</v>
          </cell>
          <cell r="G65">
            <v>0</v>
          </cell>
          <cell r="H65">
            <v>0</v>
          </cell>
          <cell r="I65">
            <v>277975</v>
          </cell>
          <cell r="J65">
            <v>0</v>
          </cell>
          <cell r="K65">
            <v>0</v>
          </cell>
        </row>
        <row r="66">
          <cell r="D66" t="str">
            <v>1.2.6.6</v>
          </cell>
          <cell r="E66" t="str">
            <v>UND</v>
          </cell>
          <cell r="F66" t="str">
            <v>SISTEMA DE PUESTA A TIERRA EN CABLE DE COBRE DESNUDO No. 2/0 CON VARILLAS COPPERWELD 5/8" LONGITUD 2.40 M PARA SISTEMA DE BOMBAS DE 60 HP</v>
          </cell>
          <cell r="G66">
            <v>0</v>
          </cell>
          <cell r="H66">
            <v>0</v>
          </cell>
          <cell r="I66">
            <v>2138900</v>
          </cell>
          <cell r="J66">
            <v>0</v>
          </cell>
          <cell r="K66">
            <v>0</v>
          </cell>
        </row>
        <row r="67">
          <cell r="D67" t="str">
            <v>1.2.6.7</v>
          </cell>
          <cell r="E67" t="str">
            <v>UND</v>
          </cell>
          <cell r="F67" t="str">
            <v>SUMINISTRO E INSTALACION DE ALUMBRADO PERIMETRAL PARA HECTOR GOMEZ (INCLUYE 4 POSTES EN CONCRETO 12 m x 510 Kgf, 8 REFLECTORES LED 100 W, SOPORTERÍA Y CABLEADO AWG THHN 3#6 (F) + 1#6 (N) + 1#8 (T)</v>
          </cell>
          <cell r="G67">
            <v>0</v>
          </cell>
          <cell r="H67">
            <v>0</v>
          </cell>
          <cell r="I67">
            <v>32056000</v>
          </cell>
          <cell r="J67">
            <v>0</v>
          </cell>
          <cell r="K67">
            <v>0</v>
          </cell>
        </row>
        <row r="68">
          <cell r="D68" t="str">
            <v>1.2.7.1</v>
          </cell>
          <cell r="E68" t="str">
            <v>UND</v>
          </cell>
          <cell r="F68" t="str">
            <v>SUMINISTRO E INSTALACIÓN DE TRANSFORMADOR DE BAJA TENSIÓN PARA USOS AUXILIARES DE 5KVA EN ESTACIÓN DE BOMBEO H-GOMEZ.</v>
          </cell>
          <cell r="G68">
            <v>0</v>
          </cell>
          <cell r="H68">
            <v>0</v>
          </cell>
          <cell r="I68">
            <v>9820500</v>
          </cell>
          <cell r="J68">
            <v>0</v>
          </cell>
          <cell r="K68">
            <v>0</v>
          </cell>
        </row>
        <row r="69">
          <cell r="D69" t="str">
            <v>1.3.1.1</v>
          </cell>
          <cell r="E69" t="str">
            <v>UND</v>
          </cell>
          <cell r="F69" t="str">
            <v>SUMINISTRO E INSTALACIÓN DE BAJANTE PARA ACOMETIDA DE MEDIA TENSIÓN 13.2 KV EN ESTACIÓN PTAP.</v>
          </cell>
          <cell r="G69">
            <v>0</v>
          </cell>
          <cell r="H69">
            <v>0</v>
          </cell>
          <cell r="I69">
            <v>1755800</v>
          </cell>
          <cell r="J69">
            <v>0</v>
          </cell>
          <cell r="K69">
            <v>0</v>
          </cell>
        </row>
        <row r="70">
          <cell r="D70" t="str">
            <v>1.3.1.2</v>
          </cell>
          <cell r="E70" t="str">
            <v>ML</v>
          </cell>
          <cell r="F70" t="str">
            <v>SUMINISTRO E INSTALACIÓN DE ACOMETIDA DE MEDIA TENSIÓN 13.2KV EN ESTACIÓN PTAP.</v>
          </cell>
          <cell r="G70">
            <v>0</v>
          </cell>
          <cell r="H70">
            <v>0</v>
          </cell>
          <cell r="I70">
            <v>816950</v>
          </cell>
          <cell r="J70">
            <v>0</v>
          </cell>
          <cell r="K70">
            <v>0</v>
          </cell>
        </row>
        <row r="71">
          <cell r="D71" t="str">
            <v>1.3.2.1</v>
          </cell>
          <cell r="E71" t="str">
            <v>UND</v>
          </cell>
          <cell r="F71" t="str">
            <v>SUMINISTRO E INSTALACION DE TRANSFORMADOR SECO DE 150 KVA - CLASE F</v>
          </cell>
          <cell r="G71">
            <v>0</v>
          </cell>
          <cell r="H71">
            <v>0</v>
          </cell>
          <cell r="I71">
            <v>50928700</v>
          </cell>
          <cell r="J71">
            <v>0</v>
          </cell>
          <cell r="K71">
            <v>0</v>
          </cell>
        </row>
        <row r="72">
          <cell r="D72" t="str">
            <v>1.3.2.2</v>
          </cell>
          <cell r="E72" t="str">
            <v>UND</v>
          </cell>
          <cell r="F72" t="str">
            <v>SUMINISTRO E INSTALACION DE SECCIONADOR EN MEDIA TENSIÓN DE 15 KV  (INCLUYE FUSIBLES TIPO K)</v>
          </cell>
          <cell r="G72">
            <v>0</v>
          </cell>
          <cell r="H72">
            <v>0</v>
          </cell>
          <cell r="I72">
            <v>27461900</v>
          </cell>
          <cell r="J72">
            <v>0</v>
          </cell>
          <cell r="K72">
            <v>0</v>
          </cell>
        </row>
        <row r="73">
          <cell r="D73" t="str">
            <v>1.3.2.3</v>
          </cell>
          <cell r="E73" t="str">
            <v>UND</v>
          </cell>
          <cell r="F73" t="str">
            <v>SUMINISTRO E INSTALACION DE TRANSFERENCIA MANUAL DE 440 V (SEGÚN DIAGRAMA UNIFILAR)</v>
          </cell>
          <cell r="G73">
            <v>0</v>
          </cell>
          <cell r="H73">
            <v>0</v>
          </cell>
          <cell r="I73">
            <v>61463890</v>
          </cell>
          <cell r="J73">
            <v>0</v>
          </cell>
          <cell r="K73">
            <v>0</v>
          </cell>
        </row>
        <row r="74">
          <cell r="D74" t="str">
            <v>1.3.2.4</v>
          </cell>
          <cell r="E74" t="str">
            <v>ML</v>
          </cell>
          <cell r="F74" t="str">
            <v>SUMINISTRO E INSTALACION DE ACOMETIDA DE MEDIA TENSION EN CABLE XLPE 1/0 DESDE PUNTO DE CONEXIÓN HASTA SUBESTACION ELECTRICA INCLUYE TUBERÍA PVC 3"</v>
          </cell>
          <cell r="G74">
            <v>0</v>
          </cell>
          <cell r="H74">
            <v>0</v>
          </cell>
          <cell r="I74">
            <v>948050</v>
          </cell>
          <cell r="J74">
            <v>0</v>
          </cell>
          <cell r="K74">
            <v>0</v>
          </cell>
        </row>
        <row r="75">
          <cell r="D75" t="str">
            <v>1.3.2.5</v>
          </cell>
          <cell r="E75" t="str">
            <v>ML</v>
          </cell>
          <cell r="F75" t="str">
            <v>SUMINISTRO E INSTALACION DE ACOMETIDA DE MEDIA TENSION EN CABLE XLPE 1/0 DESDE CAJA DE MANIOBRA HASTA SECCIONADOR</v>
          </cell>
          <cell r="G75">
            <v>0</v>
          </cell>
          <cell r="H75">
            <v>0</v>
          </cell>
          <cell r="I75">
            <v>948050</v>
          </cell>
          <cell r="J75">
            <v>0</v>
          </cell>
          <cell r="K75">
            <v>0</v>
          </cell>
        </row>
        <row r="76">
          <cell r="D76" t="str">
            <v>1.3.2.6</v>
          </cell>
          <cell r="E76" t="str">
            <v>ML</v>
          </cell>
          <cell r="F76" t="str">
            <v>SUMINISTRO E INSTALACION DE ACOMETIDA DE MEDIA TENSION EN CABLE XLPE 1/0 DESDE SECCIONADOR HASTA TRANSFORMADOR</v>
          </cell>
          <cell r="G76">
            <v>0</v>
          </cell>
          <cell r="H76">
            <v>0</v>
          </cell>
          <cell r="I76">
            <v>948050</v>
          </cell>
          <cell r="J76">
            <v>0</v>
          </cell>
          <cell r="K76">
            <v>0</v>
          </cell>
        </row>
        <row r="77">
          <cell r="D77" t="str">
            <v>1.3.2.7</v>
          </cell>
          <cell r="E77" t="str">
            <v>UND</v>
          </cell>
          <cell r="F77" t="str">
            <v>SUMINISTRO E INSTALACION DE BAJANTE EN MEDIA TENSION EN TUBO IMC 4" (INCLUYE CAPACETE)</v>
          </cell>
          <cell r="G77">
            <v>0</v>
          </cell>
          <cell r="H77">
            <v>0</v>
          </cell>
          <cell r="I77">
            <v>1575800</v>
          </cell>
          <cell r="J77">
            <v>0</v>
          </cell>
          <cell r="K77">
            <v>0</v>
          </cell>
        </row>
        <row r="78">
          <cell r="D78" t="str">
            <v>1.3.2.8</v>
          </cell>
          <cell r="E78" t="str">
            <v>ML</v>
          </cell>
          <cell r="F78" t="str">
            <v>SUMINISTRO E INSTALACION DE ACOMETIDA EN BAJA TENSION DESDE TRANSFORMADOR HASTA TRANSFERENCIA CABLE AWG THHN 3#1/0 (F) + 1#1/0 (N) + 1# 2 (T) BANDEJA PORTACABLE</v>
          </cell>
          <cell r="G78">
            <v>0</v>
          </cell>
          <cell r="H78">
            <v>0</v>
          </cell>
          <cell r="I78">
            <v>349200</v>
          </cell>
          <cell r="J78">
            <v>0</v>
          </cell>
          <cell r="K78">
            <v>0</v>
          </cell>
        </row>
        <row r="79">
          <cell r="D79" t="str">
            <v>1.3.2.9</v>
          </cell>
          <cell r="E79" t="str">
            <v>ML</v>
          </cell>
          <cell r="F79" t="str">
            <v>SUMINISTRO E INSTALACION DE ACOMETIDA EN BAJA TENSION DESDE PLANTA ELECTRICA HASTA TRANSFERENCIA CABLE AWG THHN 3#1/0 (F) + 1#1/0 (N) + 1#2 (T) BANDEJA PORTACABLE</v>
          </cell>
          <cell r="G79">
            <v>0</v>
          </cell>
          <cell r="H79">
            <v>0</v>
          </cell>
          <cell r="I79">
            <v>349200</v>
          </cell>
          <cell r="J79">
            <v>0</v>
          </cell>
          <cell r="K79">
            <v>0</v>
          </cell>
        </row>
        <row r="80">
          <cell r="D80" t="str">
            <v>1.3.2.10</v>
          </cell>
          <cell r="E80" t="str">
            <v>ML</v>
          </cell>
          <cell r="F80" t="str">
            <v>SUMINISTRO E INSTALACION DE ACOMETIDA EN BAJA TENSION DESDE TRANSFERENCIA MANUAL HASTA GABINETE GENERAL DE BOMBAS CABLE AWG THHN 3#1/0 (F) + 1#1/0 (N) + 1#2 (T) TUBERÍA PVC 3"</v>
          </cell>
          <cell r="G80">
            <v>0</v>
          </cell>
          <cell r="H80">
            <v>0</v>
          </cell>
          <cell r="I80">
            <v>358200</v>
          </cell>
          <cell r="J80">
            <v>0</v>
          </cell>
          <cell r="K80">
            <v>0</v>
          </cell>
        </row>
        <row r="81">
          <cell r="D81" t="str">
            <v>1.3.2.11</v>
          </cell>
          <cell r="E81" t="str">
            <v>ML</v>
          </cell>
          <cell r="F81" t="str">
            <v>SUMINISTRO E INSTALACION DE ACOMETIDA EN BAJA TENSION DESDE TRANSFERENCIA HASTA TABLERO DE LUCES Y TOMACORRIENTES EN CABLE AWG THHN 3#6 (F) + 1#6 (N) + 1#8 (T) EN TUBERÍA EMT 1"</v>
          </cell>
          <cell r="G81">
            <v>0</v>
          </cell>
          <cell r="H81">
            <v>0</v>
          </cell>
          <cell r="I81">
            <v>220075</v>
          </cell>
          <cell r="J81">
            <v>0</v>
          </cell>
          <cell r="K81">
            <v>0</v>
          </cell>
        </row>
        <row r="82">
          <cell r="D82" t="str">
            <v>1.3.2.12</v>
          </cell>
          <cell r="E82" t="str">
            <v>UND</v>
          </cell>
          <cell r="F82" t="str">
            <v xml:space="preserve">SUMINISTRO E INSTALACIÓN DE GABINETE GENERAL CON TRANSFORMADOR DE 440 V A 220V A 300 AMP </v>
          </cell>
          <cell r="G82">
            <v>0</v>
          </cell>
          <cell r="H82">
            <v>0</v>
          </cell>
          <cell r="I82">
            <v>42820000</v>
          </cell>
          <cell r="J82">
            <v>0</v>
          </cell>
          <cell r="K82">
            <v>0</v>
          </cell>
        </row>
        <row r="83">
          <cell r="D83" t="str">
            <v>1.3.3.1</v>
          </cell>
          <cell r="E83" t="str">
            <v>UND</v>
          </cell>
          <cell r="F83" t="str">
            <v xml:space="preserve">SALIDA PARA ILUMINACIÓN INTERIOR EN 3#12 EN TUBERÍA EMT 1/2" CUARTO DE BOMBAS, CUARTO ELÉCTRICO Y CUARTO DE OPERACIÓN PTAP EXISTENTE </v>
          </cell>
          <cell r="G83">
            <v>0</v>
          </cell>
          <cell r="H83">
            <v>0</v>
          </cell>
          <cell r="I83">
            <v>164275</v>
          </cell>
          <cell r="J83">
            <v>0</v>
          </cell>
          <cell r="K83">
            <v>0</v>
          </cell>
        </row>
        <row r="84">
          <cell r="D84" t="str">
            <v>1.3.3.2</v>
          </cell>
          <cell r="E84" t="str">
            <v>UND</v>
          </cell>
          <cell r="F84" t="str">
            <v xml:space="preserve">SALIDA PARA TOMACORRIENTES EN 3#12 EN TUBERÍA EMT 1/2" CUARTO DE BOMBAS, CUARTO ELÉCTRICO Y CUARTO DE OPERACIÓN PTAP EXISTENTE </v>
          </cell>
          <cell r="G84">
            <v>0</v>
          </cell>
          <cell r="H84">
            <v>0</v>
          </cell>
          <cell r="I84">
            <v>191830</v>
          </cell>
          <cell r="J84">
            <v>0</v>
          </cell>
          <cell r="K84">
            <v>0</v>
          </cell>
        </row>
        <row r="85">
          <cell r="D85" t="str">
            <v>1.3.3.3</v>
          </cell>
          <cell r="E85" t="str">
            <v>UND</v>
          </cell>
          <cell r="F85" t="str">
            <v xml:space="preserve">SALIDA PARA INTERRUPTORES EN 3#12 EN TUBERÍA EMT 1/2" CUARTO DE BOMBAS, CUARTO ELÉCTRICO Y CUARTO DE OPERACIÓN PTAP EXISTENTE </v>
          </cell>
          <cell r="G85">
            <v>0</v>
          </cell>
          <cell r="H85">
            <v>0</v>
          </cell>
          <cell r="I85">
            <v>143580</v>
          </cell>
          <cell r="J85">
            <v>0</v>
          </cell>
          <cell r="K85">
            <v>0</v>
          </cell>
        </row>
        <row r="86">
          <cell r="D86" t="str">
            <v>1.3.3.4</v>
          </cell>
          <cell r="E86" t="str">
            <v>UND</v>
          </cell>
          <cell r="F86" t="str">
            <v xml:space="preserve">SUMINISTRO E INSTALACIÓN DE ILUMINACIÓN INTERIOR EN LÁMPARA LED 32 W PARA CUARTO DE BOMBAS, CUARTO ELÉCTRICO Y CUARTO DE OPERACIÓN PTAP EXISTENTE </v>
          </cell>
          <cell r="G86">
            <v>0</v>
          </cell>
          <cell r="H86">
            <v>0</v>
          </cell>
          <cell r="I86">
            <v>141025</v>
          </cell>
          <cell r="J86">
            <v>0</v>
          </cell>
          <cell r="K86">
            <v>0</v>
          </cell>
        </row>
        <row r="87">
          <cell r="D87" t="str">
            <v>1.3.3.5</v>
          </cell>
          <cell r="E87" t="str">
            <v>UND</v>
          </cell>
          <cell r="F87" t="str">
            <v>SUMINISTRO E INSTALACIÓN DE TOMACORRIENTES DOBLES PARA CUARTO DE BOMBAS, CUARTO ELÉCTRICO Y CUARTO DE OPERACIÓN PTAP EXISTENTE  (INCLUYE CAJA, APARATOS Y TORNILLERIA PARA SU CORRECTA INSTALACIÓN)</v>
          </cell>
          <cell r="G87">
            <v>0</v>
          </cell>
          <cell r="H87">
            <v>0</v>
          </cell>
          <cell r="I87">
            <v>132480</v>
          </cell>
          <cell r="J87">
            <v>0</v>
          </cell>
          <cell r="K87">
            <v>0</v>
          </cell>
        </row>
        <row r="88">
          <cell r="D88" t="str">
            <v>1.3.3.6</v>
          </cell>
          <cell r="E88" t="str">
            <v>UND</v>
          </cell>
          <cell r="F88" t="str">
            <v>SUMINISTRO E INSTALACIÓN DE INTERRUPTORES PARA CUARTO DE BOMBAS, CUARTO ELÉCTRICO Y CUARTO DE OPERACIÓN PTAP EXISTENTE  (INCLUYE CAJA, APARATOS Y TORNILLERIA PARA SU CORRECTA INSTALACIÓN)</v>
          </cell>
          <cell r="G88">
            <v>0</v>
          </cell>
          <cell r="H88">
            <v>0</v>
          </cell>
          <cell r="I88">
            <v>132480</v>
          </cell>
          <cell r="J88">
            <v>0</v>
          </cell>
          <cell r="K88">
            <v>0</v>
          </cell>
        </row>
        <row r="89">
          <cell r="D89" t="str">
            <v>1.3.3.7</v>
          </cell>
          <cell r="E89" t="str">
            <v>UND</v>
          </cell>
          <cell r="F89" t="str">
            <v xml:space="preserve">SUMINISTRO E INSTALACIÓN DEL SISTEMA DE ILUMINACIÓN DE EMERGENCIA TIPO MICKEY MOUSE (INCLUYE OCHO LUMINARIAS DE EMERGENCIA, SALIDAS, BATERÍA Y CABLE AWG THHN 3#12, EXCAVACION) </v>
          </cell>
          <cell r="G89">
            <v>0</v>
          </cell>
          <cell r="H89">
            <v>0</v>
          </cell>
          <cell r="I89">
            <v>6260900</v>
          </cell>
          <cell r="J89">
            <v>0</v>
          </cell>
          <cell r="K89">
            <v>0</v>
          </cell>
        </row>
        <row r="90">
          <cell r="D90" t="str">
            <v>1.3.3.8</v>
          </cell>
          <cell r="E90" t="str">
            <v>ML</v>
          </cell>
          <cell r="F90" t="str">
            <v>SUMINISTRO E INSTALACION DE ACOMETIDA EN CABLE AWG THHN 3#8 (F) + 1#8 (N) + 1#8 (T) TUBERÍA PVC 1" DESDE TABLERO DE LUCES Y TOMAS HASTA ILUMINACIÓN INTERIOR Y TOMACORRIENTES CUARTO ELÉCTRICO, CUARTO DE BOMBAS Y CASETA DE OPERACIÓN PTAP EXISTENTE</v>
          </cell>
          <cell r="G90">
            <v>0</v>
          </cell>
          <cell r="H90">
            <v>0</v>
          </cell>
          <cell r="I90">
            <v>141395</v>
          </cell>
          <cell r="J90">
            <v>0</v>
          </cell>
          <cell r="K90">
            <v>0</v>
          </cell>
        </row>
        <row r="91">
          <cell r="D91" t="str">
            <v>1.3.3.9</v>
          </cell>
          <cell r="E91" t="str">
            <v>UND</v>
          </cell>
          <cell r="F91" t="str">
            <v xml:space="preserve">SUMINISTRO E INSTALACIÓN DE CAJA BIFÁSICA PARA 12 CIRCUITOS CON BARRAJE PARA 125A-BARRA NEUTRO Y BARRA TIERRA PARA (TDA1 &amp; TDPTO) DE ESTACION (PTAP) INCLUYE TUBERÍA EMT 11/2", CABLEADO NO.8 </v>
          </cell>
          <cell r="G91">
            <v>0</v>
          </cell>
          <cell r="H91">
            <v>0</v>
          </cell>
          <cell r="I91">
            <v>474625</v>
          </cell>
          <cell r="J91">
            <v>0</v>
          </cell>
          <cell r="K91">
            <v>0</v>
          </cell>
        </row>
        <row r="92">
          <cell r="D92" t="str">
            <v>1.3.3.10</v>
          </cell>
          <cell r="E92" t="str">
            <v>UND</v>
          </cell>
          <cell r="F92" t="str">
            <v>SUMINISTRO E INSTALACION DE ALUMBRADO PERIMETRAL PARA PTAP (INCLUYE 12 POSTES EN CONCRETO 12 m x 510 Kgf, 12 REFLECTORES LED 100 W, SOPORTERÍA Y CABLEADO AWG THHN 3#6 (F) + 1#6 (N) + 1#8 (T)</v>
          </cell>
          <cell r="G92">
            <v>0</v>
          </cell>
          <cell r="H92">
            <v>0</v>
          </cell>
          <cell r="I92">
            <v>39354500</v>
          </cell>
          <cell r="J92">
            <v>0</v>
          </cell>
          <cell r="K92">
            <v>0</v>
          </cell>
        </row>
        <row r="93">
          <cell r="D93" t="str">
            <v>1.3.4.1</v>
          </cell>
          <cell r="E93" t="str">
            <v>UND</v>
          </cell>
          <cell r="F93" t="str">
            <v>SUMINISTRO E INSTALACION DE SISTEMA DE PUESTA A TIERRA PARA SUBESTACION 150 KVA, PLANTA ELECTRICA Y SISTEMA DE BOMBEO (PTAP). INCLUYE EXCAVACION</v>
          </cell>
          <cell r="G93">
            <v>0</v>
          </cell>
          <cell r="H93">
            <v>0</v>
          </cell>
          <cell r="I93">
            <v>16979900</v>
          </cell>
          <cell r="J93">
            <v>0</v>
          </cell>
          <cell r="K93">
            <v>0</v>
          </cell>
        </row>
        <row r="94">
          <cell r="D94" t="str">
            <v>1.3.4.2</v>
          </cell>
          <cell r="E94" t="str">
            <v>UND</v>
          </cell>
          <cell r="F94" t="str">
            <v>SUMINISTRO E INSTALACION DE SISTEMA DE APANTALLAMIENTO PARA SUBESTACIÓN ELÉCTRICA, PLANTA ELÉCTRICA Y SISTEMA DE BOMBEO PTAP (INCLUYE PUNTAS CAPTADORAS, ALAMBRON, CONECTORES DENH Y ANILLO EN CABLE DE COBRE No. 2)</v>
          </cell>
          <cell r="G94">
            <v>0</v>
          </cell>
          <cell r="H94">
            <v>0</v>
          </cell>
          <cell r="I94">
            <v>20924100</v>
          </cell>
          <cell r="J94">
            <v>0</v>
          </cell>
          <cell r="K94">
            <v>0</v>
          </cell>
        </row>
        <row r="95">
          <cell r="D95" t="str">
            <v>1.3.5.1</v>
          </cell>
          <cell r="E95" t="str">
            <v>UND</v>
          </cell>
          <cell r="F95" t="str">
            <v>SUMINISTRO E INSTALACIÓN DE ARRANQUE DE BOMBAS CON MOTOR 7.5 HP PARA LAVADO DE FILTROS EN ESTACIÓN PTAP. INCLUYE, COFRE METÁLICO CON PINTURA ELECTROSTÁTICA, BREAKER TIPO INDUSTRIAL DE, CAJA MOLDEADA, SELECTOR DE TRES POSICIONES INTERRUPTOR NC Y NA JUEGO DE BORNERAS, CABLEADO Y PLANO DE CONEXIÓN.</v>
          </cell>
          <cell r="G95">
            <v>0</v>
          </cell>
          <cell r="H95">
            <v>0</v>
          </cell>
          <cell r="I95">
            <v>5731500</v>
          </cell>
          <cell r="J95">
            <v>0</v>
          </cell>
          <cell r="K95">
            <v>0</v>
          </cell>
        </row>
        <row r="96">
          <cell r="D96" t="str">
            <v>1.3.5.2</v>
          </cell>
          <cell r="E96" t="str">
            <v>UND</v>
          </cell>
          <cell r="F96" t="str">
            <v>SUMINISTRO E INSTALACIÓN DE ARRANQUE DE  BOMBAS PARA MOTOR 5 HP DE ESTACIONES ELEVADORAS DE LODOS EN ESTACIÓN PTAP. INCLUYE  COFRE METÁLICO CON PINTURA ELECTROSTÁTICA, BREAKER TIPO INDUSTRIAL DE, CAJA MOLDEADA, SELECTOR DE TRES POSICIONES INTERRUPTOR NC Y NA JUEGO DE BORNERAS, CABLEADO Y PLANO DE CONEXIÓN.</v>
          </cell>
          <cell r="G96">
            <v>0</v>
          </cell>
          <cell r="H96">
            <v>0</v>
          </cell>
          <cell r="I96">
            <v>4941500</v>
          </cell>
          <cell r="J96">
            <v>0</v>
          </cell>
          <cell r="K96">
            <v>0</v>
          </cell>
        </row>
        <row r="97">
          <cell r="D97" t="str">
            <v>1.3.5.3</v>
          </cell>
          <cell r="E97" t="str">
            <v>UND</v>
          </cell>
          <cell r="F97" t="str">
            <v>SUMINISTRO E INSTALACIÓN DE TABLERO DE BOMBAS MOTOR 2.5 HP PARA LAVADO SUPERFICIAL EN ESTACIÓN PTAP. INCLUYE ARRANCADOR DIRECTO, COMBINACIÓN DE GUARDAMOTOR 3RV + CONTACTOR CON BLOQUE DE CONTACTO AUX. NA + NC ACOPLAMIENTO BOTONES ARRANQUE Y PARADA DE MOTOR, INTERRUPTOR AUTOMATICO CONTRA CORTOCIRCUITO Y SOBRECARGA, MARCA EN DOS FASES Y CAJA IP 65.</v>
          </cell>
          <cell r="G97">
            <v>0</v>
          </cell>
          <cell r="H97">
            <v>0</v>
          </cell>
          <cell r="I97">
            <v>2966500</v>
          </cell>
          <cell r="J97">
            <v>0</v>
          </cell>
          <cell r="K97">
            <v>0</v>
          </cell>
        </row>
        <row r="98">
          <cell r="D98" t="str">
            <v>1.3.5.4</v>
          </cell>
          <cell r="E98" t="str">
            <v>UND</v>
          </cell>
          <cell r="F98" t="str">
            <v>SUMINISTRO E INSTALACION DE TABLERO DE BOMBAS DE 100 HP PARA BOMBEO A TANQUE HÉCTOR GÓMEZ EN PTAP (INCLUYE ARRANCADOR SUAVE PARA MOTOR 100 HP, COFRE METÁLICO CON PINTURA ELECTROSTÁTICA, BREAKER TIPO INDUSTRIAL, CAJA MOLDEADA, SELECTOR DE TRES POSICIONES INTERRUPTOR NC Y NA JUEGO DE BORNERAS, CABLEADO Y PLANO DE CONEXIÓN.)</v>
          </cell>
          <cell r="G98">
            <v>0</v>
          </cell>
          <cell r="H98">
            <v>0</v>
          </cell>
          <cell r="I98">
            <v>70702500</v>
          </cell>
          <cell r="J98">
            <v>0</v>
          </cell>
          <cell r="K98">
            <v>0</v>
          </cell>
        </row>
        <row r="99">
          <cell r="D99" t="str">
            <v>1.3.5.5</v>
          </cell>
          <cell r="E99" t="str">
            <v>ML</v>
          </cell>
          <cell r="F99" t="str">
            <v>SUMINISTRO E INSTALACION DE ACOMETIDA EN CABLE AWG THHN 3#2 (F) + 1#2 (N) + 1#2 (T) TUBERÍA EMT 3" DESDE GABIENTE GENERAL DE BOMBAS HASTA TABLERO DE BOMBAS 100 HP</v>
          </cell>
          <cell r="G99">
            <v>0</v>
          </cell>
          <cell r="H99">
            <v>0</v>
          </cell>
          <cell r="I99">
            <v>223850</v>
          </cell>
          <cell r="J99">
            <v>0</v>
          </cell>
          <cell r="K99">
            <v>0</v>
          </cell>
        </row>
        <row r="100">
          <cell r="D100" t="str">
            <v>1.3.5.6</v>
          </cell>
          <cell r="E100" t="str">
            <v>ML</v>
          </cell>
          <cell r="F100" t="str">
            <v>SUMINISTRO E INSTALACION DE ACOMETIDA EN CABLE AWG THHN 3#2 (F) + 1#2 (N) + 1#2 (T) TUBERÍA EMT 3" DESDE GABIENTE GENERAL DE BOMBAS HASTA TABLERO DE BOMBAS 100 HP</v>
          </cell>
          <cell r="G100">
            <v>0</v>
          </cell>
          <cell r="H100">
            <v>0</v>
          </cell>
          <cell r="I100">
            <v>140295</v>
          </cell>
          <cell r="J100">
            <v>0</v>
          </cell>
          <cell r="K100">
            <v>0</v>
          </cell>
        </row>
        <row r="101">
          <cell r="D101" t="str">
            <v>1.3.5.7</v>
          </cell>
          <cell r="E101" t="str">
            <v>ML</v>
          </cell>
          <cell r="F101" t="str">
            <v>SUMINISTRO E INSTALACION DE ACOMETIDA EN CABLE AWG THHN 3#8 (F) + 1#8 (N) + 1#8 (T) TUBERÍA PVC 1" DESDE GABIENTE GENERAL DE BOMBAS HASTA BOMBAS SUMEGIBLES DE ESTACIÓN ELEVADORA DE LODOS DE 5 HP</v>
          </cell>
          <cell r="G101">
            <v>0</v>
          </cell>
          <cell r="H101">
            <v>0</v>
          </cell>
          <cell r="I101">
            <v>140295</v>
          </cell>
          <cell r="J101">
            <v>0</v>
          </cell>
          <cell r="K101">
            <v>0</v>
          </cell>
        </row>
        <row r="102">
          <cell r="D102" t="str">
            <v>1.3.5.8</v>
          </cell>
          <cell r="E102" t="str">
            <v>ML</v>
          </cell>
          <cell r="F102" t="str">
            <v>SUMINISTRO E INSTALACION DE ACOMETIDA EN CABLE AWG THHN 3#8 (F) + 1#8 (N) + 1#8 (T) TUBERÍA PVC 1" DESDE GABIENTE GENERAL DE BOMBAS HASTA BOMBAS SUMEGIBLES DE ESTACIÓN ELEVADORA DE AGUAS RECICLADAS DE 5 HP</v>
          </cell>
          <cell r="G102">
            <v>0</v>
          </cell>
          <cell r="H102">
            <v>0</v>
          </cell>
          <cell r="I102">
            <v>140295</v>
          </cell>
          <cell r="J102">
            <v>0</v>
          </cell>
          <cell r="K102">
            <v>0</v>
          </cell>
        </row>
        <row r="103">
          <cell r="D103" t="str">
            <v>1.3.5.9</v>
          </cell>
          <cell r="E103" t="str">
            <v>ML</v>
          </cell>
          <cell r="F103" t="str">
            <v>SUMINISTRO E INSTALACION DE ACOMETIDA EN CABLE AWG THHN 3#8 (F) + 1#8 (N) + 1#8 (T) TUBERÍA PVC 1" DESDE GABIENTE GENERAL DE BOMBAS HASTA BOMBA DE LAVADO SUPERFICIAL DE 3 HP</v>
          </cell>
          <cell r="G103">
            <v>0</v>
          </cell>
          <cell r="H103">
            <v>0</v>
          </cell>
          <cell r="I103">
            <v>140295</v>
          </cell>
          <cell r="J103">
            <v>0</v>
          </cell>
          <cell r="K103">
            <v>0</v>
          </cell>
        </row>
        <row r="104">
          <cell r="D104" t="str">
            <v>1.3.6.1</v>
          </cell>
          <cell r="E104" t="str">
            <v>UND</v>
          </cell>
          <cell r="F104" t="str">
            <v>SUMINISTRO E INSTALACIÓN DE BANCO DE CONDENSADORES PARA CORRECCIÓN DE FACTOR DE POTENCIA 440V-35KVAR EN ESTACIÓN PTAP.</v>
          </cell>
          <cell r="G104">
            <v>0</v>
          </cell>
          <cell r="H104">
            <v>0</v>
          </cell>
          <cell r="I104">
            <v>4985000</v>
          </cell>
          <cell r="J104">
            <v>0</v>
          </cell>
          <cell r="K104">
            <v>0</v>
          </cell>
        </row>
        <row r="105">
          <cell r="D105" t="str">
            <v>2.1</v>
          </cell>
          <cell r="E105" t="str">
            <v>UND</v>
          </cell>
          <cell r="F105" t="str">
            <v>LLENADO DE TANQUE DE ALMACENAMIENTO PRUEBAS DE ESTANQUEIDAD</v>
          </cell>
          <cell r="G105">
            <v>0</v>
          </cell>
          <cell r="H105">
            <v>0</v>
          </cell>
          <cell r="I105">
            <v>12000000</v>
          </cell>
          <cell r="J105">
            <v>0</v>
          </cell>
          <cell r="K105">
            <v>0</v>
          </cell>
        </row>
        <row r="106">
          <cell r="D106" t="str">
            <v>2.2</v>
          </cell>
          <cell r="E106" t="str">
            <v>M2</v>
          </cell>
          <cell r="F106" t="str">
            <v>LIMPIEZA DE TANQUE Y RETIRO DE MATERIAL (Incluye fumigación y desinfección de muros) (H=4m, A=12m, L=14m)</v>
          </cell>
          <cell r="G106">
            <v>0</v>
          </cell>
          <cell r="H106">
            <v>0</v>
          </cell>
          <cell r="I106">
            <v>39262.42</v>
          </cell>
          <cell r="J106">
            <v>0</v>
          </cell>
          <cell r="K106">
            <v>0</v>
          </cell>
        </row>
        <row r="107">
          <cell r="D107" t="str">
            <v>2.3</v>
          </cell>
          <cell r="E107" t="str">
            <v>M2</v>
          </cell>
          <cell r="F107" t="str">
            <v xml:space="preserve">HIDROBLASTING Y LAVADO DE SUPERFICIES INTERIORES Y EXTERIORES (750 PSI)
</v>
          </cell>
          <cell r="G107">
            <v>0</v>
          </cell>
          <cell r="H107">
            <v>0</v>
          </cell>
          <cell r="I107">
            <v>30987.5</v>
          </cell>
          <cell r="J107">
            <v>0</v>
          </cell>
          <cell r="K107">
            <v>0</v>
          </cell>
        </row>
        <row r="108">
          <cell r="D108" t="str">
            <v>2.4</v>
          </cell>
          <cell r="E108" t="str">
            <v>M2</v>
          </cell>
          <cell r="F108" t="str">
            <v>ESCARIFICACIÓN Y CONFORMACIÓN DE SUPERFICIE DE ADHERENCIA SOBRE MUROS EXISTENTES (Incluye retiro de material)</v>
          </cell>
          <cell r="G108">
            <v>0</v>
          </cell>
          <cell r="H108">
            <v>0</v>
          </cell>
          <cell r="I108">
            <v>143821.25</v>
          </cell>
          <cell r="J108">
            <v>0</v>
          </cell>
          <cell r="K108">
            <v>0</v>
          </cell>
        </row>
        <row r="109">
          <cell r="D109" t="str">
            <v>2.5</v>
          </cell>
          <cell r="E109" t="str">
            <v>M2</v>
          </cell>
          <cell r="F109" t="str">
            <v>RECALCE DE SUPERFICIES DE MUROS CON CONCRETO 4000 PSI ADHESIVO (INCLUYE REFUERZO DE ANCLAJE Y REFUERZO PRINCIPAL)</v>
          </cell>
          <cell r="G109">
            <v>0</v>
          </cell>
          <cell r="H109">
            <v>0</v>
          </cell>
          <cell r="I109">
            <v>421546.23999999999</v>
          </cell>
          <cell r="J109">
            <v>0</v>
          </cell>
          <cell r="K109">
            <v>0</v>
          </cell>
        </row>
        <row r="110">
          <cell r="D110" t="str">
            <v>2.6</v>
          </cell>
          <cell r="E110" t="str">
            <v>M2</v>
          </cell>
          <cell r="F110" t="str">
            <v>MEMBRANA DE PVC SIKAPLAN 12 NTR O SIMILAR (INCLUYE SELLO DE BORDE EN SIKAFLEX O SIMILAR Y GEOTEXTIL NT 1800)</v>
          </cell>
          <cell r="G110">
            <v>0</v>
          </cell>
          <cell r="H110">
            <v>0</v>
          </cell>
          <cell r="I110">
            <v>268397.5</v>
          </cell>
          <cell r="J110">
            <v>0</v>
          </cell>
          <cell r="K110">
            <v>0</v>
          </cell>
        </row>
        <row r="111">
          <cell r="D111" t="str">
            <v>2.7</v>
          </cell>
          <cell r="E111" t="str">
            <v>ML</v>
          </cell>
          <cell r="F111" t="str">
            <v>TABIQUES INTERIORES EN CONCRETO REFORZADO ANCLADO A LOSA DE FONDO MEDIANTE EPÓXICOS PARA MEZCLADO DE CLORO (Espesor= 0,15m, Altura= 3,50m)</v>
          </cell>
          <cell r="G111">
            <v>0</v>
          </cell>
          <cell r="H111">
            <v>0</v>
          </cell>
          <cell r="I111">
            <v>1423015.25</v>
          </cell>
          <cell r="J111">
            <v>0</v>
          </cell>
          <cell r="K111">
            <v>0</v>
          </cell>
        </row>
        <row r="112">
          <cell r="D112" t="str">
            <v>2.8</v>
          </cell>
          <cell r="E112" t="str">
            <v>M2</v>
          </cell>
          <cell r="F112" t="str">
            <v>ADECUACIÓN DE MUROS EXTERIORES TANQUE ENTERRADO PTAP</v>
          </cell>
          <cell r="G112">
            <v>0</v>
          </cell>
          <cell r="H112">
            <v>0</v>
          </cell>
          <cell r="I112">
            <v>74756.429999999993</v>
          </cell>
          <cell r="J112">
            <v>0</v>
          </cell>
          <cell r="K112">
            <v>0</v>
          </cell>
        </row>
        <row r="113">
          <cell r="D113" t="str">
            <v>3.1.1</v>
          </cell>
          <cell r="E113" t="str">
            <v>UND</v>
          </cell>
          <cell r="F113" t="str">
            <v>TABIQUE DE FLOCULADORES EN PRFV 2.30X1.10 M PRIMERA ETAPA (INCLUYE SUJETADORES, SOPORTES Y DESMONTE Y RETIRO DE TABIQUES EXISTENTES)</v>
          </cell>
          <cell r="G113">
            <v>0</v>
          </cell>
          <cell r="H113">
            <v>0</v>
          </cell>
          <cell r="I113">
            <v>1116712.5</v>
          </cell>
          <cell r="J113">
            <v>0</v>
          </cell>
          <cell r="K113">
            <v>0</v>
          </cell>
        </row>
        <row r="114">
          <cell r="D114" t="str">
            <v>3.1.2</v>
          </cell>
          <cell r="E114" t="str">
            <v>M2</v>
          </cell>
          <cell r="F114" t="str">
            <v>SUMINSTRO E INSTALACIÓN DE MÓDULOS TUBULARES PARA SEDIMENTADORES (H: 0.52 M) (INCLUYE SOPORTES LATERALES Y CENTRALES Y DESMONTE Y RETIRO DE MODULOS EXISTENTES)</v>
          </cell>
          <cell r="G114">
            <v>0</v>
          </cell>
          <cell r="H114">
            <v>0</v>
          </cell>
          <cell r="I114">
            <v>1418078.36</v>
          </cell>
          <cell r="J114">
            <v>0</v>
          </cell>
          <cell r="K114">
            <v>0</v>
          </cell>
        </row>
        <row r="115">
          <cell r="D115" t="str">
            <v>3.1.3</v>
          </cell>
          <cell r="E115" t="str">
            <v>ML</v>
          </cell>
          <cell r="F115" t="str">
            <v>SUMINISTRO E INSTALACIÓN DE TUBERÍA PERFORADA PVC 12" RDE 21 DE DISTRIBUCIÓN DE AGUA FLOCULADA L: 4.70 M (INCLUYE TAPÓN SELLADO EN ACERO PARA REMATE FINAL Y NIPLE INICIAL DE UNIÓN EN ACERO)</v>
          </cell>
          <cell r="G115">
            <v>0</v>
          </cell>
          <cell r="H115">
            <v>0</v>
          </cell>
          <cell r="I115">
            <v>659707.5</v>
          </cell>
          <cell r="J115">
            <v>0</v>
          </cell>
          <cell r="K115">
            <v>0</v>
          </cell>
        </row>
        <row r="116">
          <cell r="D116" t="str">
            <v>4.4</v>
          </cell>
          <cell r="E116" t="str">
            <v>ML</v>
          </cell>
          <cell r="F116" t="str">
            <v>DESMONTE Y RETIRO DE TUBERÍA PEAD 10" EXISTENTE</v>
          </cell>
          <cell r="G116">
            <v>0</v>
          </cell>
          <cell r="H116">
            <v>0</v>
          </cell>
          <cell r="I116">
            <v>55106.25</v>
          </cell>
          <cell r="J116">
            <v>0</v>
          </cell>
          <cell r="K116">
            <v>0</v>
          </cell>
        </row>
        <row r="117">
          <cell r="D117" t="str">
            <v>4.8</v>
          </cell>
          <cell r="E117" t="str">
            <v>ML</v>
          </cell>
          <cell r="F117" t="str">
            <v>SUMINISTRO E INSTALACIÓN DE TUBERÍA PEAD 315 MM PN 12.5</v>
          </cell>
          <cell r="G117">
            <v>0</v>
          </cell>
          <cell r="H117">
            <v>0</v>
          </cell>
          <cell r="I117">
            <v>335573.22</v>
          </cell>
          <cell r="J117">
            <v>0</v>
          </cell>
          <cell r="K117">
            <v>0</v>
          </cell>
        </row>
        <row r="118">
          <cell r="D118" t="str">
            <v>5.1.2.5</v>
          </cell>
          <cell r="E118" t="str">
            <v>UND</v>
          </cell>
          <cell r="F118" t="str">
            <v>SUMINISTRO E INSTALACIÓN PTAP COMPACTA EN PRFV 1LPS</v>
          </cell>
          <cell r="G118">
            <v>0</v>
          </cell>
          <cell r="H118">
            <v>0</v>
          </cell>
          <cell r="I118">
            <v>118003374</v>
          </cell>
          <cell r="J118">
            <v>0</v>
          </cell>
          <cell r="K118">
            <v>0</v>
          </cell>
        </row>
        <row r="119">
          <cell r="D119" t="str">
            <v>5.2.1</v>
          </cell>
          <cell r="E119" t="str">
            <v>UND</v>
          </cell>
          <cell r="F119" t="str">
            <v>TANQUE ELEVADO 1000 LTS (Incluye colocación e instalación de accesorios)</v>
          </cell>
          <cell r="G119">
            <v>0</v>
          </cell>
          <cell r="H119">
            <v>0</v>
          </cell>
          <cell r="I119">
            <v>645050</v>
          </cell>
          <cell r="J119">
            <v>0</v>
          </cell>
          <cell r="K119">
            <v>0</v>
          </cell>
        </row>
        <row r="120">
          <cell r="D120" t="str">
            <v>5.3.1</v>
          </cell>
          <cell r="E120" t="str">
            <v>UND</v>
          </cell>
          <cell r="F120" t="str">
            <v>TANQUE PARA CONTACTO DE CLORO (2 M3) - POLIÉSTER REFOERZADO CON FIBRA DE VIDRIO INCLUYE DIVISIONES INTERIORES Y SISTEMA DE BOMBEO A TANQUE ELEVADO</v>
          </cell>
          <cell r="G120">
            <v>0</v>
          </cell>
          <cell r="H120">
            <v>0</v>
          </cell>
          <cell r="I120">
            <v>12102925</v>
          </cell>
          <cell r="J120">
            <v>0</v>
          </cell>
          <cell r="K120">
            <v>0</v>
          </cell>
        </row>
        <row r="121">
          <cell r="D121" t="str">
            <v>5.3.2</v>
          </cell>
          <cell r="E121" t="str">
            <v>UND</v>
          </cell>
          <cell r="F121" t="str">
            <v>LECHO DE SECADO (Ocho cámaras 2.05 m x 1.12 m) EN PRFV (INCLUYE REGISTROS EN MAMPOSTERÍA PARA TRATAMIENTO DE LODOS Y MATERIAL FILTRANTE)</v>
          </cell>
          <cell r="G121">
            <v>0</v>
          </cell>
          <cell r="H121">
            <v>0</v>
          </cell>
          <cell r="I121">
            <v>6667780.9199999999</v>
          </cell>
          <cell r="J121">
            <v>0</v>
          </cell>
          <cell r="K121">
            <v>0</v>
          </cell>
        </row>
        <row r="122">
          <cell r="D122" t="str">
            <v>5.3.3</v>
          </cell>
          <cell r="E122" t="str">
            <v>UND</v>
          </cell>
          <cell r="F122" t="str">
            <v>ACCESORIOS PVC PARA RECOLECCIÓN DE LODOS PTAP COMPACTA</v>
          </cell>
          <cell r="G122">
            <v>0</v>
          </cell>
          <cell r="H122">
            <v>0</v>
          </cell>
          <cell r="I122">
            <v>4500520.25</v>
          </cell>
          <cell r="J122">
            <v>0</v>
          </cell>
          <cell r="K122">
            <v>0</v>
          </cell>
        </row>
        <row r="123">
          <cell r="D123" t="str">
            <v>5.3.4</v>
          </cell>
          <cell r="E123" t="str">
            <v>UND</v>
          </cell>
          <cell r="F123" t="str">
            <v>ACCESORIOS PVC PARA MANEJO DE LIXIVIADOS PTAP COMPACTA</v>
          </cell>
          <cell r="G123">
            <v>0</v>
          </cell>
          <cell r="H123">
            <v>0</v>
          </cell>
          <cell r="I123">
            <v>3047459.72</v>
          </cell>
          <cell r="J123">
            <v>0</v>
          </cell>
          <cell r="K123">
            <v>0</v>
          </cell>
        </row>
        <row r="124">
          <cell r="D124" t="str">
            <v>5.3.5</v>
          </cell>
          <cell r="E124" t="str">
            <v>UND</v>
          </cell>
          <cell r="F124" t="str">
            <v>ACCESORIOS PVC PARA SALIDA DE AGUA FILTRADA PTAP COMPACTA</v>
          </cell>
          <cell r="G124">
            <v>0</v>
          </cell>
          <cell r="H124">
            <v>0</v>
          </cell>
          <cell r="I124">
            <v>3083116.2</v>
          </cell>
          <cell r="J124">
            <v>0</v>
          </cell>
          <cell r="K124">
            <v>0</v>
          </cell>
        </row>
        <row r="125">
          <cell r="D125" t="str">
            <v>5.1.4.6</v>
          </cell>
          <cell r="E125" t="str">
            <v>UND</v>
          </cell>
          <cell r="F125" t="str">
            <v>ACCESORIOS PVC PARA LLENADO TANQUE ELEVADO PTAP COMPACTA</v>
          </cell>
          <cell r="G125">
            <v>0</v>
          </cell>
          <cell r="H125">
            <v>0</v>
          </cell>
          <cell r="I125">
            <v>1313116.2</v>
          </cell>
          <cell r="J125">
            <v>0</v>
          </cell>
          <cell r="K125">
            <v>0</v>
          </cell>
        </row>
        <row r="126">
          <cell r="D126" t="str">
            <v>5.3.6</v>
          </cell>
          <cell r="E126" t="str">
            <v>UND</v>
          </cell>
          <cell r="F126" t="str">
            <v>PUESTA EN MARCHA PTAP COMPACTA</v>
          </cell>
          <cell r="G126">
            <v>0</v>
          </cell>
          <cell r="H126">
            <v>0</v>
          </cell>
          <cell r="I126">
            <v>638960</v>
          </cell>
          <cell r="J126">
            <v>0</v>
          </cell>
          <cell r="K126">
            <v>0</v>
          </cell>
        </row>
        <row r="127">
          <cell r="D127" t="str">
            <v>5.1.4.8</v>
          </cell>
          <cell r="E127" t="str">
            <v>M2</v>
          </cell>
          <cell r="F127" t="str">
            <v>PAISAJISMO Y LIMPIEZA DE ZONAS INTERIORES PTAP COMPACTA</v>
          </cell>
          <cell r="G127">
            <v>0</v>
          </cell>
          <cell r="H127">
            <v>0</v>
          </cell>
          <cell r="I127">
            <v>7898798</v>
          </cell>
          <cell r="J127">
            <v>0</v>
          </cell>
          <cell r="K127">
            <v>0</v>
          </cell>
        </row>
        <row r="128">
          <cell r="D128" t="str">
            <v>5.4.1</v>
          </cell>
          <cell r="E128" t="str">
            <v>UND</v>
          </cell>
          <cell r="F128" t="str">
            <v>BATIMETRÍAS PRE-CONTROL Y POST-RELIMPIA (2 km de canal)</v>
          </cell>
          <cell r="G128">
            <v>0</v>
          </cell>
          <cell r="H128">
            <v>0</v>
          </cell>
          <cell r="I128">
            <v>5712750</v>
          </cell>
          <cell r="J128">
            <v>0</v>
          </cell>
          <cell r="K128">
            <v>0</v>
          </cell>
        </row>
        <row r="129">
          <cell r="D129" t="str">
            <v>5.4.2</v>
          </cell>
          <cell r="E129" t="str">
            <v>M3</v>
          </cell>
          <cell r="F129" t="str">
            <v>RELIMPIA MECÁNICA CON RETROEXCAVADORA SOBRE BONGO O RETROEXCAVADORA BRAZO LARGO DEL CANAL LOMAS DE MATUNILLA</v>
          </cell>
          <cell r="G129">
            <v>0</v>
          </cell>
          <cell r="H129">
            <v>0</v>
          </cell>
          <cell r="I129">
            <v>8722.2199999999993</v>
          </cell>
          <cell r="J129">
            <v>0</v>
          </cell>
          <cell r="K129">
            <v>0</v>
          </cell>
        </row>
        <row r="130">
          <cell r="D130" t="str">
            <v>5.4.3</v>
          </cell>
          <cell r="E130" t="str">
            <v>UND</v>
          </cell>
          <cell r="F130" t="str">
            <v>TRANSPORTE TERRERSTRE Y FLUVIAL DE EQUIPOS PARA LIMPIEZA DE CANAL MATUNILLA</v>
          </cell>
          <cell r="G130">
            <v>0</v>
          </cell>
          <cell r="H130">
            <v>0</v>
          </cell>
          <cell r="I130">
            <v>15800000</v>
          </cell>
          <cell r="J130">
            <v>0</v>
          </cell>
          <cell r="K130">
            <v>0</v>
          </cell>
        </row>
        <row r="131">
          <cell r="D131" t="str">
            <v>5.4.4</v>
          </cell>
          <cell r="E131" t="str">
            <v>UND</v>
          </cell>
          <cell r="F131" t="str">
            <v>REPALEO DE MATERIAL PROVENIENTE DE LIMPIEZA</v>
          </cell>
          <cell r="G131">
            <v>0</v>
          </cell>
          <cell r="H131">
            <v>0</v>
          </cell>
          <cell r="I131">
            <v>8571.43</v>
          </cell>
          <cell r="J131">
            <v>0</v>
          </cell>
          <cell r="K131">
            <v>0</v>
          </cell>
        </row>
        <row r="132">
          <cell r="D132" t="str">
            <v>6.1.1</v>
          </cell>
          <cell r="E132" t="str">
            <v>M3</v>
          </cell>
          <cell r="F132" t="str">
            <v>CORTE CON MÁQUINA</v>
          </cell>
          <cell r="G132">
            <v>0</v>
          </cell>
          <cell r="H132">
            <v>0</v>
          </cell>
          <cell r="I132">
            <v>5029.41</v>
          </cell>
          <cell r="J132">
            <v>0</v>
          </cell>
          <cell r="K132">
            <v>0</v>
          </cell>
        </row>
        <row r="133">
          <cell r="D133" t="str">
            <v>6.1.4</v>
          </cell>
          <cell r="E133" t="str">
            <v>M2</v>
          </cell>
          <cell r="F133" t="str">
            <v>MEJORAMIENTO DE SUBRASANTE</v>
          </cell>
          <cell r="G133">
            <v>0</v>
          </cell>
          <cell r="H133">
            <v>0</v>
          </cell>
          <cell r="I133">
            <v>5429.41</v>
          </cell>
          <cell r="J133">
            <v>0</v>
          </cell>
          <cell r="K133">
            <v>0</v>
          </cell>
        </row>
        <row r="134">
          <cell r="D134" t="str">
            <v>6.1.5</v>
          </cell>
          <cell r="E134" t="str">
            <v>M3</v>
          </cell>
          <cell r="F134" t="str">
            <v>CONFORMACIÓN DE SUBBASE PARA PAVIMENTO RÍGIDO</v>
          </cell>
          <cell r="G134">
            <v>0</v>
          </cell>
          <cell r="H134">
            <v>0</v>
          </cell>
          <cell r="I134">
            <v>116735.29</v>
          </cell>
          <cell r="J134">
            <v>0</v>
          </cell>
          <cell r="K134">
            <v>0</v>
          </cell>
        </row>
        <row r="135">
          <cell r="D135" t="str">
            <v>6.2.1</v>
          </cell>
          <cell r="E135" t="str">
            <v>M2</v>
          </cell>
          <cell r="F135" t="str">
            <v>EXCAVACIÓN MANUAL PARA ZONA DE ANDENES</v>
          </cell>
          <cell r="G135">
            <v>0</v>
          </cell>
          <cell r="H135">
            <v>0</v>
          </cell>
          <cell r="I135">
            <v>33228.129999999997</v>
          </cell>
          <cell r="J135">
            <v>0</v>
          </cell>
          <cell r="K135">
            <v>0</v>
          </cell>
        </row>
        <row r="136">
          <cell r="D136" t="str">
            <v>6.2.5</v>
          </cell>
          <cell r="E136" t="str">
            <v>M2</v>
          </cell>
          <cell r="F136" t="str">
            <v>Nivelación de áeras y zonas exteriores PTAP</v>
          </cell>
          <cell r="G136">
            <v>0</v>
          </cell>
          <cell r="H136">
            <v>0</v>
          </cell>
          <cell r="I136">
            <v>36362.5</v>
          </cell>
          <cell r="J136">
            <v>0</v>
          </cell>
          <cell r="K136">
            <v>0</v>
          </cell>
        </row>
        <row r="137">
          <cell r="D137" t="str">
            <v>8.3</v>
          </cell>
          <cell r="E137" t="str">
            <v>ml</v>
          </cell>
          <cell r="F137" t="str">
            <v>ESCALERA EN CONCRETO DE ACCESO A TANQUE ELEVADO CERRO NORTE (INCLUYE EXCAVACIONES, RELLENOS, PERFILADO DE TERRENOS, SOLADOS, CONCRETOS Y ACEROS DE REFUERZO)</v>
          </cell>
          <cell r="G137">
            <v>0</v>
          </cell>
          <cell r="H137">
            <v>0</v>
          </cell>
          <cell r="I137">
            <v>2032838.22</v>
          </cell>
          <cell r="J137">
            <v>0</v>
          </cell>
          <cell r="K137">
            <v>0</v>
          </cell>
        </row>
        <row r="138">
          <cell r="D138" t="str">
            <v>9.1</v>
          </cell>
          <cell r="E138" t="str">
            <v>UND</v>
          </cell>
          <cell r="F138" t="str">
            <v>SISTEMA DE BOMBEO SUMERGIBLE PARA MANEJO DE LODOS (Q: 3 LPS: H: 40 M)</v>
          </cell>
          <cell r="G138">
            <v>0</v>
          </cell>
          <cell r="H138">
            <v>0</v>
          </cell>
          <cell r="I138">
            <v>22747750</v>
          </cell>
          <cell r="J138">
            <v>0</v>
          </cell>
          <cell r="K138">
            <v>0</v>
          </cell>
        </row>
        <row r="139">
          <cell r="D139" t="str">
            <v>9.2</v>
          </cell>
          <cell r="E139" t="str">
            <v>UND</v>
          </cell>
          <cell r="F139" t="str">
            <v>SISTEMA DE DOSIFICACIÓN DE CLORO Y SULFATOS PARA SISTEMA DE TRATAMIENTO DE AGUA DEL SISTEMA DE ACUEDUCTO DEL MUNICIPIO DE TURBANA (Incluye sistemas dosificadores, acometidas PVC 1/2" para dosificación a PTAP 1 y PTAP 2, tanques de almacenamiento para mezcla de sulfato, caseta de dosificación en concreto 3 m x 3m)</v>
          </cell>
          <cell r="G139">
            <v>0</v>
          </cell>
          <cell r="H139">
            <v>0</v>
          </cell>
          <cell r="I139">
            <v>83264506.950000003</v>
          </cell>
          <cell r="J139">
            <v>0</v>
          </cell>
          <cell r="K139">
            <v>0</v>
          </cell>
        </row>
        <row r="140">
          <cell r="D140" t="str">
            <v>9.3</v>
          </cell>
          <cell r="E140" t="str">
            <v>ML</v>
          </cell>
          <cell r="F140" t="str">
            <v xml:space="preserve">Tubería HD 6" para conducción PTAP - Ballestas </v>
          </cell>
          <cell r="G140">
            <v>0</v>
          </cell>
          <cell r="H140">
            <v>0</v>
          </cell>
          <cell r="I140">
            <v>892473.96</v>
          </cell>
          <cell r="J140">
            <v>0</v>
          </cell>
          <cell r="K140">
            <v>0</v>
          </cell>
        </row>
        <row r="141">
          <cell r="D141" t="str">
            <v>5.1.1</v>
          </cell>
          <cell r="E141" t="str">
            <v>ml</v>
          </cell>
          <cell r="F141" t="str">
            <v>CERRAMIENTO PERIMETRAL EN POSTES DE CONCRETO, HILOS DE ALAMBRE DE PÚAS Y ESTABLECIMIENTO DE PLÁNTULAS DE SWINGLEA O SIMILAR (INCLUYE AHOYADO, HORMIGONADO E INSTALACIÓN)</v>
          </cell>
          <cell r="G141">
            <v>0</v>
          </cell>
          <cell r="H141">
            <v>0</v>
          </cell>
          <cell r="I141">
            <v>373782.5</v>
          </cell>
          <cell r="J141">
            <v>0</v>
          </cell>
          <cell r="K141">
            <v>0</v>
          </cell>
        </row>
        <row r="142">
          <cell r="D142" t="str">
            <v>3.1.11</v>
          </cell>
          <cell r="E142" t="str">
            <v>M2</v>
          </cell>
          <cell r="F142" t="str">
            <v>Adecuación de muros y pintura PTAP existente</v>
          </cell>
          <cell r="G142">
            <v>0</v>
          </cell>
          <cell r="H142">
            <v>0</v>
          </cell>
          <cell r="I142">
            <v>77497.429999999993</v>
          </cell>
          <cell r="J142">
            <v>0</v>
          </cell>
          <cell r="K142">
            <v>0</v>
          </cell>
        </row>
        <row r="143">
          <cell r="D143" t="str">
            <v>3.1.12</v>
          </cell>
          <cell r="E143" t="str">
            <v>M2</v>
          </cell>
          <cell r="F143" t="str">
            <v>Limpieza de muros y retiro de material</v>
          </cell>
          <cell r="G143">
            <v>0</v>
          </cell>
          <cell r="H143">
            <v>0</v>
          </cell>
          <cell r="I143">
            <v>28317.98</v>
          </cell>
          <cell r="J143">
            <v>0</v>
          </cell>
          <cell r="K143">
            <v>0</v>
          </cell>
        </row>
        <row r="144">
          <cell r="D144" t="str">
            <v>3.2.1</v>
          </cell>
          <cell r="E144" t="str">
            <v>M2</v>
          </cell>
          <cell r="F144" t="str">
            <v>Limpieza a mano</v>
          </cell>
          <cell r="G144">
            <v>0</v>
          </cell>
          <cell r="H144">
            <v>0</v>
          </cell>
          <cell r="I144">
            <v>4650.18</v>
          </cell>
          <cell r="J144">
            <v>0</v>
          </cell>
          <cell r="K144">
            <v>0</v>
          </cell>
        </row>
        <row r="145">
          <cell r="D145" t="str">
            <v>3.2.2</v>
          </cell>
          <cell r="E145" t="str">
            <v>ml</v>
          </cell>
          <cell r="F145" t="str">
            <v>Demolición Vigas y Columnas 15 a  40</v>
          </cell>
          <cell r="G145">
            <v>0</v>
          </cell>
          <cell r="H145">
            <v>0</v>
          </cell>
          <cell r="I145">
            <v>47165.01</v>
          </cell>
          <cell r="J145">
            <v>0</v>
          </cell>
          <cell r="K145">
            <v>0</v>
          </cell>
        </row>
        <row r="146">
          <cell r="D146" t="str">
            <v>3.2.3</v>
          </cell>
          <cell r="E146" t="str">
            <v>m2</v>
          </cell>
          <cell r="F146" t="str">
            <v>Picada de Pisos y Pañetes</v>
          </cell>
          <cell r="G146">
            <v>0</v>
          </cell>
          <cell r="H146">
            <v>0</v>
          </cell>
          <cell r="I146">
            <v>30062.39</v>
          </cell>
          <cell r="J146">
            <v>0</v>
          </cell>
          <cell r="K146">
            <v>0</v>
          </cell>
        </row>
        <row r="147">
          <cell r="D147" t="str">
            <v>3.2.4</v>
          </cell>
          <cell r="E147" t="str">
            <v>m2</v>
          </cell>
          <cell r="F147" t="str">
            <v>Desmonte de Cubierta  en Canaleta</v>
          </cell>
          <cell r="G147">
            <v>0</v>
          </cell>
          <cell r="H147">
            <v>0</v>
          </cell>
          <cell r="I147">
            <v>43304.29</v>
          </cell>
          <cell r="J147">
            <v>0</v>
          </cell>
          <cell r="K147">
            <v>0</v>
          </cell>
        </row>
        <row r="148">
          <cell r="D148" t="str">
            <v>3.2.5</v>
          </cell>
          <cell r="E148" t="str">
            <v>m2</v>
          </cell>
          <cell r="F148" t="str">
            <v>Pañete  1:4  e = 0.02 , impermeabilizado</v>
          </cell>
          <cell r="G148">
            <v>0</v>
          </cell>
          <cell r="H148">
            <v>0</v>
          </cell>
          <cell r="I148">
            <v>54464.73</v>
          </cell>
          <cell r="J148">
            <v>0</v>
          </cell>
          <cell r="K148">
            <v>0</v>
          </cell>
        </row>
        <row r="149">
          <cell r="D149" t="str">
            <v>3.2.6</v>
          </cell>
          <cell r="E149" t="str">
            <v>m2</v>
          </cell>
          <cell r="F149" t="str">
            <v>Levante en Block # 6, rell. En concreto y reforzado Ø1/2</v>
          </cell>
          <cell r="G149">
            <v>0</v>
          </cell>
          <cell r="H149">
            <v>0</v>
          </cell>
          <cell r="I149">
            <v>105173.84</v>
          </cell>
          <cell r="J149">
            <v>0</v>
          </cell>
          <cell r="K149">
            <v>0</v>
          </cell>
        </row>
        <row r="150">
          <cell r="D150" t="str">
            <v>3.2.7</v>
          </cell>
          <cell r="E150" t="str">
            <v>ml</v>
          </cell>
          <cell r="F150" t="str">
            <v xml:space="preserve">Sum. Inst. Cercha Met. 15/20 3Ø1/2" - Tens. Ø3/8" </v>
          </cell>
          <cell r="G150">
            <v>0</v>
          </cell>
          <cell r="H150">
            <v>0</v>
          </cell>
          <cell r="I150">
            <v>134321.21</v>
          </cell>
          <cell r="J150">
            <v>0</v>
          </cell>
          <cell r="K150">
            <v>0</v>
          </cell>
        </row>
        <row r="151">
          <cell r="D151" t="str">
            <v>3.2.8</v>
          </cell>
          <cell r="E151" t="str">
            <v>m2</v>
          </cell>
          <cell r="F151" t="str">
            <v>Cubierta  Canaleta  90 Eternit</v>
          </cell>
          <cell r="G151">
            <v>0</v>
          </cell>
          <cell r="H151">
            <v>0</v>
          </cell>
          <cell r="I151">
            <v>114730.49</v>
          </cell>
          <cell r="J151">
            <v>0</v>
          </cell>
          <cell r="K151">
            <v>0</v>
          </cell>
        </row>
        <row r="152">
          <cell r="D152" t="str">
            <v>3.2.9</v>
          </cell>
          <cell r="E152" t="str">
            <v>m2</v>
          </cell>
          <cell r="F152" t="str">
            <v>Placa Inferior  e=0,10m , ref. cuad. Ø3/8" c..50 ,3000psi</v>
          </cell>
          <cell r="G152">
            <v>0</v>
          </cell>
          <cell r="H152">
            <v>0</v>
          </cell>
          <cell r="I152">
            <v>69542.11</v>
          </cell>
          <cell r="J152">
            <v>0</v>
          </cell>
          <cell r="K152">
            <v>0</v>
          </cell>
        </row>
        <row r="153">
          <cell r="D153" t="str">
            <v>3.2.10</v>
          </cell>
          <cell r="E153" t="str">
            <v>m2</v>
          </cell>
          <cell r="F153" t="str">
            <v>Concreto  Placa  Superior 3000psi e=0,15, inc. Ref.</v>
          </cell>
          <cell r="G153">
            <v>0</v>
          </cell>
          <cell r="H153">
            <v>0</v>
          </cell>
          <cell r="I153">
            <v>260067.54</v>
          </cell>
          <cell r="J153">
            <v>0</v>
          </cell>
          <cell r="K153">
            <v>0</v>
          </cell>
        </row>
        <row r="154">
          <cell r="D154" t="str">
            <v>3.2.11</v>
          </cell>
          <cell r="E154" t="str">
            <v>m2</v>
          </cell>
          <cell r="F154" t="str">
            <v>Estuco</v>
          </cell>
          <cell r="G154">
            <v>0</v>
          </cell>
          <cell r="H154">
            <v>0</v>
          </cell>
          <cell r="I154">
            <v>31568.13</v>
          </cell>
          <cell r="J154">
            <v>0</v>
          </cell>
          <cell r="K154">
            <v>0</v>
          </cell>
        </row>
        <row r="155">
          <cell r="D155" t="str">
            <v>3.2.12</v>
          </cell>
          <cell r="E155" t="str">
            <v>m2</v>
          </cell>
          <cell r="F155" t="str">
            <v>Pintura  Vinilo ( 2 manos )</v>
          </cell>
          <cell r="G155">
            <v>0</v>
          </cell>
          <cell r="H155">
            <v>0</v>
          </cell>
          <cell r="I155">
            <v>29750.9</v>
          </cell>
          <cell r="J155">
            <v>0</v>
          </cell>
          <cell r="K155">
            <v>0</v>
          </cell>
        </row>
        <row r="156">
          <cell r="D156" t="str">
            <v>3.2.13</v>
          </cell>
          <cell r="E156" t="str">
            <v>Und</v>
          </cell>
          <cell r="F156" t="str">
            <v xml:space="preserve">Sum. Inst. Pta. Tablero en Ceiba , Marco , Pintura. </v>
          </cell>
          <cell r="G156">
            <v>0</v>
          </cell>
          <cell r="H156">
            <v>0</v>
          </cell>
          <cell r="I156">
            <v>977316.06</v>
          </cell>
          <cell r="J156">
            <v>0</v>
          </cell>
          <cell r="K156">
            <v>0</v>
          </cell>
        </row>
        <row r="157">
          <cell r="D157">
            <v>0</v>
          </cell>
          <cell r="E157">
            <v>0</v>
          </cell>
          <cell r="F157">
            <v>0</v>
          </cell>
          <cell r="G157">
            <v>0</v>
          </cell>
          <cell r="H157">
            <v>0</v>
          </cell>
          <cell r="I157">
            <v>0</v>
          </cell>
          <cell r="J157">
            <v>0</v>
          </cell>
          <cell r="K157">
            <v>0</v>
          </cell>
        </row>
        <row r="158">
          <cell r="D158">
            <v>0</v>
          </cell>
          <cell r="E158">
            <v>0</v>
          </cell>
          <cell r="F158">
            <v>0</v>
          </cell>
          <cell r="G158">
            <v>0</v>
          </cell>
          <cell r="H158">
            <v>0</v>
          </cell>
          <cell r="I158">
            <v>0</v>
          </cell>
          <cell r="J158">
            <v>0</v>
          </cell>
          <cell r="K158">
            <v>0</v>
          </cell>
        </row>
        <row r="159">
          <cell r="D159">
            <v>0</v>
          </cell>
          <cell r="E159">
            <v>0</v>
          </cell>
          <cell r="F159">
            <v>0</v>
          </cell>
          <cell r="G159">
            <v>0</v>
          </cell>
          <cell r="H159">
            <v>0</v>
          </cell>
          <cell r="I159">
            <v>0</v>
          </cell>
          <cell r="J159">
            <v>0</v>
          </cell>
          <cell r="K159">
            <v>0</v>
          </cell>
        </row>
      </sheetData>
      <sheetData sheetId="8"/>
      <sheetData sheetId="9"/>
      <sheetData sheetId="10"/>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TULOS"/>
      <sheetName val="HOJA MODELO"/>
      <sheetName val="MANO DE OBRA"/>
      <sheetName val="ANALISIS BASICOS"/>
      <sheetName val="1- PRELIMINARES"/>
      <sheetName val="2 - DEMOLICIONES"/>
      <sheetName val="3 MOVIMIENTOS DE TIERRA - EXCAV"/>
      <sheetName val="4 - CIMENTACIÓN - CONCRETOS"/>
      <sheetName val="5 - ESTRUCTURA - CONCRETOS "/>
      <sheetName val="6 - MAMPOSTERIA - ESTRUCT. ESP."/>
      <sheetName val="7 - ESTRUCTURA CUBIERTA"/>
      <sheetName val="8 - PISOS - CONCRETO-ENCHAPES"/>
      <sheetName val="9 - PAÑETES - PINTURA"/>
      <sheetName val="10- DEPORTES - ESPECIALES"/>
      <sheetName val="12- INST VARIAS"/>
      <sheetName val="13. ELECTRICOS"/>
      <sheetName val="13. ELECTRICOS 2"/>
      <sheetName val="CERRAMIENTO"/>
      <sheetName val="LISTADO MATERIALES"/>
      <sheetName val="LISTADO EQUIPOS"/>
      <sheetName val="HIDROSANITA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47">
          <cell r="C47" t="str">
            <v>Herramienta menor de cuadrilla</v>
          </cell>
          <cell r="D47" t="str">
            <v>Hr</v>
          </cell>
          <cell r="E47">
            <v>3750</v>
          </cell>
        </row>
        <row r="48">
          <cell r="C48" t="str">
            <v>Herramienta de excavacion</v>
          </cell>
          <cell r="D48" t="str">
            <v>Hr</v>
          </cell>
          <cell r="E48">
            <v>3125</v>
          </cell>
        </row>
        <row r="49">
          <cell r="C49" t="str">
            <v>Computador</v>
          </cell>
          <cell r="D49" t="str">
            <v>Hr</v>
          </cell>
          <cell r="E49">
            <v>5625</v>
          </cell>
        </row>
        <row r="50">
          <cell r="C50" t="str">
            <v>GPS</v>
          </cell>
          <cell r="D50" t="str">
            <v>Hr</v>
          </cell>
          <cell r="E50">
            <v>5625</v>
          </cell>
        </row>
        <row r="51">
          <cell r="C51" t="str">
            <v>Camara fotografica</v>
          </cell>
          <cell r="D51" t="str">
            <v>Hr</v>
          </cell>
          <cell r="E51">
            <v>3125</v>
          </cell>
        </row>
        <row r="52">
          <cell r="C52" t="str">
            <v>Equipo de topografia</v>
          </cell>
          <cell r="D52" t="str">
            <v>Hr</v>
          </cell>
          <cell r="E52">
            <v>8055.125</v>
          </cell>
        </row>
        <row r="53">
          <cell r="C53" t="str">
            <v>Camioneta D-300</v>
          </cell>
          <cell r="D53" t="str">
            <v>Dia</v>
          </cell>
          <cell r="E53">
            <v>107000</v>
          </cell>
        </row>
        <row r="54">
          <cell r="C54" t="str">
            <v>Grua</v>
          </cell>
          <cell r="D54" t="str">
            <v>Dia</v>
          </cell>
          <cell r="E54">
            <v>900000</v>
          </cell>
        </row>
        <row r="55">
          <cell r="C55" t="str">
            <v>Vehiculo 3 Ton</v>
          </cell>
          <cell r="D55" t="str">
            <v>Un</v>
          </cell>
          <cell r="E55">
            <v>300726</v>
          </cell>
        </row>
        <row r="56">
          <cell r="C56" t="str">
            <v>Equipo de tendido y tensionado</v>
          </cell>
          <cell r="D56" t="str">
            <v>Hr</v>
          </cell>
          <cell r="E56">
            <v>18750</v>
          </cell>
        </row>
        <row r="57">
          <cell r="C57" t="str">
            <v>Equipo de prueba salida de datos</v>
          </cell>
          <cell r="D57" t="str">
            <v>Un</v>
          </cell>
          <cell r="E57">
            <v>12000</v>
          </cell>
        </row>
      </sheetData>
      <sheetData sheetId="20"/>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HIDRO"/>
      <sheetName val="APU ELECT"/>
      <sheetName val="APU ELECTRICOS"/>
      <sheetName val="APU "/>
      <sheetName val="PRESUPUESTO"/>
      <sheetName val="01- PRELIMINARES"/>
      <sheetName val="02-CIMENTACIÓN"/>
      <sheetName val="03- DESAGÜES E INSTALACIONES "/>
      <sheetName val="04-ESTRUCTURA"/>
      <sheetName val="05-MAMPOSTERIA"/>
      <sheetName val="06-PREFABRICADOS"/>
      <sheetName val="07-INST.HIDROSANOTARIAS"/>
      <sheetName val="08- ELECTRICAS Y TELECOMUNICACI"/>
      <sheetName val="09-PAÑETES"/>
      <sheetName val="10-PISOS"/>
      <sheetName val="11-CUBIERTA E IMPERMEAB"/>
      <sheetName val="12-13-CARP. METALICA-MADERA"/>
      <sheetName val="14-ENCHAPES"/>
      <sheetName val="INVENTARIO PUERTAS"/>
      <sheetName val="16-APA. SANITARIOS Y ACCESORIOS"/>
      <sheetName val="17-CIELO RAZO Y DIVISIONES "/>
      <sheetName val="18-PINTURA"/>
      <sheetName val="19-CERRADURAS Y VIDRIOS"/>
      <sheetName val="20-O.EXTERIORES"/>
    </sheetNames>
    <sheetDataSet>
      <sheetData sheetId="0" refreshError="1"/>
      <sheetData sheetId="1" refreshError="1"/>
      <sheetData sheetId="2" refreshError="1"/>
      <sheetData sheetId="3" refreshError="1"/>
      <sheetData sheetId="4" refreshError="1"/>
      <sheetData sheetId="5">
        <row r="241">
          <cell r="B241">
            <v>11260.97</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
      <sheetName val="PRESUPUESTO"/>
      <sheetName val="01-OBRAS PRELIMINARES"/>
      <sheetName val="02- CIMENTACION"/>
      <sheetName val="04-ESTRUCTURAS"/>
      <sheetName val="05-MAMPOSTERIA"/>
      <sheetName val="07-INST. HIDROSANITARIAS"/>
      <sheetName val="09-PAÑETES"/>
      <sheetName val="10- PISOS"/>
      <sheetName val="11- CUBIERTA E IMPERM"/>
      <sheetName val="12-13- CAR. METALICA-MADERA"/>
      <sheetName val="14- ENCHAPE"/>
      <sheetName val="16- APARATOS SANITARIOS"/>
      <sheetName val="17- CIELOS RASOS Y DIVISIONES"/>
      <sheetName val="18- PINTURA Y ESTUCO"/>
      <sheetName val="20- OBRAS EXTERIORES"/>
    </sheetNames>
    <sheetDataSet>
      <sheetData sheetId="0"/>
      <sheetData sheetId="1"/>
      <sheetData sheetId="2"/>
      <sheetData sheetId="3"/>
      <sheetData sheetId="4"/>
      <sheetData sheetId="5">
        <row r="277">
          <cell r="B277">
            <v>66900</v>
          </cell>
        </row>
        <row r="279">
          <cell r="B279">
            <v>73600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Gráfica-Apartada"/>
      <sheetName val="Perdidas"/>
      <sheetName val="Curva-sistema"/>
      <sheetName val="Curva.bomba"/>
      <sheetName val="Gráf.-Apartada-01"/>
      <sheetName val="Datos Garavito"/>
      <sheetName val="Gráfica Garavito"/>
      <sheetName val="Linea de Impulsion"/>
      <sheetName val="items"/>
      <sheetName val="Linea de Impulsion.xls"/>
      <sheetName val="Linea%20de%20Impulsion.xls"/>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 val="ESTADO VÍA-CRIT.TECNICO"/>
      <sheetName val="M y E "/>
      <sheetName val="relacion facturas"/>
      <sheetName val="MATERIALES  SEPARADOS "/>
      <sheetName val="NOMINA "/>
      <sheetName val="ELEMENTOS SEPARAD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Presup Av 1o de mayo con 73a "/>
      <sheetName val="Tablas"/>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ow r="52">
          <cell r="H52">
            <v>46548</v>
          </cell>
        </row>
      </sheetData>
      <sheetData sheetId="14">
        <row r="52">
          <cell r="H52">
            <v>0</v>
          </cell>
        </row>
      </sheetData>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PARCIAL OBRA No.1 "/>
      <sheetName val="ACTA MODIFICACIÓN No.02"/>
      <sheetName val="PRESUPUESTO "/>
      <sheetName val="ADICIONAL"/>
      <sheetName val="ACTA MODIFICACIÓN No.02 (2)"/>
      <sheetName val="ACTA MODIFICACIÓN No.02 X CAPIT"/>
      <sheetName val="APUs - PRESUPUESTO"/>
      <sheetName val="APUs - NP PRESUPUESTO"/>
      <sheetName val="APUs - NP ADICIONAL "/>
      <sheetName val="NP1 PARA ACTA PARCIAL"/>
      <sheetName val="N.P. 2"/>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GBOLILLOS29"/>
      <sheetName val="VIGBOLILLOS24"/>
      <sheetName val="TRZVIG29"/>
      <sheetName val="TRZVIG24"/>
      <sheetName val="VIGBOLILLOS INT"/>
      <sheetName val="VIGBOLILLOS EXT"/>
      <sheetName val="VIGBOLILLOS EXTC"/>
      <sheetName val="VIGBOLILLOS29 (4)"/>
      <sheetName val="600.1 (2)"/>
      <sheetName val="610.1 (2)"/>
      <sheetName val="630.6 (2)"/>
      <sheetName val="630.7 (2)"/>
      <sheetName val="640.1 (2)"/>
    </sheetNames>
    <sheetDataSet>
      <sheetData sheetId="0">
        <row r="55">
          <cell r="C55">
            <v>0.05</v>
          </cell>
          <cell r="D55">
            <v>0.1</v>
          </cell>
          <cell r="E55">
            <v>0.15</v>
          </cell>
          <cell r="F55">
            <v>0.2</v>
          </cell>
          <cell r="G55">
            <v>0.25</v>
          </cell>
          <cell r="H55">
            <v>0.3</v>
          </cell>
          <cell r="I55">
            <v>0.35</v>
          </cell>
          <cell r="J55">
            <v>0.4</v>
          </cell>
          <cell r="K55">
            <v>0.45</v>
          </cell>
          <cell r="L55">
            <v>0.5</v>
          </cell>
        </row>
      </sheetData>
      <sheetData sheetId="1" refreshError="1"/>
      <sheetData sheetId="2" refreshError="1"/>
      <sheetData sheetId="3" refreshError="1"/>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INSUMOS-EQUIPOS"/>
      <sheetName val="CONCRETOS Y MORTEROS"/>
      <sheetName val="APU ELECTRICOS"/>
      <sheetName val="APU HIDROSANITARIOS"/>
      <sheetName val="APU "/>
      <sheetName val="APU EXC"/>
      <sheetName val="A.I.U."/>
      <sheetName val="PRESUPUESTO"/>
      <sheetName val="FLUJO DE CAJA"/>
      <sheetName val="01- PRELIMINARES"/>
      <sheetName val="02-CIMENTACIÓN"/>
      <sheetName val="03- DESAGÜES E INSTSLACIONES "/>
      <sheetName val="04-ESTRUCTURA"/>
      <sheetName val="06-PREFABRICADOS"/>
      <sheetName val="07-INSTALACIONES  HS Y GAS"/>
      <sheetName val="11"/>
      <sheetName val="08-INST ELECTRICAS"/>
      <sheetName val="05- MAMPOSTERIA"/>
      <sheetName val="06- PREFABRICADOS"/>
      <sheetName val="07- HIDROSANITARIO"/>
      <sheetName val="08- ELECTRICO"/>
      <sheetName val="09-PAÑETES"/>
      <sheetName val="10-PISOS"/>
      <sheetName val="11-CUBIERTA E IMPERMEA"/>
      <sheetName val="12-13-CARP. METALICA-MADERA"/>
      <sheetName val="14-ENCHAPE"/>
      <sheetName val="16-APARATOS"/>
      <sheetName val="18-PINTURA1"/>
      <sheetName val="14-ENCHAPES"/>
      <sheetName val="16-APA. SANITARIOS Y ACCESORIOS"/>
      <sheetName val="17-CIELO RASO Y DIVISIONES"/>
      <sheetName val="19-CERRADURAS Y VIDRIOS"/>
      <sheetName val="20-O.EXTERIORES,ASEO,VARIOS"/>
    </sheetNames>
    <sheetDataSet>
      <sheetData sheetId="0">
        <row r="6">
          <cell r="C6" t="str">
            <v>CONSTRUCCIÓN DE LOS ESCENARIOS DEPORTIVOS CON OCACION DE LOS JUEGOS NACIONALES BOLIVAR 2019</v>
          </cell>
        </row>
      </sheetData>
      <sheetData sheetId="1"/>
      <sheetData sheetId="2">
        <row r="13">
          <cell r="E13">
            <v>14861.175000000001</v>
          </cell>
        </row>
      </sheetData>
      <sheetData sheetId="3">
        <row r="12">
          <cell r="C12">
            <v>781242</v>
          </cell>
        </row>
      </sheetData>
      <sheetData sheetId="4">
        <row r="8">
          <cell r="B8">
            <v>9305.4033333333336</v>
          </cell>
        </row>
        <row r="233">
          <cell r="B233">
            <v>25900</v>
          </cell>
        </row>
        <row r="234">
          <cell r="B234">
            <v>17743</v>
          </cell>
        </row>
        <row r="295">
          <cell r="B295">
            <v>15300</v>
          </cell>
        </row>
      </sheetData>
      <sheetData sheetId="5">
        <row r="24">
          <cell r="H24">
            <v>186586.955625</v>
          </cell>
        </row>
      </sheetData>
      <sheetData sheetId="6"/>
      <sheetData sheetId="7"/>
      <sheetData sheetId="8"/>
      <sheetData sheetId="9"/>
      <sheetData sheetId="10"/>
      <sheetData sheetId="11"/>
      <sheetData sheetId="12"/>
      <sheetData sheetId="13">
        <row r="6">
          <cell r="C6" t="str">
            <v>DEPARTAMENTO:</v>
          </cell>
        </row>
      </sheetData>
      <sheetData sheetId="14">
        <row r="4">
          <cell r="C4" t="str">
            <v>PROYECTO:</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inam "/>
      <sheetName val="Control gastos"/>
      <sheetName val="Hoja3"/>
      <sheetName val="Insum clasif"/>
      <sheetName val="Insumos"/>
      <sheetName val="cont Kilo"/>
      <sheetName val="Presupuesto"/>
      <sheetName val="Presup MO"/>
      <sheetName val="Cantidades"/>
      <sheetName val="modif No 01"/>
      <sheetName val="cant ,mat concretos"/>
      <sheetName val="GRUPOI"/>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 val="TUBERIA"/>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de Insumos"/>
      <sheetName val="Listado de Insumos (2)"/>
      <sheetName val="EyH"/>
    </sheetNames>
    <sheetDataSet>
      <sheetData sheetId="0"/>
      <sheetData sheetId="1"/>
      <sheetData sheetId="2"/>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Hoja1"/>
      <sheetName val="FLUJO DE CAJA"/>
      <sheetName val="ANLS.  PPTL"/>
      <sheetName val="1.0"/>
      <sheetName val="2.0"/>
      <sheetName val="3.0"/>
      <sheetName val="4.0"/>
      <sheetName val="5.0"/>
      <sheetName val="6.0"/>
      <sheetName val="7.0"/>
      <sheetName val="8.0"/>
      <sheetName val="APU"/>
    </sheetNames>
    <sheetDataSet>
      <sheetData sheetId="0" refreshError="1"/>
      <sheetData sheetId="1" refreshError="1">
        <row r="1">
          <cell r="C1">
            <v>1</v>
          </cell>
          <cell r="D1" t="str">
            <v>Capítulo - Obras Preliminares Y Demoliciones</v>
          </cell>
          <cell r="E1" t="str">
            <v>SD</v>
          </cell>
          <cell r="F1">
            <v>0</v>
          </cell>
          <cell r="G1">
            <v>42857</v>
          </cell>
        </row>
        <row r="2">
          <cell r="C2">
            <v>2</v>
          </cell>
          <cell r="D2" t="str">
            <v>Capítulo - Excavación, Cimentaciones Y Rellenos</v>
          </cell>
          <cell r="E2" t="str">
            <v>SD</v>
          </cell>
          <cell r="F2">
            <v>0</v>
          </cell>
          <cell r="G2">
            <v>41018</v>
          </cell>
        </row>
        <row r="3">
          <cell r="C3">
            <v>3</v>
          </cell>
          <cell r="D3" t="str">
            <v>Capítulo - Mampostería Y Concretos</v>
          </cell>
          <cell r="E3" t="str">
            <v>SD</v>
          </cell>
          <cell r="F3">
            <v>0</v>
          </cell>
          <cell r="G3">
            <v>42857</v>
          </cell>
        </row>
        <row r="4">
          <cell r="C4">
            <v>4</v>
          </cell>
          <cell r="D4" t="str">
            <v>Capítulo -  Pañetes</v>
          </cell>
          <cell r="E4" t="str">
            <v>SD</v>
          </cell>
          <cell r="F4">
            <v>0</v>
          </cell>
          <cell r="G4">
            <v>41018</v>
          </cell>
        </row>
        <row r="5">
          <cell r="C5">
            <v>5</v>
          </cell>
          <cell r="D5" t="str">
            <v>Capítulo - Estructuras</v>
          </cell>
          <cell r="E5" t="str">
            <v>SD</v>
          </cell>
          <cell r="F5">
            <v>0</v>
          </cell>
          <cell r="G5">
            <v>41018</v>
          </cell>
        </row>
        <row r="6">
          <cell r="C6">
            <v>6</v>
          </cell>
          <cell r="D6" t="str">
            <v>Capítulo - Cubiertas E Impermabilización</v>
          </cell>
          <cell r="E6" t="str">
            <v>SD</v>
          </cell>
          <cell r="F6">
            <v>0</v>
          </cell>
          <cell r="G6">
            <v>41018</v>
          </cell>
        </row>
        <row r="7">
          <cell r="C7">
            <v>7</v>
          </cell>
          <cell r="D7" t="str">
            <v>Capítulo - Pisos, Enchapes Y Revestimientos</v>
          </cell>
          <cell r="E7" t="str">
            <v>SD</v>
          </cell>
          <cell r="F7">
            <v>0</v>
          </cell>
          <cell r="G7">
            <v>41018</v>
          </cell>
        </row>
        <row r="8">
          <cell r="C8">
            <v>8</v>
          </cell>
          <cell r="D8" t="str">
            <v>Capítulo - Instalaciones Hidráulicas Y Sanitarias</v>
          </cell>
          <cell r="E8" t="str">
            <v>SD</v>
          </cell>
          <cell r="F8">
            <v>0</v>
          </cell>
          <cell r="G8">
            <v>41018</v>
          </cell>
        </row>
        <row r="9">
          <cell r="C9">
            <v>9</v>
          </cell>
          <cell r="D9" t="str">
            <v>Capítulo - Instalaciones Eléctricas Y Especiales</v>
          </cell>
          <cell r="E9" t="str">
            <v>SD</v>
          </cell>
          <cell r="F9">
            <v>0</v>
          </cell>
          <cell r="G9">
            <v>41018</v>
          </cell>
        </row>
        <row r="10">
          <cell r="C10">
            <v>10</v>
          </cell>
          <cell r="D10" t="str">
            <v>Capítulo - Aparatos Sanitarios</v>
          </cell>
          <cell r="E10" t="str">
            <v>SD</v>
          </cell>
          <cell r="F10">
            <v>0</v>
          </cell>
          <cell r="G10">
            <v>41018</v>
          </cell>
        </row>
        <row r="11">
          <cell r="C11">
            <v>11</v>
          </cell>
          <cell r="D11" t="str">
            <v>Capítulo - Carpintería Metálica Y De Madera</v>
          </cell>
          <cell r="E11" t="str">
            <v>SD</v>
          </cell>
          <cell r="F11">
            <v>0</v>
          </cell>
          <cell r="G11">
            <v>41018</v>
          </cell>
        </row>
        <row r="12">
          <cell r="C12">
            <v>12</v>
          </cell>
          <cell r="D12" t="str">
            <v>Capítulo - Acabados Y Pañetes</v>
          </cell>
          <cell r="E12" t="str">
            <v>SD</v>
          </cell>
          <cell r="F12">
            <v>0</v>
          </cell>
          <cell r="G12">
            <v>42857</v>
          </cell>
        </row>
        <row r="13">
          <cell r="C13">
            <v>13</v>
          </cell>
          <cell r="D13" t="str">
            <v>Capítulo - Obras Complementarias</v>
          </cell>
          <cell r="E13" t="str">
            <v>SD</v>
          </cell>
          <cell r="F13">
            <v>0</v>
          </cell>
          <cell r="G13">
            <v>41018</v>
          </cell>
        </row>
        <row r="14">
          <cell r="C14">
            <v>14</v>
          </cell>
          <cell r="D14" t="str">
            <v>Capitulo - Cancha Multiple</v>
          </cell>
          <cell r="E14" t="str">
            <v>UN</v>
          </cell>
          <cell r="F14">
            <v>0</v>
          </cell>
          <cell r="G14">
            <v>42857</v>
          </cell>
        </row>
        <row r="15">
          <cell r="C15">
            <v>15</v>
          </cell>
          <cell r="D15" t="str">
            <v>Capitulo - Obras De Cerramiento</v>
          </cell>
          <cell r="E15" t="str">
            <v>UN</v>
          </cell>
          <cell r="F15">
            <v>0</v>
          </cell>
          <cell r="G15">
            <v>41185</v>
          </cell>
        </row>
        <row r="16">
          <cell r="C16">
            <v>16</v>
          </cell>
          <cell r="D16" t="str">
            <v>Capítulo - Juegos</v>
          </cell>
          <cell r="E16" t="str">
            <v>UN</v>
          </cell>
          <cell r="F16">
            <v>0</v>
          </cell>
          <cell r="G16">
            <v>41185</v>
          </cell>
        </row>
        <row r="17">
          <cell r="C17">
            <v>17</v>
          </cell>
          <cell r="D17" t="str">
            <v>Recuperación Y Adecuación De Canchas De Arena</v>
          </cell>
          <cell r="E17" t="str">
            <v>SD</v>
          </cell>
          <cell r="F17">
            <v>0</v>
          </cell>
          <cell r="G17">
            <v>41603</v>
          </cell>
        </row>
        <row r="18">
          <cell r="C18">
            <v>18</v>
          </cell>
          <cell r="D18" t="str">
            <v>Capitulo - Construcción Y Adecuación De Canchas De Concreto</v>
          </cell>
          <cell r="E18" t="str">
            <v>SD</v>
          </cell>
          <cell r="F18">
            <v>0</v>
          </cell>
          <cell r="G18">
            <v>41772</v>
          </cell>
        </row>
        <row r="19">
          <cell r="C19">
            <v>19</v>
          </cell>
          <cell r="D19" t="str">
            <v>Empalme De Tubería De Alcantarillado Desde 160 Mm (6") Hasta 300 Mm (12") A Pozo Existente O Tubería Existente</v>
          </cell>
          <cell r="E19" t="str">
            <v>UN</v>
          </cell>
          <cell r="F19">
            <v>70000</v>
          </cell>
          <cell r="G19">
            <v>41333</v>
          </cell>
        </row>
        <row r="20">
          <cell r="C20">
            <v>20</v>
          </cell>
          <cell r="D20" t="str">
            <v>Suministro, Instalacion Y Montaje De Elementos Y Modulos Recreacionales Para El Parque Bosquesito, Ubicado En La Calle 60 Con Carrera 9, Barrio El Bosque, Distrito De Barranquilla</v>
          </cell>
          <cell r="E20" t="str">
            <v>GL</v>
          </cell>
          <cell r="F20">
            <v>6572497</v>
          </cell>
          <cell r="G20">
            <v>40304</v>
          </cell>
        </row>
        <row r="21">
          <cell r="C21">
            <v>47</v>
          </cell>
          <cell r="D21" t="str">
            <v>E - Suministro E Instalación De Lampara Fluorescente De 2 X 48" , Tipo Comercial, De Encendido Instantáneo, Para Empotrar</v>
          </cell>
          <cell r="E21" t="str">
            <v>UN</v>
          </cell>
          <cell r="F21">
            <v>114606.25</v>
          </cell>
          <cell r="G21">
            <v>41697</v>
          </cell>
        </row>
        <row r="22">
          <cell r="C22">
            <v>76</v>
          </cell>
          <cell r="D22" t="str">
            <v>Mortero 1:4</v>
          </cell>
          <cell r="E22" t="str">
            <v>M3</v>
          </cell>
          <cell r="F22">
            <v>238243.08</v>
          </cell>
          <cell r="G22">
            <v>42752</v>
          </cell>
        </row>
        <row r="23">
          <cell r="C23">
            <v>77</v>
          </cell>
          <cell r="D23" t="str">
            <v>Suministro E Instalación De Pisos Falsos Escalonados En Módulos De 0.50 X 0.50 Metros, En Madera Plástica De Prolipropileno Perforada, Con Estructura En Acero, Para Cableado, Etc. , Es Un Sistema Térmico Para Ups Y Datacenter (Proim) (Solo En El Primer Nivel)</v>
          </cell>
          <cell r="E23" t="str">
            <v>M2</v>
          </cell>
          <cell r="F23">
            <v>0</v>
          </cell>
          <cell r="G23">
            <v>42415</v>
          </cell>
        </row>
        <row r="24">
          <cell r="C24">
            <v>78</v>
          </cell>
          <cell r="D24" t="str">
            <v>Acero De Refuerzo Figurado</v>
          </cell>
          <cell r="E24" t="str">
            <v>KG</v>
          </cell>
          <cell r="F24">
            <v>4737.6499999999996</v>
          </cell>
          <cell r="G24">
            <v>42825</v>
          </cell>
        </row>
        <row r="25">
          <cell r="C25">
            <v>79</v>
          </cell>
          <cell r="D25" t="str">
            <v>Mortero 1:4 Impermeabilizado Con Sika 1</v>
          </cell>
          <cell r="E25" t="str">
            <v>M3</v>
          </cell>
          <cell r="F25">
            <v>321335.62</v>
          </cell>
          <cell r="G25">
            <v>42825</v>
          </cell>
        </row>
        <row r="26">
          <cell r="C26">
            <v>80</v>
          </cell>
          <cell r="D26" t="str">
            <v>Mortero 1:6 Impermeabilizado</v>
          </cell>
          <cell r="E26" t="str">
            <v>M3</v>
          </cell>
          <cell r="F26">
            <v>262593.37</v>
          </cell>
          <cell r="G26">
            <v>42438</v>
          </cell>
        </row>
        <row r="27">
          <cell r="C27">
            <v>81</v>
          </cell>
          <cell r="D27" t="str">
            <v>Concreto De 2500 Psi.</v>
          </cell>
          <cell r="E27" t="str">
            <v>M3</v>
          </cell>
          <cell r="F27">
            <v>290723.38</v>
          </cell>
          <cell r="G27">
            <v>42776</v>
          </cell>
        </row>
        <row r="28">
          <cell r="C28">
            <v>83</v>
          </cell>
          <cell r="D28" t="str">
            <v>Concreto De 3000 Psi</v>
          </cell>
          <cell r="E28" t="str">
            <v>M3</v>
          </cell>
          <cell r="F28">
            <v>308977.03000000003</v>
          </cell>
          <cell r="G28">
            <v>42776</v>
          </cell>
        </row>
        <row r="29">
          <cell r="C29">
            <v>84</v>
          </cell>
          <cell r="D29" t="str">
            <v>Acero De Refuerzo Cortado</v>
          </cell>
          <cell r="E29" t="str">
            <v>KG</v>
          </cell>
          <cell r="F29">
            <v>3619.4</v>
          </cell>
          <cell r="G29">
            <v>42825</v>
          </cell>
        </row>
        <row r="30">
          <cell r="C30">
            <v>85</v>
          </cell>
          <cell r="D30" t="str">
            <v>Pavimento En Concreto Rígido Mr = 550 Psi, E = 0.20 Mts, Pasadores D = 1" - Longitud 0.35 Metros A Cada 0.30 Metros Y  D = 1//2"  - Longitud 0.85 Metros A Cada 1.20 Metros, Junta Y Antisol</v>
          </cell>
          <cell r="E30" t="str">
            <v>M2</v>
          </cell>
          <cell r="F30">
            <v>128708.74</v>
          </cell>
          <cell r="G30">
            <v>42572</v>
          </cell>
        </row>
        <row r="31">
          <cell r="C31">
            <v>88</v>
          </cell>
          <cell r="D31" t="str">
            <v>Nivelación, Replanteo Y Señalización Vias</v>
          </cell>
          <cell r="E31" t="str">
            <v>M2</v>
          </cell>
          <cell r="F31">
            <v>1899.21</v>
          </cell>
          <cell r="G31">
            <v>42552</v>
          </cell>
        </row>
        <row r="32">
          <cell r="C32">
            <v>89</v>
          </cell>
          <cell r="D32" t="str">
            <v>Excavación A Máquina Y Retiro De Material</v>
          </cell>
          <cell r="E32" t="str">
            <v>M3</v>
          </cell>
          <cell r="F32">
            <v>38835.01</v>
          </cell>
          <cell r="G32">
            <v>42572</v>
          </cell>
        </row>
        <row r="33">
          <cell r="C33">
            <v>90</v>
          </cell>
          <cell r="D33" t="str">
            <v>Aplicacion De Geotextil T - 2400</v>
          </cell>
          <cell r="E33" t="str">
            <v>M2</v>
          </cell>
          <cell r="F33">
            <v>11002.03</v>
          </cell>
          <cell r="G33">
            <v>41508</v>
          </cell>
        </row>
        <row r="34">
          <cell r="C34">
            <v>92</v>
          </cell>
          <cell r="D34" t="str">
            <v>Relleno Con  Material Del Sitio, Compactado</v>
          </cell>
          <cell r="E34" t="str">
            <v>M3</v>
          </cell>
          <cell r="F34">
            <v>21397.51</v>
          </cell>
          <cell r="G34">
            <v>42552</v>
          </cell>
        </row>
        <row r="35">
          <cell r="C35">
            <v>93</v>
          </cell>
          <cell r="D35" t="str">
            <v>Relleno En Material De Subbase Caliche Compactado</v>
          </cell>
          <cell r="E35" t="str">
            <v>M3</v>
          </cell>
          <cell r="F35">
            <v>82381.45</v>
          </cell>
          <cell r="G35">
            <v>42198</v>
          </cell>
        </row>
        <row r="36">
          <cell r="C36">
            <v>95</v>
          </cell>
          <cell r="D36" t="str">
            <v>Relleno En Material De Subbase Granular Compactado</v>
          </cell>
          <cell r="E36" t="str">
            <v>M3</v>
          </cell>
          <cell r="F36">
            <v>100535.95</v>
          </cell>
          <cell r="G36">
            <v>42067</v>
          </cell>
        </row>
        <row r="37">
          <cell r="C37">
            <v>111</v>
          </cell>
          <cell r="D37" t="str">
            <v>Base Suelo Cemento 1:20 Compactado E = 0.15 Mts</v>
          </cell>
          <cell r="E37" t="str">
            <v>M2</v>
          </cell>
          <cell r="F37">
            <v>28179.21</v>
          </cell>
          <cell r="G37">
            <v>42572</v>
          </cell>
        </row>
        <row r="38">
          <cell r="C38">
            <v>113</v>
          </cell>
          <cell r="D38" t="str">
            <v>Pavimento En Concreto Rígido Mr = 500 Psi, E = 0.20 Mts, Pasadores D = 1"  - Longitud 0.35 Metros A Cada 030 Metros Y D = 1/2" - Longitud 0.85 Metros A Cada 1.20 Metros , Junta Y Antisol.</v>
          </cell>
          <cell r="E38" t="str">
            <v>M2</v>
          </cell>
          <cell r="F38">
            <v>124210.54</v>
          </cell>
          <cell r="G38">
            <v>42493</v>
          </cell>
        </row>
        <row r="39">
          <cell r="C39">
            <v>114</v>
          </cell>
          <cell r="D39" t="str">
            <v>Conformación De Pedraplén Suelto</v>
          </cell>
          <cell r="E39" t="str">
            <v>M3</v>
          </cell>
          <cell r="F39">
            <v>76849.25</v>
          </cell>
          <cell r="G39">
            <v>41026</v>
          </cell>
        </row>
        <row r="40">
          <cell r="C40">
            <v>122</v>
          </cell>
          <cell r="D40" t="str">
            <v>Pavimento En Concreto Rígido Mr = 500 Psi, E = 0.15 Mts, Pasadores D = 3/4" - Longitud 0.35 Metros A Cada 0.30 Metros, Y D = 1/2"  - Longitud 0.85 Metros A Cada 1.20 Metros, Junta Y Antisol</v>
          </cell>
          <cell r="E40" t="str">
            <v>M2</v>
          </cell>
          <cell r="F40">
            <v>100653.57</v>
          </cell>
          <cell r="G40">
            <v>42517</v>
          </cell>
        </row>
        <row r="41">
          <cell r="C41">
            <v>123</v>
          </cell>
          <cell r="D41" t="str">
            <v>Pavimento En Concreto Rígido Mr = 550 Psi, E = 0.15 Mts, Pasadores D = 3/4" - Longitud 0.35 Metros A Cada 0.30 Metros Y D = 1/2" - Longitud 0.85 Metros A Cada 1.20 Metros, Junta Y Antisol</v>
          </cell>
          <cell r="E41" t="str">
            <v>M2</v>
          </cell>
          <cell r="F41">
            <v>105468.04</v>
          </cell>
          <cell r="G41">
            <v>42493</v>
          </cell>
        </row>
        <row r="42">
          <cell r="C42">
            <v>125</v>
          </cell>
          <cell r="D42" t="str">
            <v>Bordillo En Concreto De 3000 Psi De 0,15 X 0,30 Mts</v>
          </cell>
          <cell r="E42" t="str">
            <v>ML</v>
          </cell>
          <cell r="F42">
            <v>46560.959999999999</v>
          </cell>
          <cell r="G42">
            <v>42572</v>
          </cell>
        </row>
        <row r="43">
          <cell r="C43">
            <v>127</v>
          </cell>
          <cell r="D43" t="str">
            <v>Nivelación, Replanteo Y Señalización</v>
          </cell>
          <cell r="E43" t="str">
            <v>M2</v>
          </cell>
          <cell r="F43">
            <v>2746.63</v>
          </cell>
          <cell r="G43">
            <v>42578</v>
          </cell>
        </row>
        <row r="44">
          <cell r="C44">
            <v>129</v>
          </cell>
          <cell r="D44" t="str">
            <v>Demolición De Muros De Mampostería E = 0.12 Y Retiro De Material</v>
          </cell>
          <cell r="E44" t="str">
            <v>M2</v>
          </cell>
          <cell r="F44">
            <v>16040.83</v>
          </cell>
          <cell r="G44">
            <v>42538</v>
          </cell>
        </row>
        <row r="45">
          <cell r="C45">
            <v>130</v>
          </cell>
          <cell r="D45" t="str">
            <v>E - Desmonte Y Retiro Punto Eléctrico De Lámpara O Tomacorriente Incluido Alambrado</v>
          </cell>
          <cell r="E45" t="str">
            <v>UN</v>
          </cell>
          <cell r="F45">
            <v>9659.58</v>
          </cell>
          <cell r="G45">
            <v>42472</v>
          </cell>
        </row>
        <row r="46">
          <cell r="C46">
            <v>132</v>
          </cell>
          <cell r="D46" t="str">
            <v>Demoliciones Generales Y Retiro De Material</v>
          </cell>
          <cell r="E46" t="str">
            <v>GL</v>
          </cell>
          <cell r="F46">
            <v>120000</v>
          </cell>
          <cell r="G46">
            <v>41075</v>
          </cell>
        </row>
        <row r="47">
          <cell r="C47">
            <v>133</v>
          </cell>
          <cell r="D47" t="str">
            <v>Levante De Muro En Block De Arcilla No. 4 De 0,10 X 0,20 X 0,40 Mts</v>
          </cell>
          <cell r="E47" t="str">
            <v>M2</v>
          </cell>
          <cell r="F47">
            <v>32919.980000000003</v>
          </cell>
          <cell r="G47">
            <v>42578</v>
          </cell>
        </row>
        <row r="48">
          <cell r="C48">
            <v>137</v>
          </cell>
          <cell r="D48" t="str">
            <v>Pañete Pulido Con Cal Sobre Muro</v>
          </cell>
          <cell r="E48" t="str">
            <v>M2</v>
          </cell>
          <cell r="F48">
            <v>16199.77</v>
          </cell>
          <cell r="G48">
            <v>41022</v>
          </cell>
        </row>
        <row r="49">
          <cell r="C49">
            <v>146</v>
          </cell>
          <cell r="D49" t="str">
            <v>Suministro E Instalación De Cielo Raso En Lámina Plana De Asbesto Cemento Con Estructura En Aluminio, Incluye Entramado De Apoyo.</v>
          </cell>
          <cell r="E49" t="str">
            <v>M2</v>
          </cell>
          <cell r="F49">
            <v>42003.18</v>
          </cell>
          <cell r="G49">
            <v>42578</v>
          </cell>
        </row>
        <row r="50">
          <cell r="C50">
            <v>148</v>
          </cell>
          <cell r="D50" t="str">
            <v>Pintura En Vinilo Para Cielo Raso,  A Tres Manos, Tipo Viniltex O Similar</v>
          </cell>
          <cell r="E50" t="str">
            <v>M2</v>
          </cell>
          <cell r="F50">
            <v>13038.54</v>
          </cell>
          <cell r="G50">
            <v>42578</v>
          </cell>
        </row>
        <row r="51">
          <cell r="C51">
            <v>149</v>
          </cell>
          <cell r="D51" t="str">
            <v>E - Suministro E Instalación De Lámpara Fluorescente De 2 X 48" , Tipo Comercial, Con Encendido Instantáneo, De Sobreponer</v>
          </cell>
          <cell r="E51" t="str">
            <v>UN</v>
          </cell>
          <cell r="F51">
            <v>91931.88</v>
          </cell>
          <cell r="G51">
            <v>42496</v>
          </cell>
        </row>
        <row r="52">
          <cell r="C52">
            <v>152</v>
          </cell>
          <cell r="D52" t="str">
            <v>Pintura En Vinilo Para Muro Interior, A Tres Manos Tipo Viniltex</v>
          </cell>
          <cell r="E52" t="str">
            <v>M2</v>
          </cell>
          <cell r="F52">
            <v>11065.47</v>
          </cell>
          <cell r="G52">
            <v>42578</v>
          </cell>
        </row>
        <row r="53">
          <cell r="C53">
            <v>164</v>
          </cell>
          <cell r="D53" t="str">
            <v>E - Salida De Alumbrado</v>
          </cell>
          <cell r="E53" t="str">
            <v>UN</v>
          </cell>
          <cell r="F53">
            <v>82346.75</v>
          </cell>
          <cell r="G53">
            <v>42496</v>
          </cell>
        </row>
        <row r="54">
          <cell r="C54">
            <v>167</v>
          </cell>
          <cell r="D54" t="str">
            <v>Demolición De Placa De Piso, Muro, Placa O Losa De Entrepiso, En Concreto Reforzado Ancho &gt; 0.30 Metros  Incluye Retiro De Material</v>
          </cell>
          <cell r="E54" t="str">
            <v>M2</v>
          </cell>
          <cell r="F54">
            <v>56510.75</v>
          </cell>
          <cell r="G54">
            <v>42472</v>
          </cell>
        </row>
        <row r="55">
          <cell r="C55">
            <v>173</v>
          </cell>
          <cell r="D55" t="str">
            <v>Viga De Amarre En Concreto De 3000 Psi De 0.15 X 0.25 Mts Incluye Acero De Refuerzo De 4 D = 1/2" , Estribos De D = 1/4"  A Cada 0.15 Mts</v>
          </cell>
          <cell r="E55" t="str">
            <v>ML</v>
          </cell>
          <cell r="F55">
            <v>57883.99</v>
          </cell>
          <cell r="G55">
            <v>41927</v>
          </cell>
        </row>
        <row r="56">
          <cell r="C56">
            <v>179</v>
          </cell>
          <cell r="D56" t="str">
            <v>Suministro E Instalación De Cubierta En Teja Canaleta 90, Incluye Fijador, Gancho Y Sellador</v>
          </cell>
          <cell r="E56" t="str">
            <v>M2</v>
          </cell>
          <cell r="F56">
            <v>67098.649999999994</v>
          </cell>
          <cell r="G56">
            <v>41680</v>
          </cell>
        </row>
        <row r="57">
          <cell r="C57">
            <v>182</v>
          </cell>
          <cell r="D57" t="str">
            <v>Suministro E Instalación De Correa Metálica, Con 3 Varilla De D= 5/8" , Con Estribos De D= 3/8"  A Cada 0.20 Mts, Incluye Pintura Anticorrosiva Y Esmalte, Altura 0.35 Mts</v>
          </cell>
          <cell r="E57" t="str">
            <v>ML</v>
          </cell>
          <cell r="F57">
            <v>47060.55</v>
          </cell>
          <cell r="G57">
            <v>41067</v>
          </cell>
        </row>
        <row r="58">
          <cell r="C58">
            <v>184</v>
          </cell>
          <cell r="D58" t="str">
            <v>Demolición De Cimiento Existente De 0.30 X 0.30 Mts Y Retiro De Material</v>
          </cell>
          <cell r="E58" t="str">
            <v>ML</v>
          </cell>
          <cell r="F58">
            <v>9490</v>
          </cell>
          <cell r="G58">
            <v>41569</v>
          </cell>
        </row>
        <row r="59">
          <cell r="C59">
            <v>187</v>
          </cell>
          <cell r="D59" t="str">
            <v>Excavación Para Cimiento De 0,50 X 1,05 Mts Y Retiro De Material Sobrante</v>
          </cell>
          <cell r="E59" t="str">
            <v>ML</v>
          </cell>
          <cell r="F59">
            <v>11932.5</v>
          </cell>
          <cell r="G59">
            <v>41017</v>
          </cell>
        </row>
        <row r="60">
          <cell r="C60">
            <v>189</v>
          </cell>
          <cell r="D60" t="str">
            <v>Excavación Para Cimiento De 0.80 X 1.20 Mts Y Retiro De Material</v>
          </cell>
          <cell r="E60" t="str">
            <v>ML</v>
          </cell>
          <cell r="F60">
            <v>22033.33</v>
          </cell>
          <cell r="G60">
            <v>41386</v>
          </cell>
        </row>
        <row r="61">
          <cell r="C61">
            <v>191</v>
          </cell>
          <cell r="D61" t="str">
            <v>Viga Corona En Concreto De Fc=3000 Psi, De 0,15 X 0,20 Mts, Incluye Acero De Refuerzo 2 D=1/2" , Estribos De D=3/8"  A Cada 0,15 Mts</v>
          </cell>
          <cell r="E61" t="str">
            <v>ML</v>
          </cell>
          <cell r="F61">
            <v>49415.11</v>
          </cell>
          <cell r="G61">
            <v>42572</v>
          </cell>
        </row>
        <row r="62">
          <cell r="C62">
            <v>197</v>
          </cell>
          <cell r="D62" t="str">
            <v>E - Acometida Eléctrica De D=1/2" , Alambre Aislado 3 Líneas De 110 V.-</v>
          </cell>
          <cell r="E62" t="str">
            <v>ML</v>
          </cell>
          <cell r="F62">
            <v>24298.48</v>
          </cell>
          <cell r="G62">
            <v>42496</v>
          </cell>
        </row>
        <row r="63">
          <cell r="C63">
            <v>198</v>
          </cell>
          <cell r="D63" t="str">
            <v>Relleno En Material Seleccionado Compactado</v>
          </cell>
          <cell r="E63" t="str">
            <v>M3</v>
          </cell>
          <cell r="F63">
            <v>77374.27</v>
          </cell>
          <cell r="G63">
            <v>42552</v>
          </cell>
        </row>
        <row r="64">
          <cell r="C64">
            <v>200</v>
          </cell>
          <cell r="D64" t="str">
            <v>Capitulo - Obra Civil Estación De Bombeo</v>
          </cell>
          <cell r="E64" t="str">
            <v>UN</v>
          </cell>
          <cell r="F64">
            <v>0</v>
          </cell>
          <cell r="G64">
            <v>41773</v>
          </cell>
        </row>
        <row r="65">
          <cell r="C65">
            <v>201</v>
          </cell>
          <cell r="D65" t="str">
            <v>Suministro E Instalacion De Puerta Metalica, Incluye Marco De 0.90 X 2.00 Metros</v>
          </cell>
          <cell r="E65" t="str">
            <v>UN</v>
          </cell>
          <cell r="F65">
            <v>177276.22</v>
          </cell>
          <cell r="G65">
            <v>40106</v>
          </cell>
        </row>
        <row r="66">
          <cell r="C66">
            <v>202</v>
          </cell>
          <cell r="D66" t="str">
            <v>Pedestal Ornamental (Ver Diseño)</v>
          </cell>
          <cell r="E66" t="str">
            <v>UN</v>
          </cell>
          <cell r="F66">
            <v>147000</v>
          </cell>
          <cell r="G66">
            <v>41380</v>
          </cell>
        </row>
        <row r="67">
          <cell r="C67">
            <v>203</v>
          </cell>
          <cell r="D67" t="str">
            <v>Suministro, Instalacion Y Montaje De Elementos Y Modulos Recreacionales Para El Parque Stcherassi 2, Ubicado En La Carrera 2 Sur - Calle 48, Barrio Ciudadela, Distrito De Barranquilla</v>
          </cell>
          <cell r="E67" t="str">
            <v>GL</v>
          </cell>
          <cell r="F67">
            <v>6775497</v>
          </cell>
          <cell r="G67">
            <v>40304</v>
          </cell>
        </row>
        <row r="68">
          <cell r="C68">
            <v>204</v>
          </cell>
          <cell r="D68" t="str">
            <v>Salida Eléctrica Para Toma Bifásica De 220 V En Cable Thhn 3 X No. 12, Tubería Conduit Pvc D = 1/2"</v>
          </cell>
          <cell r="E68" t="str">
            <v>UN</v>
          </cell>
          <cell r="F68">
            <v>74500</v>
          </cell>
          <cell r="G68">
            <v>41480</v>
          </cell>
        </row>
        <row r="69">
          <cell r="C69">
            <v>205</v>
          </cell>
          <cell r="D69" t="str">
            <v>Suministro E Instalación De Escalera De Emergencia Metálica, Compuesta Por Dos (2) Tramos De 1.00 Metro De Ancho, Incluye Un Descanso, Huellas En Lámina Cold Rolled Calibre 12, Estructura En Perfil Pag 180 De 0.18 Metros De Alto Por 0.06 Metros De Ancho Y Calibre 14, Barandas En Tubo Galvanizado De 2" Y Parales En Tubo Galcanizado De 1", Incluye Acabado Final</v>
          </cell>
          <cell r="E69" t="str">
            <v>UN</v>
          </cell>
          <cell r="F69">
            <v>9780000</v>
          </cell>
          <cell r="G69">
            <v>41934</v>
          </cell>
        </row>
        <row r="70">
          <cell r="C70">
            <v>206</v>
          </cell>
          <cell r="D70" t="str">
            <v>Suministro, Instalacion Y Montaje De Elementos Y Modulos Recreacionales Para El Parque Felfle, Ubicado En La Carrera 6C Con Calle 46D, Barrio Ciudadela, Distrito De Barranquilla</v>
          </cell>
          <cell r="E70" t="str">
            <v>GL</v>
          </cell>
          <cell r="F70">
            <v>5289600</v>
          </cell>
          <cell r="G70">
            <v>40304</v>
          </cell>
        </row>
        <row r="71">
          <cell r="C71">
            <v>207</v>
          </cell>
          <cell r="D71" t="str">
            <v>Suministro E Instalación Del Sistema Contraincendios, Incluye Tubería General, Roseadores Y Conexión Con El Sistema Existente</v>
          </cell>
          <cell r="E71" t="str">
            <v>GL</v>
          </cell>
          <cell r="F71">
            <v>30000000</v>
          </cell>
          <cell r="G71">
            <v>41936</v>
          </cell>
        </row>
        <row r="72">
          <cell r="C72">
            <v>208</v>
          </cell>
          <cell r="D72" t="str">
            <v>Viga Canal En Concreto Reforzado De 3000 Psi, Con Varillas De 1/2"  En Ambos Sentidos A Cada 0.20 Mts, De 0.60 X 0.10 Metros</v>
          </cell>
          <cell r="E72" t="str">
            <v>ML</v>
          </cell>
          <cell r="F72">
            <v>107133.99</v>
          </cell>
          <cell r="G72">
            <v>39835</v>
          </cell>
        </row>
        <row r="73">
          <cell r="C73">
            <v>209</v>
          </cell>
          <cell r="D73" t="str">
            <v>Suministro E Instalacion De Salida De Interruptor De Luz Doble - Incluye Caja De 2 X 4</v>
          </cell>
          <cell r="E73" t="str">
            <v>UN</v>
          </cell>
          <cell r="F73">
            <v>40273.33</v>
          </cell>
          <cell r="G73">
            <v>40107</v>
          </cell>
        </row>
        <row r="74">
          <cell r="C74">
            <v>210</v>
          </cell>
          <cell r="D74" t="str">
            <v>Suministro E Instalacion De Cielo Raso En Lamina Plana De Asbesto Cemento, Estructura En Aluminio De 1" , Incluye Entramado Para Apoyo De Estructura</v>
          </cell>
          <cell r="E74" t="str">
            <v>M2</v>
          </cell>
          <cell r="F74">
            <v>29167</v>
          </cell>
          <cell r="G74">
            <v>39640</v>
          </cell>
        </row>
        <row r="75">
          <cell r="C75">
            <v>211</v>
          </cell>
          <cell r="D75" t="str">
            <v>Reconstrucción De Capitel Existente (Ver Diseño)</v>
          </cell>
          <cell r="E75" t="str">
            <v>ML</v>
          </cell>
          <cell r="F75">
            <v>40000</v>
          </cell>
          <cell r="G75">
            <v>41344</v>
          </cell>
        </row>
        <row r="76">
          <cell r="C76">
            <v>212</v>
          </cell>
          <cell r="D76" t="str">
            <v>Suministro E Instalación De Registro En Cielo Raso - Cuadro De 0.80 X 0.80 Metros, En Angulo De Aluminio 1" X  3/4"</v>
          </cell>
          <cell r="E76" t="str">
            <v>UN</v>
          </cell>
          <cell r="F76">
            <v>32094.62</v>
          </cell>
          <cell r="G76">
            <v>41382</v>
          </cell>
        </row>
        <row r="77">
          <cell r="C77">
            <v>213</v>
          </cell>
          <cell r="D77" t="str">
            <v>Retiro De Superficies Vegetales, Incluidos Jardines, Césped, Arboles, Extracción Y Retiro De Raices De Arboles Y Retiro De Material</v>
          </cell>
          <cell r="E77" t="str">
            <v>GL</v>
          </cell>
          <cell r="F77">
            <v>635000</v>
          </cell>
          <cell r="G77">
            <v>41556</v>
          </cell>
        </row>
        <row r="78">
          <cell r="C78">
            <v>214</v>
          </cell>
          <cell r="D78" t="str">
            <v>Viga De Cimiento En Concreto De 3000 Psi, De O,30 X O,30 Mts, Incluye 4 Varillas De D= 1/2" , Estribos De 3/8"  A Cada 0.20 Mts</v>
          </cell>
          <cell r="E78" t="str">
            <v>ML</v>
          </cell>
          <cell r="F78">
            <v>76438.19</v>
          </cell>
          <cell r="G78">
            <v>42779</v>
          </cell>
        </row>
        <row r="79">
          <cell r="C79">
            <v>216</v>
          </cell>
          <cell r="D79" t="str">
            <v>Columna En Concreto De 3000 Psi, De 0.15 X 0.25 Mts, Incluye Acero De Refuerzo 3 Varillas De D=1/2" , Estribos De D= 3/8"  A Cada 0.20 Mts</v>
          </cell>
          <cell r="E79" t="str">
            <v>ML</v>
          </cell>
          <cell r="F79">
            <v>50385.57</v>
          </cell>
          <cell r="G79">
            <v>42314</v>
          </cell>
        </row>
        <row r="80">
          <cell r="C80">
            <v>218</v>
          </cell>
          <cell r="D80" t="str">
            <v>Levante De Muro En Bloque De Cemento Vibrado De 0.10 X 0.20 X 0.40 Mts, Mortero De Pega 1:4</v>
          </cell>
          <cell r="E80" t="str">
            <v>M2</v>
          </cell>
          <cell r="F80">
            <v>61992.160000000003</v>
          </cell>
          <cell r="G80">
            <v>42496</v>
          </cell>
        </row>
        <row r="81">
          <cell r="C81">
            <v>221</v>
          </cell>
          <cell r="D81" t="str">
            <v>Columna De Confinamiento En Concreto De 3000 Psi, De 0.10 X 0.20 Mts, Incluye Acero De Refuerzo 2 Varillas De D= 1/2" , Estribos De D= 3/8"  A Cada 0.20 Mts</v>
          </cell>
          <cell r="E81" t="str">
            <v>ML</v>
          </cell>
          <cell r="F81">
            <v>45480.25</v>
          </cell>
          <cell r="G81">
            <v>42578</v>
          </cell>
        </row>
        <row r="82">
          <cell r="C82">
            <v>222</v>
          </cell>
          <cell r="D82" t="str">
            <v>Viga En Concreto  De 3000 Psi, De 0.10 X 0.20 Mts, Incluye Acero De Refuerzo, 2 Varillas D= 1/2" , Estribos De D= 3/8"  A Cada 0.15 Mts</v>
          </cell>
          <cell r="E82" t="str">
            <v>ML</v>
          </cell>
          <cell r="F82">
            <v>46380.25</v>
          </cell>
          <cell r="G82">
            <v>42314</v>
          </cell>
        </row>
        <row r="83">
          <cell r="C83">
            <v>223</v>
          </cell>
          <cell r="D83" t="str">
            <v>Andén En Concreto De Fc = 3000 Psi E = 0.07 Mts</v>
          </cell>
          <cell r="E83" t="str">
            <v>M2</v>
          </cell>
          <cell r="F83">
            <v>47989.53</v>
          </cell>
          <cell r="G83">
            <v>42524</v>
          </cell>
        </row>
        <row r="84">
          <cell r="C84">
            <v>224</v>
          </cell>
          <cell r="D84" t="str">
            <v>Proteccion De Taludes En Piedra Pegada Con Mortero 1:4 E= 0.20 Mts</v>
          </cell>
          <cell r="E84" t="str">
            <v>M2</v>
          </cell>
          <cell r="F84">
            <v>66079.58</v>
          </cell>
          <cell r="G84">
            <v>41008</v>
          </cell>
        </row>
        <row r="85">
          <cell r="C85">
            <v>225</v>
          </cell>
          <cell r="D85" t="str">
            <v>Pintura En Carburin Para Muros A Dos Manos</v>
          </cell>
          <cell r="E85" t="str">
            <v>M2</v>
          </cell>
          <cell r="F85">
            <v>3708.18</v>
          </cell>
          <cell r="G85">
            <v>41540</v>
          </cell>
        </row>
        <row r="86">
          <cell r="C86">
            <v>261</v>
          </cell>
          <cell r="D86" t="str">
            <v>Mortero 1:6</v>
          </cell>
          <cell r="E86" t="str">
            <v>M3</v>
          </cell>
          <cell r="F86">
            <v>190494.33</v>
          </cell>
          <cell r="G86">
            <v>42438</v>
          </cell>
        </row>
        <row r="87">
          <cell r="C87">
            <v>262</v>
          </cell>
          <cell r="D87" t="str">
            <v>Demolición De Enchape Sobre Muro De Mampostería Y Retiro De Material</v>
          </cell>
          <cell r="E87" t="str">
            <v>M2</v>
          </cell>
          <cell r="F87">
            <v>15290.83</v>
          </cell>
          <cell r="G87">
            <v>42472</v>
          </cell>
        </row>
        <row r="88">
          <cell r="C88">
            <v>263</v>
          </cell>
          <cell r="D88" t="str">
            <v>Demolición De Piso Y Retiro De Material</v>
          </cell>
          <cell r="E88" t="str">
            <v>M2</v>
          </cell>
          <cell r="F88">
            <v>11576.67</v>
          </cell>
          <cell r="G88">
            <v>42538</v>
          </cell>
        </row>
        <row r="89">
          <cell r="C89">
            <v>264</v>
          </cell>
          <cell r="D89" t="str">
            <v>Desmonte De Aparato Sanitario Y Retiro De Material</v>
          </cell>
          <cell r="E89" t="str">
            <v>UN</v>
          </cell>
          <cell r="F89">
            <v>23350</v>
          </cell>
          <cell r="G89">
            <v>42472</v>
          </cell>
        </row>
        <row r="90">
          <cell r="C90">
            <v>265</v>
          </cell>
          <cell r="D90" t="str">
            <v>Cimiento De 0.30 X 0.30 Metros En Concreto De Fc= 3000 Psi.</v>
          </cell>
          <cell r="E90" t="str">
            <v>ML</v>
          </cell>
          <cell r="F90">
            <v>39760.400000000001</v>
          </cell>
          <cell r="G90">
            <v>41386</v>
          </cell>
        </row>
        <row r="91">
          <cell r="C91">
            <v>266</v>
          </cell>
          <cell r="D91" t="str">
            <v>Cimiento En Concreto Ciclópeo 60% De Concreto 3000 Psi, 40% Piedra De Cimiento, De 0.50 X 0.50 Mts</v>
          </cell>
          <cell r="E91" t="str">
            <v>ML</v>
          </cell>
          <cell r="F91">
            <v>66960.710000000006</v>
          </cell>
          <cell r="G91">
            <v>41015</v>
          </cell>
        </row>
        <row r="92">
          <cell r="C92">
            <v>267</v>
          </cell>
          <cell r="D92" t="str">
            <v>Sobrecimiento En Ladrillo Común Doble, Con Mortero De Pega Y Pañete Impermeabilizado. Altura 0.50 Mts</v>
          </cell>
          <cell r="E92" t="str">
            <v>ML</v>
          </cell>
          <cell r="F92">
            <v>53140.81</v>
          </cell>
          <cell r="G92">
            <v>42578</v>
          </cell>
        </row>
        <row r="93">
          <cell r="C93">
            <v>268</v>
          </cell>
          <cell r="D93" t="str">
            <v>Excavación De 0.30 X 0.30 Mts Y Retiro De Material Sobrante</v>
          </cell>
          <cell r="E93" t="str">
            <v>ML</v>
          </cell>
          <cell r="F93">
            <v>6815</v>
          </cell>
          <cell r="G93">
            <v>42578</v>
          </cell>
        </row>
        <row r="94">
          <cell r="C94">
            <v>269</v>
          </cell>
          <cell r="D94" t="str">
            <v>Levante En Calado De 0.20 X 0.20 X 0.10 Mts, Mortero De Pega 1:4</v>
          </cell>
          <cell r="E94" t="str">
            <v>M2</v>
          </cell>
          <cell r="F94">
            <v>60648.93</v>
          </cell>
          <cell r="G94">
            <v>41927</v>
          </cell>
        </row>
        <row r="95">
          <cell r="C95">
            <v>271</v>
          </cell>
          <cell r="D95" t="str">
            <v>Levante De Muro En Bloque Vibrado De 0.15 X 0.20 X 0.40 Mts, Mortero De Pega 1:4,</v>
          </cell>
          <cell r="E95" t="str">
            <v>M2</v>
          </cell>
          <cell r="F95">
            <v>64617.16</v>
          </cell>
          <cell r="G95">
            <v>42578</v>
          </cell>
        </row>
        <row r="96">
          <cell r="C96">
            <v>272</v>
          </cell>
          <cell r="D96" t="str">
            <v>Suministro E Instalación De Tubería De Agua Potable En Pvc De 1/2"</v>
          </cell>
          <cell r="E96" t="str">
            <v>ML</v>
          </cell>
          <cell r="F96">
            <v>17075.939999999999</v>
          </cell>
          <cell r="G96">
            <v>42578</v>
          </cell>
        </row>
        <row r="97">
          <cell r="C97">
            <v>274</v>
          </cell>
          <cell r="D97" t="str">
            <v>Suministro E Instalación De Tubería Sanitaria En Pvc, Diámetro 4"</v>
          </cell>
          <cell r="E97" t="str">
            <v>ML</v>
          </cell>
          <cell r="F97">
            <v>38440.43</v>
          </cell>
          <cell r="G97">
            <v>42578</v>
          </cell>
        </row>
        <row r="98">
          <cell r="C98">
            <v>282</v>
          </cell>
          <cell r="D98" t="str">
            <v>Punto De Agua Potable En Pvc. De 1/2"</v>
          </cell>
          <cell r="E98" t="str">
            <v>UN</v>
          </cell>
          <cell r="F98">
            <v>37920.949999999997</v>
          </cell>
          <cell r="G98">
            <v>42578</v>
          </cell>
        </row>
        <row r="99">
          <cell r="C99">
            <v>288</v>
          </cell>
          <cell r="D99" t="str">
            <v>Punto Sanitario En Pvc. De Diámetro 2"</v>
          </cell>
          <cell r="E99" t="str">
            <v>UN</v>
          </cell>
          <cell r="F99">
            <v>163734.35</v>
          </cell>
          <cell r="G99">
            <v>42578</v>
          </cell>
        </row>
        <row r="100">
          <cell r="C100">
            <v>293</v>
          </cell>
          <cell r="D100" t="str">
            <v>Punto Sanitario En Pvc. Diámetro 4"</v>
          </cell>
          <cell r="E100" t="str">
            <v>UN</v>
          </cell>
          <cell r="F100">
            <v>93126.42</v>
          </cell>
          <cell r="G100">
            <v>42578</v>
          </cell>
        </row>
        <row r="101">
          <cell r="C101">
            <v>297</v>
          </cell>
          <cell r="D101" t="str">
            <v>Suministro E Instalacion De Domo De Un Solo Arco En Lámina De Policarbonato Alveolar Thermoclear De 10 Mm De Espesor, Con Estructura En Viga Ipe 240, Pares Y Correas En Pag Calibre 14 Y 16, Acabado En Pintura Anticorrosiva Y Esmalte Blanco</v>
          </cell>
          <cell r="E101" t="str">
            <v>M2</v>
          </cell>
          <cell r="F101">
            <v>110574</v>
          </cell>
          <cell r="G101">
            <v>41703</v>
          </cell>
        </row>
        <row r="102">
          <cell r="C102">
            <v>298</v>
          </cell>
          <cell r="D102" t="str">
            <v>Pasante En Placa</v>
          </cell>
          <cell r="E102" t="str">
            <v>GL</v>
          </cell>
          <cell r="F102">
            <v>640000</v>
          </cell>
          <cell r="G102">
            <v>41344</v>
          </cell>
        </row>
        <row r="103">
          <cell r="C103">
            <v>299</v>
          </cell>
          <cell r="D103" t="str">
            <v>Suministro E Instalacion De Tuberia De Acueducto D = 1" Domiciliaria</v>
          </cell>
          <cell r="E103" t="str">
            <v>ML</v>
          </cell>
          <cell r="F103">
            <v>7332.76</v>
          </cell>
          <cell r="G103">
            <v>40107</v>
          </cell>
        </row>
        <row r="104">
          <cell r="C104">
            <v>300</v>
          </cell>
          <cell r="D104" t="str">
            <v>Provisión Para Licencias, Permisos Y Requerimientos Ambientales</v>
          </cell>
          <cell r="E104" t="str">
            <v>GL</v>
          </cell>
          <cell r="F104">
            <v>100000000</v>
          </cell>
          <cell r="G104">
            <v>41677</v>
          </cell>
        </row>
        <row r="105">
          <cell r="C105">
            <v>301</v>
          </cell>
          <cell r="D105" t="str">
            <v>Transporte De Materiales Provenientes De Las Excavación De Explanación, Canales Y Prestamos, Para Distancias Mayores De 1000 Metros, Escombros A Sitio Autorizado</v>
          </cell>
          <cell r="E105" t="str">
            <v>MK</v>
          </cell>
          <cell r="F105">
            <v>1000</v>
          </cell>
          <cell r="G105">
            <v>41387</v>
          </cell>
        </row>
        <row r="106">
          <cell r="C106">
            <v>302</v>
          </cell>
          <cell r="D106" t="str">
            <v>Sistema De Aire Acondicionado Y Ventilación (Ver Diseño)</v>
          </cell>
          <cell r="E106" t="str">
            <v>GL</v>
          </cell>
          <cell r="F106">
            <v>170000000</v>
          </cell>
          <cell r="G106">
            <v>41344</v>
          </cell>
        </row>
        <row r="107">
          <cell r="C107">
            <v>303</v>
          </cell>
          <cell r="D107" t="str">
            <v>Pañete En Mortero 1:4 Bajo Mesones Fundidos</v>
          </cell>
          <cell r="E107" t="str">
            <v>M2</v>
          </cell>
          <cell r="F107">
            <v>11567.37</v>
          </cell>
          <cell r="G107">
            <v>40284</v>
          </cell>
        </row>
        <row r="108">
          <cell r="C108">
            <v>304</v>
          </cell>
          <cell r="D108" t="str">
            <v>Tanque Elevado Fibra De Vidrio Diseño Triple A</v>
          </cell>
          <cell r="E108" t="str">
            <v>UN</v>
          </cell>
          <cell r="F108">
            <v>1558246</v>
          </cell>
          <cell r="G108">
            <v>40106</v>
          </cell>
        </row>
        <row r="109">
          <cell r="C109">
            <v>305</v>
          </cell>
          <cell r="D109" t="str">
            <v>Suministro E Instalacion De Bombas, Accesorios Y Tuberia Para Fuentes De Agua De Parques</v>
          </cell>
          <cell r="E109" t="str">
            <v>UN</v>
          </cell>
          <cell r="F109">
            <v>500000</v>
          </cell>
          <cell r="G109">
            <v>40373</v>
          </cell>
        </row>
        <row r="110">
          <cell r="C110">
            <v>306</v>
          </cell>
          <cell r="D110" t="str">
            <v>Desmonte De Pisos Falsos, (Incluye Desmonte Y Retiro De Material Sobrante), Este Desmonte Consiste En Quitar Módulos En Material De Madera Tipo Polipropileno De 0.50 X 0.50 Metros Los Cuales Estan Soportados En Una Estructura Cuadriculada  Removible  ( Altura 30 Centimetros), Incluye Retiro De Material Sobrante.</v>
          </cell>
          <cell r="E110" t="str">
            <v>M2</v>
          </cell>
          <cell r="F110">
            <v>25000</v>
          </cell>
          <cell r="G110">
            <v>42415</v>
          </cell>
        </row>
        <row r="111">
          <cell r="C111">
            <v>307</v>
          </cell>
          <cell r="D111" t="str">
            <v>Limpieza General Y Retiro De Material</v>
          </cell>
          <cell r="E111" t="str">
            <v>GL</v>
          </cell>
          <cell r="F111">
            <v>300000</v>
          </cell>
          <cell r="G111">
            <v>41911</v>
          </cell>
        </row>
        <row r="112">
          <cell r="C112">
            <v>308</v>
          </cell>
          <cell r="D112" t="str">
            <v>Suministro E Instalacion De Mesa De 0.80 X 0.80 Metros, Con Tapa En Concreto De 3000 Psi, Acabado En Granito Pulido Con Representacion De Juego De Ajedrez, Con Pedestal En Concreto Y Bancas Prefabricadas Tipo Idu Ref. M40 Titan O Similar, Para Juegos De Azar</v>
          </cell>
          <cell r="E112" t="str">
            <v>UN</v>
          </cell>
          <cell r="F112">
            <v>600000</v>
          </cell>
          <cell r="G112">
            <v>40374</v>
          </cell>
        </row>
        <row r="113">
          <cell r="C113">
            <v>309</v>
          </cell>
          <cell r="D113" t="str">
            <v>Molde De Letras De 0.10 X 0.10 Metros, Embebidas En El Pañete Para Rótulo A Altura &gt;  4.00 Metros</v>
          </cell>
          <cell r="E113" t="str">
            <v>ML</v>
          </cell>
          <cell r="F113">
            <v>280000</v>
          </cell>
          <cell r="G113">
            <v>41366</v>
          </cell>
        </row>
        <row r="114">
          <cell r="C114">
            <v>310</v>
          </cell>
          <cell r="D114" t="str">
            <v>Desmonte De Puerta Y Retiro De Material</v>
          </cell>
          <cell r="E114" t="str">
            <v>UN</v>
          </cell>
          <cell r="F114">
            <v>17885</v>
          </cell>
          <cell r="G114">
            <v>42472</v>
          </cell>
        </row>
        <row r="115">
          <cell r="C115">
            <v>311</v>
          </cell>
          <cell r="D115" t="str">
            <v>Excavación Para Cimiento De 0.50 X 0.70 Mts Y Retiro De Material Sobrante</v>
          </cell>
          <cell r="E115" t="str">
            <v>ML</v>
          </cell>
          <cell r="F115">
            <v>11182.5</v>
          </cell>
          <cell r="G115">
            <v>41669</v>
          </cell>
        </row>
        <row r="116">
          <cell r="C116">
            <v>312</v>
          </cell>
          <cell r="D116" t="str">
            <v>Plantilla Para Piso En Concreto De 2500 Psi E = 0.05 Mts</v>
          </cell>
          <cell r="E116" t="str">
            <v>M2</v>
          </cell>
          <cell r="F116">
            <v>22655.33</v>
          </cell>
          <cell r="G116">
            <v>41835</v>
          </cell>
        </row>
        <row r="117">
          <cell r="C117">
            <v>313</v>
          </cell>
          <cell r="D117" t="str">
            <v>Desmonte De Lavamanos Y Retiro De Material</v>
          </cell>
          <cell r="E117" t="str">
            <v>UN</v>
          </cell>
          <cell r="F117">
            <v>14610</v>
          </cell>
          <cell r="G117">
            <v>42472</v>
          </cell>
        </row>
        <row r="118">
          <cell r="C118">
            <v>315</v>
          </cell>
          <cell r="D118" t="str">
            <v>Suministro E Instalacion De Toma Corrientes Doble - Incluye Caja De 2 X 4</v>
          </cell>
          <cell r="E118" t="str">
            <v>UN</v>
          </cell>
          <cell r="F118">
            <v>43423.33</v>
          </cell>
          <cell r="G118">
            <v>40106</v>
          </cell>
        </row>
        <row r="119">
          <cell r="C119">
            <v>316</v>
          </cell>
          <cell r="D119" t="str">
            <v>Suministro E Instalacion De Lamparas Decorativas Para Parque Tipo Faroles Con Salida De 3 Luces, Incluye Pedestal Y Tubo De Soporte, Pintada Con Anticorrosivo Y Acabado En Esmalte</v>
          </cell>
          <cell r="E119" t="str">
            <v>UN</v>
          </cell>
          <cell r="F119">
            <v>500000</v>
          </cell>
          <cell r="G119">
            <v>40374</v>
          </cell>
        </row>
        <row r="120">
          <cell r="C120">
            <v>317</v>
          </cell>
          <cell r="D120" t="str">
            <v>Suministro E Instalación De Rejilla De Piso De 2"</v>
          </cell>
          <cell r="E120" t="str">
            <v>UN</v>
          </cell>
          <cell r="F120">
            <v>17827.919999999998</v>
          </cell>
          <cell r="G120">
            <v>42538</v>
          </cell>
        </row>
        <row r="121">
          <cell r="C121">
            <v>318</v>
          </cell>
          <cell r="D121" t="str">
            <v>Suministro E Instalación De Tubería De Sanitaria En Pvc, Diámetro De 2"</v>
          </cell>
          <cell r="E121" t="str">
            <v>ML</v>
          </cell>
          <cell r="F121">
            <v>31023.439999999999</v>
          </cell>
          <cell r="G121">
            <v>42578</v>
          </cell>
        </row>
        <row r="122">
          <cell r="C122">
            <v>320</v>
          </cell>
          <cell r="D122" t="str">
            <v>Registro De 0.70 X 0.70 X 0.70 Mts En Mampostería, Mortero De Pega 1:4, Pañetado Con Mortero 1:6 Impermeabilizado, Tapa En Concreto De 3000 Psi</v>
          </cell>
          <cell r="E122" t="str">
            <v>UN</v>
          </cell>
          <cell r="F122">
            <v>151164.70000000001</v>
          </cell>
          <cell r="G122">
            <v>42578</v>
          </cell>
        </row>
        <row r="123">
          <cell r="C123">
            <v>321</v>
          </cell>
          <cell r="D123" t="str">
            <v>Suministro E Instalación De Puerta Metálica Calibre 20 Por Una Faz Y Marco Calibre 18, De 1.00 X 2.00 Mts, Incluye Pintura Anticorrosiva Y Esmalte, Cerradura Y Herrrajes</v>
          </cell>
          <cell r="E123" t="str">
            <v>UN</v>
          </cell>
          <cell r="F123">
            <v>270575</v>
          </cell>
          <cell r="G123">
            <v>42578</v>
          </cell>
        </row>
        <row r="124">
          <cell r="C124">
            <v>325</v>
          </cell>
          <cell r="D124" t="str">
            <v>Suministro E Instalación De Válvula De Control De 1/2"</v>
          </cell>
          <cell r="E124" t="str">
            <v>UN</v>
          </cell>
          <cell r="F124">
            <v>33375.699999999997</v>
          </cell>
          <cell r="G124">
            <v>42314</v>
          </cell>
        </row>
        <row r="125">
          <cell r="C125">
            <v>330</v>
          </cell>
          <cell r="D125" t="str">
            <v>Viga De Cimiento En Concreto De 3000 Psi, De 0.25 X 0.25 Mts, Incluye 4 Varillas D=1/2"  Y Estribos De D=1/4"  A Cada 0.15 Mts</v>
          </cell>
          <cell r="E125" t="str">
            <v>ML</v>
          </cell>
          <cell r="F125">
            <v>58635.37</v>
          </cell>
          <cell r="G125">
            <v>41075</v>
          </cell>
        </row>
        <row r="126">
          <cell r="C126">
            <v>331</v>
          </cell>
          <cell r="D126" t="str">
            <v>Viga Culata En Concreto De 3000 Psi De 0.10 X 0.20 Mts, Incluye Acero De Refuerzo 2 Varillas De 1/2"  Y Estribos De 3/8"  A Cada 0.15 Mts</v>
          </cell>
          <cell r="E126" t="str">
            <v>ML</v>
          </cell>
          <cell r="F126">
            <v>29829.39</v>
          </cell>
          <cell r="G126">
            <v>39654</v>
          </cell>
        </row>
        <row r="127">
          <cell r="C127">
            <v>332</v>
          </cell>
          <cell r="D127" t="str">
            <v>Viga Dintel En Concreto De 3000 Psi, De 0.10 X 0.20 Mts Incluye Acero De Refuerzo 2 Varillas D=1/2" , Estribos De 3/8"  A Cada 0.15 Mts</v>
          </cell>
          <cell r="E127" t="str">
            <v>ML</v>
          </cell>
          <cell r="F127">
            <v>29829.39</v>
          </cell>
          <cell r="G127">
            <v>39654</v>
          </cell>
        </row>
        <row r="128">
          <cell r="C128">
            <v>333</v>
          </cell>
          <cell r="D128" t="str">
            <v>Suministro E Instalación De Puerta Metálica Calibre 20 Por Una Faz Y Marco Calibre 18  De 0.70 X 1.50 Mts, Incluye Pintura Anticorrosiva Y Esmalte, Cerraduras Y Herrajes</v>
          </cell>
          <cell r="E128" t="str">
            <v>UN</v>
          </cell>
          <cell r="F128">
            <v>198235</v>
          </cell>
          <cell r="G128">
            <v>42578</v>
          </cell>
        </row>
        <row r="129">
          <cell r="C129">
            <v>337</v>
          </cell>
          <cell r="D129" t="str">
            <v>Piso En Cerámica De 0.20 X 0.20 Mts Tráfico No. 4</v>
          </cell>
          <cell r="E129" t="str">
            <v>M2</v>
          </cell>
          <cell r="F129">
            <v>55223.41</v>
          </cell>
          <cell r="G129">
            <v>42472</v>
          </cell>
        </row>
        <row r="130">
          <cell r="C130">
            <v>339</v>
          </cell>
          <cell r="D130" t="str">
            <v>Piso Exterior En Tablón Vitrificado De 0.33 X 0.33 Mts, Junta En Piedra China Lavada De 0.05 Mts</v>
          </cell>
          <cell r="E130" t="str">
            <v>M2</v>
          </cell>
          <cell r="F130">
            <v>52652.74</v>
          </cell>
          <cell r="G130">
            <v>41697</v>
          </cell>
        </row>
        <row r="131">
          <cell r="C131">
            <v>342</v>
          </cell>
          <cell r="D131" t="str">
            <v>Suministro E Instalación De Cubierta En Lámina Ondulada De Asbesto Cemento, Perfil 7, Incluye Amarres Y Ganchos De Fijación</v>
          </cell>
          <cell r="E131" t="str">
            <v>M2</v>
          </cell>
          <cell r="F131">
            <v>39934.85</v>
          </cell>
          <cell r="G131">
            <v>42415</v>
          </cell>
        </row>
        <row r="132">
          <cell r="C132">
            <v>344</v>
          </cell>
          <cell r="D132" t="str">
            <v>Pañete Allanado Sobre Muro Con Mortero 1:4</v>
          </cell>
          <cell r="E132" t="str">
            <v>M2</v>
          </cell>
          <cell r="F132">
            <v>15301.23</v>
          </cell>
          <cell r="G132">
            <v>42578</v>
          </cell>
        </row>
        <row r="133">
          <cell r="C133">
            <v>349</v>
          </cell>
          <cell r="D133" t="str">
            <v>Suministro E Instalación De Sanitario Línea Integral Blanco, Incluye Interiores E Incrustación De Papelera</v>
          </cell>
          <cell r="E133" t="str">
            <v>UN</v>
          </cell>
          <cell r="F133">
            <v>253401.17</v>
          </cell>
          <cell r="G133">
            <v>42572</v>
          </cell>
        </row>
        <row r="134">
          <cell r="C134">
            <v>351</v>
          </cell>
          <cell r="D134" t="str">
            <v>Suministro E Instalación De Lavamanos Línea Integral Blanco Con Su Grifería, Incluye Incrustación De Jabonera</v>
          </cell>
          <cell r="E134" t="str">
            <v>UN</v>
          </cell>
          <cell r="F134">
            <v>185916.17</v>
          </cell>
          <cell r="G134">
            <v>42572</v>
          </cell>
        </row>
        <row r="135">
          <cell r="C135">
            <v>352</v>
          </cell>
          <cell r="D135" t="str">
            <v>Suministro E Instalación De Orinal Línea Integral Blanco Incluye Grifería</v>
          </cell>
          <cell r="E135" t="str">
            <v>UN</v>
          </cell>
          <cell r="F135">
            <v>303897</v>
          </cell>
          <cell r="G135">
            <v>42572</v>
          </cell>
        </row>
        <row r="136">
          <cell r="C136">
            <v>353</v>
          </cell>
          <cell r="D136" t="str">
            <v>Suministro E Instalación De Cargador De Batería Tipo Industrial 100 A, Incluye Baterías</v>
          </cell>
          <cell r="E136" t="str">
            <v>UN</v>
          </cell>
          <cell r="F136">
            <v>650000</v>
          </cell>
          <cell r="G136">
            <v>41480</v>
          </cell>
        </row>
        <row r="137">
          <cell r="C137">
            <v>354</v>
          </cell>
          <cell r="D137" t="str">
            <v>E - Suministro E Instalación De Tablero De Dos (2) Circuitos Incluye Tacos</v>
          </cell>
          <cell r="E137" t="str">
            <v>UN</v>
          </cell>
          <cell r="F137">
            <v>60317.5</v>
          </cell>
          <cell r="G137">
            <v>41717</v>
          </cell>
        </row>
        <row r="138">
          <cell r="C138">
            <v>357</v>
          </cell>
          <cell r="D138" t="str">
            <v>Enchape En Cerámica Para Muro De 0.20 X 0.20 Metros</v>
          </cell>
          <cell r="E138" t="str">
            <v>M2</v>
          </cell>
          <cell r="F138">
            <v>49783.25</v>
          </cell>
          <cell r="G138">
            <v>42578</v>
          </cell>
        </row>
        <row r="139">
          <cell r="C139">
            <v>362</v>
          </cell>
          <cell r="D139" t="str">
            <v>Impermeabilización Con Manto Edil O Similar De 3Mm, Acabado En Pintura Bituminosa</v>
          </cell>
          <cell r="E139" t="str">
            <v>M2</v>
          </cell>
          <cell r="F139">
            <v>29774.37</v>
          </cell>
          <cell r="G139">
            <v>42578</v>
          </cell>
        </row>
        <row r="140">
          <cell r="C140">
            <v>364</v>
          </cell>
          <cell r="D140" t="str">
            <v>Suministro E Instalación De Correa Metálica, Con 3 Varillas De D=1/2"  Con Estribos De D=3/8" , Incluye Pintura Anticorrosiva Y Esmalte</v>
          </cell>
          <cell r="E140" t="str">
            <v>ML</v>
          </cell>
          <cell r="F140">
            <v>34827.85</v>
          </cell>
          <cell r="G140">
            <v>41067</v>
          </cell>
        </row>
        <row r="141">
          <cell r="C141">
            <v>366</v>
          </cell>
          <cell r="D141" t="str">
            <v>Zabaleta En Ladrillo Con Mortero De Pega 1:4, Impermeabilizada Con Manto Edil O Similar De 3Mm</v>
          </cell>
          <cell r="E141" t="str">
            <v>ML</v>
          </cell>
          <cell r="F141">
            <v>23479</v>
          </cell>
          <cell r="G141">
            <v>39661</v>
          </cell>
        </row>
        <row r="142">
          <cell r="C142">
            <v>367</v>
          </cell>
          <cell r="D142" t="str">
            <v>Suministro E Instalación De Correas Para Anclaje De Cubierta En Ipe Galvanizadas De 160 X 60 Mm, Pintura En Anticorrosivo Y Acabado</v>
          </cell>
          <cell r="E142" t="str">
            <v>ML</v>
          </cell>
          <cell r="F142">
            <v>30000</v>
          </cell>
          <cell r="G142">
            <v>41936</v>
          </cell>
        </row>
        <row r="143">
          <cell r="C143">
            <v>368</v>
          </cell>
          <cell r="D143" t="str">
            <v>Suministro Y Aplicación De Imprimante Y Puente De Adherencia De Concreto Fresco O Endurecido Sikadur 32 Primer O Similar (Según Planos Y Especificaciones De Diseño)</v>
          </cell>
          <cell r="E143" t="str">
            <v>M2</v>
          </cell>
          <cell r="F143">
            <v>36390</v>
          </cell>
          <cell r="G143">
            <v>41479</v>
          </cell>
        </row>
        <row r="144">
          <cell r="C144">
            <v>369</v>
          </cell>
          <cell r="D144" t="str">
            <v>Entibado Tipo 4. Continuo De Madera (Ver Especificaciones)</v>
          </cell>
          <cell r="E144" t="str">
            <v>M2</v>
          </cell>
          <cell r="F144">
            <v>27720</v>
          </cell>
          <cell r="G144">
            <v>41479</v>
          </cell>
        </row>
        <row r="145">
          <cell r="C145">
            <v>370</v>
          </cell>
          <cell r="D145" t="str">
            <v>Limpieza De Canal De Agua Lluvia Existente, Incluye Retiro De Material (El Canal Es De  Aproximadamente 60 Metros De Longitud, Con 0.60 Metros De Ancho Y 0.40 Metros De Profundidad) Y  Reparación De Elementos De Concreto (10 Unidades) Que Conforman La Rejilla Del Canal</v>
          </cell>
          <cell r="E145" t="str">
            <v>GL</v>
          </cell>
          <cell r="F145">
            <v>2700000</v>
          </cell>
          <cell r="G145">
            <v>42254</v>
          </cell>
        </row>
        <row r="146">
          <cell r="C146">
            <v>371</v>
          </cell>
          <cell r="D146" t="str">
            <v>Ventaneria Con Perfileria De Aluminio Y Vidrio De 4 Mm De 1.40 X 1.50</v>
          </cell>
          <cell r="E146" t="str">
            <v>UN</v>
          </cell>
          <cell r="F146">
            <v>176626.18</v>
          </cell>
          <cell r="G146">
            <v>40106</v>
          </cell>
        </row>
        <row r="147">
          <cell r="C147">
            <v>372</v>
          </cell>
          <cell r="D147" t="str">
            <v xml:space="preserve">Suministro E Instalacion De Tuberia De 6"  Y 8" </v>
          </cell>
          <cell r="E147" t="str">
            <v>ML</v>
          </cell>
          <cell r="F147">
            <v>28929</v>
          </cell>
          <cell r="G147">
            <v>39672</v>
          </cell>
        </row>
        <row r="148">
          <cell r="C148">
            <v>373</v>
          </cell>
          <cell r="D148" t="str">
            <v>Tanque En Concreto  De 3000 Psi Y Cuarto Bombas Subterraneo No Incluye Acero De Refuerzo (Ver Diseño Estructural</v>
          </cell>
          <cell r="E148" t="str">
            <v>M3</v>
          </cell>
          <cell r="F148">
            <v>624597</v>
          </cell>
          <cell r="G148">
            <v>41344</v>
          </cell>
        </row>
        <row r="149">
          <cell r="C149">
            <v>374</v>
          </cell>
          <cell r="D149" t="str">
            <v>Suministro  E Instalación De Caja Metálica De Paso Cuadrada A Prueba De Explosión Marca Appletón Con Salida Roscada Ip66</v>
          </cell>
          <cell r="E149" t="str">
            <v>UN</v>
          </cell>
          <cell r="F149">
            <v>325000</v>
          </cell>
          <cell r="G149">
            <v>41480</v>
          </cell>
        </row>
        <row r="150">
          <cell r="C150">
            <v>375</v>
          </cell>
          <cell r="D150" t="str">
            <v>Suministro Y Colocacion De Malla Electrosoldada Calibre 6.0 Mm</v>
          </cell>
          <cell r="E150" t="str">
            <v>M2</v>
          </cell>
          <cell r="F150">
            <v>8464.75</v>
          </cell>
          <cell r="G150">
            <v>40106</v>
          </cell>
        </row>
        <row r="151">
          <cell r="C151">
            <v>376</v>
          </cell>
          <cell r="D151" t="str">
            <v>Cápitulo - Obras Civiles</v>
          </cell>
          <cell r="E151" t="str">
            <v>SD</v>
          </cell>
          <cell r="F151">
            <v>0</v>
          </cell>
          <cell r="G151">
            <v>41554</v>
          </cell>
        </row>
        <row r="152">
          <cell r="C152">
            <v>377</v>
          </cell>
          <cell r="D152" t="str">
            <v>Excavación A Mano Y Retiro De Material Sobrante En Volqueta</v>
          </cell>
          <cell r="E152" t="str">
            <v>M3</v>
          </cell>
          <cell r="F152">
            <v>31225</v>
          </cell>
          <cell r="G152">
            <v>42572</v>
          </cell>
        </row>
        <row r="153">
          <cell r="C153">
            <v>379</v>
          </cell>
          <cell r="D153" t="str">
            <v>Enchape Para Pisos En Cerámica Antideslizante De 0.40 X 0.40 Metros Color Blanco</v>
          </cell>
          <cell r="E153" t="str">
            <v>M2</v>
          </cell>
          <cell r="F153">
            <v>45891</v>
          </cell>
          <cell r="G153">
            <v>42415</v>
          </cell>
        </row>
        <row r="154">
          <cell r="C154">
            <v>380</v>
          </cell>
          <cell r="D154" t="str">
            <v>Zapatas De 1.00 X 1.00 X 0.30 Mts En Concreto De 3000 Psi, Con Acero De Refuerzo 5 Varillas De D=1/2"  En Ambos Sentidos</v>
          </cell>
          <cell r="E154" t="str">
            <v>M3</v>
          </cell>
          <cell r="F154">
            <v>540702.87</v>
          </cell>
          <cell r="G154">
            <v>42496</v>
          </cell>
        </row>
        <row r="155">
          <cell r="C155">
            <v>381</v>
          </cell>
          <cell r="D155" t="str">
            <v>Capítulo - Alumbrados Y Luminarias</v>
          </cell>
          <cell r="E155" t="str">
            <v>SD</v>
          </cell>
          <cell r="F155">
            <v>0</v>
          </cell>
          <cell r="G155">
            <v>41554</v>
          </cell>
        </row>
        <row r="156">
          <cell r="C156">
            <v>382</v>
          </cell>
          <cell r="D156" t="str">
            <v>Suministro E Instalacion De Estructura Semicircular Perfil En L De 2" X 2" X 1/4" Y De 11/2" X 11/2" X 1/4", Incluye Tensores, Correa Metalica En 2 Varillas De 1/2" Y 1 Varilla De 5/8", Estribos De 3/8" A Cada 0.15 Mts, Pintura Anticorrosiva Y Esmalte</v>
          </cell>
          <cell r="E156" t="str">
            <v>M2</v>
          </cell>
          <cell r="F156">
            <v>25000</v>
          </cell>
          <cell r="G156">
            <v>39945</v>
          </cell>
        </row>
        <row r="157">
          <cell r="C157">
            <v>383</v>
          </cell>
          <cell r="D157" t="str">
            <v>E - Salida De Tomacorriente Doble Monofásica Con Puesta A Tierra</v>
          </cell>
          <cell r="E157" t="str">
            <v>UN</v>
          </cell>
          <cell r="F157">
            <v>76730.5</v>
          </cell>
          <cell r="G157">
            <v>42578</v>
          </cell>
        </row>
        <row r="158">
          <cell r="C158">
            <v>386</v>
          </cell>
          <cell r="D158" t="str">
            <v>E - Suministro E Instalación De Reflectores Para Patios De 220 Voltios, 250 Watios, Luz Blanca De Sodio</v>
          </cell>
          <cell r="E158" t="str">
            <v>UN</v>
          </cell>
          <cell r="F158">
            <v>361347.38</v>
          </cell>
          <cell r="G158">
            <v>41737</v>
          </cell>
        </row>
        <row r="159">
          <cell r="C159">
            <v>387</v>
          </cell>
          <cell r="D159" t="str">
            <v>E - Salida De Tomacorriente De 220 Voltios</v>
          </cell>
          <cell r="E159" t="str">
            <v>UN</v>
          </cell>
          <cell r="F159">
            <v>91272.4</v>
          </cell>
          <cell r="G159">
            <v>42534</v>
          </cell>
        </row>
        <row r="160">
          <cell r="C160">
            <v>394</v>
          </cell>
          <cell r="D160" t="str">
            <v>E - Acometida Eléctrica De D=1"  , Alambre Aislado, 3 Lineas De 110 Voltios</v>
          </cell>
          <cell r="E160" t="str">
            <v>ML</v>
          </cell>
          <cell r="F160">
            <v>25424.92</v>
          </cell>
          <cell r="G160">
            <v>41451</v>
          </cell>
        </row>
        <row r="161">
          <cell r="C161">
            <v>395</v>
          </cell>
          <cell r="D161" t="str">
            <v>E - Acometida Eléctrica En Tubería Pvc Conduit D= 3/4" , Alambre Aislado 3 Lineas De 110 Voltios</v>
          </cell>
          <cell r="E161" t="str">
            <v>ML</v>
          </cell>
          <cell r="F161">
            <v>25437.79</v>
          </cell>
          <cell r="G161">
            <v>42472</v>
          </cell>
        </row>
        <row r="162">
          <cell r="C162">
            <v>398</v>
          </cell>
          <cell r="D162" t="str">
            <v>Suministro, Instalación O Reconstrucción De Alfagía En Piedra O Concreto Similar A La Existente (Ver Diseño)</v>
          </cell>
          <cell r="E162" t="str">
            <v>ML</v>
          </cell>
          <cell r="F162">
            <v>90000</v>
          </cell>
          <cell r="G162">
            <v>41344</v>
          </cell>
        </row>
        <row r="163">
          <cell r="C163">
            <v>399</v>
          </cell>
          <cell r="D163" t="str">
            <v>Instalaciones Internas: Suministro E Instalación De 205 Ml. De Tubería En Acero Galvanizado De 3/4", Incluye Pintura, 26 Conexiones Equipo Y Rizo, Según Especificaciones De Gases Del Caribe S.A (Facturación Adjunta)</v>
          </cell>
          <cell r="E163" t="str">
            <v>GL</v>
          </cell>
          <cell r="F163">
            <v>5487322</v>
          </cell>
          <cell r="G163">
            <v>41145</v>
          </cell>
        </row>
        <row r="164">
          <cell r="C164">
            <v>401</v>
          </cell>
          <cell r="D164" t="str">
            <v>Suministro E Instalación De Cubierta En Lámina Ondulada De Asbesto Cemento, Incluye Amarres Y Ganchos De Fijación, Estructura De Soporte En Madera De Abarco</v>
          </cell>
          <cell r="E164" t="str">
            <v>M2</v>
          </cell>
          <cell r="F164">
            <v>65575.850000000006</v>
          </cell>
          <cell r="G164">
            <v>42496</v>
          </cell>
        </row>
        <row r="165">
          <cell r="C165">
            <v>402</v>
          </cell>
          <cell r="D165" t="str">
            <v>Suministro E Instalación De Cielo Raso En Lámina Plana De Sonocor (Icopor Mineral De 1.24 X 0.62 Mts), Incluye Estructura En Aluminio.</v>
          </cell>
          <cell r="E165" t="str">
            <v>M2</v>
          </cell>
          <cell r="F165">
            <v>51730.69</v>
          </cell>
          <cell r="G165">
            <v>42403</v>
          </cell>
        </row>
        <row r="166">
          <cell r="C166">
            <v>404</v>
          </cell>
          <cell r="D166" t="str">
            <v>Levante De Muro En Bloque Abuzardado De 0.10 X 0.20 X 0.40 Mts, Mortero De Pega 1:4</v>
          </cell>
          <cell r="E166" t="str">
            <v>M2</v>
          </cell>
          <cell r="F166">
            <v>51623.41</v>
          </cell>
          <cell r="G166">
            <v>42572</v>
          </cell>
        </row>
        <row r="167">
          <cell r="C167">
            <v>410</v>
          </cell>
          <cell r="D167" t="str">
            <v>Piso En Baldosa De Cerámica Tipo Alfa De 0.20 X 0.20 Mts</v>
          </cell>
          <cell r="E167" t="str">
            <v>M2</v>
          </cell>
          <cell r="F167">
            <v>67238.41</v>
          </cell>
          <cell r="G167">
            <v>42314</v>
          </cell>
        </row>
        <row r="168">
          <cell r="C168">
            <v>411</v>
          </cell>
          <cell r="D168" t="str">
            <v>Suministro E Instalación De Lavamanos De Sobreponer Línea Blanca Corona O Similar  Con Grifería, Incluye Incrustación De Jabonera</v>
          </cell>
          <cell r="E168" t="str">
            <v>UN</v>
          </cell>
          <cell r="F168">
            <v>232854.67</v>
          </cell>
          <cell r="G168">
            <v>42534</v>
          </cell>
        </row>
        <row r="169">
          <cell r="C169">
            <v>412</v>
          </cell>
          <cell r="D169" t="str">
            <v>Placa Para Mesón De Lavamanos U Otros, En Concreto De 3000 Psi, E= 0.10 Mts Ancho 0.60 Mts, Incluye Acero De Refuerzo De 2 D= 1/4"  A Cada 0.40 Mts En Ambos Sentidos</v>
          </cell>
          <cell r="E169" t="str">
            <v>M2</v>
          </cell>
          <cell r="F169">
            <v>63025.04</v>
          </cell>
          <cell r="G169">
            <v>41927</v>
          </cell>
        </row>
        <row r="170">
          <cell r="C170">
            <v>413</v>
          </cell>
          <cell r="D170" t="str">
            <v>Mortero 1:3</v>
          </cell>
          <cell r="E170" t="str">
            <v>M3</v>
          </cell>
          <cell r="F170">
            <v>279190.33</v>
          </cell>
          <cell r="G170">
            <v>42438</v>
          </cell>
        </row>
        <row r="171">
          <cell r="C171">
            <v>414</v>
          </cell>
          <cell r="D171" t="str">
            <v>Desmonte De Reja Y Retiro De Material</v>
          </cell>
          <cell r="E171" t="str">
            <v>UN</v>
          </cell>
          <cell r="F171">
            <v>23350</v>
          </cell>
          <cell r="G171">
            <v>42578</v>
          </cell>
        </row>
        <row r="172">
          <cell r="C172">
            <v>415</v>
          </cell>
          <cell r="D172" t="str">
            <v>Desmonte De Muro Y Cielo Raso, Incluye Estructura En Mal Estado Y Retiro De Material</v>
          </cell>
          <cell r="E172" t="str">
            <v>M2</v>
          </cell>
          <cell r="F172">
            <v>9472.5</v>
          </cell>
          <cell r="G172">
            <v>42472</v>
          </cell>
        </row>
        <row r="173">
          <cell r="C173">
            <v>416</v>
          </cell>
          <cell r="D173" t="str">
            <v>Desmonte De Cubierta En Lámina De Asbesto Cemento, Incluye Estructura En Mal Estado Y Retiro De Material</v>
          </cell>
          <cell r="E173" t="str">
            <v>M2</v>
          </cell>
          <cell r="F173">
            <v>17745</v>
          </cell>
          <cell r="G173">
            <v>42472</v>
          </cell>
        </row>
        <row r="174">
          <cell r="C174">
            <v>417</v>
          </cell>
          <cell r="D174" t="str">
            <v>Escarificación De Pañete Y Retiro De Material</v>
          </cell>
          <cell r="E174" t="str">
            <v>M2</v>
          </cell>
          <cell r="F174">
            <v>6110</v>
          </cell>
          <cell r="G174">
            <v>42472</v>
          </cell>
        </row>
        <row r="175">
          <cell r="C175">
            <v>419</v>
          </cell>
          <cell r="D175" t="str">
            <v>Demolición De Pañete Sobre Muro Y Retiro De Material</v>
          </cell>
          <cell r="E175" t="str">
            <v>M2</v>
          </cell>
          <cell r="F175">
            <v>8294</v>
          </cell>
          <cell r="G175">
            <v>42472</v>
          </cell>
        </row>
        <row r="176">
          <cell r="C176">
            <v>420</v>
          </cell>
          <cell r="D176" t="str">
            <v>Viga En Concreto De 2500 Psi De 0.20 X 0.20 Mts, Incluye 2 Varillas De 1/2" , Estribos De 1/4"  A Cada 0.20 Mts</v>
          </cell>
          <cell r="E176" t="str">
            <v>ML</v>
          </cell>
          <cell r="F176">
            <v>39149.39</v>
          </cell>
          <cell r="G176">
            <v>41927</v>
          </cell>
        </row>
        <row r="177">
          <cell r="C177">
            <v>421</v>
          </cell>
          <cell r="D177" t="str">
            <v>Ajuste Y Mantenimiento De Cubierta En Lámina Ondulada De Asbesto Cemento Perfil 7, Incluye Amarres Y Ganchos De Fijacion</v>
          </cell>
          <cell r="E177" t="str">
            <v>M2</v>
          </cell>
          <cell r="F177">
            <v>15394.02</v>
          </cell>
          <cell r="G177">
            <v>41015</v>
          </cell>
        </row>
        <row r="178">
          <cell r="C178">
            <v>422</v>
          </cell>
          <cell r="D178" t="str">
            <v>Suministro E Instalación De Lámina Ondulada De Asbesto Cemento No. 6 Incluye Amarres Y Ganchos De Fijación</v>
          </cell>
          <cell r="E178" t="str">
            <v>UN</v>
          </cell>
          <cell r="F178">
            <v>54719.75</v>
          </cell>
          <cell r="G178">
            <v>41067</v>
          </cell>
        </row>
        <row r="179">
          <cell r="C179">
            <v>424</v>
          </cell>
          <cell r="D179" t="str">
            <v>Suministro E Instalación De Caballete De Asbesto Cemento, Incluye Amarres</v>
          </cell>
          <cell r="E179" t="str">
            <v>UN</v>
          </cell>
          <cell r="F179">
            <v>40003.39</v>
          </cell>
          <cell r="G179">
            <v>42415</v>
          </cell>
        </row>
        <row r="180">
          <cell r="C180">
            <v>426</v>
          </cell>
          <cell r="D180" t="str">
            <v>Suministro E Instalación De Lámina Plana De Asbesto Cemento Para Cielo Raso</v>
          </cell>
          <cell r="E180" t="str">
            <v>UN</v>
          </cell>
          <cell r="F180">
            <v>39819.760000000002</v>
          </cell>
          <cell r="G180">
            <v>41067</v>
          </cell>
        </row>
        <row r="181">
          <cell r="C181">
            <v>432</v>
          </cell>
          <cell r="D181" t="str">
            <v>Estuco Plastico Sobre Muro Con Pañete Allanado</v>
          </cell>
          <cell r="E181" t="str">
            <v>M2</v>
          </cell>
          <cell r="F181">
            <v>8998.4500000000007</v>
          </cell>
          <cell r="G181">
            <v>42578</v>
          </cell>
        </row>
        <row r="182">
          <cell r="C182">
            <v>434</v>
          </cell>
          <cell r="D182" t="str">
            <v>Estuco En Yeso Sobre Pañete Allanado</v>
          </cell>
          <cell r="E182" t="str">
            <v>M2</v>
          </cell>
          <cell r="F182">
            <v>7723.97</v>
          </cell>
          <cell r="G182">
            <v>42538</v>
          </cell>
        </row>
        <row r="183">
          <cell r="C183">
            <v>435</v>
          </cell>
          <cell r="D183" t="str">
            <v>Pañete Mortero 1:4 Impermeabilizado,  Allanado Sobre Muro</v>
          </cell>
          <cell r="E183" t="str">
            <v>M2</v>
          </cell>
          <cell r="F183">
            <v>17684.72</v>
          </cell>
          <cell r="G183">
            <v>42578</v>
          </cell>
        </row>
        <row r="184">
          <cell r="C184">
            <v>436</v>
          </cell>
          <cell r="D184" t="str">
            <v>Pañete Allanado Sobre Losa De Entrepiso, Mortero 1:4</v>
          </cell>
          <cell r="E184" t="str">
            <v>M2</v>
          </cell>
          <cell r="F184">
            <v>17671.57</v>
          </cell>
          <cell r="G184">
            <v>42472</v>
          </cell>
        </row>
        <row r="185">
          <cell r="C185">
            <v>437</v>
          </cell>
          <cell r="D185" t="str">
            <v>Pintura En Vinilo Para Calados A Tres Manos Tipo Viniltex O Similar</v>
          </cell>
          <cell r="E185" t="str">
            <v>M2</v>
          </cell>
          <cell r="F185">
            <v>12260.11</v>
          </cell>
          <cell r="G185">
            <v>41047</v>
          </cell>
        </row>
        <row r="186">
          <cell r="C186">
            <v>438</v>
          </cell>
          <cell r="D186" t="str">
            <v>Andén En Concreto De Fc = 3000 Psi E = 0.10 Mts</v>
          </cell>
          <cell r="E186" t="str">
            <v>M2</v>
          </cell>
          <cell r="F186">
            <v>64053.46</v>
          </cell>
          <cell r="G186">
            <v>42240</v>
          </cell>
        </row>
        <row r="187">
          <cell r="C187">
            <v>439</v>
          </cell>
          <cell r="D187" t="str">
            <v>Conformación De Pedraplén Compacto (Estabilizacion De Terreno)</v>
          </cell>
          <cell r="E187" t="str">
            <v>M3</v>
          </cell>
          <cell r="F187">
            <v>97332.4</v>
          </cell>
          <cell r="G187">
            <v>42552</v>
          </cell>
        </row>
        <row r="188">
          <cell r="C188">
            <v>440</v>
          </cell>
          <cell r="D188" t="str">
            <v>Solado En Concreto Fc =  2500 Psi De 0.10 Mts</v>
          </cell>
          <cell r="E188" t="str">
            <v>M2</v>
          </cell>
          <cell r="F188">
            <v>48276.76</v>
          </cell>
          <cell r="G188">
            <v>41038</v>
          </cell>
        </row>
        <row r="189">
          <cell r="C189">
            <v>441</v>
          </cell>
          <cell r="D189" t="str">
            <v>Bordillo En Concreto De 3000 Psi De 0.15 X 0.35 Mts</v>
          </cell>
          <cell r="E189" t="str">
            <v>ML</v>
          </cell>
          <cell r="F189">
            <v>49699.35</v>
          </cell>
          <cell r="G189">
            <v>42067</v>
          </cell>
        </row>
        <row r="190">
          <cell r="C190">
            <v>451</v>
          </cell>
          <cell r="D190" t="str">
            <v>Realce De Pozo De Inspeccion, En Ladrillo Tolette, Mortero De Pega 1:4 Impermeabilizado, Diametro Interno De 1.20 Mts, Altura &lt; 1.00 Mts</v>
          </cell>
          <cell r="E190" t="str">
            <v>UN</v>
          </cell>
          <cell r="F190">
            <v>1432584.95</v>
          </cell>
          <cell r="G190">
            <v>40697</v>
          </cell>
        </row>
        <row r="191">
          <cell r="C191">
            <v>454</v>
          </cell>
          <cell r="D191" t="str">
            <v>Suministro E Instalacion De Tuberia O Manguera Pf - Uad, De Polietileno De 3/4"  20Mm, Para Acometidas Domiciliarias</v>
          </cell>
          <cell r="E191" t="str">
            <v>ML</v>
          </cell>
          <cell r="F191">
            <v>31224.67</v>
          </cell>
          <cell r="G191">
            <v>39688</v>
          </cell>
        </row>
        <row r="192">
          <cell r="C192">
            <v>456</v>
          </cell>
          <cell r="D192" t="str">
            <v>Suministro E Instalacion De Tuberia Duratec O Similar 6"  160Mm</v>
          </cell>
          <cell r="E192" t="str">
            <v>ML</v>
          </cell>
          <cell r="F192">
            <v>69646.83</v>
          </cell>
          <cell r="G192">
            <v>41344</v>
          </cell>
        </row>
        <row r="193">
          <cell r="C193">
            <v>457</v>
          </cell>
          <cell r="D193" t="str">
            <v>Suministro E Instalacion De Tuberia De Concreto Reforzado De 24"  Incluye Solado En Concreto De 3000 Psi</v>
          </cell>
          <cell r="E193" t="str">
            <v>ML</v>
          </cell>
          <cell r="F193">
            <v>640532.67000000004</v>
          </cell>
          <cell r="G193">
            <v>39688</v>
          </cell>
        </row>
        <row r="194">
          <cell r="C194">
            <v>460</v>
          </cell>
          <cell r="D194" t="str">
            <v>Construccion De Registro De 1.10 X 1.60 X 0.60 Mts En Block De 0.15 Metros, Pañetado Con Mortero 1:4 Impermeabilizado, Placa De Fondo En Concreto De 3000 Psi, Y Tapa En Reja  De Hierro Con Varilla De 1/2" A Cada 0.15 Metros En Ambos Sentidos</v>
          </cell>
          <cell r="E194" t="str">
            <v>UN</v>
          </cell>
          <cell r="F194">
            <v>713053.63</v>
          </cell>
          <cell r="G194">
            <v>41799</v>
          </cell>
        </row>
        <row r="195">
          <cell r="C195">
            <v>462</v>
          </cell>
          <cell r="D195" t="str">
            <v>Muro De Contención En Concreto De 3000 Psi, Altura 1.00 Mts, E = 0.25 Mts</v>
          </cell>
          <cell r="E195" t="str">
            <v>ML</v>
          </cell>
          <cell r="F195">
            <v>193634.23</v>
          </cell>
          <cell r="G195">
            <v>42466</v>
          </cell>
        </row>
        <row r="196">
          <cell r="C196">
            <v>467</v>
          </cell>
          <cell r="D196" t="str">
            <v>Cama En Piedra Media Zonga O Ciclópea, Incluye Relleno En Arena Sierra Vieja, E = 0.60 Mts</v>
          </cell>
          <cell r="E196" t="str">
            <v>M3</v>
          </cell>
          <cell r="F196">
            <v>89352.13</v>
          </cell>
          <cell r="G196">
            <v>41026</v>
          </cell>
        </row>
        <row r="197">
          <cell r="C197">
            <v>468</v>
          </cell>
          <cell r="D197" t="str">
            <v>Construcción De Filtro France De 0.60 X 0.40 Mts, Incluye Geotextil Nt 3000</v>
          </cell>
          <cell r="E197" t="str">
            <v>ML</v>
          </cell>
          <cell r="F197">
            <v>43949.82</v>
          </cell>
          <cell r="G197">
            <v>41906</v>
          </cell>
        </row>
        <row r="198">
          <cell r="C198">
            <v>469</v>
          </cell>
          <cell r="D198" t="str">
            <v>Canal En Concreto De 3000 Psi, B = 0.90 Mts, Altura 0.40 Mts, E =0.10 Mts, Con Acero De Refuerzo De D = 3/8"  A Cada 0.40 Mts  En Ambos Sentidos</v>
          </cell>
          <cell r="E198" t="str">
            <v>ML</v>
          </cell>
          <cell r="F198">
            <v>74498.39</v>
          </cell>
          <cell r="G198">
            <v>41026</v>
          </cell>
        </row>
        <row r="199">
          <cell r="C199">
            <v>470</v>
          </cell>
          <cell r="D199" t="str">
            <v>Plantilla De Piso En Mortero 1:4 Impermeabilizado E = 0.05 Mts</v>
          </cell>
          <cell r="E199" t="str">
            <v>M2</v>
          </cell>
          <cell r="F199">
            <v>23364.12</v>
          </cell>
          <cell r="G199">
            <v>42578</v>
          </cell>
        </row>
        <row r="200">
          <cell r="C200">
            <v>472</v>
          </cell>
          <cell r="D200" t="str">
            <v>Revestimiento En Yeso Carton En Cuarto De Aires Sobre Ductos Metalicos Y Elaboracion De Cajuela Para Tuberia Externa</v>
          </cell>
          <cell r="E200" t="str">
            <v>GL</v>
          </cell>
          <cell r="F200">
            <v>675000</v>
          </cell>
          <cell r="G200">
            <v>39930</v>
          </cell>
        </row>
        <row r="201">
          <cell r="C201">
            <v>473</v>
          </cell>
          <cell r="D201" t="str">
            <v>Suministro, Instalacion Y Montaje De Puente Peatonal Cmi En Aluminio L = 13.50 Metros , Incluye (Transporte, Fabricación, Pasamanos Y Pasapies, Iluminación, Cojines De Anclaje, Rodapie), Descargue Del Puente En Bodega, Instalación Eléctrica De Cables Para Las Luces Led (Según Diseño)</v>
          </cell>
          <cell r="E201" t="str">
            <v>UN</v>
          </cell>
          <cell r="F201">
            <v>218426700</v>
          </cell>
          <cell r="G201">
            <v>42153</v>
          </cell>
        </row>
        <row r="202">
          <cell r="C202">
            <v>474</v>
          </cell>
          <cell r="D202" t="str">
            <v>Suministro E Instalacion General Electricas En Aula, Incluye Acometida, Salida De Luces, Salida De Tomacorriente, Salida De Abanico Y Lampara</v>
          </cell>
          <cell r="E202" t="str">
            <v>GL</v>
          </cell>
          <cell r="F202">
            <v>500000</v>
          </cell>
          <cell r="G202">
            <v>40086</v>
          </cell>
        </row>
        <row r="203">
          <cell r="C203">
            <v>475</v>
          </cell>
          <cell r="D203" t="str">
            <v>Suministro E Instalacion De Minisplit 1000 Btu, 110 V.</v>
          </cell>
          <cell r="E203" t="str">
            <v>UN</v>
          </cell>
          <cell r="F203">
            <v>800000</v>
          </cell>
          <cell r="G203">
            <v>40121</v>
          </cell>
        </row>
        <row r="204">
          <cell r="C204">
            <v>476</v>
          </cell>
          <cell r="D204" t="str">
            <v>Revisión, Cambio, Anclaje Tubería Eléctrica Conduit Existente Incluye Curvas, Uniones</v>
          </cell>
          <cell r="E204" t="str">
            <v>UN</v>
          </cell>
          <cell r="F204">
            <v>20000</v>
          </cell>
          <cell r="G204">
            <v>42254</v>
          </cell>
        </row>
        <row r="205">
          <cell r="C205">
            <v>477</v>
          </cell>
          <cell r="D205" t="str">
            <v>Limpieza General Y Retiro De Material</v>
          </cell>
          <cell r="E205" t="str">
            <v>GL</v>
          </cell>
          <cell r="F205">
            <v>1000000</v>
          </cell>
          <cell r="G205">
            <v>42132</v>
          </cell>
        </row>
        <row r="206">
          <cell r="C206">
            <v>478</v>
          </cell>
          <cell r="D206" t="str">
            <v>Suministro E Instalacion De Distribucion Cable Alimentador (Segun Diseño)</v>
          </cell>
          <cell r="E206" t="str">
            <v>GL</v>
          </cell>
          <cell r="F206">
            <v>600000</v>
          </cell>
          <cell r="G206">
            <v>40046</v>
          </cell>
        </row>
        <row r="207">
          <cell r="C207">
            <v>479</v>
          </cell>
          <cell r="D207" t="str">
            <v>Suministro Y Aplicacion De Pintura General</v>
          </cell>
          <cell r="E207" t="str">
            <v>GL</v>
          </cell>
          <cell r="F207">
            <v>3000000</v>
          </cell>
          <cell r="G207">
            <v>40046</v>
          </cell>
        </row>
        <row r="208">
          <cell r="C208">
            <v>480</v>
          </cell>
          <cell r="D208" t="str">
            <v>Desmonte E Instalación De La Campana De La Cabina Extractora</v>
          </cell>
          <cell r="E208" t="str">
            <v>UN</v>
          </cell>
          <cell r="F208">
            <v>2000000</v>
          </cell>
          <cell r="G208">
            <v>41935</v>
          </cell>
        </row>
        <row r="209">
          <cell r="C209">
            <v>481</v>
          </cell>
          <cell r="D209" t="str">
            <v>Suministro E Instalación De Puerta En Vidrio De 2.00 X 1.00 Metros Que Consta De Puerta De Una (1) Hoja En Vidrio Templado Incoloro De 10 Mm, Con Manija De Acero Inoxidable De 1000 Mm, Dos (2) Cerraduras Eslager, Zócalo En La Parte Inferior Y Bisagra Hidráulica De Piso. También Está Compuesto Por Un Cuerpo Fijo Superior, La Puerta Debe Ser Marcada Sand Blasting</v>
          </cell>
          <cell r="E209" t="str">
            <v>UN</v>
          </cell>
          <cell r="F209">
            <v>1850000</v>
          </cell>
          <cell r="G209">
            <v>41939</v>
          </cell>
        </row>
        <row r="210">
          <cell r="C210">
            <v>482</v>
          </cell>
          <cell r="D210" t="str">
            <v>Zócalo Media Caña En Mortero 1:4</v>
          </cell>
          <cell r="E210" t="str">
            <v>ML</v>
          </cell>
          <cell r="F210">
            <v>11552.11</v>
          </cell>
          <cell r="G210">
            <v>42572</v>
          </cell>
        </row>
        <row r="211">
          <cell r="C211">
            <v>483</v>
          </cell>
          <cell r="D211" t="str">
            <v>Suministro E Instalación De Caney En Palma</v>
          </cell>
          <cell r="E211" t="str">
            <v>M2</v>
          </cell>
          <cell r="F211">
            <v>83500</v>
          </cell>
          <cell r="G211">
            <v>40046</v>
          </cell>
        </row>
        <row r="212">
          <cell r="C212">
            <v>484</v>
          </cell>
          <cell r="D212" t="str">
            <v>Base Para Poste Autosoportada De Acuerdo A Especificaciones Técnicas De Electricaribe</v>
          </cell>
          <cell r="E212" t="str">
            <v>UN</v>
          </cell>
          <cell r="F212">
            <v>521325</v>
          </cell>
          <cell r="G212">
            <v>42573</v>
          </cell>
        </row>
        <row r="213">
          <cell r="C213">
            <v>485</v>
          </cell>
          <cell r="D213" t="str">
            <v>Suministro E Instalación De Escalón Tipo Gato Interna En Fibra De Vidrio E = 3/4"  L = 0.40 Metros, Incluye Pernos De Fijación En Acero Inoxidable</v>
          </cell>
          <cell r="E213" t="str">
            <v>UN</v>
          </cell>
          <cell r="F213">
            <v>95000</v>
          </cell>
          <cell r="G213">
            <v>41479</v>
          </cell>
        </row>
        <row r="214">
          <cell r="C214">
            <v>486</v>
          </cell>
          <cell r="D214" t="str">
            <v>Suministro E Instalacion De Tocetos</v>
          </cell>
          <cell r="E214" t="str">
            <v>UN</v>
          </cell>
          <cell r="F214">
            <v>7000</v>
          </cell>
          <cell r="G214">
            <v>40046</v>
          </cell>
        </row>
        <row r="215">
          <cell r="C215">
            <v>487</v>
          </cell>
          <cell r="D215" t="str">
            <v>Suministro De Tuberia Y Elementos Para La Estacion</v>
          </cell>
          <cell r="E215" t="str">
            <v>GL</v>
          </cell>
          <cell r="F215">
            <v>72317269</v>
          </cell>
          <cell r="G215">
            <v>40105</v>
          </cell>
        </row>
        <row r="216">
          <cell r="C216">
            <v>488</v>
          </cell>
          <cell r="D216" t="str">
            <v>Suministro E Instalación De Voz Y Dato, Incluye 80 Ml De Canaleta Plastica Tipo Mecano O Similar, 1300 Ml De Cableado Trenzado De 4 Pares Utp No Apantallado Categoría 6, 80 Unidades De  Canaleta Plástica Tipo Mecano O Similar De 100 X 60 Mm, Salida De Datos Doble Rj-45 Categoria 6, Certificación De Salida De Cableado Estructurado , Cat 6</v>
          </cell>
          <cell r="E216" t="str">
            <v>GL</v>
          </cell>
          <cell r="F216">
            <v>41141662</v>
          </cell>
          <cell r="G216">
            <v>41939</v>
          </cell>
        </row>
        <row r="217">
          <cell r="C217">
            <v>489</v>
          </cell>
          <cell r="D217" t="str">
            <v>Salida De Gas Natural Incluye Dos Controles De Cierre Rapido Y Acometida</v>
          </cell>
          <cell r="E217" t="str">
            <v>UN</v>
          </cell>
          <cell r="F217">
            <v>886905</v>
          </cell>
          <cell r="G217">
            <v>40106</v>
          </cell>
        </row>
        <row r="218">
          <cell r="C218">
            <v>490</v>
          </cell>
          <cell r="D218" t="str">
            <v>Edificio Oficinas Administrativas De La Estación De Policía De La Ciudadela 20 De Julio</v>
          </cell>
          <cell r="E218" t="str">
            <v>GL</v>
          </cell>
          <cell r="F218">
            <v>0</v>
          </cell>
          <cell r="G218">
            <v>41457</v>
          </cell>
        </row>
        <row r="219">
          <cell r="C219">
            <v>491</v>
          </cell>
          <cell r="D219" t="str">
            <v>Suministro E Instalacion De Puerta En Madera De 0.90 X 2.00 Mts De Triplex O Similar, Incluye Marco En Roble, Bisagras,  Cerradura De Bola Y Pintada Con Laca Color Natural.</v>
          </cell>
          <cell r="E219" t="str">
            <v>UN</v>
          </cell>
          <cell r="F219">
            <v>245000</v>
          </cell>
          <cell r="G219">
            <v>39692</v>
          </cell>
        </row>
        <row r="220">
          <cell r="C220">
            <v>492</v>
          </cell>
          <cell r="D220" t="str">
            <v>Publicaciones Y Vallas De 3.00 X 6.00 Metros, Incluye Instalacion Y Montaje</v>
          </cell>
          <cell r="E220" t="str">
            <v>UN</v>
          </cell>
          <cell r="F220">
            <v>750000</v>
          </cell>
          <cell r="G220">
            <v>40617</v>
          </cell>
        </row>
        <row r="221">
          <cell r="C221">
            <v>493</v>
          </cell>
          <cell r="D221" t="str">
            <v>Suministro E Instalación De Puerta Metálica  En Lámina Galvanizada Calibre 20 De Doble Faz Y Marco Calibre 18 De 1.00 X 2.00 Mts, Incluye Pintura Anticorrosiva Y Esmalte, Cerraduras Y Herrajes</v>
          </cell>
          <cell r="E221" t="str">
            <v>M2</v>
          </cell>
          <cell r="F221">
            <v>354125</v>
          </cell>
          <cell r="G221">
            <v>42572</v>
          </cell>
        </row>
        <row r="222">
          <cell r="C222">
            <v>494</v>
          </cell>
          <cell r="D222" t="str">
            <v>Suministro E Instalación De Equipo De Medida De Acuerdo A Exigencias Del Operador De Red, Incluye Medidor, Gabinete, Acometidas De Señales, Que Genera Pago Con La Presentación De La Factura Cancelada A Electricaribe</v>
          </cell>
          <cell r="E222" t="str">
            <v>GL</v>
          </cell>
          <cell r="F222">
            <v>1800000</v>
          </cell>
          <cell r="G222">
            <v>42494</v>
          </cell>
        </row>
        <row r="223">
          <cell r="C223">
            <v>495</v>
          </cell>
          <cell r="D223" t="str">
            <v>Publicaciones Y Vallas De 2.00 X 1.00 Metros, Incluye Instalacion Y Montaje</v>
          </cell>
          <cell r="E223" t="str">
            <v>UN</v>
          </cell>
          <cell r="F223">
            <v>370000</v>
          </cell>
          <cell r="G223">
            <v>42494</v>
          </cell>
        </row>
        <row r="224">
          <cell r="C224">
            <v>496</v>
          </cell>
          <cell r="D224" t="str">
            <v>Suministro E Instalacion De Enchape En Porcelana En Muro ( 0.20 X 0.20 Metros) Area De Meson</v>
          </cell>
          <cell r="E224" t="str">
            <v>M2</v>
          </cell>
          <cell r="F224">
            <v>24036</v>
          </cell>
          <cell r="G224">
            <v>40106</v>
          </cell>
        </row>
        <row r="225">
          <cell r="C225">
            <v>497</v>
          </cell>
          <cell r="D225" t="str">
            <v>Suministro E Instalacion De Tablero Principal Con Sus Tacos ( Segun Diseño)</v>
          </cell>
          <cell r="E225" t="str">
            <v>GL</v>
          </cell>
          <cell r="F225">
            <v>250000</v>
          </cell>
          <cell r="G225">
            <v>40046</v>
          </cell>
        </row>
        <row r="226">
          <cell r="C226">
            <v>498</v>
          </cell>
          <cell r="D226" t="str">
            <v>Publicaciones Y Vallas De 2.00 X 4.00 Metros, Incluye Instalacion Y Montaje</v>
          </cell>
          <cell r="E226" t="str">
            <v>UN</v>
          </cell>
          <cell r="F226">
            <v>500000</v>
          </cell>
          <cell r="G226">
            <v>40617</v>
          </cell>
        </row>
        <row r="227">
          <cell r="C227">
            <v>499</v>
          </cell>
          <cell r="D227" t="str">
            <v>Suministro E Instalacion De Calados</v>
          </cell>
          <cell r="E227" t="str">
            <v>GL</v>
          </cell>
          <cell r="F227">
            <v>120000</v>
          </cell>
          <cell r="G227">
            <v>40046</v>
          </cell>
        </row>
        <row r="228">
          <cell r="C228">
            <v>500</v>
          </cell>
          <cell r="D228" t="str">
            <v>Limpieza General Y Retiro De Material</v>
          </cell>
          <cell r="E228" t="str">
            <v>GL</v>
          </cell>
          <cell r="F228">
            <v>200000</v>
          </cell>
          <cell r="G228">
            <v>42466</v>
          </cell>
        </row>
        <row r="229">
          <cell r="C229">
            <v>501</v>
          </cell>
          <cell r="D229" t="str">
            <v>Desmonte De Muro De Drywall De Escalera, Desmonte De Cielo Raso A Altura Mayor De 3.00 Metros, Desmonte De Cubierta De Area De Escalera, Demolición De Cabezales En Columnas Del Tercer Piso, E Incluye Retiro De Material.</v>
          </cell>
          <cell r="E229" t="str">
            <v>GL</v>
          </cell>
          <cell r="F229">
            <v>2500000</v>
          </cell>
          <cell r="G229">
            <v>41934</v>
          </cell>
        </row>
        <row r="230">
          <cell r="C230">
            <v>502</v>
          </cell>
          <cell r="D230" t="str">
            <v>Estuco Plastico Y Pintura En Paredes</v>
          </cell>
          <cell r="E230" t="str">
            <v>M2</v>
          </cell>
          <cell r="F230">
            <v>18139.52</v>
          </cell>
          <cell r="G230">
            <v>41850</v>
          </cell>
        </row>
        <row r="231">
          <cell r="C231">
            <v>503</v>
          </cell>
          <cell r="D231" t="str">
            <v>Suministro E Instalacion De Meson De Cocina En Concreto De 2500 Psi, De 0.80 X 0.60 X .07 Metros, Lavaplatos En Granito De 0.50 X 0.40 Metros</v>
          </cell>
          <cell r="E231" t="str">
            <v>UN</v>
          </cell>
          <cell r="F231">
            <v>51486.43</v>
          </cell>
          <cell r="G231">
            <v>40106</v>
          </cell>
        </row>
        <row r="232">
          <cell r="C232">
            <v>504</v>
          </cell>
          <cell r="D232" t="str">
            <v>Sin Detalle</v>
          </cell>
          <cell r="E232" t="str">
            <v>UN</v>
          </cell>
          <cell r="F232">
            <v>0</v>
          </cell>
          <cell r="G232">
            <v>39874</v>
          </cell>
        </row>
        <row r="233">
          <cell r="C233">
            <v>505</v>
          </cell>
          <cell r="D233" t="str">
            <v>Suministro, Instalación, Montaje Y Funcionamiento De Las Obras Electricas En  Edificio Casa Vargas (Ver Relación Adjunta)</v>
          </cell>
          <cell r="E233" t="str">
            <v>UN</v>
          </cell>
          <cell r="F233">
            <v>160000000</v>
          </cell>
          <cell r="G233">
            <v>41120</v>
          </cell>
        </row>
        <row r="234">
          <cell r="C234">
            <v>506</v>
          </cell>
          <cell r="D234" t="str">
            <v>Capitulo - Obra Civil Caseta Eléctrica</v>
          </cell>
          <cell r="E234" t="str">
            <v>UN</v>
          </cell>
          <cell r="F234">
            <v>0</v>
          </cell>
          <cell r="G234">
            <v>41773</v>
          </cell>
        </row>
        <row r="235">
          <cell r="C235">
            <v>507</v>
          </cell>
          <cell r="D235" t="str">
            <v>Suministro E Instalación De Ventana En Madera, Incluye Marco, Pintura, Topes Bisagras  Y Pasadores ( Ver Diseño)</v>
          </cell>
          <cell r="E235" t="str">
            <v>M2</v>
          </cell>
          <cell r="F235">
            <v>450000</v>
          </cell>
          <cell r="G235">
            <v>41344</v>
          </cell>
        </row>
        <row r="236">
          <cell r="C236">
            <v>508</v>
          </cell>
          <cell r="D236" t="str">
            <v>Medición Y Regulación: Suministro E Instalación De 26 Medidores Elkro G4 Para Cada Uno De Los Servicios, Incluye Construcción De 32 Tableros Tg 3/4", 32 Rejilla, 4 Reguladores 1213B/1213B2, Según Especificaciones De Gases Del Caribe S.A. (Facturación Adjunta)</v>
          </cell>
          <cell r="E236" t="str">
            <v>GL</v>
          </cell>
          <cell r="F236">
            <v>8327638</v>
          </cell>
          <cell r="G236">
            <v>41145</v>
          </cell>
        </row>
        <row r="237">
          <cell r="C237">
            <v>509</v>
          </cell>
          <cell r="D237" t="str">
            <v>Suministro E Instalacion De Caja De 4 Circuitos</v>
          </cell>
          <cell r="E237" t="str">
            <v>UN</v>
          </cell>
          <cell r="F237">
            <v>34934.76</v>
          </cell>
          <cell r="G237">
            <v>40106</v>
          </cell>
        </row>
        <row r="238">
          <cell r="C238">
            <v>510</v>
          </cell>
          <cell r="D238" t="str">
            <v>Instalaciones Y Suministro Eléctrico Estación Rebombeo Aguas Residuales</v>
          </cell>
          <cell r="E238" t="str">
            <v>UN</v>
          </cell>
          <cell r="F238">
            <v>0</v>
          </cell>
          <cell r="G238">
            <v>41479</v>
          </cell>
        </row>
        <row r="239">
          <cell r="C239">
            <v>511</v>
          </cell>
          <cell r="D239" t="str">
            <v>Suministro E Instalacion De Lavaderos</v>
          </cell>
          <cell r="E239" t="str">
            <v>UN</v>
          </cell>
          <cell r="F239">
            <v>87400</v>
          </cell>
          <cell r="G239">
            <v>40106</v>
          </cell>
        </row>
        <row r="240">
          <cell r="C240">
            <v>512</v>
          </cell>
          <cell r="D240" t="str">
            <v>Suministro E Instalacion De Enchape Piso 0.20 X 0.20 Metros</v>
          </cell>
          <cell r="E240" t="str">
            <v>M2</v>
          </cell>
          <cell r="F240">
            <v>27772.42</v>
          </cell>
          <cell r="G240">
            <v>40106</v>
          </cell>
        </row>
        <row r="241">
          <cell r="C241">
            <v>513</v>
          </cell>
          <cell r="D241" t="str">
            <v>Suministro E Instalacion De Tres Varillas D= 5/8" , Longitud 1.80 Mts, En Cobre Legitimo, 3 Puntos De Soldadura De 115 Grs, 75 Gramos De Hidrosolta, 20 Mts De Alambre No. 4, Incluye Excavacion, Soldadura, Adecuacion De La Tierra Y Conexion Al Tablero</v>
          </cell>
          <cell r="E241" t="str">
            <v>GL</v>
          </cell>
          <cell r="F241">
            <v>974000</v>
          </cell>
          <cell r="G241">
            <v>39693</v>
          </cell>
        </row>
        <row r="242">
          <cell r="C242">
            <v>514</v>
          </cell>
          <cell r="D242" t="str">
            <v>Suministro E Instalación De Estructura Para Cubierta En Sistema Tipo Cercha Configurada Con Ipe Galvanizada Calibre 16 De 160 X 60 Mm, Soldadura 718, Pintura En Anticorrosivo Y Acabado, Longitud 20.00 X 1.80 Metros</v>
          </cell>
          <cell r="E242" t="str">
            <v>UN</v>
          </cell>
          <cell r="F242">
            <v>7500000</v>
          </cell>
          <cell r="G242">
            <v>41936</v>
          </cell>
        </row>
        <row r="243">
          <cell r="C243">
            <v>515</v>
          </cell>
          <cell r="D243" t="str">
            <v>Suministro E Instalacion De Tablero Acrilico, Con Porta Borrador De 2.20 X 1.20 Mts</v>
          </cell>
          <cell r="E243" t="str">
            <v>UN</v>
          </cell>
          <cell r="F243">
            <v>280000</v>
          </cell>
          <cell r="G243">
            <v>39693</v>
          </cell>
        </row>
        <row r="244">
          <cell r="C244">
            <v>516</v>
          </cell>
          <cell r="D244" t="str">
            <v>Capítulo - Redes Eléctricas</v>
          </cell>
          <cell r="E244" t="str">
            <v>SD</v>
          </cell>
          <cell r="F244">
            <v>0</v>
          </cell>
          <cell r="G244">
            <v>41554</v>
          </cell>
        </row>
        <row r="245">
          <cell r="C245">
            <v>517</v>
          </cell>
          <cell r="D245" t="str">
            <v>Desmonte De Instalaciones Eléctricas En Cualquier Material De La Salida Hasta El Tablero, Incluye Aislamiento, Retiro De Tubería Donde Sea Posible, Taponamiento De Salidas Y Adecuación De Circuitos En Tablero Y Retiro De Material</v>
          </cell>
          <cell r="E245" t="str">
            <v>GL</v>
          </cell>
          <cell r="F245">
            <v>450000</v>
          </cell>
          <cell r="G245">
            <v>41344</v>
          </cell>
        </row>
        <row r="246">
          <cell r="C246">
            <v>518</v>
          </cell>
          <cell r="D246" t="str">
            <v>Suministro E Instalacion De Estabilizadores Con Supresor De Pico De 1000 V.</v>
          </cell>
          <cell r="E246" t="str">
            <v>UN</v>
          </cell>
          <cell r="F246">
            <v>90000</v>
          </cell>
          <cell r="G246">
            <v>39693</v>
          </cell>
        </row>
        <row r="247">
          <cell r="C247">
            <v>519</v>
          </cell>
          <cell r="D247" t="str">
            <v>Suministro E Instalación De Puerta De Acceso En Vidrio Y Aluminio De 2.00 X 2.20 Metros Que Consta De Puerta Corrediza De Dos (2) Hojas En Vidrio Templado Incoloro De 10 Mm, Con Manija De Acero Inoxidable De 1000 Mm, Cerradura Central, Bisagra Overseas. También Está Compuesto Por Un Cuerpo Superior De Aluminio Con Pisavidrio Sistema 3831 Y Vidrio Crudo De 6 Mm, Incluye Sensor Para Abrirse Automáticamente.</v>
          </cell>
          <cell r="E247" t="str">
            <v>UN</v>
          </cell>
          <cell r="F247">
            <v>9338204</v>
          </cell>
          <cell r="G247">
            <v>41934</v>
          </cell>
        </row>
        <row r="248">
          <cell r="C248">
            <v>520</v>
          </cell>
          <cell r="D248" t="str">
            <v>Suministro E Instalacion De Extintor De Gas Solkaflam 123 De 3..700 Gramos, Incluye Gancho De Soporte</v>
          </cell>
          <cell r="E248" t="str">
            <v>UN</v>
          </cell>
          <cell r="F248">
            <v>197200</v>
          </cell>
          <cell r="G248">
            <v>39693</v>
          </cell>
        </row>
        <row r="249">
          <cell r="C249">
            <v>524</v>
          </cell>
          <cell r="D249" t="str">
            <v>Suministro E Instalación De Reja En Hierro Para Cielo Raso  En Varilla Cuadrada De 1/2"  Legitima, Incluye Pintura Anticorrosiva Y Esmalte</v>
          </cell>
          <cell r="E249" t="str">
            <v>M2</v>
          </cell>
          <cell r="F249">
            <v>156802.79999999999</v>
          </cell>
          <cell r="G249">
            <v>41666</v>
          </cell>
        </row>
        <row r="250">
          <cell r="C250">
            <v>525</v>
          </cell>
          <cell r="D250" t="str">
            <v>E - Suministro E Instalación De Tablero De Doce (12) Circuitos Incluye Tacos</v>
          </cell>
          <cell r="E250" t="str">
            <v>UN</v>
          </cell>
          <cell r="F250">
            <v>338878.33</v>
          </cell>
          <cell r="G250">
            <v>42472</v>
          </cell>
        </row>
        <row r="251">
          <cell r="C251">
            <v>526</v>
          </cell>
          <cell r="D251" t="str">
            <v>Suministro E Instalación De Gabinete Metálico De 42U De 0.60 X 1.00 Metro De Profundidad, Incluye Rack Para Equipo De Comunicaciones Y Multitoma Vertical De 6 Puestos, 3 Bandejas Porta Equipos, 2 Ventiladores Extractores De 4" De Uso Contínuo, 48 Patch Cords De 1.00 Metro, 6 Organizadores De Cable Horizontal Y Vertical Y 1 Switch De 24 Puestos Cat. 6, Puerta Delantera En Acrílico Y Trasera En Lámina Totalmente Desmontable</v>
          </cell>
          <cell r="E251" t="str">
            <v>UN</v>
          </cell>
          <cell r="F251">
            <v>13855980</v>
          </cell>
          <cell r="G251">
            <v>41936</v>
          </cell>
        </row>
        <row r="252">
          <cell r="C252">
            <v>527</v>
          </cell>
          <cell r="D252" t="str">
            <v>Divisiones Modulares De 2.50 Metros De Altura (Piso - Techo ), En Vidrio Templado De 8Mm, Consta De 14 Puertas ( 0.70 A 0.90 Metros  X  2.50 Metros</v>
          </cell>
          <cell r="E252" t="str">
            <v>M2</v>
          </cell>
          <cell r="F252">
            <v>575000</v>
          </cell>
          <cell r="G252">
            <v>42415</v>
          </cell>
        </row>
        <row r="253">
          <cell r="C253">
            <v>528</v>
          </cell>
          <cell r="D253" t="str">
            <v>Manejo De Aguas De Arroyos: Construir Diques O Barreras Para La Contencion Del Flujo O Escorrentía De Las Aguas, Utilizar Equipos Como Motobomba, Tuberia Pvc D = 6",  8" Y Cuadrilla De Obra</v>
          </cell>
          <cell r="E253" t="str">
            <v>DI</v>
          </cell>
          <cell r="F253">
            <v>55000</v>
          </cell>
          <cell r="G253">
            <v>40809</v>
          </cell>
        </row>
        <row r="254">
          <cell r="C254">
            <v>529</v>
          </cell>
          <cell r="D254" t="str">
            <v>Pintura De Esmalte Para Puerta En Madera Tipo Pintuco O Similar</v>
          </cell>
          <cell r="E254" t="str">
            <v>M2</v>
          </cell>
          <cell r="F254">
            <v>28919.86</v>
          </cell>
          <cell r="G254">
            <v>41680</v>
          </cell>
        </row>
        <row r="255">
          <cell r="C255">
            <v>531</v>
          </cell>
          <cell r="D255" t="str">
            <v>Suministro E Instalación De Reja En Varilla Cuadrada De 1/2"  Legitima, Incluye Pintura Anticorrosiva Y Esmalte</v>
          </cell>
          <cell r="E255" t="str">
            <v>M2</v>
          </cell>
          <cell r="F255">
            <v>145701.54999999999</v>
          </cell>
          <cell r="G255">
            <v>42472</v>
          </cell>
        </row>
        <row r="256">
          <cell r="C256">
            <v>532</v>
          </cell>
          <cell r="D256" t="str">
            <v>E - Salida De Tomacorriente Doble Con Puesta A Tierra, De 125V, Color Naranja</v>
          </cell>
          <cell r="E256" t="str">
            <v>UN</v>
          </cell>
          <cell r="F256">
            <v>80515.5</v>
          </cell>
          <cell r="G256">
            <v>42578</v>
          </cell>
        </row>
        <row r="257">
          <cell r="C257">
            <v>536</v>
          </cell>
          <cell r="D257" t="str">
            <v>E - Acometida Parcial Eléctrica Con Tubería Conduit Pvc  D = 1" , Alambrado Con Cable No.6</v>
          </cell>
          <cell r="E257" t="str">
            <v>ML</v>
          </cell>
          <cell r="F257">
            <v>37867.42</v>
          </cell>
          <cell r="G257">
            <v>42472</v>
          </cell>
        </row>
        <row r="258">
          <cell r="C258">
            <v>537</v>
          </cell>
          <cell r="D258" t="str">
            <v>E - Acometida Parcial Eléctrica Con Tubería Conduit Pvc D = 1" , Alambrado Con Cable No. 8</v>
          </cell>
          <cell r="E258" t="str">
            <v>ML</v>
          </cell>
          <cell r="F258">
            <v>28256.77</v>
          </cell>
          <cell r="G258">
            <v>41569</v>
          </cell>
        </row>
        <row r="259">
          <cell r="C259">
            <v>541</v>
          </cell>
          <cell r="D259" t="str">
            <v>Piso En Baldosa De Cemento De 0.20 X 0.20 Mts</v>
          </cell>
          <cell r="E259" t="str">
            <v>M2</v>
          </cell>
          <cell r="F259">
            <v>40088.910000000003</v>
          </cell>
          <cell r="G259">
            <v>41767</v>
          </cell>
        </row>
        <row r="260">
          <cell r="C260">
            <v>542</v>
          </cell>
          <cell r="D260" t="str">
            <v>Zócalo En Baldosa De Cemento</v>
          </cell>
          <cell r="E260" t="str">
            <v>ML</v>
          </cell>
          <cell r="F260">
            <v>7719.05</v>
          </cell>
          <cell r="G260">
            <v>41767</v>
          </cell>
        </row>
        <row r="261">
          <cell r="C261">
            <v>543</v>
          </cell>
          <cell r="D261" t="str">
            <v>Lavatrapero En Mampostería, Enchapado En Cerámica</v>
          </cell>
          <cell r="E261" t="str">
            <v>UN</v>
          </cell>
          <cell r="F261">
            <v>100000</v>
          </cell>
          <cell r="G261">
            <v>41381</v>
          </cell>
        </row>
        <row r="262">
          <cell r="C262">
            <v>544</v>
          </cell>
          <cell r="D262" t="str">
            <v>Filete O Juntas De Muro Con Mortero 1:4</v>
          </cell>
          <cell r="E262" t="str">
            <v>ML</v>
          </cell>
          <cell r="F262">
            <v>9974.3700000000008</v>
          </cell>
          <cell r="G262">
            <v>42538</v>
          </cell>
        </row>
        <row r="263">
          <cell r="C263">
            <v>545</v>
          </cell>
          <cell r="D263" t="str">
            <v>Suministro E Instalación De Planta De Emergencia Tipo Stand By De 12 Kw 460 V  Ac 3 Fases 60 Hz Con Tanque De Combustible Y Cabina Insonora Tipo Intemperie Ip 68</v>
          </cell>
          <cell r="E263" t="str">
            <v>UN</v>
          </cell>
          <cell r="F263">
            <v>14560890</v>
          </cell>
          <cell r="G263">
            <v>41480</v>
          </cell>
        </row>
        <row r="264">
          <cell r="C264">
            <v>546</v>
          </cell>
          <cell r="D264" t="str">
            <v>Suministro E Instalación De Ventana Proyectante En Aluminio Blanco Con Vidrio Azul De Seguridad De 6 Mm, Cierre Archivo Doble Y Sellamiento Perimetral En Silicona. Módulo De 2.20 X 2.70 Metros, Fijos En Perfilería De 3" X 1 1/2", Incluye Ventana Tipo Proyectante Con Brazos Escualizables En Acero. El Vidrio De 6 Mm Templado Instalado Tipo Flotante</v>
          </cell>
          <cell r="E264" t="str">
            <v>M2</v>
          </cell>
          <cell r="F264">
            <v>1100000</v>
          </cell>
          <cell r="G264">
            <v>41934</v>
          </cell>
        </row>
        <row r="265">
          <cell r="C265">
            <v>547</v>
          </cell>
          <cell r="D265" t="str">
            <v>Suministro E Instalación De Cerradura De Bola Para Baño</v>
          </cell>
          <cell r="E265" t="str">
            <v>UN</v>
          </cell>
          <cell r="F265">
            <v>65438.33</v>
          </cell>
          <cell r="G265">
            <v>41697</v>
          </cell>
        </row>
        <row r="266">
          <cell r="C266">
            <v>548</v>
          </cell>
          <cell r="D266" t="str">
            <v>Socializacion De Proyectos De Obras De  Infraestructura</v>
          </cell>
          <cell r="E266" t="str">
            <v>ME</v>
          </cell>
          <cell r="F266">
            <v>1000000</v>
          </cell>
          <cell r="G266">
            <v>40616</v>
          </cell>
        </row>
        <row r="267">
          <cell r="C267">
            <v>549</v>
          </cell>
          <cell r="D267" t="str">
            <v>Base Suelo Cemento 1:20, Compactado E = 0.20 Mts</v>
          </cell>
          <cell r="E267" t="str">
            <v>M2</v>
          </cell>
          <cell r="F267">
            <v>33057.85</v>
          </cell>
          <cell r="G267">
            <v>42517</v>
          </cell>
        </row>
        <row r="268">
          <cell r="C268">
            <v>551</v>
          </cell>
          <cell r="D268" t="str">
            <v>Pavimento En Concreto Rígido 4000 Psi E = 0.20 Mts, Pasadores D = 1" - Longitud 0.35 Metros A Cada 0.30 Metros Y D =  1/2" Longitud 0.85 Metros  A Cada 1.20 Metros  , Junta Y Antisol</v>
          </cell>
          <cell r="E268" t="str">
            <v>M2</v>
          </cell>
          <cell r="F268">
            <v>139804.29999999999</v>
          </cell>
          <cell r="G268">
            <v>42493</v>
          </cell>
        </row>
        <row r="269">
          <cell r="C269">
            <v>552</v>
          </cell>
          <cell r="D269" t="str">
            <v>Bordillo En Concreto De 3000 Psi De 0.15 X 0.40 Mts</v>
          </cell>
          <cell r="E269" t="str">
            <v>ML</v>
          </cell>
          <cell r="F269">
            <v>59103.1</v>
          </cell>
          <cell r="G269">
            <v>42517</v>
          </cell>
        </row>
        <row r="270">
          <cell r="C270">
            <v>553</v>
          </cell>
          <cell r="D270" t="str">
            <v>Corte Y Perfilado De Pavimento Con Disco De Diamante</v>
          </cell>
          <cell r="E270" t="str">
            <v>ML</v>
          </cell>
          <cell r="F270">
            <v>8524</v>
          </cell>
          <cell r="G270">
            <v>41565</v>
          </cell>
        </row>
        <row r="271">
          <cell r="C271">
            <v>556</v>
          </cell>
          <cell r="D271" t="str">
            <v>Demolición De Pavimento Y Retiro De Material</v>
          </cell>
          <cell r="E271" t="str">
            <v>M2</v>
          </cell>
          <cell r="F271">
            <v>18364.43</v>
          </cell>
          <cell r="G271">
            <v>42524</v>
          </cell>
        </row>
        <row r="272">
          <cell r="C272">
            <v>557</v>
          </cell>
          <cell r="D272" t="str">
            <v>Demolición De Bordillo Y Retiro De Material</v>
          </cell>
          <cell r="E272" t="str">
            <v>ML</v>
          </cell>
          <cell r="F272">
            <v>5870</v>
          </cell>
          <cell r="G272">
            <v>42524</v>
          </cell>
        </row>
        <row r="273">
          <cell r="C273">
            <v>558</v>
          </cell>
          <cell r="D273" t="str">
            <v>Placa Aligerada En Metaldeck, Flotante Apoyada En Piezas Mensulares Y De Espesor 0.20 Metros (Ver Diseño Y Especificaciones)</v>
          </cell>
          <cell r="E273" t="str">
            <v>M2</v>
          </cell>
          <cell r="F273">
            <v>125010.37</v>
          </cell>
          <cell r="G273">
            <v>42415</v>
          </cell>
        </row>
        <row r="274">
          <cell r="C274">
            <v>560</v>
          </cell>
          <cell r="D274" t="str">
            <v>Baranda De Protección En Tubería Galvanizada D = 2" , Calibre 1/8" , Incluye Pintura, Altura 1.00 Mts Parales A Cada 1.20 Mts</v>
          </cell>
          <cell r="E274" t="str">
            <v>ML</v>
          </cell>
          <cell r="F274">
            <v>115848.33</v>
          </cell>
          <cell r="G274">
            <v>41026</v>
          </cell>
        </row>
        <row r="275">
          <cell r="C275">
            <v>565</v>
          </cell>
          <cell r="D275" t="str">
            <v>Pintura De Esmalte Para Reja Tipo  Pintuco O Similar</v>
          </cell>
          <cell r="E275" t="str">
            <v>M2</v>
          </cell>
          <cell r="F275">
            <v>19779.14</v>
          </cell>
          <cell r="G275">
            <v>42472</v>
          </cell>
        </row>
        <row r="276">
          <cell r="C276">
            <v>566</v>
          </cell>
          <cell r="D276" t="str">
            <v>Traslado De Manejadoras De Aire Acondicionado, Ubicadas En La Cubierta, Hacia La Losa De La Zona De Evidencias, Incluye Sistema Mecánico De Montaje, A Una Altura Superior A Los 7.00 Metros</v>
          </cell>
          <cell r="E276" t="str">
            <v>GL</v>
          </cell>
          <cell r="F276">
            <v>4500000</v>
          </cell>
          <cell r="G276">
            <v>41934</v>
          </cell>
        </row>
        <row r="277">
          <cell r="C277">
            <v>568</v>
          </cell>
          <cell r="D277" t="str">
            <v>Pago Derechos De Conexion Con La Presentación De La Factura Cancelada Ante Electricaribe</v>
          </cell>
          <cell r="E277" t="str">
            <v>GL</v>
          </cell>
          <cell r="F277">
            <v>542419</v>
          </cell>
          <cell r="G277">
            <v>42558</v>
          </cell>
        </row>
        <row r="278">
          <cell r="C278">
            <v>569</v>
          </cell>
          <cell r="D278" t="str">
            <v>Suministro E Instalacion De Bancas Segun Modelo Existente En El Sitio</v>
          </cell>
          <cell r="E278" t="str">
            <v>UN</v>
          </cell>
          <cell r="F278">
            <v>300000</v>
          </cell>
          <cell r="G278">
            <v>40374</v>
          </cell>
        </row>
        <row r="279">
          <cell r="C279">
            <v>574</v>
          </cell>
          <cell r="D279" t="str">
            <v>Pintura De Esmalte Sobre Muro Tipo Pintuco O Similar</v>
          </cell>
          <cell r="E279" t="str">
            <v>M2</v>
          </cell>
          <cell r="F279">
            <v>17676.91</v>
          </cell>
          <cell r="G279">
            <v>42496</v>
          </cell>
        </row>
        <row r="280">
          <cell r="C280">
            <v>575</v>
          </cell>
          <cell r="D280" t="str">
            <v>Pintura En Esmalte Sobre Zócalo</v>
          </cell>
          <cell r="E280" t="str">
            <v>ML</v>
          </cell>
          <cell r="F280">
            <v>6626.28</v>
          </cell>
          <cell r="G280">
            <v>42496</v>
          </cell>
        </row>
        <row r="281">
          <cell r="C281">
            <v>576</v>
          </cell>
          <cell r="D281" t="str">
            <v>Demolición De Cimiento, Viga, Pedestal Y Columna En Concreto Reforzado Ancho &gt; 0.30 Metros Y Retiro De Material</v>
          </cell>
          <cell r="E281" t="str">
            <v>ML</v>
          </cell>
          <cell r="F281">
            <v>22417.75</v>
          </cell>
          <cell r="G281">
            <v>41927</v>
          </cell>
        </row>
        <row r="282">
          <cell r="C282">
            <v>577</v>
          </cell>
          <cell r="D282" t="str">
            <v>Mantenimiento Y Reparación De Bolardos Metálicos.</v>
          </cell>
          <cell r="E282" t="str">
            <v>UN</v>
          </cell>
          <cell r="F282">
            <v>30000</v>
          </cell>
          <cell r="G282">
            <v>42090</v>
          </cell>
        </row>
        <row r="283">
          <cell r="C283">
            <v>578</v>
          </cell>
          <cell r="D283" t="str">
            <v>Demoliciones Generales Y Retiro De Material</v>
          </cell>
          <cell r="E283" t="str">
            <v>GL</v>
          </cell>
          <cell r="F283">
            <v>250000</v>
          </cell>
          <cell r="G283">
            <v>42578</v>
          </cell>
        </row>
        <row r="284">
          <cell r="C284">
            <v>579</v>
          </cell>
          <cell r="D284" t="str">
            <v>Revision General Y Mantenimiento De Puntos Electricos</v>
          </cell>
          <cell r="E284" t="str">
            <v>GL</v>
          </cell>
          <cell r="F284">
            <v>450000</v>
          </cell>
          <cell r="G284">
            <v>40366</v>
          </cell>
        </row>
        <row r="285">
          <cell r="C285">
            <v>580</v>
          </cell>
          <cell r="D285" t="str">
            <v>Tapa Para Canal Pluvial En Concreto Reforzado De 3000 Psi, E = 0.10 Mts</v>
          </cell>
          <cell r="E285" t="str">
            <v>M2</v>
          </cell>
          <cell r="F285">
            <v>65000</v>
          </cell>
          <cell r="G285">
            <v>39701</v>
          </cell>
        </row>
        <row r="286">
          <cell r="C286">
            <v>581</v>
          </cell>
          <cell r="D286" t="str">
            <v>Zócalo En Granito Pulido Tipo Media Caña</v>
          </cell>
          <cell r="E286" t="str">
            <v>ML</v>
          </cell>
          <cell r="F286">
            <v>24496.25</v>
          </cell>
          <cell r="G286">
            <v>42241</v>
          </cell>
        </row>
        <row r="287">
          <cell r="C287">
            <v>585</v>
          </cell>
          <cell r="D287" t="str">
            <v>Suministro E Instalación De Cubierta En Teja Canaleta 43, Incluye Fijador, Gancho Y Sellador</v>
          </cell>
          <cell r="E287" t="str">
            <v>M2</v>
          </cell>
          <cell r="F287">
            <v>117820.04</v>
          </cell>
          <cell r="G287">
            <v>41067</v>
          </cell>
        </row>
        <row r="288">
          <cell r="C288">
            <v>590</v>
          </cell>
          <cell r="D288" t="str">
            <v>Reinstalación De Cubierta En Teja Canaleta 43 Incluye Tornillo De Fijación Y Ganchos</v>
          </cell>
          <cell r="E288" t="str">
            <v>M2</v>
          </cell>
          <cell r="F288">
            <v>18634.5</v>
          </cell>
          <cell r="G288">
            <v>41067</v>
          </cell>
        </row>
        <row r="289">
          <cell r="C289">
            <v>594</v>
          </cell>
          <cell r="D289" t="str">
            <v>Levante De Muro Sencillo En Ladrillo Comun, Mortero De Pega 1:4</v>
          </cell>
          <cell r="E289" t="str">
            <v>M2</v>
          </cell>
          <cell r="F289">
            <v>48292.88</v>
          </cell>
          <cell r="G289">
            <v>41927</v>
          </cell>
        </row>
        <row r="290">
          <cell r="C290">
            <v>595</v>
          </cell>
          <cell r="D290" t="str">
            <v>Levante De Muro Doble En Ladrillo Común</v>
          </cell>
          <cell r="E290" t="str">
            <v>M2</v>
          </cell>
          <cell r="F290">
            <v>96468.67</v>
          </cell>
          <cell r="G290">
            <v>41017</v>
          </cell>
        </row>
        <row r="291">
          <cell r="C291">
            <v>604</v>
          </cell>
          <cell r="D291" t="str">
            <v>Suministro E Instalación De Cielo Raso En Drywall</v>
          </cell>
          <cell r="E291" t="str">
            <v>M2</v>
          </cell>
          <cell r="F291">
            <v>44461.73</v>
          </cell>
          <cell r="G291">
            <v>42572</v>
          </cell>
        </row>
        <row r="292">
          <cell r="C292">
            <v>607</v>
          </cell>
          <cell r="D292" t="str">
            <v>Suministro E Instalación De Muro En Drywall Por Una Cara</v>
          </cell>
          <cell r="E292" t="str">
            <v>M2</v>
          </cell>
          <cell r="F292">
            <v>44340.44</v>
          </cell>
          <cell r="G292">
            <v>41347</v>
          </cell>
        </row>
        <row r="293">
          <cell r="C293">
            <v>613</v>
          </cell>
          <cell r="D293" t="str">
            <v>Pavimento En Concreto Rígido 3000 Psi E = 0.15 Mts, Pasadores D = 3/4" - Longitud 0.35 Metros A Cada 0.30 Metros Y D = 1/2" - Longitud 0.85 Metros A Cada 1.20 Metros, Junta Y Antisol</v>
          </cell>
          <cell r="E293" t="str">
            <v>M2</v>
          </cell>
          <cell r="F293">
            <v>95451.22</v>
          </cell>
          <cell r="G293">
            <v>42493</v>
          </cell>
        </row>
        <row r="294">
          <cell r="C294">
            <v>614</v>
          </cell>
          <cell r="D294" t="str">
            <v>Cuneta Bordillo En Concreto De 3000 Psi  Reforzado, De 0.40 + 0.50 + 0.15 Mts, E=0.10 Mts</v>
          </cell>
          <cell r="E294" t="str">
            <v>ML</v>
          </cell>
          <cell r="F294">
            <v>75531.56</v>
          </cell>
          <cell r="G294">
            <v>42241</v>
          </cell>
        </row>
        <row r="295">
          <cell r="C295">
            <v>615</v>
          </cell>
          <cell r="D295" t="str">
            <v>Suministro E Instalacion De Enchape Pared 0.20 X 0.20 Metros</v>
          </cell>
          <cell r="E295" t="str">
            <v>M2</v>
          </cell>
          <cell r="F295">
            <v>24036</v>
          </cell>
          <cell r="G295">
            <v>40106</v>
          </cell>
        </row>
        <row r="296">
          <cell r="C296">
            <v>616</v>
          </cell>
          <cell r="D296" t="str">
            <v>Suministro E Instalación De Muro En Sistema Drywall En Superboard, El Cual Consta De Estructura Convencional Para El Anclaje De Lámina, Pero También Consta De Tubería Y Ángulos Galvanizados, Los Cuales Servirán De Soporte De Monitores De 55", Colocados En Anclajes Por La Parte Frontal De Este Muro Falso (25.00 X 4.00 Metros (Ver Diseño Y Especificaciones)</v>
          </cell>
          <cell r="E296" t="str">
            <v>UN</v>
          </cell>
          <cell r="F296">
            <v>130000</v>
          </cell>
          <cell r="G296">
            <v>42415</v>
          </cell>
        </row>
        <row r="297">
          <cell r="C297">
            <v>617</v>
          </cell>
          <cell r="D297" t="str">
            <v>Revision General De Colectores O Bajantes De Aguas Lluvias</v>
          </cell>
          <cell r="E297" t="str">
            <v>GL</v>
          </cell>
          <cell r="F297">
            <v>350000</v>
          </cell>
          <cell r="G297">
            <v>40414</v>
          </cell>
        </row>
        <row r="298">
          <cell r="C298">
            <v>618</v>
          </cell>
          <cell r="D298" t="str">
            <v>Limpieza General Y Retiro De Material</v>
          </cell>
          <cell r="E298" t="str">
            <v>GL</v>
          </cell>
          <cell r="F298">
            <v>250000</v>
          </cell>
          <cell r="G298">
            <v>42466</v>
          </cell>
        </row>
        <row r="299">
          <cell r="C299">
            <v>619</v>
          </cell>
          <cell r="D299" t="str">
            <v>Suministro E Instalacion De Puertas En Madera De Persianas, Especial Para Salon   De 2.30 X 2.00 Metros, Incluye Herraje E Instalacion, Segun Diseño</v>
          </cell>
          <cell r="E299" t="str">
            <v>UN</v>
          </cell>
          <cell r="F299">
            <v>500000</v>
          </cell>
          <cell r="G299">
            <v>40115</v>
          </cell>
        </row>
        <row r="300">
          <cell r="C300">
            <v>620</v>
          </cell>
          <cell r="D300" t="str">
            <v>Pintura Para Muro En Carburo A Tres Manos</v>
          </cell>
          <cell r="E300" t="str">
            <v>M2</v>
          </cell>
          <cell r="F300">
            <v>4721.2299999999996</v>
          </cell>
          <cell r="G300">
            <v>41569</v>
          </cell>
        </row>
        <row r="301">
          <cell r="C301">
            <v>621</v>
          </cell>
          <cell r="D301" t="str">
            <v>Suministro E Instalación De Transformador Trifásico De 10 Kva Sumergido En Aceite - 13200 / 460 - 265 Vac Dyn5, Para Instalación De Poste</v>
          </cell>
          <cell r="E301" t="str">
            <v>UN</v>
          </cell>
          <cell r="F301">
            <v>4350000</v>
          </cell>
          <cell r="G301">
            <v>41480</v>
          </cell>
        </row>
        <row r="302">
          <cell r="C302">
            <v>624</v>
          </cell>
          <cell r="D302" t="str">
            <v>Sello Arena Asfalto Rc 250 Con Imprimación Fuel Oil</v>
          </cell>
          <cell r="E302" t="str">
            <v>M2</v>
          </cell>
          <cell r="F302">
            <v>7085.35</v>
          </cell>
          <cell r="G302">
            <v>41038</v>
          </cell>
        </row>
        <row r="303">
          <cell r="C303">
            <v>626</v>
          </cell>
          <cell r="D303" t="str">
            <v>Señalizacion General</v>
          </cell>
          <cell r="E303" t="str">
            <v>GL</v>
          </cell>
          <cell r="F303">
            <v>400000</v>
          </cell>
          <cell r="G303">
            <v>40101</v>
          </cell>
        </row>
        <row r="304">
          <cell r="C304">
            <v>627</v>
          </cell>
          <cell r="D304" t="str">
            <v>Zocalo Recto P5 De 0.07 Mts</v>
          </cell>
          <cell r="E304" t="str">
            <v>ML</v>
          </cell>
          <cell r="F304">
            <v>13356.91</v>
          </cell>
          <cell r="G304">
            <v>39728</v>
          </cell>
        </row>
        <row r="305">
          <cell r="C305">
            <v>628</v>
          </cell>
          <cell r="D305" t="str">
            <v>Suministro De Jardín, Plantas Y Cesped, Incluye Tierra Negra Tratada Y Abonada (Ver Diseño)</v>
          </cell>
          <cell r="E305" t="str">
            <v>M2</v>
          </cell>
          <cell r="F305">
            <v>88725</v>
          </cell>
          <cell r="G305">
            <v>41345</v>
          </cell>
        </row>
        <row r="306">
          <cell r="C306">
            <v>629</v>
          </cell>
          <cell r="D306" t="str">
            <v>Suministro E Instalacion De Salida De Interruptor De Luz Sencilla - Incluye Caja De 2 X 4</v>
          </cell>
          <cell r="E306" t="str">
            <v>UN</v>
          </cell>
          <cell r="F306">
            <v>29248.33</v>
          </cell>
          <cell r="G306">
            <v>40106</v>
          </cell>
        </row>
        <row r="307">
          <cell r="C307">
            <v>630</v>
          </cell>
          <cell r="D307" t="str">
            <v>Suministro E Instalación De Wind Metálico</v>
          </cell>
          <cell r="E307" t="str">
            <v>ML</v>
          </cell>
          <cell r="F307">
            <v>10000</v>
          </cell>
          <cell r="G307">
            <v>41381</v>
          </cell>
        </row>
        <row r="308">
          <cell r="C308">
            <v>631</v>
          </cell>
          <cell r="D308" t="str">
            <v>Pintura Decorativa Y Protectora Para Mampostería Tipo Sika Color C O Similar, Color Gris, A Tres  Manos (Según Planos Y Especificaciones De Diseño)</v>
          </cell>
          <cell r="E308" t="str">
            <v>M2</v>
          </cell>
          <cell r="F308">
            <v>6900</v>
          </cell>
          <cell r="G308">
            <v>41479</v>
          </cell>
        </row>
        <row r="309">
          <cell r="C309">
            <v>632</v>
          </cell>
          <cell r="D309" t="str">
            <v>Capitulo - Obras Civiles Muro De Cerramiento</v>
          </cell>
          <cell r="E309" t="str">
            <v>UN</v>
          </cell>
          <cell r="F309">
            <v>0</v>
          </cell>
          <cell r="G309">
            <v>41773</v>
          </cell>
        </row>
        <row r="310">
          <cell r="C310">
            <v>633</v>
          </cell>
          <cell r="D310" t="str">
            <v>Jardines Verticales, Incluye Suministro E Instalación De Ladrillo Hueco, Relleno En Tierra Abonada Y/O Enchape En Piedra Coralina (Ver Diseño)</v>
          </cell>
          <cell r="E310" t="str">
            <v>M2</v>
          </cell>
          <cell r="F310">
            <v>86520</v>
          </cell>
          <cell r="G310">
            <v>41345</v>
          </cell>
        </row>
        <row r="311">
          <cell r="C311">
            <v>634</v>
          </cell>
          <cell r="D311" t="str">
            <v>Carpeta Asfáltica</v>
          </cell>
          <cell r="E311" t="str">
            <v>M3</v>
          </cell>
          <cell r="F311">
            <v>655260.42000000004</v>
          </cell>
          <cell r="G311">
            <v>42552</v>
          </cell>
        </row>
        <row r="312">
          <cell r="C312">
            <v>636</v>
          </cell>
          <cell r="D312" t="str">
            <v>Imprimación En Asfalto Líquido Mc 70</v>
          </cell>
          <cell r="E312" t="str">
            <v>M2</v>
          </cell>
          <cell r="F312">
            <v>5159.55</v>
          </cell>
          <cell r="G312">
            <v>41037</v>
          </cell>
        </row>
        <row r="313">
          <cell r="C313">
            <v>637</v>
          </cell>
          <cell r="D313" t="str">
            <v>Parrilla De Hierro De 1/2"  A Cada 0.20 Mts En Ambos Sentidos.</v>
          </cell>
          <cell r="E313" t="str">
            <v>M2</v>
          </cell>
          <cell r="F313">
            <v>42084.95</v>
          </cell>
          <cell r="G313">
            <v>41383</v>
          </cell>
        </row>
        <row r="314">
          <cell r="C314">
            <v>639</v>
          </cell>
          <cell r="D314" t="str">
            <v>Colocación De Malla Electrosoldada D = 4 Mm Con Separación De 0.15 Mts</v>
          </cell>
          <cell r="E314" t="str">
            <v>M2</v>
          </cell>
          <cell r="F314">
            <v>8281.25</v>
          </cell>
          <cell r="G314">
            <v>42552</v>
          </cell>
        </row>
        <row r="315">
          <cell r="C315">
            <v>644</v>
          </cell>
          <cell r="D315" t="str">
            <v>Suministro E Instalacion De Tuberia De Alcantarillado Durafort O Similar De D = 4"  - 110 Mm</v>
          </cell>
          <cell r="E315" t="str">
            <v>ML</v>
          </cell>
          <cell r="F315">
            <v>38320.44</v>
          </cell>
          <cell r="G315">
            <v>42195</v>
          </cell>
        </row>
        <row r="316">
          <cell r="C316">
            <v>645</v>
          </cell>
          <cell r="D316" t="str">
            <v>Suministro E Instalación De Tubería De Alcantarillado Durafort O Similar D = 6"  - 160 Mm</v>
          </cell>
          <cell r="E316" t="str">
            <v>ML</v>
          </cell>
          <cell r="F316">
            <v>48847.95</v>
          </cell>
          <cell r="G316">
            <v>42195</v>
          </cell>
        </row>
        <row r="317">
          <cell r="C317">
            <v>646</v>
          </cell>
          <cell r="D317" t="str">
            <v>Suministro E Instalación De Tubería De Alcantarillado Durafort O Similar D = 8"  - 200 Mm</v>
          </cell>
          <cell r="E317" t="str">
            <v>ML</v>
          </cell>
          <cell r="F317">
            <v>68452.95</v>
          </cell>
          <cell r="G317">
            <v>42415</v>
          </cell>
        </row>
        <row r="318">
          <cell r="C318">
            <v>647</v>
          </cell>
          <cell r="D318" t="str">
            <v>Pintura Exterior En Vinilo Tipo Coraza, Sobre Muro, A Dos Manos</v>
          </cell>
          <cell r="E318" t="str">
            <v>M2</v>
          </cell>
          <cell r="F318">
            <v>14777.94</v>
          </cell>
          <cell r="G318">
            <v>42538</v>
          </cell>
        </row>
        <row r="319">
          <cell r="C319">
            <v>648</v>
          </cell>
          <cell r="D319" t="str">
            <v>Columna En Concreto De 3000 Psi, De 0.25 X 0.20 Mts, Incluye Acero De Refuerzo 4 Varilla De 1/2" , Estribos De 3/8"  A Cada 0.20 Mts</v>
          </cell>
          <cell r="E319" t="str">
            <v>ML</v>
          </cell>
          <cell r="F319">
            <v>64761.54</v>
          </cell>
          <cell r="G319">
            <v>42496</v>
          </cell>
        </row>
        <row r="320">
          <cell r="C320">
            <v>649</v>
          </cell>
          <cell r="D320" t="str">
            <v>Viga En Concreto De 3000 Psi De 0.30 X 0.20 Mts, Incluye 4 Varillas D = 1/2" , Estribos D = 3/8"  A Cada 0.20 Mts</v>
          </cell>
          <cell r="E320" t="str">
            <v>ML</v>
          </cell>
          <cell r="F320">
            <v>61072.89</v>
          </cell>
          <cell r="G320">
            <v>41135</v>
          </cell>
        </row>
        <row r="321">
          <cell r="C321">
            <v>650</v>
          </cell>
          <cell r="D321" t="str">
            <v>Suministro E Instalacion De Combo: Sanitario, Lavamanos Y Accesorios</v>
          </cell>
          <cell r="E321" t="str">
            <v>UN</v>
          </cell>
          <cell r="F321">
            <v>252203.36</v>
          </cell>
          <cell r="G321">
            <v>40106</v>
          </cell>
        </row>
        <row r="322">
          <cell r="C322">
            <v>661</v>
          </cell>
          <cell r="D322" t="str">
            <v>Viga Corona En Concreto Fc = 3000 Psi, De 0.15 X 0.12 Mts, Incluye Acero De Refuerzo 2 D = 1/2"  Estribos De 3/8"  A Cada 0.15 Mts</v>
          </cell>
          <cell r="E322" t="str">
            <v>ML</v>
          </cell>
          <cell r="F322">
            <v>46380.25</v>
          </cell>
          <cell r="G322">
            <v>42314</v>
          </cell>
        </row>
        <row r="323">
          <cell r="C323">
            <v>662</v>
          </cell>
          <cell r="D323" t="str">
            <v>Columnas En Concreto De 3000 Psi, De 0.15 X 0.25 Mts, Incluye Acero De Refuerzo 3 Varillas D = 1/2" , Estribos D = 3/8" , A Cada 0.20 Mts</v>
          </cell>
          <cell r="E323" t="str">
            <v>M3</v>
          </cell>
          <cell r="F323">
            <v>1250121.04</v>
          </cell>
          <cell r="G323">
            <v>41016</v>
          </cell>
        </row>
        <row r="324">
          <cell r="C324">
            <v>663</v>
          </cell>
          <cell r="D324" t="str">
            <v>Zona De Plazoleta Principal</v>
          </cell>
          <cell r="E324" t="str">
            <v>UN</v>
          </cell>
          <cell r="F324">
            <v>0</v>
          </cell>
          <cell r="G324">
            <v>40297</v>
          </cell>
        </row>
        <row r="325">
          <cell r="C325">
            <v>664</v>
          </cell>
          <cell r="D325" t="str">
            <v>E - Suministro E Instalación De Tablero De Ocho (8) Circuitos, Incluye Tacos</v>
          </cell>
          <cell r="E325" t="str">
            <v>UN</v>
          </cell>
          <cell r="F325">
            <v>220678.33</v>
          </cell>
          <cell r="G325">
            <v>41569</v>
          </cell>
        </row>
        <row r="326">
          <cell r="C326">
            <v>665</v>
          </cell>
          <cell r="D326" t="str">
            <v>Suministro E Instalación De Puerta 2.00 X 1.00, 0.90, 0.80, 0.70 Metros, Incluye Bisagra, Marco En Madera, Cerradura De Seguridad Doble Vuelta.</v>
          </cell>
          <cell r="E326" t="str">
            <v>UN</v>
          </cell>
          <cell r="F326">
            <v>311178.33</v>
          </cell>
          <cell r="G326">
            <v>42472</v>
          </cell>
        </row>
        <row r="327">
          <cell r="C327">
            <v>666</v>
          </cell>
          <cell r="D327" t="str">
            <v>Suministro E Instalación De Puerta De 2.00 X 1.20 Mts Y Marco En Madera, Incluye Bisagras, Cerradura De Seguridad De Doble Vuelta</v>
          </cell>
          <cell r="E327" t="str">
            <v>UN</v>
          </cell>
          <cell r="F327">
            <v>345218.33</v>
          </cell>
          <cell r="G327">
            <v>42102</v>
          </cell>
        </row>
        <row r="328">
          <cell r="C328">
            <v>667</v>
          </cell>
          <cell r="D328" t="str">
            <v>Solado En Concreto De F'C = 2500 Psi De 0.05 Mts</v>
          </cell>
          <cell r="E328" t="str">
            <v>M2</v>
          </cell>
          <cell r="F328">
            <v>33163.94</v>
          </cell>
          <cell r="G328">
            <v>42572</v>
          </cell>
        </row>
        <row r="329">
          <cell r="C329">
            <v>670</v>
          </cell>
          <cell r="D329" t="str">
            <v>Suministro E Instalación De Tubería De Agua Potable En Pvc De 3/4"</v>
          </cell>
          <cell r="E329" t="str">
            <v>ML</v>
          </cell>
          <cell r="F329">
            <v>18414.169999999998</v>
          </cell>
          <cell r="G329">
            <v>42578</v>
          </cell>
        </row>
        <row r="330">
          <cell r="C330">
            <v>671</v>
          </cell>
          <cell r="D330" t="str">
            <v>Suministro E Instalación De Puerta En Madera En 2.00 X 0.70, 0.80, 0.90 Metros, Incluye Bisagra Y Marco De Madera</v>
          </cell>
          <cell r="E330" t="str">
            <v>UN</v>
          </cell>
          <cell r="F330">
            <v>253578.33</v>
          </cell>
          <cell r="G330">
            <v>41717</v>
          </cell>
        </row>
        <row r="331">
          <cell r="C331">
            <v>673</v>
          </cell>
          <cell r="D331" t="str">
            <v>Suministro E Instalación De Puerta En Madera De 0.70 X 1.50 Mts, Incluye Bisagras, Cerradura Y Marco</v>
          </cell>
          <cell r="E331" t="str">
            <v>UN</v>
          </cell>
          <cell r="F331">
            <v>258613.33</v>
          </cell>
          <cell r="G331">
            <v>41068</v>
          </cell>
        </row>
        <row r="332">
          <cell r="C332">
            <v>674</v>
          </cell>
          <cell r="D332" t="str">
            <v>Limpieza General Y Retiro De Material</v>
          </cell>
          <cell r="E332" t="str">
            <v>GL</v>
          </cell>
          <cell r="F332">
            <v>150000</v>
          </cell>
          <cell r="G332">
            <v>42466</v>
          </cell>
        </row>
        <row r="333">
          <cell r="C333">
            <v>675</v>
          </cell>
          <cell r="D333" t="str">
            <v>Zócalo En Baldosa De Gres Tipo Alfa De 0.07 X 0.20 Mts</v>
          </cell>
          <cell r="E333" t="str">
            <v>ML</v>
          </cell>
          <cell r="F333">
            <v>16434.05</v>
          </cell>
          <cell r="G333">
            <v>41075</v>
          </cell>
        </row>
        <row r="334">
          <cell r="C334">
            <v>676</v>
          </cell>
          <cell r="D334" t="str">
            <v>Columnas En Concreto De Fc=3000 Psi, De 0.30 X 0.30, Incluye Acero De Refuerzo 4 Varilla D = 1/2"  Y Estribos D = 3/8"  A Cada 0.20 Mts</v>
          </cell>
          <cell r="E334" t="str">
            <v>M3</v>
          </cell>
          <cell r="F334">
            <v>883743.73</v>
          </cell>
          <cell r="G334">
            <v>41368</v>
          </cell>
        </row>
        <row r="335">
          <cell r="C335">
            <v>677</v>
          </cell>
          <cell r="D335" t="str">
            <v>Suministro E Instalacion De Reja De Proteccion En Varilla De Hierro Cuadrada De 1/2"   Legitima, Incluye Pintura Anticorrosiva Y Esmalte</v>
          </cell>
          <cell r="E335" t="str">
            <v>M2</v>
          </cell>
          <cell r="F335">
            <v>89562.26</v>
          </cell>
          <cell r="G335">
            <v>39730</v>
          </cell>
        </row>
        <row r="336">
          <cell r="C336">
            <v>678</v>
          </cell>
          <cell r="D336" t="str">
            <v>Pedestal De 0.60 X 0.60 X 0.60 Mts En Concreto Fc = 3000 Psi, No Incluye Acero De Refuerzo</v>
          </cell>
          <cell r="E336" t="str">
            <v>M3</v>
          </cell>
          <cell r="F336">
            <v>533982.89</v>
          </cell>
          <cell r="G336">
            <v>42538</v>
          </cell>
        </row>
        <row r="337">
          <cell r="C337">
            <v>679</v>
          </cell>
          <cell r="D337" t="str">
            <v>Gotero En Mortero 1:4</v>
          </cell>
          <cell r="E337" t="str">
            <v>ML</v>
          </cell>
          <cell r="F337">
            <v>5583.33</v>
          </cell>
          <cell r="G337">
            <v>42472</v>
          </cell>
        </row>
        <row r="338">
          <cell r="C338">
            <v>680</v>
          </cell>
          <cell r="D338" t="str">
            <v>Suministro E Instalación De Tanque Elevado Plástico De 1000 Litros Tipo Ajover O Similar Con Conexión</v>
          </cell>
          <cell r="E338" t="str">
            <v>UN</v>
          </cell>
          <cell r="F338">
            <v>542942.32999999996</v>
          </cell>
          <cell r="G338">
            <v>42572</v>
          </cell>
        </row>
        <row r="339">
          <cell r="C339">
            <v>683</v>
          </cell>
          <cell r="D339" t="str">
            <v>Sobrecimiento En Ladrillo Común Sencillo, Con Mortero De Pega Y Pañete Impermeabilizado 1:4, Altura 0.30 Mts</v>
          </cell>
          <cell r="E339" t="str">
            <v>ML</v>
          </cell>
          <cell r="F339">
            <v>32445.21</v>
          </cell>
          <cell r="G339">
            <v>42472</v>
          </cell>
        </row>
        <row r="340">
          <cell r="C340">
            <v>684</v>
          </cell>
          <cell r="D340" t="str">
            <v>Cimiento De 0.30 X  0.50 Metros, En Concreto De 2500 Psi Reforzado Con 4 Varillas De 1/2" , Estribos De 3/8"  A Cada 0.20 Mts</v>
          </cell>
          <cell r="E340" t="str">
            <v>ML</v>
          </cell>
          <cell r="F340">
            <v>96745.5</v>
          </cell>
          <cell r="G340">
            <v>41015</v>
          </cell>
        </row>
        <row r="341">
          <cell r="C341">
            <v>686</v>
          </cell>
          <cell r="D341" t="str">
            <v>Levante De Muro De Carga En Bloque No. 7 De 0.20 X 0.20 X 0.40 Mts</v>
          </cell>
          <cell r="E341" t="str">
            <v>M2</v>
          </cell>
          <cell r="F341">
            <v>60529.66</v>
          </cell>
          <cell r="G341">
            <v>41697</v>
          </cell>
        </row>
        <row r="342">
          <cell r="C342">
            <v>687</v>
          </cell>
          <cell r="D342" t="str">
            <v>Suministro E Instalación De Pilote Metálico De Diámetro = 10",  Longitud = 8.00 Metros, Vaciado En Concreto De 3000 Psi, Punta Metálica (Según Diseño Obras Malecón)</v>
          </cell>
          <cell r="E342" t="str">
            <v>UN</v>
          </cell>
          <cell r="F342">
            <v>2300000</v>
          </cell>
          <cell r="G342">
            <v>41158</v>
          </cell>
        </row>
        <row r="343">
          <cell r="C343">
            <v>688</v>
          </cell>
          <cell r="D343" t="str">
            <v>Suministro, Instalación Y Montaje Mecánico</v>
          </cell>
          <cell r="E343" t="str">
            <v>UN</v>
          </cell>
          <cell r="F343">
            <v>0</v>
          </cell>
          <cell r="G343">
            <v>41481</v>
          </cell>
        </row>
        <row r="344">
          <cell r="C344">
            <v>692</v>
          </cell>
          <cell r="D344" t="str">
            <v>Piso En Baldosa De Cerámica Alfa De 0.45 X 0.45 Mts, Piedra Cid Negro</v>
          </cell>
          <cell r="E344" t="str">
            <v>M2</v>
          </cell>
          <cell r="F344">
            <v>57724.36</v>
          </cell>
          <cell r="G344">
            <v>41892</v>
          </cell>
        </row>
        <row r="345">
          <cell r="C345">
            <v>693</v>
          </cell>
          <cell r="D345" t="str">
            <v>Piso En Baldosa De Cerámica  Alfa Tráfico 4, De 0.45 X 0.45 Mts, Piedra Stone Desert</v>
          </cell>
          <cell r="E345" t="str">
            <v>M2</v>
          </cell>
          <cell r="F345">
            <v>49981.66</v>
          </cell>
          <cell r="G345">
            <v>42314</v>
          </cell>
        </row>
        <row r="346">
          <cell r="C346">
            <v>696</v>
          </cell>
          <cell r="D346" t="str">
            <v>Zócalo En Cerámica Alfa De 0.09 X 0.45 Mts, Piedra Cid Negro</v>
          </cell>
          <cell r="E346" t="str">
            <v>ML</v>
          </cell>
          <cell r="F346">
            <v>9967.6299999999992</v>
          </cell>
          <cell r="G346">
            <v>41075</v>
          </cell>
        </row>
        <row r="347">
          <cell r="C347">
            <v>697</v>
          </cell>
          <cell r="D347" t="str">
            <v>Zócalo En Cerámica Alfa De 0.09 X 0.45 Mts, Piedra Stone Desert</v>
          </cell>
          <cell r="E347" t="str">
            <v>ML</v>
          </cell>
          <cell r="F347">
            <v>8418.8799999999992</v>
          </cell>
          <cell r="G347">
            <v>42314</v>
          </cell>
        </row>
        <row r="348">
          <cell r="C348">
            <v>698</v>
          </cell>
          <cell r="D348" t="str">
            <v>Ventaneria Con Perfileria De Aluminio Y Vidrio De 4 Mm  De 0.50 X 0.40 Metros</v>
          </cell>
          <cell r="E348" t="str">
            <v>UN</v>
          </cell>
          <cell r="F348">
            <v>33936.58</v>
          </cell>
          <cell r="G348">
            <v>40106</v>
          </cell>
        </row>
        <row r="349">
          <cell r="C349">
            <v>704</v>
          </cell>
          <cell r="D349" t="str">
            <v>Suministro E Instalacion De Puerta De Acceso Principal En Aluminio Anodizado Natural, Bronce O Blanco, Y Vidrio De 6 Mm, Incluye Gato, Doble Cerradura, 2 Hojas Batientes, De 2.00 X 2.20 Mts</v>
          </cell>
          <cell r="E349" t="str">
            <v>UN</v>
          </cell>
          <cell r="F349">
            <v>1200000</v>
          </cell>
          <cell r="G349">
            <v>39736</v>
          </cell>
        </row>
        <row r="350">
          <cell r="C350">
            <v>705</v>
          </cell>
          <cell r="D350" t="str">
            <v>Suministro E Instalacion De Puerta De Acceso En Aluminio Anodizado Natural, Bronce O Blanco, Vidrio Transparente De 6 Mm, Incluye Gato, Doble Cerradura Y 2 Hojas Batientes, De 2.00 X 2.60 Mts</v>
          </cell>
          <cell r="E350" t="str">
            <v>UN</v>
          </cell>
          <cell r="F350">
            <v>1320000</v>
          </cell>
          <cell r="G350">
            <v>39736</v>
          </cell>
        </row>
        <row r="351">
          <cell r="C351">
            <v>706</v>
          </cell>
          <cell r="D351" t="str">
            <v>Suministro E Instalacion De Ventanas En Aluminio Anodizado Natural, Bronce O Blanco, Vidrio Transparente De 4 Mm, Cuerpo Fijo, Ventana De 1.00 X 1.00 Mts</v>
          </cell>
          <cell r="E351" t="str">
            <v>UN</v>
          </cell>
          <cell r="F351">
            <v>136000</v>
          </cell>
          <cell r="G351">
            <v>39736</v>
          </cell>
        </row>
        <row r="352">
          <cell r="C352">
            <v>707</v>
          </cell>
          <cell r="D352" t="str">
            <v>Suministro E Instalacion De Ventanas Para Baños En Aluminio Anodizado Natural, Bronce O Blanco, Vidrio Transparente De 4 Mm, Con Hojas Corredizas, Ventana De 0.70 X 0.50 Mts</v>
          </cell>
          <cell r="E352" t="str">
            <v>UN</v>
          </cell>
          <cell r="F352">
            <v>95000</v>
          </cell>
          <cell r="G352">
            <v>42249</v>
          </cell>
        </row>
        <row r="353">
          <cell r="C353">
            <v>708</v>
          </cell>
          <cell r="D353" t="str">
            <v>Suministro E Instalacion De Ventana En Aluminio Anodizado Natural, Bronce O Blanco, Con Vidrio Transparente De 4 Mm, Dividida En 4 Secciones, 2 Fijas Y 2 Corredizas, Ventana De 4.30 X 2.00 Mts</v>
          </cell>
          <cell r="E353" t="str">
            <v>UN</v>
          </cell>
          <cell r="F353">
            <v>900000</v>
          </cell>
          <cell r="G353">
            <v>39736</v>
          </cell>
        </row>
        <row r="354">
          <cell r="C354">
            <v>709</v>
          </cell>
          <cell r="D354" t="str">
            <v>Suministro E Instalacion De Puerta - Ventana En Aluminio Anodizado Natural, Bronce O Blanco, Vidrio Transparente De 6 Mm, Incluye Gato, Doble Cerradura, 2 Hojas Batientes, De 6.00 X 2.00 Mts</v>
          </cell>
          <cell r="E354" t="str">
            <v>UN</v>
          </cell>
          <cell r="F354">
            <v>2000000</v>
          </cell>
          <cell r="G354">
            <v>39736</v>
          </cell>
        </row>
        <row r="355">
          <cell r="C355">
            <v>710</v>
          </cell>
          <cell r="D355" t="str">
            <v>Sobrecimiento En Ladrillo Común Doble, Con Mortero De Pega 1:4 Y Pañete Impermeabilizado, Altura 0.60 Mts</v>
          </cell>
          <cell r="E355" t="str">
            <v>ML</v>
          </cell>
          <cell r="F355">
            <v>106331.62</v>
          </cell>
          <cell r="G355">
            <v>41353</v>
          </cell>
        </row>
        <row r="356">
          <cell r="C356">
            <v>711</v>
          </cell>
          <cell r="D356" t="str">
            <v>Losa Aligerada En Bloque De Arcilla No. 7, De 0.20 X 0.20 X 0.40 Mts, Incluye Acero De Refuerzo Y Formaleta</v>
          </cell>
          <cell r="E356" t="str">
            <v>M2</v>
          </cell>
          <cell r="F356">
            <v>150885.64000000001</v>
          </cell>
          <cell r="G356">
            <v>41075</v>
          </cell>
        </row>
        <row r="357">
          <cell r="C357">
            <v>712</v>
          </cell>
          <cell r="D357" t="str">
            <v>Losa Aligerada En Bloque De Arcilla No. 4 De 0.10 X 0.20 X 0.40 Mts, Incluye Acero De Refuerzo Y Formaleta</v>
          </cell>
          <cell r="E357" t="str">
            <v>M2</v>
          </cell>
          <cell r="F357">
            <v>142435.31</v>
          </cell>
          <cell r="G357">
            <v>39827</v>
          </cell>
        </row>
        <row r="358">
          <cell r="C358">
            <v>713</v>
          </cell>
          <cell r="D358" t="str">
            <v>Losa Maciza En Concreto De 3000 Psi, Reforzada Con Varillas De 1/2"  En Ambos Sentidos A Cada 0.20 Mts, E = 0.15 Mts</v>
          </cell>
          <cell r="E358" t="str">
            <v>M2</v>
          </cell>
          <cell r="F358">
            <v>203325.37</v>
          </cell>
          <cell r="G358">
            <v>42496</v>
          </cell>
        </row>
        <row r="359">
          <cell r="C359">
            <v>714</v>
          </cell>
          <cell r="D359" t="str">
            <v>Losa Maciza En Concreto De 3000 Psi Reforzada Con Varillas De 3/8"  En Ambos Sentidos A Cada 0.15  Mts, Espesor 0.05 Mts</v>
          </cell>
          <cell r="E359" t="str">
            <v>M2</v>
          </cell>
          <cell r="F359">
            <v>73202.080000000002</v>
          </cell>
          <cell r="G359">
            <v>41386</v>
          </cell>
        </row>
        <row r="360">
          <cell r="C360">
            <v>715</v>
          </cell>
          <cell r="D360" t="str">
            <v>Lavamanos Corrido, Levante En Ladrillo Doble, Losa En Concreto  De 3000 Psi, Espesor  0.05 Mts, Reforzada Con Varillas De 3/8"  A Cada 0.15 Mts En Ambos Sentidos, Pañete Impermeabilizado Con Mortero 1:4, Enchape En Baldosa De Ceramica.</v>
          </cell>
          <cell r="E360" t="str">
            <v>ML</v>
          </cell>
          <cell r="F360">
            <v>282265.33</v>
          </cell>
          <cell r="G360">
            <v>41666</v>
          </cell>
        </row>
        <row r="361">
          <cell r="C361">
            <v>718</v>
          </cell>
          <cell r="D361" t="str">
            <v>Suministro E Instalación De Cercha En Madera De Abarco, De 8.40 Mts De Luz, Altura 1.00 Mts.</v>
          </cell>
          <cell r="E361" t="str">
            <v>UN</v>
          </cell>
          <cell r="F361">
            <v>1112023</v>
          </cell>
          <cell r="G361">
            <v>41067</v>
          </cell>
        </row>
        <row r="362">
          <cell r="C362">
            <v>719</v>
          </cell>
          <cell r="D362" t="str">
            <v>Orinal Corrido, Levante En Ladrillo Doble, Losa En Concreto De 3000 Psi Espesor 0.05 Mts, Reforzada Con Varillas De 3/8"  En Ambos Sentidos, Pañete Impermeabilizado, Y Enchape En Baldosa De Ceramica</v>
          </cell>
          <cell r="E362" t="str">
            <v>ML</v>
          </cell>
          <cell r="F362">
            <v>227015.96</v>
          </cell>
          <cell r="G362">
            <v>40672</v>
          </cell>
        </row>
        <row r="363">
          <cell r="C363">
            <v>720</v>
          </cell>
          <cell r="D363" t="str">
            <v>Excavación Para Tuberia De 0.20 X 0.10 Mts Y Retiro De Material</v>
          </cell>
          <cell r="E363" t="str">
            <v>ML</v>
          </cell>
          <cell r="F363">
            <v>4670</v>
          </cell>
          <cell r="G363">
            <v>41927</v>
          </cell>
        </row>
        <row r="364">
          <cell r="C364">
            <v>721</v>
          </cell>
          <cell r="D364" t="str">
            <v>Cimiento De 0.10 X 0.20 Metros En Concreto De Fc = 3000 Psi</v>
          </cell>
          <cell r="E364" t="str">
            <v>ML</v>
          </cell>
          <cell r="F364">
            <v>15480.28</v>
          </cell>
          <cell r="G364">
            <v>41015</v>
          </cell>
        </row>
        <row r="365">
          <cell r="C365">
            <v>722</v>
          </cell>
          <cell r="D365" t="str">
            <v>Suministro E Instalacion De Juego De Porterias Para Cancha De Minifutbol, En Tuberia Galvanizada De 3"  En El Marco Y 2"  En Traseras, Incluye Pintura Con Anticorrosivo Y  Esmalte, Con Mallas En Nylon, Ancho 3.00 Mts, Altura 2.00 Mts Y Fondo 0.80 Mts</v>
          </cell>
          <cell r="E365" t="str">
            <v>JG</v>
          </cell>
          <cell r="F365">
            <v>1500000</v>
          </cell>
          <cell r="G365">
            <v>39876</v>
          </cell>
        </row>
        <row r="366">
          <cell r="C366">
            <v>723</v>
          </cell>
          <cell r="D366" t="str">
            <v>Suministro E Instalacion De Focos De Encendido Instantaneo, Ahorrador De Energia, De 30 Watios</v>
          </cell>
          <cell r="E366" t="str">
            <v>UN</v>
          </cell>
          <cell r="F366">
            <v>10000</v>
          </cell>
          <cell r="G366">
            <v>39742</v>
          </cell>
        </row>
        <row r="367">
          <cell r="C367">
            <v>724</v>
          </cell>
          <cell r="D367" t="str">
            <v>Capitulo - Suplemento De Trabajo En Tensión</v>
          </cell>
          <cell r="E367" t="str">
            <v>SD</v>
          </cell>
          <cell r="F367">
            <v>0</v>
          </cell>
          <cell r="G367">
            <v>41554</v>
          </cell>
        </row>
        <row r="368">
          <cell r="C368">
            <v>725</v>
          </cell>
          <cell r="D368" t="str">
            <v>Suministro E Instalacion De Ventaneria En Aluminio, Natural, Bronce O Blanco, Corredizas, Incluye Vidrio De 4 Mm, Transparenteo Color Bronce, Incluye Cerradura Y Accesorios</v>
          </cell>
          <cell r="E368" t="str">
            <v>M2</v>
          </cell>
          <cell r="F368">
            <v>135000</v>
          </cell>
          <cell r="G368">
            <v>42249</v>
          </cell>
        </row>
        <row r="369">
          <cell r="C369">
            <v>726</v>
          </cell>
          <cell r="D369" t="str">
            <v>Pintura De Puertas En Esmalte De Pintuco O Similar</v>
          </cell>
          <cell r="E369" t="str">
            <v>UN</v>
          </cell>
          <cell r="F369">
            <v>115679.44</v>
          </cell>
          <cell r="G369">
            <v>41047</v>
          </cell>
        </row>
        <row r="370">
          <cell r="C370">
            <v>727</v>
          </cell>
          <cell r="D370" t="str">
            <v>Suministro E Instalacion De Tablero En Lamina De Formica, Incluye Marco Y Base Para Marcadores Y Borrador En Madera De 2.50 X 1.20 Mts.</v>
          </cell>
          <cell r="E370" t="str">
            <v>UN</v>
          </cell>
          <cell r="F370">
            <v>280000</v>
          </cell>
          <cell r="G370">
            <v>39743</v>
          </cell>
        </row>
        <row r="371">
          <cell r="C371">
            <v>731</v>
          </cell>
          <cell r="D371" t="str">
            <v>Suministro, Instalación Y Montaje De Losa, Estructura Corpalosa  Steel Deck 3", En Lámina Calibre 18, Incluye Viguetas Y Riostras, Fundida En Concreto De 3000 Psi, E = 0.12 Mts Con Sus Refuerzos Y Malla Electrosoldada</v>
          </cell>
          <cell r="E371" t="str">
            <v>GL</v>
          </cell>
          <cell r="F371">
            <v>20283136.27</v>
          </cell>
          <cell r="G371">
            <v>41075</v>
          </cell>
        </row>
        <row r="372">
          <cell r="C372">
            <v>732</v>
          </cell>
          <cell r="D372" t="str">
            <v>Suministro, Instalación Y Montaje De Losa, Estructura Corpalosa  Steel Deck 3", En Lámina Calibre 18, Incluye Viguetas Y Riostras, Fundida En Concreto De 3000 Psi, E = 0.12 Mts Con Sus Refuerzos Y Malla Electrosoldada</v>
          </cell>
          <cell r="E372" t="str">
            <v>M2</v>
          </cell>
          <cell r="F372">
            <v>125010.37</v>
          </cell>
          <cell r="G372">
            <v>42524</v>
          </cell>
        </row>
        <row r="373">
          <cell r="C373">
            <v>733</v>
          </cell>
          <cell r="D373" t="str">
            <v>Escaleras En Concreto De 3000 Psi, No Incluye Acero De Refuerzo.</v>
          </cell>
          <cell r="E373" t="str">
            <v>M3</v>
          </cell>
          <cell r="F373">
            <v>1438176.3</v>
          </cell>
          <cell r="G373">
            <v>42578</v>
          </cell>
        </row>
        <row r="374">
          <cell r="C374">
            <v>737</v>
          </cell>
          <cell r="D374" t="str">
            <v>Losa Aligerada E= 0.40 Mts, Incluye Bloque De Entrepiso, Concreto De 3000 Psi Y Formaleta</v>
          </cell>
          <cell r="E374" t="str">
            <v>M2</v>
          </cell>
          <cell r="F374">
            <v>185177.71</v>
          </cell>
          <cell r="G374">
            <v>41022</v>
          </cell>
        </row>
        <row r="375">
          <cell r="C375">
            <v>738</v>
          </cell>
          <cell r="D375" t="str">
            <v>Escalera En Concreto De 3000 Psi En Dos Tramos, De 1.25 Metros Cada Uno, Huella De 0.30 Metros Y Contrahuella De 0.18 Metros, Area Total 3.60 De Ancho Por 3.70 Metros, Acabado En Granito Pulido Con Pirlan, No Incluye Acero De Refuerzo</v>
          </cell>
          <cell r="E375" t="str">
            <v>UN</v>
          </cell>
          <cell r="F375">
            <v>8411913.5</v>
          </cell>
          <cell r="G375">
            <v>42429</v>
          </cell>
        </row>
        <row r="376">
          <cell r="C376">
            <v>740</v>
          </cell>
          <cell r="D376" t="str">
            <v>Piso En Baldosa De Granito De 0.33 X 0.33 Mts Pulido</v>
          </cell>
          <cell r="E376" t="str">
            <v>M2</v>
          </cell>
          <cell r="F376">
            <v>73467.490000000005</v>
          </cell>
          <cell r="G376">
            <v>42578</v>
          </cell>
        </row>
        <row r="377">
          <cell r="C377">
            <v>744</v>
          </cell>
          <cell r="D377" t="str">
            <v>Piso En Granito Pulido Con Pirlan De Aluminio, Cuadros De 1.00 X 1.00 Mts</v>
          </cell>
          <cell r="E377" t="str">
            <v>M2</v>
          </cell>
          <cell r="F377">
            <v>95720.88</v>
          </cell>
          <cell r="G377">
            <v>41936</v>
          </cell>
        </row>
        <row r="378">
          <cell r="C378">
            <v>745</v>
          </cell>
          <cell r="D378" t="str">
            <v>Suministro E Instalación De División Metálica En Lámina Galvanizada Calibre 20, De Doble Faz, Y Marco Calibre 18, Incluye Pintura Anticorrosiva Y Esmalte</v>
          </cell>
          <cell r="E378" t="str">
            <v>M2</v>
          </cell>
          <cell r="F378">
            <v>147540</v>
          </cell>
          <cell r="G378">
            <v>42524</v>
          </cell>
        </row>
        <row r="379">
          <cell r="C379">
            <v>747</v>
          </cell>
          <cell r="D379" t="str">
            <v>Suministro E Instalación De Lavaplatos Sencillo En Acero Inoxidable, Con Una Ala Y Una Cubeta, Incluye Grifería Cuello De Ganso Metálica</v>
          </cell>
          <cell r="E379" t="str">
            <v>UN</v>
          </cell>
          <cell r="F379">
            <v>558612.5</v>
          </cell>
          <cell r="G379">
            <v>42578</v>
          </cell>
        </row>
        <row r="380">
          <cell r="C380">
            <v>748</v>
          </cell>
          <cell r="D380" t="str">
            <v>Valor Estimado Por Gestiones Y Descargos Que Genera Pago Con La Presentación De La Factura Cancelada Ante Electricaribe</v>
          </cell>
          <cell r="E380" t="str">
            <v>GL</v>
          </cell>
          <cell r="F380">
            <v>3681250</v>
          </cell>
          <cell r="G380">
            <v>41570</v>
          </cell>
        </row>
        <row r="381">
          <cell r="C381">
            <v>749</v>
          </cell>
          <cell r="D381" t="str">
            <v>Reinstalación De Cubierta En Teja Canaleta 43, Incluye Sellante De Junta, Tornillo De Fijación Y Ganchos</v>
          </cell>
          <cell r="E381" t="str">
            <v>M2</v>
          </cell>
          <cell r="F381">
            <v>21904.2</v>
          </cell>
          <cell r="G381">
            <v>41067</v>
          </cell>
        </row>
        <row r="382">
          <cell r="C382">
            <v>750</v>
          </cell>
          <cell r="D382" t="str">
            <v>Tapa Para Canal Pluvial En Concreto Reforzado De 3000 Psi, E = 0.07 Mts</v>
          </cell>
          <cell r="E382" t="str">
            <v>M2</v>
          </cell>
          <cell r="F382">
            <v>45500</v>
          </cell>
          <cell r="G382">
            <v>39749</v>
          </cell>
        </row>
        <row r="383">
          <cell r="C383">
            <v>752</v>
          </cell>
          <cell r="D383" t="str">
            <v>Limpieza General Y Retiro De Material</v>
          </cell>
          <cell r="E383" t="str">
            <v>GL</v>
          </cell>
          <cell r="F383">
            <v>100000</v>
          </cell>
          <cell r="G383">
            <v>42466</v>
          </cell>
        </row>
        <row r="384">
          <cell r="C384">
            <v>753</v>
          </cell>
          <cell r="D384" t="str">
            <v>Arreglo De Tubería Electrica Conduit Pvc 1/2", Incluye Alambrado</v>
          </cell>
          <cell r="E384" t="str">
            <v>ML</v>
          </cell>
          <cell r="F384">
            <v>14400</v>
          </cell>
          <cell r="G384">
            <v>41948</v>
          </cell>
        </row>
        <row r="385">
          <cell r="C385">
            <v>754</v>
          </cell>
          <cell r="D385" t="str">
            <v>Suministro E Instalación De Tapas En Concreto De 3000 Psi E = 0.10 Metros, Marco En L De 4" X 4" X 1/4",  De Diametro 1.00 Metro, Para Acceso A Pozo Humedo Y Registro</v>
          </cell>
          <cell r="E385" t="str">
            <v>UN</v>
          </cell>
          <cell r="F385">
            <v>102000</v>
          </cell>
          <cell r="G385">
            <v>41479</v>
          </cell>
        </row>
        <row r="386">
          <cell r="C386">
            <v>755</v>
          </cell>
          <cell r="D386" t="str">
            <v>Suministro E Instalación De Electrobomba C - 210, Incluye Todos Los Accesorios Y Fijación</v>
          </cell>
          <cell r="E386" t="str">
            <v>GL</v>
          </cell>
          <cell r="F386">
            <v>3560000</v>
          </cell>
          <cell r="G386">
            <v>41345</v>
          </cell>
        </row>
        <row r="387">
          <cell r="C387">
            <v>756</v>
          </cell>
          <cell r="D387" t="str">
            <v>Suministro E Instalacion De Puerta Metalica Incluye Marco De 0.70 X 2.00 Metros</v>
          </cell>
          <cell r="E387" t="str">
            <v>UN</v>
          </cell>
          <cell r="F387">
            <v>143181.9</v>
          </cell>
          <cell r="G387">
            <v>40106</v>
          </cell>
        </row>
        <row r="388">
          <cell r="C388">
            <v>757</v>
          </cell>
          <cell r="D388" t="str">
            <v>Localizacion, Medida Y Control De Niveles En Arroyos No Canalizados De Seccion &gt; 4.00 Mts Y &lt; 12.00 Mts.</v>
          </cell>
          <cell r="E388" t="str">
            <v>ML</v>
          </cell>
          <cell r="F388">
            <v>2448.81</v>
          </cell>
          <cell r="G388">
            <v>41906</v>
          </cell>
        </row>
        <row r="389">
          <cell r="C389">
            <v>758</v>
          </cell>
          <cell r="D389" t="str">
            <v>Limpieza Con Retrocargador De Llanta, En Arroyos No Canalizados De Seccion &gt; 4.00 Mts Y &lt; 12.00 Mts</v>
          </cell>
          <cell r="E389" t="str">
            <v>ML</v>
          </cell>
          <cell r="F389">
            <v>30983.33</v>
          </cell>
          <cell r="G389">
            <v>40669</v>
          </cell>
        </row>
        <row r="390">
          <cell r="C390">
            <v>759</v>
          </cell>
          <cell r="D390" t="str">
            <v>Corte, Excavacion Y Conformacion De Taludes En Arroyos No Canalizados De Sección &gt; 4.00 Mts Y &lt; 12.00 Mts</v>
          </cell>
          <cell r="E390" t="str">
            <v>ML</v>
          </cell>
          <cell r="F390">
            <v>46453.33</v>
          </cell>
          <cell r="G390">
            <v>40669</v>
          </cell>
        </row>
        <row r="391">
          <cell r="C391">
            <v>761</v>
          </cell>
          <cell r="D391" t="str">
            <v>Retiro En Volquetas De Material Contaminado, Basuras Y Escombro En Canalizaciones De Sección &gt; 4.00 Metros Y &lt; 12.00 Metros</v>
          </cell>
          <cell r="E391" t="str">
            <v>M3</v>
          </cell>
          <cell r="F391">
            <v>20931.939999999999</v>
          </cell>
          <cell r="G391">
            <v>41906</v>
          </cell>
        </row>
        <row r="392">
          <cell r="C392">
            <v>762</v>
          </cell>
          <cell r="D392" t="str">
            <v>Limpieza General Y Retiro De Material</v>
          </cell>
          <cell r="E392" t="str">
            <v>GL</v>
          </cell>
          <cell r="F392">
            <v>750000</v>
          </cell>
          <cell r="G392">
            <v>41570</v>
          </cell>
        </row>
        <row r="393">
          <cell r="C393">
            <v>763</v>
          </cell>
          <cell r="D393" t="str">
            <v>Limpieza Manual Con La Comunidad</v>
          </cell>
          <cell r="E393" t="str">
            <v>JO</v>
          </cell>
          <cell r="F393">
            <v>60900</v>
          </cell>
          <cell r="G393">
            <v>40282</v>
          </cell>
        </row>
        <row r="394">
          <cell r="C394">
            <v>764</v>
          </cell>
          <cell r="D394" t="str">
            <v>Limpieza Con Retroexcavadora  Sobre Oruga, En Arroyos No Canalizados De Sección &gt; 4.00 Mts Y &lt; 12.00 Mts</v>
          </cell>
          <cell r="E394" t="str">
            <v>ML</v>
          </cell>
          <cell r="F394">
            <v>33275</v>
          </cell>
          <cell r="G394">
            <v>41906</v>
          </cell>
        </row>
        <row r="395">
          <cell r="C395">
            <v>765</v>
          </cell>
          <cell r="D395" t="str">
            <v>Demolición De Sobrenivel En Ladrillo Doble Altura 1.00 Metros.</v>
          </cell>
          <cell r="E395" t="str">
            <v>ML</v>
          </cell>
          <cell r="F395">
            <v>27257.69</v>
          </cell>
          <cell r="G395">
            <v>41927</v>
          </cell>
        </row>
        <row r="396">
          <cell r="C396">
            <v>766</v>
          </cell>
          <cell r="D396" t="str">
            <v>Limpieza General Y Retiro De Material</v>
          </cell>
          <cell r="E396" t="str">
            <v>GL</v>
          </cell>
          <cell r="F396">
            <v>500000</v>
          </cell>
          <cell r="G396">
            <v>42466</v>
          </cell>
        </row>
        <row r="397">
          <cell r="C397">
            <v>767</v>
          </cell>
          <cell r="D397" t="str">
            <v>Viga Sobre Muro En Concreto De 3000 Psi De 0.15 X 0.20 Metros, No Incluye Acero De Refuerzo.</v>
          </cell>
          <cell r="E397" t="str">
            <v>M3</v>
          </cell>
          <cell r="F397">
            <v>1020917.33</v>
          </cell>
          <cell r="G397">
            <v>41075</v>
          </cell>
        </row>
        <row r="398">
          <cell r="C398">
            <v>768</v>
          </cell>
          <cell r="D398" t="str">
            <v>Puntos De Soldadura Para Tubería Galvanizada</v>
          </cell>
          <cell r="E398" t="str">
            <v>UN</v>
          </cell>
          <cell r="F398">
            <v>45000</v>
          </cell>
          <cell r="G398">
            <v>41381</v>
          </cell>
        </row>
        <row r="399">
          <cell r="C399">
            <v>769</v>
          </cell>
          <cell r="D399" t="str">
            <v>Levante De Muro En Bloque Vibrado Estructural, Espesor 0.20 Mts, Con Celdas Rellenas En Concreto De 3000 Psi, No Incluye Acero De Refuerzo</v>
          </cell>
          <cell r="E399" t="str">
            <v>M2</v>
          </cell>
          <cell r="F399">
            <v>97578.5</v>
          </cell>
          <cell r="G399">
            <v>41673</v>
          </cell>
        </row>
        <row r="400">
          <cell r="C400">
            <v>770</v>
          </cell>
          <cell r="D400" t="str">
            <v>Limpieza De Caño Con Retroexcavadora Sobre Oruga, Montada En Barcaza, Con Ancho &gt; 5 Metros Y &lt; 8 Metros Y Una Profundidad &gt; 1 Metro Y &lt; 2 Metros.</v>
          </cell>
          <cell r="E400" t="str">
            <v>ML</v>
          </cell>
          <cell r="F400">
            <v>70307.570000000007</v>
          </cell>
          <cell r="G400">
            <v>40669</v>
          </cell>
        </row>
        <row r="401">
          <cell r="C401">
            <v>775</v>
          </cell>
          <cell r="D401" t="str">
            <v>Suministro E Instalación De Puerta / Ventanas  O Estera Enroyable Metálica, Con 2 Rieles, 2 Portacandados, Mecanismo, Resortes, Cañuela, Incluye Instalación Con Servicio De Albañileria</v>
          </cell>
          <cell r="E401" t="str">
            <v>M2</v>
          </cell>
          <cell r="F401">
            <v>165000</v>
          </cell>
          <cell r="G401">
            <v>42758</v>
          </cell>
        </row>
        <row r="402">
          <cell r="C402">
            <v>776</v>
          </cell>
          <cell r="D402" t="str">
            <v>Suministro E Instalación De Portón Metálico, De 2 Hojas En Lámina Galvanizada Calibre 20, Incluye Estructura Y Troquelado, De 3.00 X 2.00 Metros</v>
          </cell>
          <cell r="E402" t="str">
            <v>UN</v>
          </cell>
          <cell r="F402">
            <v>800000</v>
          </cell>
          <cell r="G402">
            <v>41799</v>
          </cell>
        </row>
        <row r="403">
          <cell r="C403">
            <v>777</v>
          </cell>
          <cell r="D403" t="str">
            <v>Suministro E Instalación De Mesón En Concreto, Acabado En Granito Pulido, Con Lavamanos De Sobreponer Línea Blanca Corona O Similar Con Grifería, Incluye Levante Y Pañete Con Mortero 1:4</v>
          </cell>
          <cell r="E403" t="str">
            <v>UN</v>
          </cell>
          <cell r="F403">
            <v>612295.89</v>
          </cell>
          <cell r="G403">
            <v>42403</v>
          </cell>
        </row>
        <row r="404">
          <cell r="C404">
            <v>778</v>
          </cell>
          <cell r="D404" t="str">
            <v>Plantilla Para Piso En Concreto De 2500 Psi E = 0.07 Metros</v>
          </cell>
          <cell r="E404" t="str">
            <v>M2</v>
          </cell>
          <cell r="F404">
            <v>31984.63</v>
          </cell>
          <cell r="G404">
            <v>42578</v>
          </cell>
        </row>
        <row r="405">
          <cell r="C405">
            <v>779</v>
          </cell>
          <cell r="D405" t="str">
            <v>Limpieza Con Retroexcavadora De Llanta, En Arroyos Canalizados De Seccion &gt; 4.00 Mts Y &lt; 6.00 Mts Y Sus Taludes</v>
          </cell>
          <cell r="E405" t="str">
            <v>ML</v>
          </cell>
          <cell r="F405">
            <v>26050</v>
          </cell>
          <cell r="G405">
            <v>40669</v>
          </cell>
        </row>
        <row r="406">
          <cell r="C406">
            <v>780</v>
          </cell>
          <cell r="D406" t="str">
            <v>Limpieza Manual</v>
          </cell>
          <cell r="E406" t="str">
            <v>JO</v>
          </cell>
          <cell r="F406">
            <v>60900</v>
          </cell>
          <cell r="G406">
            <v>41008</v>
          </cell>
        </row>
        <row r="407">
          <cell r="C407">
            <v>781</v>
          </cell>
          <cell r="D407" t="str">
            <v>Retiro En Volqueta De Material Contaminado, Basuras Y Escombro</v>
          </cell>
          <cell r="E407" t="str">
            <v>M3</v>
          </cell>
          <cell r="F407">
            <v>15025</v>
          </cell>
          <cell r="G407">
            <v>41068</v>
          </cell>
        </row>
        <row r="408">
          <cell r="C408">
            <v>782</v>
          </cell>
          <cell r="D408" t="str">
            <v>Siembra, Resiembra Con Reposición De Plantas Y Mantenimiento O Podas De Pasto Vetiver, Incluye Los Insumos Necesarios Como Materia Organica, Fertilizantes Y Otros</v>
          </cell>
          <cell r="E408" t="str">
            <v>M2</v>
          </cell>
          <cell r="F408">
            <v>3560.8</v>
          </cell>
          <cell r="G408">
            <v>41906</v>
          </cell>
        </row>
        <row r="409">
          <cell r="C409">
            <v>787</v>
          </cell>
          <cell r="D409" t="str">
            <v>Suministro De Pasto Vetiver Tallo &gt; 0.18 Mts, Incluye Transporte Al Sitio</v>
          </cell>
          <cell r="E409" t="str">
            <v>UN</v>
          </cell>
          <cell r="F409">
            <v>1614.5</v>
          </cell>
          <cell r="G409">
            <v>41025</v>
          </cell>
        </row>
        <row r="410">
          <cell r="C410">
            <v>788</v>
          </cell>
          <cell r="D410" t="str">
            <v>Andén En Concreto De Fc = 3000 Psi E = 0.15 Metros</v>
          </cell>
          <cell r="E410" t="str">
            <v>M3</v>
          </cell>
          <cell r="F410">
            <v>596185.30000000005</v>
          </cell>
          <cell r="G410">
            <v>42067</v>
          </cell>
        </row>
        <row r="411">
          <cell r="C411">
            <v>789</v>
          </cell>
          <cell r="D411" t="str">
            <v>Muro Para Soporte O Estribos De Puente En Concreto De 3000 Psi, No Incluye Acero De Refuerzo</v>
          </cell>
          <cell r="E411" t="str">
            <v>M3</v>
          </cell>
          <cell r="F411">
            <v>604184.52</v>
          </cell>
          <cell r="G411">
            <v>41717</v>
          </cell>
        </row>
        <row r="412">
          <cell r="C412">
            <v>791</v>
          </cell>
          <cell r="D412" t="str">
            <v>Suministro E Instalación Línea De Impulsión</v>
          </cell>
          <cell r="E412" t="str">
            <v>UN</v>
          </cell>
          <cell r="F412">
            <v>0</v>
          </cell>
          <cell r="G412">
            <v>41481</v>
          </cell>
        </row>
        <row r="413">
          <cell r="C413">
            <v>795</v>
          </cell>
          <cell r="D413" t="str">
            <v>Losa Aligerada En Bloque De Entrepiso De 0.10 X 0.20 X 0.40 Mts, Incluye Acero De Refuerzo Y Formaleta. E= 0.10 Mts</v>
          </cell>
          <cell r="E413" t="str">
            <v>M2</v>
          </cell>
          <cell r="F413">
            <v>107326.38</v>
          </cell>
          <cell r="G413">
            <v>41556</v>
          </cell>
        </row>
        <row r="414">
          <cell r="C414">
            <v>797</v>
          </cell>
          <cell r="D414" t="str">
            <v>Suministro E Instalación De Ducha Sencilla, Tipo Económica Completa</v>
          </cell>
          <cell r="E414" t="str">
            <v>UN</v>
          </cell>
          <cell r="F414">
            <v>46161.05</v>
          </cell>
          <cell r="G414">
            <v>42578</v>
          </cell>
        </row>
        <row r="415">
          <cell r="C415">
            <v>799</v>
          </cell>
          <cell r="D415" t="str">
            <v>Suministro, Instalacion Y Montaje De Elementos Y Modulos Recreacionales Para El Parque Los Pitufos, Ubicado En La Carrera 9 Con Calle 46E, Barrio Ciudadela, Distrito De Barranquilla</v>
          </cell>
          <cell r="E415" t="str">
            <v>GL</v>
          </cell>
          <cell r="F415">
            <v>3955600</v>
          </cell>
          <cell r="G415">
            <v>40304</v>
          </cell>
        </row>
        <row r="416">
          <cell r="C416">
            <v>842</v>
          </cell>
          <cell r="D416" t="str">
            <v>Grada De 1.00 X 0.60 X 0.50 Mts, Incluye Cimiento En Concreto Simple De 3000 Psi, Levante En Ladrillo Comun, Pañetado, Y Placa De Concreto De 3000 Psi Con Estribos De 3/8"  En Ambos Sentidos A Cada 0.15 Mts</v>
          </cell>
          <cell r="E416" t="str">
            <v>UN</v>
          </cell>
          <cell r="F416">
            <v>272905.11</v>
          </cell>
          <cell r="G416">
            <v>39856</v>
          </cell>
        </row>
        <row r="417">
          <cell r="C417">
            <v>843</v>
          </cell>
          <cell r="D417" t="str">
            <v>Grada De 3.00 X 0.70 X 0.50 Mts, Incluye Cimiento En Concreto Simple De 3000 Psi, Levante En Ladrillo Común, Pañetado, Placa En Losa Maciza De 0.05 Mts En Concreto De 3000 Psi, Reforzado Con Varillas De 3/8"  En Ambos Sentidos A Cada 0.15 Mts</v>
          </cell>
          <cell r="E417" t="str">
            <v>UN</v>
          </cell>
          <cell r="F417">
            <v>683249.54</v>
          </cell>
          <cell r="G417">
            <v>41680</v>
          </cell>
        </row>
        <row r="418">
          <cell r="C418">
            <v>844</v>
          </cell>
          <cell r="D418" t="str">
            <v>Suministro E Instalación De Malla De Acero Galvanizada Forrada En Pvc, Calibre 7.5, Hueco De 1 1/2" X 1 1/2", Reforzada Con Tubo Galvanizado De 2", Riostras En Tubería Galvanizada De 1", Incluye Barras Tensoras Forradas En Pvc Calibre 9, Amarres Forrados En Pvc Calibre 10 , Bases Para Postes Y Viga En Concreto, Acabado Con Pintura Anticorrosiva Y Esmalte, Altura 2.50 Metros (Ver Diseño)</v>
          </cell>
          <cell r="E418" t="str">
            <v>M2</v>
          </cell>
          <cell r="F418">
            <v>62000</v>
          </cell>
          <cell r="G418">
            <v>42314</v>
          </cell>
        </row>
        <row r="419">
          <cell r="C419">
            <v>845</v>
          </cell>
          <cell r="D419" t="str">
            <v>Suministro E Instalación De Malla Ciclón Galvanizada Calibre 10 , Sencilla Con Tubo Galvanizado De 1 1/2"  Para Parales</v>
          </cell>
          <cell r="E419" t="str">
            <v>M2</v>
          </cell>
          <cell r="F419">
            <v>43600</v>
          </cell>
          <cell r="G419">
            <v>41068</v>
          </cell>
        </row>
        <row r="420">
          <cell r="C420">
            <v>846</v>
          </cell>
          <cell r="D420" t="str">
            <v>Excavación Para Cimiento De 0.15 X 0.15 Mts Y Retiro De Material</v>
          </cell>
          <cell r="E420" t="str">
            <v>ML</v>
          </cell>
          <cell r="F420">
            <v>4670</v>
          </cell>
          <cell r="G420">
            <v>42314</v>
          </cell>
        </row>
        <row r="421">
          <cell r="C421">
            <v>847</v>
          </cell>
          <cell r="D421" t="str">
            <v>Cimiento De 0.15 X 0.15 Metros En Concreto De Fc = 3000 Psi</v>
          </cell>
          <cell r="E421" t="str">
            <v>ML</v>
          </cell>
          <cell r="F421">
            <v>15480.28</v>
          </cell>
          <cell r="G421">
            <v>41386</v>
          </cell>
        </row>
        <row r="422">
          <cell r="C422">
            <v>848</v>
          </cell>
          <cell r="D422" t="str">
            <v>Demolición De Estructura En Concreto Reforzado,  Con Ancho &lt; 0.30 Metros Incluye Retiro De Material</v>
          </cell>
          <cell r="E422" t="str">
            <v>M2</v>
          </cell>
          <cell r="F422">
            <v>40408.14</v>
          </cell>
          <cell r="G422">
            <v>42417</v>
          </cell>
        </row>
        <row r="423">
          <cell r="C423">
            <v>869</v>
          </cell>
          <cell r="D423" t="str">
            <v>Suministro E Instalación De Luminaria Tipo Wall Pack De 175 W - 220 V Matal Halide, Ref. Quimbaya Ii Mhr Roy Alpha, Incluye Bombillo Y Fotocelda</v>
          </cell>
          <cell r="E423" t="str">
            <v>UN</v>
          </cell>
          <cell r="F423">
            <v>462320</v>
          </cell>
          <cell r="G423">
            <v>41480</v>
          </cell>
        </row>
        <row r="424">
          <cell r="C424">
            <v>879</v>
          </cell>
          <cell r="D424" t="str">
            <v>Piso En Baldosa Duranato Color Beige Con Vetas De 0.60 X 0.60 Mts</v>
          </cell>
          <cell r="E424" t="str">
            <v>M2</v>
          </cell>
          <cell r="F424">
            <v>78650.78</v>
          </cell>
          <cell r="G424">
            <v>41057</v>
          </cell>
        </row>
        <row r="425">
          <cell r="C425">
            <v>888</v>
          </cell>
          <cell r="D425" t="str">
            <v>Formaleteria Metálica Para Losa</v>
          </cell>
          <cell r="E425" t="str">
            <v>M2</v>
          </cell>
          <cell r="F425">
            <v>3168.43</v>
          </cell>
          <cell r="G425">
            <v>42825</v>
          </cell>
        </row>
        <row r="426">
          <cell r="C426">
            <v>889</v>
          </cell>
          <cell r="D426" t="str">
            <v>Formaletería Metálica Para Muro</v>
          </cell>
          <cell r="E426" t="str">
            <v>M2</v>
          </cell>
          <cell r="F426">
            <v>2691.43</v>
          </cell>
          <cell r="G426">
            <v>42825</v>
          </cell>
        </row>
        <row r="427">
          <cell r="C427">
            <v>890</v>
          </cell>
          <cell r="D427" t="str">
            <v>Formaletería Metálica Para Columna Altura 2.40 Mts</v>
          </cell>
          <cell r="E427" t="str">
            <v>DI</v>
          </cell>
          <cell r="F427">
            <v>13376.32</v>
          </cell>
          <cell r="G427">
            <v>42825</v>
          </cell>
        </row>
        <row r="428">
          <cell r="C428">
            <v>891</v>
          </cell>
          <cell r="D428" t="str">
            <v>Formaleteria Metalica Para Columna</v>
          </cell>
          <cell r="E428" t="str">
            <v>ML</v>
          </cell>
          <cell r="F428">
            <v>5618.05</v>
          </cell>
          <cell r="G428">
            <v>42825</v>
          </cell>
        </row>
        <row r="429">
          <cell r="C429">
            <v>892</v>
          </cell>
          <cell r="D429" t="str">
            <v>Formaletería Metálica Por Una Cara Para Viga, Columna De Confinamiento &lt; 0.50 Mts</v>
          </cell>
          <cell r="E429" t="str">
            <v>ML</v>
          </cell>
          <cell r="F429">
            <v>1170</v>
          </cell>
          <cell r="G429">
            <v>42752</v>
          </cell>
        </row>
        <row r="430">
          <cell r="C430">
            <v>896</v>
          </cell>
          <cell r="D430" t="str">
            <v>Concreto De 1500 Psi</v>
          </cell>
          <cell r="E430" t="str">
            <v>M3</v>
          </cell>
          <cell r="F430">
            <v>235430.04</v>
          </cell>
          <cell r="G430">
            <v>42438</v>
          </cell>
        </row>
        <row r="431">
          <cell r="C431">
            <v>897</v>
          </cell>
          <cell r="D431" t="str">
            <v>Plantilla Para Piso En Concreto De 1500 Psi E = 0.05 Mts</v>
          </cell>
          <cell r="E431" t="str">
            <v>M2</v>
          </cell>
          <cell r="F431">
            <v>20310.88</v>
          </cell>
          <cell r="G431">
            <v>42415</v>
          </cell>
        </row>
        <row r="432">
          <cell r="C432">
            <v>898</v>
          </cell>
          <cell r="D432" t="str">
            <v>Mortero 1:5</v>
          </cell>
          <cell r="E432" t="str">
            <v>M3</v>
          </cell>
          <cell r="F432">
            <v>208758.95</v>
          </cell>
          <cell r="G432">
            <v>42438</v>
          </cell>
        </row>
        <row r="433">
          <cell r="C433">
            <v>899</v>
          </cell>
          <cell r="D433" t="str">
            <v>Pañete Allanado Sobre Muro Con Mortero 1:5</v>
          </cell>
          <cell r="E433" t="str">
            <v>M2</v>
          </cell>
          <cell r="F433">
            <v>14682.07</v>
          </cell>
          <cell r="G433">
            <v>41712</v>
          </cell>
        </row>
        <row r="434">
          <cell r="C434">
            <v>900</v>
          </cell>
          <cell r="D434" t="str">
            <v>Cimiento De 0.30 X 0.30 Metros En Concreto De 2500 Psi.</v>
          </cell>
          <cell r="E434" t="str">
            <v>ML</v>
          </cell>
          <cell r="F434">
            <v>38029.760000000002</v>
          </cell>
          <cell r="G434">
            <v>42447</v>
          </cell>
        </row>
        <row r="435">
          <cell r="C435">
            <v>901</v>
          </cell>
          <cell r="D435" t="str">
            <v>Plantilla Para Piso En Concreto De 3000 Psi E = 0.05 Mts</v>
          </cell>
          <cell r="E435" t="str">
            <v>M2</v>
          </cell>
          <cell r="F435">
            <v>24186.79</v>
          </cell>
          <cell r="G435">
            <v>42524</v>
          </cell>
        </row>
        <row r="436">
          <cell r="C436">
            <v>902</v>
          </cell>
          <cell r="D436" t="str">
            <v>Pavimento En Concreto Rigido De 3000 Psi E = 0.10 Mts, Pasadores D = 1/2" - Longitud 0.25 Metros A Cada 0.30 Metros Y D = 3/8" - Longitud 0.65 Metros A Cada 1.00 Metro, Junta Y Antisol</v>
          </cell>
          <cell r="E436" t="str">
            <v>M2</v>
          </cell>
          <cell r="F436">
            <v>75113.52</v>
          </cell>
          <cell r="G436">
            <v>42493</v>
          </cell>
        </row>
        <row r="437">
          <cell r="C437">
            <v>903</v>
          </cell>
          <cell r="D437" t="str">
            <v>Estudio De Planimetria Y Altimetria En Arroyos No Canalizados De Seccion &gt; 4.00 Mts Y &lt; 20.00 Mts, Incluye Limpieza Manual Y Elaboración De Planos</v>
          </cell>
          <cell r="E437" t="str">
            <v>ML</v>
          </cell>
          <cell r="F437">
            <v>3759.67</v>
          </cell>
          <cell r="G437">
            <v>40669</v>
          </cell>
        </row>
        <row r="438">
          <cell r="C438">
            <v>906</v>
          </cell>
          <cell r="D438" t="str">
            <v>Columna En Concreto De 3000 Psi, De 0.20 X 0.20 Mts, Incluye Acero De Refuerzo De 4 Varillas De 1/2", Estribos De 3/8" A Cada 0.20 Mts</v>
          </cell>
          <cell r="E438" t="str">
            <v>ML</v>
          </cell>
          <cell r="F438">
            <v>61546.69</v>
          </cell>
          <cell r="G438">
            <v>41799</v>
          </cell>
        </row>
        <row r="439">
          <cell r="C439">
            <v>907</v>
          </cell>
          <cell r="D439" t="str">
            <v>Excavación Para Cimiento De 0.30 X 0.60 Mts Y Retiro De Material Sobrante</v>
          </cell>
          <cell r="E439" t="str">
            <v>ML</v>
          </cell>
          <cell r="F439">
            <v>6633.33</v>
          </cell>
          <cell r="G439">
            <v>42415</v>
          </cell>
        </row>
        <row r="440">
          <cell r="C440">
            <v>908</v>
          </cell>
          <cell r="D440" t="str">
            <v>Cimiento De 0.30 X 0.30 Mts, En Concreto De 3000 Psi Reforzado Con 4 Varillas De 1/2", Estribos De 3/8" A Cada 0.20 Mts</v>
          </cell>
          <cell r="E440" t="str">
            <v>ML</v>
          </cell>
          <cell r="F440">
            <v>80340.75</v>
          </cell>
          <cell r="G440">
            <v>42314</v>
          </cell>
        </row>
        <row r="441">
          <cell r="C441">
            <v>909</v>
          </cell>
          <cell r="D441" t="str">
            <v>Zabaleta En Ladrillo Común Con Mortero De Pega 1:4 Impermeabilizada Con Manto Edil</v>
          </cell>
          <cell r="E441" t="str">
            <v>ML</v>
          </cell>
          <cell r="F441">
            <v>69134.94</v>
          </cell>
          <cell r="G441">
            <v>42415</v>
          </cell>
        </row>
        <row r="442">
          <cell r="C442">
            <v>910</v>
          </cell>
          <cell r="D442" t="str">
            <v>Desmonte Y Reinstalación De Cubierta En Asbesto Cemento, Incluye Amarre Y Ganchos De Fijación</v>
          </cell>
          <cell r="E442" t="str">
            <v>M2</v>
          </cell>
          <cell r="F442">
            <v>28424.86</v>
          </cell>
          <cell r="G442">
            <v>41670</v>
          </cell>
        </row>
        <row r="443">
          <cell r="C443">
            <v>911</v>
          </cell>
          <cell r="D443" t="str">
            <v>Viga Corona En Concreto De 3000 Psi De 0.30 X 0.20 Mts, Incluye Acero De Refuerzo 4 Varillas D= 1/2", Estribos De D=3/8" A Cada 0.15 Mts</v>
          </cell>
          <cell r="E443" t="str">
            <v>ML</v>
          </cell>
          <cell r="F443">
            <v>84438.33</v>
          </cell>
          <cell r="G443">
            <v>41569</v>
          </cell>
        </row>
        <row r="444">
          <cell r="C444">
            <v>912</v>
          </cell>
          <cell r="D444" t="str">
            <v>Columna En Concreto De 3000 Psi, De 0.20 X 0.30 Mts, Incluye Acero De Refuerzo 4 Varillas De 1/2", Estribos De 3/8" A Cada 0.20 Mts</v>
          </cell>
          <cell r="E444" t="str">
            <v>ML</v>
          </cell>
          <cell r="F444">
            <v>75002.63</v>
          </cell>
          <cell r="G444">
            <v>41771</v>
          </cell>
        </row>
        <row r="445">
          <cell r="C445">
            <v>913</v>
          </cell>
          <cell r="D445" t="str">
            <v>Suministro E Instalacion De Reja De Hierro De 1.04 X 2.10 Mts, Incluye Pintura Contra Oxido Y Esmalte.</v>
          </cell>
          <cell r="E445" t="str">
            <v>UN</v>
          </cell>
          <cell r="F445">
            <v>300000</v>
          </cell>
          <cell r="G445">
            <v>39897</v>
          </cell>
        </row>
        <row r="446">
          <cell r="C446">
            <v>914</v>
          </cell>
          <cell r="D446" t="str">
            <v>Boya De Nivel Tipo Mercurio Incluido Soporte Metálico Galvanizado En Caliente</v>
          </cell>
          <cell r="E446" t="str">
            <v>UN</v>
          </cell>
          <cell r="F446">
            <v>356900</v>
          </cell>
          <cell r="G446">
            <v>41480</v>
          </cell>
        </row>
        <row r="447">
          <cell r="C447">
            <v>915</v>
          </cell>
          <cell r="D447" t="str">
            <v>Fuente Regulada De 110 Va.C - 24 Vd.C Omron Phoenix Contact De 50 W</v>
          </cell>
          <cell r="E447" t="str">
            <v>UN</v>
          </cell>
          <cell r="F447">
            <v>650000</v>
          </cell>
          <cell r="G447">
            <v>41480</v>
          </cell>
        </row>
        <row r="448">
          <cell r="C448">
            <v>916</v>
          </cell>
          <cell r="D448" t="str">
            <v>Plc Twido De Telemecanique Ref Twdlcaa24Drf, Incluye Programación En Ladder De Acuerdo A Requerimientos De Triple A</v>
          </cell>
          <cell r="E448" t="str">
            <v>UN</v>
          </cell>
          <cell r="F448">
            <v>9650000</v>
          </cell>
          <cell r="G448">
            <v>41480</v>
          </cell>
        </row>
        <row r="449">
          <cell r="C449">
            <v>917</v>
          </cell>
          <cell r="D449" t="str">
            <v>Suministro E Instalación De División Y Puerta De Vidrio Templado Para Sala De Juntas</v>
          </cell>
          <cell r="E449" t="str">
            <v>UN</v>
          </cell>
          <cell r="F449">
            <v>4500000</v>
          </cell>
          <cell r="G449">
            <v>41935</v>
          </cell>
        </row>
        <row r="450">
          <cell r="C450">
            <v>918</v>
          </cell>
          <cell r="D450" t="str">
            <v>Protección Contra Sobretensión 110 V Ac Marca Sime Timer</v>
          </cell>
          <cell r="E450" t="str">
            <v>UN</v>
          </cell>
          <cell r="F450">
            <v>1120000</v>
          </cell>
          <cell r="G450">
            <v>41480</v>
          </cell>
        </row>
        <row r="451">
          <cell r="C451">
            <v>920</v>
          </cell>
          <cell r="D451" t="str">
            <v>Suministro E Instalación De Sanitario Blanco Línea Infantil O Pre Escolar, Incluye Interiores.</v>
          </cell>
          <cell r="E451" t="str">
            <v>UN</v>
          </cell>
          <cell r="F451">
            <v>391001.17</v>
          </cell>
          <cell r="G451">
            <v>41717</v>
          </cell>
        </row>
        <row r="452">
          <cell r="C452">
            <v>922</v>
          </cell>
          <cell r="D452" t="str">
            <v>Muro En Concreto Ciclopeo, 60% Concreto De 3000 Psi, 40% De Piedra Ciclopea</v>
          </cell>
          <cell r="E452" t="str">
            <v>M3</v>
          </cell>
          <cell r="F452">
            <v>372473.69</v>
          </cell>
          <cell r="G452">
            <v>41786</v>
          </cell>
        </row>
        <row r="453">
          <cell r="C453">
            <v>923</v>
          </cell>
          <cell r="D453" t="str">
            <v>Zapata O Cimiento  En Concreto Ciclópeo, 60% Concreto De 3000 Psi, 40% En Piedra Ciclópea</v>
          </cell>
          <cell r="E453" t="str">
            <v>M3</v>
          </cell>
          <cell r="F453">
            <v>309214.53000000003</v>
          </cell>
          <cell r="G453">
            <v>41038</v>
          </cell>
        </row>
        <row r="454">
          <cell r="C454">
            <v>924</v>
          </cell>
          <cell r="D454" t="str">
            <v>Placa De Fondo En Concreto De 3000 Psi E= 0.25 Mts, No Incluye Acero De Refuerzo</v>
          </cell>
          <cell r="E454" t="str">
            <v>M3</v>
          </cell>
          <cell r="F454">
            <v>585502.74</v>
          </cell>
          <cell r="G454">
            <v>41906</v>
          </cell>
        </row>
        <row r="455">
          <cell r="C455">
            <v>925</v>
          </cell>
          <cell r="D455" t="str">
            <v>Escarificación De Impermeabilización Existente Y Retiro De Material</v>
          </cell>
          <cell r="E455" t="str">
            <v>M2</v>
          </cell>
          <cell r="F455">
            <v>4175</v>
          </cell>
          <cell r="G455">
            <v>42472</v>
          </cell>
        </row>
        <row r="456">
          <cell r="C456">
            <v>926</v>
          </cell>
          <cell r="D456" t="str">
            <v>Demolición De Torta De Niveles De Cubierta Y Retiro De Material</v>
          </cell>
          <cell r="E456" t="str">
            <v>M2</v>
          </cell>
          <cell r="F456">
            <v>5915</v>
          </cell>
          <cell r="G456">
            <v>41569</v>
          </cell>
        </row>
        <row r="457">
          <cell r="C457">
            <v>927</v>
          </cell>
          <cell r="D457" t="str">
            <v>Levante De Pollo En Ladrillo Común Con Mortero De Pega 1:4, Pañetado, De 0.12 X 0.08 Metros</v>
          </cell>
          <cell r="E457" t="str">
            <v>ML</v>
          </cell>
          <cell r="F457">
            <v>9950.1</v>
          </cell>
          <cell r="G457">
            <v>41022</v>
          </cell>
        </row>
        <row r="458">
          <cell r="C458">
            <v>929</v>
          </cell>
          <cell r="D458" t="str">
            <v>Suministro E Instalación De Ventana En Aluminio Anodizado Natural, Bronce O Blanco, Con Vidrio Transparente De 4 Mm, Un Cuerpo Fijo</v>
          </cell>
          <cell r="E458" t="str">
            <v>M2</v>
          </cell>
          <cell r="F458">
            <v>194311.31</v>
          </cell>
          <cell r="G458">
            <v>42538</v>
          </cell>
        </row>
        <row r="459">
          <cell r="C459">
            <v>930</v>
          </cell>
          <cell r="D459" t="str">
            <v>Plantilla De Piso En Mortero 1:6 E = 0.05 Mts</v>
          </cell>
          <cell r="E459" t="str">
            <v>M2</v>
          </cell>
          <cell r="F459">
            <v>16494.95</v>
          </cell>
          <cell r="G459">
            <v>42534</v>
          </cell>
        </row>
        <row r="460">
          <cell r="C460">
            <v>931</v>
          </cell>
          <cell r="D460" t="str">
            <v>Plantilla De Piso En Mortero 1:6 Impermabilizado E = 0.05 Mts</v>
          </cell>
          <cell r="E460" t="str">
            <v>M2</v>
          </cell>
          <cell r="F460">
            <v>24420.15</v>
          </cell>
          <cell r="G460">
            <v>41064</v>
          </cell>
        </row>
        <row r="461">
          <cell r="C461">
            <v>933</v>
          </cell>
          <cell r="D461" t="str">
            <v>Pañete Exterior Allanado Con Mortero 1:4</v>
          </cell>
          <cell r="E461" t="str">
            <v>M2</v>
          </cell>
          <cell r="F461">
            <v>21728.1</v>
          </cell>
          <cell r="G461">
            <v>42415</v>
          </cell>
        </row>
        <row r="462">
          <cell r="C462">
            <v>934</v>
          </cell>
          <cell r="D462" t="str">
            <v>Demolición De Estructura De 1.00 X 0.60 Metros, Losa En Concreto De Espesor  &gt; 0.05 Y &lt; 0.15 Mts. Y Retiro De Material</v>
          </cell>
          <cell r="E462" t="str">
            <v>ML</v>
          </cell>
          <cell r="F462">
            <v>19714.36</v>
          </cell>
          <cell r="G462">
            <v>42489</v>
          </cell>
        </row>
        <row r="463">
          <cell r="C463">
            <v>935</v>
          </cell>
          <cell r="D463" t="str">
            <v>Plantilla De Base Para Mueble De Cocina De 0.60 X 2.50 Metros,  En Concreto De 2500 Psi E = 0.07 Metros</v>
          </cell>
          <cell r="E463" t="str">
            <v>UN</v>
          </cell>
          <cell r="F463">
            <v>50375.79</v>
          </cell>
          <cell r="G463">
            <v>41066</v>
          </cell>
        </row>
        <row r="464">
          <cell r="C464">
            <v>936</v>
          </cell>
          <cell r="D464" t="str">
            <v>Desmonte De Ventana Y Retiro De Material</v>
          </cell>
          <cell r="E464" t="str">
            <v>UN</v>
          </cell>
          <cell r="F464">
            <v>17905</v>
          </cell>
          <cell r="G464">
            <v>42472</v>
          </cell>
        </row>
        <row r="465">
          <cell r="C465">
            <v>937</v>
          </cell>
          <cell r="D465" t="str">
            <v>Resane De Fisuras Y/O Grietas En Muros Y Gradas</v>
          </cell>
          <cell r="E465" t="str">
            <v>ML</v>
          </cell>
          <cell r="F465">
            <v>8995.5499999999993</v>
          </cell>
          <cell r="G465">
            <v>41508</v>
          </cell>
        </row>
        <row r="466">
          <cell r="C466">
            <v>938</v>
          </cell>
          <cell r="D466" t="str">
            <v>Lavadero, Con Plantilla De Piso En Concreto De 2500 Psi E = 0.07, De 2.00 X 1.00 Metros, Mamposteria En Bloque De Cemento Vibrado , Pañete Y Mortero De Pega 1:4 Impermeabilizado, Cimiento En Concreto De 3000 Psi De 0.30 X 0.30 Metros, Lavadero Prefabricado En Granito De 0.60 X 0.50 Metros, Con Sus Accesorios Sanitarios, Válvula De 1/2"</v>
          </cell>
          <cell r="E466" t="str">
            <v>UN</v>
          </cell>
          <cell r="F466">
            <v>414361.15</v>
          </cell>
          <cell r="G466">
            <v>42415</v>
          </cell>
        </row>
        <row r="467">
          <cell r="C467">
            <v>941</v>
          </cell>
          <cell r="D467" t="str">
            <v>Meson De Cocina De 0.60 X2.50 Metros, Mamposteria En Bloque De Cemento Vibrado Con Pañete Y Mortero De Pega 1:4 Impermeabilizado, Losa Superior En Concreto De 3000 Psi Reforzada Con Varillas De 3/8" En Ambos Sentidos A Cada 0.15 Metros De E = 0.05 Mts, Lavaplatos De Acero Inoxidable De Empotrar, Con Sus Accesorios</v>
          </cell>
          <cell r="E467" t="str">
            <v>UN</v>
          </cell>
          <cell r="F467">
            <v>428679.53</v>
          </cell>
          <cell r="G467">
            <v>42415</v>
          </cell>
        </row>
        <row r="468">
          <cell r="C468">
            <v>942</v>
          </cell>
          <cell r="D468" t="str">
            <v>Reconstrucción De Alero En Concreto De 3000 Psi, Incluye Picada De Losa Y Retiro De Material En Mal Estado, Colocación De Malla Electrosoldada Y Aditivo Sikadur 32 O Similar Para La Adherencia Del Concreto.</v>
          </cell>
          <cell r="E468" t="str">
            <v>M2</v>
          </cell>
          <cell r="F468">
            <v>116310.2</v>
          </cell>
          <cell r="G468">
            <v>41912</v>
          </cell>
        </row>
        <row r="469">
          <cell r="C469">
            <v>943</v>
          </cell>
          <cell r="D469" t="str">
            <v>Reparación De Losa De Cubierta En La Parte Inferior, Incluye Picada De Mortero, Aplicación De Mortero 1:4, Aditivo Sikadur 32 O Similar, Malla Electrosoldada</v>
          </cell>
          <cell r="E469" t="str">
            <v>M2</v>
          </cell>
          <cell r="F469">
            <v>76316.570000000007</v>
          </cell>
          <cell r="G469">
            <v>41067</v>
          </cell>
        </row>
        <row r="470">
          <cell r="C470">
            <v>944</v>
          </cell>
          <cell r="D470" t="str">
            <v>Excavación Y Fundida De Zapata De 0.80 X 0.80 X 0.30 Mts En Concreto De 3000 Psi, Reforzada.</v>
          </cell>
          <cell r="E470" t="str">
            <v>UN</v>
          </cell>
          <cell r="F470">
            <v>198173</v>
          </cell>
          <cell r="G470">
            <v>41569</v>
          </cell>
        </row>
        <row r="471">
          <cell r="C471">
            <v>945</v>
          </cell>
          <cell r="D471" t="str">
            <v>Excavación Y Fundida De Zapata De 1.20 X 1.20 X 0.30 Mts, Con Concreto De 3000 Psi, Reforzada</v>
          </cell>
          <cell r="E471" t="str">
            <v>UN</v>
          </cell>
          <cell r="F471">
            <v>258225.44</v>
          </cell>
          <cell r="G471">
            <v>42496</v>
          </cell>
        </row>
        <row r="472">
          <cell r="C472">
            <v>946</v>
          </cell>
          <cell r="D472" t="str">
            <v>Columna En Concreto De 3000 Psi, De 0.30 X 0.30 Mts, Incluye Acero De Refuerzo 4 Varillas De 1/2", Estribos De 3/8" A Cada 0.20 Metros</v>
          </cell>
          <cell r="E472" t="str">
            <v>ML</v>
          </cell>
          <cell r="F472">
            <v>84677.21</v>
          </cell>
          <cell r="G472">
            <v>41767</v>
          </cell>
        </row>
        <row r="473">
          <cell r="C473">
            <v>947</v>
          </cell>
          <cell r="D473" t="str">
            <v>Alfagías De 0.10 X 0.10 Metros En Concreto De 3000 Psi, Reforzado Con 2 Varilla De D = 3/8", Estribos De D = 1/4" A Cada 0.20 Mts</v>
          </cell>
          <cell r="E473" t="str">
            <v>ML</v>
          </cell>
          <cell r="F473">
            <v>23806.89</v>
          </cell>
          <cell r="G473">
            <v>42578</v>
          </cell>
        </row>
        <row r="474">
          <cell r="C474">
            <v>948</v>
          </cell>
          <cell r="D474" t="str">
            <v>Pintura En Esmalte Para Puerta En Lamina Galvanizada, Incluye Aplicación De Anticorrosivo</v>
          </cell>
          <cell r="E474" t="str">
            <v>M2</v>
          </cell>
          <cell r="F474">
            <v>32724.33</v>
          </cell>
          <cell r="G474">
            <v>42496</v>
          </cell>
        </row>
        <row r="475">
          <cell r="C475">
            <v>949</v>
          </cell>
          <cell r="D475" t="str">
            <v>Pavimento En Concreto Rígido Mr = 600, E = 0.20 Mts, Pasadores D = 1"  - Longitud 0.35 Metros A Cada 0.30 Metros Y D = 1/2" - Longitud 0.85 Metros A Cada 1.20 Metros, Junta Y Antisol</v>
          </cell>
          <cell r="E475" t="str">
            <v>M2</v>
          </cell>
          <cell r="F475">
            <v>134149.84</v>
          </cell>
          <cell r="G475">
            <v>42493</v>
          </cell>
        </row>
        <row r="476">
          <cell r="C476">
            <v>952</v>
          </cell>
          <cell r="D476" t="str">
            <v>Cerramiento Provisional Perimetral De Protección En Polisombra, Con Altura De 2.00 Metros</v>
          </cell>
          <cell r="E476" t="str">
            <v>ML</v>
          </cell>
          <cell r="F476">
            <v>13110.75</v>
          </cell>
          <cell r="G476">
            <v>42314</v>
          </cell>
        </row>
        <row r="477">
          <cell r="C477">
            <v>953</v>
          </cell>
          <cell r="D477" t="str">
            <v>Demolicion De Zapata 1.00 X 1.00 X 0.30 Mts</v>
          </cell>
          <cell r="E477" t="str">
            <v>UN</v>
          </cell>
          <cell r="F477">
            <v>12000</v>
          </cell>
          <cell r="G477">
            <v>39918</v>
          </cell>
        </row>
        <row r="478">
          <cell r="C478">
            <v>954</v>
          </cell>
          <cell r="D478" t="str">
            <v>Ajuste Y Mantenimiento De Cielo Raso En Lámina Plana De Asbesto Cemento</v>
          </cell>
          <cell r="E478" t="str">
            <v>M2</v>
          </cell>
          <cell r="F478">
            <v>9579.25</v>
          </cell>
          <cell r="G478">
            <v>41015</v>
          </cell>
        </row>
        <row r="479">
          <cell r="C479">
            <v>955</v>
          </cell>
          <cell r="D479" t="str">
            <v>Reparación, Mantenimiento E Instalación De Salida De Alumbrado</v>
          </cell>
          <cell r="E479" t="str">
            <v>UN</v>
          </cell>
          <cell r="F479">
            <v>46174.75</v>
          </cell>
          <cell r="G479">
            <v>41067</v>
          </cell>
        </row>
        <row r="480">
          <cell r="C480">
            <v>956</v>
          </cell>
          <cell r="D480" t="str">
            <v>Capitulo - Gestiones Y Certificaciones</v>
          </cell>
          <cell r="E480" t="str">
            <v>SD</v>
          </cell>
          <cell r="F480">
            <v>0</v>
          </cell>
          <cell r="G480">
            <v>41554</v>
          </cell>
        </row>
        <row r="481">
          <cell r="C481">
            <v>957</v>
          </cell>
          <cell r="D481" t="str">
            <v>Suministro E Instalación De Bajante De Aguas Lluvias, En Tuberia Pvc Diametro 4"</v>
          </cell>
          <cell r="E481" t="str">
            <v>ML</v>
          </cell>
          <cell r="F481">
            <v>41583.35</v>
          </cell>
          <cell r="G481">
            <v>42578</v>
          </cell>
        </row>
        <row r="482">
          <cell r="C482">
            <v>958</v>
          </cell>
          <cell r="D482" t="str">
            <v>Piso En Adoquín Tipo Rectangular Peatonal E = 0.06 Mts, Con Borde De Confinamiento De 0.15 X 0.30 Metros En Concreto De 3000 Psi A Cada 3.00 Mts, Reforzado Con 2 Varillas De D = 3/8" Y Estribos De D = 1/4" A Cada 0.32 Mts</v>
          </cell>
          <cell r="E482" t="str">
            <v>M2</v>
          </cell>
          <cell r="F482">
            <v>85458.62</v>
          </cell>
          <cell r="G482">
            <v>42496</v>
          </cell>
        </row>
        <row r="483">
          <cell r="C483">
            <v>960</v>
          </cell>
          <cell r="D483" t="str">
            <v>Levante De Muro En Ladrillo Común Para Jardinera De 0.20 X 0.12 Mts, Con Mortero De Pega 1:4</v>
          </cell>
          <cell r="E483" t="str">
            <v>ML</v>
          </cell>
          <cell r="F483">
            <v>13310.1</v>
          </cell>
          <cell r="G483">
            <v>42524</v>
          </cell>
        </row>
        <row r="484">
          <cell r="C484">
            <v>962</v>
          </cell>
          <cell r="D484" t="str">
            <v>Ornamentación Y Jardinería - Relleno En Arena Negra Abonada Para Jardines, Incluye Transporte</v>
          </cell>
          <cell r="E484" t="str">
            <v>M3</v>
          </cell>
          <cell r="F484">
            <v>41550</v>
          </cell>
          <cell r="G484">
            <v>42538</v>
          </cell>
        </row>
        <row r="485">
          <cell r="C485">
            <v>963</v>
          </cell>
          <cell r="D485" t="str">
            <v>Piso Exterior En Tablon Vitrificado De 0.33 X 0.33 Mts, Junta En Piedra China Lavada De E = 0.05 Mts, Ancho 0.30 Mts</v>
          </cell>
          <cell r="E485" t="str">
            <v>ML</v>
          </cell>
          <cell r="F485">
            <v>11700</v>
          </cell>
          <cell r="G485">
            <v>39920</v>
          </cell>
        </row>
        <row r="486">
          <cell r="C486">
            <v>967</v>
          </cell>
          <cell r="D486" t="str">
            <v>Sensor De Intruismo Para Portón De Acceso, Incluye Fuente De 24 Vdc</v>
          </cell>
          <cell r="E486" t="str">
            <v>UN</v>
          </cell>
          <cell r="F486">
            <v>1200500</v>
          </cell>
          <cell r="G486">
            <v>41480</v>
          </cell>
        </row>
        <row r="487">
          <cell r="C487">
            <v>968</v>
          </cell>
          <cell r="D487" t="str">
            <v>Borna Phoenix Contact Ref Uk5N</v>
          </cell>
          <cell r="E487" t="str">
            <v>UN</v>
          </cell>
          <cell r="F487">
            <v>1200</v>
          </cell>
          <cell r="G487">
            <v>41480</v>
          </cell>
        </row>
        <row r="488">
          <cell r="C488">
            <v>969</v>
          </cell>
          <cell r="D488" t="str">
            <v>Suministro E Instalación De Tubería Conduit Galvanizada De D = 3/4"</v>
          </cell>
          <cell r="E488" t="str">
            <v>ML</v>
          </cell>
          <cell r="F488">
            <v>12300</v>
          </cell>
          <cell r="G488">
            <v>41480</v>
          </cell>
        </row>
        <row r="489">
          <cell r="C489">
            <v>970</v>
          </cell>
          <cell r="D489" t="str">
            <v>Suministro E Instalación De Cable Vehicular No. 16 Color Azul</v>
          </cell>
          <cell r="E489" t="str">
            <v>ML</v>
          </cell>
          <cell r="F489">
            <v>4820</v>
          </cell>
          <cell r="G489">
            <v>41480</v>
          </cell>
        </row>
        <row r="490">
          <cell r="C490">
            <v>981</v>
          </cell>
          <cell r="D490" t="str">
            <v>E - Desmonte, Suministro E Instalación De Acometida Eléctrica Y Tablero De 18 Circuitos Monofásico Con Puerta, Tipo Siemens O Similar.</v>
          </cell>
          <cell r="E490" t="str">
            <v>UN</v>
          </cell>
          <cell r="F490">
            <v>1385870</v>
          </cell>
          <cell r="G490">
            <v>41451</v>
          </cell>
        </row>
        <row r="491">
          <cell r="C491">
            <v>1021</v>
          </cell>
          <cell r="D491" t="str">
            <v>Suministro Y Aplicación De Sello Expandible Contra El Paso De Agua En Juntas De Construcción  Y Pases De Tubería Sikaswell S O Similar (Según Planos Y Especificaciones De Diseño)</v>
          </cell>
          <cell r="E491" t="str">
            <v>ML</v>
          </cell>
          <cell r="F491">
            <v>25588</v>
          </cell>
          <cell r="G491">
            <v>41479</v>
          </cell>
        </row>
        <row r="492">
          <cell r="C492">
            <v>1022</v>
          </cell>
          <cell r="D492" t="str">
            <v>Suministro E Instalación De Grifería Para Lavaplatos Tipo Grival O Similar</v>
          </cell>
          <cell r="E492" t="str">
            <v>UN</v>
          </cell>
          <cell r="F492">
            <v>95105</v>
          </cell>
          <cell r="G492">
            <v>42314</v>
          </cell>
        </row>
        <row r="493">
          <cell r="C493">
            <v>1023</v>
          </cell>
          <cell r="D493" t="str">
            <v>E - Suministro E Instalación De Tablero De 18 Circuitos, Incluye Tacos</v>
          </cell>
          <cell r="E493" t="str">
            <v>UN</v>
          </cell>
          <cell r="F493">
            <v>617156.67000000004</v>
          </cell>
          <cell r="G493">
            <v>41569</v>
          </cell>
        </row>
        <row r="494">
          <cell r="C494">
            <v>1024</v>
          </cell>
          <cell r="D494" t="str">
            <v>Estuco Sobre Pañete Allanado Para Cielo Raso</v>
          </cell>
          <cell r="E494" t="str">
            <v>M2</v>
          </cell>
          <cell r="F494">
            <v>10649.99</v>
          </cell>
          <cell r="G494">
            <v>41912</v>
          </cell>
        </row>
        <row r="495">
          <cell r="C495">
            <v>1025</v>
          </cell>
          <cell r="D495" t="str">
            <v>E - Acometida Eléctrica Con Tubería Conduit Pvc D = 1" , Alambrado Con Cable No. 4</v>
          </cell>
          <cell r="E495" t="str">
            <v>ML</v>
          </cell>
          <cell r="F495">
            <v>51569.919999999998</v>
          </cell>
          <cell r="G495">
            <v>41569</v>
          </cell>
        </row>
        <row r="496">
          <cell r="C496">
            <v>1026</v>
          </cell>
          <cell r="D496" t="str">
            <v>Pavimento En Concreto Rigido Mr = 36, Con Acelerado De 3 Dias, E = 0.15 Mts, Pasadores D = 3/4" - Longitud 0.35 Metros A Cada 0.30 Metros Y  D = 1/2" Longitud 0.85 Metros A Cada 1.20 Metros , Junta Y Antisol</v>
          </cell>
          <cell r="E496" t="str">
            <v>M2</v>
          </cell>
          <cell r="F496">
            <v>106405.17</v>
          </cell>
          <cell r="G496">
            <v>42493</v>
          </cell>
        </row>
        <row r="497">
          <cell r="C497">
            <v>1028</v>
          </cell>
          <cell r="D497" t="str">
            <v>Pavimento En Concreto Rigido Mr = 36, Con Acelerado De 3 Dias, E = 0.20 Mts, Pasadores D = 1"  Longitud 0.35 Metros A Cada 0.30 Metros Y D = 1/2" - Longitud 0.85 Metros A Cada 1.20 Metros, Junta Y Antisol</v>
          </cell>
          <cell r="E497" t="str">
            <v>M2</v>
          </cell>
          <cell r="F497">
            <v>129958.24</v>
          </cell>
          <cell r="G497">
            <v>42493</v>
          </cell>
        </row>
        <row r="498">
          <cell r="C498">
            <v>1029</v>
          </cell>
          <cell r="D498" t="str">
            <v>Demolición De Andén Y Retiro De Material</v>
          </cell>
          <cell r="E498" t="str">
            <v>M2</v>
          </cell>
          <cell r="F498">
            <v>10228.91</v>
          </cell>
          <cell r="G498">
            <v>42524</v>
          </cell>
        </row>
        <row r="499">
          <cell r="C499">
            <v>1030</v>
          </cell>
          <cell r="D499" t="str">
            <v>Cuneta Bordillo En Concreto De 3000 Psi Reforzado, De 0.25 + 0.35 + 0.15  Mts, E =  0.10 Mts.</v>
          </cell>
          <cell r="E499" t="str">
            <v>ML</v>
          </cell>
          <cell r="F499">
            <v>61313.43</v>
          </cell>
          <cell r="G499">
            <v>42198</v>
          </cell>
        </row>
        <row r="500">
          <cell r="C500">
            <v>1031</v>
          </cell>
          <cell r="D500" t="str">
            <v>Concreto De 2000 Psi</v>
          </cell>
          <cell r="E500" t="str">
            <v>M3</v>
          </cell>
          <cell r="F500">
            <v>246973.55</v>
          </cell>
          <cell r="G500">
            <v>42438</v>
          </cell>
        </row>
        <row r="501">
          <cell r="C501">
            <v>1032</v>
          </cell>
          <cell r="D501" t="str">
            <v>P. B. O.  Anden En Concreto De 3000 Psi De E = 0.07 Mts, No Incluye Mano De Obra</v>
          </cell>
          <cell r="E501" t="str">
            <v>M2</v>
          </cell>
          <cell r="F501">
            <v>23990.79</v>
          </cell>
          <cell r="G501">
            <v>40283</v>
          </cell>
        </row>
        <row r="502">
          <cell r="C502">
            <v>1033</v>
          </cell>
          <cell r="D502" t="str">
            <v>P. B. O. Aplicacion De Geotextil Nt - 2500, No Incluye Mano De Obra</v>
          </cell>
          <cell r="E502" t="str">
            <v>M2</v>
          </cell>
          <cell r="F502">
            <v>7276.5</v>
          </cell>
          <cell r="G502">
            <v>40283</v>
          </cell>
        </row>
        <row r="503">
          <cell r="C503">
            <v>1034</v>
          </cell>
          <cell r="D503" t="str">
            <v>P. B. O. Bordillo En Concreto De 3000 Psi  De 0.15 X 0.30 Mts, No Incluye Mano De Obra</v>
          </cell>
          <cell r="E503" t="str">
            <v>ML</v>
          </cell>
          <cell r="F503">
            <v>19833.099999999999</v>
          </cell>
          <cell r="G503">
            <v>40283</v>
          </cell>
        </row>
        <row r="504">
          <cell r="C504">
            <v>1035</v>
          </cell>
          <cell r="D504" t="str">
            <v>P. B. O.  Excavacion Y Retiro De Material, No Incluye Mano De Obra</v>
          </cell>
          <cell r="E504" t="str">
            <v>M3</v>
          </cell>
          <cell r="F504">
            <v>37261.4</v>
          </cell>
          <cell r="G504">
            <v>40283</v>
          </cell>
        </row>
        <row r="505">
          <cell r="C505">
            <v>1036</v>
          </cell>
          <cell r="D505" t="str">
            <v>P. B. O. Nivelacion, Replanteo Y Señalizacion, No Incluye Mano De Obra</v>
          </cell>
          <cell r="E505" t="str">
            <v>M2</v>
          </cell>
          <cell r="F505">
            <v>1140.04</v>
          </cell>
          <cell r="G505">
            <v>40283</v>
          </cell>
        </row>
        <row r="506">
          <cell r="C506">
            <v>1037</v>
          </cell>
          <cell r="D506" t="str">
            <v>P. B. O. Pavimento En Concreto Rigido Mr = 500 Psi, E = 0.15 Mts, Pasadores De D = 1/2" Y 3/4", Junta Y Antisol, No Incluye Mano De Obra</v>
          </cell>
          <cell r="E506" t="str">
            <v>M2</v>
          </cell>
          <cell r="F506">
            <v>71625.2</v>
          </cell>
          <cell r="G506">
            <v>40283</v>
          </cell>
        </row>
        <row r="507">
          <cell r="C507">
            <v>1038</v>
          </cell>
          <cell r="D507" t="str">
            <v>P. B. O.  Relleno En Material Seleccionado Compactado, No Incluye Mano De Obra</v>
          </cell>
          <cell r="E507" t="str">
            <v>M3</v>
          </cell>
          <cell r="F507">
            <v>55550.91</v>
          </cell>
          <cell r="G507">
            <v>40283</v>
          </cell>
        </row>
        <row r="508">
          <cell r="C508">
            <v>1039</v>
          </cell>
          <cell r="D508" t="str">
            <v>Afirmado Estabilizado Con Cal, E = 0.30 Mts.</v>
          </cell>
          <cell r="E508" t="str">
            <v>M2</v>
          </cell>
          <cell r="F508">
            <v>32882.79</v>
          </cell>
          <cell r="G508">
            <v>41026</v>
          </cell>
        </row>
        <row r="509">
          <cell r="C509">
            <v>1040</v>
          </cell>
          <cell r="D509" t="str">
            <v>Desmonte De Capa Vegetal Y Retiro De Material</v>
          </cell>
          <cell r="E509" t="str">
            <v>M2</v>
          </cell>
          <cell r="F509">
            <v>5476</v>
          </cell>
          <cell r="G509">
            <v>41949</v>
          </cell>
        </row>
        <row r="510">
          <cell r="C510">
            <v>1041</v>
          </cell>
          <cell r="D510" t="str">
            <v>Columna En Concreto De 3000 Psi, De 0.40 X 0.40 Mts, Incluye Acero De Refuerzo De 8 Varillas De 1/2", Estribos De 3/8" A Cada 0.20 Mts</v>
          </cell>
          <cell r="E510" t="str">
            <v>ML</v>
          </cell>
          <cell r="F510">
            <v>142317.31</v>
          </cell>
          <cell r="G510">
            <v>41569</v>
          </cell>
        </row>
        <row r="511">
          <cell r="C511">
            <v>1042</v>
          </cell>
          <cell r="D511" t="str">
            <v>Salida De Ventilador De Techo</v>
          </cell>
          <cell r="E511" t="str">
            <v>UN</v>
          </cell>
          <cell r="F511">
            <v>49598.93</v>
          </cell>
          <cell r="G511">
            <v>39939</v>
          </cell>
        </row>
        <row r="512">
          <cell r="C512">
            <v>1043</v>
          </cell>
          <cell r="D512" t="str">
            <v>Suministro E Instalación De Tubería De Alcantarillado Durafort O Similar D = 12" - 315 Mm</v>
          </cell>
          <cell r="E512" t="str">
            <v>ML</v>
          </cell>
          <cell r="F512">
            <v>158488.12</v>
          </cell>
          <cell r="G512">
            <v>42548</v>
          </cell>
        </row>
        <row r="513">
          <cell r="C513">
            <v>1046</v>
          </cell>
          <cell r="D513" t="str">
            <v>Solado Para Cimiento E = 0.05 Mts En Concreto De 2000 Psi</v>
          </cell>
          <cell r="E513" t="str">
            <v>ML</v>
          </cell>
          <cell r="F513">
            <v>9055.7199999999993</v>
          </cell>
          <cell r="G513">
            <v>41067</v>
          </cell>
        </row>
        <row r="514">
          <cell r="C514">
            <v>1048</v>
          </cell>
          <cell r="D514" t="str">
            <v>Columna En Concreto De 3000 Psi , De 0.15 X 0.30 Mts, No Incluye Acero De Refuerzo</v>
          </cell>
          <cell r="E514" t="str">
            <v>ML</v>
          </cell>
          <cell r="F514">
            <v>42865.99</v>
          </cell>
          <cell r="G514">
            <v>41344</v>
          </cell>
        </row>
        <row r="515">
          <cell r="C515">
            <v>1049</v>
          </cell>
          <cell r="D515" t="str">
            <v>Dintel O Viga De Amarre, En Concreto De 3000 Psi De 0.15 X 0.20 Mts No Incluye Acero De Refuerzo</v>
          </cell>
          <cell r="E515" t="str">
            <v>ML</v>
          </cell>
          <cell r="F515">
            <v>37513.089999999997</v>
          </cell>
          <cell r="G515">
            <v>42578</v>
          </cell>
        </row>
        <row r="516">
          <cell r="C516">
            <v>1050</v>
          </cell>
          <cell r="D516" t="str">
            <v>Suministro Construcción Y Montaje De Estructura En Aluminio Para Cubierta, Incluye Anticorrosivo Y Pintura (Ver Diseño Estructural)</v>
          </cell>
          <cell r="E516" t="str">
            <v>M2</v>
          </cell>
          <cell r="F516">
            <v>82200</v>
          </cell>
          <cell r="G516">
            <v>41344</v>
          </cell>
        </row>
        <row r="517">
          <cell r="C517">
            <v>1051</v>
          </cell>
          <cell r="D517" t="str">
            <v>Demolición De Cimiento Existente De 0.30 X 0.30 Mts A Una Profundidad &gt; 1.00 Mts &lt; 1.50 Mts Y Retiro De Material</v>
          </cell>
          <cell r="E517" t="str">
            <v>ML</v>
          </cell>
          <cell r="F517">
            <v>19265</v>
          </cell>
          <cell r="G517">
            <v>41016</v>
          </cell>
        </row>
        <row r="518">
          <cell r="C518">
            <v>1052</v>
          </cell>
          <cell r="D518" t="str">
            <v>Zapata De 1.50 X 1.50 X 0.30 Mts En Concreto De 3000 Psi, Con Acero De Refuerzo 7 Varillas D = 5/8" A Cada 0.25 Mts En Ambos Sentidos</v>
          </cell>
          <cell r="E518" t="str">
            <v>UN</v>
          </cell>
          <cell r="F518">
            <v>388534.19</v>
          </cell>
          <cell r="G518">
            <v>41569</v>
          </cell>
        </row>
        <row r="519">
          <cell r="C519">
            <v>1053</v>
          </cell>
          <cell r="D519" t="str">
            <v>Pedestal De 0.60 X 0.60 X 0.60 Mts, En Concreto De 3000 Psi, Reforzado Con 4 Varilla D = 1/2" , Estribos De 3/8" A Cada 0.20 Mts</v>
          </cell>
          <cell r="E519" t="str">
            <v>UN</v>
          </cell>
          <cell r="F519">
            <v>130267.55</v>
          </cell>
          <cell r="G519">
            <v>42496</v>
          </cell>
        </row>
        <row r="520">
          <cell r="C520">
            <v>1054</v>
          </cell>
          <cell r="D520" t="str">
            <v>Columnas En Concreto De 3000 Psi, De 0.40 X 0.40 Mts, Incluye Acero De Refuerzo 8 Varillas D = 5/8", Estribos De 3/8" A Cada 0.15 Mts, Altura 3.55 Mts</v>
          </cell>
          <cell r="E520" t="str">
            <v>ML</v>
          </cell>
          <cell r="F520">
            <v>181367.39</v>
          </cell>
          <cell r="G520">
            <v>41737</v>
          </cell>
        </row>
        <row r="521">
          <cell r="C521">
            <v>1055</v>
          </cell>
          <cell r="D521" t="str">
            <v>Plantilla Para Piso En Concreto De 2500 Psi E = 0.05 Mts, Incluye Parrilla De Acero De D = 1/4" A Cada 0.50 Mts En Ambos Sentidos</v>
          </cell>
          <cell r="E521" t="str">
            <v>M2</v>
          </cell>
          <cell r="F521">
            <v>33588.449999999997</v>
          </cell>
          <cell r="G521">
            <v>42779</v>
          </cell>
        </row>
        <row r="522">
          <cell r="C522">
            <v>1056</v>
          </cell>
          <cell r="D522" t="str">
            <v>Limpieza Con Retroexcavadora Sobre Oruga, Aplicada En Arroyo Sección Promedio: Ancho = 4.00 A 5.00 Metros, Altura = 1.50 A 3.00 Metros, Profundidad De Sedimentos = 1.50 A 3.00 Metros</v>
          </cell>
          <cell r="E522" t="str">
            <v>ML</v>
          </cell>
          <cell r="F522">
            <v>25790</v>
          </cell>
          <cell r="G522">
            <v>41008</v>
          </cell>
        </row>
        <row r="523">
          <cell r="C523">
            <v>1057</v>
          </cell>
          <cell r="D523" t="str">
            <v>Acopio Con Retroexcavadora Del Material Desalojado, Aplicada En Limpieza De Arroyo, Seccion Promedio: Ancho = 4.00 A 5.00 Metros, Altura = 1.50 A 3.00 Metros, Profundidad De Sedimentos = 1.50 A 2.50 Metros</v>
          </cell>
          <cell r="E523" t="str">
            <v>HO</v>
          </cell>
          <cell r="F523">
            <v>145032.5</v>
          </cell>
          <cell r="G523">
            <v>40974</v>
          </cell>
        </row>
        <row r="524">
          <cell r="C524">
            <v>1058</v>
          </cell>
          <cell r="D524" t="str">
            <v>Remocion Con Retroexcavadora Y Retiro De Material Desalojado En Volqueta, Aplicado En Limpieza De Arroyo De Sección Promedio: Ancho = 4.00 A 5.00 Metros, Altura = 1.50 A 3.00 Metros, Profundidad De Sedimentos = 1.50 A 2.50 Metros</v>
          </cell>
          <cell r="E524" t="str">
            <v>M3</v>
          </cell>
          <cell r="F524">
            <v>58633.75</v>
          </cell>
          <cell r="G524">
            <v>40669</v>
          </cell>
        </row>
        <row r="525">
          <cell r="C525">
            <v>1059</v>
          </cell>
          <cell r="D525" t="str">
            <v>Limpieza Manual Margenes, Aplicada En Limpieza De Arroyo Seccion Promedio: Ancho = 4.00 A 5.00 Metros, Altura = 1.50 A 3.00 Metros, Profundidad De Sedimentos = 1.50 A 2.50 Metros</v>
          </cell>
          <cell r="E525" t="str">
            <v>M2</v>
          </cell>
          <cell r="F525">
            <v>8132.5</v>
          </cell>
          <cell r="G525">
            <v>40669</v>
          </cell>
        </row>
        <row r="526">
          <cell r="C526">
            <v>1060</v>
          </cell>
          <cell r="D526" t="str">
            <v>Retiro Manual De Material Vegetal, Aplicada En Limpieza De Arroyo Seccion Promedio: Ancho = 4.00 A 5.00 Metros, Altura = 1.50 A 3.00 Metros, Profundidad De Sedimento De 1.50 A 2.50 Metros</v>
          </cell>
          <cell r="E526" t="str">
            <v>M2</v>
          </cell>
          <cell r="F526">
            <v>4660</v>
          </cell>
          <cell r="G526">
            <v>40669</v>
          </cell>
        </row>
        <row r="527">
          <cell r="C527">
            <v>1066</v>
          </cell>
          <cell r="D527" t="str">
            <v>Desmonte Y Retiro De Placa De Concreto De 0.06 X 0.60 X 2.40 Mts</v>
          </cell>
          <cell r="E527" t="str">
            <v>UN</v>
          </cell>
          <cell r="F527">
            <v>14830.47</v>
          </cell>
          <cell r="G527">
            <v>40344</v>
          </cell>
        </row>
        <row r="528">
          <cell r="C528">
            <v>1067</v>
          </cell>
          <cell r="D528" t="str">
            <v>Construcción Y Montaje De Placas De 0.06 X 0.60 X 3.00 Mts, En Concreto De 2500 Psi, Reforzado Con 3 Varillas De 3/8" A Lo Ancho Y 6 Varillas De 3/8" A Lo Largo.</v>
          </cell>
          <cell r="E528" t="str">
            <v>UN</v>
          </cell>
          <cell r="F528">
            <v>81226</v>
          </cell>
          <cell r="G528">
            <v>41026</v>
          </cell>
        </row>
        <row r="529">
          <cell r="C529">
            <v>1069</v>
          </cell>
          <cell r="D529" t="str">
            <v>Cerramiento  En Tela Verde, O Malla De Lona, (Polisombra), Con Altura De 2.00 Metros, Base Para Fijacion De Estacones 0.20 X 0.20 X 0.50 Metros En Concreto De 1500 Psi, Estacones De Madera De 2" X 2", Apuntillada Y Amarrada A Los Postes Con Alambre Negro Para Rigidizacion.</v>
          </cell>
          <cell r="E529" t="str">
            <v>ML</v>
          </cell>
          <cell r="F529">
            <v>21234.06</v>
          </cell>
          <cell r="G529">
            <v>41927</v>
          </cell>
        </row>
        <row r="530">
          <cell r="C530">
            <v>1084</v>
          </cell>
          <cell r="D530" t="str">
            <v>Acopio Manual Del Material Desalojado</v>
          </cell>
          <cell r="E530" t="str">
            <v>JO</v>
          </cell>
          <cell r="F530">
            <v>60900</v>
          </cell>
          <cell r="G530">
            <v>40282</v>
          </cell>
        </row>
        <row r="531">
          <cell r="C531">
            <v>1085</v>
          </cell>
          <cell r="D531" t="str">
            <v>Construccion Y Mantaje De Placa De 0.06 X 0.60 X 2.40 Mts, En Concreto De 2500 Psi, Reforzado Con 3 Varillas De 3/8" A Lo Ancho Y 9 Varillas De 3/8" A Lo Largo</v>
          </cell>
          <cell r="E531" t="str">
            <v>UN</v>
          </cell>
          <cell r="F531">
            <v>74161.960000000006</v>
          </cell>
          <cell r="G531">
            <v>40669</v>
          </cell>
        </row>
        <row r="532">
          <cell r="C532">
            <v>1086</v>
          </cell>
          <cell r="D532" t="str">
            <v>Juegos - Suministro, Instalación Y Montaje De Rueda Infantil Giratoria Para Parque, De 2.00 Metros De Diámetro, En Madera Pino Pátula Inmunizada, Tubería Galvanizada Y Herrajes Metálicos</v>
          </cell>
          <cell r="E532" t="str">
            <v>UN</v>
          </cell>
          <cell r="F532">
            <v>754000</v>
          </cell>
          <cell r="G532">
            <v>41075</v>
          </cell>
        </row>
        <row r="533">
          <cell r="C533">
            <v>1087</v>
          </cell>
          <cell r="D533" t="str">
            <v>Juegos - Suministro, Instalación Y Montaje De Módulo No. 15 De Juego Para Parque Que Incluye: Escalera Y Puente En Madera Y Cuerda, Columpio De 2 Puestos, Con Resbaladero En Fibra De Vidrio, En Madera Pino Pátula Inmunizada Y Herrajes Metálicos</v>
          </cell>
          <cell r="E533" t="str">
            <v>UN</v>
          </cell>
          <cell r="F533">
            <v>1600800</v>
          </cell>
          <cell r="G533">
            <v>41075</v>
          </cell>
        </row>
        <row r="534">
          <cell r="C534">
            <v>1088</v>
          </cell>
          <cell r="D534" t="str">
            <v>Juegos - Suministro, Instalación Y Montaje De Sube Y Baja Para Parque En Madera Pino Pátula Inmunizada, Con Herrajes Metálicos</v>
          </cell>
          <cell r="E534" t="str">
            <v>UN</v>
          </cell>
          <cell r="F534">
            <v>203000</v>
          </cell>
          <cell r="G534">
            <v>41569</v>
          </cell>
        </row>
        <row r="535">
          <cell r="C535">
            <v>1089</v>
          </cell>
          <cell r="D535" t="str">
            <v>Excavación A Mano En Material Común, Incluye Retiro De Material Con Cargador Y Volqueta</v>
          </cell>
          <cell r="E535" t="str">
            <v>M3</v>
          </cell>
          <cell r="F535">
            <v>40702.78</v>
          </cell>
          <cell r="G535">
            <v>42241</v>
          </cell>
        </row>
        <row r="536">
          <cell r="C536">
            <v>1090</v>
          </cell>
          <cell r="D536" t="str">
            <v>Remoción Manual Y Retiro De Material Desalojado En Volqueta</v>
          </cell>
          <cell r="E536" t="str">
            <v>M3</v>
          </cell>
          <cell r="F536">
            <v>42101.67</v>
          </cell>
          <cell r="G536">
            <v>41906</v>
          </cell>
        </row>
        <row r="537">
          <cell r="C537">
            <v>1091</v>
          </cell>
          <cell r="D537" t="str">
            <v>Suministro E Instalación De Banca Para Parque, En Concreto De 3000 Psi, Reforzado Con Varillas De 3/8" En Ambos Sentidos A Cada 0.15 Mts, De 0.60 X 1.10 Mts Altura 0.60 Mts, Fondo En Placa De Concreto, Con Su Logotipo</v>
          </cell>
          <cell r="E537" t="str">
            <v>UN</v>
          </cell>
          <cell r="F537">
            <v>424513.39</v>
          </cell>
          <cell r="G537">
            <v>41697</v>
          </cell>
        </row>
        <row r="538">
          <cell r="C538">
            <v>1092</v>
          </cell>
          <cell r="D538" t="str">
            <v>Kiosco De 4.00 X 4.00 Mts, Altura = 2.80 Mts, Con 4 Columnas Y Estructura De Soporte Para Cubierta En Madera Pino Pátula Inmunizada, Cubierta De Eternit Pintada En Cualquier Color</v>
          </cell>
          <cell r="E538" t="str">
            <v>UN</v>
          </cell>
          <cell r="F538">
            <v>5000000</v>
          </cell>
          <cell r="G538">
            <v>41075</v>
          </cell>
        </row>
        <row r="539">
          <cell r="C539">
            <v>1093</v>
          </cell>
          <cell r="D539" t="str">
            <v>Juegos - Suministro, Instalación Y Montaje De Módulo No. 17 De Juego Para Parque Que Incluye: Escalera En Madera, 2 Columpios, Resbaladero En Fibra De Vidrio, Sube Y Baja, Argollas De Balanceo, En Madera Pino Pátula Inmunizada, Tubería Galvanizada Y Herrajes Metálicos</v>
          </cell>
          <cell r="E539" t="str">
            <v>UN</v>
          </cell>
          <cell r="F539">
            <v>1740000</v>
          </cell>
          <cell r="G539">
            <v>41075</v>
          </cell>
        </row>
        <row r="540">
          <cell r="C540">
            <v>1094</v>
          </cell>
          <cell r="D540" t="str">
            <v>Juegos - Suministro, Instalación Y Montaje De Módulo No. 22 De Juegos Infantiles Para Parques Que Incluye: Escalera De Madera, Resbaladero En Fibra De Vidrio, 2 Puestos De Columpios, Puente De Madera, Juego De Argollas, Elaborado En Madera Pino Pátula Inmunizado, Con Herrajes Metálicos</v>
          </cell>
          <cell r="E540" t="str">
            <v>UN</v>
          </cell>
          <cell r="F540">
            <v>3549600</v>
          </cell>
          <cell r="G540">
            <v>41569</v>
          </cell>
        </row>
        <row r="541">
          <cell r="C541">
            <v>1095</v>
          </cell>
          <cell r="D541" t="str">
            <v>Relleno En Piedra Granzón O Cascajo De Piedra China</v>
          </cell>
          <cell r="E541" t="str">
            <v>M3</v>
          </cell>
          <cell r="F541">
            <v>72000</v>
          </cell>
          <cell r="G541">
            <v>41767</v>
          </cell>
        </row>
        <row r="542">
          <cell r="C542">
            <v>1096</v>
          </cell>
          <cell r="D542" t="str">
            <v>Relleno En Material Seleccionado No Compactado</v>
          </cell>
          <cell r="E542" t="str">
            <v>M3</v>
          </cell>
          <cell r="F542">
            <v>44250</v>
          </cell>
          <cell r="G542">
            <v>42496</v>
          </cell>
        </row>
        <row r="543">
          <cell r="C543">
            <v>1097</v>
          </cell>
          <cell r="D543" t="str">
            <v>E - Suministro E Instalación De Reflectores Tipo Luz De Metal Halite De 500 Watios, Incluye Acometida Eléctrica, Caja De Protección, Fotoceldas Y Cableado</v>
          </cell>
          <cell r="E543" t="str">
            <v>UN</v>
          </cell>
          <cell r="F543">
            <v>580000</v>
          </cell>
          <cell r="G543">
            <v>41737</v>
          </cell>
        </row>
        <row r="544">
          <cell r="C544">
            <v>1098</v>
          </cell>
          <cell r="D544" t="str">
            <v>Plantilla Para Piso En Concreto De 1500 Psi E = 0.10 Metros</v>
          </cell>
          <cell r="E544" t="str">
            <v>M2</v>
          </cell>
          <cell r="F544">
            <v>35223.42</v>
          </cell>
          <cell r="G544">
            <v>41064</v>
          </cell>
        </row>
        <row r="545">
          <cell r="C545">
            <v>1099</v>
          </cell>
          <cell r="D545" t="str">
            <v>Relleno En Material De Piedra Y Arena En Proporción 1:1, Compactado</v>
          </cell>
          <cell r="E545" t="str">
            <v>M3</v>
          </cell>
          <cell r="F545">
            <v>63676</v>
          </cell>
          <cell r="G545">
            <v>41781</v>
          </cell>
        </row>
        <row r="546">
          <cell r="C546">
            <v>1100</v>
          </cell>
          <cell r="D546" t="str">
            <v>Placa De Fondo En Concreto Ciclópeo, 60% En Concreto De 3000 Psi, 40% Piedra De Cimiento</v>
          </cell>
          <cell r="E546" t="str">
            <v>M3</v>
          </cell>
          <cell r="F546">
            <v>294764.53000000003</v>
          </cell>
          <cell r="G546">
            <v>41037</v>
          </cell>
        </row>
        <row r="547">
          <cell r="C547">
            <v>1101</v>
          </cell>
          <cell r="D547" t="str">
            <v>Solado En Concreto Pobre De 2000 Psi, E = 0.05 Metros</v>
          </cell>
          <cell r="E547" t="str">
            <v>M3</v>
          </cell>
          <cell r="F547">
            <v>386152.23</v>
          </cell>
          <cell r="G547">
            <v>42578</v>
          </cell>
        </row>
        <row r="548">
          <cell r="C548">
            <v>1102</v>
          </cell>
          <cell r="D548" t="str">
            <v>Viga De Cimiento En Concreto De 3000 Psi, No Incluye Acero De Refuerzo</v>
          </cell>
          <cell r="E548" t="str">
            <v>M3</v>
          </cell>
          <cell r="F548">
            <v>500063.01</v>
          </cell>
          <cell r="G548">
            <v>42538</v>
          </cell>
        </row>
        <row r="549">
          <cell r="C549">
            <v>1103</v>
          </cell>
          <cell r="D549" t="str">
            <v>Plantilla De Piso En Concreto De 3000 Psi E = 0.10 Metros</v>
          </cell>
          <cell r="E549" t="str">
            <v>M2</v>
          </cell>
          <cell r="F549">
            <v>48333.59</v>
          </cell>
          <cell r="G549">
            <v>42241</v>
          </cell>
        </row>
        <row r="550">
          <cell r="C550">
            <v>1104</v>
          </cell>
          <cell r="D550" t="str">
            <v>Levante De Muro En Bloque Vibrado Estructural. E = 0.10 Metros</v>
          </cell>
          <cell r="E550" t="str">
            <v>M2</v>
          </cell>
          <cell r="F550">
            <v>57728.1</v>
          </cell>
          <cell r="G550">
            <v>41697</v>
          </cell>
        </row>
        <row r="551">
          <cell r="C551">
            <v>1105</v>
          </cell>
          <cell r="D551" t="str">
            <v>Meson En Concreto De 2500 Psi, Espesor De 0.06 Metros, Ancho De 0.60 Metros, Varillas De 1/2" A Cada 0.20 Metros En Ambos Sentidos, Acabado En Granito Pulido</v>
          </cell>
          <cell r="E551" t="str">
            <v>ML</v>
          </cell>
          <cell r="F551">
            <v>101353.78</v>
          </cell>
          <cell r="G551">
            <v>42578</v>
          </cell>
        </row>
        <row r="552">
          <cell r="C552">
            <v>1106</v>
          </cell>
          <cell r="D552" t="str">
            <v>Suministro E Instalación De Espejo Biselado De 4 Mm</v>
          </cell>
          <cell r="E552" t="str">
            <v>M2</v>
          </cell>
          <cell r="F552">
            <v>83084.5</v>
          </cell>
          <cell r="G552">
            <v>42578</v>
          </cell>
        </row>
        <row r="553">
          <cell r="C553">
            <v>1109</v>
          </cell>
          <cell r="D553" t="str">
            <v>Suministro E Instalacion De Sistema De Tanques De Reserva De 500 Lts, Incluye: 4 Tanques Plasticos, Accesorios, Tuberia De 2" Y 1", Flotador, Registros Y Valvula.</v>
          </cell>
          <cell r="E553" t="str">
            <v>UN</v>
          </cell>
          <cell r="F553">
            <v>1574857</v>
          </cell>
          <cell r="G553">
            <v>39968</v>
          </cell>
        </row>
        <row r="554">
          <cell r="C554">
            <v>1116</v>
          </cell>
          <cell r="D554" t="str">
            <v>Suministro E Instalación De Bajante Tipo Amazonas</v>
          </cell>
          <cell r="E554" t="str">
            <v>ML</v>
          </cell>
          <cell r="F554">
            <v>45652.55</v>
          </cell>
          <cell r="G554">
            <v>41676</v>
          </cell>
        </row>
        <row r="555">
          <cell r="C555">
            <v>1117</v>
          </cell>
          <cell r="D555" t="str">
            <v>Ornamentacion Y Jardineria - Siembra De Grama Criolla, Incluye Transporte</v>
          </cell>
          <cell r="E555" t="str">
            <v>M2</v>
          </cell>
          <cell r="F555">
            <v>4500</v>
          </cell>
          <cell r="G555">
            <v>42752</v>
          </cell>
        </row>
        <row r="556">
          <cell r="C556">
            <v>1126</v>
          </cell>
          <cell r="D556" t="str">
            <v>Suministro E Instalación De Canal Tipo Amazonas De Pvc</v>
          </cell>
          <cell r="E556" t="str">
            <v>ML</v>
          </cell>
          <cell r="F556">
            <v>47320.480000000003</v>
          </cell>
          <cell r="G556">
            <v>42241</v>
          </cell>
        </row>
        <row r="557">
          <cell r="C557">
            <v>1127</v>
          </cell>
          <cell r="D557" t="str">
            <v>Suministro E Instalación De Puerta Ventana En Reja De Varilla Cuadrada De 1/2", Con Tuberia Galvanizada De 3/4", Varilla De 5/8", Platina De 3/16" Y Balineras De Acero De 1/2", Pintada Con Anticorrosivo Y Esmalte (Segun Diseño)</v>
          </cell>
          <cell r="E557" t="str">
            <v>UN</v>
          </cell>
          <cell r="F557">
            <v>523560</v>
          </cell>
          <cell r="G557">
            <v>41068</v>
          </cell>
        </row>
        <row r="558">
          <cell r="C558">
            <v>1128</v>
          </cell>
          <cell r="D558" t="str">
            <v>Suministro E Instalación De Puerta En Reja De Varilla Cuadrada De 1/2", Para Ingreso De Baños, Con Tubería Galvanizada De 3/4", Varilla De 5/8", Platina De 3/16" Y Balinera De Acero De 1/2", Pintada Con Anticorrosivo Y Esmalte (Segun Diseño)</v>
          </cell>
          <cell r="E558" t="str">
            <v>UN</v>
          </cell>
          <cell r="F558">
            <v>265489</v>
          </cell>
          <cell r="G558">
            <v>41068</v>
          </cell>
        </row>
        <row r="559">
          <cell r="C559">
            <v>1129</v>
          </cell>
          <cell r="D559" t="str">
            <v>Rejilla De Ventilacion, Con Marco En Lamina Calibre 18, Pintada Con Anticorrosivo Y Esmalte</v>
          </cell>
          <cell r="E559" t="str">
            <v>M2</v>
          </cell>
          <cell r="F559">
            <v>81694</v>
          </cell>
          <cell r="G559">
            <v>39969</v>
          </cell>
        </row>
        <row r="560">
          <cell r="C560">
            <v>1130</v>
          </cell>
          <cell r="D560" t="str">
            <v>Cortasol Pintado, En Lámina Galvanizada Calibre 18, Incluye Perfil Y Platina De 3/16", Cadena Galvanizada De 3/8", Gancho Tensor Galvanizado De 5/16" X 5", Bisagra, Tornillo Expansivo, Gancho Galvanizado Con Platina, Pintura Anticorrosiva Y Esmalte (Segun Diseño)</v>
          </cell>
          <cell r="E560" t="str">
            <v>UN</v>
          </cell>
          <cell r="F560">
            <v>532686</v>
          </cell>
          <cell r="G560">
            <v>41075</v>
          </cell>
        </row>
        <row r="561">
          <cell r="C561">
            <v>1131</v>
          </cell>
          <cell r="D561" t="str">
            <v>Ventana En Malla Eslabonada Galvanizada Calibre 12 Hueco De 2" X 2", Con Angulo De 1" X 1" X 3/16", Platina De 1/2" X 3/16", Pintada Con Anticorrosivo Y Esmalte. (Según Diseño)</v>
          </cell>
          <cell r="E561" t="str">
            <v>M2</v>
          </cell>
          <cell r="F561">
            <v>49410</v>
          </cell>
          <cell r="G561">
            <v>41075</v>
          </cell>
        </row>
        <row r="562">
          <cell r="C562">
            <v>1132</v>
          </cell>
          <cell r="D562" t="str">
            <v>Zapata De 2.60 X 2.60 X 0.60 Metros, En Concreto De 3000 Psi, No Incluye Acero De Refuerzo</v>
          </cell>
          <cell r="E562" t="str">
            <v>UN</v>
          </cell>
          <cell r="F562">
            <v>1471856.68</v>
          </cell>
          <cell r="G562">
            <v>41075</v>
          </cell>
        </row>
        <row r="563">
          <cell r="C563">
            <v>1133</v>
          </cell>
          <cell r="D563" t="str">
            <v>Pedestal De 0.70 X 0.60 X 1.40 Metros, En Concreto De 3000 Psi, No Incluye Acero De Refuerzo</v>
          </cell>
          <cell r="E563" t="str">
            <v>UN</v>
          </cell>
          <cell r="F563">
            <v>229191.47</v>
          </cell>
          <cell r="G563">
            <v>41045</v>
          </cell>
        </row>
        <row r="564">
          <cell r="C564">
            <v>1134</v>
          </cell>
          <cell r="D564" t="str">
            <v>Viga Canal De B = 1.00 Metros, Altura = 0.45 Metros, E = 0.10 Metros, En Concreto, Impermeabilizado Con Manto Edil, No Incluye Acero De Refuerzo.</v>
          </cell>
          <cell r="E564" t="str">
            <v>ML</v>
          </cell>
          <cell r="F564">
            <v>142130.04999999999</v>
          </cell>
          <cell r="G564">
            <v>42314</v>
          </cell>
        </row>
        <row r="565">
          <cell r="C565">
            <v>1135</v>
          </cell>
          <cell r="D565" t="str">
            <v>Columna En Concreto De 3000 Psi, De 0.40 X 0.50 Metros, No Incluye Acero De Refuerzo</v>
          </cell>
          <cell r="E565" t="str">
            <v>ML</v>
          </cell>
          <cell r="F565">
            <v>108860.68</v>
          </cell>
          <cell r="G565">
            <v>41016</v>
          </cell>
        </row>
        <row r="566">
          <cell r="C566">
            <v>1136</v>
          </cell>
          <cell r="D566" t="str">
            <v>Pañete Pulido Con Cal Bajo Placa De Entrepiso</v>
          </cell>
          <cell r="E566" t="str">
            <v>M2</v>
          </cell>
          <cell r="F566">
            <v>21718.1</v>
          </cell>
          <cell r="G566">
            <v>41556</v>
          </cell>
        </row>
        <row r="567">
          <cell r="C567">
            <v>1137</v>
          </cell>
          <cell r="D567" t="str">
            <v>Encamisada De Muro De Soporte Existente En Concreto De 3000 Psi</v>
          </cell>
          <cell r="E567" t="str">
            <v>M3</v>
          </cell>
          <cell r="F567">
            <v>618987.38</v>
          </cell>
          <cell r="G567">
            <v>41037</v>
          </cell>
        </row>
        <row r="568">
          <cell r="C568">
            <v>1138</v>
          </cell>
          <cell r="D568" t="str">
            <v>Excavación Manual Para Soporte O Estribos De Puente</v>
          </cell>
          <cell r="E568" t="str">
            <v>JO</v>
          </cell>
          <cell r="F568">
            <v>60900</v>
          </cell>
          <cell r="G568">
            <v>41037</v>
          </cell>
        </row>
        <row r="569">
          <cell r="C569">
            <v>1139</v>
          </cell>
          <cell r="D569" t="str">
            <v>Suministro E Instalacion De Platina De Hierro Como Base Para Soldar La Estructura Del Puente, De 0.60 Mtrs X 0.40 Mtrs X 2"</v>
          </cell>
          <cell r="E569" t="str">
            <v>UN</v>
          </cell>
          <cell r="F569">
            <v>50000</v>
          </cell>
          <cell r="G569">
            <v>39981</v>
          </cell>
        </row>
        <row r="570">
          <cell r="C570">
            <v>1140</v>
          </cell>
          <cell r="D570" t="str">
            <v>Suministro, Instalacion Y Montaje De Puente Peatonal Metalico, De 1.50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570" t="str">
            <v>ML</v>
          </cell>
          <cell r="F570">
            <v>1350000</v>
          </cell>
          <cell r="G570">
            <v>40968</v>
          </cell>
        </row>
        <row r="571">
          <cell r="C571">
            <v>1141</v>
          </cell>
          <cell r="D571" t="str">
            <v>Placa En Concreto De 3000 Psi E = 0.10 Metros, Incluye Malla Electrosoldada</v>
          </cell>
          <cell r="E571" t="str">
            <v>M2</v>
          </cell>
          <cell r="F571">
            <v>68888.59</v>
          </cell>
          <cell r="G571">
            <v>42779</v>
          </cell>
        </row>
        <row r="572">
          <cell r="C572">
            <v>1142</v>
          </cell>
          <cell r="D572" t="str">
            <v>Grada O Rampa De Acceso Al Puente Peatonal En Concreto De 3000 Psi, E = 0.10 Metros</v>
          </cell>
          <cell r="E572" t="str">
            <v>M2</v>
          </cell>
          <cell r="F572">
            <v>60405.2</v>
          </cell>
          <cell r="G572">
            <v>41831</v>
          </cell>
        </row>
        <row r="573">
          <cell r="C573">
            <v>1143</v>
          </cell>
          <cell r="D573" t="str">
            <v>Caja De Inspeccion De 0.80 X 0.80 X 0.90 Para A. Ll.</v>
          </cell>
          <cell r="E573" t="str">
            <v>UN</v>
          </cell>
          <cell r="F573">
            <v>717731</v>
          </cell>
          <cell r="G573">
            <v>40106</v>
          </cell>
        </row>
        <row r="574">
          <cell r="C574">
            <v>1144</v>
          </cell>
          <cell r="D574" t="str">
            <v>Solado En Concreto De 1500 Psi Normal Para Limpieza E = 0.03</v>
          </cell>
          <cell r="E574" t="str">
            <v>M2</v>
          </cell>
          <cell r="F574">
            <v>15431.53</v>
          </cell>
          <cell r="G574">
            <v>41697</v>
          </cell>
        </row>
        <row r="575">
          <cell r="C575">
            <v>1145</v>
          </cell>
          <cell r="D575" t="str">
            <v>Losa Maciza En Concreto De 3000 Psi, No Incluye Acero De Refuerzo, E =0.15 Metros</v>
          </cell>
          <cell r="E575" t="str">
            <v>M2</v>
          </cell>
          <cell r="F575">
            <v>136169.18</v>
          </cell>
          <cell r="G575">
            <v>42241</v>
          </cell>
        </row>
        <row r="576">
          <cell r="C576">
            <v>1146</v>
          </cell>
          <cell r="D576" t="str">
            <v>Desmonte, Reparación E Instalación De Abanico De Techo, Incluye Acabado Con Pintura Anticorrosiva Y Esmalte Blanco</v>
          </cell>
          <cell r="E576" t="str">
            <v>UN</v>
          </cell>
          <cell r="F576">
            <v>48950</v>
          </cell>
          <cell r="G576">
            <v>41365</v>
          </cell>
        </row>
        <row r="577">
          <cell r="C577">
            <v>1147</v>
          </cell>
          <cell r="D577" t="str">
            <v>Portón En Malla Eslabonada Y Tubería Galvanizada D = 2 1/2", A Dos Hojas, Dimensiones De Las Puertas 2.00 X 3.00, Incluye Instalación, Soldadura, Pintura, Mano De Obra Y Transporte</v>
          </cell>
          <cell r="E577" t="str">
            <v>UN</v>
          </cell>
          <cell r="F577">
            <v>1500000</v>
          </cell>
          <cell r="G577">
            <v>41481</v>
          </cell>
        </row>
        <row r="578">
          <cell r="C578">
            <v>1148</v>
          </cell>
          <cell r="D578" t="str">
            <v>Demolición, Fresado Y Retiro De Material De Pavimento Asfáltico</v>
          </cell>
          <cell r="E578" t="str">
            <v>M2</v>
          </cell>
          <cell r="F578">
            <v>16180.92</v>
          </cell>
          <cell r="G578">
            <v>41831</v>
          </cell>
        </row>
        <row r="579">
          <cell r="C579">
            <v>1149</v>
          </cell>
          <cell r="D579" t="str">
            <v>Excavación Para Conformación De Taludes Y Retiro De Material Sobrante</v>
          </cell>
          <cell r="E579" t="str">
            <v>M3</v>
          </cell>
          <cell r="F579">
            <v>33254</v>
          </cell>
          <cell r="G579">
            <v>41037</v>
          </cell>
        </row>
        <row r="580">
          <cell r="C580">
            <v>1150</v>
          </cell>
          <cell r="D580" t="str">
            <v>Reparacion Y Mantenimiento De La Estructura Metalica De Puente Peatonal: Cerchas, Correas, Platinas De Anclaje, Baranda De Seguridad, Incluye Tornilleria, Soldaduras, Reposicion De Perfiles Dañados, Pintura Con Anticorrosivo Y Acabado En Esmalte.</v>
          </cell>
          <cell r="E580" t="str">
            <v>M2</v>
          </cell>
          <cell r="F580">
            <v>97000</v>
          </cell>
          <cell r="G580">
            <v>40011</v>
          </cell>
        </row>
        <row r="581">
          <cell r="C581">
            <v>1151</v>
          </cell>
          <cell r="D581" t="str">
            <v>Suministro E Instalacion De Lamina Colaborante De Metaldeck De 2", Calibre 22, Para Estructura De Piso En Concreto De 3000 Psi</v>
          </cell>
          <cell r="E581" t="str">
            <v>M2</v>
          </cell>
          <cell r="F581">
            <v>47110</v>
          </cell>
          <cell r="G581">
            <v>40011</v>
          </cell>
        </row>
        <row r="582">
          <cell r="C582">
            <v>1152</v>
          </cell>
          <cell r="D582" t="str">
            <v>Desmonte De Piso De Madera En Puente Peatonal Metálico, Incluye Retiro De Material</v>
          </cell>
          <cell r="E582" t="str">
            <v>M2</v>
          </cell>
          <cell r="F582">
            <v>12186.67</v>
          </cell>
          <cell r="G582">
            <v>41037</v>
          </cell>
        </row>
        <row r="583">
          <cell r="C583">
            <v>1153</v>
          </cell>
          <cell r="D583" t="str">
            <v>Trazado Y Replanteo Sobre Placa.</v>
          </cell>
          <cell r="E583" t="str">
            <v>M2</v>
          </cell>
          <cell r="F583">
            <v>6868.69</v>
          </cell>
          <cell r="G583">
            <v>41936</v>
          </cell>
        </row>
        <row r="584">
          <cell r="C584">
            <v>1154</v>
          </cell>
          <cell r="D584" t="str">
            <v>Registro Sanitario De 1.00 X 1.00 X 0.60 Metros, En Mamposteria, Mortero De Pega Y Pañete Con Mortero 1:4 Impermeabilizado, Tapa En Concreto De 3000 Psi</v>
          </cell>
          <cell r="E584" t="str">
            <v>UN</v>
          </cell>
          <cell r="F584">
            <v>331974.78999999998</v>
          </cell>
          <cell r="G584">
            <v>42572</v>
          </cell>
        </row>
        <row r="585">
          <cell r="C585">
            <v>1155</v>
          </cell>
          <cell r="D585" t="str">
            <v>Columna En Concreto De 3000 Psi, De 0.40 X 0.50 Metros, Incluye Acero De Refuerzo De 8 Varillas De 1/2", Estribos De 3/8" A Cada 0.20 Metros</v>
          </cell>
          <cell r="E585" t="str">
            <v>ML</v>
          </cell>
          <cell r="F585">
            <v>157962.49</v>
          </cell>
          <cell r="G585">
            <v>41016</v>
          </cell>
        </row>
        <row r="586">
          <cell r="C586">
            <v>1156</v>
          </cell>
          <cell r="D586" t="str">
            <v>Elemento Vertical En Fachada Y Portico En Columna De Concreto De 3000 Psi De 0.15 X 0.25 Metros, No Incluye Acero De Refuerzo</v>
          </cell>
          <cell r="E586" t="str">
            <v>ML</v>
          </cell>
          <cell r="F586">
            <v>32775.72</v>
          </cell>
          <cell r="G586">
            <v>41017</v>
          </cell>
        </row>
        <row r="587">
          <cell r="C587">
            <v>1157</v>
          </cell>
          <cell r="D587" t="str">
            <v>Pergolas En Tuberia De Pvc De 2", Con Varilla De 3/8", Relleno Con Concreto Fluido</v>
          </cell>
          <cell r="E587" t="str">
            <v>ML</v>
          </cell>
          <cell r="F587">
            <v>39226.49</v>
          </cell>
          <cell r="G587">
            <v>41047</v>
          </cell>
        </row>
        <row r="588">
          <cell r="C588">
            <v>1158</v>
          </cell>
          <cell r="D588" t="str">
            <v>Juegos - Suministro E Instalación De Marco Para Cancha De Uso Múltiple (Fútbol Y Basquetbol), Con Medida Y Altura Reglamentaria, Los Marcos En Tubería Galvanizada De 3" Y La Parte Posterior Que Sostienen Los Tableros, En Tubería Galvanizada De 2", Tableros En Acrílico Con Sus Medidas Profesionales, Pintados, Instalados, Con Sus Canastas Y Sus Respectivas Mallas</v>
          </cell>
          <cell r="E588" t="str">
            <v>JG</v>
          </cell>
          <cell r="F588">
            <v>5944105</v>
          </cell>
          <cell r="G588">
            <v>42496</v>
          </cell>
        </row>
        <row r="589">
          <cell r="C589">
            <v>1159</v>
          </cell>
          <cell r="D589" t="str">
            <v>Anden, Plazoleta Y Rampa De Acceso Vehicular En Concreto De 3000 Psi E = 0.07 Metros</v>
          </cell>
          <cell r="E589" t="str">
            <v>M2</v>
          </cell>
          <cell r="F589">
            <v>31963.37</v>
          </cell>
          <cell r="G589">
            <v>41386</v>
          </cell>
        </row>
        <row r="590">
          <cell r="C590">
            <v>1160</v>
          </cell>
          <cell r="D590" t="str">
            <v>Suministro E Instalación De Lavadero En Granito De 0.60 X 0.50 Metros Incluye Accesorios Sanitarios Y Válvula De Control</v>
          </cell>
          <cell r="E590" t="str">
            <v>UN</v>
          </cell>
          <cell r="F590">
            <v>195906.5</v>
          </cell>
          <cell r="G590">
            <v>42538</v>
          </cell>
        </row>
        <row r="591">
          <cell r="C591">
            <v>1161</v>
          </cell>
          <cell r="D591" t="str">
            <v>Suministro E Instalación De Lavaplatos En Acero Inoxidable, Linea Económica  De 0.51 X 0.43 Metros, Incluye Accesorios Y Grifería Cuello De Ganso Metálica</v>
          </cell>
          <cell r="E591" t="str">
            <v>UN</v>
          </cell>
          <cell r="F591">
            <v>221512.5</v>
          </cell>
          <cell r="G591">
            <v>42524</v>
          </cell>
        </row>
        <row r="592">
          <cell r="C592">
            <v>1163</v>
          </cell>
          <cell r="D592" t="str">
            <v>Suministro E Instalacion De Lavaplatos De 1.20 Metros, Sencillo En Acero Inoxidable De Una Ala Y Una Cubeta, Incluye  Accesorios Y Griferia Cuello De Ganso Metalica</v>
          </cell>
          <cell r="E592" t="str">
            <v>UN</v>
          </cell>
          <cell r="F592">
            <v>419912.5</v>
          </cell>
          <cell r="G592">
            <v>41386</v>
          </cell>
        </row>
        <row r="593">
          <cell r="C593">
            <v>1164</v>
          </cell>
          <cell r="D593" t="str">
            <v>E - Suministro, Instalación De Totalizador General De 3 X 100 Amp</v>
          </cell>
          <cell r="E593" t="str">
            <v>UN</v>
          </cell>
          <cell r="F593">
            <v>318375</v>
          </cell>
          <cell r="G593">
            <v>41737</v>
          </cell>
        </row>
        <row r="594">
          <cell r="C594">
            <v>1166</v>
          </cell>
          <cell r="D594" t="str">
            <v>Suministro E Instalación De Puerta Metálica De 2 Hojas, En Lámina Galvanizada Calibre 20 De Doble Faz Y Marco Calibre 18 De 1.80 X 2.80 Metros, Incluye Pintura Anticorrosiva Y  Acabado En Esmalte, Cerraduras Y Herrajes</v>
          </cell>
          <cell r="E594" t="str">
            <v>UN</v>
          </cell>
          <cell r="F594">
            <v>680000</v>
          </cell>
          <cell r="G594">
            <v>42524</v>
          </cell>
        </row>
        <row r="595">
          <cell r="C595">
            <v>1167</v>
          </cell>
          <cell r="D595" t="str">
            <v>Zócalo En Baldosa De Granito De 0.08 X 0.33 Metros</v>
          </cell>
          <cell r="E595" t="str">
            <v>ML</v>
          </cell>
          <cell r="F595">
            <v>9847.83</v>
          </cell>
          <cell r="G595">
            <v>42578</v>
          </cell>
        </row>
        <row r="596">
          <cell r="C596">
            <v>1174</v>
          </cell>
          <cell r="D596" t="str">
            <v>Corte Y Perfilado De Muro En Bloque O Ladrillo, Incluye Retiro De Material</v>
          </cell>
          <cell r="E596" t="str">
            <v>ML</v>
          </cell>
          <cell r="F596">
            <v>14336.77</v>
          </cell>
          <cell r="G596">
            <v>42538</v>
          </cell>
        </row>
        <row r="597">
          <cell r="C597">
            <v>1175</v>
          </cell>
          <cell r="D597" t="str">
            <v>Corte Y Perfilado De Piso Y Plantilla, Incluye Retiro De Material</v>
          </cell>
          <cell r="E597" t="str">
            <v>ML</v>
          </cell>
          <cell r="F597">
            <v>11925</v>
          </cell>
          <cell r="G597">
            <v>42416</v>
          </cell>
        </row>
        <row r="598">
          <cell r="C598">
            <v>1176</v>
          </cell>
          <cell r="D598" t="str">
            <v>Dintel En Bloque De Arcilla No. 4 De 0.10 X 0.20 Metros, Incluye 2 Varillas De 1/2"</v>
          </cell>
          <cell r="E598" t="str">
            <v>ML</v>
          </cell>
          <cell r="F598">
            <v>23391.19</v>
          </cell>
          <cell r="G598">
            <v>42415</v>
          </cell>
        </row>
        <row r="599">
          <cell r="C599">
            <v>1177</v>
          </cell>
          <cell r="D599" t="str">
            <v>Viga De Sobrecimiento De 0.15 X 0.20 Metros, En Concreto De 2500 Psi, Incluye 4 Varillas De 3/8" Y Estribos De 1/4" A Cada 0.15 Metros, Con Apuntalamiento Y Corte De Muro Existente.</v>
          </cell>
          <cell r="E599" t="str">
            <v>ML</v>
          </cell>
          <cell r="F599">
            <v>70973.52</v>
          </cell>
          <cell r="G599">
            <v>42415</v>
          </cell>
        </row>
        <row r="600">
          <cell r="C600">
            <v>1178</v>
          </cell>
          <cell r="D600" t="str">
            <v>Viga De Sobrecimiento En Concreto De 3000 Psi De 0.10 X 0.20 Metros, Incluye 4 Varillas De 3/8" Y Estribos De 1/4" A Cada 0.15 Metros</v>
          </cell>
          <cell r="E600" t="str">
            <v>ML</v>
          </cell>
          <cell r="F600">
            <v>46888.33</v>
          </cell>
          <cell r="G600">
            <v>41075</v>
          </cell>
        </row>
        <row r="601">
          <cell r="C601">
            <v>1179</v>
          </cell>
          <cell r="D601" t="str">
            <v>Columna De Confinamiento En Concreto De 3000 Psi De 0.10 X 0.20 Metros, Incluye Acero De Refuerzo  3 Varillas De 1/2", Estribos De 3/8" A Cada 0.15 Metros Y Apuntalamiento De Muro</v>
          </cell>
          <cell r="E601" t="str">
            <v>ML</v>
          </cell>
          <cell r="F601">
            <v>55876.85</v>
          </cell>
          <cell r="G601">
            <v>42538</v>
          </cell>
        </row>
        <row r="602">
          <cell r="C602">
            <v>1180</v>
          </cell>
          <cell r="D602" t="str">
            <v>Desmonte E Instalación De Puerta O Ventana De 0.70 A 1.00 Metros De Ancho, Solo Incluye Mano De Obra</v>
          </cell>
          <cell r="E602" t="str">
            <v>UN</v>
          </cell>
          <cell r="F602">
            <v>48740</v>
          </cell>
          <cell r="G602">
            <v>42415</v>
          </cell>
        </row>
        <row r="603">
          <cell r="C603">
            <v>1181</v>
          </cell>
          <cell r="D603" t="str">
            <v>Pañete Allanado Sobre Muro En Mortero 1:4, En Áreas Con Ancho &lt; 0.80 Metros</v>
          </cell>
          <cell r="E603" t="str">
            <v>ML</v>
          </cell>
          <cell r="F603">
            <v>12240.98</v>
          </cell>
          <cell r="G603">
            <v>42578</v>
          </cell>
        </row>
        <row r="604">
          <cell r="C604">
            <v>1182</v>
          </cell>
          <cell r="D604" t="str">
            <v>Viga En Concreto De 3000 Psi De 0.10 X 0.10 Metros, Incluye 2 Varillas D= 1/2" Y Estribos D = 1/4" A Cada 0.15 Metros</v>
          </cell>
          <cell r="E604" t="str">
            <v>ML</v>
          </cell>
          <cell r="F604">
            <v>33932.370000000003</v>
          </cell>
          <cell r="G604">
            <v>42439</v>
          </cell>
        </row>
        <row r="605">
          <cell r="C605">
            <v>1183</v>
          </cell>
          <cell r="D605" t="str">
            <v>Montaje De Cubierta Existente En Lamina Ondulada De Asbesto Cemento Perfil 7, Incluye Amarres Y Ganchos De Fijacion, Estructura De Soporte En Madera</v>
          </cell>
          <cell r="E605" t="str">
            <v>M2</v>
          </cell>
          <cell r="F605">
            <v>44761.35</v>
          </cell>
          <cell r="G605">
            <v>42415</v>
          </cell>
        </row>
        <row r="606">
          <cell r="C606">
            <v>1184</v>
          </cell>
          <cell r="D606" t="str">
            <v>Plantilla Para Piso En Concreto De 1500 Psi, E = 0.05 Metros, En Areas Con Ancho &lt; 0.80 Metros</v>
          </cell>
          <cell r="E606" t="str">
            <v>ML</v>
          </cell>
          <cell r="F606">
            <v>16252.7</v>
          </cell>
          <cell r="G606">
            <v>41912</v>
          </cell>
        </row>
        <row r="607">
          <cell r="C607">
            <v>1185</v>
          </cell>
          <cell r="D607" t="str">
            <v>Piso En Mosaico De Cemento De 0.20 X 0.20 Metros, En Areas Con Ancho &lt; 0.80 Metros</v>
          </cell>
          <cell r="E607" t="str">
            <v>ML</v>
          </cell>
          <cell r="F607">
            <v>30316.33</v>
          </cell>
          <cell r="G607">
            <v>41057</v>
          </cell>
        </row>
        <row r="608">
          <cell r="C608">
            <v>1186</v>
          </cell>
          <cell r="D608" t="str">
            <v>Piso En Cerámica De 0.20 X 0.20 Metros Trafico 4, En Areas Con Ancho &lt; 0.80 Metros</v>
          </cell>
          <cell r="E608" t="str">
            <v>ML</v>
          </cell>
          <cell r="F608">
            <v>39478.6</v>
          </cell>
          <cell r="G608">
            <v>41057</v>
          </cell>
        </row>
        <row r="609">
          <cell r="C609">
            <v>1187</v>
          </cell>
          <cell r="D609" t="str">
            <v>Enchape De Muros En Cerámica De 0.20 X 0.20 Metros, En Areas Con Ancho &lt; 0.80 Metros</v>
          </cell>
          <cell r="E609" t="str">
            <v>ML</v>
          </cell>
          <cell r="F609">
            <v>35378.5</v>
          </cell>
          <cell r="G609">
            <v>42578</v>
          </cell>
        </row>
        <row r="610">
          <cell r="C610">
            <v>1190</v>
          </cell>
          <cell r="D610" t="str">
            <v>Anclaje De Columneta Al Cimiento Existente Con La Utilización De Sikadur Anchor Fix - 4  (Para  Fijar 3 Varillas De  D = 1/2")</v>
          </cell>
          <cell r="E610" t="str">
            <v>UN</v>
          </cell>
          <cell r="F610">
            <v>25565.9</v>
          </cell>
          <cell r="G610">
            <v>42415</v>
          </cell>
        </row>
        <row r="611">
          <cell r="C611">
            <v>1196</v>
          </cell>
          <cell r="D611" t="str">
            <v>Aplicación De Geotextil Nt 2500</v>
          </cell>
          <cell r="E611" t="str">
            <v>M2</v>
          </cell>
          <cell r="F611">
            <v>10194.58</v>
          </cell>
          <cell r="G611">
            <v>41026</v>
          </cell>
        </row>
        <row r="612">
          <cell r="C612">
            <v>1197</v>
          </cell>
          <cell r="D612" t="str">
            <v>Aplicación De Geotextil Nt 2000</v>
          </cell>
          <cell r="E612" t="str">
            <v>M2</v>
          </cell>
          <cell r="F612">
            <v>10057.030000000001</v>
          </cell>
          <cell r="G612">
            <v>42535</v>
          </cell>
        </row>
        <row r="613">
          <cell r="C613">
            <v>1198</v>
          </cell>
          <cell r="D613" t="str">
            <v>Aplicación De Geotextil Nt 1600</v>
          </cell>
          <cell r="E613" t="str">
            <v>M2</v>
          </cell>
          <cell r="F613">
            <v>8005.33</v>
          </cell>
          <cell r="G613">
            <v>41026</v>
          </cell>
        </row>
        <row r="614">
          <cell r="C614">
            <v>1199</v>
          </cell>
          <cell r="D614" t="str">
            <v>Enrocado De Protección Con Piedra Media Zonga, Pegada Con Mortero 1:4,  E = 0.15 ( Cunetas Y Taludes )</v>
          </cell>
          <cell r="E614" t="str">
            <v>M2</v>
          </cell>
          <cell r="F614">
            <v>54826.71</v>
          </cell>
          <cell r="G614">
            <v>41508</v>
          </cell>
        </row>
        <row r="615">
          <cell r="C615">
            <v>1200</v>
          </cell>
          <cell r="D615" t="str">
            <v>Excavación A Maquina Con Retroexcavadora, Incluye Retiro De Material</v>
          </cell>
          <cell r="E615" t="str">
            <v>M3</v>
          </cell>
          <cell r="F615">
            <v>30893.439999999999</v>
          </cell>
          <cell r="G615">
            <v>42198</v>
          </cell>
        </row>
        <row r="616">
          <cell r="C616">
            <v>1201</v>
          </cell>
          <cell r="D616" t="str">
            <v>Solado En Concreto De 2000 Psi E = 0.10 Metros</v>
          </cell>
          <cell r="E616" t="str">
            <v>M3</v>
          </cell>
          <cell r="F616">
            <v>417322.23</v>
          </cell>
          <cell r="G616">
            <v>42443</v>
          </cell>
        </row>
        <row r="617">
          <cell r="C617">
            <v>1202</v>
          </cell>
          <cell r="D617" t="str">
            <v>Suministro E Instalación De Malla Ciclón Forrada En Pvc, Calibre 10</v>
          </cell>
          <cell r="E617" t="str">
            <v>M2</v>
          </cell>
          <cell r="F617">
            <v>30000</v>
          </cell>
          <cell r="G617">
            <v>42314</v>
          </cell>
        </row>
        <row r="618">
          <cell r="C618">
            <v>1205</v>
          </cell>
          <cell r="D618" t="str">
            <v>E - Suministro E Instalación De Lámpara Fluorescente De 1 X 48", Tipo Comercial, Con Encendido Instantaneo De Sobreponer</v>
          </cell>
          <cell r="E618" t="str">
            <v>UN</v>
          </cell>
          <cell r="F618">
            <v>72631.88</v>
          </cell>
          <cell r="G618">
            <v>41451</v>
          </cell>
        </row>
        <row r="619">
          <cell r="C619">
            <v>1209</v>
          </cell>
          <cell r="D619" t="str">
            <v>Piso En Tableta De Gres De Cucuta 0.20 X 0.20 Metros, Incluye Aplique Toceto A Cada 1.00 Metros</v>
          </cell>
          <cell r="E619" t="str">
            <v>M2</v>
          </cell>
          <cell r="F619">
            <v>51960.91</v>
          </cell>
          <cell r="G619">
            <v>41057</v>
          </cell>
        </row>
        <row r="620">
          <cell r="C620">
            <v>1210</v>
          </cell>
          <cell r="D620" t="str">
            <v>Baranda En Concreto De 3000 Psi De Altura 1.20 Metros, Con Columna De 0.20 X 0.20 Metros  A Cada 2.00 Metros, Y Dos Vigas Horizontales De 0.20 X 0.20 Metros A Cada 0.40 Metros, Con Anclaje A Concreto Existente Con Sikadur Anchor Fix - 4  Para Fijar Varillas.</v>
          </cell>
          <cell r="E620" t="str">
            <v>ML</v>
          </cell>
          <cell r="F620">
            <v>157773.19</v>
          </cell>
          <cell r="G620">
            <v>41026</v>
          </cell>
        </row>
        <row r="621">
          <cell r="C621">
            <v>1211</v>
          </cell>
          <cell r="D621" t="str">
            <v>Relleno En Concreto Ciclópeo, 60% En Concreto De 3000 Psi, 40% Piedra De Cimiento, E= 0.20 Metros</v>
          </cell>
          <cell r="E621" t="str">
            <v>M2</v>
          </cell>
          <cell r="F621">
            <v>76792.53</v>
          </cell>
          <cell r="G621">
            <v>41038</v>
          </cell>
        </row>
        <row r="622">
          <cell r="C622">
            <v>1214</v>
          </cell>
          <cell r="D622" t="str">
            <v>Suministro E Instalacion De Tuberia De Alcantarillado Durafort  O Similar D  = 10" - 250 Mm</v>
          </cell>
          <cell r="E622" t="str">
            <v>ML</v>
          </cell>
          <cell r="F622">
            <v>114852.34</v>
          </cell>
          <cell r="G622">
            <v>42466</v>
          </cell>
        </row>
        <row r="623">
          <cell r="C623">
            <v>1215</v>
          </cell>
          <cell r="D623" t="str">
            <v>Placa En Concreto De 3000 Psi Premezclado, E = 0.08 Metros</v>
          </cell>
          <cell r="E623" t="str">
            <v>M2</v>
          </cell>
          <cell r="F623">
            <v>52710.54</v>
          </cell>
          <cell r="G623">
            <v>41037</v>
          </cell>
        </row>
        <row r="624">
          <cell r="C624">
            <v>1216</v>
          </cell>
          <cell r="D624" t="str">
            <v>E - Suministro E Instalación De Registro Metálico Eléctrico De 0.30 X 0.30 X 0.15 Metros</v>
          </cell>
          <cell r="E624" t="str">
            <v>UN</v>
          </cell>
          <cell r="F624">
            <v>43949.58</v>
          </cell>
          <cell r="G624">
            <v>42102</v>
          </cell>
        </row>
        <row r="625">
          <cell r="C625">
            <v>1217</v>
          </cell>
          <cell r="D625" t="str">
            <v>E - Suministro E Instalación De Varilla Cooperweld, Varillas De Cobre De 5/8" Por 2.40 Metros, Incluye Hidrosolta</v>
          </cell>
          <cell r="E625" t="str">
            <v>UN</v>
          </cell>
          <cell r="F625">
            <v>237118.83</v>
          </cell>
          <cell r="G625">
            <v>42314</v>
          </cell>
        </row>
        <row r="626">
          <cell r="C626">
            <v>1218</v>
          </cell>
          <cell r="D626" t="str">
            <v>E - Acometida Parcial Eléctrica Con Tubería Conduit D = 1", Alambrado Con Cable No. 2</v>
          </cell>
          <cell r="E626" t="str">
            <v>ML</v>
          </cell>
          <cell r="F626">
            <v>62909.919999999998</v>
          </cell>
          <cell r="G626">
            <v>41451</v>
          </cell>
        </row>
        <row r="627">
          <cell r="C627">
            <v>1221</v>
          </cell>
          <cell r="D627" t="str">
            <v>E - Acometida Eléctrica En Tubería Conduit Pvc D = 2", Alambrado Con Cable No. 2</v>
          </cell>
          <cell r="E627" t="str">
            <v>ML</v>
          </cell>
          <cell r="F627">
            <v>74652.039999999994</v>
          </cell>
          <cell r="G627">
            <v>41451</v>
          </cell>
        </row>
        <row r="628">
          <cell r="C628">
            <v>1222</v>
          </cell>
          <cell r="D628" t="str">
            <v>Atraque En Concreto De 3000 Psi Al Final De La Placa De Fondo</v>
          </cell>
          <cell r="E628" t="str">
            <v>M3</v>
          </cell>
          <cell r="F628">
            <v>430705.59</v>
          </cell>
          <cell r="G628">
            <v>40697</v>
          </cell>
        </row>
        <row r="629">
          <cell r="C629">
            <v>1223</v>
          </cell>
          <cell r="D629" t="str">
            <v>Tapa Para Registro De 1.20 X 1.80 X 0.10 Metros, En Concreto De 3000 Psi, Reforzado Con Varillas Hierro De 3/8" A Cada 0.20 Metros En Ambos Sentidos</v>
          </cell>
          <cell r="E629" t="str">
            <v>UN</v>
          </cell>
          <cell r="F629">
            <v>193790.39</v>
          </cell>
          <cell r="G629">
            <v>40058</v>
          </cell>
        </row>
        <row r="630">
          <cell r="C630">
            <v>1224</v>
          </cell>
          <cell r="D630" t="str">
            <v>Placa De Fondo En Concreto De 3000 Psi Premezclado, E = 0.07 Metros</v>
          </cell>
          <cell r="E630" t="str">
            <v>M2</v>
          </cell>
          <cell r="F630">
            <v>41387.440000000002</v>
          </cell>
          <cell r="G630">
            <v>41037</v>
          </cell>
        </row>
        <row r="631">
          <cell r="C631">
            <v>1225</v>
          </cell>
          <cell r="D631" t="str">
            <v>Cuneta Rectangular Cerrada De 0.80 X 0.80 Metros E = 0.10 Metros , En Concreto De 3000 Psi,  Reforzado Con Varillas De 3/8" A Cada 0.15 Metros En Ambos Sentidos.</v>
          </cell>
          <cell r="E631" t="str">
            <v>ML</v>
          </cell>
          <cell r="F631">
            <v>234246.66</v>
          </cell>
          <cell r="G631">
            <v>41026</v>
          </cell>
        </row>
        <row r="632">
          <cell r="C632">
            <v>1228</v>
          </cell>
          <cell r="D632" t="str">
            <v>Pintura Epóxica Tipo Pintuco O Similar</v>
          </cell>
          <cell r="E632" t="str">
            <v>M2</v>
          </cell>
          <cell r="F632">
            <v>26025.81</v>
          </cell>
          <cell r="G632">
            <v>42524</v>
          </cell>
        </row>
        <row r="633">
          <cell r="C633">
            <v>1229</v>
          </cell>
          <cell r="D633" t="str">
            <v>Placa En Concreto De 2500 Psi, E = 0.08, Incluye Malla Electrosoldada</v>
          </cell>
          <cell r="E633" t="str">
            <v>M2</v>
          </cell>
          <cell r="F633">
            <v>60920.52</v>
          </cell>
          <cell r="G633">
            <v>41717</v>
          </cell>
        </row>
        <row r="634">
          <cell r="C634">
            <v>1230</v>
          </cell>
          <cell r="D634" t="str">
            <v>Levante De Pedestales De 0.50 X 0.50, Para Columnas Metálicas, En Mampostería Pañetada En Todas Sus Caras, Altura 1.50 Metros</v>
          </cell>
          <cell r="E634" t="str">
            <v>UN</v>
          </cell>
          <cell r="F634">
            <v>144663.63</v>
          </cell>
          <cell r="G634">
            <v>41022</v>
          </cell>
        </row>
        <row r="635">
          <cell r="C635">
            <v>1232</v>
          </cell>
          <cell r="D635" t="str">
            <v>Desmonte De Cerca</v>
          </cell>
          <cell r="E635" t="str">
            <v>M2</v>
          </cell>
          <cell r="F635">
            <v>3697</v>
          </cell>
          <cell r="G635">
            <v>41114</v>
          </cell>
        </row>
        <row r="636">
          <cell r="C636">
            <v>1233</v>
          </cell>
          <cell r="D636" t="str">
            <v>Impermeabilización Con Sikafelt E Imprimación Con Emulsión Asfáltica A Dos Manos</v>
          </cell>
          <cell r="E636" t="str">
            <v>M2</v>
          </cell>
          <cell r="F636">
            <v>14868.12</v>
          </cell>
          <cell r="G636">
            <v>41017</v>
          </cell>
        </row>
        <row r="637">
          <cell r="C637">
            <v>1238</v>
          </cell>
          <cell r="D637" t="str">
            <v>E - Suministro E Instalación De Tablero De Cuatro (4) Circuitos Incluye Tacos</v>
          </cell>
          <cell r="E637" t="str">
            <v>UN</v>
          </cell>
          <cell r="F637">
            <v>104317.5</v>
          </cell>
          <cell r="G637">
            <v>42496</v>
          </cell>
        </row>
        <row r="638">
          <cell r="C638">
            <v>1239</v>
          </cell>
          <cell r="D638" t="str">
            <v>Estuplast Aplicado Como Revestimiento</v>
          </cell>
          <cell r="E638" t="str">
            <v>M2</v>
          </cell>
          <cell r="F638">
            <v>15854.39</v>
          </cell>
          <cell r="G638">
            <v>42314</v>
          </cell>
        </row>
        <row r="639">
          <cell r="C639">
            <v>1240</v>
          </cell>
          <cell r="D639" t="str">
            <v>E - Salida De Cableado Estructurado Para Computadores / Salida Para Tv Cable</v>
          </cell>
          <cell r="E639" t="str">
            <v>UN</v>
          </cell>
          <cell r="F639">
            <v>200000</v>
          </cell>
          <cell r="G639">
            <v>41676</v>
          </cell>
        </row>
        <row r="640">
          <cell r="C640">
            <v>1241</v>
          </cell>
          <cell r="D640" t="str">
            <v>E - Suministro De Abanico Para Salones Tipo Loco Marca Sanyo O Similar</v>
          </cell>
          <cell r="E640" t="str">
            <v>UN</v>
          </cell>
          <cell r="F640">
            <v>200000</v>
          </cell>
          <cell r="G640">
            <v>41936</v>
          </cell>
        </row>
        <row r="641">
          <cell r="C641">
            <v>1242</v>
          </cell>
          <cell r="D641" t="str">
            <v>Levante De Muro Doble En Ladrillo Común, Mortero De Pega 1:4, En Área Con Ancho &lt;  0.80 Metros</v>
          </cell>
          <cell r="E641" t="str">
            <v>ML</v>
          </cell>
          <cell r="F641">
            <v>77174.94</v>
          </cell>
          <cell r="G641">
            <v>42472</v>
          </cell>
        </row>
        <row r="642">
          <cell r="C642">
            <v>1243</v>
          </cell>
          <cell r="D642" t="str">
            <v>Levante De Muro Sencillo En Ladrillo Común, Mortero De Pega 1:4, En Área Con Ancho &lt; 0.80 Metros</v>
          </cell>
          <cell r="E642" t="str">
            <v>ML</v>
          </cell>
          <cell r="F642">
            <v>38634.300000000003</v>
          </cell>
          <cell r="G642">
            <v>42314</v>
          </cell>
        </row>
        <row r="643">
          <cell r="C643">
            <v>1244</v>
          </cell>
          <cell r="D643" t="str">
            <v>Levante De Muro En Bloque De Cemento Vibrado De 0.15 X 0.20 X 0.40 Metros, Mortero De Pega 1:4,  En Áreas Con Ancho &lt;0.80 Metros</v>
          </cell>
          <cell r="E643" t="str">
            <v>ML</v>
          </cell>
          <cell r="F643">
            <v>51693.73</v>
          </cell>
          <cell r="G643">
            <v>42496</v>
          </cell>
        </row>
        <row r="644">
          <cell r="C644">
            <v>1245</v>
          </cell>
          <cell r="D644" t="str">
            <v>Suministro E Instalación De Rejilla De Hierro, En Platina De 2" X 1/2", Ancho 0.70 Metros</v>
          </cell>
          <cell r="E644" t="str">
            <v>ML</v>
          </cell>
          <cell r="F644">
            <v>239760</v>
          </cell>
          <cell r="G644">
            <v>42443</v>
          </cell>
        </row>
        <row r="645">
          <cell r="C645">
            <v>1248</v>
          </cell>
          <cell r="D645" t="str">
            <v>Suministro, Instalacion Y Montaje De Puente Peatonal Metalico, De 1.10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645" t="str">
            <v>ML</v>
          </cell>
          <cell r="F645">
            <v>990000</v>
          </cell>
          <cell r="G645">
            <v>40968</v>
          </cell>
        </row>
        <row r="646">
          <cell r="C646">
            <v>1249</v>
          </cell>
          <cell r="D646" t="str">
            <v>Suministro E Instalación De Rejilla Prefabricada En Concreto Reforzado E = 0.10 Metros, Ancho 0.70 Metro, Incluye 2 Varillas D = 3/8" Y Estribos De 1/4" A Cada 0.15 Metros</v>
          </cell>
          <cell r="E646" t="str">
            <v>ML</v>
          </cell>
          <cell r="F646">
            <v>198692.58</v>
          </cell>
          <cell r="G646">
            <v>41781</v>
          </cell>
        </row>
        <row r="647">
          <cell r="C647">
            <v>1250</v>
          </cell>
          <cell r="D647" t="str">
            <v>Canal En Concreto De 3000 Psi, B = 0.70 Metros, Altura 0.70 Metros, E = 0.10 Metros, Con Acero De Refuerzo De D = 3/8 A Cada 0.40 Metros En Ambos Sentidos</v>
          </cell>
          <cell r="E647" t="str">
            <v>ML</v>
          </cell>
          <cell r="F647">
            <v>135031.19</v>
          </cell>
          <cell r="G647">
            <v>41026</v>
          </cell>
        </row>
        <row r="648">
          <cell r="C648">
            <v>1251</v>
          </cell>
          <cell r="D648" t="str">
            <v>Juegos - Reparación De Rueda Infantil Giratoria Para Parque, Incluye Tubería Y Herrajes Metálicos.</v>
          </cell>
          <cell r="E648" t="str">
            <v>UN</v>
          </cell>
          <cell r="F648">
            <v>200000</v>
          </cell>
          <cell r="G648">
            <v>41569</v>
          </cell>
        </row>
        <row r="649">
          <cell r="C649">
            <v>1252</v>
          </cell>
          <cell r="D649" t="str">
            <v>Valor Director De Interventoria + Factor Multiplicador 1.8</v>
          </cell>
          <cell r="E649" t="str">
            <v>ME</v>
          </cell>
          <cell r="F649">
            <v>11520000</v>
          </cell>
          <cell r="G649">
            <v>40249</v>
          </cell>
        </row>
        <row r="650">
          <cell r="C650">
            <v>1253</v>
          </cell>
          <cell r="D650" t="str">
            <v>Valor Residente De Interventoria + Factor Multiplicador 1.8</v>
          </cell>
          <cell r="E650" t="str">
            <v>ME</v>
          </cell>
          <cell r="F650">
            <v>10440000</v>
          </cell>
          <cell r="G650">
            <v>40249</v>
          </cell>
        </row>
        <row r="651">
          <cell r="C651">
            <v>1254</v>
          </cell>
          <cell r="D651" t="str">
            <v>Valor Ingeniero Control De Calidad + Factor Multiplicador 1.8</v>
          </cell>
          <cell r="E651" t="str">
            <v>ME</v>
          </cell>
          <cell r="F651">
            <v>5400000</v>
          </cell>
          <cell r="G651">
            <v>40249</v>
          </cell>
        </row>
        <row r="652">
          <cell r="C652">
            <v>1255</v>
          </cell>
          <cell r="D652" t="str">
            <v>Valor Ingeniero Control De Calidad - Salario Mensual $3.000.000 - Dedicacion 0.25 - Factor Multiplicador 1.8</v>
          </cell>
          <cell r="E652" t="str">
            <v>ME</v>
          </cell>
          <cell r="F652">
            <v>1350000</v>
          </cell>
          <cell r="G652">
            <v>40249</v>
          </cell>
        </row>
        <row r="653">
          <cell r="C653">
            <v>1256</v>
          </cell>
          <cell r="D653" t="str">
            <v>Valor Inspector De Obra - Salario Mensual $2.000.000 - Dedicacion 0.50 Mensual - Factor Multiplicador 1.8</v>
          </cell>
          <cell r="E653" t="str">
            <v>ME</v>
          </cell>
          <cell r="F653">
            <v>1800000</v>
          </cell>
          <cell r="G653">
            <v>40249</v>
          </cell>
        </row>
        <row r="654">
          <cell r="C654">
            <v>1257</v>
          </cell>
          <cell r="D654" t="str">
            <v>Valor Inspector De Obra + Factor Multiplicador 1.8</v>
          </cell>
          <cell r="E654" t="str">
            <v>ME</v>
          </cell>
          <cell r="F654">
            <v>3600000</v>
          </cell>
          <cell r="G654">
            <v>40249</v>
          </cell>
        </row>
        <row r="655">
          <cell r="C655">
            <v>1258</v>
          </cell>
          <cell r="D655" t="str">
            <v>Valor Cuadrilla De Topografia  $5.000.000 Mensual + Factor Multiplicador 1.8</v>
          </cell>
          <cell r="E655" t="str">
            <v>ME</v>
          </cell>
          <cell r="F655">
            <v>9000000</v>
          </cell>
          <cell r="G655">
            <v>40249</v>
          </cell>
        </row>
        <row r="656">
          <cell r="C656">
            <v>1259</v>
          </cell>
          <cell r="D656" t="str">
            <v>Valor Cuadrilla De Topografia - Salario Mensual $5.000.000 - Dedicacion 0.15 Mensual - Factor Multiplicador 1.8</v>
          </cell>
          <cell r="E656" t="str">
            <v>ME</v>
          </cell>
          <cell r="F656">
            <v>1350000</v>
          </cell>
          <cell r="G656">
            <v>41386</v>
          </cell>
        </row>
        <row r="657">
          <cell r="C657">
            <v>1261</v>
          </cell>
          <cell r="D657" t="str">
            <v>Valor Director De Interventoria -Salario Mensual $6.400.000 - Dedicacion 0.20 - Factor Multiplicador 1.8</v>
          </cell>
          <cell r="E657" t="str">
            <v>ME</v>
          </cell>
          <cell r="F657">
            <v>2304000</v>
          </cell>
          <cell r="G657">
            <v>40249</v>
          </cell>
        </row>
        <row r="658">
          <cell r="C658">
            <v>1262</v>
          </cell>
          <cell r="D658" t="str">
            <v>Valor Residente De Interventoria - Salario Mensual $5.800.000 - Dedicacion 0.25 - Factor Multiplicador 1.8</v>
          </cell>
          <cell r="E658" t="str">
            <v>ME</v>
          </cell>
          <cell r="F658">
            <v>2610000</v>
          </cell>
          <cell r="G658">
            <v>40249</v>
          </cell>
        </row>
        <row r="659">
          <cell r="C659">
            <v>1266</v>
          </cell>
          <cell r="D659" t="str">
            <v>Valor Ingeniero Asesor De Vias + Factor Multiplicador</v>
          </cell>
          <cell r="E659" t="str">
            <v>ME</v>
          </cell>
          <cell r="F659">
            <v>10800000</v>
          </cell>
          <cell r="G659">
            <v>40249</v>
          </cell>
        </row>
        <row r="660">
          <cell r="C660">
            <v>1267</v>
          </cell>
          <cell r="D660" t="str">
            <v>Valor Ingeniero Asesor De Vias - Salario Mensual $6.000.000 - Dedicacion 0.20 - Factor Multiplicador 1.8</v>
          </cell>
          <cell r="E660" t="str">
            <v>ME</v>
          </cell>
          <cell r="F660">
            <v>2160000</v>
          </cell>
          <cell r="G660">
            <v>40249</v>
          </cell>
        </row>
        <row r="661">
          <cell r="C661">
            <v>1268</v>
          </cell>
          <cell r="D661" t="str">
            <v>Desmonte De Puertas Dobles Y Retiro De Material</v>
          </cell>
          <cell r="E661" t="str">
            <v>UN</v>
          </cell>
          <cell r="F661">
            <v>24100</v>
          </cell>
          <cell r="G661">
            <v>42403</v>
          </cell>
        </row>
        <row r="662">
          <cell r="C662">
            <v>1269</v>
          </cell>
          <cell r="D662" t="str">
            <v>Pañete Exterior Allanado Con Mortero 1:4 Impermeabilizado</v>
          </cell>
          <cell r="E662" t="str">
            <v>M2</v>
          </cell>
          <cell r="F662">
            <v>23493.05</v>
          </cell>
          <cell r="G662">
            <v>42415</v>
          </cell>
        </row>
        <row r="663">
          <cell r="C663">
            <v>1270</v>
          </cell>
          <cell r="D663" t="str">
            <v>Piso En Concreto De 2500 Psi, Impermeabilizado Con Sika 1. Espesor 0.05 Metros</v>
          </cell>
          <cell r="E663" t="str">
            <v>M2</v>
          </cell>
          <cell r="F663">
            <v>35938.46</v>
          </cell>
          <cell r="G663">
            <v>42472</v>
          </cell>
        </row>
        <row r="664">
          <cell r="C664">
            <v>1271</v>
          </cell>
          <cell r="D664" t="str">
            <v>Resane De Viga Canal De 0.30 X 0.60 X 0.30 Metros, Con Mortero 1:4 Espesor 0.03 Metros, Impermeabilizado Con Manto Edil De 3Mm</v>
          </cell>
          <cell r="E664" t="str">
            <v>ML</v>
          </cell>
          <cell r="F664">
            <v>54090.720000000001</v>
          </cell>
          <cell r="G664">
            <v>41067</v>
          </cell>
        </row>
        <row r="665">
          <cell r="C665">
            <v>1272</v>
          </cell>
          <cell r="D665" t="str">
            <v>Elemento Vertical De 0.10 X 0.10 Metros, En Concreto De 3000 Psi, Reforzado Con 2 Varillas De 3/8", Estribos De 1/4" A Cada 0.20 Metros</v>
          </cell>
          <cell r="E665" t="str">
            <v>ML</v>
          </cell>
          <cell r="F665">
            <v>22306.89</v>
          </cell>
          <cell r="G665">
            <v>41017</v>
          </cell>
        </row>
        <row r="666">
          <cell r="C666">
            <v>1273</v>
          </cell>
          <cell r="D666" t="str">
            <v>Alfagías De 0.15 X 0.20 Metros, En Concreto De 3000 Psi, Reforzado Con 2 Varillas De 1/2", Estribos De 3/8" A Cada 0.15 Metros</v>
          </cell>
          <cell r="E666" t="str">
            <v>ML</v>
          </cell>
          <cell r="F666">
            <v>49595.11</v>
          </cell>
          <cell r="G666">
            <v>41799</v>
          </cell>
        </row>
        <row r="667">
          <cell r="C667">
            <v>1274</v>
          </cell>
          <cell r="D667" t="str">
            <v>Señalizacion De Obra - Soporte Para Cinta Demarcadora</v>
          </cell>
          <cell r="E667" t="str">
            <v>UN</v>
          </cell>
          <cell r="F667">
            <v>12566</v>
          </cell>
          <cell r="G667">
            <v>40357</v>
          </cell>
        </row>
        <row r="668">
          <cell r="C668">
            <v>1277</v>
          </cell>
          <cell r="D668" t="str">
            <v>Señalización - Cinta Demarcadora  Sin Soportes</v>
          </cell>
          <cell r="E668" t="str">
            <v>ML</v>
          </cell>
          <cell r="F668">
            <v>1575.59</v>
          </cell>
          <cell r="G668">
            <v>40994</v>
          </cell>
        </row>
        <row r="669">
          <cell r="C669">
            <v>1279</v>
          </cell>
          <cell r="D669" t="str">
            <v>Suministro De Tuberia De Acueducto De Polietileno De Alta Densidad Pead 20 Mm</v>
          </cell>
          <cell r="E669" t="str">
            <v>UN</v>
          </cell>
          <cell r="F669">
            <v>25347.47</v>
          </cell>
          <cell r="G669">
            <v>41501</v>
          </cell>
        </row>
        <row r="670">
          <cell r="C670">
            <v>1282</v>
          </cell>
          <cell r="D670" t="str">
            <v>Señalización - Valla Movil Tipo 2. Valla Desplegable</v>
          </cell>
          <cell r="E670" t="str">
            <v>UN</v>
          </cell>
          <cell r="F670">
            <v>199177</v>
          </cell>
          <cell r="G670">
            <v>40994</v>
          </cell>
        </row>
        <row r="671">
          <cell r="C671">
            <v>1284</v>
          </cell>
          <cell r="D671" t="str">
            <v>Señalizacion - Aviso Preventivo Fijo</v>
          </cell>
          <cell r="E671" t="str">
            <v>UN</v>
          </cell>
          <cell r="F671">
            <v>279438.15999999997</v>
          </cell>
          <cell r="G671">
            <v>40357</v>
          </cell>
        </row>
        <row r="672">
          <cell r="C672">
            <v>1285</v>
          </cell>
          <cell r="D672" t="str">
            <v>Excavacion En Zanja A Mano Para Redes De Acueducto, En Material Comun, Roca Descompuesta, A Cualquier Profundidad Y Bajo Cualquier Condicion De Humedad, Incluye Retiro De Material.</v>
          </cell>
          <cell r="E672" t="str">
            <v>M3</v>
          </cell>
          <cell r="F672">
            <v>24309.54</v>
          </cell>
          <cell r="G672">
            <v>40357</v>
          </cell>
        </row>
        <row r="673">
          <cell r="C673">
            <v>1289</v>
          </cell>
          <cell r="D673" t="str">
            <v>Instalacion De Tuberia De Polietileno De Alta Densidad (Pead) 200Mm D=8", Y Accesorios Para Acueducto</v>
          </cell>
          <cell r="E673" t="str">
            <v>ML</v>
          </cell>
          <cell r="F673">
            <v>10226.549999999999</v>
          </cell>
          <cell r="G673">
            <v>42751</v>
          </cell>
        </row>
        <row r="674">
          <cell r="C674">
            <v>1290</v>
          </cell>
          <cell r="D674" t="str">
            <v>Cimentacion De Tuberia Con Arena Compactada Al 70% De La Densidad Relativa Maxima</v>
          </cell>
          <cell r="E674" t="str">
            <v>M3</v>
          </cell>
          <cell r="F674">
            <v>48295</v>
          </cell>
          <cell r="G674">
            <v>40357</v>
          </cell>
        </row>
        <row r="675">
          <cell r="C675">
            <v>1291</v>
          </cell>
          <cell r="D675" t="str">
            <v>Relleno De Zanja Y Obras De Mamposteria Con Material Seleccionado, De Sitio, Compactado Al 90% Del Proctor Modificado</v>
          </cell>
          <cell r="E675" t="str">
            <v>M3</v>
          </cell>
          <cell r="F675">
            <v>16053.89</v>
          </cell>
          <cell r="G675">
            <v>42578</v>
          </cell>
        </row>
        <row r="676">
          <cell r="C676">
            <v>1293</v>
          </cell>
          <cell r="D676" t="str">
            <v>Relleno De Zanja Y Obras De Mamposteria Con Material Seleccionado De Cantera Compactado Al 95% Del Proctor Modificado</v>
          </cell>
          <cell r="E676" t="str">
            <v>M3</v>
          </cell>
          <cell r="F676">
            <v>40253.89</v>
          </cell>
          <cell r="G676">
            <v>40357</v>
          </cell>
        </row>
        <row r="677">
          <cell r="C677">
            <v>1294</v>
          </cell>
          <cell r="D677" t="str">
            <v>Concreto Para Anclaje Con Concreto De 3000 Psi En Obra</v>
          </cell>
          <cell r="E677" t="str">
            <v>M3</v>
          </cell>
          <cell r="F677">
            <v>366457.13</v>
          </cell>
          <cell r="G677">
            <v>40357</v>
          </cell>
        </row>
        <row r="678">
          <cell r="C678">
            <v>1295</v>
          </cell>
          <cell r="D678" t="str">
            <v>Excavacion  A Maquina En Material Comun, Roca Descompuesta A Cualquier Profundidad Y Bajo Cualquier Condicion De Humedad, Incluye Retiro De Material A Lugar Autorizado</v>
          </cell>
          <cell r="E678" t="str">
            <v>M3</v>
          </cell>
          <cell r="F678">
            <v>27440</v>
          </cell>
          <cell r="G678">
            <v>42802</v>
          </cell>
        </row>
        <row r="679">
          <cell r="C679">
            <v>1296</v>
          </cell>
          <cell r="D679" t="str">
            <v>Concreto De Limpieza F`C = 14 Mpa (2000 Psi) En Obra,  E = 0.05 Metros</v>
          </cell>
          <cell r="E679" t="str">
            <v>M2</v>
          </cell>
          <cell r="F679">
            <v>17936.939999999999</v>
          </cell>
          <cell r="G679">
            <v>40357</v>
          </cell>
        </row>
        <row r="680">
          <cell r="C680">
            <v>1300</v>
          </cell>
          <cell r="D680" t="str">
            <v>Placa De Fondo En Concreto Impermeabilizado F´C = 28 Mpa, (4000 Psi)</v>
          </cell>
          <cell r="E680" t="str">
            <v>M3</v>
          </cell>
          <cell r="F680">
            <v>775826.99</v>
          </cell>
          <cell r="G680">
            <v>40357</v>
          </cell>
        </row>
        <row r="681">
          <cell r="C681">
            <v>1304</v>
          </cell>
          <cell r="D681" t="str">
            <v>Muros En Concreto Bombeo Impermeabilizado F´C = 28 Mpa (4000 Psi)</v>
          </cell>
          <cell r="E681" t="str">
            <v>M3</v>
          </cell>
          <cell r="F681">
            <v>919377.99</v>
          </cell>
          <cell r="G681">
            <v>40100</v>
          </cell>
        </row>
        <row r="682">
          <cell r="C682">
            <v>1307</v>
          </cell>
          <cell r="D682" t="str">
            <v>Suministro E Instalacion De Compuerta Tipo Chapaleta</v>
          </cell>
          <cell r="E682" t="str">
            <v>UN</v>
          </cell>
          <cell r="F682">
            <v>3235300</v>
          </cell>
          <cell r="G682">
            <v>40100</v>
          </cell>
        </row>
        <row r="683">
          <cell r="C683">
            <v>1308</v>
          </cell>
          <cell r="D683" t="str">
            <v>Losa Superior En Concreto F`C = 28 Mpa (4000 Psi)</v>
          </cell>
          <cell r="E683" t="str">
            <v>M3</v>
          </cell>
          <cell r="F683">
            <v>876829.29</v>
          </cell>
          <cell r="G683">
            <v>40100</v>
          </cell>
        </row>
        <row r="684">
          <cell r="C684">
            <v>1313</v>
          </cell>
          <cell r="D684" t="str">
            <v>Suministro E Instalacion De Cinta Flexible Para Sellar Junta De Construccion Y Dilatacion Sika Pvc O-22 O Similar</v>
          </cell>
          <cell r="E684" t="str">
            <v>ML</v>
          </cell>
          <cell r="F684">
            <v>55565</v>
          </cell>
          <cell r="G684">
            <v>40357</v>
          </cell>
        </row>
        <row r="685">
          <cell r="C685">
            <v>1314</v>
          </cell>
          <cell r="D685" t="str">
            <v>Suministro Y Aplicación De Sello Expandible Contra El Paso De Agua En Juntas De Construcción Y Pases De Tuberia Sika Well S O Similar</v>
          </cell>
          <cell r="E685" t="str">
            <v>ML</v>
          </cell>
          <cell r="F685">
            <v>34177.800000000003</v>
          </cell>
          <cell r="G685">
            <v>41009</v>
          </cell>
        </row>
        <row r="686">
          <cell r="C686">
            <v>1315</v>
          </cell>
          <cell r="D686" t="str">
            <v>Suministro Y Aplicacion De Imprimante Y Puente De Adherencia De Concreto Fresco A Endurecido Sikadur - 32 Primer O Similar</v>
          </cell>
          <cell r="E686" t="str">
            <v>M2</v>
          </cell>
          <cell r="F686">
            <v>48150.55</v>
          </cell>
          <cell r="G686">
            <v>40357</v>
          </cell>
        </row>
        <row r="687">
          <cell r="C687">
            <v>1316</v>
          </cell>
          <cell r="D687" t="str">
            <v>Suministro Y Aplicacion De Recubrimiento Protector Epoxico Aplicable Sobre Superficies Absorventes Humedas O Metalicas Secas Sikaguard 62 O Similar</v>
          </cell>
          <cell r="E687" t="str">
            <v>M2</v>
          </cell>
          <cell r="F687">
            <v>41316.959999999999</v>
          </cell>
          <cell r="G687">
            <v>40357</v>
          </cell>
        </row>
        <row r="688">
          <cell r="C688">
            <v>1323</v>
          </cell>
          <cell r="D688" t="str">
            <v>Escalera De Gato, En Acero Astm A-36, Incluye Acabado En Pintura De Esmalte Epoxico</v>
          </cell>
          <cell r="E688" t="str">
            <v>ML</v>
          </cell>
          <cell r="F688">
            <v>52798.95</v>
          </cell>
          <cell r="G688">
            <v>40101</v>
          </cell>
        </row>
        <row r="689">
          <cell r="C689">
            <v>1324</v>
          </cell>
          <cell r="D689" t="str">
            <v>Tapa De Concreto De 21 Mpa (3000 Psi) E = 0.15 Metros, Marco En L De 100 X 100 X 6 Mm, Manija En Hierro De 1/2", Contramarco En L De 25 X 25 X3/16, Instalado Sobre Losa Y Sello Con Igas Negro O Similar, Todos Los Elementos Tendran Acabado Con Anticorrosivo</v>
          </cell>
          <cell r="E689" t="str">
            <v>M2</v>
          </cell>
          <cell r="F689">
            <v>96320</v>
          </cell>
          <cell r="G689">
            <v>40101</v>
          </cell>
        </row>
        <row r="690">
          <cell r="C690">
            <v>1325</v>
          </cell>
          <cell r="D690" t="str">
            <v>Suministro E Instalación De Gabinetes Y Extintores - Equipo Contra Incendio</v>
          </cell>
          <cell r="E690" t="str">
            <v>UN</v>
          </cell>
          <cell r="F690">
            <v>806843</v>
          </cell>
          <cell r="G690">
            <v>41936</v>
          </cell>
        </row>
        <row r="691">
          <cell r="C691">
            <v>1329</v>
          </cell>
          <cell r="D691" t="str">
            <v>Suministro E Instalación De Tuberia Galvanizada De 2"</v>
          </cell>
          <cell r="E691" t="str">
            <v>ML</v>
          </cell>
          <cell r="F691">
            <v>58015</v>
          </cell>
          <cell r="G691">
            <v>41737</v>
          </cell>
        </row>
        <row r="692">
          <cell r="C692">
            <v>1330</v>
          </cell>
          <cell r="D692" t="str">
            <v>Suministro, Instalación Y Puesta En Marcha De Sistema De Aire Acondicionado Central, Incluye Equipos, Ductos En Icopor, Rejillas, Mano De Obra De Instalación Y Transporte - Toneladas Métricas</v>
          </cell>
          <cell r="E692" t="str">
            <v>M3</v>
          </cell>
          <cell r="F692">
            <v>1800000</v>
          </cell>
          <cell r="G692">
            <v>41044</v>
          </cell>
        </row>
        <row r="693">
          <cell r="C693">
            <v>1333</v>
          </cell>
          <cell r="D693" t="str">
            <v>E - Suministro E Instalación De Tablero Trifásico De 12 Circuitos Con Puerta, Incluye Tacos</v>
          </cell>
          <cell r="E693" t="str">
            <v>UN</v>
          </cell>
          <cell r="F693">
            <v>560587.5</v>
          </cell>
          <cell r="G693">
            <v>41676</v>
          </cell>
        </row>
        <row r="694">
          <cell r="C694">
            <v>1334</v>
          </cell>
          <cell r="D694" t="str">
            <v>E - Acometida Eléctrica En Tubería Conduit Pvc De 3/4", Alambre Aislado 3 Lineas Cable Thhn No.10</v>
          </cell>
          <cell r="E694" t="str">
            <v>ML</v>
          </cell>
          <cell r="F694">
            <v>32544.41</v>
          </cell>
          <cell r="G694">
            <v>42472</v>
          </cell>
        </row>
        <row r="695">
          <cell r="C695">
            <v>1336</v>
          </cell>
          <cell r="D695" t="str">
            <v>Losa En Concreto De 3000 Psi, E = 0.05 Metros, Ancho De 0.60 Metros Varillas De 3/8" A Cada 0.15 Metros En Ambos Sentidos, Acabado En Granito Pulido</v>
          </cell>
          <cell r="E695" t="str">
            <v>ML</v>
          </cell>
          <cell r="F695">
            <v>109799.92</v>
          </cell>
          <cell r="G695">
            <v>42496</v>
          </cell>
        </row>
        <row r="696">
          <cell r="C696">
            <v>1337</v>
          </cell>
          <cell r="D696" t="str">
            <v>Desmonte De Lavaplatos Y Retiro De Material</v>
          </cell>
          <cell r="E696" t="str">
            <v>UN</v>
          </cell>
          <cell r="F696">
            <v>14610</v>
          </cell>
          <cell r="G696">
            <v>41016</v>
          </cell>
        </row>
        <row r="697">
          <cell r="C697">
            <v>1339</v>
          </cell>
          <cell r="D697" t="str">
            <v>Suministro E Instalación De Puerta -  Ventana En Aluminio Anodizado Natural, Bronce O Blanco Incluye Vidrio Templado De Seguridad Y Cerraduras</v>
          </cell>
          <cell r="E697" t="str">
            <v>M2</v>
          </cell>
          <cell r="F697">
            <v>345000</v>
          </cell>
          <cell r="G697">
            <v>42578</v>
          </cell>
        </row>
        <row r="698">
          <cell r="C698">
            <v>1351</v>
          </cell>
          <cell r="D698" t="str">
            <v>Cruceta Galvanizada En Caliente Autosoportada Y Homologada De 2.40 Metros, Incluye Pernos, Bandas, Etc</v>
          </cell>
          <cell r="E698" t="str">
            <v>UN</v>
          </cell>
          <cell r="F698">
            <v>199079.11</v>
          </cell>
          <cell r="G698">
            <v>42123</v>
          </cell>
        </row>
        <row r="699">
          <cell r="C699">
            <v>1352</v>
          </cell>
          <cell r="D699" t="str">
            <v>Cortacircuito En Acero Inoxidable, Buje Largo De 18´ De Fuga Mac-Graw Con Sus Fusibles</v>
          </cell>
          <cell r="E699" t="str">
            <v>UN</v>
          </cell>
          <cell r="F699">
            <v>431730</v>
          </cell>
          <cell r="G699">
            <v>41927</v>
          </cell>
        </row>
        <row r="700">
          <cell r="C700">
            <v>1353</v>
          </cell>
          <cell r="D700" t="str">
            <v>Pararrayos De 1O Kva-1O Ka Polimericos Homologados, Incluye Cuñas Para Montar En Cuba Del Transformador</v>
          </cell>
          <cell r="E700" t="str">
            <v>UN</v>
          </cell>
          <cell r="F700">
            <v>374185.87</v>
          </cell>
          <cell r="G700">
            <v>41927</v>
          </cell>
        </row>
        <row r="701">
          <cell r="C701">
            <v>1367</v>
          </cell>
          <cell r="D701" t="str">
            <v>Puentes Primarios En Caliente Incluye Conectores Ampact</v>
          </cell>
          <cell r="E701" t="str">
            <v>UN</v>
          </cell>
          <cell r="F701">
            <v>136697.22</v>
          </cell>
          <cell r="G701">
            <v>41338</v>
          </cell>
        </row>
        <row r="702">
          <cell r="C702">
            <v>1372</v>
          </cell>
          <cell r="D702" t="str">
            <v>Instalación De Transformador Trifasico 15 Kva I 3200 / 220 - 127 V Para Instalar En Poste</v>
          </cell>
          <cell r="E702" t="str">
            <v>UN</v>
          </cell>
          <cell r="F702">
            <v>9332884.0299999993</v>
          </cell>
          <cell r="G702">
            <v>41338</v>
          </cell>
        </row>
        <row r="703">
          <cell r="C703">
            <v>1375</v>
          </cell>
          <cell r="D703" t="str">
            <v>Acometida Electrica Desde El Transformador De 15 Kva Al Ccm En Cable Thhn 4 X No. 8, Incluye Conectores Bimetalicos 3M, Cintas 23 Y 33 3M</v>
          </cell>
          <cell r="E703" t="str">
            <v>ML</v>
          </cell>
          <cell r="F703">
            <v>43390.55</v>
          </cell>
          <cell r="G703">
            <v>41410</v>
          </cell>
        </row>
        <row r="704">
          <cell r="C704">
            <v>1380</v>
          </cell>
          <cell r="D704" t="str">
            <v>Flexiconduit Coraza Y Conectores Rectos, Etc</v>
          </cell>
          <cell r="E704" t="str">
            <v>ML</v>
          </cell>
          <cell r="F704">
            <v>27257.33</v>
          </cell>
          <cell r="G704">
            <v>41338</v>
          </cell>
        </row>
        <row r="705">
          <cell r="C705">
            <v>1382</v>
          </cell>
          <cell r="D705" t="str">
            <v>Tuberia Conduit Pvc De 2" Enterrada A 0.80 Metros De Profundidad, Incluidos Accesorios Varios, Incluye Excavacion , Relleno, Compactacion, Cinta Señalizadora Y Atraque En Concreto</v>
          </cell>
          <cell r="E705" t="str">
            <v>ML</v>
          </cell>
          <cell r="F705">
            <v>35781.839999999997</v>
          </cell>
          <cell r="G705">
            <v>41338</v>
          </cell>
        </row>
        <row r="706">
          <cell r="C706">
            <v>1383</v>
          </cell>
          <cell r="D706" t="str">
            <v>Sistema A Tierra De Subestación Mastiles (Ver Diseño)</v>
          </cell>
          <cell r="E706" t="str">
            <v>GL</v>
          </cell>
          <cell r="F706">
            <v>6420277.75</v>
          </cell>
          <cell r="G706">
            <v>41388</v>
          </cell>
        </row>
        <row r="707">
          <cell r="C707">
            <v>1390</v>
          </cell>
          <cell r="D707" t="str">
            <v>Gabinete Con Contador De Energia Homologada, Incluye 3 Transformadores De Corriente Tipo Ventana, Bloque De Prueba, Cables De Control Y Accesorios</v>
          </cell>
          <cell r="E707" t="str">
            <v>UN</v>
          </cell>
          <cell r="F707">
            <v>2664650</v>
          </cell>
          <cell r="G707">
            <v>41338</v>
          </cell>
        </row>
        <row r="708">
          <cell r="C708">
            <v>1403</v>
          </cell>
          <cell r="D708" t="str">
            <v>Malla A Tierra Para Subestacion, Incluye 3 Varillas Copperweld De 2.40 Metros, Cable De Cu Desnudo No. 2, Soldadura Caldweld</v>
          </cell>
          <cell r="E708" t="str">
            <v>GL</v>
          </cell>
          <cell r="F708">
            <v>1703467.61</v>
          </cell>
          <cell r="G708">
            <v>41927</v>
          </cell>
        </row>
        <row r="709">
          <cell r="C709">
            <v>1406</v>
          </cell>
          <cell r="D709" t="str">
            <v>Tablero En Acero Inoxidable Con Chapa De Seguridad Para Dos Unidades De Bombeo De 6 Kw, Incluye Dos Arrancadores Estrella Triangulo, Barraje Trifasico Con Barra De Tierra, Sistema De Contactores  Para Alternancia De Las Bombas, Opcion De Trabajo Local</v>
          </cell>
          <cell r="E709" t="str">
            <v>UN</v>
          </cell>
          <cell r="F709">
            <v>8812364.2300000004</v>
          </cell>
          <cell r="G709">
            <v>41338</v>
          </cell>
        </row>
        <row r="710">
          <cell r="C710">
            <v>1409</v>
          </cell>
          <cell r="D710" t="str">
            <v>Boya Tipo Sapo De Mercurio Contactos Nc - No - 220 Vac, Incluye Brazo Anclado A Pared</v>
          </cell>
          <cell r="E710" t="str">
            <v>UN</v>
          </cell>
          <cell r="F710">
            <v>242380.55</v>
          </cell>
          <cell r="G710">
            <v>41410</v>
          </cell>
        </row>
        <row r="711">
          <cell r="C711">
            <v>1410</v>
          </cell>
          <cell r="D711" t="str">
            <v>Cable Apantallado 3 X 18 + 1, Incluye Tuberia Conduit Pvc De 1" Enterrada A 0.80 Metros De Profundidad, Incluye Excavacion, Relleno, Compactacion Y Señalizacion</v>
          </cell>
          <cell r="E711" t="str">
            <v>ML</v>
          </cell>
          <cell r="F711">
            <v>1650</v>
          </cell>
          <cell r="G711">
            <v>41410</v>
          </cell>
        </row>
        <row r="712">
          <cell r="C712">
            <v>1411</v>
          </cell>
          <cell r="D712" t="str">
            <v>Excavación De 0.50 X 0.50 Metros Y Retiro De Material Sobrante</v>
          </cell>
          <cell r="E712" t="str">
            <v>ML</v>
          </cell>
          <cell r="F712">
            <v>7806.25</v>
          </cell>
          <cell r="G712">
            <v>41927</v>
          </cell>
        </row>
        <row r="713">
          <cell r="C713">
            <v>1412</v>
          </cell>
          <cell r="D713" t="str">
            <v>Excavacion De 0.30 X 0.30 X 0.30 Metros Y Retiro De Material Sobrante</v>
          </cell>
          <cell r="E713" t="str">
            <v>UN</v>
          </cell>
          <cell r="F713">
            <v>4000</v>
          </cell>
          <cell r="G713">
            <v>40106</v>
          </cell>
        </row>
        <row r="714">
          <cell r="C714">
            <v>1413</v>
          </cell>
          <cell r="D714" t="str">
            <v>Suministro De Tanques Plasticos De Alta Densidad Colectores De Basura, Con Capacidad 0.210 Metros Cubicos (55 Galones), Con Anillos De Refuerzo En El Mismo Material En Parte Superior Media E Inferior</v>
          </cell>
          <cell r="E714" t="str">
            <v>UN</v>
          </cell>
          <cell r="F714">
            <v>45000</v>
          </cell>
          <cell r="G714">
            <v>41670</v>
          </cell>
        </row>
        <row r="715">
          <cell r="C715">
            <v>1414</v>
          </cell>
          <cell r="D715" t="str">
            <v>Zapata De 0.50 X 0.50 X 0.50 Metros En Concreto De 2500 Psi, Incluye Parrilla En Acero De Refuerzo Varillas De 1/2" A Cada 0.10 Metros E N Ambos Sentidos</v>
          </cell>
          <cell r="E715" t="str">
            <v>UN</v>
          </cell>
          <cell r="F715">
            <v>72626.23</v>
          </cell>
          <cell r="G715">
            <v>41075</v>
          </cell>
        </row>
        <row r="716">
          <cell r="C716">
            <v>1415</v>
          </cell>
          <cell r="D716" t="str">
            <v>Columna De Tubería Pvc D = 4", Altura 2.60 Metros, Para Soporte De Cubierta, Relleno En Concreto De 2500 Psi Con Una Varilla D = 3/8"</v>
          </cell>
          <cell r="E716" t="str">
            <v>UN</v>
          </cell>
          <cell r="F716">
            <v>71661.63</v>
          </cell>
          <cell r="G716">
            <v>41015</v>
          </cell>
        </row>
        <row r="717">
          <cell r="C717">
            <v>1418</v>
          </cell>
          <cell r="D717" t="str">
            <v>Suministro E Instalación De Reja En Tubo Galvanizado D = 1", Con Doble Cerrojo Y Tornilleria De Anclaje, 2 Pasadores, 3 Bisagras, De 2.00 X 1.15 Metros, Incluye Acabado En  Pintura Anticorrosiva Y Esmalte</v>
          </cell>
          <cell r="E717" t="str">
            <v>UN</v>
          </cell>
          <cell r="F717">
            <v>347510</v>
          </cell>
          <cell r="G717">
            <v>41068</v>
          </cell>
        </row>
        <row r="718">
          <cell r="C718">
            <v>1419</v>
          </cell>
          <cell r="D718" t="str">
            <v>Suministro E Instalación De Reja En Tubo Galvanizado D = 1", Con Doble Cerrojo Y Tornillos De Anclaje, 2 Pasadores, 3 Bisagras, De 2.00 X 1.40 Metros Incluye Acabado En Pintura Anticorrosiva Y Esmalte</v>
          </cell>
          <cell r="E718" t="str">
            <v>UN</v>
          </cell>
          <cell r="F718">
            <v>459980</v>
          </cell>
          <cell r="G718">
            <v>41068</v>
          </cell>
        </row>
        <row r="719">
          <cell r="C719">
            <v>1421</v>
          </cell>
          <cell r="D719" t="str">
            <v>Suministro E Instalación De Cubierta En Lámina Galvanizada Trapezoidal De Acesco Longitud 3.05 Metros, Incluye Ganchos De Fijacion Y Estructura De Soporte Metalico Pintada Con Anticorrosivo Y Esmalte</v>
          </cell>
          <cell r="E719" t="str">
            <v>M2</v>
          </cell>
          <cell r="F719">
            <v>37079.35</v>
          </cell>
          <cell r="G719">
            <v>42472</v>
          </cell>
        </row>
        <row r="720">
          <cell r="C720">
            <v>1424</v>
          </cell>
          <cell r="D720" t="str">
            <v>Cerramiento De Protección En Alambre De Púa, Con Varillas De 1/2" De 0.40 Metros, Empotradas 0.10 Metros  En La Viga Corona A Cada 0.15 Metros, Incluye Pintura Con Antisorrosivo</v>
          </cell>
          <cell r="E720" t="str">
            <v>ML</v>
          </cell>
          <cell r="F720">
            <v>22330.05</v>
          </cell>
          <cell r="G720">
            <v>41015</v>
          </cell>
        </row>
        <row r="721">
          <cell r="C721">
            <v>1425</v>
          </cell>
          <cell r="D721" t="str">
            <v>E - Desmonte De Abanico, Incluye Retiro De Alambrado</v>
          </cell>
          <cell r="E721" t="str">
            <v>UN</v>
          </cell>
          <cell r="F721">
            <v>12423.75</v>
          </cell>
          <cell r="G721">
            <v>41451</v>
          </cell>
        </row>
        <row r="722">
          <cell r="C722">
            <v>1426</v>
          </cell>
          <cell r="D722" t="str">
            <v>Pañete En Mortero 1:4 Para Sellada De Calados</v>
          </cell>
          <cell r="E722" t="str">
            <v>M2</v>
          </cell>
          <cell r="F722">
            <v>25196.23</v>
          </cell>
          <cell r="G722">
            <v>41022</v>
          </cell>
        </row>
        <row r="723">
          <cell r="C723">
            <v>1427</v>
          </cell>
          <cell r="D723" t="str">
            <v>Suministro E Instalación De Puerta En Aluminio Anodizado Natural, Bronce O Blanco, Incluye Vidrio Transparente Templado De Seguridad De 10 Mm Y Cerradura</v>
          </cell>
          <cell r="E723" t="str">
            <v>M2</v>
          </cell>
          <cell r="F723">
            <v>546150</v>
          </cell>
          <cell r="G723">
            <v>42572</v>
          </cell>
        </row>
        <row r="724">
          <cell r="C724">
            <v>1429</v>
          </cell>
          <cell r="D724" t="str">
            <v>Pedestal De 0.60 X 0.70 X 0.90 Metros, En Concreto De 4000 Psi Premezclado, No Incluye Acero De Refuerzo</v>
          </cell>
          <cell r="E724" t="str">
            <v>UN</v>
          </cell>
          <cell r="F724">
            <v>192053.87</v>
          </cell>
          <cell r="G724">
            <v>41045</v>
          </cell>
        </row>
        <row r="725">
          <cell r="C725">
            <v>1430</v>
          </cell>
          <cell r="D725" t="str">
            <v>Cimiento De 0.40 X 0.40 Metros En Concreto De 3000 Psi Premezclado.</v>
          </cell>
          <cell r="E725" t="str">
            <v>ML</v>
          </cell>
          <cell r="F725">
            <v>80439.320000000007</v>
          </cell>
          <cell r="G725">
            <v>41334</v>
          </cell>
        </row>
        <row r="726">
          <cell r="C726">
            <v>1431</v>
          </cell>
          <cell r="D726" t="str">
            <v>Zapata Y Pedestal En Concreto De 3000 Psi Premezclado,  No Incluye Acero De Refuerzo</v>
          </cell>
          <cell r="E726" t="str">
            <v>M3</v>
          </cell>
          <cell r="F726">
            <v>455820.23</v>
          </cell>
          <cell r="G726">
            <v>42538</v>
          </cell>
        </row>
        <row r="727">
          <cell r="C727">
            <v>1432</v>
          </cell>
          <cell r="D727" t="str">
            <v>Columna En Concreto De 4000 Psi Premezclado, De 0.40 X 0.40 Metros, No Incluye Acero De Refuerzo</v>
          </cell>
          <cell r="E727" t="str">
            <v>ML</v>
          </cell>
          <cell r="F727">
            <v>108317.69</v>
          </cell>
          <cell r="G727">
            <v>41927</v>
          </cell>
        </row>
        <row r="728">
          <cell r="C728">
            <v>1433</v>
          </cell>
          <cell r="D728" t="str">
            <v>Columna En Concreto De 4000 Psi, De 0.40 X 0.60 Metros, No Incluye Acero De Refuerzo</v>
          </cell>
          <cell r="E728" t="str">
            <v>ML</v>
          </cell>
          <cell r="F728">
            <v>143003.81</v>
          </cell>
          <cell r="G728">
            <v>41016</v>
          </cell>
        </row>
        <row r="729">
          <cell r="C729">
            <v>1434</v>
          </cell>
          <cell r="D729" t="str">
            <v>Plantilla De Piso En Concreto De 2500 Psi Premezclado, E = 0.08 Metros</v>
          </cell>
          <cell r="E729" t="str">
            <v>M2</v>
          </cell>
          <cell r="F729">
            <v>40714.71</v>
          </cell>
          <cell r="G729">
            <v>41712</v>
          </cell>
        </row>
        <row r="730">
          <cell r="C730">
            <v>1435</v>
          </cell>
          <cell r="D730" t="str">
            <v>Suministro E Instalación De Cubierta Metálica Tipo Celosía Incluye Platina De Apoyo Fija Y Teja Sin Traslapo Acesco Calibre 26</v>
          </cell>
          <cell r="E730" t="str">
            <v>M2</v>
          </cell>
          <cell r="F730">
            <v>118182.35</v>
          </cell>
          <cell r="G730">
            <v>41750</v>
          </cell>
        </row>
        <row r="731">
          <cell r="C731">
            <v>1436</v>
          </cell>
          <cell r="D731" t="str">
            <v>Suministro E Instalación De Ventana Corrediza En Aluminio Anodizado Natural, Bronce O Blanco, Altura 2.00, Incluye Vidrio Transparente De 6 Mm, Cierre, Rodajas, Empaques, Felpa Y Accesorios (Ver Diseño)</v>
          </cell>
          <cell r="E731" t="str">
            <v>M2</v>
          </cell>
          <cell r="F731">
            <v>300000</v>
          </cell>
          <cell r="G731">
            <v>42472</v>
          </cell>
        </row>
        <row r="732">
          <cell r="C732">
            <v>1437</v>
          </cell>
          <cell r="D732" t="str">
            <v>Suministro E Instalación De Cubierta En Lámina Teja Acrílica Traslúcida, Perfil7, Incluye Amarres, Ganchos De Fijación Y Estructura De Soporte</v>
          </cell>
          <cell r="E732" t="str">
            <v>M2</v>
          </cell>
          <cell r="F732">
            <v>188471.21</v>
          </cell>
          <cell r="G732">
            <v>41067</v>
          </cell>
        </row>
        <row r="733">
          <cell r="C733">
            <v>1440</v>
          </cell>
          <cell r="D733" t="str">
            <v>Excavación De Zanja De 0.40 X 0.40 Metros Y Retiro De Material Sobrante</v>
          </cell>
          <cell r="E733" t="str">
            <v>ML</v>
          </cell>
          <cell r="F733">
            <v>8950</v>
          </cell>
          <cell r="G733">
            <v>41569</v>
          </cell>
        </row>
        <row r="734">
          <cell r="C734">
            <v>1443</v>
          </cell>
          <cell r="D734" t="str">
            <v>E - Salida De Teléfono</v>
          </cell>
          <cell r="E734" t="str">
            <v>UN</v>
          </cell>
          <cell r="F734">
            <v>67276.149999999994</v>
          </cell>
          <cell r="G734">
            <v>41697</v>
          </cell>
        </row>
        <row r="735">
          <cell r="C735">
            <v>1444</v>
          </cell>
          <cell r="D735" t="str">
            <v>E - Acometida De Teléfono</v>
          </cell>
          <cell r="E735" t="str">
            <v>ML</v>
          </cell>
          <cell r="F735">
            <v>22101.55</v>
          </cell>
          <cell r="G735">
            <v>41569</v>
          </cell>
        </row>
        <row r="736">
          <cell r="C736">
            <v>1447</v>
          </cell>
          <cell r="D736" t="str">
            <v>Listelo En Cerámica</v>
          </cell>
          <cell r="E736" t="str">
            <v>ML</v>
          </cell>
          <cell r="F736">
            <v>45839.83</v>
          </cell>
          <cell r="G736">
            <v>42538</v>
          </cell>
        </row>
        <row r="737">
          <cell r="C737">
            <v>1448</v>
          </cell>
          <cell r="D737" t="str">
            <v>Zócalo En Baldosa De Cerámica De 0.10 X 0.20 Metros</v>
          </cell>
          <cell r="E737" t="str">
            <v>ML</v>
          </cell>
          <cell r="F737">
            <v>10097.83</v>
          </cell>
          <cell r="G737">
            <v>42415</v>
          </cell>
        </row>
        <row r="738">
          <cell r="C738">
            <v>1450</v>
          </cell>
          <cell r="D738" t="str">
            <v>E - Suministro E Instalación De Caja De Paso De 0.15 X 0.15 X 0.10 Metros Con Tapa Y Bisagra</v>
          </cell>
          <cell r="E738" t="str">
            <v>UN</v>
          </cell>
          <cell r="F738">
            <v>37011.67</v>
          </cell>
          <cell r="G738">
            <v>41451</v>
          </cell>
        </row>
        <row r="739">
          <cell r="C739">
            <v>1452</v>
          </cell>
          <cell r="D739" t="str">
            <v>Suministro E Instalación De Correa Metálica, Con 2 Varillas D = 5/8", 1 Varilla D = 3/4", Con Esribos D = 3/8" A Cada 0.20 Metros, Altura De 0.50 Metros, Incluye Pintura Anticorrosiva Y Esmalte</v>
          </cell>
          <cell r="E739" t="str">
            <v>ML</v>
          </cell>
          <cell r="F739">
            <v>57888.13</v>
          </cell>
          <cell r="G739">
            <v>41067</v>
          </cell>
        </row>
        <row r="740">
          <cell r="C740">
            <v>1456</v>
          </cell>
          <cell r="D740" t="str">
            <v>Suministro E Instalación De Cercha Metálica De Luz = 10.00 Metros, En Perfiles De 2" X 2" X 1/4", 1 1/2" X 1 1/2" X 1//4", Incluye Tensores, Pintura Anticorrosiva Y Esmalte</v>
          </cell>
          <cell r="E740" t="str">
            <v>UN</v>
          </cell>
          <cell r="F740">
            <v>1382268.75</v>
          </cell>
          <cell r="G740">
            <v>41067</v>
          </cell>
        </row>
        <row r="741">
          <cell r="C741">
            <v>1457</v>
          </cell>
          <cell r="D741" t="str">
            <v>Pedestal En Concreto De 4000 Psi Premezclado, De 0.80 X 0.80 X 0.90 Metros, No Incluye Acero De Refuerzo</v>
          </cell>
          <cell r="E741" t="str">
            <v>UN</v>
          </cell>
          <cell r="F741">
            <v>291109.17</v>
          </cell>
          <cell r="G741">
            <v>41047</v>
          </cell>
        </row>
        <row r="742">
          <cell r="C742">
            <v>1458</v>
          </cell>
          <cell r="D742" t="str">
            <v>Pedestal En Concreto De 4000 Psi Premezclado, De 0.60 X 0.90 X 0.90 Metros, No Incluye Acero De Refuerzo</v>
          </cell>
          <cell r="E742" t="str">
            <v>UN</v>
          </cell>
          <cell r="F742">
            <v>252087.29</v>
          </cell>
          <cell r="G742">
            <v>41047</v>
          </cell>
        </row>
        <row r="743">
          <cell r="C743">
            <v>1459</v>
          </cell>
          <cell r="D743" t="str">
            <v>Pedestal En Concreto  Premezclado De 4000 Psi, De 0.60 X 0.60 X 0.90 Metros, No Incluye Acero De Refuerzo</v>
          </cell>
          <cell r="E743" t="str">
            <v>UN</v>
          </cell>
          <cell r="F743">
            <v>178379.28</v>
          </cell>
          <cell r="G743">
            <v>41135</v>
          </cell>
        </row>
        <row r="744">
          <cell r="C744">
            <v>1460</v>
          </cell>
          <cell r="D744" t="str">
            <v>Cimiento De 0.40 X 0.60 Metros En Concreto De 3000 Psi Premezclado.</v>
          </cell>
          <cell r="E744" t="str">
            <v>ML</v>
          </cell>
          <cell r="F744">
            <v>109812.31</v>
          </cell>
          <cell r="G744">
            <v>41015</v>
          </cell>
        </row>
        <row r="745">
          <cell r="C745">
            <v>1461</v>
          </cell>
          <cell r="D745" t="str">
            <v>Columnas En Concreto De 4000 Psi De Diametro 0.60 Metros, No Incluye Acero De Refuerzo</v>
          </cell>
          <cell r="E745" t="str">
            <v>ML</v>
          </cell>
          <cell r="F745">
            <v>182175.25</v>
          </cell>
          <cell r="G745">
            <v>41737</v>
          </cell>
        </row>
        <row r="746">
          <cell r="C746">
            <v>1462</v>
          </cell>
          <cell r="D746" t="str">
            <v>E - Instalación De Lámparas Fluorescentes</v>
          </cell>
          <cell r="E746" t="str">
            <v>UN</v>
          </cell>
          <cell r="F746">
            <v>21521.88</v>
          </cell>
          <cell r="G746">
            <v>41451</v>
          </cell>
        </row>
        <row r="747">
          <cell r="C747">
            <v>1463</v>
          </cell>
          <cell r="D747" t="str">
            <v>Suministro E Instalación De Agromantos Pavco, Fique Y/O Fique - Coco</v>
          </cell>
          <cell r="E747" t="str">
            <v>M2</v>
          </cell>
          <cell r="F747">
            <v>13108.32</v>
          </cell>
          <cell r="G747">
            <v>41038</v>
          </cell>
        </row>
        <row r="748">
          <cell r="C748">
            <v>1465</v>
          </cell>
          <cell r="D748" t="str">
            <v>E - Salida De Abanicos</v>
          </cell>
          <cell r="E748" t="str">
            <v>UN</v>
          </cell>
          <cell r="F748">
            <v>59626.76</v>
          </cell>
          <cell r="G748">
            <v>41936</v>
          </cell>
        </row>
        <row r="749">
          <cell r="C749">
            <v>1466</v>
          </cell>
          <cell r="D749" t="str">
            <v>Suministro E Instalación De Correa De Cubierta En Perfil Metálico De 120 X 60 Mm, Espesor 2 Mm, Incluye Pernos Y Anclajes De Fijación</v>
          </cell>
          <cell r="E749" t="str">
            <v>ML</v>
          </cell>
          <cell r="F749">
            <v>28702.12</v>
          </cell>
          <cell r="G749">
            <v>41569</v>
          </cell>
        </row>
        <row r="750">
          <cell r="C750">
            <v>1468</v>
          </cell>
          <cell r="D750" t="str">
            <v>Suministro, Instalación, Montaje Y Puesta En Marcha De Sistema De Aire Acondicionado Central Por Tonelada Métricas, Incluye Equipos, Ductos En Icopor, Rejillas, Accesorios, Mano De Obra De Instalación Y Transporte</v>
          </cell>
          <cell r="E750" t="str">
            <v>UN</v>
          </cell>
          <cell r="F750">
            <v>2250000</v>
          </cell>
          <cell r="G750">
            <v>41935</v>
          </cell>
        </row>
        <row r="751">
          <cell r="C751">
            <v>1469</v>
          </cell>
          <cell r="D751" t="str">
            <v>E - Desmonte De Cableado En Mal Estado Y Retiro De Material Sobrante</v>
          </cell>
          <cell r="E751" t="str">
            <v>ML</v>
          </cell>
          <cell r="F751">
            <v>7111.67</v>
          </cell>
          <cell r="G751">
            <v>41451</v>
          </cell>
        </row>
        <row r="752">
          <cell r="C752">
            <v>1472</v>
          </cell>
          <cell r="D752" t="str">
            <v>Demolicion De Viga De Confinamiento En Concreto Incluye Desmonte Y Retiro De Perfil En Hierro De Rejilla Para Drenaje De Canales</v>
          </cell>
          <cell r="E752" t="str">
            <v>M2</v>
          </cell>
          <cell r="F752">
            <v>27605.66</v>
          </cell>
          <cell r="G752">
            <v>40669</v>
          </cell>
        </row>
        <row r="753">
          <cell r="C753">
            <v>1473</v>
          </cell>
          <cell r="D753" t="str">
            <v>Construccion Y Montaje De Placa De 0.07 X 0.60 X 1.00 Metros, En Concreto De 2500 Psi, Reforzado Con 3 Varillas De 3/8" A Lo Ancho Y 6 Varillas De 3/8" A Lo Largo</v>
          </cell>
          <cell r="E753" t="str">
            <v>UN</v>
          </cell>
          <cell r="F753">
            <v>37109.22</v>
          </cell>
          <cell r="G753">
            <v>40669</v>
          </cell>
        </row>
        <row r="754">
          <cell r="C754">
            <v>1475</v>
          </cell>
          <cell r="D754" t="str">
            <v>Suministro E Instalacion De Perfil De Hierro Abierto He160A Para Rejillas De Canales, Incluye Soldadura En Acetileno</v>
          </cell>
          <cell r="E754" t="str">
            <v>UN</v>
          </cell>
          <cell r="F754">
            <v>451442.2</v>
          </cell>
          <cell r="G754">
            <v>40669</v>
          </cell>
        </row>
        <row r="755">
          <cell r="C755">
            <v>1476</v>
          </cell>
          <cell r="D755" t="str">
            <v>Excavacion A Maquina Y Retiro De Material Bajo Agua</v>
          </cell>
          <cell r="E755" t="str">
            <v>M3</v>
          </cell>
          <cell r="F755">
            <v>30733.88</v>
          </cell>
          <cell r="G755">
            <v>41906</v>
          </cell>
        </row>
        <row r="756">
          <cell r="C756">
            <v>1477</v>
          </cell>
          <cell r="D756" t="str">
            <v>Desmonte De Vidrios Partidos En Puertas</v>
          </cell>
          <cell r="E756" t="str">
            <v>M2</v>
          </cell>
          <cell r="F756">
            <v>9682.5</v>
          </cell>
          <cell r="G756">
            <v>41144</v>
          </cell>
        </row>
        <row r="757">
          <cell r="C757">
            <v>1478</v>
          </cell>
          <cell r="D757" t="str">
            <v>Desmonte De Cerradura</v>
          </cell>
          <cell r="E757" t="str">
            <v>UN</v>
          </cell>
          <cell r="F757">
            <v>10920</v>
          </cell>
          <cell r="G757">
            <v>41016</v>
          </cell>
        </row>
        <row r="758">
          <cell r="C758">
            <v>1479</v>
          </cell>
          <cell r="D758" t="str">
            <v>Suministro E Instalación De Vidrio Laminado De 6Mm</v>
          </cell>
          <cell r="E758" t="str">
            <v>M2</v>
          </cell>
          <cell r="F758">
            <v>87286.25</v>
          </cell>
          <cell r="G758">
            <v>41075</v>
          </cell>
        </row>
        <row r="759">
          <cell r="C759">
            <v>1481</v>
          </cell>
          <cell r="D759" t="str">
            <v>Suministro E Instalación De Cerradura Metálica De Pomo Para Puerta De Entrada</v>
          </cell>
          <cell r="E759" t="str">
            <v>UN</v>
          </cell>
          <cell r="F759">
            <v>105022.33</v>
          </cell>
          <cell r="G759">
            <v>41697</v>
          </cell>
        </row>
        <row r="760">
          <cell r="C760">
            <v>1482</v>
          </cell>
          <cell r="D760" t="str">
            <v>Restauración De Molduras De Vista En Losa (Cuatro Lados), Incluye Acabado En Pintura De Esmalte</v>
          </cell>
          <cell r="E760" t="str">
            <v>ML</v>
          </cell>
          <cell r="F760">
            <v>35188.519999999997</v>
          </cell>
          <cell r="G760">
            <v>41067</v>
          </cell>
        </row>
        <row r="761">
          <cell r="C761">
            <v>1484</v>
          </cell>
          <cell r="D761" t="str">
            <v>Recuperación De Elementos Verticales De Vista O Fachada, Incluye Escarificación,  Recuperación De Acero, Resane Y Acabado</v>
          </cell>
          <cell r="E761" t="str">
            <v>ML</v>
          </cell>
          <cell r="F761">
            <v>108382.58</v>
          </cell>
          <cell r="G761">
            <v>41681</v>
          </cell>
        </row>
        <row r="762">
          <cell r="C762">
            <v>1485</v>
          </cell>
          <cell r="D762" t="str">
            <v>Restauración De Molduras De Vista En Base Inferior De Frontón (Cuatro Lados), Incluye Acabado Pintura De Esmalte</v>
          </cell>
          <cell r="E762" t="str">
            <v>ML</v>
          </cell>
          <cell r="F762">
            <v>37387.360000000001</v>
          </cell>
          <cell r="G762">
            <v>41067</v>
          </cell>
        </row>
        <row r="763">
          <cell r="C763">
            <v>1486</v>
          </cell>
          <cell r="D763" t="str">
            <v>Restauración De Capitel Tipo Corintios, Incluye Reposición De Seccional En Mal Estado, Reconformación De La Misma Y Acabado En Esmalte</v>
          </cell>
          <cell r="E763" t="str">
            <v>UN</v>
          </cell>
          <cell r="F763">
            <v>67066.259999999995</v>
          </cell>
          <cell r="G763">
            <v>41067</v>
          </cell>
        </row>
        <row r="764">
          <cell r="C764">
            <v>1487</v>
          </cell>
          <cell r="D764" t="str">
            <v>Restauración De Pedestal Incluye Molduras Y Zócalo, Acabado En Pintura De Esmalte</v>
          </cell>
          <cell r="E764" t="str">
            <v>UN</v>
          </cell>
          <cell r="F764">
            <v>55126.26</v>
          </cell>
          <cell r="G764">
            <v>41067</v>
          </cell>
        </row>
        <row r="765">
          <cell r="C765">
            <v>1488</v>
          </cell>
          <cell r="D765" t="str">
            <v>Reconformación De Cuerpos De Columnas, Incluye Retiro De Pintura, Arreglo De Pañetes, Resane De Fisuras, Aplicación De Estuco Y Acabado En Pintura Viniltex, Altura 2.60 Metros</v>
          </cell>
          <cell r="E765" t="str">
            <v>UN</v>
          </cell>
          <cell r="F765">
            <v>68557.62</v>
          </cell>
          <cell r="G765">
            <v>41066</v>
          </cell>
        </row>
        <row r="766">
          <cell r="C766">
            <v>1489</v>
          </cell>
          <cell r="D766" t="str">
            <v>Restauración De Losa En Mal Estado, Incluye Demolición, Reposición De Refuerzo, Aditivo Y Concreto Nuevo</v>
          </cell>
          <cell r="E766" t="str">
            <v>M2</v>
          </cell>
          <cell r="F766">
            <v>82094.64</v>
          </cell>
          <cell r="G766">
            <v>41067</v>
          </cell>
        </row>
        <row r="767">
          <cell r="C767">
            <v>1490</v>
          </cell>
          <cell r="D767" t="str">
            <v>E - Suministro De Ups De 2000 Va, Marca Power Com O Similar</v>
          </cell>
          <cell r="E767" t="str">
            <v>UN</v>
          </cell>
          <cell r="F767">
            <v>1500000</v>
          </cell>
          <cell r="G767">
            <v>41451</v>
          </cell>
        </row>
        <row r="768">
          <cell r="C768">
            <v>1491</v>
          </cell>
          <cell r="D768" t="str">
            <v>Demolición De Muros En Calados Incluye Retiro De Material</v>
          </cell>
          <cell r="E768" t="str">
            <v>M2</v>
          </cell>
          <cell r="F768">
            <v>10550.56</v>
          </cell>
          <cell r="G768">
            <v>41366</v>
          </cell>
        </row>
        <row r="769">
          <cell r="C769">
            <v>1492</v>
          </cell>
          <cell r="D769" t="str">
            <v>Demolición De Zócalos</v>
          </cell>
          <cell r="E769" t="str">
            <v>ML</v>
          </cell>
          <cell r="F769">
            <v>4051.25</v>
          </cell>
          <cell r="G769">
            <v>42472</v>
          </cell>
        </row>
        <row r="770">
          <cell r="C770">
            <v>1493</v>
          </cell>
          <cell r="D770" t="str">
            <v>Impermeabilización Con Manto Edil O Similar De 3Mm, Acabado En Pintura Bituminosa, Para Zabaleta, Viga Canal Y Jardinera Con Ancho &gt; 0.80 Metros</v>
          </cell>
          <cell r="E770" t="str">
            <v>ML</v>
          </cell>
          <cell r="F770">
            <v>26573.63</v>
          </cell>
          <cell r="G770">
            <v>42472</v>
          </cell>
        </row>
        <row r="771">
          <cell r="C771">
            <v>1494</v>
          </cell>
          <cell r="D771" t="str">
            <v>Pintura Graniplast Aplicada En Fachada</v>
          </cell>
          <cell r="E771" t="str">
            <v>M2</v>
          </cell>
          <cell r="F771">
            <v>18766.18</v>
          </cell>
          <cell r="G771">
            <v>42472</v>
          </cell>
        </row>
        <row r="772">
          <cell r="C772">
            <v>1498</v>
          </cell>
          <cell r="D772" t="str">
            <v>Enchape De Tableta Para Fachada</v>
          </cell>
          <cell r="E772" t="str">
            <v>M2</v>
          </cell>
          <cell r="F772">
            <v>51080.33</v>
          </cell>
          <cell r="G772">
            <v>41767</v>
          </cell>
        </row>
        <row r="773">
          <cell r="C773">
            <v>1499</v>
          </cell>
          <cell r="D773" t="str">
            <v>Demolición De Plantilla En Concreto Y Retiro De Material</v>
          </cell>
          <cell r="E773" t="str">
            <v>M2</v>
          </cell>
          <cell r="F773">
            <v>10227.43</v>
          </cell>
          <cell r="G773">
            <v>42496</v>
          </cell>
        </row>
        <row r="774">
          <cell r="C774">
            <v>1503</v>
          </cell>
          <cell r="D774" t="str">
            <v>Suministro E Instalación De Tablero Acrílico De 2.50 X 1.50 Metros, Fabricado En Tablex De 9 Mm, Lámina En Fórmica Para Tableros, Portamarcador Y Portaborrador, Marco En Madera O Aluminio</v>
          </cell>
          <cell r="E774" t="str">
            <v>UN</v>
          </cell>
          <cell r="F774">
            <v>249140</v>
          </cell>
          <cell r="G774">
            <v>41068</v>
          </cell>
        </row>
        <row r="775">
          <cell r="C775">
            <v>1512</v>
          </cell>
          <cell r="D775" t="str">
            <v>Suministro, Instalacion Y Montaje De Aire Acondicionado De 5 Toneladas, Sancoil Piso Techo De Lujo Con Su Condensadora Marca Star Ligt O Similar</v>
          </cell>
          <cell r="E775" t="str">
            <v>UN</v>
          </cell>
          <cell r="F775">
            <v>5635000</v>
          </cell>
          <cell r="G775">
            <v>41046</v>
          </cell>
        </row>
        <row r="776">
          <cell r="C776">
            <v>1513</v>
          </cell>
          <cell r="D776" t="str">
            <v>Suministro, Instalación Y Montaje De Aire Acondicionado De 2 Toneladas, San Coil Piso Techo De Lujo Con Su Condensadora, Marca Star Ligt O Similar</v>
          </cell>
          <cell r="E776" t="str">
            <v>UN</v>
          </cell>
          <cell r="F776">
            <v>3146200</v>
          </cell>
          <cell r="G776">
            <v>41046</v>
          </cell>
        </row>
        <row r="777">
          <cell r="C777">
            <v>1514</v>
          </cell>
          <cell r="D777" t="str">
            <v>Suministro, Instalación Y Montaje De Aire Acondicionado Mini Split De 24000 Btu</v>
          </cell>
          <cell r="E777" t="str">
            <v>UN</v>
          </cell>
          <cell r="F777">
            <v>3078498.73</v>
          </cell>
          <cell r="G777">
            <v>41927</v>
          </cell>
        </row>
        <row r="778">
          <cell r="C778">
            <v>1515</v>
          </cell>
          <cell r="D778" t="str">
            <v>Suministro, Instalación Y Montaje De Mini Split De 1 Tonelada</v>
          </cell>
          <cell r="E778" t="str">
            <v>UN</v>
          </cell>
          <cell r="F778">
            <v>2368895.9700000002</v>
          </cell>
          <cell r="G778">
            <v>41046</v>
          </cell>
        </row>
        <row r="779">
          <cell r="C779">
            <v>1517</v>
          </cell>
          <cell r="D779" t="str">
            <v>Desbaste  Y Pulida De Piso En Granito Pulido</v>
          </cell>
          <cell r="E779" t="str">
            <v>M2</v>
          </cell>
          <cell r="F779">
            <v>32125</v>
          </cell>
          <cell r="G779">
            <v>42314</v>
          </cell>
        </row>
        <row r="780">
          <cell r="C780">
            <v>1521</v>
          </cell>
          <cell r="D780" t="str">
            <v>Desmonte Y Retiro De Cubierta A Una Altura &gt; 8 Metros &lt; 10 Metros , En Lamina Ondulada De Asbesto Cemento O Metalica, Incluye Estructura En Mal Estado</v>
          </cell>
          <cell r="E780" t="str">
            <v>M2</v>
          </cell>
          <cell r="F780">
            <v>34940</v>
          </cell>
          <cell r="G780">
            <v>41016</v>
          </cell>
        </row>
        <row r="781">
          <cell r="C781">
            <v>1522</v>
          </cell>
          <cell r="D781" t="str">
            <v>Suministro E Instalación De Cubierta En Teja Canaleta 90 A Una Altura &gt; 8 Metros Y &lt; 10 Metros, Incluye Fijador, Gancho Y Sellador.</v>
          </cell>
          <cell r="E781" t="str">
            <v>M2</v>
          </cell>
          <cell r="F781">
            <v>80242.399999999994</v>
          </cell>
          <cell r="G781">
            <v>41067</v>
          </cell>
        </row>
        <row r="782">
          <cell r="C782">
            <v>1524</v>
          </cell>
          <cell r="D782" t="str">
            <v>Suministro E Instalación De Vidrio Transparente De 4 Mm</v>
          </cell>
          <cell r="E782" t="str">
            <v>M2</v>
          </cell>
          <cell r="F782">
            <v>62296.25</v>
          </cell>
          <cell r="G782">
            <v>41144</v>
          </cell>
        </row>
        <row r="783">
          <cell r="C783">
            <v>1525</v>
          </cell>
          <cell r="D783" t="str">
            <v>Instalación  Y Montaje De Aparato Sanitario</v>
          </cell>
          <cell r="E783" t="str">
            <v>UN</v>
          </cell>
          <cell r="F783">
            <v>27919.17</v>
          </cell>
          <cell r="G783">
            <v>41017</v>
          </cell>
        </row>
        <row r="784">
          <cell r="C784">
            <v>1526</v>
          </cell>
          <cell r="D784" t="str">
            <v>Montaje De Puerta En Madera Existente</v>
          </cell>
          <cell r="E784" t="str">
            <v>UN</v>
          </cell>
          <cell r="F784">
            <v>21361.88</v>
          </cell>
          <cell r="G784">
            <v>40672</v>
          </cell>
        </row>
        <row r="785">
          <cell r="C785">
            <v>1527</v>
          </cell>
          <cell r="D785" t="str">
            <v>Capitulo - Red De Media Tensión</v>
          </cell>
          <cell r="E785" t="str">
            <v>SD</v>
          </cell>
          <cell r="F785">
            <v>0</v>
          </cell>
          <cell r="G785">
            <v>41554</v>
          </cell>
        </row>
        <row r="786">
          <cell r="C786">
            <v>1528</v>
          </cell>
          <cell r="D786" t="str">
            <v>Mueble Inferior Para La Guardia, Sin Meson, En Madera Roble Con Marco, Puerta Con Rejilla Tipo Persiana Y Tapa Luz En Madera Roble, Entrepaños En Triplex De 12Mm Enchapados En Formica Blanca Brillante, 2 Bisagras De Presion Por Puerta, Cerradura Y Boton  En Bronce, A=0.65 Metros, H=0.70 Metros, Incluye Sellador 3 Manos Y Laca Mate Natural 3 Manos, Segun Diseño, Verificar Medidas En Obra</v>
          </cell>
          <cell r="E786" t="str">
            <v>UN</v>
          </cell>
          <cell r="F786">
            <v>150000</v>
          </cell>
          <cell r="G786">
            <v>40144</v>
          </cell>
        </row>
        <row r="787">
          <cell r="C787">
            <v>1529</v>
          </cell>
          <cell r="D787" t="str">
            <v>Excavación Para Estribo O Soporte, Fondo Del Cauce Y Aletas De Puente</v>
          </cell>
          <cell r="E787" t="str">
            <v>M3</v>
          </cell>
          <cell r="F787">
            <v>35835.01</v>
          </cell>
          <cell r="G787">
            <v>41037</v>
          </cell>
        </row>
        <row r="788">
          <cell r="C788">
            <v>1530</v>
          </cell>
          <cell r="D788" t="str">
            <v>Conformación De Fondo En Piedra Ciclópea Compactada (Estabilizacion De Terreno)</v>
          </cell>
          <cell r="E788" t="str">
            <v>M3</v>
          </cell>
          <cell r="F788">
            <v>71902.47</v>
          </cell>
          <cell r="G788">
            <v>41052</v>
          </cell>
        </row>
        <row r="789">
          <cell r="C789">
            <v>1531</v>
          </cell>
          <cell r="D789" t="str">
            <v>Bordillo De 0.15 X 0.30 Metros En Concreto De 3000 Psi, Incluye Excavación Y Solado En Concreto De 2000 Psi</v>
          </cell>
          <cell r="E789" t="str">
            <v>ML</v>
          </cell>
          <cell r="F789">
            <v>57894.22</v>
          </cell>
          <cell r="G789">
            <v>41471</v>
          </cell>
        </row>
        <row r="790">
          <cell r="C790">
            <v>1532</v>
          </cell>
          <cell r="D790" t="str">
            <v>Placa O Viga En Concreto De 4000 Psi Premezclado Y Andén Para Puente</v>
          </cell>
          <cell r="E790" t="str">
            <v>M3</v>
          </cell>
          <cell r="F790">
            <v>626410.80000000005</v>
          </cell>
          <cell r="G790">
            <v>42552</v>
          </cell>
        </row>
        <row r="791">
          <cell r="C791">
            <v>1533</v>
          </cell>
          <cell r="D791" t="str">
            <v>Zapata En Concreto De 4000 Psi Premezclado, No Incluye Acero De Refuerzo</v>
          </cell>
          <cell r="E791" t="str">
            <v>M3</v>
          </cell>
          <cell r="F791">
            <v>488527.23</v>
          </cell>
          <cell r="G791">
            <v>42552</v>
          </cell>
        </row>
        <row r="792">
          <cell r="C792">
            <v>1534</v>
          </cell>
          <cell r="D792" t="str">
            <v>Muro Para Soportes En Concreto De 4000 Psi Premezclado, No Incluye Acero De Refuerzo</v>
          </cell>
          <cell r="E792" t="str">
            <v>M3</v>
          </cell>
          <cell r="F792">
            <v>662240.1</v>
          </cell>
          <cell r="G792">
            <v>42552</v>
          </cell>
        </row>
        <row r="793">
          <cell r="C793">
            <v>1535</v>
          </cell>
          <cell r="D793" t="str">
            <v>Zócalo En Tablón De 0.10 X 0.33 Metros</v>
          </cell>
          <cell r="E793" t="str">
            <v>ML</v>
          </cell>
          <cell r="F793">
            <v>6958.08</v>
          </cell>
          <cell r="G793">
            <v>42524</v>
          </cell>
        </row>
        <row r="794">
          <cell r="C794">
            <v>1537</v>
          </cell>
          <cell r="D794" t="str">
            <v>Suministro E Instalación De Listón En Madera De Abarco De 5" X 6" X 2.20 Metros</v>
          </cell>
          <cell r="E794" t="str">
            <v>UN</v>
          </cell>
          <cell r="F794">
            <v>135013.32999999999</v>
          </cell>
          <cell r="G794">
            <v>41068</v>
          </cell>
        </row>
        <row r="795">
          <cell r="C795">
            <v>1538</v>
          </cell>
          <cell r="D795" t="str">
            <v>Suministro E Instalación De Correa Metálica, Hierro De 5/8" Estribos De 3/8", Incluye Pintura Anticorrosiva Y Esmalte.</v>
          </cell>
          <cell r="E795" t="str">
            <v>ML</v>
          </cell>
          <cell r="F795">
            <v>61659.55</v>
          </cell>
          <cell r="G795">
            <v>41067</v>
          </cell>
        </row>
        <row r="796">
          <cell r="C796">
            <v>1539</v>
          </cell>
          <cell r="D796" t="str">
            <v>Suministro E Instalación De Cercha Metálica De Hierro Con Angulos De 1 1/2" X 1 1/2" Espesor 1/8", Incluye Pintura Anticorrosiva Y Esmalte</v>
          </cell>
          <cell r="E796" t="str">
            <v>ML</v>
          </cell>
          <cell r="F796">
            <v>122988.7</v>
          </cell>
          <cell r="G796">
            <v>41067</v>
          </cell>
        </row>
        <row r="797">
          <cell r="C797">
            <v>1545</v>
          </cell>
          <cell r="D797" t="str">
            <v>Suministro En Instalación De Puertas Para Archivadores De 0.90 X 1.00 Metros</v>
          </cell>
          <cell r="E797" t="str">
            <v>UN</v>
          </cell>
          <cell r="F797">
            <v>276135</v>
          </cell>
          <cell r="G797">
            <v>41075</v>
          </cell>
        </row>
        <row r="798">
          <cell r="C798">
            <v>1546</v>
          </cell>
          <cell r="D798" t="str">
            <v>Suministro E Instalacion De Base En Neopreno Dureza 60 Para Viga De Puente</v>
          </cell>
          <cell r="E798" t="str">
            <v>UN</v>
          </cell>
          <cell r="F798">
            <v>246065</v>
          </cell>
          <cell r="G798">
            <v>42250</v>
          </cell>
        </row>
        <row r="799">
          <cell r="C799">
            <v>1547</v>
          </cell>
          <cell r="D799" t="str">
            <v>Base Suelo Cemento 1:20 Compactado E = 0.10 Mts</v>
          </cell>
          <cell r="E799" t="str">
            <v>M2</v>
          </cell>
          <cell r="F799">
            <v>22743.75</v>
          </cell>
          <cell r="G799">
            <v>42443</v>
          </cell>
        </row>
        <row r="800">
          <cell r="C800">
            <v>1548</v>
          </cell>
          <cell r="D800" t="str">
            <v>Juegos - Suministro E Instalación De Marco Para Cancha De Minifutbol, Con Medidas Y Altura Reglamentarias, Los Marcos En Tubo De 3" Y La Parte Posterior En Tubo De 2", Pintados, Instalados Y Con Sus Respectivas Mallas</v>
          </cell>
          <cell r="E800" t="str">
            <v>JG</v>
          </cell>
          <cell r="F800">
            <v>1740000</v>
          </cell>
          <cell r="G800">
            <v>42496</v>
          </cell>
        </row>
        <row r="801">
          <cell r="C801">
            <v>1549</v>
          </cell>
          <cell r="D801" t="str">
            <v>Demolición Y Reconstrucción De Estructura En Losa, Vigas Y Columnas: Picada De Concreto; Limpieza De Oxidación Y Pintura Con Inhibidor De Corrosión; Aplicación De Mortero De Reparación; Puente De Adherencia Entre Concreto Nuevo Y Viejo, Incluye Anclaje</v>
          </cell>
          <cell r="E801" t="str">
            <v>M2</v>
          </cell>
          <cell r="F801">
            <v>372318.16</v>
          </cell>
          <cell r="G801">
            <v>42472</v>
          </cell>
        </row>
        <row r="802">
          <cell r="C802">
            <v>1550</v>
          </cell>
          <cell r="D802" t="str">
            <v>Pergolas De 0.10 X 0.10 Metros, En Concreto De 3000 Psi, Reforzada Con 2 Varillas De 3/8", Estribos De 1/4" A Cada 0.20 Metros</v>
          </cell>
          <cell r="E802" t="str">
            <v>ML</v>
          </cell>
          <cell r="F802">
            <v>22306.89</v>
          </cell>
          <cell r="G802">
            <v>41676</v>
          </cell>
        </row>
        <row r="803">
          <cell r="C803">
            <v>1554</v>
          </cell>
          <cell r="D803" t="str">
            <v>Suministro E Instalación De Puerta En Madera De Cedro De 2.00 X 1.00 Metros, Incluye Marco, Bisagras, Cerradura De Seguridad Doble Vuelta Y Pintura En Tintilla</v>
          </cell>
          <cell r="E803" t="str">
            <v>UN</v>
          </cell>
          <cell r="F803">
            <v>532678.32999999996</v>
          </cell>
          <cell r="G803">
            <v>41569</v>
          </cell>
        </row>
        <row r="804">
          <cell r="C804">
            <v>1555</v>
          </cell>
          <cell r="D804" t="str">
            <v>Suministro E Instalación De Puerta En Madera De Cedro De 2.00 X 0.80 Metros Incluye Marco, Cerradura De Seguridad De Doble Vuelta Y Pintura En Tintilla</v>
          </cell>
          <cell r="E804" t="str">
            <v>UN</v>
          </cell>
          <cell r="F804">
            <v>485778.33</v>
          </cell>
          <cell r="G804">
            <v>41676</v>
          </cell>
        </row>
        <row r="805">
          <cell r="C805">
            <v>1556</v>
          </cell>
          <cell r="D805" t="str">
            <v>Suministro E Instalación De Puerta En Madera De Cedro De 0.70 X 1.70 Metros, Incluye Marco, Bisagra, Cerradura De Baño Y Pintura En Tintilla</v>
          </cell>
          <cell r="E805" t="str">
            <v>UN</v>
          </cell>
          <cell r="F805">
            <v>438078.33</v>
          </cell>
          <cell r="G805">
            <v>41068</v>
          </cell>
        </row>
        <row r="806">
          <cell r="C806">
            <v>1557</v>
          </cell>
          <cell r="D806" t="str">
            <v>Suministro E Instalación De Cocina De 0.50 X 0.35 Metros, Tipo Socoda</v>
          </cell>
          <cell r="E806" t="str">
            <v>UN</v>
          </cell>
          <cell r="F806">
            <v>135350</v>
          </cell>
          <cell r="G806">
            <v>41478</v>
          </cell>
        </row>
        <row r="807">
          <cell r="C807">
            <v>1558</v>
          </cell>
          <cell r="D807" t="str">
            <v>Juegos - Suministro, Instalación Y Montaje De Juego De Columpios Para Parque, En Madera Pino Pátula Inmunizada Y Herrajes Metálicos - 3 Puestos</v>
          </cell>
          <cell r="E807" t="str">
            <v>UN</v>
          </cell>
          <cell r="F807">
            <v>568400</v>
          </cell>
          <cell r="G807">
            <v>41767</v>
          </cell>
        </row>
        <row r="808">
          <cell r="C808">
            <v>1559</v>
          </cell>
          <cell r="D808" t="str">
            <v>Demolición De Pañete Sobre Cielo Raso Y Retiro De Material</v>
          </cell>
          <cell r="E808" t="str">
            <v>M2</v>
          </cell>
          <cell r="F808">
            <v>10092.5</v>
          </cell>
          <cell r="G808">
            <v>41008</v>
          </cell>
        </row>
        <row r="809">
          <cell r="C809">
            <v>1560</v>
          </cell>
          <cell r="D809" t="str">
            <v>Suministro E Instalación De Lavaplatos De Acero Inoxidable De Dos Cubetas Con Ala En Los Extremos, Longitud 2.00 Metros, Incluye Accesorios Y Griferia Cuello De Ganso Metálica</v>
          </cell>
          <cell r="E809" t="str">
            <v>UN</v>
          </cell>
          <cell r="F809">
            <v>834225</v>
          </cell>
          <cell r="G809">
            <v>41927</v>
          </cell>
        </row>
        <row r="810">
          <cell r="C810">
            <v>1561</v>
          </cell>
          <cell r="D810" t="str">
            <v>Pañete Exterior Allanado Con Mortero 1:4 Incluye Pirlan De Aluminio A Cada 1.00 Metro</v>
          </cell>
          <cell r="E810" t="str">
            <v>M2</v>
          </cell>
          <cell r="F810">
            <v>23006.53</v>
          </cell>
          <cell r="G810">
            <v>41022</v>
          </cell>
        </row>
        <row r="811">
          <cell r="C811">
            <v>1562</v>
          </cell>
          <cell r="D811" t="str">
            <v>Ornamentacion Y Jardineria - Siembra De Arbol Ornamental Y/O Frutal, Incluye Proceso De Pega, Crecimiento E Insumos Necesarios Como Fertilizantes, Materia Organica</v>
          </cell>
          <cell r="E811" t="str">
            <v>UN</v>
          </cell>
          <cell r="F811">
            <v>62000</v>
          </cell>
          <cell r="G811">
            <v>41835</v>
          </cell>
        </row>
        <row r="812">
          <cell r="C812">
            <v>1574</v>
          </cell>
          <cell r="D812" t="str">
            <v>Suministro E Instalación De Cubierta Termoacústica Diseño Sandwich, En Lámina St - 1.5" - 0.46 Mm Calibre 26, Pintada En Poliester Estandar , Con Estructura En Perfileria Galvanizada Ag - 100 X 50, 160 X 60, Calibres 14. 16 Y 18, Tipo Acesco (Ver Diseño)</v>
          </cell>
          <cell r="E812" t="str">
            <v>M2</v>
          </cell>
          <cell r="F812">
            <v>91040.78</v>
          </cell>
          <cell r="G812">
            <v>42578</v>
          </cell>
        </row>
        <row r="813">
          <cell r="C813">
            <v>1580</v>
          </cell>
          <cell r="D813" t="str">
            <v>Suministro E Instalación De Ventana En Madera Teka Listones De 1" X 4" X 8`, Con Estructura En Tubería Galvanizada De 2" Calibre 1.9 Mm, Incluye  Pernos Y Arandelas De Fijación, Soldadura, Sellante, Anticorrosivo Y Acabado En Pintura De Esmalte Acrílico, (Ver Diseño)</v>
          </cell>
          <cell r="E813" t="str">
            <v>M2</v>
          </cell>
          <cell r="F813">
            <v>206623.05</v>
          </cell>
          <cell r="G813">
            <v>41075</v>
          </cell>
        </row>
        <row r="814">
          <cell r="C814">
            <v>1596</v>
          </cell>
          <cell r="D814" t="str">
            <v>Desmonte De Cubierta En Teja De Cemento O Arcilla, Incluye Estructura En Mal Estado Y Retiro De Material</v>
          </cell>
          <cell r="E814" t="str">
            <v>M2</v>
          </cell>
          <cell r="F814">
            <v>19651.11</v>
          </cell>
          <cell r="G814">
            <v>42416</v>
          </cell>
        </row>
        <row r="815">
          <cell r="C815">
            <v>1597</v>
          </cell>
          <cell r="D815" t="str">
            <v>Apuntalamiento Estructural Para Cubierta Y/O Vigas De Concreto (Incluye 2 Cerchas, 5 Gatos Y/O 10 Libras De Puntillas Por Cada 6 Metros)</v>
          </cell>
          <cell r="E815" t="str">
            <v>DI</v>
          </cell>
          <cell r="F815">
            <v>7338</v>
          </cell>
          <cell r="G815">
            <v>42416</v>
          </cell>
        </row>
        <row r="816">
          <cell r="C816">
            <v>1599</v>
          </cell>
          <cell r="D816" t="str">
            <v>Impermeabilizacion Con Manto Edil O Similar De 3Mm, Acabado Con Pintura Bituminosa, Para Terminacion De Lamina Ondulada De Asbesto Cemento Contra Muro En Area &lt; 0.80 Metros</v>
          </cell>
          <cell r="E816" t="str">
            <v>ML</v>
          </cell>
          <cell r="F816">
            <v>21884.16</v>
          </cell>
          <cell r="G816">
            <v>42416</v>
          </cell>
        </row>
        <row r="817">
          <cell r="C817">
            <v>1600</v>
          </cell>
          <cell r="D817" t="str">
            <v>Cerramiento Provisional En Madera Y Teja De Zinc Para La Protección Del Peatón A Una Altura Aproximada De 7.00 Metros, Incluye Polisombra</v>
          </cell>
          <cell r="E817" t="str">
            <v>ML</v>
          </cell>
          <cell r="F817">
            <v>42000</v>
          </cell>
          <cell r="G817">
            <v>41681</v>
          </cell>
        </row>
        <row r="818">
          <cell r="C818">
            <v>1602</v>
          </cell>
          <cell r="D818" t="str">
            <v>Retiro De Piso Y Recuperación De Adoquín, Incluye Lechada De Cemento Gris Y Acronal</v>
          </cell>
          <cell r="E818" t="str">
            <v>M2</v>
          </cell>
          <cell r="F818">
            <v>12761.09</v>
          </cell>
          <cell r="G818">
            <v>41067</v>
          </cell>
        </row>
        <row r="819">
          <cell r="C819">
            <v>1603</v>
          </cell>
          <cell r="D819" t="str">
            <v>Piso En Adoquín Con Borde De Confinamiento En Concreto De 3000 Psi A Cada 3.00 Metros, Reforzado Con 2 Varillas De D = 3/8" Y Estribos De D = 1/4" A Cada 0.32 Metros. (No Incluye El Material De Adoquin)</v>
          </cell>
          <cell r="E819" t="str">
            <v>M2</v>
          </cell>
          <cell r="F819">
            <v>47904.2</v>
          </cell>
          <cell r="G819">
            <v>41057</v>
          </cell>
        </row>
        <row r="820">
          <cell r="C820">
            <v>1605</v>
          </cell>
          <cell r="D820" t="str">
            <v>Suministro E Instalación De Ventana En Aluminio Natural, Bronce O Blanco Con Vidrio Transparente De 5 Mm, Un Cuerpo Fijo</v>
          </cell>
          <cell r="E820" t="str">
            <v>M2</v>
          </cell>
          <cell r="F820">
            <v>213933.75</v>
          </cell>
          <cell r="G820">
            <v>42578</v>
          </cell>
        </row>
        <row r="821">
          <cell r="C821">
            <v>1611</v>
          </cell>
          <cell r="D821" t="str">
            <v>Andén En Concreto De 3000 Psi Hecho En Obra E= 0.10 Metros</v>
          </cell>
          <cell r="E821" t="str">
            <v>M2</v>
          </cell>
          <cell r="F821">
            <v>60779.63</v>
          </cell>
          <cell r="G821">
            <v>41026</v>
          </cell>
        </row>
        <row r="822">
          <cell r="C822">
            <v>1612</v>
          </cell>
          <cell r="D822" t="str">
            <v>Ornamentacion Y Jardineria - Siembra De Cetos (Coral De Colores) Incluye Proceso De Pega, Crecimiento Y Fertilizantes</v>
          </cell>
          <cell r="E822" t="str">
            <v>ML</v>
          </cell>
          <cell r="F822">
            <v>32000</v>
          </cell>
          <cell r="G822">
            <v>41912</v>
          </cell>
        </row>
        <row r="823">
          <cell r="C823">
            <v>1613</v>
          </cell>
          <cell r="D823" t="str">
            <v>Suministro E Instalacion De Banca Para Parque Tipo Inglesa</v>
          </cell>
          <cell r="E823" t="str">
            <v>UN</v>
          </cell>
          <cell r="F823">
            <v>175000</v>
          </cell>
          <cell r="G823">
            <v>41508</v>
          </cell>
        </row>
        <row r="824">
          <cell r="C824">
            <v>1614</v>
          </cell>
          <cell r="D824" t="str">
            <v>Parque Tomas Suri Salcedo - Zona De Plazoleta Principal</v>
          </cell>
          <cell r="E824" t="str">
            <v>UN</v>
          </cell>
          <cell r="F824">
            <v>0</v>
          </cell>
          <cell r="G824">
            <v>40274</v>
          </cell>
        </row>
        <row r="825">
          <cell r="C825">
            <v>1615</v>
          </cell>
          <cell r="D825" t="str">
            <v>Parque Tomas Suri Salcedo - Zona De Terraza De Ventas</v>
          </cell>
          <cell r="E825" t="str">
            <v>UN</v>
          </cell>
          <cell r="F825">
            <v>0</v>
          </cell>
          <cell r="G825">
            <v>40274</v>
          </cell>
        </row>
        <row r="826">
          <cell r="C826">
            <v>1616</v>
          </cell>
          <cell r="D826" t="str">
            <v>Parque Tomas Suri Salcedo - Zona De Juegos Infantiles</v>
          </cell>
          <cell r="E826" t="str">
            <v>UN</v>
          </cell>
          <cell r="F826">
            <v>0</v>
          </cell>
          <cell r="G826">
            <v>40274</v>
          </cell>
        </row>
        <row r="827">
          <cell r="C827">
            <v>1617</v>
          </cell>
          <cell r="D827" t="str">
            <v>Parque Tomas Suri Salcedo - Zonas Verdes Y Sendero De Canchas</v>
          </cell>
          <cell r="E827" t="str">
            <v>UN</v>
          </cell>
          <cell r="F827">
            <v>0</v>
          </cell>
          <cell r="G827">
            <v>40274</v>
          </cell>
        </row>
        <row r="828">
          <cell r="C828">
            <v>1618</v>
          </cell>
          <cell r="D828" t="str">
            <v>Parque Tomas Suri Salcedo - Zona De Anden Exterior Y Parqueos</v>
          </cell>
          <cell r="E828" t="str">
            <v>UN</v>
          </cell>
          <cell r="F828">
            <v>0</v>
          </cell>
          <cell r="G828">
            <v>40274</v>
          </cell>
        </row>
        <row r="829">
          <cell r="C829">
            <v>1622</v>
          </cell>
          <cell r="D829" t="str">
            <v>Piso En Baldosa De Porcelanato De 0.60 X 0.60 Metros</v>
          </cell>
          <cell r="E829" t="str">
            <v>M2</v>
          </cell>
          <cell r="F829">
            <v>72336.2</v>
          </cell>
          <cell r="G829">
            <v>42578</v>
          </cell>
        </row>
        <row r="830">
          <cell r="C830">
            <v>1623</v>
          </cell>
          <cell r="D830" t="str">
            <v>Zócalo En Baldosa De Porcelanato De 0.10 Metros</v>
          </cell>
          <cell r="E830" t="str">
            <v>ML</v>
          </cell>
          <cell r="F830">
            <v>9230.5300000000007</v>
          </cell>
          <cell r="G830">
            <v>42538</v>
          </cell>
        </row>
        <row r="831">
          <cell r="C831">
            <v>1625</v>
          </cell>
          <cell r="D831" t="str">
            <v>Desmonte De Cubierta En Lámina De Asbesto Cemento Incluye Estructura</v>
          </cell>
          <cell r="E831" t="str">
            <v>M2</v>
          </cell>
          <cell r="F831">
            <v>16565</v>
          </cell>
          <cell r="G831">
            <v>42472</v>
          </cell>
        </row>
        <row r="832">
          <cell r="C832">
            <v>1626</v>
          </cell>
          <cell r="D832" t="str">
            <v>Suministro E Instalación De Cielo Raso En Lámina Plana De Asbesto Cemento Con Estructura En Madera, Incluye Entramado De Apoyo</v>
          </cell>
          <cell r="E832" t="str">
            <v>M2</v>
          </cell>
          <cell r="F832">
            <v>43053.18</v>
          </cell>
          <cell r="G832">
            <v>42416</v>
          </cell>
        </row>
        <row r="833">
          <cell r="C833">
            <v>1627</v>
          </cell>
          <cell r="D833" t="str">
            <v>Viga Culata En Concreto De 3000 Psi De 0.10 X 0.10 Metros Incluye 2 Varillas D= 3/8" Y Estribos D= 1/4" A Cada 0.15 Metros</v>
          </cell>
          <cell r="E833" t="str">
            <v>ML</v>
          </cell>
          <cell r="F833">
            <v>31027.65</v>
          </cell>
          <cell r="G833">
            <v>42416</v>
          </cell>
        </row>
        <row r="834">
          <cell r="C834">
            <v>1628</v>
          </cell>
          <cell r="D834" t="str">
            <v>Demolición De Muro De Mampostería E= 0.12 Metros, Altura Máxima De 2.00 Metros Incluye Retiro De Material</v>
          </cell>
          <cell r="E834" t="str">
            <v>M2</v>
          </cell>
          <cell r="F834">
            <v>15800.83</v>
          </cell>
          <cell r="G834">
            <v>41927</v>
          </cell>
        </row>
        <row r="835">
          <cell r="C835">
            <v>1629</v>
          </cell>
          <cell r="D835" t="str">
            <v>Alfagías De 0.25 X 0.10 Metros En Concreto De 3000 Psi, Reforzado Con 2 Varillas D = 3/8", Estribos D = 1/4" A Cada 0.20 Metros</v>
          </cell>
          <cell r="E835" t="str">
            <v>ML</v>
          </cell>
          <cell r="F835">
            <v>27021.75</v>
          </cell>
          <cell r="G835">
            <v>41927</v>
          </cell>
        </row>
        <row r="836">
          <cell r="C836">
            <v>1630</v>
          </cell>
          <cell r="D836" t="str">
            <v>Enrocado De Protección Con Piedra Ciclopea Pegada Con Mortero 1:4, E= 0.40 Metros</v>
          </cell>
          <cell r="E836" t="str">
            <v>M3</v>
          </cell>
          <cell r="F836">
            <v>261751.93</v>
          </cell>
          <cell r="G836">
            <v>42198</v>
          </cell>
        </row>
        <row r="837">
          <cell r="C837">
            <v>1631</v>
          </cell>
          <cell r="D837" t="str">
            <v>Estudio De Batimetria Con Equipos Gps + Ecosonda Digital, En Arroyos Y Caños Con  Anchos De Seccion &gt; 4.00 Metros, Con Puntos De Sondeo A Cada 5.00 Metros, Incluye Entrega De Cartografia, Los Rollos Registrados Por La Ecosonda, Planos Antes Y Despues De La Limpieza</v>
          </cell>
          <cell r="E837" t="str">
            <v>ML</v>
          </cell>
          <cell r="F837">
            <v>4000</v>
          </cell>
          <cell r="G837">
            <v>40283</v>
          </cell>
        </row>
        <row r="838">
          <cell r="C838">
            <v>1632</v>
          </cell>
          <cell r="D838" t="str">
            <v>Acopio Con Retroexcavadora Del Material Desalojado Aplicada En Limpieza De Arroyo De Seccion &gt; 4.00 Mts Y &lt; 12.00 Mts</v>
          </cell>
          <cell r="E838" t="str">
            <v>HO</v>
          </cell>
          <cell r="F838">
            <v>132739.44</v>
          </cell>
          <cell r="G838">
            <v>41008</v>
          </cell>
        </row>
        <row r="839">
          <cell r="C839">
            <v>1633</v>
          </cell>
          <cell r="D839" t="str">
            <v>Limpieza Con Minicargador Al Interior De Tunel, En Arroyos De Seccion &gt; 4.00 Mts Y &lt; 12.00 Mts</v>
          </cell>
          <cell r="E839" t="str">
            <v>ML</v>
          </cell>
          <cell r="F839">
            <v>30550</v>
          </cell>
          <cell r="G839">
            <v>41008</v>
          </cell>
        </row>
        <row r="840">
          <cell r="C840">
            <v>1634</v>
          </cell>
          <cell r="D840" t="str">
            <v>Filete Con Mortero 1:4 Y Aplicación De Pintura, Parte Superior De Culata, Altura Aproximada De 7.60 Metros, Longitud 5.00 Metros</v>
          </cell>
          <cell r="E840" t="str">
            <v>GL</v>
          </cell>
          <cell r="F840">
            <v>152561.54999999999</v>
          </cell>
          <cell r="G840">
            <v>41017</v>
          </cell>
        </row>
        <row r="841">
          <cell r="C841">
            <v>1635</v>
          </cell>
          <cell r="D841" t="str">
            <v>Conexión Acometida Sanitaria Domiciliaria Tuberia Pvc D = 4", A Manhol, Longitud 2.50 Metros, Profundidad 1.50 Metros, Incluye Excavacion, Relleno</v>
          </cell>
          <cell r="E841" t="str">
            <v>GL</v>
          </cell>
          <cell r="F841">
            <v>249896.71</v>
          </cell>
          <cell r="G841">
            <v>42314</v>
          </cell>
        </row>
        <row r="842">
          <cell r="C842">
            <v>1636</v>
          </cell>
          <cell r="D842" t="str">
            <v>Suministro E Instalación De Puerta De Doble Hoja En Lámina Galvanizada Calibre 20 De Doble Faz Y Marco Calibre 18 De 2.00 X 2.20, Incluye Pintura Anticorrosiva Y Esmalte, Cerradura Y Herrajes</v>
          </cell>
          <cell r="E842" t="str">
            <v>UN</v>
          </cell>
          <cell r="F842">
            <v>711150</v>
          </cell>
          <cell r="G842">
            <v>41508</v>
          </cell>
        </row>
        <row r="843">
          <cell r="C843">
            <v>1638</v>
          </cell>
          <cell r="D843" t="str">
            <v>Instalación De Cubierta En Lámina Ondulada De Asbesto Cemento, Perfil 7 (Mano De Obra)</v>
          </cell>
          <cell r="E843" t="str">
            <v>M2</v>
          </cell>
          <cell r="F843">
            <v>17457.5</v>
          </cell>
          <cell r="G843">
            <v>41017</v>
          </cell>
        </row>
        <row r="844">
          <cell r="C844">
            <v>1639</v>
          </cell>
          <cell r="D844" t="str">
            <v>Mantenimiento De Elementos Horizontales, Columna Y Cercha En Perfil L, Ligado, Grateado, Lavado, Suministro Y Aplicacion De Pintura Anticorrosiva Tipo Cromato De Zinc Y Acabado En Esmalte Incluye Cambio De Elementos Averiados Hasta En Un 30%</v>
          </cell>
          <cell r="E844" t="str">
            <v>ML</v>
          </cell>
          <cell r="F844">
            <v>49500</v>
          </cell>
          <cell r="G844">
            <v>42758</v>
          </cell>
        </row>
        <row r="845">
          <cell r="C845">
            <v>1640</v>
          </cell>
          <cell r="D845" t="str">
            <v>Mantenimiento De Correa Metalica En Barra Redonda, Ligado, Grateado, Lavado, Suministro Y Aplicacion De Pintura Anticorrosiva Tipo Cromato De Zinc Y Acabado En Esmalte Incluye Cambio De Elementos Averiados Hasta En Un 30%</v>
          </cell>
          <cell r="E845" t="str">
            <v>ML</v>
          </cell>
          <cell r="F845">
            <v>12400</v>
          </cell>
          <cell r="G845">
            <v>40310</v>
          </cell>
        </row>
        <row r="846">
          <cell r="C846">
            <v>1641</v>
          </cell>
          <cell r="D846" t="str">
            <v>Mantenimiento De Tensores Metalicos En Cruz, Ligado, Lavado, Suministro Y Aplicacion De Pintura Anticorrosiva Tipo Cromato De Zinc Y Acabado En Esmalte Incluye Cambio De Elementos Averiados Hasta En Un 30%</v>
          </cell>
          <cell r="E846" t="str">
            <v>ML</v>
          </cell>
          <cell r="F846">
            <v>3200</v>
          </cell>
          <cell r="G846">
            <v>40310</v>
          </cell>
        </row>
        <row r="847">
          <cell r="C847">
            <v>1642</v>
          </cell>
          <cell r="D847" t="str">
            <v>Mantenimiento En Limpieza, Impermeabilizacion Con Torofil De Canal Metalica Recolectora De Aguas Lluvias , Aplicacion De Pintura Anticorrosiva Tipo Cromato De Zinc Y Acabado En Esmalte Incluye Cambio De Elementos Averiados Hasta En Un 30%</v>
          </cell>
          <cell r="E847" t="str">
            <v>ML</v>
          </cell>
          <cell r="F847">
            <v>20500</v>
          </cell>
          <cell r="G847">
            <v>40310</v>
          </cell>
        </row>
        <row r="848">
          <cell r="C848">
            <v>1643</v>
          </cell>
          <cell r="D848" t="str">
            <v>Desmonte De Cubierta Solo Incluye  La Lámina Ondulada De Asbesto Cemento Y Retiro De Material</v>
          </cell>
          <cell r="E848" t="str">
            <v>M2</v>
          </cell>
          <cell r="F848">
            <v>9252.5</v>
          </cell>
          <cell r="G848">
            <v>41344</v>
          </cell>
        </row>
        <row r="849">
          <cell r="C849">
            <v>1644</v>
          </cell>
          <cell r="D849" t="str">
            <v>Columna En Concreto De 3000 Psi, De 0.35 X 0.35 Metros, No Incluye Acero De Refuerzo</v>
          </cell>
          <cell r="E849" t="str">
            <v>ML</v>
          </cell>
          <cell r="F849">
            <v>68286.62</v>
          </cell>
          <cell r="G849">
            <v>41016</v>
          </cell>
        </row>
        <row r="850">
          <cell r="C850">
            <v>1645</v>
          </cell>
          <cell r="D850" t="str">
            <v>Columna En Concreto De 3000 Psi De 0.20 X 0.20 Metros, No Incluye Acero De Refuerzo</v>
          </cell>
          <cell r="E850" t="str">
            <v>ML</v>
          </cell>
          <cell r="F850">
            <v>35529.89</v>
          </cell>
          <cell r="G850">
            <v>41680</v>
          </cell>
        </row>
        <row r="851">
          <cell r="C851">
            <v>1647</v>
          </cell>
          <cell r="D851" t="str">
            <v>Suministro De Carro Para Carga O Zorra Para Transportar Canecas De 55 Galones</v>
          </cell>
          <cell r="E851" t="str">
            <v>UN</v>
          </cell>
          <cell r="F851">
            <v>235000</v>
          </cell>
          <cell r="G851">
            <v>41067</v>
          </cell>
        </row>
        <row r="852">
          <cell r="C852">
            <v>1648</v>
          </cell>
          <cell r="D852" t="str">
            <v>Desmonte De Cercha En Estructura Metálica En Mal Estado Y Retiro De Material</v>
          </cell>
          <cell r="E852" t="str">
            <v>ML</v>
          </cell>
          <cell r="F852">
            <v>27966.67</v>
          </cell>
          <cell r="G852">
            <v>42496</v>
          </cell>
        </row>
        <row r="853">
          <cell r="C853">
            <v>1651</v>
          </cell>
          <cell r="D853" t="str">
            <v>Suministro E Instalación De Armarios Inferiores Bajo Mesón De Concreto, En Madera De Cedro, Incluye Entrepaño Y Puertas De 0.90 X 1.00 Metros, Longitud El Mueble 3.00 Metros</v>
          </cell>
          <cell r="E853" t="str">
            <v>UN</v>
          </cell>
          <cell r="F853">
            <v>769278.33</v>
          </cell>
          <cell r="G853">
            <v>41927</v>
          </cell>
        </row>
        <row r="854">
          <cell r="C854">
            <v>1653</v>
          </cell>
          <cell r="D854" t="str">
            <v>Suministro E Instalación De Gabinete Para Guardar Implementos, De 0.585 X 0.278 X 0.365 Metros Ref. 60271 Tipo Homecenter O Similar</v>
          </cell>
          <cell r="E854" t="str">
            <v>UN</v>
          </cell>
          <cell r="F854">
            <v>261850</v>
          </cell>
          <cell r="G854">
            <v>41067</v>
          </cell>
        </row>
        <row r="855">
          <cell r="C855">
            <v>1657</v>
          </cell>
          <cell r="D855" t="str">
            <v>Suministro E Instalacion De Tuberia De Alcantarillado Durafort O Similar D = 20" - 500 Mm</v>
          </cell>
          <cell r="E855" t="str">
            <v>ML</v>
          </cell>
          <cell r="F855">
            <v>391918.9</v>
          </cell>
          <cell r="G855">
            <v>42466</v>
          </cell>
        </row>
        <row r="856">
          <cell r="C856">
            <v>1659</v>
          </cell>
          <cell r="D856" t="str">
            <v>Levante De Muro En Bloque De 0.15 X 0.20 X 0.40 Metros Con Celdas Rellenas En Concreto De 2500 Psi, Refuerzo Central De D = 1/2" A Cada 2.00 Metros, Mortero De Pega 1:4</v>
          </cell>
          <cell r="E856" t="str">
            <v>M2</v>
          </cell>
          <cell r="F856">
            <v>99860.06</v>
          </cell>
          <cell r="G856">
            <v>42496</v>
          </cell>
        </row>
        <row r="857">
          <cell r="C857">
            <v>1660</v>
          </cell>
          <cell r="D857" t="str">
            <v>Registro De 1.20 X 1.20 X 1.50 Metros, En Bloque De 0.15 Metros, Rellenos De Concreto Y Refuerzo De Acero D = 1/2" En Las Esquinas, Pañetado Con Mortero 1:4 Impermeabilizado, Con Tapa Y Fondo En Concreto De 3000 Psi Reforzada Con Varillas D = 1/2" A Cada 0.15 Metros En Ambos Sentidos, Incluye Excavacion</v>
          </cell>
          <cell r="E857" t="str">
            <v>UN</v>
          </cell>
          <cell r="F857">
            <v>1172215.51</v>
          </cell>
          <cell r="G857">
            <v>41067</v>
          </cell>
        </row>
        <row r="858">
          <cell r="C858">
            <v>1662</v>
          </cell>
          <cell r="D858" t="str">
            <v>Adecuacion Y Restauracion De Zonas Aledañas Que Se Cancelaran Por Actividades Realizadas: - Levante De Muro M2 = $25.945.29 - Pañete De Muro M2 = $12.292.79 - Demolicion De Piso M2 = $8.263.33 - Plantilla De Piso Concreto De 1500 Psi E = 0.05 Metros M2 = $ 16.519.85 - Piso En Baldosa M2 = $33.073.15 - Cubierta En Lamina Ondulada De Asbesto Cemento M2 = $32.719.78 - Demolicion De Muro M2 = $11.319.77 - Desmonte De Cubierta M2 = 12.611.38 Entre Otros</v>
          </cell>
          <cell r="E858" t="str">
            <v>GL</v>
          </cell>
          <cell r="F858">
            <v>10000000</v>
          </cell>
          <cell r="G858">
            <v>40697</v>
          </cell>
        </row>
        <row r="859">
          <cell r="C859">
            <v>1663</v>
          </cell>
          <cell r="D859" t="str">
            <v>Red De Media Tensión Del Tablero General Al Transformador</v>
          </cell>
          <cell r="E859" t="str">
            <v>ML</v>
          </cell>
          <cell r="F859">
            <v>325000</v>
          </cell>
          <cell r="G859">
            <v>41494</v>
          </cell>
        </row>
        <row r="860">
          <cell r="C860">
            <v>1664</v>
          </cell>
          <cell r="D860" t="str">
            <v>Columna En Concreto De 3000 Psi De 0.25 X 0.25 No Incluye Acero De Refuerzo</v>
          </cell>
          <cell r="E860" t="str">
            <v>ML</v>
          </cell>
          <cell r="F860">
            <v>46080.85</v>
          </cell>
          <cell r="G860">
            <v>42472</v>
          </cell>
        </row>
        <row r="861">
          <cell r="C861">
            <v>1665</v>
          </cell>
          <cell r="D861" t="str">
            <v>E - Suministro E Instalación De Caja De Paso De 0.30 X 0.30 X 0.10 Metros Con Tapa Y Bisagra</v>
          </cell>
          <cell r="E861" t="str">
            <v>UN</v>
          </cell>
          <cell r="F861">
            <v>108825</v>
          </cell>
          <cell r="G861">
            <v>41835</v>
          </cell>
        </row>
        <row r="862">
          <cell r="C862">
            <v>1667</v>
          </cell>
          <cell r="D862" t="str">
            <v>E - Suministro Y Construcción Sistema De Polo A Tierra: 3 Varillas De Cobre De 5/8",  De 2.44 Metros, Amarrado Con Cable 2/0, Punto De Inspeccion Con Platina Aislada De Cobre Soldado, Incluye Hidrosolta ( Ver Diseño Sistema Electrico)</v>
          </cell>
          <cell r="E862" t="str">
            <v>UN</v>
          </cell>
          <cell r="F862">
            <v>1900000</v>
          </cell>
          <cell r="G862">
            <v>41771</v>
          </cell>
        </row>
        <row r="863">
          <cell r="C863">
            <v>1668</v>
          </cell>
          <cell r="D863" t="str">
            <v>E - Acometida De Desde S/E Hasta Td En Cable 3 X 2 + 4 + 6(T); Tuberia De Pvc D = 1 1/2" ( Ver Diseño De Sistema Eléctrico)</v>
          </cell>
          <cell r="E863" t="str">
            <v>ML</v>
          </cell>
          <cell r="F863">
            <v>105000</v>
          </cell>
          <cell r="G863">
            <v>41451</v>
          </cell>
        </row>
        <row r="864">
          <cell r="C864">
            <v>1669</v>
          </cell>
          <cell r="D864" t="str">
            <v>E - Acometida De Desde S/E Hasta T/D En Cable 3 X 8 + 8 + 8(T); Tuberia D = 1" Emt (Ver Diseño Sistema Eléctrico)</v>
          </cell>
          <cell r="E864" t="str">
            <v>ML</v>
          </cell>
          <cell r="F864">
            <v>50000</v>
          </cell>
          <cell r="G864">
            <v>41451</v>
          </cell>
        </row>
        <row r="865">
          <cell r="C865">
            <v>1671</v>
          </cell>
          <cell r="D865" t="str">
            <v>E - Suministro E Instalación De Luminaria Ojo De Buey Dirigible, Silver Sylvania O Similar</v>
          </cell>
          <cell r="E865" t="str">
            <v>UN</v>
          </cell>
          <cell r="F865">
            <v>61031.88</v>
          </cell>
          <cell r="G865">
            <v>41927</v>
          </cell>
        </row>
        <row r="866">
          <cell r="C866">
            <v>1672</v>
          </cell>
          <cell r="D866" t="str">
            <v>Suministro E Instalación De Transformador Seco 2 Kva 460 / 220 - 120 V Ac Trifásico, Incluye Celda De Aislamiento</v>
          </cell>
          <cell r="E866" t="str">
            <v>UN</v>
          </cell>
          <cell r="F866">
            <v>2650990</v>
          </cell>
          <cell r="G866">
            <v>41480</v>
          </cell>
        </row>
        <row r="867">
          <cell r="C867">
            <v>1673</v>
          </cell>
          <cell r="D867" t="str">
            <v>Placa Para Alma Del Puente En Concreto De 3000 Psi E = 0.35 Metros</v>
          </cell>
          <cell r="E867" t="str">
            <v>M2</v>
          </cell>
          <cell r="F867">
            <v>180944.36</v>
          </cell>
          <cell r="G867">
            <v>41038</v>
          </cell>
        </row>
        <row r="868">
          <cell r="C868">
            <v>1674</v>
          </cell>
          <cell r="D868" t="str">
            <v>Baranda De Protección En Tubería Galvanizada D = 21/2" Calibre 1/8", Incluye Pintura , Altura 1.00 Metro, Con Parales A Cada 1.20 Metros, Con Refuerzo Exterior De Fijación En Platina De 2" X 1/2" Y Tubería Horizontal A Cada 0.25 Metros</v>
          </cell>
          <cell r="E868" t="str">
            <v>ML</v>
          </cell>
          <cell r="F868">
            <v>208987.5</v>
          </cell>
          <cell r="G868">
            <v>41026</v>
          </cell>
        </row>
        <row r="869">
          <cell r="C869">
            <v>1675</v>
          </cell>
          <cell r="D869" t="str">
            <v>Limpieza Con Retrocargador De Llanta En Arroyos De Seccion &gt; 4.00 Metros</v>
          </cell>
          <cell r="E869" t="str">
            <v>M3</v>
          </cell>
          <cell r="F869">
            <v>28770</v>
          </cell>
          <cell r="G869">
            <v>42516</v>
          </cell>
        </row>
        <row r="870">
          <cell r="C870">
            <v>1676</v>
          </cell>
          <cell r="D870" t="str">
            <v>Viga De Sobrecimiento De 0.15 X 0.20 Metros, En Concreto De 2500 Psi, Incluye 4 Varillas D = 3/8", Y Estribos D = 1/4" A Cada 0.15 Metros Con Apuntalamiento</v>
          </cell>
          <cell r="E870" t="str">
            <v>ML</v>
          </cell>
          <cell r="F870">
            <v>57594.98</v>
          </cell>
          <cell r="G870">
            <v>42416</v>
          </cell>
        </row>
        <row r="871">
          <cell r="C871">
            <v>1678</v>
          </cell>
          <cell r="D871" t="str">
            <v>Pintura Granyplast Aplicada En Areas Con Ancho &lt; 0.80 Metros</v>
          </cell>
          <cell r="E871" t="str">
            <v>ML</v>
          </cell>
          <cell r="F871">
            <v>14530.38</v>
          </cell>
          <cell r="G871">
            <v>41047</v>
          </cell>
        </row>
        <row r="872">
          <cell r="C872">
            <v>1680</v>
          </cell>
          <cell r="D872" t="str">
            <v>Suministro E Instalación De Puerta Tipo Milano De 1.00 X 2.00 Metros, Pintada En Tintilla, Incluye Marco En Madera, Bisagra, Cerradura De Seguridad Doble Vuelta</v>
          </cell>
          <cell r="E872" t="str">
            <v>UN</v>
          </cell>
          <cell r="F872">
            <v>405778.33</v>
          </cell>
          <cell r="G872">
            <v>41569</v>
          </cell>
        </row>
        <row r="873">
          <cell r="C873">
            <v>1681</v>
          </cell>
          <cell r="D873" t="str">
            <v>Desmonte De Cielo Raso A Una Altura &gt; 3.00 Metros &lt; 10.00 Metros, Incluye Retiro De Material</v>
          </cell>
          <cell r="E873" t="str">
            <v>M2</v>
          </cell>
          <cell r="F873">
            <v>21401.11</v>
          </cell>
          <cell r="G873">
            <v>42416</v>
          </cell>
        </row>
        <row r="874">
          <cell r="C874">
            <v>1682</v>
          </cell>
          <cell r="D874" t="str">
            <v>Relleno En Material Seleccionado Apisonado</v>
          </cell>
          <cell r="E874" t="str">
            <v>M3</v>
          </cell>
          <cell r="F874">
            <v>46702.5</v>
          </cell>
          <cell r="G874">
            <v>42496</v>
          </cell>
        </row>
        <row r="875">
          <cell r="C875">
            <v>1683</v>
          </cell>
          <cell r="D875" t="str">
            <v>Relleno En Material Seleccionado Apisonado</v>
          </cell>
          <cell r="E875" t="str">
            <v>M3</v>
          </cell>
          <cell r="F875">
            <v>71014.25</v>
          </cell>
          <cell r="G875">
            <v>42067</v>
          </cell>
        </row>
        <row r="876">
          <cell r="C876">
            <v>1684</v>
          </cell>
          <cell r="D876" t="str">
            <v>Demolición De Estructura Existente, Incluye Retiro De Material</v>
          </cell>
          <cell r="E876" t="str">
            <v>M3</v>
          </cell>
          <cell r="F876">
            <v>58653.9</v>
          </cell>
          <cell r="G876">
            <v>42535</v>
          </cell>
        </row>
        <row r="877">
          <cell r="C877">
            <v>1685</v>
          </cell>
          <cell r="D877" t="str">
            <v>Suministro E Instalación De Tubería Pvc D = 2" Para Placa Superior O Lloradero</v>
          </cell>
          <cell r="E877" t="str">
            <v>ML</v>
          </cell>
          <cell r="F877">
            <v>21981.96</v>
          </cell>
          <cell r="G877">
            <v>41068</v>
          </cell>
        </row>
        <row r="878">
          <cell r="C878">
            <v>1686</v>
          </cell>
          <cell r="D878" t="str">
            <v>Corte Y Perfilado De Pavimento Con Disco De Diamante Y Junta En Silicona</v>
          </cell>
          <cell r="E878" t="str">
            <v>ML</v>
          </cell>
          <cell r="F878">
            <v>9624.75</v>
          </cell>
          <cell r="G878">
            <v>41212</v>
          </cell>
        </row>
        <row r="879">
          <cell r="C879">
            <v>1687</v>
          </cell>
          <cell r="D879" t="str">
            <v>Pintura Epóxica Para Piso</v>
          </cell>
          <cell r="E879" t="str">
            <v>M2</v>
          </cell>
          <cell r="F879">
            <v>26979.25</v>
          </cell>
          <cell r="G879">
            <v>42496</v>
          </cell>
        </row>
        <row r="880">
          <cell r="C880">
            <v>1688</v>
          </cell>
          <cell r="D880" t="str">
            <v>Losa Maciza En Concreto De 3000 Psi, No Incluye Acero De Refuerzo, E = 0.10 Metros</v>
          </cell>
          <cell r="E880" t="str">
            <v>M2</v>
          </cell>
          <cell r="F880">
            <v>105334.89</v>
          </cell>
          <cell r="G880">
            <v>42102</v>
          </cell>
        </row>
        <row r="881">
          <cell r="C881">
            <v>1689</v>
          </cell>
          <cell r="D881" t="str">
            <v>Suministro, Instalación Y Montaje De Concertina De 18" De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v>
          </cell>
          <cell r="E881" t="str">
            <v>ML</v>
          </cell>
          <cell r="F881">
            <v>38280</v>
          </cell>
          <cell r="G881">
            <v>41666</v>
          </cell>
        </row>
        <row r="882">
          <cell r="C882">
            <v>1692</v>
          </cell>
          <cell r="D882" t="str">
            <v>Suministro E Instalación De Rejilla Prefabricada De Concreto Reforzado Para Sumidero, Resistente Al Paso Peatonal, De 0.40 X 0.40 X 0.06 Metros, Tipo Titan O Similar</v>
          </cell>
          <cell r="E882" t="str">
            <v>ML</v>
          </cell>
          <cell r="F882">
            <v>46406.75</v>
          </cell>
          <cell r="G882">
            <v>41038</v>
          </cell>
        </row>
        <row r="883">
          <cell r="C883">
            <v>1693</v>
          </cell>
          <cell r="D883" t="str">
            <v>Placa De Fondo En Concreto De 4000 Psi  Premezclado E = 0.25 Metros</v>
          </cell>
          <cell r="E883" t="str">
            <v>M3</v>
          </cell>
          <cell r="F883">
            <v>617989.74</v>
          </cell>
          <cell r="G883">
            <v>41037</v>
          </cell>
        </row>
        <row r="884">
          <cell r="C884">
            <v>1697</v>
          </cell>
          <cell r="D884" t="str">
            <v>Viga Sobre Muro En Concreto De 3000 Psi De 0.15 X 0.15 Metros No Incluye Acero De Refuerzo</v>
          </cell>
          <cell r="E884" t="str">
            <v>ML</v>
          </cell>
          <cell r="F884">
            <v>23727.95</v>
          </cell>
          <cell r="G884">
            <v>41075</v>
          </cell>
        </row>
        <row r="885">
          <cell r="C885">
            <v>1698</v>
          </cell>
          <cell r="D885" t="str">
            <v>Juntas Transversales Con Cinta Sika Y Sikaflex O Similar</v>
          </cell>
          <cell r="E885" t="str">
            <v>ML</v>
          </cell>
          <cell r="F885">
            <v>59916.83</v>
          </cell>
          <cell r="G885">
            <v>41037</v>
          </cell>
        </row>
        <row r="886">
          <cell r="C886">
            <v>1699</v>
          </cell>
          <cell r="D886" t="str">
            <v>Junta Longitudinal Con Cinta Sika, Sikaflex Y Sikarod O Similar</v>
          </cell>
          <cell r="E886" t="str">
            <v>ML</v>
          </cell>
          <cell r="F886">
            <v>60682.33</v>
          </cell>
          <cell r="G886">
            <v>41344</v>
          </cell>
        </row>
        <row r="887">
          <cell r="C887">
            <v>1700</v>
          </cell>
          <cell r="D887" t="str">
            <v>Filtro En Canto Rodado Incluye Geotextil Nt 3000 Y Tuberia Pvc Perforada D = 4"</v>
          </cell>
          <cell r="E887" t="str">
            <v>M3</v>
          </cell>
          <cell r="F887">
            <v>117999.3</v>
          </cell>
          <cell r="G887">
            <v>42241</v>
          </cell>
        </row>
        <row r="888">
          <cell r="C888">
            <v>1702</v>
          </cell>
          <cell r="D888" t="str">
            <v>Placa De Fondo En Concreto De 4000 Psi  Premezclado Con Baja Permeabilidad</v>
          </cell>
          <cell r="E888" t="str">
            <v>M3</v>
          </cell>
          <cell r="F888">
            <v>603039.84</v>
          </cell>
          <cell r="G888">
            <v>41008</v>
          </cell>
        </row>
        <row r="889">
          <cell r="C889">
            <v>1703</v>
          </cell>
          <cell r="D889" t="str">
            <v>Muro Para Soporte, Estribos O Losa De Puente En Concreto De 4000 Psi Premezclado Con Baja Permeabilidad, No Incluye Acero De Refuerzo</v>
          </cell>
          <cell r="E889" t="str">
            <v>M3</v>
          </cell>
          <cell r="F889">
            <v>647290.19999999995</v>
          </cell>
          <cell r="G889">
            <v>41037</v>
          </cell>
        </row>
        <row r="890">
          <cell r="C890">
            <v>1704</v>
          </cell>
          <cell r="D890" t="str">
            <v>Pavimento En Concreto Rigido Mr = 600 Psi, Acelerado A Tres (3) Dias E = 0.20 Metros, Pasadores D = 1" - Longitud 0.35 Metros A Cada 0.30 Metros Y D = 1/2" - Longitud 0.85 Metros A Cada 1.20 Metros, Junta Y Antisol</v>
          </cell>
          <cell r="E890" t="str">
            <v>M2</v>
          </cell>
          <cell r="F890">
            <v>140198.75</v>
          </cell>
          <cell r="G890">
            <v>42493</v>
          </cell>
        </row>
        <row r="891">
          <cell r="C891">
            <v>1705</v>
          </cell>
          <cell r="D891" t="str">
            <v>Placa Para Alma Del Puente En Concreto De 4000 Psi</v>
          </cell>
          <cell r="E891" t="str">
            <v>M3</v>
          </cell>
          <cell r="F891">
            <v>770462.3</v>
          </cell>
          <cell r="G891">
            <v>41080</v>
          </cell>
        </row>
        <row r="892">
          <cell r="C892">
            <v>1706</v>
          </cell>
          <cell r="D892" t="str">
            <v>Andén En Loseta De Concreto Bicapa Tipo Idu A50 De 0.40 X 0.40 X 0.06 Metros Para Tráfico Peatonal Y Vehicular Liviano - Línea Titan O Similar</v>
          </cell>
          <cell r="E892" t="str">
            <v>M2</v>
          </cell>
          <cell r="F892">
            <v>77269.8</v>
          </cell>
          <cell r="G892">
            <v>41354</v>
          </cell>
        </row>
        <row r="893">
          <cell r="C893">
            <v>1709</v>
          </cell>
          <cell r="D893" t="str">
            <v>Piso En Loseta Prepulida Para Exteriores De 0.30 X 0.30 X 0.026 Metros, Tipo Alfa O Similar</v>
          </cell>
          <cell r="E893" t="str">
            <v>M2</v>
          </cell>
          <cell r="F893">
            <v>87778.66</v>
          </cell>
          <cell r="G893">
            <v>42776</v>
          </cell>
        </row>
        <row r="894">
          <cell r="C894">
            <v>1710</v>
          </cell>
          <cell r="D894" t="str">
            <v>Piso En Piedra Naturstone De 0.40 X 0.40 X 0.040 Metros, Tipo Alfa O Similar</v>
          </cell>
          <cell r="E894" t="str">
            <v>M2</v>
          </cell>
          <cell r="F894">
            <v>73380.009999999995</v>
          </cell>
          <cell r="G894">
            <v>41057</v>
          </cell>
        </row>
        <row r="895">
          <cell r="C895">
            <v>1712</v>
          </cell>
          <cell r="D895" t="str">
            <v>Plantilla De Piso En Mortero 1:6 E = 0.07 Metros</v>
          </cell>
          <cell r="E895" t="str">
            <v>M2</v>
          </cell>
          <cell r="F895">
            <v>22113.83</v>
          </cell>
          <cell r="G895">
            <v>42572</v>
          </cell>
        </row>
        <row r="896">
          <cell r="C896">
            <v>1713</v>
          </cell>
          <cell r="D896" t="str">
            <v>Plantilla De Piso En Mortero 1:6 Impermeabilizado E = 0.07 Metros</v>
          </cell>
          <cell r="E896" t="str">
            <v>M2</v>
          </cell>
          <cell r="F896">
            <v>27413.11</v>
          </cell>
          <cell r="G896">
            <v>41066</v>
          </cell>
        </row>
        <row r="897">
          <cell r="C897">
            <v>1714</v>
          </cell>
          <cell r="D897" t="str">
            <v>Relleno Y Compactación Con Material De Triturado En Capas De 0.40 Metros</v>
          </cell>
          <cell r="E897" t="str">
            <v>M3</v>
          </cell>
          <cell r="F897">
            <v>109981.5</v>
          </cell>
          <cell r="G897">
            <v>41375</v>
          </cell>
        </row>
        <row r="898">
          <cell r="C898">
            <v>1716</v>
          </cell>
          <cell r="D898" t="str">
            <v>E - Suministro E Instalación De Estufa De 4 Fogones Para Empotrar, A Gas, En Acero Inoxidable, Encendido Electrónico, Quemadores De Bronce, Tipo Haceb O Similar</v>
          </cell>
          <cell r="E898" t="str">
            <v>UN</v>
          </cell>
          <cell r="F898">
            <v>269712.5</v>
          </cell>
          <cell r="G898">
            <v>42578</v>
          </cell>
        </row>
        <row r="899">
          <cell r="C899">
            <v>1717</v>
          </cell>
          <cell r="D899" t="str">
            <v>Excavación A Máquina Con Motoniveladora, No Incluye Retiro De Material</v>
          </cell>
          <cell r="E899" t="str">
            <v>M3</v>
          </cell>
          <cell r="F899">
            <v>18744.45</v>
          </cell>
          <cell r="G899">
            <v>42535</v>
          </cell>
        </row>
        <row r="900">
          <cell r="C900">
            <v>1718</v>
          </cell>
          <cell r="D900" t="str">
            <v>Excavación Con Retroexcavadora Sobre Oruga Para Construcción De Canalización Hacia Box Coulvert, De Ancho 2.00  A 2.50 Metros, Profundidad Promedio De  2.00 Metros</v>
          </cell>
          <cell r="E900" t="str">
            <v>ML</v>
          </cell>
          <cell r="F900">
            <v>106773.75999999999</v>
          </cell>
          <cell r="G900">
            <v>41037</v>
          </cell>
        </row>
        <row r="901">
          <cell r="C901">
            <v>1720</v>
          </cell>
          <cell r="D901" t="str">
            <v>E - Suministro E Instalación De Lámpara Decorativas Tipo Aplique Para Terrazas</v>
          </cell>
          <cell r="E901" t="str">
            <v>UN</v>
          </cell>
          <cell r="F901">
            <v>166231.88</v>
          </cell>
          <cell r="G901">
            <v>41737</v>
          </cell>
        </row>
        <row r="902">
          <cell r="C902">
            <v>1721</v>
          </cell>
          <cell r="D902" t="str">
            <v>Registro Sanitario De 1.20 X 1.20 X 1.50 Metros, Muros En Ladrillo Macizo Doble , Pañetado Con Mortero 1:4 Impermeabilizado, Placa De Fondo En Concreto De 3000 Psi, Y Tapa En Reja De Hierro Con Varilla De 1/2" A Cada 0.15 Metros En Ambos Sentidos</v>
          </cell>
          <cell r="E902" t="str">
            <v>UN</v>
          </cell>
          <cell r="F902">
            <v>1567160.41</v>
          </cell>
          <cell r="G902">
            <v>41799</v>
          </cell>
        </row>
        <row r="903">
          <cell r="C903">
            <v>1722</v>
          </cell>
          <cell r="D903" t="str">
            <v>Demolición De Divisiones Modulares Y Retiro De Material</v>
          </cell>
          <cell r="E903" t="str">
            <v>M2</v>
          </cell>
          <cell r="F903">
            <v>13683.89</v>
          </cell>
          <cell r="G903">
            <v>42429</v>
          </cell>
        </row>
        <row r="904">
          <cell r="C904">
            <v>1723</v>
          </cell>
          <cell r="D904" t="str">
            <v>Kiosco De 5.00 X 5.00 Metros, Altura De Columnas 2.80 Metros, Estructura De Soporte Para Cubierta En Madera Pino Pátula Inmunizada, Cubierta De Paja, Piso Y Bancas De Concreto</v>
          </cell>
          <cell r="E904" t="str">
            <v>UN</v>
          </cell>
          <cell r="F904">
            <v>7000000</v>
          </cell>
          <cell r="G904">
            <v>41862</v>
          </cell>
        </row>
        <row r="905">
          <cell r="C905">
            <v>1724</v>
          </cell>
          <cell r="D905" t="str">
            <v>Suministro E Instalación De Parasol En Lona Litoral - Plastilona Calibre 300, Estructura De Soporte En Tubería De Hierro Cuadrada, Acabado Con Anticorrosivo Y Pintura De Esmalte</v>
          </cell>
          <cell r="E905" t="str">
            <v>M2</v>
          </cell>
          <cell r="F905">
            <v>75000</v>
          </cell>
          <cell r="G905">
            <v>41068</v>
          </cell>
        </row>
        <row r="906">
          <cell r="C906">
            <v>1725</v>
          </cell>
          <cell r="D906" t="str">
            <v>Construccion De Box Culvert Tipo 1 ( Dimensiones 3.00 X 1.00 X 7.00 Metros - Medidas Libres ), Incluye: Nivelacion, Replanteo Y Señalizacion, Manejo De Aguas, Excavaciones, Rellenos, Base En Suelo Cemento, Estructura En Concreto Armado, Aletas De 6.00 Metros, Anden, Bordillo, Baranda, Rampa De 7.00 Metros</v>
          </cell>
          <cell r="E906" t="str">
            <v>UN</v>
          </cell>
          <cell r="F906">
            <v>53788158</v>
          </cell>
          <cell r="G906">
            <v>40968</v>
          </cell>
        </row>
        <row r="907">
          <cell r="C907">
            <v>1726</v>
          </cell>
          <cell r="D907" t="str">
            <v>Parrilla De Hierro De 1/2" A Cada 0.50 Metros En Ambos Sentidos</v>
          </cell>
          <cell r="E907" t="str">
            <v>M2</v>
          </cell>
          <cell r="F907">
            <v>18528.48</v>
          </cell>
          <cell r="G907">
            <v>41345</v>
          </cell>
        </row>
        <row r="908">
          <cell r="C908">
            <v>1727</v>
          </cell>
          <cell r="D908" t="str">
            <v>Placa Para Piso En Concreto De 3000 Psi E = 0.07 Metros, Con Juntas En Tablón Vitrificado De 0.30 X 0.30 Metros</v>
          </cell>
          <cell r="E908" t="str">
            <v>M2</v>
          </cell>
          <cell r="F908">
            <v>40799.51</v>
          </cell>
          <cell r="G908">
            <v>41066</v>
          </cell>
        </row>
        <row r="909">
          <cell r="C909">
            <v>1728</v>
          </cell>
          <cell r="D909" t="str">
            <v>Acabado Exterior En Piedra China Lavada</v>
          </cell>
          <cell r="E909" t="str">
            <v>ML</v>
          </cell>
          <cell r="F909">
            <v>25585.86</v>
          </cell>
          <cell r="G909">
            <v>41011</v>
          </cell>
        </row>
        <row r="910">
          <cell r="C910">
            <v>1729</v>
          </cell>
          <cell r="D910" t="str">
            <v>Piso En Piedra China Y Granito Lavado</v>
          </cell>
          <cell r="E910" t="str">
            <v>M2</v>
          </cell>
          <cell r="F910">
            <v>54277.599999999999</v>
          </cell>
          <cell r="G910">
            <v>41386</v>
          </cell>
        </row>
        <row r="911">
          <cell r="C911">
            <v>1730</v>
          </cell>
          <cell r="D911" t="str">
            <v>Suministro, Instalación Y Montaje  De Estructura Metálica Para Cancha En Perfil De Hierro Pag, Incluye Cerchas, Correas, Riostras, Tensores, Platinas De Anclaje, Pintura En Anticorrosivo Base Cromato De Zinc, Acabado En Esmalte</v>
          </cell>
          <cell r="E911" t="str">
            <v>M2</v>
          </cell>
          <cell r="F911">
            <v>65000</v>
          </cell>
          <cell r="G911">
            <v>41680</v>
          </cell>
        </row>
        <row r="912">
          <cell r="C912">
            <v>1731</v>
          </cell>
          <cell r="D912" t="str">
            <v>Suministro Instalación Y Montaje De Columna En Estructura Metálica Para Cancha, Altura 5.00 Metros En Perfil De Hierro Pag, Incluye Platinas De Enlace, Anclaje, Pintura Anticorrosiva Base Cromato De Zinc Y Acabado En Esmalte</v>
          </cell>
          <cell r="E912" t="str">
            <v>UN</v>
          </cell>
          <cell r="F912">
            <v>650000</v>
          </cell>
          <cell r="G912">
            <v>41075</v>
          </cell>
        </row>
        <row r="913">
          <cell r="C913">
            <v>1732</v>
          </cell>
          <cell r="D913" t="str">
            <v>Suministro Instalación Y Montaje De Cercha Para Cancha, En Estructura Metálica Perfil De Hierro Pag, Incluye Platinas De Enlace, Anclaje, Pintura Anticorrosiva Base Cromato De Zinc, Acabado En Esmalte</v>
          </cell>
          <cell r="E913" t="str">
            <v>ML</v>
          </cell>
          <cell r="F913">
            <v>95000</v>
          </cell>
          <cell r="G913">
            <v>42314</v>
          </cell>
        </row>
        <row r="914">
          <cell r="C914">
            <v>1733</v>
          </cell>
          <cell r="D914" t="str">
            <v>Desmonte De Cubierta En Lámina Galvanizada Y Correas En Perfiles De Hierro Pag</v>
          </cell>
          <cell r="E914" t="str">
            <v>M2</v>
          </cell>
          <cell r="F914">
            <v>17745</v>
          </cell>
          <cell r="G914">
            <v>41949</v>
          </cell>
        </row>
        <row r="915">
          <cell r="C915">
            <v>1734</v>
          </cell>
          <cell r="D915" t="str">
            <v>Instalación De Cubierta En Lámina Galvanizada, Incluye Amarres Y Ganchos De Fijación</v>
          </cell>
          <cell r="E915" t="str">
            <v>M2</v>
          </cell>
          <cell r="F915">
            <v>25223.88</v>
          </cell>
          <cell r="G915">
            <v>41017</v>
          </cell>
        </row>
        <row r="916">
          <cell r="C916">
            <v>1735</v>
          </cell>
          <cell r="D916" t="str">
            <v>Excavacion Manual Para Canalizacion De 1.50 X 1.00 Metros</v>
          </cell>
          <cell r="E916" t="str">
            <v>ML</v>
          </cell>
          <cell r="F916">
            <v>20300</v>
          </cell>
          <cell r="G916">
            <v>40380</v>
          </cell>
        </row>
        <row r="917">
          <cell r="C917">
            <v>1736</v>
          </cell>
          <cell r="D917" t="str">
            <v>Concreto De 2500 Psi Impermeabilizado</v>
          </cell>
          <cell r="E917" t="str">
            <v>M3</v>
          </cell>
          <cell r="F917">
            <v>383985.88</v>
          </cell>
          <cell r="G917">
            <v>42438</v>
          </cell>
        </row>
        <row r="918">
          <cell r="C918">
            <v>1737</v>
          </cell>
          <cell r="D918" t="str">
            <v>Construccion De Box Culvert Tipo 2 ( Dimensiones 4.00 X 2.00 X 7.00 Metros - Medidas Libres ), Incluye: Nivelacion, Replanteo Y Señalizacion, Manejo De Aguas, Excavaciones, Rellenos, Base En Suelo Cemento, Estructura En Concreto Armado, Aletas De 6.00 Metros, Anden, Bordillo, Baranda, Rampa De 7.00 Metros</v>
          </cell>
          <cell r="E918" t="str">
            <v>UN</v>
          </cell>
          <cell r="F918">
            <v>66309436</v>
          </cell>
          <cell r="G918">
            <v>40968</v>
          </cell>
        </row>
        <row r="919">
          <cell r="C919">
            <v>1738</v>
          </cell>
          <cell r="D919" t="str">
            <v>Desmonte De Ductos De Aire Acondicionados, Frescasa, Tuberia De Gas, Cielo Raso Y Redes Electricas Y Retiro De Material</v>
          </cell>
          <cell r="E919" t="str">
            <v>ML</v>
          </cell>
          <cell r="F919">
            <v>5000</v>
          </cell>
          <cell r="G919">
            <v>40381</v>
          </cell>
        </row>
        <row r="920">
          <cell r="C920">
            <v>1739</v>
          </cell>
          <cell r="D920" t="str">
            <v>Piso En Tablón Vitrificado Con Mortero De Pega 1:4</v>
          </cell>
          <cell r="E920" t="str">
            <v>ML</v>
          </cell>
          <cell r="F920">
            <v>17528.7</v>
          </cell>
          <cell r="G920">
            <v>41008</v>
          </cell>
        </row>
        <row r="921">
          <cell r="C921">
            <v>1740</v>
          </cell>
          <cell r="D921" t="str">
            <v>Bordillo En Ladrillo Común Sencillo Con Mortero De Pega Y Pañete Impermeabilizado 1:4, Altura 0.30 Metros</v>
          </cell>
          <cell r="E921" t="str">
            <v>ML</v>
          </cell>
          <cell r="F921">
            <v>32445.21</v>
          </cell>
          <cell r="G921">
            <v>42472</v>
          </cell>
        </row>
        <row r="922">
          <cell r="C922">
            <v>1741</v>
          </cell>
          <cell r="D922" t="str">
            <v>Suministro E Instalación De Cubierta Termo - Acústica De Ajover O Similar, Incluye Cerchas, Correas, Riostras, Tensores, Platinas De Enlace, Anclaje,  Pintura En Anticorrosivo Y Acabado De Esmalte, Y Accesorios Generales De Instalación</v>
          </cell>
          <cell r="E922" t="str">
            <v>M2</v>
          </cell>
          <cell r="F922">
            <v>125000</v>
          </cell>
          <cell r="G922">
            <v>41494</v>
          </cell>
        </row>
        <row r="923">
          <cell r="C923">
            <v>1742</v>
          </cell>
          <cell r="D923" t="str">
            <v>Desmonte De Cubierta En Lamina Canaleta 43, Incluye Retiro De Material</v>
          </cell>
          <cell r="E923" t="str">
            <v>M2</v>
          </cell>
          <cell r="F923">
            <v>17745</v>
          </cell>
          <cell r="G923">
            <v>42496</v>
          </cell>
        </row>
        <row r="924">
          <cell r="C924">
            <v>1748</v>
          </cell>
          <cell r="D924" t="str">
            <v>Construcción De Gaviones De 2.00 X 1.00 X 1.00 Metros, Incluye Canasta Metálica En Alambre De Hierro Galvanizada Calibre 12 Mm, Ojo De 0.10 X 0.10 Metros, Rellena De Roca De Cantera Entre 0.10 Y 0.30 Metros</v>
          </cell>
          <cell r="E924" t="str">
            <v>UN</v>
          </cell>
          <cell r="F924">
            <v>225357.5</v>
          </cell>
          <cell r="G924">
            <v>41786</v>
          </cell>
        </row>
        <row r="925">
          <cell r="C925">
            <v>1749</v>
          </cell>
          <cell r="D925" t="str">
            <v>Construcción De Gaviones De 2.00 X 1.00 X 1.00 Metros, Incluye Canasta Metálica En Alambre De Hierro Galvanizada Calibre 13.5 Mm, Forrada En Pvc, Ojo De 0.10 X 0.10 Metros, Rellena De Roca De Cantera Entre 0.10 Y 0.30 Metros</v>
          </cell>
          <cell r="E925" t="str">
            <v>UN</v>
          </cell>
          <cell r="F925">
            <v>274757.5</v>
          </cell>
          <cell r="G925">
            <v>42198</v>
          </cell>
        </row>
        <row r="926">
          <cell r="C926">
            <v>1752</v>
          </cell>
          <cell r="D926" t="str">
            <v>Demarcación Con Pintura Reflectiva Para Cancha Y En Zona De Tráfico O Parqueo</v>
          </cell>
          <cell r="E926" t="str">
            <v>ML</v>
          </cell>
          <cell r="F926">
            <v>2706.86</v>
          </cell>
          <cell r="G926">
            <v>42578</v>
          </cell>
        </row>
        <row r="927">
          <cell r="C927">
            <v>1753</v>
          </cell>
          <cell r="D927" t="str">
            <v>Suministro De Tapa Para Manhol En Hierro Fundido Ductil, Con Bisagra Unida Al Aro, Empaque Interno, De Trafico Pesado, Diametro 0.60 Metros</v>
          </cell>
          <cell r="E927" t="str">
            <v>UN</v>
          </cell>
          <cell r="F927">
            <v>395000</v>
          </cell>
          <cell r="G927">
            <v>42466</v>
          </cell>
        </row>
        <row r="928">
          <cell r="C928">
            <v>1755</v>
          </cell>
          <cell r="D928" t="str">
            <v>Pavimento En Concreto De 3500 Psi, Incluye Antisol, Juntas E Instalación De Tapa En Hierro Fundido Para Manhol</v>
          </cell>
          <cell r="E928" t="str">
            <v>M3</v>
          </cell>
          <cell r="F928">
            <v>612332.5</v>
          </cell>
          <cell r="G928">
            <v>41564</v>
          </cell>
        </row>
        <row r="929">
          <cell r="C929">
            <v>1756</v>
          </cell>
          <cell r="D929" t="str">
            <v>Ornamentacion Y Jardineria - Poda De Formacion De Arbol De 6 A 10 Metros De Altura, Incluye Retiro De Material</v>
          </cell>
          <cell r="E929" t="str">
            <v>UN</v>
          </cell>
          <cell r="F929">
            <v>82000</v>
          </cell>
          <cell r="G929">
            <v>40403</v>
          </cell>
        </row>
        <row r="930">
          <cell r="C930">
            <v>1757</v>
          </cell>
          <cell r="D930" t="str">
            <v>Ornamentacion Y Jardineria - Siembra De Coccoloba Uvifera De 0.30 Metros ( Uva De Playa Para Seto), Incluye Transporte</v>
          </cell>
          <cell r="E930" t="str">
            <v>UN</v>
          </cell>
          <cell r="F930">
            <v>4900</v>
          </cell>
          <cell r="G930">
            <v>40403</v>
          </cell>
        </row>
        <row r="931">
          <cell r="C931">
            <v>1758</v>
          </cell>
          <cell r="D931" t="str">
            <v>Ornamentacion Y Jardineria - Siembra De Conocarpus Erectus 0.30 Metros (Mangle Zaragoza), Incluye Transporte</v>
          </cell>
          <cell r="E931" t="str">
            <v>UN</v>
          </cell>
          <cell r="F931">
            <v>4900</v>
          </cell>
          <cell r="G931">
            <v>40403</v>
          </cell>
        </row>
        <row r="932">
          <cell r="C932">
            <v>1759</v>
          </cell>
          <cell r="D932" t="str">
            <v>Ornamentacion Y Jardiineria - Siembra De Palma Washingtonia Robusta  De 4.00 Metros (Washingtonia), Incluye Transporte</v>
          </cell>
          <cell r="E932" t="str">
            <v>UN</v>
          </cell>
          <cell r="F932">
            <v>415000</v>
          </cell>
          <cell r="G932">
            <v>40672</v>
          </cell>
        </row>
        <row r="933">
          <cell r="C933">
            <v>1760</v>
          </cell>
          <cell r="D933" t="str">
            <v>Ornamentacion Y Jardineria - Siembra De Tradescantia Pallida Purpurea De 0.20 Metros (Barquito  Morado), Incluye Transporte</v>
          </cell>
          <cell r="E933" t="str">
            <v>UN</v>
          </cell>
          <cell r="F933">
            <v>4800</v>
          </cell>
          <cell r="G933">
            <v>42241</v>
          </cell>
        </row>
        <row r="934">
          <cell r="C934">
            <v>1761</v>
          </cell>
          <cell r="D934" t="str">
            <v>Ornamentacion Y Jardineria - Siembra De  Palma Phoenix Roebelini Sencilla De 2.00 Metros (Robelini), Incluye Transporte</v>
          </cell>
          <cell r="E934" t="str">
            <v>UN</v>
          </cell>
          <cell r="F934">
            <v>196000</v>
          </cell>
          <cell r="G934">
            <v>41590</v>
          </cell>
        </row>
        <row r="935">
          <cell r="C935">
            <v>1762</v>
          </cell>
          <cell r="D935" t="str">
            <v>Ornamentacion Y Jardineria - Siembra De Sanciviera Trifasciatta De 0.40 Metros, (Lengua De Suegra), Incluye Transporte</v>
          </cell>
          <cell r="E935" t="str">
            <v>UN</v>
          </cell>
          <cell r="F935">
            <v>6100</v>
          </cell>
          <cell r="G935">
            <v>40403</v>
          </cell>
        </row>
        <row r="936">
          <cell r="C936">
            <v>1763</v>
          </cell>
          <cell r="D936" t="str">
            <v>Ornamentacion Y Jardineria - Siembra De Wedelia Trilobata De 0.20 Metros (Wedelia Amarilla), Incluye Transporte</v>
          </cell>
          <cell r="E936" t="str">
            <v>UN</v>
          </cell>
          <cell r="F936">
            <v>4900</v>
          </cell>
          <cell r="G936">
            <v>40403</v>
          </cell>
        </row>
        <row r="937">
          <cell r="C937">
            <v>1764</v>
          </cell>
          <cell r="D937" t="str">
            <v>Ornamentacion Y Jardineria</v>
          </cell>
          <cell r="E937" t="str">
            <v>GL</v>
          </cell>
          <cell r="F937">
            <v>0</v>
          </cell>
          <cell r="G937">
            <v>42857</v>
          </cell>
        </row>
        <row r="938">
          <cell r="C938">
            <v>1765</v>
          </cell>
          <cell r="D938" t="str">
            <v>Suministro E Instalación De Tablaestacado En Madera De 1" X 12" X 10'</v>
          </cell>
          <cell r="E938" t="str">
            <v>M2</v>
          </cell>
          <cell r="F938">
            <v>47955</v>
          </cell>
          <cell r="G938">
            <v>41038</v>
          </cell>
        </row>
        <row r="939">
          <cell r="C939">
            <v>1766</v>
          </cell>
          <cell r="D939" t="str">
            <v>Suministro E Instalación De Postes De Madera De 4" X 4", Incados 0.60 Metros En Concreto De 2500 Psi, Altura Promedio 2.40 Metros</v>
          </cell>
          <cell r="E939" t="str">
            <v>UN</v>
          </cell>
          <cell r="F939">
            <v>86240.72</v>
          </cell>
          <cell r="G939">
            <v>41038</v>
          </cell>
        </row>
        <row r="940">
          <cell r="C940">
            <v>1767</v>
          </cell>
          <cell r="D940" t="str">
            <v>Suministro E Instalación De Cubierta Termo Acustic Tipo Ajover O Similar, Incluye Accesorios</v>
          </cell>
          <cell r="E940" t="str">
            <v>M2</v>
          </cell>
          <cell r="F940">
            <v>95000</v>
          </cell>
          <cell r="G940">
            <v>41927</v>
          </cell>
        </row>
        <row r="941">
          <cell r="C941">
            <v>1768</v>
          </cell>
          <cell r="D941" t="str">
            <v>Suministro E Instalación De Entramado O Estructura Metálica Para Cielo Raso En Drywall</v>
          </cell>
          <cell r="E941" t="str">
            <v>M2</v>
          </cell>
          <cell r="F941">
            <v>21892.59</v>
          </cell>
          <cell r="G941">
            <v>41067</v>
          </cell>
        </row>
        <row r="942">
          <cell r="C942">
            <v>1769</v>
          </cell>
          <cell r="D942" t="str">
            <v>Suministro E Instalación De Rejilla De Retorno En Aluminio De 1.00 X 3.00 Metros</v>
          </cell>
          <cell r="E942" t="str">
            <v>UN</v>
          </cell>
          <cell r="F942">
            <v>100000</v>
          </cell>
          <cell r="G942">
            <v>41068</v>
          </cell>
        </row>
        <row r="943">
          <cell r="C943">
            <v>1770</v>
          </cell>
          <cell r="D943" t="str">
            <v>Muro En Concreto Ciclópeo, 60% Concreto De 3000 Psi, 40% Piedra Ciclópea, Para Dentellón O Pantalla</v>
          </cell>
          <cell r="E943" t="str">
            <v>M3</v>
          </cell>
          <cell r="F943">
            <v>383962.66</v>
          </cell>
          <cell r="G943">
            <v>41037</v>
          </cell>
        </row>
        <row r="944">
          <cell r="C944">
            <v>1771</v>
          </cell>
          <cell r="D944" t="str">
            <v>Reacomodamiento De Muro En Concreto, Caido Al Fondo Del Cauce De Arroyo, Incluye Concreto De Fijacion</v>
          </cell>
          <cell r="E944" t="str">
            <v>M2</v>
          </cell>
          <cell r="F944">
            <v>45000</v>
          </cell>
          <cell r="G944">
            <v>40415</v>
          </cell>
        </row>
        <row r="945">
          <cell r="C945">
            <v>1773</v>
          </cell>
          <cell r="D945" t="str">
            <v>Suministro E Instalación De Tensores D = 1/4" Longitud 3.00 Metros, Amarrados A Un Muerto De Concreto De 2000 Psi,  De 0.30 X 0.30 X 0.50 Metros</v>
          </cell>
          <cell r="E945" t="str">
            <v>UN</v>
          </cell>
          <cell r="F945">
            <v>20639.75</v>
          </cell>
          <cell r="G945">
            <v>41038</v>
          </cell>
        </row>
        <row r="946">
          <cell r="C946">
            <v>1775</v>
          </cell>
          <cell r="D946" t="str">
            <v>Suministro E Instalación De Saco De Polietileno Relleno En Material Arcilloso</v>
          </cell>
          <cell r="E946" t="str">
            <v>UN</v>
          </cell>
          <cell r="F946">
            <v>6685</v>
          </cell>
          <cell r="G946">
            <v>41038</v>
          </cell>
        </row>
        <row r="947">
          <cell r="C947">
            <v>1785</v>
          </cell>
          <cell r="D947" t="str">
            <v>Juegos - Suministro E Instalación De Marcos Para Cancha De Uso Múltiple (Fútbol Y Basquetbol), Con Medidas Y Altura Reglamentaria, Los Marcos En Tubería Galvanizada De 3" Y La Parte Posterior Que Sostienen Los Tableros En Tubería Galvanizada De 2", Tableros En Madera Con Sus Medidas Profesionales, Pintados, Instalados Con Sus Canastas Y Respectivas Mallas</v>
          </cell>
          <cell r="E947" t="str">
            <v>JG</v>
          </cell>
          <cell r="F947">
            <v>2900000</v>
          </cell>
          <cell r="G947">
            <v>41075</v>
          </cell>
        </row>
        <row r="948">
          <cell r="C948">
            <v>1788</v>
          </cell>
          <cell r="D948" t="str">
            <v>Pintura En Esmalte De Tuberia Galvanizada, Incluye Anticorrosivo Pulida Y Lijada</v>
          </cell>
          <cell r="E948" t="str">
            <v>ML</v>
          </cell>
          <cell r="F948">
            <v>5000</v>
          </cell>
          <cell r="G948">
            <v>42314</v>
          </cell>
        </row>
        <row r="949">
          <cell r="C949">
            <v>1803</v>
          </cell>
          <cell r="D949" t="str">
            <v>Suministro, Instalación Y Montaje De Mini Split De 3 Toneladas</v>
          </cell>
          <cell r="E949" t="str">
            <v>UN</v>
          </cell>
          <cell r="F949">
            <v>2971010</v>
          </cell>
          <cell r="G949">
            <v>41046</v>
          </cell>
        </row>
        <row r="950">
          <cell r="C950">
            <v>1807</v>
          </cell>
          <cell r="D950" t="str">
            <v>Suministro, Instalación Y Anclaje  De Caneca Plástica Con Capacidad De 50 Litros, Incluye Sistema De Pivote Antivandálico Con Tubería Galvanizada De 1.1/4"</v>
          </cell>
          <cell r="E950" t="str">
            <v>UN</v>
          </cell>
          <cell r="F950">
            <v>288222.40000000002</v>
          </cell>
          <cell r="G950">
            <v>41075</v>
          </cell>
        </row>
        <row r="951">
          <cell r="C951">
            <v>1808</v>
          </cell>
          <cell r="D951" t="str">
            <v>Juegos - Suministro E Instalación De Barras De Ejercicio En Tubería Galvanizada D = 2", Calibre 14 Mm, Marco De 2.00 X 1.50 Metros Y Paralelas En A Cada 0.50 Metros, Incluye Pintura Con Anticorrosivo Y Esmalte</v>
          </cell>
          <cell r="E951" t="str">
            <v>UN</v>
          </cell>
          <cell r="F951">
            <v>458100.8</v>
          </cell>
          <cell r="G951">
            <v>41075</v>
          </cell>
        </row>
        <row r="952">
          <cell r="C952">
            <v>1809</v>
          </cell>
          <cell r="D952" t="str">
            <v>Excavación Manual De Pilotines D = 0.20 Metros, Longitud 1.00 Metros</v>
          </cell>
          <cell r="E952" t="str">
            <v>UN</v>
          </cell>
          <cell r="F952">
            <v>7598.33</v>
          </cell>
          <cell r="G952">
            <v>41017</v>
          </cell>
        </row>
        <row r="953">
          <cell r="C953">
            <v>1810</v>
          </cell>
          <cell r="D953" t="str">
            <v>Relleno De Pilotines D = 0.20 Metros, Longitud 1.00 Metros, Con Calnare - Cal Hidratada</v>
          </cell>
          <cell r="E953" t="str">
            <v>UN</v>
          </cell>
          <cell r="F953">
            <v>50494</v>
          </cell>
          <cell r="G953">
            <v>41067</v>
          </cell>
        </row>
        <row r="954">
          <cell r="C954">
            <v>1811</v>
          </cell>
          <cell r="D954" t="str">
            <v>Placa De Cimentación Corrida En Concreto Premezclado De 3000 Psi, E = 0.30 Metros Ancho 1.00 Metro</v>
          </cell>
          <cell r="E954" t="str">
            <v>M2</v>
          </cell>
          <cell r="F954">
            <v>154509.04999999999</v>
          </cell>
          <cell r="G954">
            <v>42496</v>
          </cell>
        </row>
        <row r="955">
          <cell r="C955">
            <v>1812</v>
          </cell>
          <cell r="D955" t="str">
            <v>Columna En Concreto De 3000 Psi Premezclado De 0.15 X 0.60 Metros</v>
          </cell>
          <cell r="E955" t="str">
            <v>ML</v>
          </cell>
          <cell r="F955">
            <v>98993.58</v>
          </cell>
          <cell r="G955">
            <v>41016</v>
          </cell>
        </row>
        <row r="956">
          <cell r="C956">
            <v>1813</v>
          </cell>
          <cell r="D956" t="str">
            <v>Levante De Muro En Bloque De Concreto Abuzardado (Split) De 0.15 X 0.20 X 0.40 Metros, Mortero De Pega 1:4</v>
          </cell>
          <cell r="E956" t="str">
            <v>M2</v>
          </cell>
          <cell r="F956">
            <v>61992.160000000003</v>
          </cell>
          <cell r="G956">
            <v>42669</v>
          </cell>
        </row>
        <row r="957">
          <cell r="C957">
            <v>1814</v>
          </cell>
          <cell r="D957" t="str">
            <v>Levante De Muro En Bloque De Concreto Split De 0.15 X 0.20 X 0.40 Metros, Mortero De Pega 1:4, En Áreas Con Ancho &lt; De 0.80 Metros</v>
          </cell>
          <cell r="E957" t="str">
            <v>ML</v>
          </cell>
          <cell r="F957">
            <v>47121.74</v>
          </cell>
          <cell r="G957">
            <v>42578</v>
          </cell>
        </row>
        <row r="958">
          <cell r="C958">
            <v>1815</v>
          </cell>
          <cell r="D958" t="str">
            <v>Instalación De Cubierta Sin Incluir La Lámina Ondulada De Asbesto Cemento, Perfil7, Incluye Amarres, Ganchos De Fijación, Estructura En Madera  Y Mano De Obra</v>
          </cell>
          <cell r="E958" t="str">
            <v>M2</v>
          </cell>
          <cell r="F958">
            <v>37404.35</v>
          </cell>
          <cell r="G958">
            <v>41017</v>
          </cell>
        </row>
        <row r="959">
          <cell r="C959">
            <v>1816</v>
          </cell>
          <cell r="D959" t="str">
            <v>E - Instalación Y Montaje De Abanicos</v>
          </cell>
          <cell r="E959" t="str">
            <v>UN</v>
          </cell>
          <cell r="F959">
            <v>43633.75</v>
          </cell>
          <cell r="G959">
            <v>41451</v>
          </cell>
        </row>
        <row r="960">
          <cell r="C960">
            <v>1817</v>
          </cell>
          <cell r="D960" t="str">
            <v>Engolose De Muro A Cubierta</v>
          </cell>
          <cell r="E960" t="str">
            <v>ML</v>
          </cell>
          <cell r="F960">
            <v>13910.1</v>
          </cell>
          <cell r="G960">
            <v>41017</v>
          </cell>
        </row>
        <row r="961">
          <cell r="C961">
            <v>1818</v>
          </cell>
          <cell r="D961" t="str">
            <v>Juegos - Desmonte, Reparación Y Mantenimiento De Túnel En Madera Con Aros, Incluye Reposición De Elementos De Madera, Aros, Tuercas, Tornillos, Lijada, Aplicación De Anticorrosivos, Bases Y Acabado En Pintura De Esmalte</v>
          </cell>
          <cell r="E961" t="str">
            <v>UN</v>
          </cell>
          <cell r="F961">
            <v>120000</v>
          </cell>
          <cell r="G961">
            <v>41075</v>
          </cell>
        </row>
        <row r="962">
          <cell r="C962">
            <v>1819</v>
          </cell>
          <cell r="D962" t="str">
            <v>Juegos - Desmonte, Reparación Y Mantenimiento De Columpio De Tres (3) Puestos, Con Estructura De Madera Pino Pátula, Herrajes Y Aros, Incluye Reposición De Balancines, Elementos De Estructura De Madera, Aros, Tuercas, Tornillos, Lijada, Aplicación De Anticorrosivos, Bases Y Acabado En Pintura De Esmalte</v>
          </cell>
          <cell r="E962" t="str">
            <v>UN</v>
          </cell>
          <cell r="F962">
            <v>300000</v>
          </cell>
          <cell r="G962">
            <v>41075</v>
          </cell>
        </row>
        <row r="963">
          <cell r="C963">
            <v>1820</v>
          </cell>
          <cell r="D963" t="str">
            <v>Juegos - Desmonte, Reparación Y Mantenimiento De Sube Y Baja, Con Estructura De Madera Pino Pátula, Herrajes Y Aros, Incluye Reposición De Sillas Y Barra De Agarre, Elementos De Estructura De Madera, Galvanizados, Aros, Tuercas, Tornillos, Lijada, Aplicación De Anticorrosivos, Bases Y Acabado En Pintura De Esmalte</v>
          </cell>
          <cell r="E963" t="str">
            <v>UN</v>
          </cell>
          <cell r="F963">
            <v>300000</v>
          </cell>
          <cell r="G963">
            <v>41075</v>
          </cell>
        </row>
        <row r="964">
          <cell r="C964">
            <v>1821</v>
          </cell>
          <cell r="D964" t="str">
            <v>Juegos - Suministro E Instalación De Túnel Longitud 2.00 Metros, En Madera Pino Pátula, Con Aros, Incluye Herrajes, Tornillos De Fijación Y Acabado En Pintura De Esmalte.</v>
          </cell>
          <cell r="E964" t="str">
            <v>UN</v>
          </cell>
          <cell r="F964">
            <v>600000</v>
          </cell>
          <cell r="G964">
            <v>41075</v>
          </cell>
        </row>
        <row r="965">
          <cell r="C965">
            <v>1822</v>
          </cell>
          <cell r="D965" t="str">
            <v>Zapata De 1.50 X 1.50 X 0.40 Metros, En Concreto De 3000 Psi, Con Acero De Refuerzo Varillas De 1/2" A Cada 0.10 Metros En Ambos Sentidos</v>
          </cell>
          <cell r="E965" t="str">
            <v>UN</v>
          </cell>
          <cell r="F965">
            <v>517817.93</v>
          </cell>
          <cell r="G965">
            <v>41697</v>
          </cell>
        </row>
        <row r="966">
          <cell r="C966">
            <v>1823</v>
          </cell>
          <cell r="D966" t="str">
            <v>Pedestal De 0.80 X 0.80 X 0.70 Metros, En Concreto De 3000 Psi, Reforzado Con 8 Varillas De 5/8" Y Estribos De 3/8" A Cada 0.15 Metros</v>
          </cell>
          <cell r="E966" t="str">
            <v>UN</v>
          </cell>
          <cell r="F966">
            <v>281700.46000000002</v>
          </cell>
          <cell r="G966">
            <v>41680</v>
          </cell>
        </row>
        <row r="967">
          <cell r="C967">
            <v>1824</v>
          </cell>
          <cell r="D967" t="str">
            <v>Viga De Cimiento En Concreto De 3000 Psi De 0.40 X 0.40 Metros, Incluye 4 Varillas De 5/8" Estribos De 3/8" A Cada 0.20 Metros</v>
          </cell>
          <cell r="E967" t="str">
            <v>ML</v>
          </cell>
          <cell r="F967">
            <v>120282.94</v>
          </cell>
          <cell r="G967">
            <v>41799</v>
          </cell>
        </row>
        <row r="968">
          <cell r="C968">
            <v>1825</v>
          </cell>
          <cell r="D968" t="str">
            <v>Columna En Concreto De 3000 Psi De 0.40 X 0.60 Metros, Incluye 10 Varillas De 5/8" Estribos De 3/8" A Cada 0.10 Metros</v>
          </cell>
          <cell r="E968" t="str">
            <v>ML</v>
          </cell>
          <cell r="F968">
            <v>243532.01</v>
          </cell>
          <cell r="G968">
            <v>41016</v>
          </cell>
        </row>
        <row r="969">
          <cell r="C969">
            <v>1826</v>
          </cell>
          <cell r="D969" t="str">
            <v>Viga En Concreto De 3000 Psi, De 0.60 X 0.40 Metros, Incluye Acero De Refuerzo 8 Varillas De 5/8" Y Estribos De 3/8" A Cada 0.10 Metros</v>
          </cell>
          <cell r="E969" t="str">
            <v>ML</v>
          </cell>
          <cell r="F969">
            <v>219018.67</v>
          </cell>
          <cell r="G969">
            <v>41569</v>
          </cell>
        </row>
        <row r="970">
          <cell r="C970">
            <v>1827</v>
          </cell>
          <cell r="D970" t="str">
            <v>Viga En Concreto De 3000 Psi De 0.30 X 0.60 Metros, Incluye Acero De Refuerzo 4 Varillas De 5/8" Estribos De 3/8" A Cada 0.10 Metros</v>
          </cell>
          <cell r="E970" t="str">
            <v>ML</v>
          </cell>
          <cell r="F970">
            <v>165417.38</v>
          </cell>
          <cell r="G970">
            <v>41334</v>
          </cell>
        </row>
        <row r="971">
          <cell r="C971">
            <v>1828</v>
          </cell>
          <cell r="D971" t="str">
            <v>Mantenimiento De Ventana Corrediza De Aluminio Anodizado De 4.00 X 1.00 Metros, Incluye Felpa, Rodamiento, Tornilleria Y Suministro E Instalacion De Cerradura</v>
          </cell>
          <cell r="E971" t="str">
            <v>UN</v>
          </cell>
          <cell r="F971">
            <v>150000</v>
          </cell>
          <cell r="G971">
            <v>41418</v>
          </cell>
        </row>
        <row r="972">
          <cell r="C972">
            <v>1829</v>
          </cell>
          <cell r="D972" t="str">
            <v>Escalera En Mamposteria De Ladrillo, Con Tres Peldaños, Pañetada Con Mortero 1:4, Plantilla De Piso En Concreto De 3000 Psi E = 0.05 Metros</v>
          </cell>
          <cell r="E972" t="str">
            <v>M2</v>
          </cell>
          <cell r="F972">
            <v>106859.13</v>
          </cell>
          <cell r="G972">
            <v>41590</v>
          </cell>
        </row>
        <row r="973">
          <cell r="C973">
            <v>1830</v>
          </cell>
          <cell r="D973" t="str">
            <v>Demolición Manual De Estructura En Concreto</v>
          </cell>
          <cell r="E973" t="str">
            <v>M3</v>
          </cell>
          <cell r="F973">
            <v>75733.33</v>
          </cell>
          <cell r="G973">
            <v>41270</v>
          </cell>
        </row>
        <row r="974">
          <cell r="C974">
            <v>1831</v>
          </cell>
          <cell r="D974" t="str">
            <v>Concreto De 3500 Psi</v>
          </cell>
          <cell r="E974" t="str">
            <v>M3</v>
          </cell>
          <cell r="F974">
            <v>335603.04</v>
          </cell>
          <cell r="G974">
            <v>42438</v>
          </cell>
        </row>
        <row r="975">
          <cell r="C975">
            <v>1834</v>
          </cell>
          <cell r="D975" t="str">
            <v>Columna En Concreto De 3500 Psi Con Diámetro De 0.30 Metros, Incluye Acelerante Y Acero De Refuerzo</v>
          </cell>
          <cell r="E975" t="str">
            <v>ML</v>
          </cell>
          <cell r="F975">
            <v>145122.92000000001</v>
          </cell>
          <cell r="G975">
            <v>41016</v>
          </cell>
        </row>
        <row r="976">
          <cell r="C976">
            <v>1835</v>
          </cell>
          <cell r="D976" t="str">
            <v>Pedestal En Concreto De 3500 Psi, Con Diametro De 0.70 Metros Altura 0.80 Metros, Incluye Acelerante Y Acero De Refuerzo</v>
          </cell>
          <cell r="E976" t="str">
            <v>UN</v>
          </cell>
          <cell r="F976">
            <v>180847.34</v>
          </cell>
          <cell r="G976">
            <v>41045</v>
          </cell>
        </row>
        <row r="977">
          <cell r="C977">
            <v>1837</v>
          </cell>
          <cell r="D977" t="str">
            <v>Suministro E Instalación De Cielo Raso En Lámina Superboard, Con Estructura Metálica Y Perfil Omega A Cada 0.61 Metros.</v>
          </cell>
          <cell r="E977" t="str">
            <v>M2</v>
          </cell>
          <cell r="F977">
            <v>44779.15</v>
          </cell>
          <cell r="G977">
            <v>42472</v>
          </cell>
        </row>
        <row r="978">
          <cell r="C978">
            <v>1838</v>
          </cell>
          <cell r="D978" t="str">
            <v>Suministro E Instalación De Puerta División De Acero Inoxidable Para Baños, En Lámina De Acero Inoxidable Aisi Tipo 304, Calibre 20, Antimagnético Y Resistente A La Corrosión, Entamborado De 1" De Ancho Con Relleno Interno En Lámina De Icopor (0.552 Mts2)</v>
          </cell>
          <cell r="E978" t="str">
            <v>M2</v>
          </cell>
          <cell r="F978">
            <v>115838.74</v>
          </cell>
          <cell r="G978">
            <v>41935</v>
          </cell>
        </row>
        <row r="979">
          <cell r="C979">
            <v>1839</v>
          </cell>
          <cell r="D979" t="str">
            <v>Ornamentacion Y Jardineria - Siembra De Fraylejon Incluye Proceso De Pega, Crecimiento Y Fertilizantes</v>
          </cell>
          <cell r="E979" t="str">
            <v>UN</v>
          </cell>
          <cell r="F979">
            <v>6000</v>
          </cell>
          <cell r="G979">
            <v>40501</v>
          </cell>
        </row>
        <row r="980">
          <cell r="C980">
            <v>1840</v>
          </cell>
          <cell r="D980" t="str">
            <v>Ornamentacion Y Jardineria - Siembra De  Planta De Helecho, Incluye Transporte, Pega , Crecimiento Y Fertilizantes</v>
          </cell>
          <cell r="E980" t="str">
            <v>UN</v>
          </cell>
          <cell r="F980">
            <v>17000</v>
          </cell>
          <cell r="G980">
            <v>42241</v>
          </cell>
        </row>
        <row r="981">
          <cell r="C981">
            <v>1841</v>
          </cell>
          <cell r="D981" t="str">
            <v>Columna En Concreto De 3000 Psi Con Diametro De 0.30 Metros, No Incluye Acero De Refuerzo</v>
          </cell>
          <cell r="E981" t="str">
            <v>ML</v>
          </cell>
          <cell r="F981">
            <v>67374.91</v>
          </cell>
          <cell r="G981">
            <v>41016</v>
          </cell>
        </row>
        <row r="982">
          <cell r="C982">
            <v>1842</v>
          </cell>
          <cell r="D982" t="str">
            <v>Cimiento En Concreto Ciclópeo 60% Concreto De 3000 Psi, 40% Piedra De Cimiento, De 0.40 X 0.40 Metros</v>
          </cell>
          <cell r="E982" t="str">
            <v>ML</v>
          </cell>
          <cell r="F982">
            <v>48811.62</v>
          </cell>
          <cell r="G982">
            <v>41927</v>
          </cell>
        </row>
        <row r="983">
          <cell r="C983">
            <v>1844</v>
          </cell>
          <cell r="D983" t="str">
            <v>Piso En Adoquín Tipo Exagonal Peatonal E = 0.06 Metros, Con Borde De Confinamiento De 0.15 X 0.30 Metros En Concreto De 3000 Psi A Cada 3.00 Metros, Reforzado Con 2 Varillas D = 3/8" Y Estribos D = 1/4" A Cada 0.32 Metros</v>
          </cell>
          <cell r="E983" t="str">
            <v>M2</v>
          </cell>
          <cell r="F983">
            <v>86372.12</v>
          </cell>
          <cell r="G983">
            <v>42314</v>
          </cell>
        </row>
        <row r="984">
          <cell r="C984">
            <v>1845</v>
          </cell>
          <cell r="D984" t="str">
            <v>Andén En Gramoquín, Con Borde De Confinamiento A Ambos Lados De 0.15 X 0.30 Metros En Concreto De 3000 Psi, Reforzado Con 2 Varillas D = 3/8" Y Estribos D =1/4" A Cada 0.32 Metros</v>
          </cell>
          <cell r="E984" t="str">
            <v>M2</v>
          </cell>
          <cell r="F984">
            <v>81225.960000000006</v>
          </cell>
          <cell r="G984">
            <v>42067</v>
          </cell>
        </row>
        <row r="985">
          <cell r="C985">
            <v>1847</v>
          </cell>
          <cell r="D985" t="str">
            <v>Viga De Cimiento En Concreto De 3000 Psi, De 0.20 X 0.15 Metros, Incluye 4 Varillas D = 1/2", Estribos D = 3/8" A Cada 0.20 Metros</v>
          </cell>
          <cell r="E985" t="str">
            <v>ML</v>
          </cell>
          <cell r="F985">
            <v>49488.26</v>
          </cell>
          <cell r="G985">
            <v>41075</v>
          </cell>
        </row>
        <row r="986">
          <cell r="C986">
            <v>1848</v>
          </cell>
          <cell r="D986" t="str">
            <v>Viga De Amarre En Concreto De 3000 Psi  De 0.15 X 0.20 Metros, Incluye Acero De Refuerzo 4 Varillas D = 1/2", Estribos D = 3/8" A Cada 0.20 Metros</v>
          </cell>
          <cell r="E986" t="str">
            <v>ML</v>
          </cell>
          <cell r="F986">
            <v>55166.59</v>
          </cell>
          <cell r="G986">
            <v>42496</v>
          </cell>
        </row>
        <row r="987">
          <cell r="C987">
            <v>1849</v>
          </cell>
          <cell r="D987" t="str">
            <v>Juegos - Desmonte, Reparación Y Mantenimiento De Módulo 15, Incluye Reposición De Materiales, Elementos De Estructura De Madera, Aros, Tuercas, Tornillos, Lijada, Aplicación De Anticorrosivos, Bases Y Cabados En Pintura De Esmaltes</v>
          </cell>
          <cell r="E987" t="str">
            <v>UN</v>
          </cell>
          <cell r="F987">
            <v>600000</v>
          </cell>
          <cell r="G987">
            <v>41075</v>
          </cell>
        </row>
        <row r="988">
          <cell r="C988">
            <v>1850</v>
          </cell>
          <cell r="D988" t="str">
            <v>Suministro E Instalación Puerta En Aluminio Anodizado Natural, Bronce O Blanco, Incluye Vidriotemplado De Seguridad De 10 Mm, Color Azul Oceano O Lago Y Cerradura.</v>
          </cell>
          <cell r="E988" t="str">
            <v>M2</v>
          </cell>
          <cell r="F988">
            <v>550000</v>
          </cell>
          <cell r="G988">
            <v>42403</v>
          </cell>
        </row>
        <row r="989">
          <cell r="C989">
            <v>1851</v>
          </cell>
          <cell r="D989" t="str">
            <v>Suministro E Instalación De Ventana En Aluminio Anodizado Natural, Bronce O Blanco Incluye Vidrio De 6 Mm., Azul Oceano O Lago, Un Cuerpo Fijo Y Dos Corredizos</v>
          </cell>
          <cell r="E989" t="str">
            <v>M2</v>
          </cell>
          <cell r="F989">
            <v>208655.89</v>
          </cell>
          <cell r="G989">
            <v>41821</v>
          </cell>
        </row>
        <row r="990">
          <cell r="C990">
            <v>1852</v>
          </cell>
          <cell r="D990" t="str">
            <v>Desmonte De Pasamanos De Madera En Escalera Y Retiro De Material</v>
          </cell>
          <cell r="E990" t="str">
            <v>ML</v>
          </cell>
          <cell r="F990">
            <v>4081.25</v>
          </cell>
          <cell r="G990">
            <v>41016</v>
          </cell>
        </row>
        <row r="991">
          <cell r="C991">
            <v>1853</v>
          </cell>
          <cell r="D991" t="str">
            <v>Suministro E Instalación De Baranda Pasamanos Altura 1.00 Metros, En Tubo De Acero Inoxidable De 2" De Diámetro Externo, Parales, Flanches En Platina De Acero Inoxidable De 1" X 3/16", Anclados A Muro  Con Pernos De Anclaje De 3/8" X 2" Cubiertos Con Escudos Troquelados De Acero Inoxidable</v>
          </cell>
          <cell r="E991" t="str">
            <v>ML</v>
          </cell>
          <cell r="F991">
            <v>225000</v>
          </cell>
          <cell r="G991">
            <v>42578</v>
          </cell>
        </row>
        <row r="992">
          <cell r="C992">
            <v>1854</v>
          </cell>
          <cell r="D992" t="str">
            <v>Desmonte De Ventana En Aluminio Altura &gt; 3.00 Metros, Incluye Vidrios Y Retiro De Material</v>
          </cell>
          <cell r="E992" t="str">
            <v>M2</v>
          </cell>
          <cell r="F992">
            <v>15050.83</v>
          </cell>
          <cell r="G992">
            <v>42403</v>
          </cell>
        </row>
        <row r="993">
          <cell r="C993">
            <v>1855</v>
          </cell>
          <cell r="D993" t="str">
            <v>Suministro E Instalación De Cercha En Madera De Abarco, De 7.40 Metros De Luz, Altura 1.50 Metros, Para Soportar Estructura Convencional Para La Colocación De Láminas Onduladas De Asbesto Cemento, Perfil 7</v>
          </cell>
          <cell r="E993" t="str">
            <v>UN</v>
          </cell>
          <cell r="F993">
            <v>568175.5</v>
          </cell>
          <cell r="G993">
            <v>41067</v>
          </cell>
        </row>
        <row r="994">
          <cell r="C994">
            <v>1856</v>
          </cell>
          <cell r="D994" t="str">
            <v>Fumigacion De Area Afectada Con Comejen, Polilla Y Carcoma, Con Aplicacion De Inmunizante, Con Caracter Curativo Y Preventivo, Sistema De Aspersión Y Seguimiento, Garantizado Por 6 Meses</v>
          </cell>
          <cell r="E994" t="str">
            <v>M2</v>
          </cell>
          <cell r="F994">
            <v>550</v>
          </cell>
          <cell r="G994">
            <v>40521</v>
          </cell>
        </row>
        <row r="995">
          <cell r="C995">
            <v>1857</v>
          </cell>
          <cell r="D995" t="str">
            <v>Retiro Manual De Material De Piedra Para Otro Sitio De La Obra</v>
          </cell>
          <cell r="E995" t="str">
            <v>M3</v>
          </cell>
          <cell r="F995">
            <v>40802.5</v>
          </cell>
          <cell r="G995">
            <v>41038</v>
          </cell>
        </row>
        <row r="996">
          <cell r="C996">
            <v>1860</v>
          </cell>
          <cell r="D996" t="str">
            <v>Juegos - Suministro E Instalación De Bancas Inclinadas Para Abdominales De Longitud 2.00 X 0.35 Metros, Con Perfil Abierto "C" En Acero De 2" X 4" X 2Mm, Asiento En Madera De Pino De 2" X 8", Anclada Con Tubería Galvanizada De 2"  Y 1 1/2", Acero De 3/8" Para Fijación Y Base En Concreto De 2500 Psi De 0.50 X 0.50 X 0.15 Metros (Segun Diseño)</v>
          </cell>
          <cell r="E996" t="str">
            <v>UN</v>
          </cell>
          <cell r="F996">
            <v>559074.05000000005</v>
          </cell>
          <cell r="G996">
            <v>41075</v>
          </cell>
        </row>
        <row r="997">
          <cell r="C997">
            <v>1861</v>
          </cell>
          <cell r="D997" t="str">
            <v>Juegos - Suministro E Instalación De Bancas Para Flexión De Pecho  De Longitud 2.10 X 0.35 Metros, Con Perfil Abierto "C" En Acero De 2" X 4" X 2Mm, Asiento En Madera De Pino De 2" X 8", Anclada Con Tubería Galvanizada De 2"  Y 1 1/2", Acero De 3/8" Para Fijación Y Base En Concreto De 2500 Psi De 0.50 X 0.50 X 0.15 Metros (Segun Diseño)</v>
          </cell>
          <cell r="E997" t="str">
            <v>UN</v>
          </cell>
          <cell r="F997">
            <v>531331.30000000005</v>
          </cell>
          <cell r="G997">
            <v>41075</v>
          </cell>
        </row>
        <row r="998">
          <cell r="C998">
            <v>1863</v>
          </cell>
          <cell r="D998" t="str">
            <v>Suministro E Instalación De Divisiones En Acero Inoxidable Para Baños De Mujeres (Ver Diseño) Compuesta De: 1 Puerta De 1.50 Metros De Altura Por 0.80 Metros De Largo Y 0.62 Metros De Tabiques Frontales X 1.80 Metros De Altura, En Lámina De Acero Inoxidable Aisi Tipo 304 Calibre 20, Antimagnético Y Resistente A La Corrosión, Entamborado De 1" De Ancho Con Relleno Interno En Lámina De Icopor (2.361 Mts2)</v>
          </cell>
          <cell r="E998" t="str">
            <v>UN</v>
          </cell>
          <cell r="F998">
            <v>1100000</v>
          </cell>
          <cell r="G998">
            <v>41067</v>
          </cell>
        </row>
        <row r="999">
          <cell r="C999">
            <v>1864</v>
          </cell>
          <cell r="D999" t="str">
            <v>Suministro E Instalación De Divisiones En Acero Inoxidable Para Baños De Hombres (Ver Diseño) Compuesta De: 2 Puerta De 1.50 Metros De Altura Por 0.80 Metros De Largo Un Separador Interno De 1.50 Metros De Altura X 1.40 Metros De Largo, Y 0.93 Metros De Tabiques Frontales X 1.80 Metros De Altura, En Lámina De Acero Inoxidable Aisi Tipo 304 Calibre 20, Antimagnético Y Resistente A La Corrosion, Entamborado De 1" De Ancho Con Relleno Interno En Lámina De Icopor (6.174 Mts2)</v>
          </cell>
          <cell r="E999" t="str">
            <v>UN</v>
          </cell>
          <cell r="F999">
            <v>2950000</v>
          </cell>
          <cell r="G999">
            <v>41767</v>
          </cell>
        </row>
        <row r="1000">
          <cell r="C1000">
            <v>1865</v>
          </cell>
          <cell r="D1000" t="str">
            <v>Suministro E Instalación De Divisiones En Acero Inoxidable Para Baños De Hombres (Ver Diseño) Separador De Orinal Compuesta De: 2 Separadores De 0.46 Metros De Largo X 1.20 Metros De Altura En Lámina De Acero Inoxidable Aisi Tipo 304 Calibre 20, Antimagnético Y Resistente A La Corrosión, Entamborado De 1" De Ancho Con Relleno Interno En Lámina De Icopor (0.552 Mts2)</v>
          </cell>
          <cell r="E1000" t="str">
            <v>UN</v>
          </cell>
          <cell r="F1000">
            <v>530000</v>
          </cell>
          <cell r="G1000">
            <v>42572</v>
          </cell>
        </row>
        <row r="1001">
          <cell r="C1001">
            <v>1866</v>
          </cell>
          <cell r="D1001" t="str">
            <v>Pavimento En Concreto Mr = 600 Psi, E = 0.20 Metros, Incluye Pasadores D = 1" - Longitud 0.35 Metros A Cada 0.30 Metros Y D = 1/2" - Longitud 0.85 Metros A Cada 1.20 Metros, Parrilla De 1/2" A Cada 0.40 Metros En Ambos Sentidos, Junta En Silicona Y Antisol</v>
          </cell>
          <cell r="E1001" t="str">
            <v>M2</v>
          </cell>
          <cell r="F1001">
            <v>152458.69</v>
          </cell>
          <cell r="G1001">
            <v>42524</v>
          </cell>
        </row>
        <row r="1002">
          <cell r="C1002">
            <v>1867</v>
          </cell>
          <cell r="D1002" t="str">
            <v>Bordillo En Concreto Mr = 500 Psi Premezclado Y Transportado Al Sitio, De 0.15 X .040 Metros, Incluye Acero De 3/8" Longitudinal Y Grapas De 3/8" A Cada 0.50 Metros</v>
          </cell>
          <cell r="E1002" t="str">
            <v>ML</v>
          </cell>
          <cell r="F1002">
            <v>63195.51</v>
          </cell>
          <cell r="G1002">
            <v>41026</v>
          </cell>
        </row>
        <row r="1003">
          <cell r="C1003">
            <v>1868</v>
          </cell>
          <cell r="D1003" t="str">
            <v>Desmonte De Malla De Cerramiento Y Retiro De Material</v>
          </cell>
          <cell r="E1003" t="str">
            <v>M2</v>
          </cell>
          <cell r="F1003">
            <v>6661.83</v>
          </cell>
          <cell r="G1003">
            <v>42314</v>
          </cell>
        </row>
        <row r="1004">
          <cell r="C1004">
            <v>1869</v>
          </cell>
          <cell r="D1004" t="str">
            <v>Suministro, Instalación Y Montaje De Reja En Aluminio, Con Parales Verticales A Cada 1.50 Metros De 2" X 2", Y De 1" X 1" A Cada 0.15 Metros, Parales Horizontales De Amarre De 2" X 1" A Una Distancia De 1.00 Metro Incluye Transporte (Segun Diseño).</v>
          </cell>
          <cell r="E1004" t="str">
            <v>M2</v>
          </cell>
          <cell r="F1004">
            <v>120000</v>
          </cell>
          <cell r="G1004">
            <v>41912</v>
          </cell>
        </row>
        <row r="1005">
          <cell r="C1005">
            <v>1889</v>
          </cell>
          <cell r="D1005" t="str">
            <v>E - Suministro, Instalación Y Montaje De Pararrayo Tipo T-8, Con Bajante En Cable 2/0 Desnudo</v>
          </cell>
          <cell r="E1005" t="str">
            <v>UN</v>
          </cell>
          <cell r="F1005">
            <v>1219712.3400000001</v>
          </cell>
          <cell r="G1005">
            <v>41451</v>
          </cell>
        </row>
        <row r="1006">
          <cell r="C1006">
            <v>1890</v>
          </cell>
          <cell r="D1006" t="str">
            <v>Remodelación De Tablero General, Incluye Platina De Cobre De 1/4" X 2" X 3.00 Metro, Breacker Industriales: 2 De 3*150 Tablero De Distribucion Normal (Tdn-1), 2 De 3*50 Tablero De Distribucion Normal (Tdn-2) Y Tablero De Distribucion (Td1-1), 3De 3*60 Tablero De Distribucion Regulada (Tdr-1) Incluye Traslado (Ver Diseño)</v>
          </cell>
          <cell r="E1006" t="str">
            <v>UN</v>
          </cell>
          <cell r="F1006">
            <v>3014125</v>
          </cell>
          <cell r="G1006">
            <v>41067</v>
          </cell>
        </row>
        <row r="1007">
          <cell r="C1007">
            <v>1891</v>
          </cell>
          <cell r="D1007" t="str">
            <v>E - Acometida De Transformador A Tablero  General 2#2/0(F)+2#2/0+1#1/0(T) (Ver Diseño)</v>
          </cell>
          <cell r="E1007" t="str">
            <v>ML</v>
          </cell>
          <cell r="F1007">
            <v>318412.93</v>
          </cell>
          <cell r="G1007">
            <v>41451</v>
          </cell>
        </row>
        <row r="1008">
          <cell r="C1008">
            <v>1892</v>
          </cell>
          <cell r="D1008" t="str">
            <v>Nivelacion, Replanteo Y Señalizacion Aplicado En El Mantenimiento Vial</v>
          </cell>
          <cell r="E1008" t="str">
            <v>M2</v>
          </cell>
          <cell r="F1008">
            <v>4182.59</v>
          </cell>
          <cell r="G1008">
            <v>41019</v>
          </cell>
        </row>
        <row r="1009">
          <cell r="C1009">
            <v>1896</v>
          </cell>
          <cell r="D1009" t="str">
            <v>Regata O Canal Para Embonar Tubería, Cable O Canales,  En Muros, Pisos Y Otros, Incluye Resane</v>
          </cell>
          <cell r="E1009" t="str">
            <v>ML</v>
          </cell>
          <cell r="F1009">
            <v>10614.05</v>
          </cell>
          <cell r="G1009">
            <v>42472</v>
          </cell>
        </row>
        <row r="1010">
          <cell r="C1010">
            <v>1897</v>
          </cell>
          <cell r="D1010" t="str">
            <v>E - Alimentador De Tablero De Distribución Normal (Tdn) 3#6+N#8+T#8 En Tuberia Conduit Pvc De 1 1/2", Incluye Regata Y Resane</v>
          </cell>
          <cell r="E1010" t="str">
            <v>ML</v>
          </cell>
          <cell r="F1010">
            <v>35799.300000000003</v>
          </cell>
          <cell r="G1010">
            <v>41451</v>
          </cell>
        </row>
        <row r="1011">
          <cell r="C1011">
            <v>1898</v>
          </cell>
          <cell r="D1011" t="str">
            <v>E - Alimentador De Tablero De Distribución Normal Tdn2, 3#8+N#8+T#10, En Tubería Conduit Pvc De 1 1/2"Incluye Regata Y Resane</v>
          </cell>
          <cell r="E1011" t="str">
            <v>ML</v>
          </cell>
          <cell r="F1011">
            <v>22279.61</v>
          </cell>
          <cell r="G1011">
            <v>41451</v>
          </cell>
        </row>
        <row r="1012">
          <cell r="C1012">
            <v>1899</v>
          </cell>
          <cell r="D1012" t="str">
            <v>E - Alimentador A Ups 3#6+N#4+T#8 En Tubería Conduit Pvc De 1 1/2", Incluye Regata Y Resane</v>
          </cell>
          <cell r="E1012" t="str">
            <v>ML</v>
          </cell>
          <cell r="F1012">
            <v>42212.14</v>
          </cell>
          <cell r="G1012">
            <v>41451</v>
          </cell>
        </row>
        <row r="1013">
          <cell r="C1013">
            <v>1900</v>
          </cell>
          <cell r="D1013" t="str">
            <v>E - Alimentador De Tablero De Distribución Regulada (Tdr) 3#6+N#6+T#8, En Tubería Conduit Pvc De 1 1/2", Incluye Regata Y Resane</v>
          </cell>
          <cell r="E1013" t="str">
            <v>ML</v>
          </cell>
          <cell r="F1013">
            <v>37671.18</v>
          </cell>
          <cell r="G1013">
            <v>41737</v>
          </cell>
        </row>
        <row r="1014">
          <cell r="C1014">
            <v>1901</v>
          </cell>
          <cell r="D1014" t="str">
            <v>E - Suministro E Instalación De Tablero De Distribución Trifásica De 24 Circuitos (Tdn - 1/Tdi-1) (Segun Diseño)</v>
          </cell>
          <cell r="E1014" t="str">
            <v>UN</v>
          </cell>
          <cell r="F1014">
            <v>383496.8</v>
          </cell>
          <cell r="G1014">
            <v>41451</v>
          </cell>
        </row>
        <row r="1015">
          <cell r="C1015">
            <v>1902</v>
          </cell>
          <cell r="D1015" t="str">
            <v>E - Suministro E Instalación De Tablero De Distribución Trifásica De 18 Circuitos Tdn-2 ( Segun Diseño)</v>
          </cell>
          <cell r="E1015" t="str">
            <v>UN</v>
          </cell>
          <cell r="F1015">
            <v>369186.2</v>
          </cell>
          <cell r="G1015">
            <v>41451</v>
          </cell>
        </row>
        <row r="1016">
          <cell r="C1016">
            <v>1903</v>
          </cell>
          <cell r="D1016" t="str">
            <v>Suministro E Instalación De Tablero De Distribución Trifásica De 18 Circuitos Con Espacio Para Totalizador, Incluye Breaker De 3*50 Amp (Tdr-1) (Segun Diseño)</v>
          </cell>
          <cell r="E1016" t="str">
            <v>UN</v>
          </cell>
          <cell r="F1016">
            <v>380050.25</v>
          </cell>
          <cell r="G1016">
            <v>41068</v>
          </cell>
        </row>
        <row r="1017">
          <cell r="C1017">
            <v>1904</v>
          </cell>
          <cell r="D1017" t="str">
            <v>Cofre De 0.28 X 0.18 X 0.16 Metros, De Doble Fondo Y Cerradura, Incluye Breaker De 3*60 Amperios (Entrada A Ups)</v>
          </cell>
          <cell r="E1017" t="str">
            <v>UN</v>
          </cell>
          <cell r="F1017">
            <v>386554.65</v>
          </cell>
          <cell r="G1017">
            <v>40596</v>
          </cell>
        </row>
        <row r="1018">
          <cell r="C1018">
            <v>1905</v>
          </cell>
          <cell r="D1018" t="str">
            <v>E - Salida Regulada De 120V (En Cable Thhn 2# 12 + 1#14T), Con Promedio Al Tablero De 14.00 Metros, Incluye Regata Y Resane (Segun Diseño)</v>
          </cell>
          <cell r="E1018" t="str">
            <v>UN</v>
          </cell>
          <cell r="F1018">
            <v>132154.76999999999</v>
          </cell>
          <cell r="G1018">
            <v>42496</v>
          </cell>
        </row>
        <row r="1019">
          <cell r="C1019">
            <v>1906</v>
          </cell>
          <cell r="D1019" t="str">
            <v>E - Salida De 220V (En Cable Thhn 2# 10 + 1# 12) Para Iluminación, Con Promedio Al Tablero De 15.00 Metros, Para Iluminación Exterior, Incluye Regata Y Resane (Segun Diseño)</v>
          </cell>
          <cell r="E1019" t="str">
            <v>UN</v>
          </cell>
          <cell r="F1019">
            <v>157174.28</v>
          </cell>
          <cell r="G1019">
            <v>42496</v>
          </cell>
        </row>
        <row r="1020">
          <cell r="C1020">
            <v>1907</v>
          </cell>
          <cell r="D1020" t="str">
            <v>E - Suministro E Instalación De Tablero De Aire Acondicionado, Incluye Cofre De 0.50 X 0.30 X 0.25 De Doble Fondo Y Cerradura, Barraje De 200 Amperios, Totalizador De 150 Amperios, 3 Breaker Atornillable De 2X 50 Amperios ( Ver Diseño)</v>
          </cell>
          <cell r="E1020" t="str">
            <v>UN</v>
          </cell>
          <cell r="F1020">
            <v>1124003.33</v>
          </cell>
          <cell r="G1020">
            <v>41451</v>
          </cell>
        </row>
        <row r="1021">
          <cell r="C1021">
            <v>1908</v>
          </cell>
          <cell r="D1021" t="str">
            <v>E - Suministro E Instalación De Tablero De Distribución Trifásica De 18 Circuitos Con Espacio Para Totalizador, Incluye Breaker De 3*150 Amperios (Ta-2), Regata Y Resane, (Segun Diseño)</v>
          </cell>
          <cell r="E1021" t="str">
            <v>UN</v>
          </cell>
          <cell r="F1021">
            <v>802643.95</v>
          </cell>
          <cell r="G1021">
            <v>41451</v>
          </cell>
        </row>
        <row r="1022">
          <cell r="C1022">
            <v>1909</v>
          </cell>
          <cell r="D1022" t="str">
            <v>E - Alimentador A Tablero De Aire Acondicionado 3#1/0 + 1#2T, Tubería Conduit Pvc De 2", Incluye Regata Y Resane</v>
          </cell>
          <cell r="E1022" t="str">
            <v>ML</v>
          </cell>
          <cell r="F1022">
            <v>110182.89</v>
          </cell>
          <cell r="G1022">
            <v>41737</v>
          </cell>
        </row>
        <row r="1023">
          <cell r="C1023">
            <v>1910</v>
          </cell>
          <cell r="D1023" t="str">
            <v>E - Alimentador A Aire Acondicionado Central Y Aire Piso Techo Para Aire Acondicionado 3#8 + 1#10, Tubería Conduit Pvc De 1", Incluye Regata Y Resane</v>
          </cell>
          <cell r="E1023" t="str">
            <v>ML</v>
          </cell>
          <cell r="F1023">
            <v>21756.69</v>
          </cell>
          <cell r="G1023">
            <v>41569</v>
          </cell>
        </row>
        <row r="1024">
          <cell r="C1024">
            <v>1911</v>
          </cell>
          <cell r="D1024" t="str">
            <v>E - Alimentador A Condensadoras, Cable 3#12, Tuberia Conduit Pvc De 1", Incluye Regata Y Resane</v>
          </cell>
          <cell r="E1024" t="str">
            <v>ML</v>
          </cell>
          <cell r="F1024">
            <v>14988.98</v>
          </cell>
          <cell r="G1024">
            <v>41451</v>
          </cell>
        </row>
        <row r="1025">
          <cell r="C1025">
            <v>1912</v>
          </cell>
          <cell r="D1025" t="str">
            <v>E - Salida De 220 Voltios (En Cable Thhn 2#10 + 1#12), Con Promedio Al Tablero De 20.00 Metros, Incluye Tomacorriente,  Regata Y Resane</v>
          </cell>
          <cell r="E1025" t="str">
            <v>UN</v>
          </cell>
          <cell r="F1025">
            <v>234270.99</v>
          </cell>
          <cell r="G1025">
            <v>41737</v>
          </cell>
        </row>
        <row r="1026">
          <cell r="C1026">
            <v>1913</v>
          </cell>
          <cell r="D1026" t="str">
            <v>Valor Estimado Por Concepto De Solicitud De Carga A Transformador, O Estudio De La Conexión Que Genera Pago Con La Presentacion De La Factura Cancelada A Electricaribe</v>
          </cell>
          <cell r="E1026" t="str">
            <v>GL</v>
          </cell>
          <cell r="F1026">
            <v>3500000</v>
          </cell>
          <cell r="G1026">
            <v>42447</v>
          </cell>
        </row>
        <row r="1027">
          <cell r="C1027">
            <v>1914</v>
          </cell>
          <cell r="D1027" t="str">
            <v>Valor Estimado Por Concepto De Estudios Y Trámites Del Sistema Eléctrico Retilap Que Genera Pago Con La Presentación De La Factura Cancelada A Electricaribe</v>
          </cell>
          <cell r="E1027" t="str">
            <v>GL</v>
          </cell>
          <cell r="F1027">
            <v>31180800</v>
          </cell>
          <cell r="G1027">
            <v>42529</v>
          </cell>
        </row>
        <row r="1028">
          <cell r="C1028">
            <v>1915</v>
          </cell>
          <cell r="D1028" t="str">
            <v>Valor Estimado Por Concepto De Certificado Retie, Que Genera Pago Con La Presentacion De La Factura Cancelada A Electricaribe</v>
          </cell>
          <cell r="E1028" t="str">
            <v>GL</v>
          </cell>
          <cell r="F1028">
            <v>22448552</v>
          </cell>
          <cell r="G1028">
            <v>42529</v>
          </cell>
        </row>
        <row r="1029">
          <cell r="C1029">
            <v>1916</v>
          </cell>
          <cell r="D1029" t="str">
            <v>E - Suministro E Instalación De Lámpara Tipo Tortuga De 1*20 Wattios</v>
          </cell>
          <cell r="E1029" t="str">
            <v>UN</v>
          </cell>
          <cell r="F1029">
            <v>56000</v>
          </cell>
          <cell r="G1029">
            <v>41737</v>
          </cell>
        </row>
        <row r="1030">
          <cell r="C1030">
            <v>1917</v>
          </cell>
          <cell r="D1030" t="str">
            <v>E - Suministro E Instalación De Bala Fluorescente De 2*26 Wattios</v>
          </cell>
          <cell r="E1030" t="str">
            <v>UN</v>
          </cell>
          <cell r="F1030">
            <v>108000</v>
          </cell>
          <cell r="G1030">
            <v>41451</v>
          </cell>
        </row>
        <row r="1031">
          <cell r="C1031">
            <v>1923</v>
          </cell>
          <cell r="D1031" t="str">
            <v>Pañete Allanado Sobre Muro Con Mortero 1:5, E =  0.05 Metros</v>
          </cell>
          <cell r="E1031" t="str">
            <v>M2</v>
          </cell>
          <cell r="F1031">
            <v>34502.699999999997</v>
          </cell>
          <cell r="G1031">
            <v>41037</v>
          </cell>
        </row>
        <row r="1032">
          <cell r="C1032">
            <v>1924</v>
          </cell>
          <cell r="D1032" t="str">
            <v>Demolición De Estructura Existente En Concreto, E = 0.40 A 0.60 Metros</v>
          </cell>
          <cell r="E1032" t="str">
            <v>M2</v>
          </cell>
          <cell r="F1032">
            <v>21663.33</v>
          </cell>
          <cell r="G1032">
            <v>41831</v>
          </cell>
        </row>
        <row r="1033">
          <cell r="C1033">
            <v>1925</v>
          </cell>
          <cell r="D1033" t="str">
            <v>Suministro E Instalación De Sardinel En Concreto Prefabricado De 0.50 X 0.20 X 0.80 Tipo Titan Ref. A10, Incluye Excavación, Base En Material Seleccionado Y Solado En Concreto De 2000 Psi</v>
          </cell>
          <cell r="E1033" t="str">
            <v>ML</v>
          </cell>
          <cell r="F1033">
            <v>97836.49</v>
          </cell>
          <cell r="G1033">
            <v>42241</v>
          </cell>
        </row>
        <row r="1034">
          <cell r="C1034">
            <v>1927</v>
          </cell>
          <cell r="D1034" t="str">
            <v>Suministro E Instalación De Sardinel En Concreto Prefabricado De 0.35 X 0.20 X 0.80 Tipo Titan Ref. A80 O Similar, Incluye Excavación, Base En Material Seleccionado Y Solado En Concreto De 2000 Psi</v>
          </cell>
          <cell r="E1034" t="str">
            <v>ML</v>
          </cell>
          <cell r="F1034">
            <v>90828.49</v>
          </cell>
          <cell r="G1034">
            <v>41354</v>
          </cell>
        </row>
        <row r="1035">
          <cell r="C1035">
            <v>1928</v>
          </cell>
          <cell r="D1035" t="str">
            <v>Suministro E Instalación De Bolardos Bajos En Concreto Prefabricado, Diametro 0.24 Metros, Longitud 0.83 Metros, Tipo Titan Ref.M60 (Gravilla Lavada)</v>
          </cell>
          <cell r="E1035" t="str">
            <v>UN</v>
          </cell>
          <cell r="F1035">
            <v>87957</v>
          </cell>
          <cell r="G1035">
            <v>42514</v>
          </cell>
        </row>
        <row r="1036">
          <cell r="C1036">
            <v>1929</v>
          </cell>
          <cell r="D1036" t="str">
            <v>Suministro E Instalación De Banca En Concreto Con Espaldar Metálico, Tipo Idu De 1.80 X 0.60 Metros, Titan  Ref M30 O Similar</v>
          </cell>
          <cell r="E1036" t="str">
            <v>UN</v>
          </cell>
          <cell r="F1036">
            <v>709090</v>
          </cell>
          <cell r="G1036">
            <v>42227</v>
          </cell>
        </row>
        <row r="1037">
          <cell r="C1037">
            <v>1930</v>
          </cell>
          <cell r="D1037" t="str">
            <v>Suministro E Instalación De Banca Modular Prefabricada En Concreto, Tipo Idu De 0.55 X 0.44 Metros, Titan  Ref M40</v>
          </cell>
          <cell r="E1037" t="str">
            <v>ML</v>
          </cell>
          <cell r="F1037">
            <v>252663.58</v>
          </cell>
          <cell r="G1037">
            <v>41067</v>
          </cell>
        </row>
        <row r="1038">
          <cell r="C1038">
            <v>1932</v>
          </cell>
          <cell r="D1038" t="str">
            <v>Plantilla De Piso En Concreto De 3000 Psi, En Color, E = 0.10</v>
          </cell>
          <cell r="E1038" t="str">
            <v>M2</v>
          </cell>
          <cell r="F1038">
            <v>59379</v>
          </cell>
          <cell r="G1038">
            <v>42572</v>
          </cell>
        </row>
        <row r="1039">
          <cell r="C1039">
            <v>1933</v>
          </cell>
          <cell r="D1039" t="str">
            <v>Plantilla En Concreto De 3500 Psi E = 0.10 Metros</v>
          </cell>
          <cell r="E1039" t="str">
            <v>M2</v>
          </cell>
          <cell r="F1039">
            <v>57043.65</v>
          </cell>
          <cell r="G1039">
            <v>42200</v>
          </cell>
        </row>
        <row r="1040">
          <cell r="C1040">
            <v>1938</v>
          </cell>
          <cell r="D1040" t="str">
            <v>Suministro E Instalación De Lavamanos Acuaser O Similar Con Grifería Push (Fluxómetro) Incluye Incrustaciones De Jabonera.</v>
          </cell>
          <cell r="E1040" t="str">
            <v>UN</v>
          </cell>
          <cell r="F1040">
            <v>324316.17</v>
          </cell>
          <cell r="G1040">
            <v>42578</v>
          </cell>
        </row>
        <row r="1041">
          <cell r="C1041">
            <v>1939</v>
          </cell>
          <cell r="D1041" t="str">
            <v>Suministro E Instalación De Sanitario Con Taza Adriática 1.28, De Color Blanco, Incluye Fluxometro Manual E Incrustación De Papelera</v>
          </cell>
          <cell r="E1041" t="str">
            <v>UN</v>
          </cell>
          <cell r="F1041">
            <v>768807</v>
          </cell>
          <cell r="G1041">
            <v>42314</v>
          </cell>
        </row>
        <row r="1042">
          <cell r="C1042">
            <v>1940</v>
          </cell>
          <cell r="D1042" t="str">
            <v>Suministro E Instalación De Orinal Santa Fé O Similar Para Fluxómetro, Incluye Grifería Push Antivandálica</v>
          </cell>
          <cell r="E1042" t="str">
            <v>UN</v>
          </cell>
          <cell r="F1042">
            <v>346900</v>
          </cell>
          <cell r="G1042">
            <v>42578</v>
          </cell>
        </row>
        <row r="1043">
          <cell r="C1043">
            <v>1941</v>
          </cell>
          <cell r="D1043" t="str">
            <v>Suministro E Instalación De Listón De Abarco De 2" X 2" X 15´, Medida Franca O Cepillado</v>
          </cell>
          <cell r="E1043" t="str">
            <v>ML</v>
          </cell>
          <cell r="F1043">
            <v>16667.95</v>
          </cell>
          <cell r="G1043">
            <v>41068</v>
          </cell>
        </row>
        <row r="1044">
          <cell r="C1044">
            <v>1944</v>
          </cell>
          <cell r="D1044" t="str">
            <v>E - Suministro E Instalación De Luminarias Exteriores Decorativas De 150 Watios De Sodio Tipo Rap, Incluye Poste De Tuberia Galvanizada De 4.00 Metros</v>
          </cell>
          <cell r="E1044" t="str">
            <v>UN</v>
          </cell>
          <cell r="F1044">
            <v>613255.5</v>
          </cell>
          <cell r="G1044">
            <v>41912</v>
          </cell>
        </row>
        <row r="1045">
          <cell r="C1045">
            <v>1946</v>
          </cell>
          <cell r="D1045" t="str">
            <v>Suministro E Instalación De Caneca En Lámina Perforada, Tipo A &amp; A O Similar, Pintura En Extracto De Aluminio, Con Parales Para Anclaje Al Piso, En Una Base De Concreto De 3.000 Psi De 0.30 X 0.15 Metros</v>
          </cell>
          <cell r="E1045" t="str">
            <v>UN</v>
          </cell>
          <cell r="F1045">
            <v>423504.44</v>
          </cell>
          <cell r="G1045">
            <v>41067</v>
          </cell>
        </row>
        <row r="1046">
          <cell r="C1046">
            <v>1948</v>
          </cell>
          <cell r="D1046" t="str">
            <v>Suministro E Instalación De Lavatraperos En Granito Prefabricado De 0.35 X 0.35 Metros</v>
          </cell>
          <cell r="E1046" t="str">
            <v>UN</v>
          </cell>
          <cell r="F1046">
            <v>80440</v>
          </cell>
          <cell r="G1046">
            <v>41131</v>
          </cell>
        </row>
        <row r="1047">
          <cell r="C1047">
            <v>1950</v>
          </cell>
          <cell r="D1047" t="str">
            <v>Suministro E Instalación De Rejilla De Piso De 4"</v>
          </cell>
          <cell r="E1047" t="str">
            <v>UN</v>
          </cell>
          <cell r="F1047">
            <v>24027.919999999998</v>
          </cell>
          <cell r="G1047">
            <v>42538</v>
          </cell>
        </row>
        <row r="1048">
          <cell r="C1048">
            <v>1952</v>
          </cell>
          <cell r="D1048" t="str">
            <v>Suministro E Instalacion De Valvula De Control De 3/4"</v>
          </cell>
          <cell r="E1048" t="str">
            <v>UN</v>
          </cell>
          <cell r="F1048">
            <v>33981.699999999997</v>
          </cell>
          <cell r="G1048">
            <v>42578</v>
          </cell>
        </row>
        <row r="1049">
          <cell r="C1049">
            <v>1956</v>
          </cell>
          <cell r="D1049" t="str">
            <v>Reciclaje De Concreto Asfaltico Y Base Granular E = 0.20 Metros, Incluye Trazado</v>
          </cell>
          <cell r="E1049" t="str">
            <v>M3</v>
          </cell>
          <cell r="F1049">
            <v>51000</v>
          </cell>
          <cell r="G1049">
            <v>40602</v>
          </cell>
        </row>
        <row r="1050">
          <cell r="C1050">
            <v>1959</v>
          </cell>
          <cell r="D1050" t="str">
            <v>Suministro E Instalación De Poste En Concreto De 12.00 Metros X 750 Kilogramos</v>
          </cell>
          <cell r="E1050" t="str">
            <v>UN</v>
          </cell>
          <cell r="F1050">
            <v>1250332.33</v>
          </cell>
          <cell r="G1050">
            <v>42524</v>
          </cell>
        </row>
        <row r="1051">
          <cell r="C1051">
            <v>1960</v>
          </cell>
          <cell r="D1051" t="str">
            <v>Sellamiento De Juntas En Asfalto</v>
          </cell>
          <cell r="E1051" t="str">
            <v>ML</v>
          </cell>
          <cell r="F1051">
            <v>6917.87</v>
          </cell>
          <cell r="G1051">
            <v>42524</v>
          </cell>
        </row>
        <row r="1052">
          <cell r="C1052">
            <v>1961</v>
          </cell>
          <cell r="D1052" t="str">
            <v>Columna En Concreto De 3000 Psi De 0.35 X 0.50 Metros, No Incluye Acero De Refuerzo</v>
          </cell>
          <cell r="E1052" t="str">
            <v>ML</v>
          </cell>
          <cell r="F1052">
            <v>93598.05</v>
          </cell>
          <cell r="G1052">
            <v>41016</v>
          </cell>
        </row>
        <row r="1053">
          <cell r="C1053">
            <v>1962</v>
          </cell>
          <cell r="D1053" t="str">
            <v>Estudio De Planimetría Y Altimetría En Área De Influencia De Arroyo, Incluye Elaboración De Planos Y  Diagnóstico Entregados En Medio Físico Y Magnético</v>
          </cell>
          <cell r="E1053" t="str">
            <v>M2</v>
          </cell>
          <cell r="F1053">
            <v>2019.05</v>
          </cell>
          <cell r="G1053">
            <v>41037</v>
          </cell>
        </row>
        <row r="1054">
          <cell r="C1054">
            <v>1963</v>
          </cell>
          <cell r="D1054" t="str">
            <v>Viga Aérea En Concreto De 3000 Psi De 0.40 X 0.30 A La Vista, No Incluye Acero De Refuerzo</v>
          </cell>
          <cell r="E1054" t="str">
            <v>ML</v>
          </cell>
          <cell r="F1054">
            <v>65668.570000000007</v>
          </cell>
          <cell r="G1054">
            <v>41835</v>
          </cell>
        </row>
        <row r="1055">
          <cell r="C1055">
            <v>1968</v>
          </cell>
          <cell r="D1055" t="str">
            <v>Suministro E Instalación De Tuberia De Agua Potable En Pvc D = 1"</v>
          </cell>
          <cell r="E1055" t="str">
            <v>ML</v>
          </cell>
          <cell r="F1055">
            <v>20932.16</v>
          </cell>
          <cell r="G1055">
            <v>42578</v>
          </cell>
        </row>
        <row r="1056">
          <cell r="C1056">
            <v>1969</v>
          </cell>
          <cell r="D1056" t="str">
            <v>Suministro E Instalación De Tubería De Ventilación Pvc D= 2"</v>
          </cell>
          <cell r="E1056" t="str">
            <v>ML</v>
          </cell>
          <cell r="F1056">
            <v>25144.39</v>
          </cell>
          <cell r="G1056">
            <v>42578</v>
          </cell>
        </row>
        <row r="1057">
          <cell r="C1057">
            <v>1970</v>
          </cell>
          <cell r="D1057" t="str">
            <v>Andén En Adoquín Rectangular Tipo Peatonal, Con Borde De Confinamiento A Ambos Lados De 0.15 X 0.30 Metros En Concreto De 3000 Psi, Reforzado Con 2 Varillas De 3/8" Y Estribos De 1/4" A Cada 0.32 Metros, Incluye Base En Material Seleccionado.</v>
          </cell>
          <cell r="E1057" t="str">
            <v>M2</v>
          </cell>
          <cell r="F1057">
            <v>86979.96</v>
          </cell>
          <cell r="G1057">
            <v>42240</v>
          </cell>
        </row>
        <row r="1058">
          <cell r="C1058">
            <v>1980</v>
          </cell>
          <cell r="D1058" t="str">
            <v>E - Acometida De Alta Tensión 13.2 Kva En Cable No. 2 Xlpe</v>
          </cell>
          <cell r="E1058" t="str">
            <v>ML</v>
          </cell>
          <cell r="F1058">
            <v>153033.98000000001</v>
          </cell>
          <cell r="G1058">
            <v>41460</v>
          </cell>
        </row>
        <row r="1059">
          <cell r="C1059">
            <v>1981</v>
          </cell>
          <cell r="D1059" t="str">
            <v>Bajante De Media Tensión (Incluye Tubería Galvanizada D = 3" Y Capacete De 3"</v>
          </cell>
          <cell r="E1059" t="str">
            <v>UN</v>
          </cell>
          <cell r="F1059">
            <v>601614.67000000004</v>
          </cell>
          <cell r="G1059">
            <v>41015</v>
          </cell>
        </row>
        <row r="1060">
          <cell r="C1060">
            <v>1982</v>
          </cell>
          <cell r="D1060" t="str">
            <v>Suministro E Instalacion De Premoldeados (Un Juego X 3 Unidades) Tipo Exterior Para Cable No.2</v>
          </cell>
          <cell r="E1060" t="str">
            <v>UN</v>
          </cell>
          <cell r="F1060">
            <v>757343.75</v>
          </cell>
          <cell r="G1060">
            <v>41737</v>
          </cell>
        </row>
        <row r="1061">
          <cell r="C1061">
            <v>1983</v>
          </cell>
          <cell r="D1061" t="str">
            <v>Suministro E Instalacion De Codos Rompecargas (Un Juego X 3 Unidades) Sub Pedestal Radial</v>
          </cell>
          <cell r="E1061" t="str">
            <v>UN</v>
          </cell>
          <cell r="F1061">
            <v>983213.6</v>
          </cell>
          <cell r="G1061">
            <v>41338</v>
          </cell>
        </row>
        <row r="1062">
          <cell r="C1062">
            <v>1984</v>
          </cell>
          <cell r="D1062" t="str">
            <v>Canalizacion Para Acometida De Media Tension, Incluye 2 Tubos Conduit Pvc D = 3"</v>
          </cell>
          <cell r="E1062" t="str">
            <v>ML</v>
          </cell>
          <cell r="F1062">
            <v>37979</v>
          </cell>
          <cell r="G1062">
            <v>42538</v>
          </cell>
        </row>
        <row r="1063">
          <cell r="C1063">
            <v>1986</v>
          </cell>
          <cell r="D1063" t="str">
            <v>E - Suministro E Instalación De Lámpara Para Poste Roy Alpha De Sodio De 150 Watios, Tipo Venecia</v>
          </cell>
          <cell r="E1063" t="str">
            <v>UN</v>
          </cell>
          <cell r="F1063">
            <v>560510</v>
          </cell>
          <cell r="G1063">
            <v>41697</v>
          </cell>
        </row>
        <row r="1064">
          <cell r="C1064">
            <v>1987</v>
          </cell>
          <cell r="D1064" t="str">
            <v>Suministro E Instalación De Poste Para Lampara Tipo Venecia</v>
          </cell>
          <cell r="E1064" t="str">
            <v>UN</v>
          </cell>
          <cell r="F1064">
            <v>188548.75</v>
          </cell>
          <cell r="G1064">
            <v>41697</v>
          </cell>
        </row>
        <row r="1065">
          <cell r="C1065">
            <v>1989</v>
          </cell>
          <cell r="D1065" t="str">
            <v>Demolicion De Zonas De Viviendas Que Se Cancelaran Por Actividades Realizadas: Desmonte De Cerca M2 = $2.694.00 - Demolicion De Muros De Mamposteria M2 = $11.319.77 - Demolicion De Pisos M2 = $8.263.33 - Demolicion De Cimientos Ml = $6.733.33 Entre Otros Incluye Retiro De Material</v>
          </cell>
          <cell r="E1065" t="str">
            <v>GL</v>
          </cell>
          <cell r="F1065">
            <v>10000000</v>
          </cell>
          <cell r="G1065">
            <v>40674</v>
          </cell>
        </row>
        <row r="1066">
          <cell r="C1066">
            <v>1990</v>
          </cell>
          <cell r="D1066" t="str">
            <v>Relleno Con Material 70% Del Sitio Y 30% Con Caliche Compactado</v>
          </cell>
          <cell r="E1066" t="str">
            <v>M3</v>
          </cell>
          <cell r="F1066">
            <v>37410.54</v>
          </cell>
          <cell r="G1066">
            <v>41038</v>
          </cell>
        </row>
        <row r="1067">
          <cell r="C1067">
            <v>1992</v>
          </cell>
          <cell r="D1067" t="str">
            <v>Fondo De Canal En Canasta Metálica  Con Malla De Alambre Galvanizado Calibre 10  Forrado En Pvc, De  0.40 X 1.00 X 2.00 Metros, Ojo De 0.10 X 0.12 Metros, Incluye Relleno En Piedra</v>
          </cell>
          <cell r="E1067" t="str">
            <v>M2</v>
          </cell>
          <cell r="F1067">
            <v>85165.25</v>
          </cell>
          <cell r="G1067">
            <v>41037</v>
          </cell>
        </row>
        <row r="1068">
          <cell r="C1068">
            <v>1993</v>
          </cell>
          <cell r="D1068" t="str">
            <v>Muro De Canal En Canasta Metálica Con Malla De Alambre Galvanizado Calibre 10, Forrada En Pvc, De  0.40 X 1.00 X 2.00 Metros, Ojo De 0.10 X 0.12 Metros, Incluye Relleno En Piedra</v>
          </cell>
          <cell r="E1068" t="str">
            <v>M2</v>
          </cell>
          <cell r="F1068">
            <v>97765.28</v>
          </cell>
          <cell r="G1068">
            <v>41037</v>
          </cell>
        </row>
        <row r="1069">
          <cell r="C1069">
            <v>1994</v>
          </cell>
          <cell r="D1069" t="str">
            <v>Placa De Concreto E = 0.15 Metros, Para Caidas O Disipadoras De Energía Para Arroyos, Incluye Acero De Refuerzo D = 1/2" En Ambos Sentidos A Cada 0.20 Metros</v>
          </cell>
          <cell r="E1069" t="str">
            <v>M2</v>
          </cell>
          <cell r="F1069">
            <v>126549.1</v>
          </cell>
          <cell r="G1069">
            <v>41383</v>
          </cell>
        </row>
        <row r="1070">
          <cell r="C1070">
            <v>1995</v>
          </cell>
          <cell r="D1070" t="str">
            <v>Construccion De Ponton O Puente Tipo A De 8.00 X 7.00 X 2.20 Metros (Medidas Libres</v>
          </cell>
          <cell r="E1070" t="str">
            <v>UN</v>
          </cell>
          <cell r="F1070">
            <v>56843041</v>
          </cell>
          <cell r="G1070">
            <v>40676</v>
          </cell>
        </row>
        <row r="1071">
          <cell r="C1071">
            <v>1997</v>
          </cell>
          <cell r="D1071" t="str">
            <v>Columna En Concreto De 4000 Psi  De Diametro 0.50 Metros, No Incluye Acero De Refuerzo</v>
          </cell>
          <cell r="E1071" t="str">
            <v>ML</v>
          </cell>
          <cell r="F1071">
            <v>111617.95</v>
          </cell>
          <cell r="G1071">
            <v>42541</v>
          </cell>
        </row>
        <row r="1072">
          <cell r="C1072">
            <v>1998</v>
          </cell>
          <cell r="D1072" t="str">
            <v>Suministro E Instalación De Puerta En Madera De 3.00 X 2.30 Metros, Incluye Marco, Bisagra Y Cerradura De Seguridad Doble Vuelta</v>
          </cell>
          <cell r="E1072" t="str">
            <v>UN</v>
          </cell>
          <cell r="F1072">
            <v>700000</v>
          </cell>
          <cell r="G1072">
            <v>41068</v>
          </cell>
        </row>
        <row r="1073">
          <cell r="C1073">
            <v>1999</v>
          </cell>
          <cell r="D1073" t="str">
            <v>Suministro E Instalación De Puerta Corrediza Metálica Calibre 20 Por Una Faz, Marco Calibre 18,  De 1.80 X 2.30 Metros, Incluye Pintura Anticorrosiva Y Acabado En Esmalte, Cerraduras Y Herrajes</v>
          </cell>
          <cell r="E1073" t="str">
            <v>UN</v>
          </cell>
          <cell r="F1073">
            <v>680000</v>
          </cell>
          <cell r="G1073">
            <v>41666</v>
          </cell>
        </row>
        <row r="1074">
          <cell r="C1074">
            <v>2001</v>
          </cell>
          <cell r="D1074" t="str">
            <v>Resane De Fisuras Y Grietas En Pisos</v>
          </cell>
          <cell r="E1074" t="str">
            <v>M2</v>
          </cell>
          <cell r="F1074">
            <v>10000</v>
          </cell>
          <cell r="G1074">
            <v>41569</v>
          </cell>
        </row>
        <row r="1075">
          <cell r="C1075">
            <v>2002</v>
          </cell>
          <cell r="D1075" t="str">
            <v>Suministro E Instalación De Persianas En Madera Inmunizada, Incluye Accesorios</v>
          </cell>
          <cell r="E1075" t="str">
            <v>M2</v>
          </cell>
          <cell r="F1075">
            <v>80437.5</v>
          </cell>
          <cell r="G1075">
            <v>41068</v>
          </cell>
        </row>
        <row r="1076">
          <cell r="C1076">
            <v>2003</v>
          </cell>
          <cell r="D1076" t="str">
            <v>Instalación De Cielo Raso En Lámina De Asbesto Cemento (Mano De Obra)</v>
          </cell>
          <cell r="E1076" t="str">
            <v>M2</v>
          </cell>
          <cell r="F1076">
            <v>16425</v>
          </cell>
          <cell r="G1076">
            <v>41017</v>
          </cell>
        </row>
        <row r="1077">
          <cell r="C1077">
            <v>2007</v>
          </cell>
          <cell r="D1077" t="str">
            <v>E - Suministro E Instalación De Luminaria Tipo Senderita Con Bombillo De Sodio O Metal Halide De 70 Watios</v>
          </cell>
          <cell r="E1077" t="str">
            <v>UN</v>
          </cell>
          <cell r="F1077">
            <v>322349.93</v>
          </cell>
          <cell r="G1077">
            <v>41835</v>
          </cell>
        </row>
        <row r="1078">
          <cell r="C1078">
            <v>2008</v>
          </cell>
          <cell r="D1078" t="str">
            <v>Juegos - Suministro E Instalación De Marco Para Cancha De Microfutbol En Tubería Galvanizada Acabada Con Anticorrosivo Y Pintura De Esmalte, Incluye Malla Para Porterias</v>
          </cell>
          <cell r="E1078" t="str">
            <v>PR</v>
          </cell>
          <cell r="F1078">
            <v>1245388.79</v>
          </cell>
          <cell r="G1078">
            <v>42496</v>
          </cell>
        </row>
        <row r="1079">
          <cell r="C1079">
            <v>2011</v>
          </cell>
          <cell r="D1079" t="str">
            <v>Juegos - Suministro E Instalación De Mesa Con 4 Puestos En Concreto,  Incluye Refuerzo De 3/8" Y Estribos De 1/4" A Cada 0.20 Metros Con Malla De Refuerzo Para La Mesa,  Parasol Con Estructura En Madera Bambú Color Azul (Segun Diseño)</v>
          </cell>
          <cell r="E1079" t="str">
            <v>UN</v>
          </cell>
          <cell r="F1079">
            <v>373772.62</v>
          </cell>
          <cell r="G1079">
            <v>41075</v>
          </cell>
        </row>
        <row r="1080">
          <cell r="C1080">
            <v>2012</v>
          </cell>
          <cell r="D1080" t="str">
            <v>Juegos - Suministro E Instalación De Estructura De Baloncesto Con Tubería Galvanizada Y Tablero En Acrílico De 10 Mm, Mallas Y Aros</v>
          </cell>
          <cell r="E1080" t="str">
            <v>PR</v>
          </cell>
          <cell r="F1080">
            <v>3300000</v>
          </cell>
          <cell r="G1080">
            <v>42314</v>
          </cell>
        </row>
        <row r="1081">
          <cell r="C1081">
            <v>2013</v>
          </cell>
          <cell r="D1081" t="str">
            <v>Juegos - Suministro E Instalación De Juego Voleibol Incluye Parales En Tubería De 6" Y Mallas Con Antenas</v>
          </cell>
          <cell r="E1081" t="str">
            <v>UN</v>
          </cell>
          <cell r="F1081">
            <v>754590.55</v>
          </cell>
          <cell r="G1081">
            <v>42496</v>
          </cell>
        </row>
        <row r="1082">
          <cell r="C1082">
            <v>2014</v>
          </cell>
          <cell r="D1082" t="str">
            <v>Suministro E Instalación De División En Acero Inoxidable Para Baños En Lámina De Acero Inoxidable Aisi Tipo 304 Calibre 20, Antimagnético Y Resistente A La Corrosión, Entamborado De 1" De Ancho Con Relleno Interno En Lámina De Icopor (0.552 Mts2)</v>
          </cell>
          <cell r="E1082" t="str">
            <v>M2</v>
          </cell>
          <cell r="F1082">
            <v>450000</v>
          </cell>
          <cell r="G1082">
            <v>42534</v>
          </cell>
        </row>
        <row r="1083">
          <cell r="C1083">
            <v>2015</v>
          </cell>
          <cell r="D1083" t="str">
            <v>Base Suelo Cemento 1:20 Compactado</v>
          </cell>
          <cell r="E1083" t="str">
            <v>M3</v>
          </cell>
          <cell r="F1083">
            <v>227837.87</v>
          </cell>
          <cell r="G1083">
            <v>42240</v>
          </cell>
        </row>
        <row r="1084">
          <cell r="C1084">
            <v>2016</v>
          </cell>
          <cell r="D1084" t="str">
            <v>Mantenimiento De Pasamanos Metalico, Incluye Ligado, Grateado, Lavado, Suministro Y Aplicacion De Pintura Anticorrosiva Tipo Cromato De Zinc Y Acabado En Esmalte Incluye Cambio De Elementos Averiados Hasta En Un 30%</v>
          </cell>
          <cell r="E1084" t="str">
            <v>ML</v>
          </cell>
          <cell r="F1084">
            <v>19000</v>
          </cell>
          <cell r="G1084">
            <v>40641</v>
          </cell>
        </row>
        <row r="1085">
          <cell r="C1085">
            <v>2018</v>
          </cell>
          <cell r="D1085" t="str">
            <v>Viga De Amarre De 0.30 X 030 Metros, En Concreto De 4000 Psi Premezclado, Acelerado A 7 Dias, No Incluye Acero De Refuerzo</v>
          </cell>
          <cell r="E1085" t="str">
            <v>ML</v>
          </cell>
          <cell r="F1085">
            <v>59471.29</v>
          </cell>
          <cell r="G1085">
            <v>41008</v>
          </cell>
        </row>
        <row r="1086">
          <cell r="C1086">
            <v>2019</v>
          </cell>
          <cell r="D1086" t="str">
            <v>Viga Aérea De 0.15 X 0.60 Metros, En Concreto De 4000 Psi Premezclado Acelerado A 7 Dias, No Incluye Acero De Refuerzo</v>
          </cell>
          <cell r="E1086" t="str">
            <v>ML</v>
          </cell>
          <cell r="F1086">
            <v>109379.48</v>
          </cell>
          <cell r="G1086">
            <v>41075</v>
          </cell>
        </row>
        <row r="1087">
          <cell r="C1087">
            <v>2020</v>
          </cell>
          <cell r="D1087" t="str">
            <v>Columna - Portico En Concreto De 4000 Psi Premezclado Acelerado De 7 Dias, Para Cubierta En Voladizo, De 0.20 X 0.50 (Promedio) Metros, No Incluye Acero De Refuerzo</v>
          </cell>
          <cell r="E1087" t="str">
            <v>ML</v>
          </cell>
          <cell r="F1087">
            <v>134536.25</v>
          </cell>
          <cell r="G1087">
            <v>41015</v>
          </cell>
        </row>
        <row r="1088">
          <cell r="C1088">
            <v>2021</v>
          </cell>
          <cell r="D1088" t="str">
            <v>Zapata En Concreto Premezclado De 4000 Psi</v>
          </cell>
          <cell r="E1088" t="str">
            <v>M3</v>
          </cell>
          <cell r="F1088">
            <v>502051.73</v>
          </cell>
          <cell r="G1088">
            <v>42578</v>
          </cell>
        </row>
        <row r="1089">
          <cell r="C1089">
            <v>2022</v>
          </cell>
          <cell r="D1089" t="str">
            <v>Instalación Y Desmonte De Campamento, Incluye Piso En Concreto Y Cubierta De Eternit, De 5.00 X 3.00 Metros</v>
          </cell>
          <cell r="E1089" t="str">
            <v>UN</v>
          </cell>
          <cell r="F1089">
            <v>3363284.92</v>
          </cell>
          <cell r="G1089">
            <v>41927</v>
          </cell>
        </row>
        <row r="1090">
          <cell r="C1090">
            <v>2026</v>
          </cell>
          <cell r="D1090" t="str">
            <v>Suministro E Instalacion De Valvula De Compuerta D = 4" (100 Mm)</v>
          </cell>
          <cell r="E1090" t="str">
            <v>UN</v>
          </cell>
          <cell r="F1090">
            <v>538107.5</v>
          </cell>
          <cell r="G1090">
            <v>40652</v>
          </cell>
        </row>
        <row r="1091">
          <cell r="C1091">
            <v>2027</v>
          </cell>
          <cell r="D1091" t="str">
            <v>Caja En Concreto Para Valvula Regulada D = 4"</v>
          </cell>
          <cell r="E1091" t="str">
            <v>UN</v>
          </cell>
          <cell r="F1091">
            <v>320544.46000000002</v>
          </cell>
          <cell r="G1091">
            <v>40652</v>
          </cell>
        </row>
        <row r="1092">
          <cell r="C1092">
            <v>2030</v>
          </cell>
          <cell r="D1092" t="str">
            <v>E - Suministro E Instalación De Lámpara De Incrustar 2 X 17 W T - 8, Pantalla Especular De 0.60 X 0.60 Metros</v>
          </cell>
          <cell r="E1092" t="str">
            <v>UN</v>
          </cell>
          <cell r="F1092">
            <v>176131.88</v>
          </cell>
          <cell r="G1092">
            <v>41737</v>
          </cell>
        </row>
        <row r="1093">
          <cell r="C1093">
            <v>2036</v>
          </cell>
          <cell r="D1093" t="str">
            <v>Mantenimiento En Base De Columna En Perfileria Tipo Phr - C Existente O En Tuberia D = 10", Incluye Lijada, Grateado, Aplicacion De Pintura Tipo Epoxipoliamida</v>
          </cell>
          <cell r="E1093" t="str">
            <v>UN</v>
          </cell>
          <cell r="F1093">
            <v>110645.58</v>
          </cell>
          <cell r="G1093">
            <v>40659</v>
          </cell>
        </row>
        <row r="1094">
          <cell r="C1094">
            <v>2037</v>
          </cell>
          <cell r="D1094" t="str">
            <v>Mantenimiento De Estructura Metalica De Cubierta En Perfil Phr - C, Lijada, Grateada,  Cepillada, Aplicacion De Pintura Anticorrosiva Tipo Epoxipoliamida</v>
          </cell>
          <cell r="E1094" t="str">
            <v>M2</v>
          </cell>
          <cell r="F1094">
            <v>24267.57</v>
          </cell>
          <cell r="G1094">
            <v>40659</v>
          </cell>
        </row>
        <row r="1095">
          <cell r="C1095">
            <v>2038</v>
          </cell>
          <cell r="D1095" t="str">
            <v>Mantenimiento De Cubierta Trapezoidal De Acesco, Incluye Cambio De Teja Averiada Por Nueva, Tornilleria, Impermeabilizacion En La Tornilleria</v>
          </cell>
          <cell r="E1095" t="str">
            <v>M2</v>
          </cell>
          <cell r="F1095">
            <v>27598</v>
          </cell>
          <cell r="G1095">
            <v>40659</v>
          </cell>
        </row>
        <row r="1096">
          <cell r="C1096">
            <v>2039</v>
          </cell>
          <cell r="D1096" t="str">
            <v>Cambio De Elementos Averiados En La Estructura Metálica Cerchas, Correas Y Platinas De Uniones</v>
          </cell>
          <cell r="E1096" t="str">
            <v>M2</v>
          </cell>
          <cell r="F1096">
            <v>37531.660000000003</v>
          </cell>
          <cell r="G1096">
            <v>41015</v>
          </cell>
        </row>
        <row r="1097">
          <cell r="C1097">
            <v>2040</v>
          </cell>
          <cell r="D1097" t="str">
            <v>Suministro E Instalación De Malla Tipo Ciclón Galvanizada De 2" X 2", Forrada En Pvc, Calibre 10, Reforzada Con Tubería Galvanizada D = 2" Y 1 1/2 " A Cada 2.00 Metros, Acabada En Pintura Anticorrosiva Y Esmalte, Incluye Base Y Viga En Concreto</v>
          </cell>
          <cell r="E1097" t="str">
            <v>M2</v>
          </cell>
          <cell r="F1097">
            <v>63900.9</v>
          </cell>
          <cell r="G1097">
            <v>42524</v>
          </cell>
        </row>
        <row r="1098">
          <cell r="C1098">
            <v>2041</v>
          </cell>
          <cell r="D1098" t="str">
            <v>Mantenimiento De Lamina De Losa Metaldeck, Incluye Lijado, Grateado, Cepillado, Aplicacion De Pintura Tipo Epoxipoliamida</v>
          </cell>
          <cell r="E1098" t="str">
            <v>M2</v>
          </cell>
          <cell r="F1098">
            <v>35011.879999999997</v>
          </cell>
          <cell r="G1098">
            <v>40659</v>
          </cell>
        </row>
        <row r="1099">
          <cell r="C1099">
            <v>2042</v>
          </cell>
          <cell r="D1099" t="str">
            <v>Mantenimiento De Baranda Metalica, Consta De  Lijada, Grateada,  Cepillada, Aplicacion De Pintura Anticorrosiva Tipo Epoxipoliamida</v>
          </cell>
          <cell r="E1099" t="str">
            <v>M2</v>
          </cell>
          <cell r="F1099">
            <v>18654.64</v>
          </cell>
          <cell r="G1099">
            <v>40659</v>
          </cell>
        </row>
        <row r="1100">
          <cell r="C1100">
            <v>2043</v>
          </cell>
          <cell r="D1100" t="str">
            <v>Mantenimiento De Estructura Metalica De Escalera, Consta De  Lijada, Grateada,  Cepillada, Aplicacion De Pintura Anticorrosiva Tipo Epoxipoliamida, Incluye Arreglo De Peldaños En Concreto</v>
          </cell>
          <cell r="E1100" t="str">
            <v>M2</v>
          </cell>
          <cell r="F1100">
            <v>45500</v>
          </cell>
          <cell r="G1100">
            <v>40659</v>
          </cell>
        </row>
        <row r="1101">
          <cell r="C1101">
            <v>2053</v>
          </cell>
          <cell r="D1101" t="str">
            <v>Suministro E Instalación De Portón Metálico En Lámina Galvanizada Calibre 14, Incluye Marcos Y Refuerzos En Tubería Galvanizada D = 2", Pintura Con Anticorrosivo Y Esmalte, Cerraduras Y Herrajes</v>
          </cell>
          <cell r="E1101" t="str">
            <v>M2</v>
          </cell>
          <cell r="F1101">
            <v>130000</v>
          </cell>
          <cell r="G1101">
            <v>41068</v>
          </cell>
        </row>
        <row r="1102">
          <cell r="C1102">
            <v>2056</v>
          </cell>
          <cell r="D1102" t="str">
            <v>Relleno En Material De Subbase (E) Compactado</v>
          </cell>
          <cell r="E1102" t="str">
            <v>M3</v>
          </cell>
          <cell r="F1102">
            <v>112684.45</v>
          </cell>
          <cell r="G1102">
            <v>42102</v>
          </cell>
        </row>
        <row r="1103">
          <cell r="C1103">
            <v>2057</v>
          </cell>
          <cell r="D1103" t="str">
            <v>Relleno En Material De Base (E) Compactado</v>
          </cell>
          <cell r="E1103" t="str">
            <v>M3</v>
          </cell>
          <cell r="F1103">
            <v>114595.45</v>
          </cell>
          <cell r="G1103">
            <v>42552</v>
          </cell>
        </row>
        <row r="1104">
          <cell r="C1104">
            <v>2066</v>
          </cell>
          <cell r="D1104"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4" t="str">
            <v>ML</v>
          </cell>
          <cell r="F1104">
            <v>320606.74</v>
          </cell>
          <cell r="G1104">
            <v>40674</v>
          </cell>
        </row>
        <row r="1105">
          <cell r="C1105">
            <v>2067</v>
          </cell>
          <cell r="D1105"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5" t="str">
            <v>M2</v>
          </cell>
          <cell r="F1105">
            <v>106184.33</v>
          </cell>
          <cell r="G1105">
            <v>42314</v>
          </cell>
        </row>
        <row r="1106">
          <cell r="C1106">
            <v>2068</v>
          </cell>
          <cell r="D1106" t="str">
            <v>Construccion De Ponton O Puente Tipo A De 8.00 X 7.00 X 2.20 Metros (Medidas Libres) Incluye Nivelacion, Replanteo Y Señalizacion, Manejo De Aguas, Excavaciones, Rellenos, Base En Suelo Cemento, Estructura En Concreto Armado, Baranda, Bordillo, Rampa De 7.00 Metros</v>
          </cell>
          <cell r="E1106" t="str">
            <v>UN</v>
          </cell>
          <cell r="F1106">
            <v>60297327</v>
          </cell>
          <cell r="G1106">
            <v>41008</v>
          </cell>
        </row>
        <row r="1107">
          <cell r="C1107">
            <v>2069</v>
          </cell>
          <cell r="D1107" t="str">
            <v>Suministro E Instalación De Muro En Drywall Por Ambas Caras</v>
          </cell>
          <cell r="E1107" t="str">
            <v>M2</v>
          </cell>
          <cell r="F1107">
            <v>72642.350000000006</v>
          </cell>
          <cell r="G1107">
            <v>42472</v>
          </cell>
        </row>
        <row r="1108">
          <cell r="C1108">
            <v>2070</v>
          </cell>
          <cell r="D1108" t="str">
            <v>Suministro E Instalacion De Puerta  De Tablero De 2.00 X 1.00 Metro En Madera De Cedro Tallada Con Decorado, Color Caramelo Oscuro, Marco En Madera De Roble De 5" X 2", Bisagra Pala Ancha De 3", Con Tornillo Goloso De 1 1/4", Incluye Cerradura De Bola</v>
          </cell>
          <cell r="E1108" t="str">
            <v>UN</v>
          </cell>
          <cell r="F1108">
            <v>555500</v>
          </cell>
          <cell r="G1108">
            <v>41344</v>
          </cell>
        </row>
        <row r="1109">
          <cell r="C1109">
            <v>2071</v>
          </cell>
          <cell r="D1109" t="str">
            <v>Suministro E Instalacion De Puerta  De Tablero De 2.00 X 0.90 Metros En Madera De Cedro Tallada Con Decorado, Color Caramelo Oscuro, Marco En Madera De Roble De 5" X 2", Bisagra Pala Ancha De 3", Con Tornillo Goloso De 1 1/4", Incluye Cerradura De Bola</v>
          </cell>
          <cell r="E1109" t="str">
            <v>UN</v>
          </cell>
          <cell r="F1109">
            <v>500000</v>
          </cell>
          <cell r="G1109">
            <v>41590</v>
          </cell>
        </row>
        <row r="1110">
          <cell r="C1110">
            <v>2072</v>
          </cell>
          <cell r="D1110" t="str">
            <v>Suministro E Instalacion De Puerta  De Tablero De 2.00 X 0.80 Metros En Madera De Cedro Tallada Con Decorado, Color Caramelo Oscuro, Marco En Madera De Roble De 5" X 2", Bisagra Pala Ancha De 3", Con Tornillo Goloso De 1 1/4", Incluye Cerradura De Bola</v>
          </cell>
          <cell r="E1110" t="str">
            <v>UN</v>
          </cell>
          <cell r="F1110">
            <v>450000</v>
          </cell>
          <cell r="G1110">
            <v>40696</v>
          </cell>
        </row>
        <row r="1111">
          <cell r="C1111">
            <v>2073</v>
          </cell>
          <cell r="D1111" t="str">
            <v>Suministro E Instalacion De Puerta  De Tablero De 2.00 X 0.70 Metro En Madera De Cedro Tallada Con Decorado, Color Caramelo Oscuro, Marco En Madera De Roble De 5" X 2", Bisagra Pala Ancha De 3", Con Tornillo Goloso De 1 1/4", Incluye Cerradura De Bola</v>
          </cell>
          <cell r="E1111" t="str">
            <v>UN</v>
          </cell>
          <cell r="F1111">
            <v>400000</v>
          </cell>
          <cell r="G1111">
            <v>40696</v>
          </cell>
        </row>
        <row r="1112">
          <cell r="C1112">
            <v>2074</v>
          </cell>
          <cell r="D1112" t="str">
            <v>Suministro E Instalacion De Puerta  De Tablero De 2.00 X 0.95 Metro En Madera De Cedro Tallada Con Decorado, Color Caramelo Oscuro, Marco En Madera De Roble De 5" X 2", Bisagra Pala Ancha De 3", Con Tornillo Goloso De 1 1/4", Incluye Cerradura De Bola</v>
          </cell>
          <cell r="E1112" t="str">
            <v>UN</v>
          </cell>
          <cell r="F1112">
            <v>525000</v>
          </cell>
          <cell r="G1112">
            <v>40696</v>
          </cell>
        </row>
        <row r="1113">
          <cell r="C1113">
            <v>2075</v>
          </cell>
          <cell r="D1113" t="str">
            <v>Suministro E Instalacion De Closet: Marco, Jambas Y Hojas En Madera De Cedro, Incluye Bisagras, Manijas, Pasadores Y Cerraduras; Estructura Interna En Triplex Pizano Okume Calibre 4 Mm, Entamborados Con Madera De Cedro (2 Caras), Con Espacio Para Percheros, Entrepaños, Divisiones, Zapateras; Pintado En Color Madera Natural (Lacas Catalizadas Semi Mate)</v>
          </cell>
          <cell r="E1113" t="str">
            <v>M2</v>
          </cell>
          <cell r="F1113">
            <v>464000</v>
          </cell>
          <cell r="G1113">
            <v>42578</v>
          </cell>
        </row>
        <row r="1114">
          <cell r="C1114">
            <v>2076</v>
          </cell>
          <cell r="D1114" t="str">
            <v>Suministro E Instalacion De Mueble 100% Metalico En Lamina Cold Rolled 2.00 X 1.35 X 0.67 Metros 3G, 98 Pistolas, Cierre De Seguridad, Capacidad De Almacenamiento, Ref. M001 Compumuebles O Similar</v>
          </cell>
          <cell r="E1114" t="str">
            <v>UN</v>
          </cell>
          <cell r="F1114">
            <v>5403500</v>
          </cell>
          <cell r="G1114">
            <v>40696</v>
          </cell>
        </row>
        <row r="1115">
          <cell r="C1115">
            <v>2077</v>
          </cell>
          <cell r="D1115" t="str">
            <v>Suministro E Instalacion De Mueble De Recepcion Para 2 Personas, De 2.40 X 1.00 X 0.60 Metros, Incluye Archivador Metalico, Frente En Lamina Para Cada Puesto, Puesto De Trabajo En Formica De 30 Mm, Ref. M00 De Compumuebles O Similar</v>
          </cell>
          <cell r="E1115" t="str">
            <v>UN</v>
          </cell>
          <cell r="F1115">
            <v>6000000</v>
          </cell>
          <cell r="G1115">
            <v>40696</v>
          </cell>
        </row>
        <row r="1116">
          <cell r="C1116">
            <v>2078</v>
          </cell>
          <cell r="D1116" t="str">
            <v>Limpieza Y Lavado De Fachada Con Acido Para Quitar Manchas Y Mohos</v>
          </cell>
          <cell r="E1116" t="str">
            <v>M2</v>
          </cell>
          <cell r="F1116">
            <v>800</v>
          </cell>
          <cell r="G1116">
            <v>40689</v>
          </cell>
        </row>
        <row r="1117">
          <cell r="C1117">
            <v>2079</v>
          </cell>
          <cell r="D1117" t="str">
            <v>Suministro E Instalacion De Vidrio Transparente Templado De Seguridad De 10 Mm, Para Fachadas, Con Bordes Pulidos, Brillados, Instalados Con Accesorios En Aluminio, Para Puerta: Esquinero Superior E Inferior, Manija En Acero, Pivote De Piso,Bisagra Hidraulica, Pistola De Giro, Para Cuerpos Fijos Seran Sostenidos Con Perfil Efe En La Parte Superior E Inferior, Tornilleria En Acero Y Sellado Con Silicona</v>
          </cell>
          <cell r="E1117" t="str">
            <v>M2</v>
          </cell>
          <cell r="F1117">
            <v>222160</v>
          </cell>
          <cell r="G1117">
            <v>42496</v>
          </cell>
        </row>
        <row r="1118">
          <cell r="C1118">
            <v>2081</v>
          </cell>
          <cell r="D1118" t="str">
            <v>Suministro E Instalacion De Mueble Inferior Y Superior Para Cocina, Puertas En Mdf 15 Mm Con Caras Enchapadas En Melamina Color Wengue, Bisagras De Presion Y Manijas En Barra De 3/8", Maciza De Acero Inoxidable De 0.25 Metros Y Cerradura Tipo Boton, 3 Gavetas Con Rieles De Extensión, Mueble Para Micro Ondas, Incluye Meson En Marmol Granito, Sifon Y Griferia, Incluye Transporte (Ver Diseño)</v>
          </cell>
          <cell r="E1118" t="str">
            <v>ML</v>
          </cell>
          <cell r="F1118">
            <v>1700000</v>
          </cell>
          <cell r="G1118">
            <v>42578</v>
          </cell>
        </row>
        <row r="1119">
          <cell r="C1119">
            <v>2082</v>
          </cell>
          <cell r="D1119" t="str">
            <v>E - Suministro E Instalacion De Cantonera En Puerta De Recepcion</v>
          </cell>
          <cell r="E1119" t="str">
            <v>UN</v>
          </cell>
          <cell r="F1119">
            <v>353500</v>
          </cell>
          <cell r="G1119">
            <v>41451</v>
          </cell>
        </row>
        <row r="1120">
          <cell r="C1120">
            <v>2083</v>
          </cell>
          <cell r="D1120" t="str">
            <v>Suministro E Instalacion De Archivo Rodante De 1 Cuerpo - 2 Servicios En Lamina Cold Rolled Y Riel De Desplazamiento, Ref. N23 Compumuebles O Similar</v>
          </cell>
          <cell r="E1120" t="str">
            <v>UN</v>
          </cell>
          <cell r="F1120">
            <v>1500000</v>
          </cell>
          <cell r="G1120">
            <v>40696</v>
          </cell>
        </row>
        <row r="1121">
          <cell r="C1121">
            <v>2084</v>
          </cell>
          <cell r="D1121" t="str">
            <v>Mantenimiento Preventivo Y Correctivo: Sondeo, Destaponamiento Y Desodorizacion De Aparatos Sanitarios En Baterias Sanitarias Hasta La Red De Distribucion General</v>
          </cell>
          <cell r="E1121" t="str">
            <v>UN</v>
          </cell>
          <cell r="F1121">
            <v>160000</v>
          </cell>
          <cell r="G1121">
            <v>40697</v>
          </cell>
        </row>
        <row r="1122">
          <cell r="C1122">
            <v>2085</v>
          </cell>
          <cell r="D1122" t="str">
            <v>Mantenimiento Preventivo Y Correctivo: Sondeo, Destaponamiento Y Desodorizacion De Registros Sanitarios Hasta El Punto De Desague Final</v>
          </cell>
          <cell r="E1122" t="str">
            <v>UN</v>
          </cell>
          <cell r="F1122">
            <v>240000</v>
          </cell>
          <cell r="G1122">
            <v>40697</v>
          </cell>
        </row>
        <row r="1123">
          <cell r="C1123">
            <v>2086</v>
          </cell>
          <cell r="D1123" t="str">
            <v>Mantenimiento Preventivo Y Correctivo: Sondeo, Destaponamiento Y Desodorizacion De Tuberia Sanitaria Pvc, Red De Distribucion O De Interconexion General</v>
          </cell>
          <cell r="E1123" t="str">
            <v>ML</v>
          </cell>
          <cell r="F1123">
            <v>15000</v>
          </cell>
          <cell r="G1123">
            <v>40812</v>
          </cell>
        </row>
        <row r="1124">
          <cell r="C1124">
            <v>2087</v>
          </cell>
          <cell r="D1124" t="str">
            <v>Suministro E Instalacion De Puerta De 3.00 X 2.38 Metros, Estructura En Aluminio Con Perfil De 3 X 1, En Cristal Templado De Seguridad De 10 Mm, Color Bronce, Incluye Flete, (Ver Diseño)</v>
          </cell>
          <cell r="E1124" t="str">
            <v>UN</v>
          </cell>
          <cell r="F1124">
            <v>5257120</v>
          </cell>
          <cell r="G1124">
            <v>40697</v>
          </cell>
        </row>
        <row r="1125">
          <cell r="C1125">
            <v>2088</v>
          </cell>
          <cell r="D1125" t="str">
            <v>Suministro Instalacion Y Montaje De Sistema De Puertas Deslizante Marca Ditec, Diseño Y Fabricación Italiano, Producto De Gama Alta Para Uso Intensivo, Con Mas De 3 Millones De Aperturas, Incluye Fotocelda, Bateria De Respaldo, Sensores De Movimiento, Pulsador Multifuncionales Inalambrico, Apertura En 1.2 M/S, Funciona A 220V, Ref Rex 44 O Sumilar, Incluye Programacion De Puerta Y Flete</v>
          </cell>
          <cell r="E1125" t="str">
            <v>UN</v>
          </cell>
          <cell r="F1125">
            <v>14700000</v>
          </cell>
          <cell r="G1125">
            <v>40697</v>
          </cell>
        </row>
        <row r="1126">
          <cell r="C1126">
            <v>2089</v>
          </cell>
          <cell r="D1126" t="str">
            <v>Mantenimiento De Ventaneria De Fachada Altura 15 Metros Aproximadamente: Limpieza Y Lavado, Incluye Reposición De Perfileria En Aluminio, Felpa, Rodamiento, Tornilleria, Cerraduras, Sustitución De Papel Polarizado, Sellamiento Con Silicona</v>
          </cell>
          <cell r="E1126" t="str">
            <v>M2</v>
          </cell>
          <cell r="F1126">
            <v>65000</v>
          </cell>
          <cell r="G1126">
            <v>40697</v>
          </cell>
        </row>
        <row r="1127">
          <cell r="C1127">
            <v>2090</v>
          </cell>
          <cell r="D1127" t="str">
            <v>Suministro E Instalacion De Divisiones De Oficina En Vidrio Templado De Seguridad De 10 Mm, Incoloro Con Bordes Pulidos, Brillados, Instalados Con Perfil Efe En La Parte Superior E Inferior (Sistema Spider)</v>
          </cell>
          <cell r="E1127" t="str">
            <v>M2</v>
          </cell>
          <cell r="F1127">
            <v>525000</v>
          </cell>
          <cell r="G1127">
            <v>42429</v>
          </cell>
        </row>
        <row r="1128">
          <cell r="C1128">
            <v>2102</v>
          </cell>
          <cell r="D1128" t="str">
            <v>Suministro E Instalacion De Banca Tipo Foro - S (Ver Diseño)</v>
          </cell>
          <cell r="E1128" t="str">
            <v>UN</v>
          </cell>
          <cell r="F1128">
            <v>367569.12</v>
          </cell>
          <cell r="G1128">
            <v>40703</v>
          </cell>
        </row>
        <row r="1129">
          <cell r="C1129">
            <v>2103</v>
          </cell>
          <cell r="D1129" t="str">
            <v>Suministro E Instalacion De Banca Tipo Foro - L (Ver Diseño)</v>
          </cell>
          <cell r="E1129" t="str">
            <v>UN</v>
          </cell>
          <cell r="F1129">
            <v>414332.81</v>
          </cell>
          <cell r="G1129">
            <v>40703</v>
          </cell>
        </row>
        <row r="1130">
          <cell r="C1130">
            <v>2104</v>
          </cell>
          <cell r="D1130" t="str">
            <v>Suministro E Instalacion De Avisos De Señalizacion De 1.00 X 050 Metros En Lamina Galvanizada Calibre 16, Estructura De Soporte - Paral En Angulo De Hierro De 1 1/2" X 1/8" De Espesor, Pintado Con Anticorrosivo Y Esmalte, Incluye Escrito De Informacion, Logotipo Institucional De La Alcaldia Y Secretaria De Salud, Punto De Instalacion, Excavacion De 0.50 X 0.70 Metros, Concreto Para Fijacion De 2500 Psi  De 0.50 X 0.50 X 0.20 Metros , Relleno Y Reparacion De Pisos Afectados. (Ver Diseño)</v>
          </cell>
          <cell r="E1130" t="str">
            <v>UN</v>
          </cell>
          <cell r="F1130">
            <v>338000</v>
          </cell>
          <cell r="G1130">
            <v>40704</v>
          </cell>
        </row>
        <row r="1131">
          <cell r="C1131">
            <v>2105</v>
          </cell>
          <cell r="D1131" t="str">
            <v>Equipamiento - Suministro E Instalacion De Barras Paralelas De 1.20 Metros De Largo X 0.95 Metros De Alto, En Tuberia Galvanizada D = 1.1/2", Pintadas Con Anticorrosivo Y Acabadas En Esmalte, Incluye Adecuacion Del Punto De Instalacion, Excavacion, Concreto De 2500 Psi Para Fijacion, Relleno Y Reparacion De Pisos Afectados. (Ver Diseño)</v>
          </cell>
          <cell r="E1131" t="str">
            <v>UN</v>
          </cell>
          <cell r="F1131">
            <v>350000</v>
          </cell>
          <cell r="G1131">
            <v>40704</v>
          </cell>
        </row>
        <row r="1132">
          <cell r="C1132">
            <v>2106</v>
          </cell>
          <cell r="D1132" t="str">
            <v>Equipamiento - Suministro E Instalacion De Barras Fijas De 2.50 Metros De Alto X 0.70 Metros De Ancho, En Tuberia Galvanizada D = 1.1/2", Pintadas Con Anticorrosivo Y Acabadas En Esmalte, Incluye Adecuacion Del Punto De Instalacion, Excavacion, Concreto De 2500 Psi Para Fijacion, Relleno Y Reparacion De Pisos Afectados. (Ver Diseño)</v>
          </cell>
          <cell r="E1132" t="str">
            <v>UN</v>
          </cell>
          <cell r="F1132">
            <v>250000</v>
          </cell>
          <cell r="G1132">
            <v>40704</v>
          </cell>
        </row>
        <row r="1133">
          <cell r="C1133">
            <v>2107</v>
          </cell>
          <cell r="D1133" t="str">
            <v>Equipamiento - Suministro E Instalacion De Paralelas Para Ejercicio De Tricep De 1.30 Metros De Alto, Con Barra Superior De 0.30 Metros, A Una Distancia Entre Ellas De 0.80 Metros, En Tuberia Galvanizada D = 1.1/2", Pintadas Con Anticorrosivo Y Acabadas En Esmalte, Incluye Adecuacion Del Punto De Instalacion, Excavacion, Concreto De 2500 Psi Para Fijacion, Relleno Y Reparacion De Pisos Afectados. (Ver Diseño)</v>
          </cell>
          <cell r="E1133" t="str">
            <v>UN</v>
          </cell>
          <cell r="F1133">
            <v>300000</v>
          </cell>
          <cell r="G1133">
            <v>40704</v>
          </cell>
        </row>
        <row r="1134">
          <cell r="C1134">
            <v>2108</v>
          </cell>
          <cell r="D1134" t="str">
            <v>Equipamiento - Suministro E Instalacion De Juego De Soportes Para Ejercicios Abdominales De 0.40 Metros De Ancho, X 0.20 Metros De Alto, En Tuberia Galvanizada D = 1.1/2", Pintadas Con Anticorrosivo Y Acabadas En Esmalte, Incluye Adecuacion Del Punto De Instalacion, Excavacion, Concreto De 2500 Psi Para Fijacion, Relleno Y Reparacion De Pisos Afectados. (Ver Diseño)</v>
          </cell>
          <cell r="E1134" t="str">
            <v>UN</v>
          </cell>
          <cell r="F1134">
            <v>200000</v>
          </cell>
          <cell r="G1134">
            <v>40704</v>
          </cell>
        </row>
        <row r="1135">
          <cell r="C1135">
            <v>2109</v>
          </cell>
          <cell r="D1135" t="str">
            <v>Bordillo En Concreto De 3000 Psi De 0.15 X 0.60 Metros</v>
          </cell>
          <cell r="E1135" t="str">
            <v>ML</v>
          </cell>
          <cell r="F1135">
            <v>69307.39</v>
          </cell>
          <cell r="G1135">
            <v>42068</v>
          </cell>
        </row>
        <row r="1136">
          <cell r="C1136">
            <v>2110</v>
          </cell>
          <cell r="D1136" t="str">
            <v>Solado En Concreto Premezclado De Fc =  2500 Psi</v>
          </cell>
          <cell r="E1136" t="str">
            <v>M3</v>
          </cell>
          <cell r="F1136">
            <v>534750.5</v>
          </cell>
          <cell r="G1136">
            <v>41008</v>
          </cell>
        </row>
        <row r="1137">
          <cell r="C1137">
            <v>2111</v>
          </cell>
          <cell r="D1137" t="str">
            <v>Demolicion De Sobrenivel En Ladrillo Doble Altura 0.30 Metros.</v>
          </cell>
          <cell r="E1137" t="str">
            <v>ML</v>
          </cell>
          <cell r="F1137">
            <v>5706.92</v>
          </cell>
          <cell r="G1137">
            <v>40717</v>
          </cell>
        </row>
        <row r="1138">
          <cell r="C1138">
            <v>2114</v>
          </cell>
          <cell r="D1138" t="str">
            <v>E - Suministro E Instalacion De Tuberia Flexiconduit - Coraza 1" L/T Metalica</v>
          </cell>
          <cell r="E1138" t="str">
            <v>ML</v>
          </cell>
          <cell r="F1138">
            <v>10483.219999999999</v>
          </cell>
          <cell r="G1138">
            <v>41451</v>
          </cell>
        </row>
        <row r="1139">
          <cell r="C1139">
            <v>2115</v>
          </cell>
          <cell r="D1139" t="str">
            <v>E - Suministro E Instalacion De Tuberia Flexiconduit - Coraza 3/4" L/T Metalica</v>
          </cell>
          <cell r="E1139" t="str">
            <v>ML</v>
          </cell>
          <cell r="F1139">
            <v>6610.82</v>
          </cell>
          <cell r="G1139">
            <v>41451</v>
          </cell>
        </row>
        <row r="1140">
          <cell r="C1140">
            <v>2118</v>
          </cell>
          <cell r="D1140" t="str">
            <v>E - Suministro E Instalacion De Conector Recto Electrico De 3/4"</v>
          </cell>
          <cell r="E1140" t="str">
            <v>UN</v>
          </cell>
          <cell r="F1140">
            <v>5997.19</v>
          </cell>
          <cell r="G1140">
            <v>41451</v>
          </cell>
        </row>
        <row r="1141">
          <cell r="C1141">
            <v>2120</v>
          </cell>
          <cell r="D1141" t="str">
            <v>Suministro E Instalacion De Caja De Paso De Interperie De 240 X 310 X 120</v>
          </cell>
          <cell r="E1141" t="str">
            <v>UN</v>
          </cell>
          <cell r="F1141">
            <v>76805.5</v>
          </cell>
          <cell r="G1141">
            <v>41451</v>
          </cell>
        </row>
        <row r="1142">
          <cell r="C1142">
            <v>2122</v>
          </cell>
          <cell r="D1142" t="str">
            <v>Perforaciones En Lamina Super Board, Para Empotrar Lampara, Ductos De Aire Acondicionado, Rejillas, Entre Otros</v>
          </cell>
          <cell r="E1142" t="str">
            <v>UN</v>
          </cell>
          <cell r="F1142">
            <v>21411.88</v>
          </cell>
          <cell r="G1142">
            <v>40746</v>
          </cell>
        </row>
        <row r="1143">
          <cell r="C1143">
            <v>2123</v>
          </cell>
          <cell r="D1143" t="str">
            <v>Perforaciones En Muro De 0.40 X 0.40 Metros, Incluye Filetes Y Acabado</v>
          </cell>
          <cell r="E1143" t="str">
            <v>UN</v>
          </cell>
          <cell r="F1143">
            <v>47508.81</v>
          </cell>
          <cell r="G1143">
            <v>40746</v>
          </cell>
        </row>
        <row r="1144">
          <cell r="C1144">
            <v>2127</v>
          </cell>
          <cell r="D1144" t="str">
            <v>E - Salida En Cable No. 4 + 1 No. 4 + 1 No. 6 (T)</v>
          </cell>
          <cell r="E1144" t="str">
            <v>ML</v>
          </cell>
          <cell r="F1144">
            <v>69294.38</v>
          </cell>
          <cell r="G1144">
            <v>41451</v>
          </cell>
        </row>
        <row r="1145">
          <cell r="C1145">
            <v>2128</v>
          </cell>
          <cell r="D1145" t="str">
            <v>Suministro E Instalacion De Cielo Raso En Lamina Superboard, Con Estructura Metalica Y Perfil Omega A Cada 0.41 Metros.</v>
          </cell>
          <cell r="E1145" t="str">
            <v>M2</v>
          </cell>
          <cell r="F1145">
            <v>49592.03</v>
          </cell>
          <cell r="G1145">
            <v>41927</v>
          </cell>
        </row>
        <row r="1146">
          <cell r="C1146">
            <v>2129</v>
          </cell>
          <cell r="D1146" t="str">
            <v>Suministro E Instalacion De Estructura De Soporte Adicional Para Condiciones Diferentes De Amarre Del Cielo Raso Con Lamina Superboard</v>
          </cell>
          <cell r="E1146" t="str">
            <v>ML</v>
          </cell>
          <cell r="F1146">
            <v>27034.27</v>
          </cell>
          <cell r="G1146">
            <v>40792</v>
          </cell>
        </row>
        <row r="1147">
          <cell r="C1147">
            <v>2137</v>
          </cell>
          <cell r="D1147" t="str">
            <v>Pañete Allanado Impermeabilizado Sobre Losa De Entrepiso, Mortero 1:4</v>
          </cell>
          <cell r="E1147" t="str">
            <v>M2</v>
          </cell>
          <cell r="F1147">
            <v>19336.52</v>
          </cell>
          <cell r="G1147">
            <v>40785</v>
          </cell>
        </row>
        <row r="1148">
          <cell r="C1148">
            <v>2138</v>
          </cell>
          <cell r="D1148" t="str">
            <v>Columna En Tuberia Pvc D = 2", Rellena Con Mortero 1:4, Incluye Acero De Refuerzo 1 Varilla De 3/8"</v>
          </cell>
          <cell r="E1148" t="str">
            <v>ML</v>
          </cell>
          <cell r="F1148">
            <v>21656.52</v>
          </cell>
          <cell r="G1148">
            <v>40785</v>
          </cell>
        </row>
        <row r="1149">
          <cell r="C1149">
            <v>2139</v>
          </cell>
          <cell r="D1149" t="str">
            <v>Suministro E Instalacion De Extractor De Aire De 6" Cuadrado Kdk</v>
          </cell>
          <cell r="E1149" t="str">
            <v>UN</v>
          </cell>
          <cell r="F1149">
            <v>121590</v>
          </cell>
          <cell r="G1149">
            <v>40785</v>
          </cell>
        </row>
        <row r="1150">
          <cell r="C1150">
            <v>2140</v>
          </cell>
          <cell r="D1150" t="str">
            <v>Suministro E Instalacion De Canaleta Plastica De 100 X 45 Mm Lisa Dexon</v>
          </cell>
          <cell r="E1150" t="str">
            <v>ML</v>
          </cell>
          <cell r="F1150">
            <v>33019.67</v>
          </cell>
          <cell r="G1150">
            <v>40785</v>
          </cell>
        </row>
        <row r="1151">
          <cell r="C1151">
            <v>2141</v>
          </cell>
          <cell r="D1151" t="str">
            <v>Cimiento De 0.30 X 0.30 Mts, En Concreto De 2500 Psi Reforzado Con 4 Varillas De 1/2", Estribos De 3/8" A Cada 0.20 Mts</v>
          </cell>
          <cell r="E1151" t="str">
            <v>ML</v>
          </cell>
          <cell r="F1151">
            <v>78450.11</v>
          </cell>
          <cell r="G1151">
            <v>42201</v>
          </cell>
        </row>
        <row r="1152">
          <cell r="C1152">
            <v>2142</v>
          </cell>
          <cell r="D1152" t="str">
            <v>Viga De Amarre En Concreto De 3000 Psi De 0.15 X 0.20 Metros, Incluye Acero De Refuerzo 2 Varillas D = 3/8", Estribos D = 1/4" A Cada 0.20 Metros</v>
          </cell>
          <cell r="E1152" t="str">
            <v>ML</v>
          </cell>
          <cell r="F1152">
            <v>36481.33</v>
          </cell>
          <cell r="G1152">
            <v>42779</v>
          </cell>
        </row>
        <row r="1153">
          <cell r="C1153">
            <v>2143</v>
          </cell>
          <cell r="D1153" t="str">
            <v>Plantilla De Piso En Concreto De 2000 Psi E = 0.05 Metros</v>
          </cell>
          <cell r="E1153" t="str">
            <v>M2</v>
          </cell>
          <cell r="F1153">
            <v>20871.11</v>
          </cell>
          <cell r="G1153">
            <v>42201</v>
          </cell>
        </row>
        <row r="1154">
          <cell r="C1154">
            <v>2144</v>
          </cell>
          <cell r="D1154" t="str">
            <v>Viga Dintel En Concreto De 2000 Psi De 0.10 X 0.20, Incluye 2 Varillas De 3/8"</v>
          </cell>
          <cell r="E1154" t="str">
            <v>ML</v>
          </cell>
          <cell r="F1154">
            <v>31661.71</v>
          </cell>
          <cell r="G1154">
            <v>42601</v>
          </cell>
        </row>
        <row r="1155">
          <cell r="C1155">
            <v>2145</v>
          </cell>
          <cell r="D1155" t="str">
            <v>Pañete Mortero 1:6 Impermeabilizado, Allanado Sobre Muro E = 0.025 Metros</v>
          </cell>
          <cell r="E1155" t="str">
            <v>M2</v>
          </cell>
          <cell r="F1155">
            <v>19208.36</v>
          </cell>
          <cell r="G1155">
            <v>40816</v>
          </cell>
        </row>
        <row r="1156">
          <cell r="C1156">
            <v>2146</v>
          </cell>
          <cell r="D1156" t="str">
            <v>Suministro E Instalacion De Puerta Entamborada De 2.00 X 1.00 Metros Incluye Marco En Madera, Bisagras Y Cerrojo O Pasador</v>
          </cell>
          <cell r="E1156" t="str">
            <v>UN</v>
          </cell>
          <cell r="F1156">
            <v>264848.33</v>
          </cell>
          <cell r="G1156">
            <v>40816</v>
          </cell>
        </row>
        <row r="1157">
          <cell r="C1157">
            <v>2148</v>
          </cell>
          <cell r="D1157" t="str">
            <v>Suministro E Instalación De Rejilla De Retorno De Aire Acondicionado En Aluminio Blanco De 18" X 12" Sin Damper Mas Contramarco.</v>
          </cell>
          <cell r="E1157" t="str">
            <v>UN</v>
          </cell>
          <cell r="F1157">
            <v>129685</v>
          </cell>
          <cell r="G1157">
            <v>41144</v>
          </cell>
        </row>
        <row r="1158">
          <cell r="C1158">
            <v>2151</v>
          </cell>
          <cell r="D1158" t="str">
            <v>E - Suministro, Instalacion Y Montaje De Transformador Seco De 15 Kva, 225 Vp, 214/124 Vs, Marca Jlb O Similar</v>
          </cell>
          <cell r="E1158" t="str">
            <v>UN</v>
          </cell>
          <cell r="F1158">
            <v>4321875</v>
          </cell>
          <cell r="G1158">
            <v>41737</v>
          </cell>
        </row>
        <row r="1159">
          <cell r="C1159">
            <v>2152</v>
          </cell>
          <cell r="D1159" t="str">
            <v>Base En Concreto Fluido De 1500 Psi E= 0.15 Metros</v>
          </cell>
          <cell r="E1159" t="str">
            <v>M2</v>
          </cell>
          <cell r="F1159">
            <v>80288.08</v>
          </cell>
          <cell r="G1159">
            <v>41052</v>
          </cell>
        </row>
        <row r="1160">
          <cell r="C1160">
            <v>2153</v>
          </cell>
          <cell r="D1160" t="str">
            <v>Base En Concreto Fluído De 1500 Psi Premezclado, E = 0.15 Metros</v>
          </cell>
          <cell r="E1160" t="str">
            <v>M2</v>
          </cell>
          <cell r="F1160">
            <v>52556</v>
          </cell>
          <cell r="G1160">
            <v>42524</v>
          </cell>
        </row>
        <row r="1161">
          <cell r="C1161">
            <v>2156</v>
          </cell>
          <cell r="D1161" t="str">
            <v>Solado En Concreto De 1500 Psi E = 0.07 Metros</v>
          </cell>
          <cell r="E1161" t="str">
            <v>M2</v>
          </cell>
          <cell r="F1161">
            <v>33480.11</v>
          </cell>
          <cell r="G1161">
            <v>41008</v>
          </cell>
        </row>
        <row r="1162">
          <cell r="C1162">
            <v>2158</v>
          </cell>
          <cell r="D1162" t="str">
            <v>Pavimento En Concreto Rígido Mr = 600 Psi,  E = 0.30 Metros, Pasadores  D = 1 1/2" - Longitud 0.50 Metros A Cada 0.30 Metros Y D = 5/8" - Longitud 1.00 Metro A Cada 1.20 Metros, Junta Y Antisol, Acelerado A 3 Dias</v>
          </cell>
          <cell r="E1162" t="str">
            <v>M2</v>
          </cell>
          <cell r="F1162">
            <v>193080.6</v>
          </cell>
          <cell r="G1162">
            <v>42493</v>
          </cell>
        </row>
        <row r="1163">
          <cell r="C1163">
            <v>2159</v>
          </cell>
          <cell r="D1163" t="str">
            <v>Placa De Fondo En Concreto De 3000 Psi, E = 0.30 Metros, No Incluye Acero De Refuerzo</v>
          </cell>
          <cell r="E1163" t="str">
            <v>M2</v>
          </cell>
          <cell r="F1163">
            <v>154710.65</v>
          </cell>
          <cell r="G1163">
            <v>41345</v>
          </cell>
        </row>
        <row r="1164">
          <cell r="C1164">
            <v>2160</v>
          </cell>
          <cell r="D1164" t="str">
            <v>Pavimento En Concreto Rígido Mr = 650 Psi, E = 0.30 Metros, Pasadores D = 1 1/2" - Longitud 0.50 Metros A Cada 0.30 Metros Y D = 5/8" - Longitud 1.00 Metros A Cada 1.20 Metros, Junta Y Antisol</v>
          </cell>
          <cell r="E1164" t="str">
            <v>M2</v>
          </cell>
          <cell r="F1164">
            <v>189809.29</v>
          </cell>
          <cell r="G1164">
            <v>42493</v>
          </cell>
        </row>
        <row r="1165">
          <cell r="C1165">
            <v>2161</v>
          </cell>
          <cell r="D1165" t="str">
            <v>Desmonte De Rejilla De Piso Metálica, De 4.00 X 8.00 Metros, Anclada En Placa De Concreto, Incluye Retiro De Material</v>
          </cell>
          <cell r="E1165" t="str">
            <v>M2</v>
          </cell>
          <cell r="F1165">
            <v>23815</v>
          </cell>
          <cell r="G1165">
            <v>41345</v>
          </cell>
        </row>
        <row r="1166">
          <cell r="C1166">
            <v>2162</v>
          </cell>
          <cell r="D1166" t="str">
            <v>Excavación A Mano</v>
          </cell>
          <cell r="E1166" t="str">
            <v>M3</v>
          </cell>
          <cell r="F1166">
            <v>18051.11</v>
          </cell>
          <cell r="G1166">
            <v>42578</v>
          </cell>
        </row>
        <row r="1167">
          <cell r="C1167">
            <v>2163</v>
          </cell>
          <cell r="D1167" t="str">
            <v>Pañete Allanado Sobre Losa De Entrepiso, Mortero 1:4 Impermeabilizado Con Sika 1</v>
          </cell>
          <cell r="E1167" t="str">
            <v>M2</v>
          </cell>
          <cell r="F1167">
            <v>19416.52</v>
          </cell>
          <cell r="G1167">
            <v>42496</v>
          </cell>
        </row>
        <row r="1168">
          <cell r="C1168">
            <v>2170</v>
          </cell>
          <cell r="D1168" t="str">
            <v>Punto De Agua Potable En Pvc De 1 1/4"</v>
          </cell>
          <cell r="E1168" t="str">
            <v>UN</v>
          </cell>
          <cell r="F1168">
            <v>67099.75</v>
          </cell>
          <cell r="G1168">
            <v>41927</v>
          </cell>
        </row>
        <row r="1169">
          <cell r="C1169">
            <v>2171</v>
          </cell>
          <cell r="D1169" t="str">
            <v>Suministro E Instalación De Tubería De Agua Potable En Pvc 1 1/4"</v>
          </cell>
          <cell r="E1169" t="str">
            <v>ML</v>
          </cell>
          <cell r="F1169">
            <v>26093.19</v>
          </cell>
          <cell r="G1169">
            <v>42524</v>
          </cell>
        </row>
        <row r="1170">
          <cell r="C1170">
            <v>2173</v>
          </cell>
          <cell r="D1170" t="str">
            <v>Suministro E Instalación De Sanitario Taza Báltica De Color Blanco, Incluye Grifería De Fluxómetro Ref. 02657, Línea Corona O Similar</v>
          </cell>
          <cell r="E1170" t="str">
            <v>UN</v>
          </cell>
          <cell r="F1170">
            <v>741407</v>
          </cell>
          <cell r="G1170">
            <v>42241</v>
          </cell>
        </row>
        <row r="1171">
          <cell r="C1171">
            <v>2175</v>
          </cell>
          <cell r="D1171" t="str">
            <v>Suministro E Instalación De Sanitario Montecarlo Alongado, Color Blanco, Línea Corona O Similar,  Incluye Grifería E Incrustación De Papelera</v>
          </cell>
          <cell r="E1171" t="str">
            <v>UN</v>
          </cell>
          <cell r="F1171">
            <v>481407</v>
          </cell>
          <cell r="G1171">
            <v>42578</v>
          </cell>
        </row>
        <row r="1172">
          <cell r="C1172">
            <v>2177</v>
          </cell>
          <cell r="D1172" t="str">
            <v>Suministro E Instalación De Orinal Gotta Color Blanco, Línea Corona O Similar, Incluye Griferia Push Antivandálica</v>
          </cell>
          <cell r="E1172" t="str">
            <v>UN</v>
          </cell>
          <cell r="F1172">
            <v>906835</v>
          </cell>
          <cell r="G1172">
            <v>42538</v>
          </cell>
        </row>
        <row r="1173">
          <cell r="C1173">
            <v>2179</v>
          </cell>
          <cell r="D1173" t="str">
            <v>Suministro E Instalación De Lavamanos De Sobreponer Marsella Color Blanco, Linea Corona O Similar, Incluye Griferia Push Antivandálica E Incrustación De Jabonera</v>
          </cell>
          <cell r="E1173" t="str">
            <v>UN</v>
          </cell>
          <cell r="F1173">
            <v>352180.17</v>
          </cell>
          <cell r="G1173">
            <v>42578</v>
          </cell>
        </row>
        <row r="1174">
          <cell r="C1174">
            <v>2180</v>
          </cell>
          <cell r="D1174" t="str">
            <v>Suministro E Instalación De Muro Drywall En Lámina Superboard De 6 Mm Por Ambas Caras</v>
          </cell>
          <cell r="E1174" t="str">
            <v>M2</v>
          </cell>
          <cell r="F1174">
            <v>73357.19</v>
          </cell>
          <cell r="G1174">
            <v>42403</v>
          </cell>
        </row>
        <row r="1175">
          <cell r="C1175">
            <v>2182</v>
          </cell>
          <cell r="D1175" t="str">
            <v>Enchape En Cerámica Nevada Brillante  Blanco De 0.40 X 0.40 Metros</v>
          </cell>
          <cell r="E1175" t="str">
            <v>M2</v>
          </cell>
          <cell r="F1175">
            <v>63748.25</v>
          </cell>
          <cell r="G1175">
            <v>42534</v>
          </cell>
        </row>
        <row r="1176">
          <cell r="C1176">
            <v>2184</v>
          </cell>
          <cell r="D1176" t="str">
            <v>Piso En Cerámica Nantes De 0.55 X 0.55 Metros</v>
          </cell>
          <cell r="E1176" t="str">
            <v>M2</v>
          </cell>
          <cell r="F1176">
            <v>65540.91</v>
          </cell>
          <cell r="G1176">
            <v>42472</v>
          </cell>
        </row>
        <row r="1177">
          <cell r="C1177">
            <v>2187</v>
          </cell>
          <cell r="D1177" t="str">
            <v>Suministro E Instalación De Mesón De Cocina En Acero Inoxidable De 1.20 Metros, Incluye Poceta, Mueble Superior E Inferior, Accesorios Y Grifería</v>
          </cell>
          <cell r="E1177" t="str">
            <v>UN</v>
          </cell>
          <cell r="F1177">
            <v>1164648.75</v>
          </cell>
          <cell r="G1177">
            <v>42538</v>
          </cell>
        </row>
        <row r="1178">
          <cell r="C1178">
            <v>2189</v>
          </cell>
          <cell r="D1178" t="str">
            <v>Suministro E Instalación Flotante De Cristal Flotado Importado De 5 Mm, Bordes Pulidos Y Brillados, Incluye Perfil De Aluminio, Dilatadores Perforados, Tornillería En Acero Inoxidable</v>
          </cell>
          <cell r="E1178" t="str">
            <v>M2</v>
          </cell>
          <cell r="F1178">
            <v>170702.5</v>
          </cell>
          <cell r="G1178">
            <v>42472</v>
          </cell>
        </row>
        <row r="1179">
          <cell r="C1179">
            <v>2190</v>
          </cell>
          <cell r="D1179" t="str">
            <v>Suministro E Instalación De Cubierta De Mesón En Granito Natural Negro Diamantex, Incluye Zócalo De 0.07 Metros Y Bisel Doble Donde Se Requiera</v>
          </cell>
          <cell r="E1179" t="str">
            <v>ML</v>
          </cell>
          <cell r="F1179">
            <v>266800</v>
          </cell>
          <cell r="G1179">
            <v>42472</v>
          </cell>
        </row>
        <row r="1180">
          <cell r="C1180">
            <v>2193</v>
          </cell>
          <cell r="D1180" t="str">
            <v>Suministro E Instalación De Válvula De Control De 1/2" Tipo Red White O Similar</v>
          </cell>
          <cell r="E1180" t="str">
            <v>UN</v>
          </cell>
          <cell r="F1180">
            <v>49981.7</v>
          </cell>
          <cell r="G1180">
            <v>42472</v>
          </cell>
        </row>
        <row r="1181">
          <cell r="C1181">
            <v>2196</v>
          </cell>
          <cell r="D1181" t="str">
            <v>Suministro E Instalación De Válvula De Control De 1 1/4 " Tipo Red White O Similar</v>
          </cell>
          <cell r="E1181" t="str">
            <v>UN</v>
          </cell>
          <cell r="F1181">
            <v>105082.88</v>
          </cell>
          <cell r="G1181">
            <v>42578</v>
          </cell>
        </row>
        <row r="1182">
          <cell r="C1182">
            <v>2197</v>
          </cell>
          <cell r="D1182" t="str">
            <v>Pavimento En Concreto Rígido De 3500 Psi E = 0.15 Mts, Pasadores D = 3/4"  - Longitud 0.35 Metros A Cada 0.30 Metros  Y  D = 1/2" Longitud De 0.85 A Cada 1.20 Metros, Junta Y Antisol</v>
          </cell>
          <cell r="E1182" t="str">
            <v>M2</v>
          </cell>
          <cell r="F1182">
            <v>96575.77</v>
          </cell>
          <cell r="G1182">
            <v>42493</v>
          </cell>
        </row>
        <row r="1183">
          <cell r="C1183">
            <v>2203</v>
          </cell>
          <cell r="D1183" t="str">
            <v>Corral En Madera Vareta Altura De Cerca 1.60 Metros, Con Postes En Madera Vareta De 4" X 4" A Cada 1.00 Metros, Con 4 Tiras Horizontales De 4" X 2", Incluye Pintura Vareta Impermeabilizante</v>
          </cell>
          <cell r="E1183" t="str">
            <v>ML</v>
          </cell>
          <cell r="F1183">
            <v>110881.01</v>
          </cell>
          <cell r="G1183">
            <v>41011</v>
          </cell>
        </row>
        <row r="1184">
          <cell r="C1184">
            <v>2204</v>
          </cell>
          <cell r="D1184" t="str">
            <v>Embarcadero  En Madera Vareta Altura 2.00 Metros, Con Postes En Madera Vareta De 4" X 4" , Con 4 Tiras Horizontales De 4" X 2", Incluye Pintura Vareta Impermeabilizante</v>
          </cell>
          <cell r="E1184" t="str">
            <v>ML</v>
          </cell>
          <cell r="F1184">
            <v>141962.43</v>
          </cell>
          <cell r="G1184">
            <v>41008</v>
          </cell>
        </row>
        <row r="1185">
          <cell r="C1185">
            <v>2207</v>
          </cell>
          <cell r="D1185" t="str">
            <v>Suministro E Instalación De Portón De Doble Hoja En Lámina Galvanizada Calibre 18 De 2.40 X 5.00 Metros, Incluye Marcos Y Refuerzo En Tubería Galvanizada D = 2", Pintura Con Anticorrosivo Y Esmalte, Cerraduras Y Herrajes.</v>
          </cell>
          <cell r="E1185" t="str">
            <v>M2</v>
          </cell>
          <cell r="F1185">
            <v>178837.2</v>
          </cell>
          <cell r="G1185">
            <v>41927</v>
          </cell>
        </row>
        <row r="1186">
          <cell r="C1186">
            <v>2208</v>
          </cell>
          <cell r="D1186" t="str">
            <v>Muro De Contención En Concreto De 3000 Psi, Altura Promedio 0.50 Metros, E = 0.25 Metros, Incluye Acero Figurado</v>
          </cell>
          <cell r="E1186" t="str">
            <v>ML</v>
          </cell>
          <cell r="F1186">
            <v>80135.399999999994</v>
          </cell>
          <cell r="G1186">
            <v>42240</v>
          </cell>
        </row>
        <row r="1187">
          <cell r="C1187">
            <v>2209</v>
          </cell>
          <cell r="D1187" t="str">
            <v>Suministro E Instalación De Sistema De Tratamiento De Aguas Negras, Incluye Trampa De Grasa, Tanque Septico Y Filtro Anaerobico, Capacidad De 2000 Litros</v>
          </cell>
          <cell r="E1187" t="str">
            <v>UN</v>
          </cell>
          <cell r="F1187">
            <v>1800000</v>
          </cell>
          <cell r="G1187">
            <v>41008</v>
          </cell>
        </row>
        <row r="1188">
          <cell r="C1188">
            <v>2210</v>
          </cell>
          <cell r="D1188" t="str">
            <v>Siembra De Pasto Mombasa, Incluye Preparación De Terreno Y Proceso De Pega</v>
          </cell>
          <cell r="E1188" t="str">
            <v>M2</v>
          </cell>
          <cell r="F1188">
            <v>3000</v>
          </cell>
          <cell r="G1188">
            <v>41676</v>
          </cell>
        </row>
        <row r="1189">
          <cell r="C1189">
            <v>2212</v>
          </cell>
          <cell r="D1189" t="str">
            <v>Suministro E Instalación De Lavamanos De Sobreponer Manantial Duo, Linea Corona O Similar, Incluye Griferia Push Antivandálica E Incrustación De Jabonera</v>
          </cell>
          <cell r="E1189" t="str">
            <v>UN</v>
          </cell>
          <cell r="F1189">
            <v>417076.17</v>
          </cell>
          <cell r="G1189">
            <v>42538</v>
          </cell>
        </row>
        <row r="1190">
          <cell r="C1190">
            <v>2213</v>
          </cell>
          <cell r="D1190" t="str">
            <v>Levante De Muro En Bloque Vibrado Estructural, Espesor 0.20 Metros, Con Celdas Rellenas En Mortero 1:4, No Incluye Acero De Refuerzo</v>
          </cell>
          <cell r="E1190" t="str">
            <v>M2</v>
          </cell>
          <cell r="F1190">
            <v>91158.75</v>
          </cell>
          <cell r="G1190">
            <v>41009</v>
          </cell>
        </row>
        <row r="1191">
          <cell r="C1191">
            <v>2214</v>
          </cell>
          <cell r="D1191" t="str">
            <v>Placa Para Losas Superiores De 3500 Psi, E = 0.15 Metros</v>
          </cell>
          <cell r="E1191" t="str">
            <v>M2</v>
          </cell>
          <cell r="F1191">
            <v>120372.28</v>
          </cell>
          <cell r="G1191">
            <v>41009</v>
          </cell>
        </row>
        <row r="1192">
          <cell r="C1192">
            <v>2215</v>
          </cell>
          <cell r="D1192" t="str">
            <v>Pavimento En Concreto Rígido Mr = 600, E = 0.15 Metros, Pasadores D = 3/4" - Longitud 0.35 Metros A Cada 0.30 Metros Y D = 1/2" - Longitud 0.85 Metros A Cada 1.20 Metros, Junta Y Antisol</v>
          </cell>
          <cell r="E1192" t="str">
            <v>M2</v>
          </cell>
          <cell r="F1192">
            <v>109029.12</v>
          </cell>
          <cell r="G1192">
            <v>42493</v>
          </cell>
        </row>
        <row r="1193">
          <cell r="C1193">
            <v>2217</v>
          </cell>
          <cell r="D1193" t="str">
            <v>Construcción De Filtro France De 0.60 X 0.40 Metros, Incluye Geotextil Nt 1800</v>
          </cell>
          <cell r="E1193" t="str">
            <v>ML</v>
          </cell>
          <cell r="F1193">
            <v>38708.22</v>
          </cell>
          <cell r="G1193">
            <v>41508</v>
          </cell>
        </row>
        <row r="1194">
          <cell r="C1194">
            <v>2218</v>
          </cell>
          <cell r="D1194" t="str">
            <v>Suministro E Instalación De Cubierta Con Altura &gt; 8.00 Metros, En Lámina Ondulada De Asbesto Cemento, Incluye Amarres Y Ganchos De Fijación, Estructura De Soporte En Madera De Abarco, Para La Nave Principal De La Zona De Alojamiento (Ver Diseño)</v>
          </cell>
          <cell r="E1194" t="str">
            <v>M2</v>
          </cell>
          <cell r="F1194">
            <v>118562.2</v>
          </cell>
          <cell r="G1194">
            <v>41144</v>
          </cell>
        </row>
        <row r="1195">
          <cell r="C1195">
            <v>2219</v>
          </cell>
          <cell r="D1195" t="str">
            <v>Muro De Contención, Muro Para Soporte O Estribos De Puente, Y Box Culvert En Concreto De 3500 Psi, No Incluye Acero De Refuerzo</v>
          </cell>
          <cell r="E1195" t="str">
            <v>M3</v>
          </cell>
          <cell r="F1195">
            <v>637250.1</v>
          </cell>
          <cell r="G1195">
            <v>42437</v>
          </cell>
        </row>
        <row r="1196">
          <cell r="C1196">
            <v>2223</v>
          </cell>
          <cell r="D1196" t="str">
            <v>Suministro E Instalación De Lavamanos Corrido En Granito Natural Negro Diamante .X, De Longitud 1.45 Metros, Incluye 2 Griferías Para Lavamanos De Mesa Push Antivandálico, Desague Push Y Sifón</v>
          </cell>
          <cell r="E1196" t="str">
            <v>UN</v>
          </cell>
          <cell r="F1196">
            <v>1108207.28</v>
          </cell>
          <cell r="G1196">
            <v>41131</v>
          </cell>
        </row>
        <row r="1197">
          <cell r="C1197">
            <v>2226</v>
          </cell>
          <cell r="D1197" t="str">
            <v>Suministro E Instalación De Cubierta Para Mesón En Quarzton Aquabianca De 20 Mm Con Frentero Y Zócalo, Incluye Estructura Metálica De Soporte</v>
          </cell>
          <cell r="E1197" t="str">
            <v>ML</v>
          </cell>
          <cell r="F1197">
            <v>738168.75</v>
          </cell>
          <cell r="G1197">
            <v>41131</v>
          </cell>
        </row>
        <row r="1198">
          <cell r="C1198">
            <v>2227</v>
          </cell>
          <cell r="D1198" t="str">
            <v>Suministro E Instalación De Mueble Colgante Para Lavamanos De Longitud 1.10 Metros, En Lámina Triplex Pizano De 12 Mm, Acabado En Pintura Color Wenge, Incluye Bisagras, Cerraduras Y Manijas (Ver Diseño)</v>
          </cell>
          <cell r="E1198" t="str">
            <v>UN</v>
          </cell>
          <cell r="F1198">
            <v>650000</v>
          </cell>
          <cell r="G1198">
            <v>42429</v>
          </cell>
        </row>
        <row r="1199">
          <cell r="C1199">
            <v>2228</v>
          </cell>
          <cell r="D1199" t="str">
            <v>Suministro E Instalación De 3 Entrepaños Y Fondo En Tripelx Pizano De 12 Mm Acabado En Pintura Color Wenge (Ver Diseño)</v>
          </cell>
          <cell r="E1199" t="str">
            <v>GL</v>
          </cell>
          <cell r="F1199">
            <v>290000</v>
          </cell>
          <cell r="G1199">
            <v>41131</v>
          </cell>
        </row>
        <row r="1200">
          <cell r="C1200">
            <v>2236</v>
          </cell>
          <cell r="D1200" t="str">
            <v>Anclaje Por Metro Lineal (Ml) De Pantalla. Activos De 4" - Torones De 1/2"</v>
          </cell>
          <cell r="E1200" t="str">
            <v>ML</v>
          </cell>
          <cell r="F1200">
            <v>409975.47</v>
          </cell>
          <cell r="G1200">
            <v>41025</v>
          </cell>
        </row>
        <row r="1201">
          <cell r="C1201">
            <v>2237</v>
          </cell>
          <cell r="D1201" t="str">
            <v>Pilotes Pre Excavados (Diámetro De 0.60 A 0.80 Metros . Excavación En Terrenos Con Material Roca, Caliza, Arcilla, Etc. - Con Piloteadora De Balde O Tricono Con Bentonita O Encamisados Según Necesidad)</v>
          </cell>
          <cell r="E1201" t="str">
            <v>ML</v>
          </cell>
          <cell r="F1201">
            <v>394608.33</v>
          </cell>
          <cell r="G1201">
            <v>41025</v>
          </cell>
        </row>
        <row r="1202">
          <cell r="C1202">
            <v>2238</v>
          </cell>
          <cell r="D1202" t="str">
            <v>Concreto Tipo Tremie 280 Mpa. Premezclado Para Pilotes - Sin Acero, Diámetro Variable Máximo 0.80 Metros</v>
          </cell>
          <cell r="E1202" t="str">
            <v>M3</v>
          </cell>
          <cell r="F1202">
            <v>757418.4</v>
          </cell>
          <cell r="G1202">
            <v>41025</v>
          </cell>
        </row>
        <row r="1203">
          <cell r="C1203">
            <v>2239</v>
          </cell>
          <cell r="D1203" t="str">
            <v>Concreto Tipo Tremie 280 Mpa. Acelerado A 3 Días, Premezclado Para Pilotes Sin Acero, Diámetro Máximo 0.80 Metros</v>
          </cell>
          <cell r="E1203" t="str">
            <v>M3</v>
          </cell>
          <cell r="F1203">
            <v>819904.6</v>
          </cell>
          <cell r="G1203">
            <v>41025</v>
          </cell>
        </row>
        <row r="1204">
          <cell r="C1204">
            <v>2240</v>
          </cell>
          <cell r="D1204" t="str">
            <v>Concreto Tipo Normal Fluido 280 Mpa. Premezclado Para Muros, Vigas Cabezal, Sin Acero</v>
          </cell>
          <cell r="E1204" t="str">
            <v>M3</v>
          </cell>
          <cell r="F1204">
            <v>679246.64</v>
          </cell>
          <cell r="G1204">
            <v>41024</v>
          </cell>
        </row>
        <row r="1205">
          <cell r="C1205">
            <v>2245</v>
          </cell>
          <cell r="D1205" t="str">
            <v>Concreto Tipo Normal Fluido 280 Mpa. Premezclado Para Muros - Vigas Cabezal, Sin Acero</v>
          </cell>
          <cell r="E1205" t="str">
            <v>M3</v>
          </cell>
          <cell r="F1205">
            <v>976590.77</v>
          </cell>
          <cell r="G1205">
            <v>41508</v>
          </cell>
        </row>
        <row r="1206">
          <cell r="C1206">
            <v>2246</v>
          </cell>
          <cell r="D1206" t="str">
            <v>Empradización Ladera Con Pasto Vetiver Sin Manto Para La Erosión</v>
          </cell>
          <cell r="E1206" t="str">
            <v>M2</v>
          </cell>
          <cell r="F1206">
            <v>28434.87</v>
          </cell>
          <cell r="G1206">
            <v>41906</v>
          </cell>
        </row>
        <row r="1207">
          <cell r="C1207">
            <v>2248</v>
          </cell>
          <cell r="D1207" t="str">
            <v>Empradizacion Ladera Con Semilla</v>
          </cell>
          <cell r="E1207" t="str">
            <v>M2</v>
          </cell>
          <cell r="F1207">
            <v>18220.169999999998</v>
          </cell>
          <cell r="G1207">
            <v>41025</v>
          </cell>
        </row>
        <row r="1208">
          <cell r="C1208">
            <v>2249</v>
          </cell>
          <cell r="D1208" t="str">
            <v>Relleno Con Material Del Sitio (Incluye Corte, Traslado, Extendida, Humectación Y Compactación</v>
          </cell>
          <cell r="E1208" t="str">
            <v>M3</v>
          </cell>
          <cell r="F1208">
            <v>21623</v>
          </cell>
          <cell r="G1208">
            <v>42240</v>
          </cell>
        </row>
        <row r="1209">
          <cell r="C1209">
            <v>2250</v>
          </cell>
          <cell r="D1209" t="str">
            <v>Solado En Concreto De 1500 Psi E = 0.10 Metros</v>
          </cell>
          <cell r="E1209" t="str">
            <v>M3</v>
          </cell>
          <cell r="F1209">
            <v>343145.04</v>
          </cell>
          <cell r="G1209">
            <v>41025</v>
          </cell>
        </row>
        <row r="1210">
          <cell r="C1210">
            <v>2251</v>
          </cell>
          <cell r="D1210" t="str">
            <v>Zócalo Media Caña En Piedra China Y/O Granito Lavado</v>
          </cell>
          <cell r="E1210" t="str">
            <v>ML</v>
          </cell>
          <cell r="F1210">
            <v>11137.4</v>
          </cell>
          <cell r="G1210">
            <v>41591</v>
          </cell>
        </row>
        <row r="1211">
          <cell r="C1211">
            <v>2252</v>
          </cell>
          <cell r="D1211" t="str">
            <v>Suministro E Instalación De Puesto Secretarial, Superficies (Promedio De 1.80 X 0.60 Metros) En Tablex De 25 Mm, Enchapadas En Formica, Con Archivador Metálico Con Pintura Electro Estática, Costados Metálicos, Platinas Y Soportes Unión Metálicos</v>
          </cell>
          <cell r="E1211" t="str">
            <v>UN</v>
          </cell>
          <cell r="F1211">
            <v>600000</v>
          </cell>
          <cell r="G1211">
            <v>41044</v>
          </cell>
        </row>
        <row r="1212">
          <cell r="C1212">
            <v>2253</v>
          </cell>
          <cell r="D1212" t="str">
            <v>Suministro E Instalación De Puesto De Trabajo, Superficie De 2.30 X 0.60 Metros En Tablex De 25 Mm, Enchapadas En Formica, Con Archivador Metálico Con Pintura Electro Estática, Costados Metálicos, Platinas Y Soportes Unión Metálicos</v>
          </cell>
          <cell r="E1212" t="str">
            <v>UN</v>
          </cell>
          <cell r="F1212">
            <v>850000</v>
          </cell>
          <cell r="G1212">
            <v>41044</v>
          </cell>
        </row>
        <row r="1213">
          <cell r="C1213">
            <v>2254</v>
          </cell>
          <cell r="D1213" t="str">
            <v>Suministro E Instalación De Puesto De Trabajo Jefe, Superficies De 1.50 X 1.50 X 0.60 Metros En Tablex De 25 Mm, Enchapadas En Formica, Con Archivador Metálico Con Pintura Electro Estática, Costados Metálicos, Falda, Platinas Y Soportes Unión Metálicos</v>
          </cell>
          <cell r="E1213" t="str">
            <v>UN</v>
          </cell>
          <cell r="F1213">
            <v>978000</v>
          </cell>
          <cell r="G1213">
            <v>41144</v>
          </cell>
        </row>
        <row r="1214">
          <cell r="C1214">
            <v>2255</v>
          </cell>
          <cell r="D1214" t="str">
            <v>Suministro E Instalación De Sistema Detector De Incendio. Modelo First Alert Sco5, Con Detector De Humo Y Monóxido De Carbón 2 En 1. Una Alarma Protege Contra Dos Amenazas: Detecta Humo Y Co. Resistente A Alarmas Fallidas Tecnología Sensora De  Humo Fotoelectrica &amp; Sensor De Co Electroquímico. 2 Baterías Aa, Cajón Frontal Para Bateria Permite Remplazar La Batería Sin Desmontar La Unidad, Advertencia De Nivel De Bateria, Alarma Con Sonido De 85 Decibel Y 5 Años De Garantia</v>
          </cell>
          <cell r="E1214" t="str">
            <v>UN</v>
          </cell>
          <cell r="F1214">
            <v>153000</v>
          </cell>
          <cell r="G1214">
            <v>41936</v>
          </cell>
        </row>
        <row r="1215">
          <cell r="C1215">
            <v>2256</v>
          </cell>
          <cell r="D1215" t="str">
            <v>E- Suministro E Instalación De Control De Acceso Con Lector Digital. Control De Acceso Biométrico Y Por Tarjeta O Ta710. * Memoria Para 3.000 Huellas Dactilares Y 80.000 Registros. Usa Chip Industrial Atmel, Velocidad De Computo Mejorada Para Identificar La Huella Dactilar ( Menos De 1 Segundo Para Buscar En 3.000 Registros). Lector 3 En 1, Sirve Para Huella Dactilar, Tarjetas De Proximidad Rfid Y Teclado.Tiene Conexiones Fastethernet Rs485 Y Puerto Usb 2.0 Velocidad. Entre Otras Caracteristicas</v>
          </cell>
          <cell r="E1215" t="str">
            <v>UN</v>
          </cell>
          <cell r="F1215">
            <v>3750000</v>
          </cell>
          <cell r="G1215">
            <v>41451</v>
          </cell>
        </row>
        <row r="1216">
          <cell r="C1216">
            <v>2257</v>
          </cell>
          <cell r="D1216" t="str">
            <v>Suministro E Instalacion De Mesa De Junta De 10 Puestos, Tipo U, Compuesta Pór 4 Superficies Curvas De 2.20 X 0.76 Y 0.90 Metros Y 5 Superficies De 1.90 Y 2.00 X 0.40 Y 1.24 Metros, Bases Compuestas Por 8 Arcos De 1.60 X 0.70 Metros, 12 Bases De 0.60 Y 0.40 X 0.70 Metros. Vidrio Templado De 10 Mm Bordes Pulidos Redondos De 2.00 Metros De Diametro, 8 Dilatadores De Acero Inoxidable</v>
          </cell>
          <cell r="E1216" t="str">
            <v>UN</v>
          </cell>
          <cell r="F1216">
            <v>10000000</v>
          </cell>
          <cell r="G1216">
            <v>41045</v>
          </cell>
        </row>
        <row r="1217">
          <cell r="C1217">
            <v>2258</v>
          </cell>
          <cell r="D1217" t="str">
            <v>Suministro E Instalacion De Mesa De Junta De 3 Puestos, Tipo C, Compuesta Por 2 Superficies Curvas De 2.40 X 0.80 Y 0.70 Metros, Bases Compuestas Por 3 Bases De 0.60 Y 0.40 X 0.70 Metros, 2 Arcos De 2.40 X 0.70 Metros</v>
          </cell>
          <cell r="E1217" t="str">
            <v>UN</v>
          </cell>
          <cell r="F1217">
            <v>2600000</v>
          </cell>
          <cell r="G1217">
            <v>41045</v>
          </cell>
        </row>
        <row r="1218">
          <cell r="C1218">
            <v>2263</v>
          </cell>
          <cell r="D1218" t="str">
            <v>Suministro E Instalación De Divisiones Modulares En Paño Y Vidrio, Paneles Llenos De 0.80, 0.60,Y 0.75 X 2.00 Metros,  Estructura Estrella En Aluminio Con Pintura Electrostática</v>
          </cell>
          <cell r="E1218" t="str">
            <v>M2</v>
          </cell>
          <cell r="F1218">
            <v>160000</v>
          </cell>
          <cell r="G1218">
            <v>41676</v>
          </cell>
        </row>
        <row r="1219">
          <cell r="C1219">
            <v>2265</v>
          </cell>
          <cell r="D1219" t="str">
            <v>Zócalo En Guardaescobas De Porcelanato O Cerámica</v>
          </cell>
          <cell r="E1219" t="str">
            <v>ML</v>
          </cell>
          <cell r="F1219">
            <v>12057.2</v>
          </cell>
          <cell r="G1219">
            <v>42478</v>
          </cell>
        </row>
        <row r="1220">
          <cell r="C1220">
            <v>2267</v>
          </cell>
          <cell r="D1220" t="str">
            <v>Pavimento En Concreto Rigido De 3500 Psi, Acelerado A 3 Días, E = 0.20 Metros Pasadores D = 1" - Longitud 0.35 Metros A Cada 0.30 Metros Y D= 1/2" - Longitud 0.85 Metros A Cada 1.20 Metros, Junta Y Antisol</v>
          </cell>
          <cell r="E1220" t="str">
            <v>M2</v>
          </cell>
          <cell r="F1220">
            <v>123210.94</v>
          </cell>
          <cell r="G1220">
            <v>42493</v>
          </cell>
        </row>
        <row r="1221">
          <cell r="C1221">
            <v>2268</v>
          </cell>
          <cell r="D1221" t="str">
            <v>Marco A Una Altura &gt; 4.00 Metros, En Concreto De 3000 Psi,   De 0.12 X 0.05 Metros, Incluye Varilla De Acero D = 1/4" Y Ganchos De Amarre</v>
          </cell>
          <cell r="E1221" t="str">
            <v>ML</v>
          </cell>
          <cell r="F1221">
            <v>99988.51</v>
          </cell>
          <cell r="G1221">
            <v>41366</v>
          </cell>
        </row>
        <row r="1222">
          <cell r="C1222">
            <v>2270</v>
          </cell>
          <cell r="D1222" t="str">
            <v>Letras Para Aviso En Cristanac Corona De 0.25 X 0.30 Metros, Aplicadas Sobre Muro A Una Altura &gt; 4.00 Metros</v>
          </cell>
          <cell r="E1222" t="str">
            <v>UN</v>
          </cell>
          <cell r="F1222">
            <v>87550.5</v>
          </cell>
          <cell r="G1222">
            <v>41366</v>
          </cell>
        </row>
        <row r="1223">
          <cell r="C1223">
            <v>2272</v>
          </cell>
          <cell r="D1223" t="str">
            <v>Columna De Altura 4.00 Metros, En Concreto De 3000 Psi, De 0.30 X 0.40 Metros, Incluye Acero De Refuerzo De 6 Varillas De 1/2", Estribos De 3/8" A Cada 0.20 Metros</v>
          </cell>
          <cell r="E1223" t="str">
            <v>ML</v>
          </cell>
          <cell r="F1223">
            <v>181285.19</v>
          </cell>
          <cell r="G1223">
            <v>41136</v>
          </cell>
        </row>
        <row r="1224">
          <cell r="C1224">
            <v>2274</v>
          </cell>
          <cell r="D1224" t="str">
            <v>Pavimento En Concreto Rígido De 5000 Psi E = 0.25 Metros, Pasadores D = 1 1/4" - Longitud  0.45 Metros A Cada 0.30 Metros Y 1/2" - Longitud 0.85 Metros A Cada 1.20 Metros, Junta Y Antisol</v>
          </cell>
          <cell r="E1224" t="str">
            <v>M2</v>
          </cell>
          <cell r="F1224">
            <v>149160.68</v>
          </cell>
          <cell r="G1224">
            <v>42493</v>
          </cell>
        </row>
        <row r="1225">
          <cell r="C1225">
            <v>2276</v>
          </cell>
          <cell r="D1225" t="str">
            <v>Andén En Adoquín Rectangular, Tipo Vehícular, De Colores De 0.20 X 0.10 Metros E = 0.08 Metros</v>
          </cell>
          <cell r="E1225" t="str">
            <v>M2</v>
          </cell>
          <cell r="F1225">
            <v>67396.7</v>
          </cell>
          <cell r="G1225">
            <v>42068</v>
          </cell>
        </row>
        <row r="1226">
          <cell r="C1226">
            <v>2277</v>
          </cell>
          <cell r="D1226" t="str">
            <v>Solado En Concreto De 1500 Psi E = 0.05 Metros</v>
          </cell>
          <cell r="E1226" t="str">
            <v>M2</v>
          </cell>
          <cell r="F1226">
            <v>27007.7</v>
          </cell>
          <cell r="G1226">
            <v>41345</v>
          </cell>
        </row>
        <row r="1227">
          <cell r="C1227">
            <v>2278</v>
          </cell>
          <cell r="D1227" t="str">
            <v>Remoción Y Acopio Manual De Material Contaminado</v>
          </cell>
          <cell r="E1227" t="str">
            <v>M3</v>
          </cell>
          <cell r="F1227">
            <v>27101.67</v>
          </cell>
          <cell r="G1227">
            <v>41346</v>
          </cell>
        </row>
        <row r="1228">
          <cell r="C1228">
            <v>2279</v>
          </cell>
          <cell r="D1228" t="str">
            <v>Viga De Sobrecimiento De 0.15 X 0.20 Metros, En Concreto De 4000 Psi, No Incluye Acero De Refuerzo</v>
          </cell>
          <cell r="E1228" t="str">
            <v>ML</v>
          </cell>
          <cell r="F1228">
            <v>44093.77</v>
          </cell>
          <cell r="G1228">
            <v>41072</v>
          </cell>
        </row>
        <row r="1229">
          <cell r="C1229">
            <v>2280</v>
          </cell>
          <cell r="D1229" t="str">
            <v>Columna En Concreto De 4000 Psi, Con Sistema De Bombeo, De 0.35 X 0.35 X  3.30 Metros, No Incluye Acero De Refuerzo</v>
          </cell>
          <cell r="E1229" t="str">
            <v>UN</v>
          </cell>
          <cell r="F1229">
            <v>372331.1</v>
          </cell>
          <cell r="G1229">
            <v>41072</v>
          </cell>
        </row>
        <row r="1230">
          <cell r="C1230">
            <v>2281</v>
          </cell>
          <cell r="D1230" t="str">
            <v>Losa Maciza, Gradas En Concreto Premezclado De 4000 Psi Con Bombeo, No Incluye Acero De Refuerzo</v>
          </cell>
          <cell r="E1230" t="str">
            <v>M3</v>
          </cell>
          <cell r="F1230">
            <v>731176.24</v>
          </cell>
          <cell r="G1230">
            <v>42534</v>
          </cell>
        </row>
        <row r="1231">
          <cell r="C1231">
            <v>2283</v>
          </cell>
          <cell r="D1231" t="str">
            <v>E - Suministro E Instalación De Lampara De Incrustar 2 X 17W T8, Pantalla Especular De 0.90 X 0.90 Metros</v>
          </cell>
          <cell r="E1231" t="str">
            <v>UN</v>
          </cell>
          <cell r="F1231">
            <v>226231.88</v>
          </cell>
          <cell r="G1231">
            <v>41451</v>
          </cell>
        </row>
        <row r="1232">
          <cell r="C1232">
            <v>2285</v>
          </cell>
          <cell r="D1232" t="str">
            <v>Pavimento En Concreto Rígido Mr = 650 Psi, E = 0.20 Metros, Pasadores D = 1" - Longitud 0.35 Metros A Cada 0.30 Metros Y D= 1/2" - Longitud 0.85 Metros A Cada 1.20 Metros, Junta Y Antisol</v>
          </cell>
          <cell r="E1232" t="str">
            <v>M2</v>
          </cell>
          <cell r="F1232">
            <v>138131.16</v>
          </cell>
          <cell r="G1232">
            <v>42493</v>
          </cell>
        </row>
        <row r="1233">
          <cell r="C1233">
            <v>2286</v>
          </cell>
          <cell r="D1233" t="str">
            <v>Losa Aligerada E = 0.50 Metros, En Concreto De 4000 Psi Bombeado, No Incluye Acero De Refuerzo</v>
          </cell>
          <cell r="E1233" t="str">
            <v>M2</v>
          </cell>
          <cell r="F1233">
            <v>220455.27</v>
          </cell>
          <cell r="G1233">
            <v>41073</v>
          </cell>
        </row>
        <row r="1234">
          <cell r="C1234">
            <v>2289</v>
          </cell>
          <cell r="D1234" t="str">
            <v>Suministro E Instalación De Puerta En Madera Tipo Ibiza De 0.81 X 2.03 Metros Incluye Marco, Bisagras, Cerradura De Seguridad De Doble Vuelta.</v>
          </cell>
          <cell r="E1234" t="str">
            <v>UN</v>
          </cell>
          <cell r="F1234">
            <v>587678.32999999996</v>
          </cell>
          <cell r="G1234">
            <v>41079</v>
          </cell>
        </row>
        <row r="1235">
          <cell r="C1235">
            <v>2306</v>
          </cell>
          <cell r="D1235" t="str">
            <v>Suministro E Instalación De Panel Mixto (Paño - Vidrio) De 0.60 X 2.00 Metros Para División Modular.</v>
          </cell>
          <cell r="E1235" t="str">
            <v>UN</v>
          </cell>
          <cell r="F1235">
            <v>192738</v>
          </cell>
          <cell r="G1235">
            <v>41087</v>
          </cell>
        </row>
        <row r="1236">
          <cell r="C1236">
            <v>2307</v>
          </cell>
          <cell r="D1236" t="str">
            <v>Suministro E Instalación De Panel Mixto (Paño - Vidrio) De 0.68 X 2.00 Metros Para División Modular.</v>
          </cell>
          <cell r="E1236" t="str">
            <v>UN</v>
          </cell>
          <cell r="F1236">
            <v>224862</v>
          </cell>
          <cell r="G1236">
            <v>41087</v>
          </cell>
        </row>
        <row r="1237">
          <cell r="C1237">
            <v>2308</v>
          </cell>
          <cell r="D1237" t="str">
            <v>Suministro E Instalación De Panel Mixto (Paño - Vidrio) De 0.72 X 2.00 Metros Para División Modular.</v>
          </cell>
          <cell r="E1237" t="str">
            <v>UN</v>
          </cell>
          <cell r="F1237">
            <v>231286</v>
          </cell>
          <cell r="G1237">
            <v>41087</v>
          </cell>
        </row>
        <row r="1238">
          <cell r="C1238">
            <v>2309</v>
          </cell>
          <cell r="D1238" t="str">
            <v>Suministro E Instalación De Panel Mixto (Paño - Vidrio) De 0.82 X 2.00 Metros Para División Modular.</v>
          </cell>
          <cell r="E1238" t="str">
            <v>UN</v>
          </cell>
          <cell r="F1238">
            <v>263409</v>
          </cell>
          <cell r="G1238">
            <v>41087</v>
          </cell>
        </row>
        <row r="1239">
          <cell r="C1239">
            <v>2310</v>
          </cell>
          <cell r="D1239" t="str">
            <v>Suministro E Instalación De Panel Mixto (Paño - Vidrio) De 0.90 X 2.00 Metros Para División Modular.</v>
          </cell>
          <cell r="E1239" t="str">
            <v>UN</v>
          </cell>
          <cell r="F1239">
            <v>289108</v>
          </cell>
          <cell r="G1239">
            <v>41087</v>
          </cell>
        </row>
        <row r="1240">
          <cell r="C1240">
            <v>2311</v>
          </cell>
          <cell r="D1240" t="str">
            <v>Suministro E Instalación De Panel Mixto (Paño - Vidrio) De 0.80 X 1.67 Metros Para División Modular.</v>
          </cell>
          <cell r="E1240" t="str">
            <v>UN</v>
          </cell>
          <cell r="F1240">
            <v>214582</v>
          </cell>
          <cell r="G1240">
            <v>41087</v>
          </cell>
        </row>
        <row r="1241">
          <cell r="C1241">
            <v>2312</v>
          </cell>
          <cell r="D1241" t="str">
            <v>Suministro E Instalación De Panel Mixto (Paño - Vidrio) De 0.35, 0.48, 0.49, 0.50, 0.60 X 1.67 Metros Para División Modular.</v>
          </cell>
          <cell r="E1241" t="str">
            <v>UN</v>
          </cell>
          <cell r="F1241">
            <v>160937</v>
          </cell>
          <cell r="G1241">
            <v>41087</v>
          </cell>
        </row>
        <row r="1242">
          <cell r="C1242">
            <v>2313</v>
          </cell>
          <cell r="D1242" t="str">
            <v>Suministro E Instalación De Panel Mixto (Paño - Vidrio) De 0.90 X 1.67 Metros Para División Modular.</v>
          </cell>
          <cell r="E1242" t="str">
            <v>UN</v>
          </cell>
          <cell r="F1242">
            <v>241405</v>
          </cell>
          <cell r="G1242">
            <v>41087</v>
          </cell>
        </row>
        <row r="1243">
          <cell r="C1243">
            <v>2314</v>
          </cell>
          <cell r="D1243" t="str">
            <v>Suministro E Instalación De Panel Mixto (Paño - Vidrio) De 0.60 X 1.30 Metros Para División Modular.</v>
          </cell>
          <cell r="E1243" t="str">
            <v>UN</v>
          </cell>
          <cell r="F1243">
            <v>125280</v>
          </cell>
          <cell r="G1243">
            <v>41087</v>
          </cell>
        </row>
        <row r="1244">
          <cell r="C1244">
            <v>2315</v>
          </cell>
          <cell r="D1244" t="str">
            <v>Suministro E Instalación De Panel Mixto (Paño - Vidrio) De 0.80 X 1.30 Metros Para División Modular.</v>
          </cell>
          <cell r="E1244" t="str">
            <v>UN</v>
          </cell>
          <cell r="F1244">
            <v>167040</v>
          </cell>
          <cell r="G1244">
            <v>41087</v>
          </cell>
        </row>
        <row r="1245">
          <cell r="C1245">
            <v>2316</v>
          </cell>
          <cell r="D1245" t="str">
            <v>Suministro E Instalación De Panel Mixto (Paño - Vidrio) De 0.73 X 1.30 Metros Para División Modular.</v>
          </cell>
          <cell r="E1245" t="str">
            <v>UN</v>
          </cell>
          <cell r="F1245">
            <v>152424</v>
          </cell>
          <cell r="G1245">
            <v>41087</v>
          </cell>
        </row>
        <row r="1246">
          <cell r="C1246">
            <v>2317</v>
          </cell>
          <cell r="D1246" t="str">
            <v>Suministro E Instalación De Panel Mixto (Paño - Vidrio) De 0.90 X 1.30 Metros Para División Modular.</v>
          </cell>
          <cell r="E1246" t="str">
            <v>UN</v>
          </cell>
          <cell r="F1246">
            <v>187920</v>
          </cell>
          <cell r="G1246">
            <v>41087</v>
          </cell>
        </row>
        <row r="1247">
          <cell r="C1247">
            <v>2318</v>
          </cell>
          <cell r="D1247" t="str">
            <v>Suministro E Instalación De Puerta Triplex  De 2.00 X 0.90, 0.80, 0.70 Metros, Incluye Marco Metálico, Bisagra Y Cerradura De Seguridad (Ver Diseño)</v>
          </cell>
          <cell r="E1247" t="str">
            <v>UN</v>
          </cell>
          <cell r="F1247">
            <v>340000</v>
          </cell>
          <cell r="G1247">
            <v>41087</v>
          </cell>
        </row>
        <row r="1248">
          <cell r="C1248">
            <v>2319</v>
          </cell>
          <cell r="D1248" t="str">
            <v>Suministro E Instalación De Superficie Micro En Fórmica De 1.80 X 0.90 X 0.60 Metros</v>
          </cell>
          <cell r="E1248" t="str">
            <v>UN</v>
          </cell>
          <cell r="F1248">
            <v>196308</v>
          </cell>
          <cell r="G1248">
            <v>41087</v>
          </cell>
        </row>
        <row r="1249">
          <cell r="C1249">
            <v>2320</v>
          </cell>
          <cell r="D1249" t="str">
            <v>Suministro E Instalación De Superficie Micro En Fórmica De 1.40, 1.35, 1.50 X 0.90 X 0.60 Metros</v>
          </cell>
          <cell r="E1249" t="str">
            <v>UN</v>
          </cell>
          <cell r="F1249">
            <v>178462</v>
          </cell>
          <cell r="G1249">
            <v>41087</v>
          </cell>
        </row>
        <row r="1250">
          <cell r="C1250">
            <v>2321</v>
          </cell>
          <cell r="D1250" t="str">
            <v>Suministro E Instalación De Superficie En Fórmica De 0.90 X 0.60 Metros</v>
          </cell>
          <cell r="E1250" t="str">
            <v>UN</v>
          </cell>
          <cell r="F1250">
            <v>107077</v>
          </cell>
          <cell r="G1250">
            <v>41087</v>
          </cell>
        </row>
        <row r="1251">
          <cell r="C1251">
            <v>2322</v>
          </cell>
          <cell r="D1251" t="str">
            <v>Suministro E Instalación De Superficie En Fórmica De 0.50, 0.60 X 0.60 Metros</v>
          </cell>
          <cell r="E1251" t="str">
            <v>UN</v>
          </cell>
          <cell r="F1251">
            <v>75846</v>
          </cell>
          <cell r="G1251">
            <v>41087</v>
          </cell>
        </row>
        <row r="1252">
          <cell r="C1252">
            <v>2323</v>
          </cell>
          <cell r="D1252" t="str">
            <v>Suministro E Instalación De Superficie En Fórmica De 0.78 X 0.60 Metros</v>
          </cell>
          <cell r="E1252" t="str">
            <v>UN</v>
          </cell>
          <cell r="F1252">
            <v>107077</v>
          </cell>
          <cell r="G1252">
            <v>41087</v>
          </cell>
        </row>
        <row r="1253">
          <cell r="C1253">
            <v>2324</v>
          </cell>
          <cell r="D1253" t="str">
            <v>Suministro E Instalación De Costado Metálico H</v>
          </cell>
          <cell r="E1253" t="str">
            <v>UN</v>
          </cell>
          <cell r="F1253">
            <v>50000</v>
          </cell>
          <cell r="G1253">
            <v>41087</v>
          </cell>
        </row>
        <row r="1254">
          <cell r="C1254">
            <v>2325</v>
          </cell>
          <cell r="D1254" t="str">
            <v>Suministro E Instalación De Falda Recta Metálica Perforada</v>
          </cell>
          <cell r="E1254" t="str">
            <v>UN</v>
          </cell>
          <cell r="F1254">
            <v>40000</v>
          </cell>
          <cell r="G1254">
            <v>41087</v>
          </cell>
        </row>
        <row r="1255">
          <cell r="C1255">
            <v>2328</v>
          </cell>
          <cell r="D1255" t="str">
            <v>Suministro E Instalación De Rejilla De Suministro De Aire Acondicionado En Aluminio Blanco De 15" X 6"</v>
          </cell>
          <cell r="E1255" t="str">
            <v>UN</v>
          </cell>
          <cell r="F1255">
            <v>79439</v>
          </cell>
          <cell r="G1255">
            <v>41086</v>
          </cell>
        </row>
        <row r="1256">
          <cell r="C1256">
            <v>2330</v>
          </cell>
          <cell r="D1256" t="str">
            <v>Desmonte Y Retiro De Tapa En Concreto De 1.00 X 0.70 Metros</v>
          </cell>
          <cell r="E1256" t="str">
            <v>UN</v>
          </cell>
          <cell r="F1256">
            <v>8112.5</v>
          </cell>
          <cell r="G1256">
            <v>41345</v>
          </cell>
        </row>
        <row r="1257">
          <cell r="C1257">
            <v>2331</v>
          </cell>
          <cell r="D1257" t="str">
            <v>Tapa De 0.70 X 1.00 X 0.07 Metros, En Concreto De 3000 Psi, Con Parrilla De Hierro De 1/2"  A Cada 0.20 Metros En Ambos Sentidos</v>
          </cell>
          <cell r="E1257" t="str">
            <v>UN</v>
          </cell>
          <cell r="F1257">
            <v>50251.76</v>
          </cell>
          <cell r="G1257">
            <v>41345</v>
          </cell>
        </row>
        <row r="1258">
          <cell r="C1258">
            <v>2332</v>
          </cell>
          <cell r="D1258" t="str">
            <v>Desmonte De Placa De Concreto De 3.40 X 1.00 Metros Con Equipo Pesado</v>
          </cell>
          <cell r="E1258" t="str">
            <v>UN</v>
          </cell>
          <cell r="F1258">
            <v>63828.57</v>
          </cell>
          <cell r="G1258">
            <v>41345</v>
          </cell>
        </row>
        <row r="1259">
          <cell r="C1259">
            <v>2333</v>
          </cell>
          <cell r="D1259" t="str">
            <v>Tapa De 3.40 X 1.00 X 0.10 Metros, En Concreto De 3000 Psi, Con Parrilla De Hierro De 1/2"  A Cada 0.20 Metros En Ambos Sentidos</v>
          </cell>
          <cell r="E1259" t="str">
            <v>UN</v>
          </cell>
          <cell r="F1259">
            <v>296497.95</v>
          </cell>
          <cell r="G1259">
            <v>41345</v>
          </cell>
        </row>
        <row r="1260">
          <cell r="C1260">
            <v>2335</v>
          </cell>
          <cell r="D1260" t="str">
            <v>Suministro E Instalación De Barrera Monodireccional New Yersey De Altura = 0.90 Metros X Base =  0.29 Metros  X Longitud = 1.00 Metros, Peso = 375 Kg, Tipo Titan O Similar. Incluye Cargue, Descargue Y Fijación Con Acero</v>
          </cell>
          <cell r="E1260" t="str">
            <v>UN</v>
          </cell>
          <cell r="F1260">
            <v>242243.20000000001</v>
          </cell>
          <cell r="G1260">
            <v>41200</v>
          </cell>
        </row>
        <row r="1261">
          <cell r="C1261">
            <v>2336</v>
          </cell>
          <cell r="D1261" t="str">
            <v>Kiosco Publicitario De 1.20 X 1.20 X 2.30 Metros, Elaborado En Perfilería De Aluminio Color Natural, Sistema Estructural (Vertical Y Horizontal) En Perfil De 3" Y 1 1/2", Tres Modulos Cerrados En Machimbre Plano, Piso En Lámina Alfajor De 1.5 Mm, Base En  Perfil De 1 1/2" Cuadrado, Techo En Lámina Termoacústica Ajover Con Estructura En Perfil De 1" Cuadrado Con Inclinación Para Desague, Puerta Tipo Persiana Elevadiza (Estera) Elaborada En Lámina Galvanizada Acabado En Color Aluminio (Ver Diseño)</v>
          </cell>
          <cell r="E1261" t="str">
            <v>UN</v>
          </cell>
          <cell r="F1261">
            <v>3960000</v>
          </cell>
          <cell r="G1261">
            <v>41113</v>
          </cell>
        </row>
        <row r="1262">
          <cell r="C1262">
            <v>2338</v>
          </cell>
          <cell r="D1262" t="str">
            <v>Suministro E Instalación De Tanque De Almacenamiento Plástico De 2000 Litros Tipo Colombit O Similar Incluye  Conexión.</v>
          </cell>
          <cell r="E1262" t="str">
            <v>UN</v>
          </cell>
          <cell r="F1262">
            <v>735578.33</v>
          </cell>
          <cell r="G1262">
            <v>42572</v>
          </cell>
        </row>
        <row r="1263">
          <cell r="C1263">
            <v>2341</v>
          </cell>
          <cell r="D1263" t="str">
            <v>Levante De Muro En Bloque De Cemento De 0.15 X 0.20 X 0.40, Reforzado Con Acero De 1/2", Incluye Relleno En Concreto De 2500 Psi Y Mortero De Pega 1:4</v>
          </cell>
          <cell r="E1263" t="str">
            <v>ML</v>
          </cell>
          <cell r="F1263">
            <v>30296.89</v>
          </cell>
          <cell r="G1263">
            <v>42496</v>
          </cell>
        </row>
        <row r="1264">
          <cell r="C1264">
            <v>2343</v>
          </cell>
          <cell r="D1264" t="str">
            <v>Enchape En Tableta Cristanac De 0.30 X 0.30 Metros</v>
          </cell>
          <cell r="E1264" t="str">
            <v>M2</v>
          </cell>
          <cell r="F1264">
            <v>189880.33</v>
          </cell>
          <cell r="G1264">
            <v>42578</v>
          </cell>
        </row>
        <row r="1265">
          <cell r="C1265">
            <v>2344</v>
          </cell>
          <cell r="D1265" t="str">
            <v>Pedestal En Concreto De 4000 Psi, No Incluye Acero De Refuerzo</v>
          </cell>
          <cell r="E1265" t="str">
            <v>M3</v>
          </cell>
          <cell r="F1265">
            <v>606702.61</v>
          </cell>
          <cell r="G1265">
            <v>42578</v>
          </cell>
        </row>
        <row r="1266">
          <cell r="C1266">
            <v>2345</v>
          </cell>
          <cell r="D1266" t="str">
            <v>Concreto De 4000 Psi Para  Encamisado De Columna Y Viga En Obra De Rehabilitación Estructural, Con Aplicación De Epóxico Sikadur 32, Sika Fiber Ad, Sika Fluid, Sika Set Nc, Formaletería Para Aseguramiento Y Apuntalamiento En La Zona</v>
          </cell>
          <cell r="E1266" t="str">
            <v>M3</v>
          </cell>
          <cell r="F1266">
            <v>1956113.87</v>
          </cell>
          <cell r="G1266">
            <v>41569</v>
          </cell>
        </row>
        <row r="1267">
          <cell r="C1267">
            <v>2349</v>
          </cell>
          <cell r="D1267" t="str">
            <v>Rehabilitación Cubierta Ligera Con Estructura En Madera Y Lámina De Eternit</v>
          </cell>
          <cell r="E1267" t="str">
            <v>M2</v>
          </cell>
          <cell r="F1267">
            <v>142575.88</v>
          </cell>
          <cell r="G1267">
            <v>41144</v>
          </cell>
        </row>
        <row r="1268">
          <cell r="C1268">
            <v>2353</v>
          </cell>
          <cell r="D1268" t="str">
            <v>Aplicación De Sikagrout - 200 En Obras De Rehabilitación</v>
          </cell>
          <cell r="E1268" t="str">
            <v>M3</v>
          </cell>
          <cell r="F1268">
            <v>10527715</v>
          </cell>
          <cell r="G1268">
            <v>41135</v>
          </cell>
        </row>
        <row r="1269">
          <cell r="C1269">
            <v>2355</v>
          </cell>
          <cell r="D1269" t="str">
            <v>Conectores De 3/8" De 0.10 Metros En Obra De Rehabilitación</v>
          </cell>
          <cell r="E1269" t="str">
            <v>UN</v>
          </cell>
          <cell r="F1269">
            <v>6119.37</v>
          </cell>
          <cell r="G1269">
            <v>41569</v>
          </cell>
        </row>
        <row r="1270">
          <cell r="C1270">
            <v>2356</v>
          </cell>
          <cell r="D1270" t="str">
            <v>Concreto De 4000 Psi, Para Losa Maciza E= 0.08 Metros En Obra De Rehabilitación Estructural Con Formaletería Para Aseguramiento Y Apuntalamiento En La Zona</v>
          </cell>
          <cell r="E1270" t="str">
            <v>M2</v>
          </cell>
          <cell r="F1270">
            <v>167949.62</v>
          </cell>
          <cell r="G1270">
            <v>41271</v>
          </cell>
        </row>
        <row r="1271">
          <cell r="C1271">
            <v>2357</v>
          </cell>
          <cell r="D1271" t="str">
            <v>Concreto De 4000 Psi Para Viga En Obra De Rehabilitación Estructural, Con Aplicación De Epóxico Sikadur 32, Sika Fiber Ad, Sika Fluid, Sika Set Nc, Formaletería Para Aseguramiento Y Apuntalamiento En La Zona</v>
          </cell>
          <cell r="E1271" t="str">
            <v>M3</v>
          </cell>
          <cell r="F1271">
            <v>1338931.5</v>
          </cell>
          <cell r="G1271">
            <v>41569</v>
          </cell>
        </row>
        <row r="1272">
          <cell r="C1272">
            <v>2358</v>
          </cell>
          <cell r="D1272" t="str">
            <v>Concreto  De 4000 Psi Para Encamisado De Viga En Obra De Rehabilitación Estructural, Con Aplicación De Epóxico Sikadur 32, Sika Fiber Ad, Sika Fluid, Sika Set Nc, Formaletería Para Aseguramiento Y Apuntalamiento En La Zona</v>
          </cell>
          <cell r="E1272" t="str">
            <v>M3</v>
          </cell>
          <cell r="F1272">
            <v>2245369.2000000002</v>
          </cell>
          <cell r="G1272">
            <v>41135</v>
          </cell>
        </row>
        <row r="1273">
          <cell r="C1273">
            <v>2367</v>
          </cell>
          <cell r="D1273" t="str">
            <v>Campamento  - Instalación Y Desmonte, Incluye Piso En Concreto Y Cubierta De Eternit, De 5.00 X 3.00 Metros</v>
          </cell>
          <cell r="E1273" t="str">
            <v>UN</v>
          </cell>
          <cell r="F1273">
            <v>4920000</v>
          </cell>
          <cell r="G1273">
            <v>42578</v>
          </cell>
        </row>
        <row r="1274">
          <cell r="C1274">
            <v>2368</v>
          </cell>
          <cell r="D1274" t="str">
            <v>Demolición De Concreto En Obras De Rehabilitación Estructural, Con Malla De Protección, Incluye Retiro De Material</v>
          </cell>
          <cell r="E1274" t="str">
            <v>M3</v>
          </cell>
          <cell r="F1274">
            <v>4851783.33</v>
          </cell>
          <cell r="G1274">
            <v>41569</v>
          </cell>
        </row>
        <row r="1275">
          <cell r="C1275">
            <v>2372</v>
          </cell>
          <cell r="D1275" t="str">
            <v>Concreto Para Espesores De 0 A 5 Centimetros En Obras De Rehabilitación Estructural, Con Aplicación De Sika Top - 122, Malla De Protección, Formaletería Para Aseguramiento Y Apuntalamiento En La Zona</v>
          </cell>
          <cell r="E1275" t="str">
            <v>M3</v>
          </cell>
          <cell r="F1275">
            <v>16306100</v>
          </cell>
          <cell r="G1275">
            <v>41569</v>
          </cell>
        </row>
        <row r="1276">
          <cell r="C1276">
            <v>2374</v>
          </cell>
          <cell r="D1276" t="str">
            <v>Concreto Para Espesores De 5 A 12 Centimetros Con + 30% En Gravilla En Obra De Rehabilitación Estructural, Con Sika Top - 122, Sikadur 32 Primer, Malla De Protección Y Formaletería Para Aseguramiento Y Apuntalamiento En La Zona</v>
          </cell>
          <cell r="E1276" t="str">
            <v>M3</v>
          </cell>
          <cell r="F1276">
            <v>14058371.789999999</v>
          </cell>
          <cell r="G1276">
            <v>41569</v>
          </cell>
        </row>
        <row r="1277">
          <cell r="C1277">
            <v>2377</v>
          </cell>
          <cell r="D1277" t="str">
            <v>Concreto Para Espesores Mayores A 12 Centimetros En Obra De Rehabilitación Estructural, Con Productos Sikadur 32 Primer, Sikaconcrelisto Re, Sikafiber Ad,  Sikafluid, Sikaset Nc, Malla De Protección Y Formaletería Para Aseguramiento Y Apuntalamiento En La Zona</v>
          </cell>
          <cell r="E1277" t="str">
            <v>M3</v>
          </cell>
          <cell r="F1277">
            <v>6805337.1900000004</v>
          </cell>
          <cell r="G1277">
            <v>42417</v>
          </cell>
        </row>
        <row r="1278">
          <cell r="C1278">
            <v>2381</v>
          </cell>
          <cell r="D1278" t="str">
            <v>Protección Del Refuerzo No Expuesto En Obras De Rehabilitación Estructural</v>
          </cell>
          <cell r="E1278" t="str">
            <v>M2</v>
          </cell>
          <cell r="F1278">
            <v>19006.96</v>
          </cell>
          <cell r="G1278">
            <v>41569</v>
          </cell>
        </row>
        <row r="1279">
          <cell r="C1279">
            <v>2383</v>
          </cell>
          <cell r="D1279" t="str">
            <v>Protección Del Concreto Con Sika Color C En Obras De Rehabilitación Estructural</v>
          </cell>
          <cell r="E1279" t="str">
            <v>M2</v>
          </cell>
          <cell r="F1279">
            <v>16953.7</v>
          </cell>
          <cell r="G1279">
            <v>41569</v>
          </cell>
        </row>
        <row r="1280">
          <cell r="C1280">
            <v>2387</v>
          </cell>
          <cell r="D1280" t="str">
            <v>Protección Del Acero De Refuerzo En Obras De Rehabilitación Estructural Con Sikatop Armatec 110 Epocem Y Malla De Protección</v>
          </cell>
          <cell r="E1280" t="str">
            <v>KG</v>
          </cell>
          <cell r="F1280">
            <v>13140.36</v>
          </cell>
          <cell r="G1280">
            <v>41569</v>
          </cell>
        </row>
        <row r="1281">
          <cell r="C1281">
            <v>2388</v>
          </cell>
          <cell r="D1281" t="str">
            <v>Escarificación De Columnas Y Vigas En Obras En Obras De  Rehabilitación Estructural</v>
          </cell>
          <cell r="E1281" t="str">
            <v>M2</v>
          </cell>
          <cell r="F1281">
            <v>14111.67</v>
          </cell>
          <cell r="G1281">
            <v>41570</v>
          </cell>
        </row>
        <row r="1282">
          <cell r="C1282">
            <v>2389</v>
          </cell>
          <cell r="D1282" t="str">
            <v>Concreto  De 3500 Psi Para Viga De Amarre No Incluye Acero De Refuerzo</v>
          </cell>
          <cell r="E1282" t="str">
            <v>M3</v>
          </cell>
          <cell r="F1282">
            <v>612305.30000000005</v>
          </cell>
          <cell r="G1282">
            <v>42538</v>
          </cell>
        </row>
        <row r="1283">
          <cell r="C1283">
            <v>2390</v>
          </cell>
          <cell r="D1283" t="str">
            <v>Instalación De Derivación Tif Rígida Acsr 1/0 Acsr - 2 Cu Awg S/N</v>
          </cell>
          <cell r="E1283" t="str">
            <v>UN</v>
          </cell>
          <cell r="F1283">
            <v>169770.59</v>
          </cell>
          <cell r="G1283">
            <v>41906</v>
          </cell>
        </row>
        <row r="1284">
          <cell r="C1284">
            <v>2399</v>
          </cell>
          <cell r="D1284" t="str">
            <v>Construcción Canalización Cada Dos Tubos De 3" De Diámetro, En Lecho De Arena</v>
          </cell>
          <cell r="E1284" t="str">
            <v>ML</v>
          </cell>
          <cell r="F1284">
            <v>49896.02</v>
          </cell>
          <cell r="G1284">
            <v>42135</v>
          </cell>
        </row>
        <row r="1285">
          <cell r="C1285">
            <v>2408</v>
          </cell>
          <cell r="D1285" t="str">
            <v>E - Suministro E Instalación De Conductor De Cobre Forrado, No. 1/0 Awg Thhw</v>
          </cell>
          <cell r="E1285" t="str">
            <v>ML</v>
          </cell>
          <cell r="F1285">
            <v>26894.38</v>
          </cell>
          <cell r="G1285">
            <v>41451</v>
          </cell>
        </row>
        <row r="1286">
          <cell r="C1286">
            <v>2427</v>
          </cell>
          <cell r="D1286" t="str">
            <v>Instalación De Paso Aéreo-Subterráneo Trif 13,2 Kv 2 Awg Cu</v>
          </cell>
          <cell r="E1286" t="str">
            <v>UN</v>
          </cell>
          <cell r="F1286">
            <v>1792701.46</v>
          </cell>
          <cell r="G1286">
            <v>42557</v>
          </cell>
        </row>
        <row r="1287">
          <cell r="C1287">
            <v>2429</v>
          </cell>
          <cell r="D1287" t="str">
            <v>Canalización Con Topo D=3"</v>
          </cell>
          <cell r="E1287" t="str">
            <v>ML</v>
          </cell>
          <cell r="F1287">
            <v>136035.9</v>
          </cell>
          <cell r="G1287">
            <v>42447</v>
          </cell>
        </row>
        <row r="1288">
          <cell r="C1288">
            <v>2430</v>
          </cell>
          <cell r="D1288" t="str">
            <v>Tendido De Línea Trif Subt Mt 15 Kv 3 X 2 Cu Por Ducto</v>
          </cell>
          <cell r="E1288" t="str">
            <v>ML</v>
          </cell>
          <cell r="F1288">
            <v>142896.19</v>
          </cell>
          <cell r="G1288">
            <v>42538</v>
          </cell>
        </row>
        <row r="1289">
          <cell r="C1289">
            <v>2431</v>
          </cell>
          <cell r="D1289" t="str">
            <v>Montaje Cruceta Metálica Aux De Protecciones</v>
          </cell>
          <cell r="E1289" t="str">
            <v>UN</v>
          </cell>
          <cell r="F1289">
            <v>1169124.95</v>
          </cell>
          <cell r="G1289">
            <v>41703</v>
          </cell>
        </row>
        <row r="1290">
          <cell r="C1290">
            <v>2432</v>
          </cell>
          <cell r="D1290" t="str">
            <v>Construcción Registro Con Tapa De 1,00 X 1,00 X 1,00 Metros En Mampostería</v>
          </cell>
          <cell r="E1290" t="str">
            <v>UN</v>
          </cell>
          <cell r="F1290">
            <v>1048510.21</v>
          </cell>
          <cell r="G1290">
            <v>42067</v>
          </cell>
        </row>
        <row r="1291">
          <cell r="C1291">
            <v>2433</v>
          </cell>
          <cell r="D1291" t="str">
            <v>Suministro E Instalación De Transformador Tipo Pad Mounted 112,5 Kva</v>
          </cell>
          <cell r="E1291" t="str">
            <v>UN</v>
          </cell>
          <cell r="F1291">
            <v>13940233</v>
          </cell>
          <cell r="G1291">
            <v>41388</v>
          </cell>
        </row>
        <row r="1292">
          <cell r="C1292">
            <v>2434</v>
          </cell>
          <cell r="D1292" t="str">
            <v>Foso Para Transformador</v>
          </cell>
          <cell r="E1292" t="str">
            <v>UN</v>
          </cell>
          <cell r="F1292">
            <v>1835115.96</v>
          </cell>
          <cell r="G1292">
            <v>41234</v>
          </cell>
        </row>
        <row r="1293">
          <cell r="C1293">
            <v>2435</v>
          </cell>
          <cell r="D1293" t="str">
            <v>Instalación De Puerta Cortafuego De 1,5 X 2,5 M</v>
          </cell>
          <cell r="E1293" t="str">
            <v>UN</v>
          </cell>
          <cell r="F1293">
            <v>4825662.5</v>
          </cell>
          <cell r="G1293">
            <v>41388</v>
          </cell>
        </row>
        <row r="1294">
          <cell r="C1294">
            <v>2438</v>
          </cell>
          <cell r="D1294" t="str">
            <v>Suministro E Instalación De Damper De 0,60 X 0,50 Metros</v>
          </cell>
          <cell r="E1294" t="str">
            <v>UN</v>
          </cell>
          <cell r="F1294">
            <v>743534.17</v>
          </cell>
          <cell r="G1294">
            <v>41375</v>
          </cell>
        </row>
        <row r="1295">
          <cell r="C1295">
            <v>2439</v>
          </cell>
          <cell r="D1295" t="str">
            <v>Instalación De Pararrayos Tipo Franklin Blunt P8 Con Mástil De 6 M</v>
          </cell>
          <cell r="E1295" t="str">
            <v>UN</v>
          </cell>
          <cell r="F1295">
            <v>298465.83</v>
          </cell>
          <cell r="G1295">
            <v>41388</v>
          </cell>
        </row>
        <row r="1296">
          <cell r="C1296">
            <v>2440</v>
          </cell>
          <cell r="D1296" t="str">
            <v>Instalación De Cable Cu 2/0 Awg Thhw En Tubería Emt 3/4"</v>
          </cell>
          <cell r="E1296" t="str">
            <v>UN</v>
          </cell>
          <cell r="F1296">
            <v>51656.47</v>
          </cell>
          <cell r="G1296">
            <v>41129</v>
          </cell>
        </row>
        <row r="1297">
          <cell r="C1297">
            <v>2441</v>
          </cell>
          <cell r="D1297" t="str">
            <v>Instalación De Electrodos De Pat Tipo Varilla De Cobre 5/8" X 2,4 M</v>
          </cell>
          <cell r="E1297" t="str">
            <v>UN</v>
          </cell>
          <cell r="F1297">
            <v>401165.16</v>
          </cell>
          <cell r="G1297">
            <v>42447</v>
          </cell>
        </row>
        <row r="1298">
          <cell r="C1298">
            <v>2442</v>
          </cell>
          <cell r="D1298" t="str">
            <v>Punto De Soldadura Exotérmica Cable - Cable Hasta 2/0</v>
          </cell>
          <cell r="E1298" t="str">
            <v>UN</v>
          </cell>
          <cell r="F1298">
            <v>79123.75</v>
          </cell>
          <cell r="G1298">
            <v>41927</v>
          </cell>
        </row>
        <row r="1299">
          <cell r="C1299">
            <v>2443</v>
          </cell>
          <cell r="D1299" t="str">
            <v>Instalación De Caja De Inspección Para Electrodo De Pat</v>
          </cell>
          <cell r="E1299" t="str">
            <v>UN</v>
          </cell>
          <cell r="F1299">
            <v>189208.78</v>
          </cell>
          <cell r="G1299">
            <v>42524</v>
          </cell>
        </row>
        <row r="1300">
          <cell r="C1300">
            <v>2450</v>
          </cell>
          <cell r="D1300" t="str">
            <v>Mortero 1:8</v>
          </cell>
          <cell r="E1300" t="str">
            <v>M3</v>
          </cell>
          <cell r="F1300">
            <v>162739.54</v>
          </cell>
          <cell r="G1300">
            <v>42438</v>
          </cell>
        </row>
        <row r="1301">
          <cell r="C1301">
            <v>2451</v>
          </cell>
          <cell r="D1301" t="str">
            <v>Suministro E Instalación De Breaker  Enchufable De 2 X 15 A</v>
          </cell>
          <cell r="E1301" t="str">
            <v>UN</v>
          </cell>
          <cell r="F1301">
            <v>39255.83</v>
          </cell>
          <cell r="G1301">
            <v>42135</v>
          </cell>
        </row>
        <row r="1302">
          <cell r="C1302">
            <v>2452</v>
          </cell>
          <cell r="D1302" t="str">
            <v>Suministro E Instalación De Breaker  Enchufable De 2 X 30 A</v>
          </cell>
          <cell r="E1302" t="str">
            <v>UN</v>
          </cell>
          <cell r="F1302">
            <v>39255.83</v>
          </cell>
          <cell r="G1302">
            <v>42578</v>
          </cell>
        </row>
        <row r="1303">
          <cell r="C1303">
            <v>2453</v>
          </cell>
          <cell r="D1303" t="str">
            <v>Suministro E Instalación De Breaker  Industrial De 3 X 30 A</v>
          </cell>
          <cell r="E1303" t="str">
            <v>UN</v>
          </cell>
          <cell r="F1303">
            <v>77192.5</v>
          </cell>
          <cell r="G1303">
            <v>42538</v>
          </cell>
        </row>
        <row r="1304">
          <cell r="C1304">
            <v>2454</v>
          </cell>
          <cell r="D1304" t="str">
            <v>Suministro E Instalación De Breaker  Industrial De 3 X 40 A</v>
          </cell>
          <cell r="E1304" t="str">
            <v>UN</v>
          </cell>
          <cell r="F1304">
            <v>103092.5</v>
          </cell>
          <cell r="G1304">
            <v>42524</v>
          </cell>
        </row>
        <row r="1305">
          <cell r="C1305">
            <v>2455</v>
          </cell>
          <cell r="D1305" t="str">
            <v>Suministro E Instalación De Breaker  Industrial De 3 X 80 A</v>
          </cell>
          <cell r="E1305" t="str">
            <v>UN</v>
          </cell>
          <cell r="F1305">
            <v>153292.5</v>
          </cell>
          <cell r="G1305">
            <v>42538</v>
          </cell>
        </row>
        <row r="1306">
          <cell r="C1306">
            <v>2456</v>
          </cell>
          <cell r="D1306" t="str">
            <v>Suministro E Instalación De Breaker  Industrial De 3 X 200 A</v>
          </cell>
          <cell r="E1306" t="str">
            <v>UN</v>
          </cell>
          <cell r="F1306">
            <v>320795.39</v>
          </cell>
          <cell r="G1306">
            <v>42524</v>
          </cell>
        </row>
        <row r="1307">
          <cell r="C1307">
            <v>2488</v>
          </cell>
          <cell r="D1307" t="str">
            <v>Suministro E Instalación De Bala Compacta Fluorescente 2 X 32 Wattios</v>
          </cell>
          <cell r="E1307" t="str">
            <v>UN</v>
          </cell>
          <cell r="F1307">
            <v>94251.67</v>
          </cell>
          <cell r="G1307">
            <v>42135</v>
          </cell>
        </row>
        <row r="1308">
          <cell r="C1308">
            <v>2490</v>
          </cell>
          <cell r="D1308" t="str">
            <v>Suministro E Instalación De Luminaria Fluorescente Hermética 2 X 32 Wattios Tipo Comercial De Encendido Instantáneo De Sobreponer</v>
          </cell>
          <cell r="E1308" t="str">
            <v>UN</v>
          </cell>
          <cell r="F1308">
            <v>121477.5</v>
          </cell>
          <cell r="G1308">
            <v>42135</v>
          </cell>
        </row>
        <row r="1309">
          <cell r="C1309">
            <v>2491</v>
          </cell>
          <cell r="D1309" t="str">
            <v>Suministro E Instalación De Tablero De Medida Trifásico Autosoportado Incluye 12 Medidores Monofásicos 3H</v>
          </cell>
          <cell r="E1309" t="str">
            <v>UN</v>
          </cell>
          <cell r="F1309">
            <v>20278050</v>
          </cell>
          <cell r="G1309">
            <v>41129</v>
          </cell>
        </row>
        <row r="1310">
          <cell r="C1310">
            <v>2492</v>
          </cell>
          <cell r="D1310" t="str">
            <v>Suministro E Instalación De Tablero Bifásico Con Puerta Para Totalizador 12 Circuitos Para Empotrar</v>
          </cell>
          <cell r="E1310" t="str">
            <v>UN</v>
          </cell>
          <cell r="F1310">
            <v>330858</v>
          </cell>
          <cell r="G1310">
            <v>41703</v>
          </cell>
        </row>
        <row r="1311">
          <cell r="C1311">
            <v>2493</v>
          </cell>
          <cell r="D1311" t="str">
            <v>Suministro E Instalación De Tablero Bifásico Con Puerta Y Espacio Para Totalizador 8 Circuitos Para Empotrar</v>
          </cell>
          <cell r="E1311" t="str">
            <v>UN</v>
          </cell>
          <cell r="F1311">
            <v>262448.09000000003</v>
          </cell>
          <cell r="G1311">
            <v>42538</v>
          </cell>
        </row>
        <row r="1312">
          <cell r="C1312">
            <v>2494</v>
          </cell>
          <cell r="D1312" t="str">
            <v>Suministro E Instalación De Tablero Trifásico Con Puerta Y Espacio Para Totalizador 42 Circuitos Para Empotrar</v>
          </cell>
          <cell r="E1312" t="str">
            <v>UN</v>
          </cell>
          <cell r="F1312">
            <v>1049807.69</v>
          </cell>
          <cell r="G1312">
            <v>42531</v>
          </cell>
        </row>
        <row r="1313">
          <cell r="C1313">
            <v>2495</v>
          </cell>
          <cell r="D1313" t="str">
            <v>Suministro E Instalación De Tablero Trifásico Con Puerta Y Espacio Para Totalizador 18 Circuitos Para Empotrar</v>
          </cell>
          <cell r="E1313" t="str">
            <v>UN</v>
          </cell>
          <cell r="F1313">
            <v>593568.98</v>
          </cell>
          <cell r="G1313">
            <v>41129</v>
          </cell>
        </row>
        <row r="1314">
          <cell r="C1314">
            <v>2496</v>
          </cell>
          <cell r="D1314" t="str">
            <v>Suministro E Instalación De Tablero Trifásico Con Puerta Y Espacio Para Totalizador 12 Circuitos Para Empotrar</v>
          </cell>
          <cell r="E1314" t="str">
            <v>UN</v>
          </cell>
          <cell r="F1314">
            <v>565275</v>
          </cell>
          <cell r="G1314">
            <v>42135</v>
          </cell>
        </row>
        <row r="1315">
          <cell r="C1315">
            <v>2497</v>
          </cell>
          <cell r="D1315" t="str">
            <v>Suministro E Instalación De Breaker Enchufable Desde 10 Hasta 60 Amperios</v>
          </cell>
          <cell r="E1315" t="str">
            <v>UN</v>
          </cell>
          <cell r="F1315">
            <v>23395.5</v>
          </cell>
          <cell r="G1315">
            <v>42447</v>
          </cell>
        </row>
        <row r="1316">
          <cell r="C1316">
            <v>2498</v>
          </cell>
          <cell r="D1316" t="str">
            <v>Suministro E Instalación De Breaker Enchufable De 1 X 15 Amperios</v>
          </cell>
          <cell r="E1316" t="str">
            <v>UN</v>
          </cell>
          <cell r="F1316">
            <v>25062.39</v>
          </cell>
          <cell r="G1316">
            <v>42524</v>
          </cell>
        </row>
        <row r="1317">
          <cell r="C1317">
            <v>2500</v>
          </cell>
          <cell r="D1317" t="str">
            <v>Suministro E Instalación De Tubería Pvc Conduit De 2 1/2"</v>
          </cell>
          <cell r="E1317" t="str">
            <v>ML</v>
          </cell>
          <cell r="F1317">
            <v>19530.13</v>
          </cell>
          <cell r="G1317">
            <v>42557</v>
          </cell>
        </row>
        <row r="1318">
          <cell r="C1318">
            <v>2506</v>
          </cell>
          <cell r="D1318" t="str">
            <v>Suministro E Instalación De Tubería Pvc Conduit De 1 1/2"</v>
          </cell>
          <cell r="E1318" t="str">
            <v>ML</v>
          </cell>
          <cell r="F1318">
            <v>10602.01</v>
          </cell>
          <cell r="G1318">
            <v>42557</v>
          </cell>
        </row>
        <row r="1319">
          <cell r="C1319">
            <v>2507</v>
          </cell>
          <cell r="D1319" t="str">
            <v>Suministro E Instalación De Tubería Pvc Conduit De 1"</v>
          </cell>
          <cell r="E1319" t="str">
            <v>ML</v>
          </cell>
          <cell r="F1319">
            <v>7576.33</v>
          </cell>
          <cell r="G1319">
            <v>42557</v>
          </cell>
        </row>
        <row r="1320">
          <cell r="C1320">
            <v>2508</v>
          </cell>
          <cell r="D1320" t="str">
            <v>Suministro E Instalación De Acometida Parcial 2 # 12 + #14T Cu Thhw</v>
          </cell>
          <cell r="E1320" t="str">
            <v>ML</v>
          </cell>
          <cell r="F1320">
            <v>14292.41</v>
          </cell>
          <cell r="G1320">
            <v>42135</v>
          </cell>
        </row>
        <row r="1321">
          <cell r="C1321">
            <v>2509</v>
          </cell>
          <cell r="D1321" t="str">
            <v>Suministro E Instalación Acometida Parcial 2#10 + #10 + 12T Cu Thhw</v>
          </cell>
          <cell r="E1321" t="str">
            <v>ML</v>
          </cell>
          <cell r="F1321">
            <v>6868.6</v>
          </cell>
          <cell r="G1321">
            <v>42135</v>
          </cell>
        </row>
        <row r="1322">
          <cell r="C1322">
            <v>2510</v>
          </cell>
          <cell r="D1322" t="str">
            <v>Suministro E Instalación Acometida Parcial 3#8 + #8 + 10T Cu Thhw</v>
          </cell>
          <cell r="E1322" t="str">
            <v>ML</v>
          </cell>
          <cell r="F1322">
            <v>18819.900000000001</v>
          </cell>
          <cell r="G1322">
            <v>42538</v>
          </cell>
        </row>
        <row r="1323">
          <cell r="C1323">
            <v>2511</v>
          </cell>
          <cell r="D1323" t="str">
            <v>Suministro E Instalación Acometida Parcial 3#2 + #2 + 4T Cu Thhw</v>
          </cell>
          <cell r="E1323" t="str">
            <v>ML</v>
          </cell>
          <cell r="F1323">
            <v>61157.47</v>
          </cell>
          <cell r="G1323">
            <v>42538</v>
          </cell>
        </row>
        <row r="1324">
          <cell r="C1324">
            <v>2512</v>
          </cell>
          <cell r="D1324" t="str">
            <v>Suministro E Instalación Acometida Parcial 3#4/0 + #4/0 + 2/0T Cu Thhw</v>
          </cell>
          <cell r="E1324" t="str">
            <v>ML</v>
          </cell>
          <cell r="F1324">
            <v>179573.78</v>
          </cell>
          <cell r="G1324">
            <v>42538</v>
          </cell>
        </row>
        <row r="1325">
          <cell r="C1325">
            <v>2513</v>
          </cell>
          <cell r="D1325" t="str">
            <v>Suministro E Instalación De Interruptor Conmutable (Pareja)</v>
          </cell>
          <cell r="E1325" t="str">
            <v>UN</v>
          </cell>
          <cell r="F1325">
            <v>162804.42000000001</v>
          </cell>
          <cell r="G1325">
            <v>41129</v>
          </cell>
        </row>
        <row r="1326">
          <cell r="C1326">
            <v>2514</v>
          </cell>
          <cell r="D1326" t="str">
            <v>Salida Toma Bifásica 220 V Con Polo A Tierra</v>
          </cell>
          <cell r="E1326" t="str">
            <v>UN</v>
          </cell>
          <cell r="F1326">
            <v>118579.11</v>
          </cell>
          <cell r="G1326">
            <v>42531</v>
          </cell>
        </row>
        <row r="1327">
          <cell r="C1327">
            <v>2515</v>
          </cell>
          <cell r="D1327" t="str">
            <v>Salida Para Toma Gfci 120 V Con Polo A Tierra</v>
          </cell>
          <cell r="E1327" t="str">
            <v>UN</v>
          </cell>
          <cell r="F1327">
            <v>110160.36</v>
          </cell>
          <cell r="G1327">
            <v>42538</v>
          </cell>
        </row>
        <row r="1328">
          <cell r="C1328">
            <v>2516</v>
          </cell>
          <cell r="D1328" t="str">
            <v>Salida Para Toma Trifásica 220 V Con Polo A Tierra</v>
          </cell>
          <cell r="E1328" t="str">
            <v>UN</v>
          </cell>
          <cell r="F1328">
            <v>143060.94</v>
          </cell>
          <cell r="G1328">
            <v>42531</v>
          </cell>
        </row>
        <row r="1329">
          <cell r="C1329">
            <v>2518</v>
          </cell>
          <cell r="D1329" t="str">
            <v>Suministro E Instalación De Cable  Thw De Cobre Desnudo Awg 1/0 Thhw</v>
          </cell>
          <cell r="E1329" t="str">
            <v>ML</v>
          </cell>
          <cell r="F1329">
            <v>38416.339999999997</v>
          </cell>
          <cell r="G1329">
            <v>42447</v>
          </cell>
        </row>
        <row r="1330">
          <cell r="C1330">
            <v>2520</v>
          </cell>
          <cell r="D1330" t="str">
            <v>Suministro E Instalación De Luminaria Mh 1000 Watios, 220 Voltios, Incluye Bombillo (Ver Diseño)</v>
          </cell>
          <cell r="E1330" t="str">
            <v>UN</v>
          </cell>
          <cell r="F1330">
            <v>1690850</v>
          </cell>
          <cell r="G1330">
            <v>41376</v>
          </cell>
        </row>
        <row r="1331">
          <cell r="C1331">
            <v>2522</v>
          </cell>
          <cell r="D1331" t="str">
            <v>Recurso Base Para Suplemento Tet Personal</v>
          </cell>
          <cell r="E1331" t="str">
            <v>UN</v>
          </cell>
          <cell r="F1331">
            <v>25000</v>
          </cell>
          <cell r="G1331">
            <v>41338</v>
          </cell>
        </row>
        <row r="1332">
          <cell r="C1332">
            <v>2523</v>
          </cell>
          <cell r="D1332" t="str">
            <v>Recursos Base Para Suplemento Tet Puente De Línea Trifásico M.T.</v>
          </cell>
          <cell r="E1332" t="str">
            <v>UN</v>
          </cell>
          <cell r="F1332">
            <v>178062.5</v>
          </cell>
          <cell r="G1332">
            <v>42557</v>
          </cell>
        </row>
        <row r="1333">
          <cell r="C1333">
            <v>2526</v>
          </cell>
          <cell r="D1333" t="str">
            <v>Descapote Y Limpieza A Máquina Y Adecuación Con Compactación Del Terreno Existente, Incluye Retiro De Material E= 0.25</v>
          </cell>
          <cell r="E1333" t="str">
            <v>M2</v>
          </cell>
          <cell r="F1333">
            <v>10243.950000000001</v>
          </cell>
          <cell r="G1333">
            <v>42667</v>
          </cell>
        </row>
        <row r="1334">
          <cell r="C1334">
            <v>2527</v>
          </cell>
          <cell r="D1334" t="str">
            <v>Viga Corona A Una Altura &gt; 4.00 Metros, En Concreto De 3000 Psi De 0.30 X 0.20 Metros Incluye Acero De Refuerzo 4 Varillas D = 1/2", Estribos D = 3/8" A Cada 0.15 Metros</v>
          </cell>
          <cell r="E1334" t="str">
            <v>ML</v>
          </cell>
          <cell r="F1334">
            <v>136563.32999999999</v>
          </cell>
          <cell r="G1334">
            <v>41136</v>
          </cell>
        </row>
        <row r="1335">
          <cell r="C1335">
            <v>2528</v>
          </cell>
          <cell r="D1335" t="str">
            <v>Canal En Concreto De 3000 Psi. B = 0.90 Metros, A = 0.70 Metros, E =  0.20 Metros, Con 11 Acero De Refuerzo D = 1/2" Long. 1.00 Metro, Estribos De 1/2" A Cada 0.40 Metros</v>
          </cell>
          <cell r="E1335" t="str">
            <v>ML</v>
          </cell>
          <cell r="F1335">
            <v>193515.81</v>
          </cell>
          <cell r="G1335">
            <v>41540</v>
          </cell>
        </row>
        <row r="1336">
          <cell r="C1336">
            <v>2529</v>
          </cell>
          <cell r="D1336" t="str">
            <v>Suministro E Instalación De Rejilla De Piso En Hierro Legitimo D = 1", De 0.90 Metros De Ancho</v>
          </cell>
          <cell r="E1336" t="str">
            <v>ML</v>
          </cell>
          <cell r="F1336">
            <v>170000</v>
          </cell>
          <cell r="G1336">
            <v>42443</v>
          </cell>
        </row>
        <row r="1337">
          <cell r="C1337">
            <v>2533</v>
          </cell>
          <cell r="D1337" t="str">
            <v>Suministro E Instalación De Interruptor Termomagnético M9 Para Riel Din 2 X 50 Amperios</v>
          </cell>
          <cell r="E1337" t="str">
            <v>UN</v>
          </cell>
          <cell r="F1337">
            <v>139910</v>
          </cell>
          <cell r="G1337">
            <v>41737</v>
          </cell>
        </row>
        <row r="1338">
          <cell r="C1338">
            <v>2534</v>
          </cell>
          <cell r="D1338" t="str">
            <v>Adecuación De Tablero De Energía Principal Y Alimentadores Provisionales De Tableros De Distribución Existentes</v>
          </cell>
          <cell r="E1338" t="str">
            <v>UN</v>
          </cell>
          <cell r="F1338">
            <v>1465250</v>
          </cell>
          <cell r="G1338">
            <v>41410</v>
          </cell>
        </row>
        <row r="1339">
          <cell r="C1339">
            <v>2535</v>
          </cell>
          <cell r="D1339" t="str">
            <v>Reorganización De Y Conexionado De Acometidas De Llegada Y Salida En Cuarto Eléctrico Actual</v>
          </cell>
          <cell r="E1339" t="str">
            <v>UN</v>
          </cell>
          <cell r="F1339">
            <v>3292816.67</v>
          </cell>
          <cell r="G1339">
            <v>41388</v>
          </cell>
        </row>
        <row r="1340">
          <cell r="C1340">
            <v>2536</v>
          </cell>
          <cell r="D1340" t="str">
            <v>Construcción De Muro En Bloque, Placa En Concreto De 3000 Psi, Para Protección De Gabinete Principal</v>
          </cell>
          <cell r="E1340" t="str">
            <v>UN</v>
          </cell>
          <cell r="F1340">
            <v>448940.65</v>
          </cell>
          <cell r="G1340">
            <v>41410</v>
          </cell>
        </row>
        <row r="1341">
          <cell r="C1341">
            <v>2537</v>
          </cell>
          <cell r="D1341" t="str">
            <v>Andén En Concreto De Fc = 3500 Psi, E= 0.08 Metros</v>
          </cell>
          <cell r="E1341" t="str">
            <v>M2</v>
          </cell>
          <cell r="F1341">
            <v>54386.29</v>
          </cell>
          <cell r="G1341">
            <v>42068</v>
          </cell>
        </row>
        <row r="1342">
          <cell r="C1342">
            <v>2540</v>
          </cell>
          <cell r="D1342" t="str">
            <v>Construcción De Baranda En Concreto De 4000 Psi, Altura 1.20 Metros, Incluye Anclaje Con Sikadur 42. (Ver Diseño)</v>
          </cell>
          <cell r="E1342" t="str">
            <v>ML</v>
          </cell>
          <cell r="F1342">
            <v>208538.14</v>
          </cell>
          <cell r="G1342">
            <v>41155</v>
          </cell>
        </row>
        <row r="1343">
          <cell r="C1343">
            <v>2541</v>
          </cell>
          <cell r="D1343" t="str">
            <v>Bordillo En Puente, De 0.30 X 0.30 Metros, En Concreto De 4000 Psi, Incluye Anclaje Con Sikadur 42 (Ver Diseño)</v>
          </cell>
          <cell r="E1343" t="str">
            <v>ML</v>
          </cell>
          <cell r="F1343">
            <v>102716.18</v>
          </cell>
          <cell r="G1343">
            <v>41155</v>
          </cell>
        </row>
        <row r="1344">
          <cell r="C1344">
            <v>2545</v>
          </cell>
          <cell r="D1344" t="str">
            <v>Junta Expansiva Para Losa De Puente</v>
          </cell>
          <cell r="E1344" t="str">
            <v>ML</v>
          </cell>
          <cell r="F1344">
            <v>268400.28000000003</v>
          </cell>
          <cell r="G1344">
            <v>41180</v>
          </cell>
        </row>
        <row r="1345">
          <cell r="C1345">
            <v>2546</v>
          </cell>
          <cell r="D1345" t="str">
            <v>Placa En Concreto De 3000 Psi, Estampado De Color, E = 0.05 Metros, Para Piso</v>
          </cell>
          <cell r="E1345" t="str">
            <v>M2</v>
          </cell>
          <cell r="F1345">
            <v>42609.9</v>
          </cell>
          <cell r="G1345">
            <v>42535</v>
          </cell>
        </row>
        <row r="1346">
          <cell r="C1346">
            <v>2547</v>
          </cell>
          <cell r="D1346" t="str">
            <v>Placa En Concreto De 3000 Psi, Estampado De Color, E = 0.05 Metros, Para Piso</v>
          </cell>
          <cell r="E1346" t="str">
            <v>M2</v>
          </cell>
          <cell r="F1346">
            <v>47808.67</v>
          </cell>
          <cell r="G1346">
            <v>41835</v>
          </cell>
        </row>
        <row r="1347">
          <cell r="C1347">
            <v>2552</v>
          </cell>
          <cell r="D1347" t="str">
            <v>Suministro E Instalación De Tubería Pvc Conduit De 2"</v>
          </cell>
          <cell r="E1347" t="str">
            <v>ML</v>
          </cell>
          <cell r="F1347">
            <v>17516.46</v>
          </cell>
          <cell r="G1347">
            <v>42447</v>
          </cell>
        </row>
        <row r="1348">
          <cell r="C1348">
            <v>2553</v>
          </cell>
          <cell r="D1348" t="str">
            <v>Suministro E Instalación De Tubería Pvc Conduit De 3"</v>
          </cell>
          <cell r="E1348" t="str">
            <v>ML</v>
          </cell>
          <cell r="F1348">
            <v>27629.46</v>
          </cell>
          <cell r="G1348">
            <v>42447</v>
          </cell>
        </row>
        <row r="1349">
          <cell r="C1349">
            <v>2556</v>
          </cell>
          <cell r="D1349" t="str">
            <v>Suministro E Instalación De Tubería Galvanizada De 1"</v>
          </cell>
          <cell r="E1349" t="str">
            <v>ML</v>
          </cell>
          <cell r="F1349">
            <v>35523.660000000003</v>
          </cell>
          <cell r="G1349">
            <v>41703</v>
          </cell>
        </row>
        <row r="1350">
          <cell r="C1350">
            <v>2557</v>
          </cell>
          <cell r="D1350" t="str">
            <v>Suministro E Instalación De Alambre 8 Thw Cobre Forrado 90° C - Awg</v>
          </cell>
          <cell r="E1350" t="str">
            <v>ML</v>
          </cell>
          <cell r="F1350">
            <v>4222.75</v>
          </cell>
          <cell r="G1350">
            <v>41388</v>
          </cell>
        </row>
        <row r="1351">
          <cell r="C1351">
            <v>2558</v>
          </cell>
          <cell r="D1351" t="str">
            <v>Suministro E Instalación De Cable Thw Cobre Desnudo 90° C - Awg 2</v>
          </cell>
          <cell r="E1351" t="str">
            <v>ML</v>
          </cell>
          <cell r="F1351">
            <v>14777.5</v>
          </cell>
          <cell r="G1351">
            <v>42557</v>
          </cell>
        </row>
        <row r="1352">
          <cell r="C1352">
            <v>2559</v>
          </cell>
          <cell r="D1352" t="str">
            <v>Suministro E Instalación De Alambre De Cobre No. 10 Awg Thhw</v>
          </cell>
          <cell r="E1352" t="str">
            <v>ML</v>
          </cell>
          <cell r="F1352">
            <v>3009.04</v>
          </cell>
          <cell r="G1352">
            <v>41906</v>
          </cell>
        </row>
        <row r="1353">
          <cell r="C1353">
            <v>2560</v>
          </cell>
          <cell r="D1353" t="str">
            <v>Suministro E Instalación De Cable Antifraude 2 X 8 + 8 Awg</v>
          </cell>
          <cell r="E1353" t="str">
            <v>ML</v>
          </cell>
          <cell r="F1353">
            <v>13189.5</v>
          </cell>
          <cell r="G1353">
            <v>41703</v>
          </cell>
        </row>
        <row r="1354">
          <cell r="C1354">
            <v>2564</v>
          </cell>
          <cell r="D1354" t="str">
            <v>Suministro E Instalación De Bajante Galvanizado Para Acometida Principal Incluye Accesorios (Ver Diseño)</v>
          </cell>
          <cell r="E1354" t="str">
            <v>UN</v>
          </cell>
          <cell r="F1354">
            <v>301035.5</v>
          </cell>
          <cell r="G1354">
            <v>41785</v>
          </cell>
        </row>
        <row r="1355">
          <cell r="C1355">
            <v>2565</v>
          </cell>
          <cell r="D1355" t="str">
            <v>Registro Eléctrico De 0.60 X 0.60 X 0.60 Metros En Concreto De 3.000 Psi, E = 0.10 Metros Incluye Malla Electrosoldada Y Tapa Con Marco En Angulo De Hierro De 1 1/2" X 3/16", Reja De Hierro De 1/2" Legítimo</v>
          </cell>
          <cell r="E1355" t="str">
            <v>UN</v>
          </cell>
          <cell r="F1355">
            <v>273054.12</v>
          </cell>
          <cell r="G1355">
            <v>42557</v>
          </cell>
        </row>
        <row r="1356">
          <cell r="C1356">
            <v>2566</v>
          </cell>
          <cell r="D1356" t="str">
            <v>Registro Eléctrico De 0.80 X 0.80 X 0.60 Metros En Concreto De 3.000 Psi, E = 0.10 Metros Incluye Malla Electrosoldada Y Tapa Con Marco En Angulo De Hierro De 1 1/2" X 3/16", Reja De Hierro De 1/2" Legítimo</v>
          </cell>
          <cell r="E1356" t="str">
            <v>UN</v>
          </cell>
          <cell r="F1356">
            <v>368078.23</v>
          </cell>
          <cell r="G1356">
            <v>42557</v>
          </cell>
        </row>
        <row r="1357">
          <cell r="C1357">
            <v>2567</v>
          </cell>
          <cell r="D1357" t="str">
            <v>Instalación De Transformador Monofásico 50 Kva, 13200 / 240 V, Incluye Elementos De Protección, Accesorios Para Postes</v>
          </cell>
          <cell r="E1357" t="str">
            <v>UN</v>
          </cell>
          <cell r="F1357">
            <v>8966835</v>
          </cell>
          <cell r="G1357">
            <v>42447</v>
          </cell>
        </row>
        <row r="1358">
          <cell r="C1358">
            <v>2569</v>
          </cell>
          <cell r="D1358" t="str">
            <v>Suministro E Instalación De Tablero De Contadores Con Sus Protecciones Y Accesorios De Montaje</v>
          </cell>
          <cell r="E1358" t="str">
            <v>UN</v>
          </cell>
          <cell r="F1358">
            <v>4007996</v>
          </cell>
          <cell r="G1358">
            <v>41388</v>
          </cell>
        </row>
        <row r="1359">
          <cell r="C1359">
            <v>2571</v>
          </cell>
          <cell r="D1359" t="str">
            <v>Empalme Subterraneo De Baja Tensión  Acometida 14 - 4</v>
          </cell>
          <cell r="E1359" t="str">
            <v>UN</v>
          </cell>
          <cell r="F1359">
            <v>164338.20000000001</v>
          </cell>
          <cell r="G1359">
            <v>42531</v>
          </cell>
        </row>
        <row r="1360">
          <cell r="C1360">
            <v>2572</v>
          </cell>
          <cell r="D1360" t="str">
            <v>Enchape De Muro En Piedra China Y Granito Lavado</v>
          </cell>
          <cell r="E1360" t="str">
            <v>M2</v>
          </cell>
          <cell r="F1360">
            <v>82731.13</v>
          </cell>
          <cell r="G1360">
            <v>41912</v>
          </cell>
        </row>
        <row r="1361">
          <cell r="C1361">
            <v>2573</v>
          </cell>
          <cell r="D1361" t="str">
            <v>Bordillo En Puente, De 0.20 X 0.20 Metros, En Concreto De 4000 Psi, Incluye Anclaje Con Sikadur 42 (Ver Diseño)</v>
          </cell>
          <cell r="E1361" t="str">
            <v>ML</v>
          </cell>
          <cell r="F1361">
            <v>76652.240000000005</v>
          </cell>
          <cell r="G1361">
            <v>41771</v>
          </cell>
        </row>
        <row r="1362">
          <cell r="C1362">
            <v>2574</v>
          </cell>
          <cell r="D1362" t="str">
            <v>Bordillo En Concreto De 4000 Psi De 0.20 X 0.50 Metros, No Incluye Acero De Refuerzo</v>
          </cell>
          <cell r="E1362" t="str">
            <v>ML</v>
          </cell>
          <cell r="F1362">
            <v>88844.85</v>
          </cell>
          <cell r="G1362">
            <v>41180</v>
          </cell>
        </row>
        <row r="1363">
          <cell r="C1363">
            <v>2575</v>
          </cell>
          <cell r="D1363" t="str">
            <v>Andén En Concreto De Fc = 4000 Psi, E = 0.10 Metros</v>
          </cell>
          <cell r="E1363" t="str">
            <v>M2</v>
          </cell>
          <cell r="F1363">
            <v>67302.16</v>
          </cell>
          <cell r="G1363">
            <v>42552</v>
          </cell>
        </row>
        <row r="1364">
          <cell r="C1364">
            <v>2576</v>
          </cell>
          <cell r="D1364" t="str">
            <v>Suministro E Instalación De Ventana Blindada En Nivel 5, Marcos Fabricados En Lámina De Acero Balística Calibre 12, Forrados Exteriormente  Con Lámina Nivel 5, Calibre 10, Vidrio En Polibinil De 0.60 Micras, De 42 Mm, Película Antiesquirla.</v>
          </cell>
          <cell r="E1364" t="str">
            <v>M2</v>
          </cell>
          <cell r="F1364">
            <v>1950000</v>
          </cell>
          <cell r="G1364">
            <v>41697</v>
          </cell>
        </row>
        <row r="1365">
          <cell r="C1365">
            <v>2577</v>
          </cell>
          <cell r="D1365" t="str">
            <v>Suministro E Instalación De Ventana Blindada En Nivel 3, Marcos Fabricados En Lámina De Acero Balística Calibre 12, Forrados Exteriormente  Con Lámina Nivel 3, Calibre 10, Vidrio En Polibinil De 0.60 Micras, De 24 Mm, Película Antiesquirla, Pintura Orneada Color Anolock De Alta Biscosidad, Empotrada Con Chazos De Expansión De 1/2" X 6"</v>
          </cell>
          <cell r="E1365" t="str">
            <v>M2</v>
          </cell>
          <cell r="F1365">
            <v>1750000</v>
          </cell>
          <cell r="G1365">
            <v>41697</v>
          </cell>
        </row>
        <row r="1366">
          <cell r="C1366">
            <v>2578</v>
          </cell>
          <cell r="D1366" t="str">
            <v>Suministro E Instalación De Puerta Blindada Nivel 3, Marco Fabricado En Lámina Calibre 10, Hoja Montada Sobre Una Estructura De Tubo Cuadrado Calibre 10 Y Cubierta En Acero Calibre 10, Bisagras Tubulares  En Acero De 3/4", Con Graceras Para Mantenimiento, Pintura Orneada Color Anolock De Alta Biscosidad, Vidrio En Polibinil Cristal No. 1, Con Película Antiesquirla</v>
          </cell>
          <cell r="E1366" t="str">
            <v>M2</v>
          </cell>
          <cell r="F1366">
            <v>2550000</v>
          </cell>
          <cell r="G1366">
            <v>41697</v>
          </cell>
        </row>
        <row r="1367">
          <cell r="C1367">
            <v>2579</v>
          </cell>
          <cell r="D1367" t="str">
            <v>Suministro E Instalación De Compuerta De Escape Y Persiana Blindada, Nivel 3, Marco Fabricado En Lámina Calibre 10, Hoja Escualizable, Montada Sobre Una Estructura De Tubo Cuadrado Calibre 10, Cubierta En Acero Calibre 10, De 0.60 Metros X 0.25 Metros</v>
          </cell>
          <cell r="E1367" t="str">
            <v>UN</v>
          </cell>
          <cell r="F1367">
            <v>850000</v>
          </cell>
          <cell r="G1367">
            <v>41697</v>
          </cell>
        </row>
        <row r="1368">
          <cell r="C1368">
            <v>2585</v>
          </cell>
          <cell r="D1368" t="str">
            <v>P. B. O. Mantenimiento De Vias Con Asfalto En Frio Modificado Con Polimeros:  Hueco Tipo A. (Area Entre 0.0025&lt;A&lt;0.0225) M2, Incluye Demolición En Pavimento Rigido Y Retiro De Material Cuando Se Requiera</v>
          </cell>
          <cell r="E1368" t="str">
            <v>UN</v>
          </cell>
          <cell r="F1368">
            <v>16049.98</v>
          </cell>
          <cell r="G1368">
            <v>42740</v>
          </cell>
        </row>
        <row r="1369">
          <cell r="C1369">
            <v>2587</v>
          </cell>
          <cell r="D1369" t="str">
            <v>P. B. O. Mantenimiento De Vias Con Asfalto En Frio Modificado Con Polimeros: Hueco Tipo B. (Area Entre 0.0225&lt;A&lt;0.09) M2, Incluye Demolición En Pavimento Rigido Y Retiro De Material Cuando Se Requiera</v>
          </cell>
          <cell r="E1369" t="str">
            <v>UN</v>
          </cell>
          <cell r="F1369">
            <v>57977.93</v>
          </cell>
          <cell r="G1369">
            <v>42740</v>
          </cell>
        </row>
        <row r="1370">
          <cell r="C1370">
            <v>2588</v>
          </cell>
          <cell r="D1370" t="str">
            <v>P. B. O. Mantenimiento De Vias Con Asfalto En Frio Modificado Con Polimeros: Hueco Tipo C. (Área Entre 0.09&lt;A&lt;0.16) M2, Incluye Demolición En Pavimento Rígido Y Retiro De Material Cuando Se Requiera</v>
          </cell>
          <cell r="E1370" t="str">
            <v>UN</v>
          </cell>
          <cell r="F1370">
            <v>96511.39</v>
          </cell>
          <cell r="G1370">
            <v>42740</v>
          </cell>
        </row>
        <row r="1371">
          <cell r="C1371">
            <v>2589</v>
          </cell>
          <cell r="D1371" t="str">
            <v>P. B. O. Mantenimiento De Vias Con Asfalto En Frio Modificado Con Polimeros: Hueco Tipo D. (Área Entre 0.16&lt;A&lt;0.25) M2, Incluye Demolición En Pavimento Rígido Y Retiro De Material Cuando Se Requiera</v>
          </cell>
          <cell r="E1371" t="str">
            <v>UN</v>
          </cell>
          <cell r="F1371">
            <v>118818.12</v>
          </cell>
          <cell r="G1371">
            <v>42740</v>
          </cell>
        </row>
        <row r="1372">
          <cell r="C1372">
            <v>2590</v>
          </cell>
          <cell r="D1372" t="str">
            <v>P. B. O. Mantenimiento De Vias Con Asfalto En Frio Modificado Con Polimeros: Hueco Tipo E. (Área Entre 0.25&lt;A&lt;0.36) M2, Incluye Demolición En Pavimento Rígido Y Retiro De Material Cuando Se Requiera</v>
          </cell>
          <cell r="E1372" t="str">
            <v>UN</v>
          </cell>
          <cell r="F1372">
            <v>140876.57</v>
          </cell>
          <cell r="G1372">
            <v>42740</v>
          </cell>
        </row>
        <row r="1373">
          <cell r="C1373">
            <v>2591</v>
          </cell>
          <cell r="D1373" t="str">
            <v>P. B. O. Mantenimiento De Vias Con Asfalto En Frio Modificado Con Polimeros: Hueco Tipo F. (Área Entre 0.36&lt;A&lt;0.49) M2, Incluye Demolición En Pavimento Rígido Y Retiro De Material Cuando Se Requiera</v>
          </cell>
          <cell r="E1373" t="str">
            <v>UN</v>
          </cell>
          <cell r="F1373">
            <v>235596.17</v>
          </cell>
          <cell r="G1373">
            <v>42740</v>
          </cell>
        </row>
        <row r="1374">
          <cell r="C1374">
            <v>2592</v>
          </cell>
          <cell r="D1374" t="str">
            <v>P. B. O. Mantenimiento De Vias Con Asfalto En Frio Modificado Con Polimeros: Hueco Tipo G. Area Mayor A 0.50 M2, Incluye Demolición En Pavimento Rigido Y Retiro De Material Cuando Se Requiera</v>
          </cell>
          <cell r="E1374" t="str">
            <v>M2</v>
          </cell>
          <cell r="F1374">
            <v>263706.03000000003</v>
          </cell>
          <cell r="G1374">
            <v>42740</v>
          </cell>
        </row>
        <row r="1375">
          <cell r="C1375">
            <v>2593</v>
          </cell>
          <cell r="D1375" t="str">
            <v>P. B. O. Mantenimiento De Vias Con Asfalto En Frio Modificado Con Polimeros: Grietas. Ancho Menor A 0.10 M, Incluye Demolición En Pavimento Rígido Y Retiro De Material Cuando Se Requiera</v>
          </cell>
          <cell r="E1375" t="str">
            <v>ML</v>
          </cell>
          <cell r="F1375">
            <v>43543.09</v>
          </cell>
          <cell r="G1375">
            <v>42740</v>
          </cell>
        </row>
        <row r="1376">
          <cell r="C1376">
            <v>2595</v>
          </cell>
          <cell r="D1376" t="str">
            <v>Enrocado De Protección Con Piedra Ciclópea Y Concreto Premezclado De 2000 Psi, E = 0.20 Metros (Cunetas Y Taludes)</v>
          </cell>
          <cell r="E1376" t="str">
            <v>M2</v>
          </cell>
          <cell r="F1376">
            <v>70688.100000000006</v>
          </cell>
          <cell r="G1376">
            <v>42249</v>
          </cell>
        </row>
        <row r="1377">
          <cell r="C1377">
            <v>2600</v>
          </cell>
          <cell r="D1377" t="str">
            <v>Desmonte De Marcos De Portería De Cancha Deportiva</v>
          </cell>
          <cell r="E1377" t="str">
            <v>UN</v>
          </cell>
          <cell r="F1377">
            <v>38380.550000000003</v>
          </cell>
          <cell r="G1377">
            <v>41680</v>
          </cell>
        </row>
        <row r="1378">
          <cell r="C1378">
            <v>2601</v>
          </cell>
          <cell r="D1378" t="str">
            <v>Relleno En Material Seleccionado (Arena Santo Tomás)</v>
          </cell>
          <cell r="E1378" t="str">
            <v>M3</v>
          </cell>
          <cell r="F1378">
            <v>33674.42</v>
          </cell>
          <cell r="G1378">
            <v>42524</v>
          </cell>
        </row>
        <row r="1379">
          <cell r="C1379">
            <v>2602</v>
          </cell>
          <cell r="D1379" t="str">
            <v>Nivelación Y Compactación De Cancha E = 0.10 Metros, Con Caliche</v>
          </cell>
          <cell r="E1379" t="str">
            <v>M2</v>
          </cell>
          <cell r="F1379">
            <v>9991.9699999999993</v>
          </cell>
          <cell r="G1379">
            <v>42578</v>
          </cell>
        </row>
        <row r="1380">
          <cell r="C1380">
            <v>2604</v>
          </cell>
          <cell r="D1380" t="str">
            <v>Pintura En Barniz Sintético</v>
          </cell>
          <cell r="E1380" t="str">
            <v>M2</v>
          </cell>
          <cell r="F1380">
            <v>15310.77</v>
          </cell>
          <cell r="G1380">
            <v>41386</v>
          </cell>
        </row>
        <row r="1381">
          <cell r="C1381">
            <v>2606</v>
          </cell>
          <cell r="D1381" t="str">
            <v>Suministro E Instalación De Baranda Con  Altura  1.10 Metros, En Calado Prefabricado Ornamental Tipo Villanueva, Incluye Pasamanos Moldurado</v>
          </cell>
          <cell r="E1381" t="str">
            <v>ML</v>
          </cell>
          <cell r="F1381">
            <v>149136.76999999999</v>
          </cell>
          <cell r="G1381">
            <v>41220</v>
          </cell>
        </row>
        <row r="1382">
          <cell r="C1382">
            <v>2607</v>
          </cell>
          <cell r="D1382" t="str">
            <v>Suministro E Instalación De Closet En Madera De Roble,  De 2.00 X 1.80 X 0.60 Metros, Acabado Con Pintura Color Caramelo (Ver Diseño)</v>
          </cell>
          <cell r="E1382" t="str">
            <v>M2</v>
          </cell>
          <cell r="F1382">
            <v>700000</v>
          </cell>
          <cell r="G1382">
            <v>41220</v>
          </cell>
        </row>
        <row r="1383">
          <cell r="C1383">
            <v>2608</v>
          </cell>
          <cell r="D1383" t="str">
            <v>Suministro E Instalación De Ventana En Madera De Cedro De 1.00 X 2.20 Metros, Con Persianas, Incluye  Pintura Para Madera Color Caramelo (Ver Diseño)</v>
          </cell>
          <cell r="E1383" t="str">
            <v>UN</v>
          </cell>
          <cell r="F1383">
            <v>320000</v>
          </cell>
          <cell r="G1383">
            <v>41220</v>
          </cell>
        </row>
        <row r="1384">
          <cell r="C1384">
            <v>2611</v>
          </cell>
          <cell r="D1384" t="str">
            <v>Viga Aérea En Concreto De 3000 Psi De 0.40 X 0.35 A La Vista, No Incluye Acero De Refuerzo</v>
          </cell>
          <cell r="E1384" t="str">
            <v>ML</v>
          </cell>
          <cell r="F1384">
            <v>83752.789999999994</v>
          </cell>
          <cell r="G1384">
            <v>41311</v>
          </cell>
        </row>
        <row r="1385">
          <cell r="C1385">
            <v>2612</v>
          </cell>
          <cell r="D1385" t="str">
            <v>Viga Aérea En Concreto De 3000 Psi De 0.10 X 0.35 A La Vista, No Incluye Acero De Refuerzo</v>
          </cell>
          <cell r="E1385" t="str">
            <v>ML</v>
          </cell>
          <cell r="F1385">
            <v>40697.230000000003</v>
          </cell>
          <cell r="G1385">
            <v>41311</v>
          </cell>
        </row>
        <row r="1386">
          <cell r="C1386">
            <v>2613</v>
          </cell>
          <cell r="D1386" t="str">
            <v>Viga Aérea En Concreto De 3000 Psi De 0.12 X 0.35 A La Vista, No Incluye Acero De Refuerzo</v>
          </cell>
          <cell r="E1386" t="str">
            <v>ML</v>
          </cell>
          <cell r="F1386">
            <v>40697.230000000003</v>
          </cell>
          <cell r="G1386">
            <v>41344</v>
          </cell>
        </row>
        <row r="1387">
          <cell r="C1387">
            <v>2614</v>
          </cell>
          <cell r="D1387" t="str">
            <v>Viga Aérea En Concreto De 3000 Psi De 0.30 X 0.35 A La Vista, No Incluye Acero De Refuerzo</v>
          </cell>
          <cell r="E1387" t="str">
            <v>ML</v>
          </cell>
          <cell r="F1387">
            <v>71720.11</v>
          </cell>
          <cell r="G1387">
            <v>41311</v>
          </cell>
        </row>
        <row r="1388">
          <cell r="C1388">
            <v>2616</v>
          </cell>
          <cell r="D1388" t="str">
            <v>Losa Aligerada Con Casetón Ecológico De Icopor, Altura 0.40 Metros, Incluye Torta Superior De 0.05 Metros En Concreto De 3000 Psi</v>
          </cell>
          <cell r="E1388" t="str">
            <v>M2</v>
          </cell>
          <cell r="F1388">
            <v>103492.03</v>
          </cell>
          <cell r="G1388">
            <v>42538</v>
          </cell>
        </row>
        <row r="1389">
          <cell r="C1389">
            <v>2617</v>
          </cell>
          <cell r="D1389" t="str">
            <v>Columna En Concreto De 3000 Psi, De 0.30 X 0.30 Metros, No Incluye Acero De Refuerzo</v>
          </cell>
          <cell r="E1389" t="str">
            <v>M3</v>
          </cell>
          <cell r="F1389">
            <v>696658</v>
          </cell>
          <cell r="G1389">
            <v>42241</v>
          </cell>
        </row>
        <row r="1390">
          <cell r="C1390">
            <v>2627</v>
          </cell>
          <cell r="D1390" t="str">
            <v>Suministro E Instalación De Tablero Trifásico Con Puerta Y Espacio Para Totalizador De 24 Circuitos Para Empotrar</v>
          </cell>
          <cell r="E1390" t="str">
            <v>UN</v>
          </cell>
          <cell r="F1390">
            <v>468545.83</v>
          </cell>
          <cell r="G1390">
            <v>42538</v>
          </cell>
        </row>
        <row r="1391">
          <cell r="C1391">
            <v>2628</v>
          </cell>
          <cell r="D1391" t="str">
            <v>Suministro E Instalación De Tablero Trifásico Con Puerta Y Espacio Para Totalizador De 30 Circuitos Para Empotrar</v>
          </cell>
          <cell r="E1391" t="str">
            <v>UN</v>
          </cell>
          <cell r="F1391">
            <v>590420.75</v>
          </cell>
          <cell r="G1391">
            <v>42531</v>
          </cell>
        </row>
        <row r="1392">
          <cell r="C1392">
            <v>2629</v>
          </cell>
          <cell r="D1392" t="str">
            <v>Suministro E Instalación De Breaker  Industrial De 3 X 400 A</v>
          </cell>
          <cell r="E1392" t="str">
            <v>UN</v>
          </cell>
          <cell r="F1392">
            <v>611443.57999999996</v>
          </cell>
          <cell r="G1392">
            <v>42135</v>
          </cell>
        </row>
        <row r="1393">
          <cell r="C1393">
            <v>2630</v>
          </cell>
          <cell r="D1393" t="str">
            <v>Suministro E Instalación De Breaker  Industrial De 3 X 250 A</v>
          </cell>
          <cell r="E1393" t="str">
            <v>UN</v>
          </cell>
          <cell r="F1393">
            <v>462573.67</v>
          </cell>
          <cell r="G1393">
            <v>41927</v>
          </cell>
        </row>
        <row r="1394">
          <cell r="C1394">
            <v>2631</v>
          </cell>
          <cell r="D1394" t="str">
            <v>Suministro E Instalación De Breaker  Industrial De 3 X 125 A</v>
          </cell>
          <cell r="E1394" t="str">
            <v>UN</v>
          </cell>
          <cell r="F1394">
            <v>369198.75</v>
          </cell>
          <cell r="G1394">
            <v>42067</v>
          </cell>
        </row>
        <row r="1395">
          <cell r="C1395">
            <v>2632</v>
          </cell>
          <cell r="D1395" t="str">
            <v>Suministro E Instalación De Breaker  Industrial De 3 X 100 A</v>
          </cell>
          <cell r="E1395" t="str">
            <v>UN</v>
          </cell>
          <cell r="F1395">
            <v>143918.75</v>
          </cell>
          <cell r="G1395">
            <v>42578</v>
          </cell>
        </row>
        <row r="1396">
          <cell r="C1396">
            <v>2633</v>
          </cell>
          <cell r="D1396" t="str">
            <v>Suministro E Instalación De Breaker  Industrial De 3 X 70 A</v>
          </cell>
          <cell r="E1396" t="str">
            <v>UN</v>
          </cell>
          <cell r="F1396">
            <v>143192.5</v>
          </cell>
          <cell r="G1396">
            <v>42067</v>
          </cell>
        </row>
        <row r="1397">
          <cell r="C1397">
            <v>2634</v>
          </cell>
          <cell r="D1397" t="str">
            <v>Suministro E Instalación De Breaker  Industrial De 3 X 50 A</v>
          </cell>
          <cell r="E1397" t="str">
            <v>UN</v>
          </cell>
          <cell r="F1397">
            <v>103092.5</v>
          </cell>
          <cell r="G1397">
            <v>42538</v>
          </cell>
        </row>
        <row r="1398">
          <cell r="C1398">
            <v>2635</v>
          </cell>
          <cell r="D1398" t="str">
            <v>Suministro E Instalación De Breaker  Enchufable De 2 X 20 A</v>
          </cell>
          <cell r="E1398" t="str">
            <v>UN</v>
          </cell>
          <cell r="F1398">
            <v>33562.5</v>
          </cell>
          <cell r="G1398">
            <v>42578</v>
          </cell>
        </row>
        <row r="1399">
          <cell r="C1399">
            <v>2637</v>
          </cell>
          <cell r="D1399" t="str">
            <v>Suministro E Instalación De Transformador Tipo Pad Mounted 150 Kva</v>
          </cell>
          <cell r="E1399" t="str">
            <v>UN</v>
          </cell>
          <cell r="F1399">
            <v>14592800</v>
          </cell>
          <cell r="G1399">
            <v>42557</v>
          </cell>
        </row>
        <row r="1400">
          <cell r="C1400">
            <v>2638</v>
          </cell>
          <cell r="D1400" t="str">
            <v>Suministro E Instalación De Tubería Pvc Conduit De 3/4"</v>
          </cell>
          <cell r="E1400" t="str">
            <v>ML</v>
          </cell>
          <cell r="F1400">
            <v>8812.07</v>
          </cell>
          <cell r="G1400">
            <v>42557</v>
          </cell>
        </row>
        <row r="1401">
          <cell r="C1401">
            <v>2639</v>
          </cell>
          <cell r="D1401" t="str">
            <v>Suministro E Instalación Acometida Parcial 3#4 + #4 + #6T Cu Thhw</v>
          </cell>
          <cell r="E1401" t="str">
            <v>ML</v>
          </cell>
          <cell r="F1401">
            <v>197778.02</v>
          </cell>
          <cell r="G1401">
            <v>42531</v>
          </cell>
        </row>
        <row r="1402">
          <cell r="C1402">
            <v>2640</v>
          </cell>
          <cell r="D1402" t="str">
            <v>Sumnistro E Instalación De Baranda En Tubo De Acero Inoxidable De 2", Altura 0.90, Con Antepecho En Vidrio Templado De 10Mm</v>
          </cell>
          <cell r="E1402" t="str">
            <v>ML</v>
          </cell>
          <cell r="F1402">
            <v>327800</v>
          </cell>
          <cell r="G1402">
            <v>42403</v>
          </cell>
        </row>
        <row r="1403">
          <cell r="C1403">
            <v>2642</v>
          </cell>
          <cell r="D1403" t="str">
            <v>E - Suministro E Instalación De Lámpara Djk De Parque En Acrílico</v>
          </cell>
          <cell r="E1403" t="str">
            <v>UN</v>
          </cell>
          <cell r="F1403">
            <v>171503.98</v>
          </cell>
          <cell r="G1403">
            <v>41451</v>
          </cell>
        </row>
        <row r="1404">
          <cell r="C1404">
            <v>2643</v>
          </cell>
          <cell r="D1404" t="str">
            <v>Suministro E Instalación De Baranda Con Altura De 1.00 Metro, En Vidrio Templado De 10 Mm Color Verde Empotrados A Muro Y Pasamanos En Aluminio Natural De 2", Incluye Empaque Y Silicona</v>
          </cell>
          <cell r="E1404" t="str">
            <v>ML</v>
          </cell>
          <cell r="F1404">
            <v>120000</v>
          </cell>
          <cell r="G1404">
            <v>41277</v>
          </cell>
        </row>
        <row r="1405">
          <cell r="C1405">
            <v>2644</v>
          </cell>
          <cell r="D1405" t="str">
            <v>Suministro, Instalación Y Montaje De Reja En Aluminio, Tipo Estera Transparente Con Tubo De 3/8" Y Platina De 3/4" X 1/16", Incluye Accesorios Y Cerradura</v>
          </cell>
          <cell r="E1405" t="str">
            <v>M2</v>
          </cell>
          <cell r="F1405">
            <v>200000</v>
          </cell>
          <cell r="G1405">
            <v>41277</v>
          </cell>
        </row>
        <row r="1406">
          <cell r="C1406">
            <v>2656</v>
          </cell>
          <cell r="D1406" t="str">
            <v>E - Suministro, Montaje E Instalaciones Eléctricas En La Zona De Alojamiento En El Batallón Del Ejercito Segunda Brigada (Ver Diseño)</v>
          </cell>
          <cell r="E1406" t="str">
            <v>UN</v>
          </cell>
          <cell r="F1406">
            <v>15854385.5</v>
          </cell>
          <cell r="G1406">
            <v>41451</v>
          </cell>
        </row>
        <row r="1407">
          <cell r="C1407">
            <v>2668</v>
          </cell>
          <cell r="D1407" t="str">
            <v>Suministro, Montaje E Instalaciones De Aire Acondicionado En La Zona De Alojamiento En El Batallón Del Ejercito Segunda Brigada (Ver Diseño)</v>
          </cell>
          <cell r="E1407" t="str">
            <v>UN</v>
          </cell>
          <cell r="F1407">
            <v>61483040</v>
          </cell>
          <cell r="G1407">
            <v>41304</v>
          </cell>
        </row>
        <row r="1408">
          <cell r="C1408">
            <v>2669</v>
          </cell>
          <cell r="D1408" t="str">
            <v>Demolición De Piso De Huella Y Contrahuella De Escalera En Granito Pulido</v>
          </cell>
          <cell r="E1408" t="str">
            <v>ML</v>
          </cell>
          <cell r="F1408">
            <v>9261.34</v>
          </cell>
          <cell r="G1408">
            <v>41912</v>
          </cell>
        </row>
        <row r="1409">
          <cell r="C1409">
            <v>2670</v>
          </cell>
          <cell r="D1409" t="str">
            <v>Piso En Granito Pulido Y Lavado Para Huella Y Contrahuella De Escalera</v>
          </cell>
          <cell r="E1409" t="str">
            <v>ML</v>
          </cell>
          <cell r="F1409">
            <v>76576.7</v>
          </cell>
          <cell r="G1409">
            <v>42578</v>
          </cell>
        </row>
        <row r="1410">
          <cell r="C1410">
            <v>2671</v>
          </cell>
          <cell r="D1410" t="str">
            <v>Desmonte De Portones De 3.50 X 3.50 Y Retiro De Material</v>
          </cell>
          <cell r="E1410" t="str">
            <v>UN</v>
          </cell>
          <cell r="F1410">
            <v>40320</v>
          </cell>
          <cell r="G1410">
            <v>41666</v>
          </cell>
        </row>
        <row r="1411">
          <cell r="C1411">
            <v>2673</v>
          </cell>
          <cell r="D1411" t="str">
            <v>Demolición De Pañete Sobre Muro En Obras De Restauración Y Reforzamiento Estructural Y Retiro De Material.</v>
          </cell>
          <cell r="E1411" t="str">
            <v>M2</v>
          </cell>
          <cell r="F1411">
            <v>12856.67</v>
          </cell>
          <cell r="G1411">
            <v>41570</v>
          </cell>
        </row>
        <row r="1412">
          <cell r="C1412">
            <v>2676</v>
          </cell>
          <cell r="D1412" t="str">
            <v>Sobrecubierta En Varas, Con Teja Metálica Ondulada De Zinc, (Ver Diseño)</v>
          </cell>
          <cell r="E1412" t="str">
            <v>M2</v>
          </cell>
          <cell r="F1412">
            <v>67362.06</v>
          </cell>
          <cell r="G1412">
            <v>41354</v>
          </cell>
        </row>
        <row r="1413">
          <cell r="C1413">
            <v>2677</v>
          </cell>
          <cell r="D1413" t="str">
            <v>Cimiento En Concreto Ciclópeo E= 0.50 Metros, En Un 50% De Concreto De 3000 Psi Y 50% En Piedra Ciclópea</v>
          </cell>
          <cell r="E1413" t="str">
            <v>M3</v>
          </cell>
          <cell r="F1413">
            <v>203002.94</v>
          </cell>
          <cell r="G1413">
            <v>42102</v>
          </cell>
        </row>
        <row r="1414">
          <cell r="C1414">
            <v>2681</v>
          </cell>
          <cell r="D1414" t="str">
            <v>Desmonte, Suministro E Instalación De Poste En Madera Pino Pátula D = 8", Altura 3.00 Metros</v>
          </cell>
          <cell r="E1414" t="str">
            <v>UN</v>
          </cell>
          <cell r="F1414">
            <v>241357.31</v>
          </cell>
          <cell r="G1414">
            <v>41332</v>
          </cell>
        </row>
        <row r="1415">
          <cell r="C1415">
            <v>2682</v>
          </cell>
          <cell r="D1415" t="str">
            <v>Registro De 1.00 X 1.00 X 1.00 Metros, En Mampostería, Pañete Con Mortero 1:4 Impermeabilizado, Tapa Y Fondo En Concreto Reforzado De 3000 Psi,  Incluye Marco Metálico, Excavación Y Relleno</v>
          </cell>
          <cell r="E1415" t="str">
            <v>UN</v>
          </cell>
          <cell r="F1415">
            <v>506950.3</v>
          </cell>
          <cell r="G1415">
            <v>42443</v>
          </cell>
        </row>
        <row r="1416">
          <cell r="C1416">
            <v>2685</v>
          </cell>
          <cell r="D1416" t="str">
            <v>Suministro, Instalación Y Montaje De Portón Metálico En Lámina Galvanizada Calibre 18, De Correr Eléctrico De 4.00 X 3.90 Metros, Sin Perfil Superior, Incluye Motor Reductor Electromecánico, Cremalleras Y Botoneras Exteriores</v>
          </cell>
          <cell r="E1416" t="str">
            <v>UN</v>
          </cell>
          <cell r="F1416">
            <v>7371166.6600000001</v>
          </cell>
          <cell r="G1416">
            <v>41334</v>
          </cell>
        </row>
        <row r="1417">
          <cell r="C1417">
            <v>2686</v>
          </cell>
          <cell r="D1417" t="str">
            <v>Aplicación De Pañete Con Mortero 1: 3, Incluye Ejecución De Filetes, Dilataciones Lineales, Goteros.</v>
          </cell>
          <cell r="E1417" t="str">
            <v>M2</v>
          </cell>
          <cell r="F1417">
            <v>20884.560000000001</v>
          </cell>
          <cell r="G1417">
            <v>41344</v>
          </cell>
        </row>
        <row r="1418">
          <cell r="C1418">
            <v>2687</v>
          </cell>
          <cell r="D1418" t="str">
            <v>Aplicación De Resane Con Pañete Impermeabilizado Con Cualquier Mortero En Muros Y Cielo Raso, Incluye Retiro De Pañete, Filos Y Dilataciones Lineales</v>
          </cell>
          <cell r="E1418" t="str">
            <v>ML</v>
          </cell>
          <cell r="F1418">
            <v>14324.44</v>
          </cell>
          <cell r="G1418">
            <v>41508</v>
          </cell>
        </row>
        <row r="1419">
          <cell r="C1419">
            <v>2688</v>
          </cell>
          <cell r="D1419" t="str">
            <v>Escalera En Concreto De 3000 Psi, No Incluye Acero De Refuerzo, (Ver Diseño)</v>
          </cell>
          <cell r="E1419" t="str">
            <v>M2</v>
          </cell>
          <cell r="F1419">
            <v>266347.83</v>
          </cell>
          <cell r="G1419">
            <v>42241</v>
          </cell>
        </row>
        <row r="1420">
          <cell r="C1420">
            <v>2689</v>
          </cell>
          <cell r="D1420" t="str">
            <v>Suministro E Instalación De Cielo Raso En Drywall Con Estructura Adicional A Una Altura &gt; 3.00 Metro &lt;  10.00 Metros</v>
          </cell>
          <cell r="E1420" t="str">
            <v>M2</v>
          </cell>
          <cell r="F1420">
            <v>55461.73</v>
          </cell>
          <cell r="G1420">
            <v>42489</v>
          </cell>
        </row>
        <row r="1421">
          <cell r="C1421">
            <v>2691</v>
          </cell>
          <cell r="D1421" t="str">
            <v>Plantilla De Piso En Mortero 1:3  = E = 0.05 Metros</v>
          </cell>
          <cell r="E1421" t="str">
            <v>M2</v>
          </cell>
          <cell r="F1421">
            <v>21151.49</v>
          </cell>
          <cell r="G1421">
            <v>41767</v>
          </cell>
        </row>
        <row r="1422">
          <cell r="C1422">
            <v>2696</v>
          </cell>
          <cell r="D1422" t="str">
            <v>Piso Pompeya En Un Solo Color O Similar</v>
          </cell>
          <cell r="E1422" t="str">
            <v>M2</v>
          </cell>
          <cell r="F1422">
            <v>82423.259999999995</v>
          </cell>
          <cell r="G1422">
            <v>41344</v>
          </cell>
        </row>
        <row r="1423">
          <cell r="C1423">
            <v>2697</v>
          </cell>
          <cell r="D1423" t="str">
            <v>Piso Pompeya Tipo Tapete O Similar</v>
          </cell>
          <cell r="E1423" t="str">
            <v>M2</v>
          </cell>
          <cell r="F1423">
            <v>101218.26</v>
          </cell>
          <cell r="G1423">
            <v>41344</v>
          </cell>
        </row>
        <row r="1424">
          <cell r="C1424">
            <v>2698</v>
          </cell>
          <cell r="D1424" t="str">
            <v>Zócalo En Pompeya E = 0.10 Metros O Similar</v>
          </cell>
          <cell r="E1424" t="str">
            <v>ML</v>
          </cell>
          <cell r="F1424">
            <v>27415.72</v>
          </cell>
          <cell r="G1424">
            <v>41344</v>
          </cell>
        </row>
        <row r="1425">
          <cell r="C1425">
            <v>2699</v>
          </cell>
          <cell r="D1425" t="str">
            <v>Cenefa En Pompeya O Similar</v>
          </cell>
          <cell r="E1425" t="str">
            <v>ML</v>
          </cell>
          <cell r="F1425">
            <v>21562.67</v>
          </cell>
          <cell r="G1425">
            <v>41344</v>
          </cell>
        </row>
        <row r="1426">
          <cell r="C1426">
            <v>2700</v>
          </cell>
          <cell r="D1426" t="str">
            <v>Demolición De Muro Doble De Mampostería Y Retiro De Material</v>
          </cell>
          <cell r="E1426" t="str">
            <v>M2</v>
          </cell>
          <cell r="F1426">
            <v>30701.66</v>
          </cell>
          <cell r="G1426">
            <v>41335</v>
          </cell>
        </row>
        <row r="1427">
          <cell r="C1427">
            <v>2701</v>
          </cell>
          <cell r="D1427" t="str">
            <v>Resane  Con Mortero 1: 3 Impermeabilizado Y Acabado De Muros Interiores Con Pintura Viniltex  O Similar Tipo A1, Incluye Filos Y Dilataciones</v>
          </cell>
          <cell r="E1427" t="str">
            <v>M2</v>
          </cell>
          <cell r="F1427">
            <v>25389.91</v>
          </cell>
          <cell r="G1427">
            <v>41344</v>
          </cell>
        </row>
        <row r="1428">
          <cell r="C1428">
            <v>2702</v>
          </cell>
          <cell r="D1428" t="str">
            <v>Resane  Con Mortero 1: 3 Impermeabilizado Y Acabado De Muros Interiores Con Pintura Viniltex  O Similar Tipo A1, Incluye Filos Y Dilataciones</v>
          </cell>
          <cell r="E1428" t="str">
            <v>M2</v>
          </cell>
          <cell r="F1428">
            <v>29102.38</v>
          </cell>
          <cell r="G1428">
            <v>41344</v>
          </cell>
        </row>
        <row r="1429">
          <cell r="C1429">
            <v>2703</v>
          </cell>
          <cell r="D1429" t="str">
            <v>Salida Para Extractores</v>
          </cell>
          <cell r="E1429" t="str">
            <v>UN</v>
          </cell>
          <cell r="F1429">
            <v>83125.88</v>
          </cell>
          <cell r="G1429">
            <v>41344</v>
          </cell>
        </row>
        <row r="1430">
          <cell r="C1430">
            <v>2708</v>
          </cell>
          <cell r="D1430" t="str">
            <v>Salida De Voz + Dato</v>
          </cell>
          <cell r="E1430" t="str">
            <v>UN</v>
          </cell>
          <cell r="F1430">
            <v>216584.27</v>
          </cell>
          <cell r="G1430">
            <v>42578</v>
          </cell>
        </row>
        <row r="1431">
          <cell r="C1431">
            <v>2710</v>
          </cell>
          <cell r="D1431" t="str">
            <v>Suministro E Instalación De Gabinete De Pared Marca Quest De 1.80 Metros, Incluye Multitoma</v>
          </cell>
          <cell r="E1431" t="str">
            <v>UN</v>
          </cell>
          <cell r="F1431">
            <v>4936800</v>
          </cell>
          <cell r="G1431">
            <v>41344</v>
          </cell>
        </row>
        <row r="1432">
          <cell r="C1432">
            <v>2713</v>
          </cell>
          <cell r="D1432" t="str">
            <v>Campamento E Instalaciones Provisionales</v>
          </cell>
          <cell r="E1432" t="str">
            <v>GL</v>
          </cell>
          <cell r="F1432">
            <v>12000000</v>
          </cell>
          <cell r="G1432">
            <v>42557</v>
          </cell>
        </row>
        <row r="1433">
          <cell r="C1433">
            <v>2718</v>
          </cell>
          <cell r="D1433" t="str">
            <v>Suministro E Instalación De Strip Telefónico De 10 Pares</v>
          </cell>
          <cell r="E1433" t="str">
            <v>UN</v>
          </cell>
          <cell r="F1433">
            <v>547110.53</v>
          </cell>
          <cell r="G1433">
            <v>41344</v>
          </cell>
        </row>
        <row r="1434">
          <cell r="C1434">
            <v>2719</v>
          </cell>
          <cell r="D1434" t="str">
            <v>Suministro E Instalación De Tablero Trifásico Con Puerta Y Espacio Para Totalizador De 36 Circuitos Para Empotrar</v>
          </cell>
          <cell r="E1434" t="str">
            <v>UN</v>
          </cell>
          <cell r="F1434">
            <v>725250</v>
          </cell>
          <cell r="G1434">
            <v>42135</v>
          </cell>
        </row>
        <row r="1435">
          <cell r="C1435">
            <v>2723</v>
          </cell>
          <cell r="D1435" t="str">
            <v>Suministro E Instalación De Tomacorriente Water Proff</v>
          </cell>
          <cell r="E1435" t="str">
            <v>UN</v>
          </cell>
          <cell r="F1435">
            <v>67914.58</v>
          </cell>
          <cell r="G1435">
            <v>41344</v>
          </cell>
        </row>
        <row r="1436">
          <cell r="C1436">
            <v>2724</v>
          </cell>
          <cell r="D1436" t="str">
            <v>E - Acometida Eléctrica En Tubería Conduit 1 1/4", Con 4 # 4 + 1 # 8 Awg Thhn</v>
          </cell>
          <cell r="E1436" t="str">
            <v>ML</v>
          </cell>
          <cell r="F1436">
            <v>61244.4</v>
          </cell>
          <cell r="G1436">
            <v>41451</v>
          </cell>
        </row>
        <row r="1437">
          <cell r="C1437">
            <v>2725</v>
          </cell>
          <cell r="D1437" t="str">
            <v>E - Acometida Eléctrica En Tubería Conduit 1 1/4", Con 4 # 6 + 1 # 8 Awg Thhn</v>
          </cell>
          <cell r="E1437" t="str">
            <v>ML</v>
          </cell>
          <cell r="F1437">
            <v>47526</v>
          </cell>
          <cell r="G1437">
            <v>41451</v>
          </cell>
        </row>
        <row r="1438">
          <cell r="C1438">
            <v>2726</v>
          </cell>
          <cell r="D1438" t="str">
            <v>E - Acometida Eléctrica En Tubería Conduit 3", Con 4 # 4/0 + 1 # 2 Awg Thhn</v>
          </cell>
          <cell r="E1438" t="str">
            <v>ML</v>
          </cell>
          <cell r="F1438">
            <v>241329.6</v>
          </cell>
          <cell r="G1438">
            <v>41451</v>
          </cell>
        </row>
        <row r="1439">
          <cell r="C1439">
            <v>2727</v>
          </cell>
          <cell r="D1439" t="str">
            <v>E - Acometida Eléctrica En Tubería Conduit 1", Con 3 # 8 + 1 # 10 Awg Thhn</v>
          </cell>
          <cell r="E1439" t="str">
            <v>ML</v>
          </cell>
          <cell r="F1439">
            <v>31578</v>
          </cell>
          <cell r="G1439">
            <v>41451</v>
          </cell>
        </row>
        <row r="1440">
          <cell r="C1440">
            <v>2728</v>
          </cell>
          <cell r="D1440" t="str">
            <v>E - Acometida Termostatos En 3/4" Con 6 # 16</v>
          </cell>
          <cell r="E1440" t="str">
            <v>ML</v>
          </cell>
          <cell r="F1440">
            <v>16722</v>
          </cell>
          <cell r="G1440">
            <v>41451</v>
          </cell>
        </row>
        <row r="1441">
          <cell r="C1441">
            <v>2729</v>
          </cell>
          <cell r="D1441" t="str">
            <v>E - Acometida Principal De Baja Tensión Desde Transformador En Poste Hasta Transferencia Automática En 2 Tubería Conduit De Pvc De 3" Con 8 No. 250 Mcm + 1 2/0</v>
          </cell>
          <cell r="E1441" t="str">
            <v>ML</v>
          </cell>
          <cell r="F1441">
            <v>554559.6</v>
          </cell>
          <cell r="G1441">
            <v>41451</v>
          </cell>
        </row>
        <row r="1442">
          <cell r="C1442">
            <v>2730</v>
          </cell>
          <cell r="D1442" t="str">
            <v>Suministro E Instalación De Planta Eléctrica De 150 Kva. Cabina Insonora Incluye Todos Los Accesorios Y Conexiones</v>
          </cell>
          <cell r="E1442" t="str">
            <v>GL</v>
          </cell>
          <cell r="F1442">
            <v>62000000</v>
          </cell>
          <cell r="G1442">
            <v>41344</v>
          </cell>
        </row>
        <row r="1443">
          <cell r="C1443">
            <v>2731</v>
          </cell>
          <cell r="D1443" t="str">
            <v>Malla A Tierra (4 Varillas De Cobre 5/8" X 2.40 Metros + Cable 4 / 0 Awg Unidos Con Soldadura Exotermica)</v>
          </cell>
          <cell r="E1443" t="str">
            <v>GL</v>
          </cell>
          <cell r="F1443">
            <v>3155946</v>
          </cell>
          <cell r="G1443">
            <v>41344</v>
          </cell>
        </row>
        <row r="1444">
          <cell r="C1444">
            <v>2732</v>
          </cell>
          <cell r="D1444" t="str">
            <v>E - Suministro E Instalación De Patch Panel De 24 Puertos Cat. 6 ( Datos)</v>
          </cell>
          <cell r="E1444" t="str">
            <v>UN</v>
          </cell>
          <cell r="F1444">
            <v>579600</v>
          </cell>
          <cell r="G1444">
            <v>41451</v>
          </cell>
        </row>
        <row r="1445">
          <cell r="C1445">
            <v>2733</v>
          </cell>
          <cell r="D1445" t="str">
            <v>E - Suministro E Instalación De Patch Panel De 24 Puertos Cat. 5E ( Voz)</v>
          </cell>
          <cell r="E1445" t="str">
            <v>UN</v>
          </cell>
          <cell r="F1445">
            <v>433800</v>
          </cell>
          <cell r="G1445">
            <v>41451</v>
          </cell>
        </row>
        <row r="1446">
          <cell r="C1446">
            <v>2734</v>
          </cell>
          <cell r="D1446" t="str">
            <v>Suministro Y Montaje De Bala Halógena De 50 W</v>
          </cell>
          <cell r="E1446" t="str">
            <v>UN</v>
          </cell>
          <cell r="F1446">
            <v>34485</v>
          </cell>
          <cell r="G1446">
            <v>41737</v>
          </cell>
        </row>
        <row r="1447">
          <cell r="C1447">
            <v>2735</v>
          </cell>
          <cell r="D1447" t="str">
            <v>Suministro Y Montaje De Lampara Descolgada Tipo Cilindro Ref. Pluto, Tipo Higt Lihgts O Similar</v>
          </cell>
          <cell r="E1447" t="str">
            <v>UN</v>
          </cell>
          <cell r="F1447">
            <v>517000</v>
          </cell>
          <cell r="G1447">
            <v>41344</v>
          </cell>
        </row>
        <row r="1448">
          <cell r="C1448">
            <v>2736</v>
          </cell>
          <cell r="D1448" t="str">
            <v>Suministro Y Montaje De Bala Fluorescente Con Bombillo Autobakastado De 15 W, Tipo Higt Lihgts O Similar</v>
          </cell>
          <cell r="E1448" t="str">
            <v>UN</v>
          </cell>
          <cell r="F1448">
            <v>64200</v>
          </cell>
          <cell r="G1448">
            <v>41344</v>
          </cell>
        </row>
        <row r="1449">
          <cell r="C1449">
            <v>2737</v>
          </cell>
          <cell r="D1449" t="str">
            <v>Suministro Y Montaje De Aplique  Leti Square De 17 W Tipo Higt Lihgts O Similar</v>
          </cell>
          <cell r="E1449" t="str">
            <v>UN</v>
          </cell>
          <cell r="F1449">
            <v>480000</v>
          </cell>
          <cell r="G1449">
            <v>41344</v>
          </cell>
        </row>
        <row r="1450">
          <cell r="C1450">
            <v>2738</v>
          </cell>
          <cell r="D1450" t="str">
            <v>Suministro Y Montaje De Extractores De Baños</v>
          </cell>
          <cell r="E1450" t="str">
            <v>UN</v>
          </cell>
          <cell r="F1450">
            <v>152300</v>
          </cell>
          <cell r="G1450">
            <v>42538</v>
          </cell>
        </row>
        <row r="1451">
          <cell r="C1451">
            <v>2739</v>
          </cell>
          <cell r="D1451" t="str">
            <v>Suministro E Instalación De Equipo De Bombeo De Presión 1515 Hhe - 33 (2 Unid) Y Contraincendio 2020Hhe - 10. Instalación Niples, Vávulas, Abrazaderas, Pasamuros, Tablero De Control, Contactores, Conexión, Flotador De Mercurio, Válvula De Cheque, Válvula De Pie, Válvula De Flotador. (Según Diseño Hidráulico Y Sanitario)</v>
          </cell>
          <cell r="E1451" t="str">
            <v>GL</v>
          </cell>
          <cell r="F1451">
            <v>25747058</v>
          </cell>
          <cell r="G1451">
            <v>41344</v>
          </cell>
        </row>
        <row r="1452">
          <cell r="C1452">
            <v>2740</v>
          </cell>
          <cell r="D1452" t="str">
            <v>Suplemento Instalación De Poste De Mt En Tet</v>
          </cell>
          <cell r="E1452" t="str">
            <v>UN</v>
          </cell>
          <cell r="F1452">
            <v>204323.53</v>
          </cell>
          <cell r="G1452">
            <v>42557</v>
          </cell>
        </row>
        <row r="1453">
          <cell r="C1453">
            <v>2742</v>
          </cell>
          <cell r="D1453" t="str">
            <v>Suministro E Instalación Muebles Cocineta, Incluye Estufa De 2 Puestos (Ver Diseño)</v>
          </cell>
          <cell r="E1453" t="str">
            <v>ML</v>
          </cell>
          <cell r="F1453">
            <v>2888153</v>
          </cell>
          <cell r="G1453">
            <v>41344</v>
          </cell>
        </row>
        <row r="1454">
          <cell r="C1454">
            <v>2743</v>
          </cell>
          <cell r="D1454" t="str">
            <v>Suplemento En Arm Simp Trif Ángulo Disp Hor</v>
          </cell>
          <cell r="E1454" t="str">
            <v>UN</v>
          </cell>
          <cell r="F1454">
            <v>204323.53</v>
          </cell>
          <cell r="G1454">
            <v>41569</v>
          </cell>
        </row>
        <row r="1455">
          <cell r="C1455">
            <v>2744</v>
          </cell>
          <cell r="D1455" t="str">
            <v>Peldaño De Acero De 3/4", Longitud De 1.00 Metros, Para Tanque, Incluye Imprimante Rojo Tipo Sika Y Sika Guard 62</v>
          </cell>
          <cell r="E1455" t="str">
            <v>UN</v>
          </cell>
          <cell r="F1455">
            <v>56560.43</v>
          </cell>
          <cell r="G1455">
            <v>41344</v>
          </cell>
        </row>
        <row r="1456">
          <cell r="C1456">
            <v>2745</v>
          </cell>
          <cell r="D1456" t="str">
            <v>Suplemento En Arm Simp Trif Anclaje Y Fin De Línea Disp Hor</v>
          </cell>
          <cell r="E1456" t="str">
            <v>UN</v>
          </cell>
          <cell r="F1456">
            <v>204323.53</v>
          </cell>
          <cell r="G1456">
            <v>42524</v>
          </cell>
        </row>
        <row r="1457">
          <cell r="C1457">
            <v>2746</v>
          </cell>
          <cell r="D1457" t="str">
            <v>Suplemento En Arm Simp Trif Anclaje (2) Disp Hor</v>
          </cell>
          <cell r="E1457" t="str">
            <v>UN</v>
          </cell>
          <cell r="F1457">
            <v>204323.53</v>
          </cell>
          <cell r="G1457">
            <v>42524</v>
          </cell>
        </row>
        <row r="1458">
          <cell r="C1458">
            <v>2747</v>
          </cell>
          <cell r="D1458" t="str">
            <v>Suministro E Instalación De Cubierta En Teja Royal "R", Tendido En Madera, Incluye Angulo Metálico Galvanizado En Platina 1 1/2" X 1 1/2" X 1/4", Alistado En Madera Necesario Para El Tendido De Tejas (Ver Diseño)</v>
          </cell>
          <cell r="E1458" t="str">
            <v>M2</v>
          </cell>
          <cell r="F1458">
            <v>137722</v>
          </cell>
          <cell r="G1458">
            <v>41344</v>
          </cell>
        </row>
        <row r="1459">
          <cell r="C1459">
            <v>2748</v>
          </cell>
          <cell r="D1459" t="str">
            <v>Supl Tet Vano Retensado Lin (1F) 1/0 A 4/0 Cu 4/0 A 477Mcm Al Ascr</v>
          </cell>
          <cell r="E1459" t="str">
            <v>UN</v>
          </cell>
          <cell r="F1459">
            <v>58366.07</v>
          </cell>
          <cell r="G1459">
            <v>41906</v>
          </cell>
        </row>
        <row r="1460">
          <cell r="C1460">
            <v>2749</v>
          </cell>
          <cell r="D1460" t="str">
            <v>Supl Tet Puente De Línea Trifásico M.T.</v>
          </cell>
          <cell r="E1460" t="str">
            <v>UN</v>
          </cell>
          <cell r="F1460">
            <v>87554.34</v>
          </cell>
          <cell r="G1460">
            <v>42524</v>
          </cell>
        </row>
        <row r="1461">
          <cell r="C1461">
            <v>2750</v>
          </cell>
          <cell r="D1461" t="str">
            <v>Sup L Tet Desmontaje De Postes Mt</v>
          </cell>
          <cell r="E1461" t="str">
            <v>UN</v>
          </cell>
          <cell r="F1461">
            <v>204323.53</v>
          </cell>
          <cell r="G1461">
            <v>42447</v>
          </cell>
        </row>
        <row r="1462">
          <cell r="C1462">
            <v>2751</v>
          </cell>
          <cell r="D1462" t="str">
            <v>Suplemento En Tet Desm Arm En Cruceta Sencilla</v>
          </cell>
          <cell r="E1462" t="str">
            <v>UN</v>
          </cell>
          <cell r="F1462">
            <v>87554.34</v>
          </cell>
          <cell r="G1462">
            <v>42538</v>
          </cell>
        </row>
        <row r="1463">
          <cell r="C1463">
            <v>2752</v>
          </cell>
          <cell r="D1463" t="str">
            <v>Pavimento En Concreto Rígido Mr = 600 Psi A La Flexión E = 0.28 Metros , Incluye Pasadores De 1 3/8" Longitud 0.50 Metros A 0.30 Metros Y Barra De Amarre De 5/8" Longitud 1.00 Metros A 1.20 Metros De Separación, Cortadora De Pavimento Junta Y Aditivo Curado</v>
          </cell>
          <cell r="E1463" t="str">
            <v>M2</v>
          </cell>
          <cell r="F1463">
            <v>173228</v>
          </cell>
          <cell r="G1463">
            <v>42493</v>
          </cell>
        </row>
        <row r="1464">
          <cell r="C1464">
            <v>2753</v>
          </cell>
          <cell r="D1464" t="str">
            <v>Suministros E Instalaciòn De Rejillas De Captación Ver Diseños</v>
          </cell>
          <cell r="E1464" t="str">
            <v>GL</v>
          </cell>
          <cell r="F1464">
            <v>3000000</v>
          </cell>
          <cell r="G1464">
            <v>41355</v>
          </cell>
        </row>
        <row r="1465">
          <cell r="C1465">
            <v>2754</v>
          </cell>
          <cell r="D1465" t="str">
            <v>Aplicación De Geotextil Nt 1800</v>
          </cell>
          <cell r="E1465" t="str">
            <v>M2</v>
          </cell>
          <cell r="F1465">
            <v>9061.6299999999992</v>
          </cell>
          <cell r="G1465">
            <v>42443</v>
          </cell>
        </row>
        <row r="1466">
          <cell r="C1466">
            <v>2756</v>
          </cell>
          <cell r="D1466" t="str">
            <v>Suministro E Instalación De Adoquín Peatonal En Losetas Prefabricadas A50, Táctil Alerta A55 Y Táctil Guía A56 0.40X0.40X0.06 Metros Con Borde De Confinamiento A Ambos Lados De 0.15 X 0.30 M En Concreto De 3000 Psi Reforzado Con 2 Varillas De 3/8" Y Estribos De 1/4" A Cada .032 M. Incluye Base En Material Seleccionado</v>
          </cell>
          <cell r="E1466" t="str">
            <v>M2</v>
          </cell>
          <cell r="F1466">
            <v>90474.4</v>
          </cell>
          <cell r="G1466">
            <v>42517</v>
          </cell>
        </row>
        <row r="1467">
          <cell r="C1467">
            <v>2757</v>
          </cell>
          <cell r="D1467" t="str">
            <v>Redes Eléctricas Ampliación De La 51B</v>
          </cell>
          <cell r="E1467" t="str">
            <v>GL</v>
          </cell>
          <cell r="F1467">
            <v>1139907449</v>
          </cell>
          <cell r="G1467">
            <v>41337</v>
          </cell>
        </row>
        <row r="1468">
          <cell r="C1468">
            <v>2758</v>
          </cell>
          <cell r="D1468" t="str">
            <v>Alumbrado Público Ampliación 51B</v>
          </cell>
          <cell r="E1468" t="str">
            <v>GL</v>
          </cell>
          <cell r="F1468">
            <v>1956346980.3099999</v>
          </cell>
          <cell r="G1468">
            <v>41337</v>
          </cell>
        </row>
        <row r="1469">
          <cell r="C1469">
            <v>2759</v>
          </cell>
          <cell r="D1469" t="str">
            <v>Provisión De Otras Redes De Servicios Públicos</v>
          </cell>
          <cell r="E1469" t="str">
            <v>GL</v>
          </cell>
          <cell r="F1469">
            <v>900000000</v>
          </cell>
          <cell r="G1469">
            <v>42447</v>
          </cell>
        </row>
        <row r="1470">
          <cell r="C1470">
            <v>2760</v>
          </cell>
          <cell r="D1470" t="str">
            <v>Provisión De Paisajismo Y Amoblamiento</v>
          </cell>
          <cell r="E1470" t="str">
            <v>GL</v>
          </cell>
          <cell r="F1470">
            <v>370000000</v>
          </cell>
          <cell r="G1470">
            <v>42447</v>
          </cell>
        </row>
        <row r="1471">
          <cell r="C1471">
            <v>2761</v>
          </cell>
          <cell r="D1471" t="str">
            <v>Provisión De La Implementación Del Plan De Manejo De Tráfico Y Publicidad Institucional</v>
          </cell>
          <cell r="E1471" t="str">
            <v>GL</v>
          </cell>
          <cell r="F1471">
            <v>50000000</v>
          </cell>
          <cell r="G1471">
            <v>42486</v>
          </cell>
        </row>
        <row r="1472">
          <cell r="C1472">
            <v>2762</v>
          </cell>
          <cell r="D1472" t="str">
            <v>Provisión De Plan De Manejo Ambiental Y Social</v>
          </cell>
          <cell r="E1472" t="str">
            <v>GL</v>
          </cell>
          <cell r="F1472">
            <v>265929743.66999999</v>
          </cell>
          <cell r="G1472">
            <v>42578</v>
          </cell>
        </row>
        <row r="1473">
          <cell r="C1473">
            <v>2763</v>
          </cell>
          <cell r="D1473" t="str">
            <v>Suministro E Instalación De Caballete Para Teja Royal "R" Tipo Española</v>
          </cell>
          <cell r="E1473" t="str">
            <v>ML</v>
          </cell>
          <cell r="F1473">
            <v>59942</v>
          </cell>
          <cell r="G1473">
            <v>41344</v>
          </cell>
        </row>
        <row r="1474">
          <cell r="C1474">
            <v>2765</v>
          </cell>
          <cell r="D1474" t="str">
            <v>Reforzamiento De Columnas Con Fibra De Carbono Sika Wrap 600 C O Similar E = 35 Mm</v>
          </cell>
          <cell r="E1474" t="str">
            <v>M2</v>
          </cell>
          <cell r="F1474">
            <v>178373.33</v>
          </cell>
          <cell r="G1474">
            <v>41344</v>
          </cell>
        </row>
        <row r="1475">
          <cell r="C1475">
            <v>2766</v>
          </cell>
          <cell r="D1475" t="str">
            <v>Suministro E Instalación De Barandas Para Balcones En Balaustres Y Pasamanos En Concreto Identico Al Original</v>
          </cell>
          <cell r="E1475" t="str">
            <v>ML</v>
          </cell>
          <cell r="F1475">
            <v>343000</v>
          </cell>
          <cell r="G1475">
            <v>41344</v>
          </cell>
        </row>
        <row r="1476">
          <cell r="C1476">
            <v>2768</v>
          </cell>
          <cell r="D1476" t="str">
            <v>Enchape De Pared En Cerámica Ref. Coco Pulido  De 0.60 X 0.60 Metros, Incluye Biselado, Cenefa.</v>
          </cell>
          <cell r="E1476" t="str">
            <v>M2</v>
          </cell>
          <cell r="F1476">
            <v>82928.42</v>
          </cell>
          <cell r="G1476">
            <v>41344</v>
          </cell>
        </row>
        <row r="1477">
          <cell r="C1477">
            <v>2769</v>
          </cell>
          <cell r="D1477" t="str">
            <v>Pañete Con Mortero Impermeabilizado A 3 Manos Tipo Sika, Sikalatex O Similar, Incluye Limpieza Previa Del Concreto, Resane, Y Mediacaña</v>
          </cell>
          <cell r="E1477" t="str">
            <v>ML</v>
          </cell>
          <cell r="F1477">
            <v>25341.39</v>
          </cell>
          <cell r="G1477">
            <v>41344</v>
          </cell>
        </row>
        <row r="1478">
          <cell r="C1478">
            <v>2770</v>
          </cell>
          <cell r="D1478" t="str">
            <v>Suplemento En Tet Desm Arm En Cruceta Doble</v>
          </cell>
          <cell r="E1478" t="str">
            <v>UN</v>
          </cell>
          <cell r="F1478">
            <v>87554.34</v>
          </cell>
          <cell r="G1478">
            <v>41906</v>
          </cell>
        </row>
        <row r="1479">
          <cell r="C1479">
            <v>2771</v>
          </cell>
          <cell r="D1479" t="str">
            <v>Supl Tet Retiro Puente De Linea Trifasico Mt</v>
          </cell>
          <cell r="E1479" t="str">
            <v>UN</v>
          </cell>
          <cell r="F1479">
            <v>87554.34</v>
          </cell>
          <cell r="G1479">
            <v>42538</v>
          </cell>
        </row>
        <row r="1480">
          <cell r="C1480">
            <v>2772</v>
          </cell>
          <cell r="D1480" t="str">
            <v>Supl Tet Reub Interruptor Seccionador Trifasico</v>
          </cell>
          <cell r="E1480" t="str">
            <v>UN</v>
          </cell>
          <cell r="F1480">
            <v>325682.34000000003</v>
          </cell>
          <cell r="G1480">
            <v>41569</v>
          </cell>
        </row>
        <row r="1481">
          <cell r="C1481">
            <v>2773</v>
          </cell>
          <cell r="D1481" t="str">
            <v>Suministro E Instalacion De Poste Hpc 500 Dan 12 M</v>
          </cell>
          <cell r="E1481" t="str">
            <v>UN</v>
          </cell>
          <cell r="F1481">
            <v>1363771.25</v>
          </cell>
          <cell r="G1481">
            <v>41906</v>
          </cell>
        </row>
        <row r="1482">
          <cell r="C1482">
            <v>2776</v>
          </cell>
          <cell r="D1482" t="str">
            <v>Suministro E Instalacion De Poste Hpc 800 Dan 12 M</v>
          </cell>
          <cell r="E1482" t="str">
            <v>UN</v>
          </cell>
          <cell r="F1482">
            <v>2138522.7200000002</v>
          </cell>
          <cell r="G1482">
            <v>41927</v>
          </cell>
        </row>
        <row r="1483">
          <cell r="C1483">
            <v>2778</v>
          </cell>
          <cell r="D1483" t="str">
            <v>Suministro E Instalacion De Poste Hpc 1250 Dan 12 M</v>
          </cell>
          <cell r="E1483" t="str">
            <v>UN</v>
          </cell>
          <cell r="F1483">
            <v>3035585.74</v>
          </cell>
          <cell r="G1483">
            <v>42524</v>
          </cell>
        </row>
        <row r="1484">
          <cell r="C1484">
            <v>2781</v>
          </cell>
          <cell r="D1484" t="str">
            <v>Contenedores De Raiz De 1.50 X 1.50  X 1.60 Metros, En Concreto Reforzado, Con Refuerzo En Malla De 0.15 X 0.15 X 1/4 " Y Piso Con Apertura De Hueco De 0.25 X 0.25 Metros  Y Remate Superior En Bordillo Redondeado</v>
          </cell>
          <cell r="E1484" t="str">
            <v>UN</v>
          </cell>
          <cell r="F1484">
            <v>464007.13</v>
          </cell>
          <cell r="G1484">
            <v>42578</v>
          </cell>
        </row>
        <row r="1485">
          <cell r="C1485">
            <v>2783</v>
          </cell>
          <cell r="D1485" t="str">
            <v>Suministro E Instalación De Baranda En Tubería De Acero Inoxidable De 2 1/2" Cada 3.00 Metros Con 9 Cables Tipo Guaya De 1/4"</v>
          </cell>
          <cell r="E1485" t="str">
            <v>ML</v>
          </cell>
          <cell r="F1485">
            <v>290156.25</v>
          </cell>
          <cell r="G1485">
            <v>42201</v>
          </cell>
        </row>
        <row r="1486">
          <cell r="C1486">
            <v>2784</v>
          </cell>
          <cell r="D1486" t="str">
            <v>Mortero 1:2</v>
          </cell>
          <cell r="E1486" t="str">
            <v>M3</v>
          </cell>
          <cell r="F1486">
            <v>361551.01</v>
          </cell>
          <cell r="G1486">
            <v>42438</v>
          </cell>
        </row>
        <row r="1487">
          <cell r="C1487">
            <v>2785</v>
          </cell>
          <cell r="D1487" t="str">
            <v>Suministro E Instalacion De Poste Hpc 2000 Dan 12 M</v>
          </cell>
          <cell r="E1487" t="str">
            <v>UN</v>
          </cell>
          <cell r="F1487">
            <v>4443847.67</v>
          </cell>
          <cell r="G1487">
            <v>41404</v>
          </cell>
        </row>
        <row r="1488">
          <cell r="C1488">
            <v>2786</v>
          </cell>
          <cell r="D1488" t="str">
            <v>Suministro E Instalación De Estructura Para Piso, Incluye Pilotaje En Madera Rolliza D = 0.25 Metros, Pilotes Cortos De 0.10 X 0.10 Metros Y Viga De Madera De 0.10 X 0.10 Metros Inmunizada, Impermeabilizadas ( Ver Diseño)</v>
          </cell>
          <cell r="E1488" t="str">
            <v>M2</v>
          </cell>
          <cell r="F1488">
            <v>128000</v>
          </cell>
          <cell r="G1488">
            <v>41345</v>
          </cell>
        </row>
        <row r="1489">
          <cell r="C1489">
            <v>2787</v>
          </cell>
          <cell r="D1489" t="str">
            <v>Suministro E Instalación De Estructura Para Piso Deck, Incluye, Pilotes Cortos De 0.10 X 0.10 Metros Y Vigas Laterales Inmunizadas E Impermeabilizadas ( Ver Diseño)</v>
          </cell>
          <cell r="E1489" t="str">
            <v>M2</v>
          </cell>
          <cell r="F1489">
            <v>105000</v>
          </cell>
          <cell r="G1489">
            <v>41345</v>
          </cell>
        </row>
        <row r="1490">
          <cell r="C1490">
            <v>2788</v>
          </cell>
          <cell r="D1490" t="str">
            <v>Suministro E Instalación De Armado Simp Cto  Trif Fin Línea Para Acsr 1/0</v>
          </cell>
          <cell r="E1490" t="str">
            <v>UN</v>
          </cell>
          <cell r="F1490">
            <v>1126501.24</v>
          </cell>
          <cell r="G1490">
            <v>41404</v>
          </cell>
        </row>
        <row r="1491">
          <cell r="C1491">
            <v>2790</v>
          </cell>
          <cell r="D1491" t="str">
            <v>Suministro E Instalación De Piso Deck En Madera Teka Con Apertura De 5 Mm</v>
          </cell>
          <cell r="E1491" t="str">
            <v>M2</v>
          </cell>
          <cell r="F1491">
            <v>151870</v>
          </cell>
          <cell r="G1491">
            <v>41345</v>
          </cell>
        </row>
        <row r="1492">
          <cell r="C1492">
            <v>2791</v>
          </cell>
          <cell r="D1492" t="str">
            <v>Construcción De Tanque En Concreto De 3000 Psi, Altura 1.80 Metros, Con Placa De Concreto Y Tapa De Inspección En Lámina, Incluye Pasos</v>
          </cell>
          <cell r="E1492" t="str">
            <v>GL</v>
          </cell>
          <cell r="F1492">
            <v>1950000</v>
          </cell>
          <cell r="G1492">
            <v>41345</v>
          </cell>
        </row>
        <row r="1493">
          <cell r="C1493">
            <v>2794</v>
          </cell>
          <cell r="D1493" t="str">
            <v>Cárcamo En Ladrillo Pañetado De 0.20 X 0.30 Metros, Incluye Rejilla En Adoquín (Ver Diseño)</v>
          </cell>
          <cell r="E1493" t="str">
            <v>ML</v>
          </cell>
          <cell r="F1493">
            <v>88514.71</v>
          </cell>
          <cell r="G1493">
            <v>41345</v>
          </cell>
        </row>
        <row r="1494">
          <cell r="C1494">
            <v>2797</v>
          </cell>
          <cell r="D1494" t="str">
            <v>Suministro E Instalacion De Poste Hpc 500 Dan 14 M</v>
          </cell>
          <cell r="E1494" t="str">
            <v>UN</v>
          </cell>
          <cell r="F1494">
            <v>1711686.43</v>
          </cell>
          <cell r="G1494">
            <v>41404</v>
          </cell>
        </row>
        <row r="1495">
          <cell r="C1495">
            <v>2799</v>
          </cell>
          <cell r="D1495" t="str">
            <v>Placa De Piso En Concreto De 3000 Psi Espejos De Agua De 0.10 Metros, Incluye Recebo B-600 Compactado, Solado De Limpieza En Concreto De 2000 Psi, Y Malla Electrosoldada De 0.15 X 0.15 Metros</v>
          </cell>
          <cell r="E1495" t="str">
            <v>M2</v>
          </cell>
          <cell r="F1495">
            <v>97232.13</v>
          </cell>
          <cell r="G1495">
            <v>41354</v>
          </cell>
        </row>
        <row r="1496">
          <cell r="C1496">
            <v>2801</v>
          </cell>
          <cell r="D1496" t="str">
            <v>Suministro E Instalacion De Poste Hpc 800 Dan 14 M</v>
          </cell>
          <cell r="E1496" t="str">
            <v>UN</v>
          </cell>
          <cell r="F1496">
            <v>2436925.19</v>
          </cell>
          <cell r="G1496">
            <v>42524</v>
          </cell>
        </row>
        <row r="1497">
          <cell r="C1497">
            <v>2802</v>
          </cell>
          <cell r="D1497" t="str">
            <v>Viga Superior De 0.30 X 0.30 Metros, En Concreto De 3000 Psi, No Incluye Acero De Refuerzo</v>
          </cell>
          <cell r="E1497" t="str">
            <v>M3</v>
          </cell>
          <cell r="F1497">
            <v>788921.21</v>
          </cell>
          <cell r="G1497">
            <v>41345</v>
          </cell>
        </row>
        <row r="1498">
          <cell r="C1498">
            <v>2803</v>
          </cell>
          <cell r="D1498" t="str">
            <v>Suministro E Instalación De Arm Simp Cto Trif Alineación Disp Hor 13,2 Kv</v>
          </cell>
          <cell r="E1498" t="str">
            <v>UN</v>
          </cell>
          <cell r="F1498">
            <v>2019078.37</v>
          </cell>
          <cell r="G1498">
            <v>41906</v>
          </cell>
        </row>
        <row r="1499">
          <cell r="C1499">
            <v>2808</v>
          </cell>
          <cell r="D1499" t="str">
            <v>Suministro E Instalacion De Poste Hpc 1250 Dan 14 M</v>
          </cell>
          <cell r="E1499" t="str">
            <v>UN</v>
          </cell>
          <cell r="F1499">
            <v>3443947.14</v>
          </cell>
          <cell r="G1499">
            <v>41569</v>
          </cell>
        </row>
        <row r="1500">
          <cell r="C1500">
            <v>2809</v>
          </cell>
          <cell r="D1500" t="str">
            <v>Suministro E Instalación De Arm Simp Cto Trif Ang 5° A 20°/30° Disp Hor 13.2 Kv</v>
          </cell>
          <cell r="E1500" t="str">
            <v>UN</v>
          </cell>
          <cell r="F1500">
            <v>3622214.8</v>
          </cell>
          <cell r="G1500">
            <v>41404</v>
          </cell>
        </row>
        <row r="1501">
          <cell r="C1501">
            <v>2811</v>
          </cell>
          <cell r="D1501" t="str">
            <v>Suministro E Instalacion De Poste Hpc 2000 Dan 14 M</v>
          </cell>
          <cell r="E1501" t="str">
            <v>UN</v>
          </cell>
          <cell r="F1501">
            <v>11231349.49</v>
          </cell>
          <cell r="G1501">
            <v>41569</v>
          </cell>
        </row>
        <row r="1502">
          <cell r="C1502">
            <v>2812</v>
          </cell>
          <cell r="D1502" t="str">
            <v>Suministro E Instalación De Arm Simp Cto Trif Anclaje Disp Hor 13.2 Kv477-559.5</v>
          </cell>
          <cell r="E1502" t="str">
            <v>UN</v>
          </cell>
          <cell r="F1502">
            <v>4097265.82</v>
          </cell>
          <cell r="G1502">
            <v>41906</v>
          </cell>
        </row>
        <row r="1503">
          <cell r="C1503">
            <v>2814</v>
          </cell>
          <cell r="D1503" t="str">
            <v>Suministro E Instalación De Arm Simp Cto Trif Anclaje (2) Disp Hor 13.2 Kv 477-559.5</v>
          </cell>
          <cell r="E1503" t="str">
            <v>UN</v>
          </cell>
          <cell r="F1503">
            <v>6904772</v>
          </cell>
          <cell r="G1503">
            <v>41404</v>
          </cell>
        </row>
        <row r="1504">
          <cell r="C1504">
            <v>2816</v>
          </cell>
          <cell r="D1504" t="str">
            <v>Sumnistro E Instalación De Arm Simp Cto Trif Anclaje Disp Hor 13,2 Kv Acsr 1/0</v>
          </cell>
          <cell r="E1504" t="str">
            <v>UN</v>
          </cell>
          <cell r="F1504">
            <v>3895414.8</v>
          </cell>
          <cell r="G1504">
            <v>41404</v>
          </cell>
        </row>
        <row r="1505">
          <cell r="C1505">
            <v>2817</v>
          </cell>
          <cell r="D1505" t="str">
            <v>Suministro E Instalación De Arm Simp Cto Trif Fiin Línea Disp Hor 13.2 Kv 1/0 - 123.3</v>
          </cell>
          <cell r="E1505" t="str">
            <v>UN</v>
          </cell>
          <cell r="F1505">
            <v>3238493.96</v>
          </cell>
          <cell r="G1505">
            <v>41404</v>
          </cell>
        </row>
        <row r="1506">
          <cell r="C1506">
            <v>2818</v>
          </cell>
          <cell r="D1506" t="str">
            <v>Suministro E Instalación De Arm Simple Cto Trif En Línea Disp Hor 13.2Kv 477 - 559.5</v>
          </cell>
          <cell r="E1506" t="str">
            <v>UN</v>
          </cell>
          <cell r="F1506">
            <v>3335714.8</v>
          </cell>
          <cell r="G1506">
            <v>41404</v>
          </cell>
        </row>
        <row r="1507">
          <cell r="C1507">
            <v>2819</v>
          </cell>
          <cell r="D1507" t="str">
            <v>Suministro E Instalación De Armado Horiz Cto Bif Fin Línea 1/0 123.3</v>
          </cell>
          <cell r="E1507" t="str">
            <v>UN</v>
          </cell>
          <cell r="F1507">
            <v>3075414.8</v>
          </cell>
          <cell r="G1507">
            <v>41404</v>
          </cell>
        </row>
        <row r="1508">
          <cell r="C1508">
            <v>2821</v>
          </cell>
          <cell r="D1508" t="str">
            <v>Tendido De Linea Trif Simp Cto Acsr 477 Mcm S/N</v>
          </cell>
          <cell r="E1508" t="str">
            <v>ML</v>
          </cell>
          <cell r="F1508">
            <v>97085.83</v>
          </cell>
          <cell r="G1508">
            <v>41906</v>
          </cell>
        </row>
        <row r="1509">
          <cell r="C1509">
            <v>2822</v>
          </cell>
          <cell r="D1509" t="str">
            <v>Cañuela Tipo "B" H = 0.25 X 0.30 Metros, Incluye Excavación, Base, Solado En Concreto Pobre, Acero De Refuerzo Y Sello De Junta</v>
          </cell>
          <cell r="E1509" t="str">
            <v>ML</v>
          </cell>
          <cell r="F1509">
            <v>68667.67</v>
          </cell>
          <cell r="G1509">
            <v>41345</v>
          </cell>
        </row>
        <row r="1510">
          <cell r="C1510">
            <v>2823</v>
          </cell>
          <cell r="D1510" t="str">
            <v>Suministro E Instalación De Terminal Ext Contráctil En Frío 15 Kv Cable 2</v>
          </cell>
          <cell r="E1510" t="str">
            <v>UN</v>
          </cell>
          <cell r="F1510">
            <v>340501.27</v>
          </cell>
          <cell r="G1510">
            <v>42538</v>
          </cell>
        </row>
        <row r="1511">
          <cell r="C1511">
            <v>2824</v>
          </cell>
          <cell r="D1511" t="str">
            <v>Campamento Incluye Area De Acopio De Materiales (Ver Diseño)</v>
          </cell>
          <cell r="E1511" t="str">
            <v>M2</v>
          </cell>
          <cell r="F1511">
            <v>111876.5</v>
          </cell>
          <cell r="G1511">
            <v>42443</v>
          </cell>
        </row>
        <row r="1512">
          <cell r="C1512">
            <v>2825</v>
          </cell>
          <cell r="D1512" t="str">
            <v>Provisión De Señalización Horizontal Y Vertical</v>
          </cell>
          <cell r="E1512" t="str">
            <v>GL</v>
          </cell>
          <cell r="F1512">
            <v>10000000</v>
          </cell>
          <cell r="G1512">
            <v>42447</v>
          </cell>
        </row>
        <row r="1513">
          <cell r="C1513">
            <v>2826</v>
          </cell>
          <cell r="D1513" t="str">
            <v>Provisión De Semaforización</v>
          </cell>
          <cell r="E1513" t="str">
            <v>GL</v>
          </cell>
          <cell r="F1513">
            <v>10000000</v>
          </cell>
          <cell r="G1513">
            <v>42447</v>
          </cell>
        </row>
        <row r="1514">
          <cell r="C1514">
            <v>2828</v>
          </cell>
          <cell r="D1514" t="str">
            <v>Suministro E Instalación De Empalme Contractil En Frío 15 Kv Cable 2 Cu</v>
          </cell>
          <cell r="E1514" t="str">
            <v>UN</v>
          </cell>
          <cell r="F1514">
            <v>1124327.3899999999</v>
          </cell>
          <cell r="G1514">
            <v>41404</v>
          </cell>
        </row>
        <row r="1515">
          <cell r="C1515">
            <v>2830</v>
          </cell>
          <cell r="D1515" t="str">
            <v>Ml Tendido Linea Trif Simp Cto Acsr 4/0 Awg S/N</v>
          </cell>
          <cell r="E1515" t="str">
            <v>ML</v>
          </cell>
          <cell r="F1515">
            <v>54570.33</v>
          </cell>
          <cell r="G1515">
            <v>41404</v>
          </cell>
        </row>
        <row r="1516">
          <cell r="C1516">
            <v>2831</v>
          </cell>
          <cell r="D1516" t="str">
            <v>Salida De Balas De Piso Para Áreas Circundantes</v>
          </cell>
          <cell r="E1516" t="str">
            <v>UN</v>
          </cell>
          <cell r="F1516">
            <v>99478.17</v>
          </cell>
          <cell r="G1516">
            <v>41354</v>
          </cell>
        </row>
        <row r="1517">
          <cell r="C1517">
            <v>2833</v>
          </cell>
          <cell r="D1517" t="str">
            <v>Suministro E Instalación De Puesta A Tierra En Poste Hormigón De 12 M</v>
          </cell>
          <cell r="E1517" t="str">
            <v>UN</v>
          </cell>
          <cell r="F1517">
            <v>385631.14</v>
          </cell>
          <cell r="G1517">
            <v>42447</v>
          </cell>
        </row>
        <row r="1518">
          <cell r="C1518">
            <v>2839</v>
          </cell>
          <cell r="D1518" t="str">
            <v>Tendido De Linea Trif Simp Cto Acsr 1/0 Awg S/N</v>
          </cell>
          <cell r="E1518" t="str">
            <v>ML</v>
          </cell>
          <cell r="F1518">
            <v>27735.37</v>
          </cell>
          <cell r="G1518">
            <v>41906</v>
          </cell>
        </row>
        <row r="1519">
          <cell r="C1519">
            <v>2842</v>
          </cell>
          <cell r="D1519" t="str">
            <v>Suministro E Instalación De Puesta A Tierra En Poste Hormigón De 14 M</v>
          </cell>
          <cell r="E1519" t="str">
            <v>UN</v>
          </cell>
          <cell r="F1519">
            <v>412931.14</v>
          </cell>
          <cell r="G1519">
            <v>41569</v>
          </cell>
        </row>
        <row r="1520">
          <cell r="C1520">
            <v>2843</v>
          </cell>
          <cell r="D1520" t="str">
            <v>Suministro E Instalación De Breaker Enchufable Tripolar</v>
          </cell>
          <cell r="E1520" t="str">
            <v>UN</v>
          </cell>
          <cell r="F1520">
            <v>95505.600000000006</v>
          </cell>
          <cell r="G1520">
            <v>41354</v>
          </cell>
        </row>
        <row r="1521">
          <cell r="C1521">
            <v>2844</v>
          </cell>
          <cell r="D1521" t="str">
            <v>E - Acometida Eléctrica En Tubería Conduit D = 3", Con 4 # 2 + 1 # 6 Aw G Thhn (Ver Diseño)</v>
          </cell>
          <cell r="E1521" t="str">
            <v>ML</v>
          </cell>
          <cell r="F1521">
            <v>86121.600000000006</v>
          </cell>
          <cell r="G1521">
            <v>41451</v>
          </cell>
        </row>
        <row r="1522">
          <cell r="C1522">
            <v>2845</v>
          </cell>
          <cell r="D1522" t="str">
            <v>E - Acometida Planta De Emergencia Hasta Transferencia Automática En 2 Tubería Conduit D = 3" Con 8 # 250 Mcm + 1 # 2/0 (Ver Diseño)</v>
          </cell>
          <cell r="E1522" t="str">
            <v>ML</v>
          </cell>
          <cell r="F1522">
            <v>563720.4</v>
          </cell>
          <cell r="G1522">
            <v>41451</v>
          </cell>
        </row>
        <row r="1523">
          <cell r="C1523">
            <v>2846</v>
          </cell>
          <cell r="D1523" t="str">
            <v>Acometida De Señal Desde Planta De Emergencia Hasta Transferencia Automática En Tubería Conduit D = 3/4" Con 1 Cable Encauchetado 3 X 16 (Ver Diseño)</v>
          </cell>
          <cell r="E1523" t="str">
            <v>ML</v>
          </cell>
          <cell r="F1523">
            <v>13153.2</v>
          </cell>
          <cell r="G1523">
            <v>41345</v>
          </cell>
        </row>
        <row r="1524">
          <cell r="C1524">
            <v>2847</v>
          </cell>
          <cell r="D1524" t="str">
            <v>Desmonte De Poste De Hormigón De 6-10 M</v>
          </cell>
          <cell r="E1524" t="str">
            <v>UN</v>
          </cell>
          <cell r="F1524">
            <v>277096.95</v>
          </cell>
          <cell r="G1524">
            <v>41404</v>
          </cell>
        </row>
        <row r="1525">
          <cell r="C1525">
            <v>2849</v>
          </cell>
          <cell r="D1525" t="str">
            <v>Tendido De Linea Bif Acsr 1/0 Awg S/N</v>
          </cell>
          <cell r="E1525" t="str">
            <v>ML</v>
          </cell>
          <cell r="F1525">
            <v>15023.84</v>
          </cell>
          <cell r="G1525">
            <v>41404</v>
          </cell>
        </row>
        <row r="1526">
          <cell r="C1526">
            <v>2850</v>
          </cell>
          <cell r="D1526" t="str">
            <v>E - Acometida Para Cargador De Baterias De La Planta De Emergencia En Tubería Conduit D = 1/2" Con 2 # 12 +1 # 14</v>
          </cell>
          <cell r="E1526" t="str">
            <v>ML</v>
          </cell>
          <cell r="F1526">
            <v>11788.8</v>
          </cell>
          <cell r="G1526">
            <v>41451</v>
          </cell>
        </row>
        <row r="1527">
          <cell r="C1527">
            <v>2851</v>
          </cell>
          <cell r="D1527" t="str">
            <v>E - Suministro Y Montaje De Sistema De Media Tensión, Tipo Exterior ( Ver Diseño)</v>
          </cell>
          <cell r="E1527" t="str">
            <v>GL</v>
          </cell>
          <cell r="F1527">
            <v>25167360</v>
          </cell>
          <cell r="G1527">
            <v>41451</v>
          </cell>
        </row>
        <row r="1528">
          <cell r="C1528">
            <v>2852</v>
          </cell>
          <cell r="D1528" t="str">
            <v>E - Transferencia Automática De 500 Amp. 220 V, Según Diagrama Unifilar (Ver Diseño)</v>
          </cell>
          <cell r="E1528" t="str">
            <v>GL</v>
          </cell>
          <cell r="F1528">
            <v>24402000</v>
          </cell>
          <cell r="G1528">
            <v>41451</v>
          </cell>
        </row>
        <row r="1529">
          <cell r="C1529">
            <v>2853</v>
          </cell>
          <cell r="D1529" t="str">
            <v>E - Suministro E Instalación De Bala Dulux 2 X 26 W A 32 W , Tipo Higt Lihgts O Similar</v>
          </cell>
          <cell r="E1529" t="str">
            <v>UN</v>
          </cell>
          <cell r="F1529">
            <v>159500</v>
          </cell>
          <cell r="G1529">
            <v>41451</v>
          </cell>
        </row>
        <row r="1530">
          <cell r="C1530">
            <v>2854</v>
          </cell>
          <cell r="D1530" t="str">
            <v>Desmonte De Poste De Hormigón De 11-12 M</v>
          </cell>
          <cell r="E1530" t="str">
            <v>UN</v>
          </cell>
          <cell r="F1530">
            <v>353420.83</v>
          </cell>
          <cell r="G1530">
            <v>42447</v>
          </cell>
        </row>
        <row r="1531">
          <cell r="C1531">
            <v>2855</v>
          </cell>
          <cell r="D1531" t="str">
            <v>E - Suministro E Instalación De Bala De Piso, De 70W Doble Contacto , Tipo Higt Lihgts O Similar</v>
          </cell>
          <cell r="E1531" t="str">
            <v>UN</v>
          </cell>
          <cell r="F1531">
            <v>957000</v>
          </cell>
          <cell r="G1531">
            <v>41451</v>
          </cell>
        </row>
        <row r="1532">
          <cell r="C1532">
            <v>2856</v>
          </cell>
          <cell r="D1532" t="str">
            <v>E - Suministro E Instalación De Bala De Piso, De10 W Led , Tipo Higt Lihgts O Similar</v>
          </cell>
          <cell r="E1532" t="str">
            <v>UN</v>
          </cell>
          <cell r="F1532">
            <v>242000</v>
          </cell>
          <cell r="G1532">
            <v>41451</v>
          </cell>
        </row>
        <row r="1533">
          <cell r="C1533">
            <v>2857</v>
          </cell>
          <cell r="D1533" t="str">
            <v>E - Suministro E Instalación De Bala De Piso, De35  W  Halogena , Tipo Higt Lihgts O Similar</v>
          </cell>
          <cell r="E1533" t="str">
            <v>UN</v>
          </cell>
          <cell r="F1533">
            <v>192500</v>
          </cell>
          <cell r="G1533">
            <v>41451</v>
          </cell>
        </row>
        <row r="1534">
          <cell r="C1534">
            <v>2859</v>
          </cell>
          <cell r="D1534" t="str">
            <v>Fusible Expulsion 10 A Tipo K</v>
          </cell>
          <cell r="E1534" t="str">
            <v>UN</v>
          </cell>
          <cell r="F1534">
            <v>15527.76</v>
          </cell>
          <cell r="G1534">
            <v>41404</v>
          </cell>
        </row>
        <row r="1535">
          <cell r="C1535">
            <v>2860</v>
          </cell>
          <cell r="D1535" t="str">
            <v>Desmonte De Poste De Hormigón 14 M</v>
          </cell>
          <cell r="E1535" t="str">
            <v>UN</v>
          </cell>
          <cell r="F1535">
            <v>406717.5</v>
          </cell>
          <cell r="G1535">
            <v>41569</v>
          </cell>
        </row>
        <row r="1536">
          <cell r="C1536">
            <v>2861</v>
          </cell>
          <cell r="D1536" t="str">
            <v>Desmonte De Armado M.T. Dos Crucetas</v>
          </cell>
          <cell r="E1536" t="str">
            <v>UN</v>
          </cell>
          <cell r="F1536">
            <v>137137.5</v>
          </cell>
          <cell r="G1536">
            <v>41906</v>
          </cell>
        </row>
        <row r="1537">
          <cell r="C1537">
            <v>2862</v>
          </cell>
          <cell r="D1537" t="str">
            <v>Desmonte De Armado M.T. Una Cruceta</v>
          </cell>
          <cell r="E1537" t="str">
            <v>UN</v>
          </cell>
          <cell r="F1537">
            <v>64523</v>
          </cell>
          <cell r="G1537">
            <v>42447</v>
          </cell>
        </row>
        <row r="1538">
          <cell r="C1538">
            <v>2863</v>
          </cell>
          <cell r="D1538" t="str">
            <v>Desmonte De Armado M.T. Compacto Trifásico</v>
          </cell>
          <cell r="E1538" t="str">
            <v>UN</v>
          </cell>
          <cell r="F1538">
            <v>127202.5</v>
          </cell>
          <cell r="G1538">
            <v>41404</v>
          </cell>
        </row>
        <row r="1539">
          <cell r="C1539">
            <v>2864</v>
          </cell>
          <cell r="D1539" t="str">
            <v>Desmonte De Armado M.T. Compacto Bifásico</v>
          </cell>
          <cell r="E1539" t="str">
            <v>UN</v>
          </cell>
          <cell r="F1539">
            <v>82723.960000000006</v>
          </cell>
          <cell r="G1539">
            <v>41404</v>
          </cell>
        </row>
        <row r="1540">
          <cell r="C1540">
            <v>2865</v>
          </cell>
          <cell r="D1540" t="str">
            <v>E - Suministro E Instalación De Cinta Led Strp 2.4 W/M Tipo Higt Lihgts O Similar</v>
          </cell>
          <cell r="E1540" t="str">
            <v>ML</v>
          </cell>
          <cell r="F1540">
            <v>106700</v>
          </cell>
          <cell r="G1540">
            <v>41451</v>
          </cell>
        </row>
        <row r="1541">
          <cell r="C1541">
            <v>2866</v>
          </cell>
          <cell r="D1541" t="str">
            <v>E - Suministro E Instalación Led River 1.00 X 4.00 Metros De Cinta Led, Tipo Higt Lihgts O Similar</v>
          </cell>
          <cell r="E1541" t="str">
            <v>ML</v>
          </cell>
          <cell r="F1541">
            <v>214500</v>
          </cell>
          <cell r="G1541">
            <v>41451</v>
          </cell>
        </row>
        <row r="1542">
          <cell r="C1542">
            <v>2867</v>
          </cell>
          <cell r="D1542" t="str">
            <v>Diseño Y Montaje De Sistema De Apantallamiento, Incluye Todos Los Materiales Y Mano De Obra</v>
          </cell>
          <cell r="E1542" t="str">
            <v>GL</v>
          </cell>
          <cell r="F1542">
            <v>8850000</v>
          </cell>
          <cell r="G1542">
            <v>41345</v>
          </cell>
        </row>
        <row r="1543">
          <cell r="C1543">
            <v>2868</v>
          </cell>
          <cell r="D1543" t="str">
            <v>Desmonte De Línea Aérea Mt (1F) 266 A 477</v>
          </cell>
          <cell r="E1543" t="str">
            <v>ML</v>
          </cell>
          <cell r="F1543">
            <v>6823.91</v>
          </cell>
          <cell r="G1543">
            <v>41906</v>
          </cell>
        </row>
        <row r="1544">
          <cell r="C1544">
            <v>2869</v>
          </cell>
          <cell r="D1544" t="str">
            <v>Caja De Inspección De 0.30 X 0.30 Metros, Altura Máxima 1.00 Metros En Mampostería, Incluye Tapa, Marco Y Contramarcos, Excavación, Pañete, Medias Cañas, Relleno Con Recebo E = 0.20 Base, Base En Concreto</v>
          </cell>
          <cell r="E1544" t="str">
            <v>UN</v>
          </cell>
          <cell r="F1544">
            <v>285638.18</v>
          </cell>
          <cell r="G1544">
            <v>41345</v>
          </cell>
        </row>
        <row r="1545">
          <cell r="C1545">
            <v>2870</v>
          </cell>
          <cell r="D1545" t="str">
            <v>Desmonte De Línea Mt (1F) 2 A 4/0</v>
          </cell>
          <cell r="E1545" t="str">
            <v>ML</v>
          </cell>
          <cell r="F1545">
            <v>5291.08</v>
          </cell>
          <cell r="G1545">
            <v>41404</v>
          </cell>
        </row>
        <row r="1546">
          <cell r="C1546">
            <v>2871</v>
          </cell>
          <cell r="D1546" t="str">
            <v>Provisión De Red Media Tensión, Baja Tensión, Alumbrado, Luminarias, Obras Civiles, Gestiones Y Certificaciones L: 800 Ml</v>
          </cell>
          <cell r="E1546" t="str">
            <v>GL</v>
          </cell>
          <cell r="F1546">
            <v>1600000000</v>
          </cell>
          <cell r="G1546">
            <v>41821</v>
          </cell>
        </row>
        <row r="1547">
          <cell r="C1547">
            <v>2872</v>
          </cell>
          <cell r="D1547" t="str">
            <v>Retiro Puente De Línea Trifásico En Poste Cto Mt</v>
          </cell>
          <cell r="E1547" t="str">
            <v>UN</v>
          </cell>
          <cell r="F1547">
            <v>103431.95</v>
          </cell>
          <cell r="G1547">
            <v>41906</v>
          </cell>
        </row>
        <row r="1548">
          <cell r="C1548">
            <v>2873</v>
          </cell>
          <cell r="D1548" t="str">
            <v>Adoquín De Arcilla Altura 0.06 Metros, Tipo Tolete Pendientes Mayores A 10% Y Hasta 15% Con Estructura De Sub Base Gradación B = 400, E = 0.20 Metros + Base B = 600 E = 0.15 Metros + Adoquín E = 0.06 Metros, Mortero De Alisado Y Pegado, Sellado Con Mortero 1 : 6, Dilatación De Confinamiento Cada 20 M2 ( Tabla 5 - 1 Tipo 1 Suelos Blandos), Incluye Excavación, Compactación, Fondo, Rellenos En Recebo / Tabla De Diseño Geotextil De Pavco Y Retiro De Material Sobrante</v>
          </cell>
          <cell r="E1548" t="str">
            <v>M2</v>
          </cell>
          <cell r="F1548">
            <v>136291.5</v>
          </cell>
          <cell r="G1548">
            <v>41345</v>
          </cell>
        </row>
        <row r="1549">
          <cell r="C1549">
            <v>2874</v>
          </cell>
          <cell r="D1549" t="str">
            <v>Retiro Puente De Línea En Medio De Vano Cto Mt Bifásico</v>
          </cell>
          <cell r="E1549" t="str">
            <v>UN</v>
          </cell>
          <cell r="F1549">
            <v>187745.22</v>
          </cell>
          <cell r="G1549">
            <v>41404</v>
          </cell>
        </row>
        <row r="1550">
          <cell r="C1550">
            <v>2875</v>
          </cell>
          <cell r="D1550" t="str">
            <v>Adoquín De Concreto E =  0.08 Metros, Para Pendientes Menores A 5% Con Estructura De Sub Base Gradación B = 400, E = 0.15 Metros + Base B = 600 E = 0.15 Metros + Adoquín E = 0.08 Metros, Sobre Arena Con Dilatación De Confinamiento Cada 20 M2 ( Tabla 5 - 1 Tipo 2 Suelos Medios), Incluye Excavación, Compactación, Fondo, Rellenos En Recebo / Tabla De Diseño Geotextil T - 1700 De Pavco Y Retiro De Material Sobrante</v>
          </cell>
          <cell r="E1550" t="str">
            <v>M2</v>
          </cell>
          <cell r="F1550">
            <v>127257.31</v>
          </cell>
          <cell r="G1550">
            <v>41912</v>
          </cell>
        </row>
        <row r="1551">
          <cell r="C1551">
            <v>2877</v>
          </cell>
          <cell r="D1551" t="str">
            <v>Desmontaje De Retenida Sencilla Primaria</v>
          </cell>
          <cell r="E1551" t="str">
            <v>UN</v>
          </cell>
          <cell r="F1551">
            <v>82723.960000000006</v>
          </cell>
          <cell r="G1551">
            <v>41569</v>
          </cell>
        </row>
        <row r="1552">
          <cell r="C1552">
            <v>2878</v>
          </cell>
          <cell r="D1552" t="str">
            <v>Adoquín De Arcilla E =  0.06 Metros, Tipo Tolete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v>
          </cell>
          <cell r="E1552" t="str">
            <v>M2</v>
          </cell>
          <cell r="F1552">
            <v>115002.48</v>
          </cell>
          <cell r="G1552">
            <v>41345</v>
          </cell>
        </row>
        <row r="1553">
          <cell r="C1553">
            <v>2880</v>
          </cell>
          <cell r="D1553" t="str">
            <v>Desmonte De Percha De 3 O 4 Puestos</v>
          </cell>
          <cell r="E1553" t="str">
            <v>UN</v>
          </cell>
          <cell r="F1553">
            <v>72694.33</v>
          </cell>
          <cell r="G1553">
            <v>41906</v>
          </cell>
        </row>
        <row r="1554">
          <cell r="C1554">
            <v>2881</v>
          </cell>
          <cell r="D1554" t="str">
            <v>Adoquín Ecológico E =  0.06 Metros, Tipo Concreto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 Relleno En Arena De Rio 70% Y Tierra Negra Abonada 30%</v>
          </cell>
          <cell r="E1554" t="str">
            <v>M2</v>
          </cell>
          <cell r="F1554">
            <v>130012.23</v>
          </cell>
          <cell r="G1554">
            <v>41345</v>
          </cell>
        </row>
        <row r="1555">
          <cell r="C1555">
            <v>2882</v>
          </cell>
          <cell r="D1555" t="str">
            <v>Instalacion De Derivacion Trif Rigida Acsr 477-477 Mcm Acsr S/N</v>
          </cell>
          <cell r="E1555" t="str">
            <v>UN</v>
          </cell>
          <cell r="F1555">
            <v>639120.18999999994</v>
          </cell>
          <cell r="G1555">
            <v>41906</v>
          </cell>
        </row>
        <row r="1556">
          <cell r="C1556">
            <v>2883</v>
          </cell>
          <cell r="D1556" t="str">
            <v>Desmonte De Línea Bt (Ra) 1 Hilo No. 4 A 1/0</v>
          </cell>
          <cell r="E1556" t="str">
            <v>UN</v>
          </cell>
          <cell r="F1556">
            <v>2211.79</v>
          </cell>
          <cell r="G1556">
            <v>41906</v>
          </cell>
        </row>
        <row r="1557">
          <cell r="C1557">
            <v>2884</v>
          </cell>
          <cell r="D1557" t="str">
            <v>Mortero 1:3 Impermeabilizado Con Sika 1</v>
          </cell>
          <cell r="E1557" t="str">
            <v>M3</v>
          </cell>
          <cell r="F1557">
            <v>389125.33</v>
          </cell>
          <cell r="G1557">
            <v>42438</v>
          </cell>
        </row>
        <row r="1558">
          <cell r="C1558">
            <v>2885</v>
          </cell>
          <cell r="D1558" t="str">
            <v>Instalacion De Derivacion Trif Rigida Acsr 477-Acsr 1/0</v>
          </cell>
          <cell r="E1558" t="str">
            <v>UN</v>
          </cell>
          <cell r="F1558">
            <v>391954.65</v>
          </cell>
          <cell r="G1558">
            <v>41906</v>
          </cell>
        </row>
        <row r="1559">
          <cell r="C1559">
            <v>2886</v>
          </cell>
          <cell r="D1559" t="str">
            <v>Instalacion De Derivacion Trif Rigida Medio De Vano Acsr 4/0-Acsr 4/0</v>
          </cell>
          <cell r="E1559" t="str">
            <v>UN</v>
          </cell>
          <cell r="F1559">
            <v>377824.97</v>
          </cell>
          <cell r="G1559">
            <v>41404</v>
          </cell>
        </row>
        <row r="1560">
          <cell r="C1560">
            <v>2888</v>
          </cell>
          <cell r="D1560" t="str">
            <v>Cimentación Especial Cuadrada Con Refuerzo Apoyo Para Poste De 12M 2000 Dan</v>
          </cell>
          <cell r="E1560" t="str">
            <v>UN</v>
          </cell>
          <cell r="F1560">
            <v>3319309.36</v>
          </cell>
          <cell r="G1560">
            <v>41372</v>
          </cell>
        </row>
        <row r="1561">
          <cell r="C1561">
            <v>2890</v>
          </cell>
          <cell r="D1561" t="str">
            <v>Aplicación De Geotextil T - 1700</v>
          </cell>
          <cell r="E1561" t="str">
            <v>M2</v>
          </cell>
          <cell r="F1561">
            <v>9427.0300000000007</v>
          </cell>
          <cell r="G1561">
            <v>41386</v>
          </cell>
        </row>
        <row r="1562">
          <cell r="C1562">
            <v>2891</v>
          </cell>
          <cell r="D1562" t="str">
            <v>Cimentación Especial Cuadrada Con Refuerzo De Apoyo Para Poste De 14 M 2000 Dan</v>
          </cell>
          <cell r="E1562" t="str">
            <v>UN</v>
          </cell>
          <cell r="F1562">
            <v>3774988.26</v>
          </cell>
          <cell r="G1562">
            <v>41372</v>
          </cell>
        </row>
        <row r="1563">
          <cell r="C1563">
            <v>2892</v>
          </cell>
          <cell r="D1563" t="str">
            <v>Suministro E Instalación De Tres Cortacircuitos Nn Completo 13,2 Kv 100A</v>
          </cell>
          <cell r="E1563" t="str">
            <v>UN</v>
          </cell>
          <cell r="F1563">
            <v>1621555.05</v>
          </cell>
          <cell r="G1563">
            <v>42538</v>
          </cell>
        </row>
        <row r="1564">
          <cell r="C1564">
            <v>2898</v>
          </cell>
          <cell r="D1564" t="str">
            <v>Aplicación De Geotextil Tejido De Poliester De 30.5 Kn/M, Tipo T 2100 Fortex Bx-30</v>
          </cell>
          <cell r="E1564" t="str">
            <v>M2</v>
          </cell>
          <cell r="F1564">
            <v>5774.58</v>
          </cell>
          <cell r="G1564">
            <v>42500</v>
          </cell>
        </row>
        <row r="1565">
          <cell r="C1565">
            <v>2899</v>
          </cell>
          <cell r="D1565" t="str">
            <v>Suministro E Instalación De Dos Cortacircuitos Nn Completo 13.2 Kv 100 A</v>
          </cell>
          <cell r="E1565" t="str">
            <v>UN</v>
          </cell>
          <cell r="F1565">
            <v>1081036.71</v>
          </cell>
          <cell r="G1565">
            <v>41404</v>
          </cell>
        </row>
        <row r="1566">
          <cell r="C1566">
            <v>2900</v>
          </cell>
          <cell r="D1566" t="str">
            <v>Suministro, Instalación Y Montaje De Dos Pararrayos 13.2 Kv Fijación En Cruceta Metálica</v>
          </cell>
          <cell r="E1566" t="str">
            <v>UN</v>
          </cell>
          <cell r="F1566">
            <v>357102.56</v>
          </cell>
          <cell r="G1566">
            <v>42067</v>
          </cell>
        </row>
        <row r="1567">
          <cell r="C1567">
            <v>2901</v>
          </cell>
          <cell r="D1567" t="str">
            <v>Suministro, Instalación Y Montaje Retenida 1/2" En Poste Mt Nn</v>
          </cell>
          <cell r="E1567" t="str">
            <v>UN</v>
          </cell>
          <cell r="F1567">
            <v>1327515.8400000001</v>
          </cell>
          <cell r="G1567">
            <v>41404</v>
          </cell>
        </row>
        <row r="1568">
          <cell r="C1568">
            <v>2908</v>
          </cell>
          <cell r="D1568" t="str">
            <v>Suministro E Instalación De Arm Bt (Rt) Alin Y Ang Hasta 30° Y Fin De Línea</v>
          </cell>
          <cell r="E1568" t="str">
            <v>UN</v>
          </cell>
          <cell r="F1568">
            <v>79969.37</v>
          </cell>
          <cell r="G1568">
            <v>41906</v>
          </cell>
        </row>
        <row r="1569">
          <cell r="C1569">
            <v>2912</v>
          </cell>
          <cell r="D1569" t="str">
            <v>Suministro E Instalación De Caneca Para Exterior En Lámina Perforada De Acero Inoxidable 304, Satinado Con Parales Para Anclaje  A Piso Tipo A &amp; A O Similar, En Una Base De Concreto De 3.000 Psi De 0.30 X 0.15 Metros</v>
          </cell>
          <cell r="E1569" t="str">
            <v>UN</v>
          </cell>
          <cell r="F1569">
            <v>1190904.44</v>
          </cell>
          <cell r="G1569">
            <v>42227</v>
          </cell>
        </row>
        <row r="1570">
          <cell r="C1570">
            <v>2914</v>
          </cell>
          <cell r="D1570" t="str">
            <v>Suminstro E Instalación De Armado Bt (Ra) 3 Hilos Alineación Y Fin De Línea</v>
          </cell>
          <cell r="E1570" t="str">
            <v>UN</v>
          </cell>
          <cell r="F1570">
            <v>155624.98000000001</v>
          </cell>
          <cell r="G1570">
            <v>41569</v>
          </cell>
        </row>
        <row r="1571">
          <cell r="C1571">
            <v>2917</v>
          </cell>
          <cell r="D1571" t="str">
            <v>Reubicación De Tranformador Monofásico De  13,2 Kv En Poste Nn</v>
          </cell>
          <cell r="E1571" t="str">
            <v>UN</v>
          </cell>
          <cell r="F1571">
            <v>1335196.31</v>
          </cell>
          <cell r="G1571">
            <v>41906</v>
          </cell>
        </row>
        <row r="1572">
          <cell r="C1572">
            <v>2918</v>
          </cell>
          <cell r="D1572" t="str">
            <v>Reubicación De Tranformador Trifásico De 13,2 Kv En Poste Nn</v>
          </cell>
          <cell r="E1572" t="str">
            <v>UN</v>
          </cell>
          <cell r="F1572">
            <v>1487533.38</v>
          </cell>
          <cell r="G1572">
            <v>41906</v>
          </cell>
        </row>
        <row r="1573">
          <cell r="C1573">
            <v>2919</v>
          </cell>
          <cell r="D1573" t="str">
            <v>Reubicación De Cortacircuito</v>
          </cell>
          <cell r="E1573" t="str">
            <v>UN</v>
          </cell>
          <cell r="F1573">
            <v>174751.95</v>
          </cell>
          <cell r="G1573">
            <v>41906</v>
          </cell>
        </row>
        <row r="1574">
          <cell r="C1574">
            <v>2920</v>
          </cell>
          <cell r="D1574" t="str">
            <v>Reubicación De Un Descargador De Sobret Autovalv Fijación En Cruc Met</v>
          </cell>
          <cell r="E1574" t="str">
            <v>UN</v>
          </cell>
          <cell r="F1574">
            <v>148893.96</v>
          </cell>
          <cell r="G1574">
            <v>41906</v>
          </cell>
        </row>
        <row r="1575">
          <cell r="C1575">
            <v>2921</v>
          </cell>
          <cell r="D1575" t="str">
            <v>Reubicación De Interruptor / Reconectador / Autoseccionador Trifásico De 13.2 Kv</v>
          </cell>
          <cell r="E1575" t="str">
            <v>UN</v>
          </cell>
          <cell r="F1575">
            <v>910917.94</v>
          </cell>
          <cell r="G1575">
            <v>41569</v>
          </cell>
        </row>
        <row r="1576">
          <cell r="C1576">
            <v>2922</v>
          </cell>
          <cell r="D1576" t="str">
            <v>Reubicación Paso Aéreo Subterráneo Mt</v>
          </cell>
          <cell r="E1576" t="str">
            <v>UN</v>
          </cell>
          <cell r="F1576">
            <v>821037.88</v>
          </cell>
          <cell r="G1576">
            <v>41906</v>
          </cell>
        </row>
        <row r="1577">
          <cell r="C1577">
            <v>2923</v>
          </cell>
          <cell r="D1577" t="str">
            <v>Apertura O Cierre De Equipo De Maniobra Monofásico O Trifásico</v>
          </cell>
          <cell r="E1577" t="str">
            <v>UN</v>
          </cell>
          <cell r="F1577">
            <v>12385.77</v>
          </cell>
          <cell r="G1577">
            <v>41906</v>
          </cell>
        </row>
        <row r="1578">
          <cell r="C1578">
            <v>2924</v>
          </cell>
          <cell r="D1578" t="str">
            <v>Ml Retenido Existente Tríplex Todos Los Calibres</v>
          </cell>
          <cell r="E1578" t="str">
            <v>ML</v>
          </cell>
          <cell r="F1578">
            <v>20671.77</v>
          </cell>
          <cell r="G1578">
            <v>41404</v>
          </cell>
        </row>
        <row r="1579">
          <cell r="C1579">
            <v>2925</v>
          </cell>
          <cell r="D1579" t="str">
            <v>Reubicación Caja De Deriv Mon A 1,5 M Del Poste En Cable Triplex 4/0</v>
          </cell>
          <cell r="E1579" t="str">
            <v>UN</v>
          </cell>
          <cell r="F1579">
            <v>228481.95</v>
          </cell>
          <cell r="G1579">
            <v>41906</v>
          </cell>
        </row>
        <row r="1580">
          <cell r="C1580">
            <v>2927</v>
          </cell>
          <cell r="D1580" t="str">
            <v>Reubicación De Medidor Monofásico De Medida Directa</v>
          </cell>
          <cell r="E1580" t="str">
            <v>UN</v>
          </cell>
          <cell r="F1580">
            <v>117621.95</v>
          </cell>
          <cell r="G1580">
            <v>41906</v>
          </cell>
        </row>
        <row r="1581">
          <cell r="C1581">
            <v>2928</v>
          </cell>
          <cell r="D1581" t="str">
            <v>Instalacion De Derivacion Bif Rigida Medio De Vano Acsr 477-1/0</v>
          </cell>
          <cell r="E1581" t="str">
            <v>UN</v>
          </cell>
          <cell r="F1581">
            <v>291379.84000000003</v>
          </cell>
          <cell r="G1581">
            <v>41569</v>
          </cell>
        </row>
        <row r="1582">
          <cell r="C1582">
            <v>2929</v>
          </cell>
          <cell r="D1582" t="str">
            <v>Vano Retensado Lin (1 F) 1/0 A 4/0 Cu 4/0 A 477 Mcm Al,Acsr</v>
          </cell>
          <cell r="E1582" t="str">
            <v>UN</v>
          </cell>
          <cell r="F1582">
            <v>34867.42</v>
          </cell>
          <cell r="G1582">
            <v>41906</v>
          </cell>
        </row>
        <row r="1583">
          <cell r="C1583">
            <v>2930</v>
          </cell>
          <cell r="D1583" t="str">
            <v>Retiro De Luminaria</v>
          </cell>
          <cell r="E1583" t="str">
            <v>UN</v>
          </cell>
          <cell r="F1583">
            <v>52583.41</v>
          </cell>
          <cell r="G1583">
            <v>41906</v>
          </cell>
        </row>
        <row r="1584">
          <cell r="C1584">
            <v>2931</v>
          </cell>
          <cell r="D1584" t="str">
            <v>Instalacion De Conexion Conductor Acsr 477; Aaac 559,5-Cu 2</v>
          </cell>
          <cell r="E1584" t="str">
            <v>UN</v>
          </cell>
          <cell r="F1584">
            <v>136109.63</v>
          </cell>
          <cell r="G1584">
            <v>41906</v>
          </cell>
        </row>
        <row r="1585">
          <cell r="C1585">
            <v>2932</v>
          </cell>
          <cell r="D1585" t="str">
            <v>Instalacion De Paso Aereo-Subterraneo Trif 13,2 Kv 2 Awg Cu-Ampliacion Cra 51B</v>
          </cell>
          <cell r="E1585" t="str">
            <v>UN</v>
          </cell>
          <cell r="F1585">
            <v>2160404.0699999998</v>
          </cell>
          <cell r="G1585">
            <v>41404</v>
          </cell>
        </row>
        <row r="1586">
          <cell r="C1586">
            <v>2933</v>
          </cell>
          <cell r="D1586" t="str">
            <v>Canalización 0.30 X0.50 M En Zona De Arena, Recubierta Con En Concreto. Incluye Excavación, Compactado Con Material Del Sitio, Concreto Rojo Y Cinta De Seguridad.</v>
          </cell>
          <cell r="E1586" t="str">
            <v>ML</v>
          </cell>
          <cell r="F1586">
            <v>40442.699999999997</v>
          </cell>
          <cell r="G1586">
            <v>42447</v>
          </cell>
        </row>
        <row r="1587">
          <cell r="C1587">
            <v>2934</v>
          </cell>
          <cell r="D1587" t="str">
            <v>Canalización 0.30 X0.50 M En Zona De Arena. Incluye Excavación, Compactado Con Material Del Sitio Y Cinta De Seguridad.</v>
          </cell>
          <cell r="E1587" t="str">
            <v>ML</v>
          </cell>
          <cell r="F1587">
            <v>21762.7</v>
          </cell>
          <cell r="G1587">
            <v>42557</v>
          </cell>
        </row>
        <row r="1588">
          <cell r="C1588">
            <v>2938</v>
          </cell>
          <cell r="D1588" t="str">
            <v>Suministro E Instalación De Cable Thw Aluminio Aislado, 90°C Awg 1/0</v>
          </cell>
          <cell r="E1588" t="str">
            <v>ML</v>
          </cell>
          <cell r="F1588">
            <v>11984</v>
          </cell>
          <cell r="G1588">
            <v>42557</v>
          </cell>
        </row>
        <row r="1589">
          <cell r="C1589">
            <v>2939</v>
          </cell>
          <cell r="D1589" t="str">
            <v>Suministro E Instalacion De Bajante  En Tuberia Galvanizada De 2", Incluye: Accesorios, Capacete, Cinta Bandit, Hebillas, Curva, Etc.</v>
          </cell>
          <cell r="E1589" t="str">
            <v>UN</v>
          </cell>
          <cell r="F1589">
            <v>357827.13</v>
          </cell>
          <cell r="G1589">
            <v>42447</v>
          </cell>
        </row>
        <row r="1590">
          <cell r="C1590">
            <v>2940</v>
          </cell>
          <cell r="D1590" t="str">
            <v>Suministro E Instalación De Cable Thw Aluminio Aislado, 90°C Awg 2</v>
          </cell>
          <cell r="E1590" t="str">
            <v>ML</v>
          </cell>
          <cell r="F1590">
            <v>7726.52</v>
          </cell>
          <cell r="G1590">
            <v>42557</v>
          </cell>
        </row>
        <row r="1591">
          <cell r="C1591">
            <v>2941</v>
          </cell>
          <cell r="D1591" t="str">
            <v>Suministro E Instalación De Cable Thw Aluminio Aislado, 90°C Awg 6</v>
          </cell>
          <cell r="E1591" t="str">
            <v>ML</v>
          </cell>
          <cell r="F1591">
            <v>6385</v>
          </cell>
          <cell r="G1591">
            <v>42557</v>
          </cell>
        </row>
        <row r="1592">
          <cell r="C1592">
            <v>2942</v>
          </cell>
          <cell r="D1592" t="str">
            <v>Suministro E Instalación De Cable Thw Cobre Forrado, 90°C -Awg 4</v>
          </cell>
          <cell r="E1592" t="str">
            <v>ML</v>
          </cell>
          <cell r="F1592">
            <v>18659.939999999999</v>
          </cell>
          <cell r="G1592">
            <v>42557</v>
          </cell>
        </row>
        <row r="1593">
          <cell r="C1593">
            <v>2944</v>
          </cell>
          <cell r="D1593" t="str">
            <v>Suministro E Instalación De Cable Encauchetado 2X14 Awg</v>
          </cell>
          <cell r="E1593" t="str">
            <v>ML</v>
          </cell>
          <cell r="F1593">
            <v>9631.18</v>
          </cell>
          <cell r="G1593">
            <v>41906</v>
          </cell>
        </row>
        <row r="1594">
          <cell r="C1594">
            <v>2945</v>
          </cell>
          <cell r="D1594" t="str">
            <v>Suministro E Instalación De Cable Thw Cobre, 90°C -Awg 2/0</v>
          </cell>
          <cell r="E1594" t="str">
            <v>ML</v>
          </cell>
          <cell r="F1594">
            <v>47701.82</v>
          </cell>
          <cell r="G1594">
            <v>42447</v>
          </cell>
        </row>
        <row r="1595">
          <cell r="C1595">
            <v>2947</v>
          </cell>
          <cell r="D1595" t="str">
            <v>Empalme Subterráneo Baja Tensión Acometida 2-1/0</v>
          </cell>
          <cell r="E1595" t="str">
            <v>UN</v>
          </cell>
          <cell r="F1595">
            <v>584313.57999999996</v>
          </cell>
          <cell r="G1595">
            <v>42447</v>
          </cell>
        </row>
        <row r="1596">
          <cell r="C1596">
            <v>2950</v>
          </cell>
          <cell r="D1596" t="str">
            <v>Suministro E Instalación De Poste Acero Galvanizado En Caliente De 7 Mts. De Altura, Tronco Cónico Poligonal, En Lámina De Acero,  Acabado Final En Pintura De Esmalte Para Exteriores, Incluye Base De Concreto Y Pedestal (Ver Diseño)</v>
          </cell>
          <cell r="E1596" t="str">
            <v>UN</v>
          </cell>
          <cell r="F1596">
            <v>1473754.12</v>
          </cell>
          <cell r="G1596">
            <v>42447</v>
          </cell>
        </row>
        <row r="1597">
          <cell r="C1597">
            <v>2951</v>
          </cell>
          <cell r="D1597" t="str">
            <v>Suministro E Instalación De Luminaria De Led 110 Watios, Incluye Brazo Ornamental De 2,5 Mts, Pernos Y Fotocelda  (Ver Diseño)</v>
          </cell>
          <cell r="E1597" t="str">
            <v>UN</v>
          </cell>
          <cell r="F1597">
            <v>2490648.9500000002</v>
          </cell>
          <cell r="G1597">
            <v>42067</v>
          </cell>
        </row>
        <row r="1598">
          <cell r="C1598">
            <v>2958</v>
          </cell>
          <cell r="D1598" t="str">
            <v>Suministro E Instalación De Poste Acero Galvanizado En Caliente De 10 Mts De Altura, Tronco Cónico Poligonal, En Lámina De Acero, Acabado Final En Pintura De Esmalte Para Exteriores, Incluye Base De Concreto (Ver Diseño)</v>
          </cell>
          <cell r="E1598" t="str">
            <v>UN</v>
          </cell>
          <cell r="F1598">
            <v>3162958.05</v>
          </cell>
          <cell r="G1598">
            <v>42067</v>
          </cell>
        </row>
        <row r="1599">
          <cell r="C1599">
            <v>2960</v>
          </cell>
          <cell r="D1599" t="str">
            <v>Suministro E Instalacion De Medidor Semidirecto, Incluye Tc, Protocolo, Bloque De Prueba, Cajas De Policarbonato - Ver Diseño</v>
          </cell>
          <cell r="E1599" t="str">
            <v>UN</v>
          </cell>
          <cell r="F1599">
            <v>3163868</v>
          </cell>
          <cell r="G1599">
            <v>42447</v>
          </cell>
        </row>
        <row r="1600">
          <cell r="C1600">
            <v>2961</v>
          </cell>
          <cell r="D1600" t="str">
            <v>Corte, Demolicion, Resane Con Concreto De 3000 Psi De Anden, Para Instalacion De Tuberia - Ver Diseño</v>
          </cell>
          <cell r="E1600" t="str">
            <v>ML</v>
          </cell>
          <cell r="F1600">
            <v>93346.2</v>
          </cell>
          <cell r="G1600">
            <v>42447</v>
          </cell>
        </row>
        <row r="1601">
          <cell r="C1601">
            <v>2963</v>
          </cell>
          <cell r="D1601" t="str">
            <v>Suministro E Instalación De Transformador Monofásico 25 Kva, Incluye Elementos De Protección, Accesorios Para Poste,  (Ver Diseño)</v>
          </cell>
          <cell r="E1601" t="str">
            <v>UN</v>
          </cell>
          <cell r="F1601">
            <v>10053972.5</v>
          </cell>
          <cell r="G1601">
            <v>42447</v>
          </cell>
        </row>
        <row r="1602">
          <cell r="C1602">
            <v>2964</v>
          </cell>
          <cell r="D1602" t="str">
            <v>Suplemento En Tet Arm Simp Trif Alineacion Disp Hor</v>
          </cell>
          <cell r="E1602" t="str">
            <v>UN</v>
          </cell>
          <cell r="F1602">
            <v>204118.61</v>
          </cell>
          <cell r="G1602">
            <v>42557</v>
          </cell>
        </row>
        <row r="1603">
          <cell r="C1603">
            <v>2965</v>
          </cell>
          <cell r="D1603" t="str">
            <v>Suministro E Instalación De Bancas En Perfiles Canal En C De Acero 80X40X5Mm  9Ml Y Canal En C De Acero 100X50X6Mm X 5.4 Ml, Antibandálicas Apernadas Al Piso De 0.60X3.0 M Sin Espaldar</v>
          </cell>
          <cell r="E1603" t="str">
            <v>UN</v>
          </cell>
          <cell r="F1603">
            <v>580000</v>
          </cell>
          <cell r="G1603">
            <v>41408</v>
          </cell>
        </row>
        <row r="1604">
          <cell r="C1604">
            <v>2966</v>
          </cell>
          <cell r="D1604" t="str">
            <v>Suministro E Instalación De Poste Para Soporte De Reja Para Cielo Raso En Tubería De Hierro De 2" Calibre 40. Incluye Armado Y Pintura.</v>
          </cell>
          <cell r="E1604" t="str">
            <v>ML</v>
          </cell>
          <cell r="F1604">
            <v>32610</v>
          </cell>
          <cell r="G1604">
            <v>41666</v>
          </cell>
        </row>
        <row r="1605">
          <cell r="C1605">
            <v>2967</v>
          </cell>
          <cell r="D1605" t="str">
            <v>Hormigonado Tipo Para Apoyo. Ver Diseño</v>
          </cell>
          <cell r="E1605" t="str">
            <v>UN</v>
          </cell>
          <cell r="F1605">
            <v>217486.73</v>
          </cell>
          <cell r="G1605">
            <v>41906</v>
          </cell>
        </row>
        <row r="1606">
          <cell r="C1606">
            <v>2968</v>
          </cell>
          <cell r="D1606" t="str">
            <v>Desmonte, Ampliación, Mantenimiento Y Reinstalación De Casetas, Incluye Subida De 50 Cm En La Parte Superior De La Cubierta De Cada Módulo, Mantenimiento Y Reparación De Las Puertas Batientes, Colocación De Dos Cerraduras  Con Sus Respectivos Candados Y Plantillas De Nivelación. Los Modulos Finales Con Adecuación Incluidos Los 50 Cms De Ampliación Medirán 2.80 M De Altura Y 1.90 M De Ancho.</v>
          </cell>
          <cell r="E1606" t="str">
            <v>UN</v>
          </cell>
          <cell r="F1606">
            <v>650000</v>
          </cell>
          <cell r="G1606">
            <v>41355</v>
          </cell>
        </row>
        <row r="1607">
          <cell r="C1607">
            <v>2969</v>
          </cell>
          <cell r="D1607" t="str">
            <v>Rellenos Para Estructuras</v>
          </cell>
          <cell r="E1607" t="str">
            <v>M3</v>
          </cell>
          <cell r="F1607">
            <v>96035.95</v>
          </cell>
          <cell r="G1607">
            <v>41906</v>
          </cell>
        </row>
        <row r="1608">
          <cell r="C1608">
            <v>2970</v>
          </cell>
          <cell r="D1608" t="str">
            <v>Capítulo - Pavimento En Concreto Y Andenes</v>
          </cell>
          <cell r="E1608" t="str">
            <v>SD</v>
          </cell>
          <cell r="F1608">
            <v>0</v>
          </cell>
          <cell r="G1608">
            <v>41351</v>
          </cell>
        </row>
        <row r="1609">
          <cell r="C1609">
            <v>2971</v>
          </cell>
          <cell r="D1609" t="str">
            <v>Suministro E Instalación De Luminaria De Led 30W. (Incluye Pernos Y Fotocelda)</v>
          </cell>
          <cell r="E1609" t="str">
            <v>UN</v>
          </cell>
          <cell r="F1609">
            <v>1108415</v>
          </cell>
          <cell r="G1609">
            <v>42447</v>
          </cell>
        </row>
        <row r="1610">
          <cell r="C1610">
            <v>2972</v>
          </cell>
          <cell r="D1610" t="str">
            <v>Pavimento En Concreto Rígido  Mr = 600 Psi A La Flexión, Incluye Pasadores De 1 3/8" Liso A 0.30 Metros Y Barra De Amarre De 5/8" Corrugado A 1.20 Metros De Separación, Cortadora De Pavimento Junta Y Aditivo Curado</v>
          </cell>
          <cell r="E1610" t="str">
            <v>M3</v>
          </cell>
          <cell r="F1610">
            <v>618844.78</v>
          </cell>
          <cell r="G1610">
            <v>42493</v>
          </cell>
        </row>
        <row r="1611">
          <cell r="C1611">
            <v>2973</v>
          </cell>
          <cell r="D1611" t="str">
            <v>Conformación De Terraplén En Material Seleccionado Compactado</v>
          </cell>
          <cell r="E1611" t="str">
            <v>M3</v>
          </cell>
          <cell r="F1611">
            <v>72874.27</v>
          </cell>
          <cell r="G1611">
            <v>42443</v>
          </cell>
        </row>
        <row r="1612">
          <cell r="C1612">
            <v>2974</v>
          </cell>
          <cell r="D1612" t="str">
            <v>Conformación De Pedraplén Compacto Con Material De Demolición</v>
          </cell>
          <cell r="E1612" t="str">
            <v>M3</v>
          </cell>
          <cell r="F1612">
            <v>27508.5</v>
          </cell>
          <cell r="G1612">
            <v>42443</v>
          </cell>
        </row>
        <row r="1613">
          <cell r="C1613">
            <v>2979</v>
          </cell>
          <cell r="D1613" t="str">
            <v>Cerramiento En Lamina De Zinc, Altura 2,00 Mts</v>
          </cell>
          <cell r="E1613" t="str">
            <v>ML</v>
          </cell>
          <cell r="F1613">
            <v>51854.68</v>
          </cell>
          <cell r="G1613">
            <v>42132</v>
          </cell>
        </row>
        <row r="1614">
          <cell r="C1614">
            <v>2981</v>
          </cell>
          <cell r="D1614" t="str">
            <v>Piso En Loseta Tactil Guia A56 De 0.40 X 0.40 X 0.06 Mts Para Exteriores</v>
          </cell>
          <cell r="E1614" t="str">
            <v>M2</v>
          </cell>
          <cell r="F1614">
            <v>66218.55</v>
          </cell>
          <cell r="G1614">
            <v>41499</v>
          </cell>
        </row>
        <row r="1615">
          <cell r="C1615">
            <v>2982</v>
          </cell>
          <cell r="D1615" t="str">
            <v>Construccion De Anden Ref. Via Colectora, Anden De 5.00 Mts Doble Calzada, Incluye: Anden En Concreto, Concreto Asfaltico, Loseta Tactil Guia De .40X.40X.06, Grama Tapete Y Base Granular, (Ver Diseño).</v>
          </cell>
          <cell r="E1615" t="str">
            <v>ML</v>
          </cell>
          <cell r="F1615">
            <v>315957.83</v>
          </cell>
          <cell r="G1615">
            <v>41499</v>
          </cell>
        </row>
        <row r="1616">
          <cell r="C1616">
            <v>2983</v>
          </cell>
          <cell r="D1616" t="str">
            <v>Suministro E Instalacion De Grama Tapete, Incluye: Transporte Y Siembra.</v>
          </cell>
          <cell r="E1616" t="str">
            <v>M2</v>
          </cell>
          <cell r="F1616">
            <v>18500</v>
          </cell>
          <cell r="G1616">
            <v>42514</v>
          </cell>
        </row>
        <row r="1617">
          <cell r="C1617">
            <v>2985</v>
          </cell>
          <cell r="D1617" t="str">
            <v>Construccion De Anden Ref. Via Colectora, Anden De 1.90 Mts Doble Calzada, Incluye: Base Granular, Loseta Tactil Y Anden En Concreto,(Ver Diseño).</v>
          </cell>
          <cell r="E1617" t="str">
            <v>ML</v>
          </cell>
          <cell r="F1617">
            <v>165125.88</v>
          </cell>
          <cell r="G1617">
            <v>41499</v>
          </cell>
        </row>
        <row r="1618">
          <cell r="C1618">
            <v>2987</v>
          </cell>
          <cell r="D1618" t="str">
            <v>Suministro E Instalacion De Iluminacion City Wing Led Bps742 O Similar- Peatonal Anden</v>
          </cell>
          <cell r="E1618" t="str">
            <v>UN</v>
          </cell>
          <cell r="F1618">
            <v>2741700</v>
          </cell>
          <cell r="G1618">
            <v>41556</v>
          </cell>
        </row>
        <row r="1619">
          <cell r="C1619">
            <v>2989</v>
          </cell>
          <cell r="D1619" t="str">
            <v>Suministro E Instalacion De Iluminacion Vivara N O Similar Poste Exterior Jardines</v>
          </cell>
          <cell r="E1619" t="str">
            <v>UN</v>
          </cell>
          <cell r="F1619">
            <v>778680</v>
          </cell>
          <cell r="G1619">
            <v>41556</v>
          </cell>
        </row>
        <row r="1620">
          <cell r="C1620">
            <v>2991</v>
          </cell>
          <cell r="D1620" t="str">
            <v>Suministro E Instalacion De Iluminacion Decoflood 605 O Similar Para Uso Exterior</v>
          </cell>
          <cell r="E1620" t="str">
            <v>UN</v>
          </cell>
          <cell r="F1620">
            <v>511387.5</v>
          </cell>
          <cell r="G1620">
            <v>41556</v>
          </cell>
        </row>
        <row r="1621">
          <cell r="C1621">
            <v>2992</v>
          </cell>
          <cell r="D1621" t="str">
            <v>Muro De Contencion En Concreto De 3000 Psi, Altura 1.00 Mt, E:0.15 Mts, Incluye Acero.</v>
          </cell>
          <cell r="E1621" t="str">
            <v>M2</v>
          </cell>
          <cell r="F1621">
            <v>124975.55</v>
          </cell>
          <cell r="G1621">
            <v>41499</v>
          </cell>
        </row>
        <row r="1622">
          <cell r="C1622">
            <v>2993</v>
          </cell>
          <cell r="D1622" t="str">
            <v>Ornamentacion Y Jardineria - Suministro E Instalacion De Plantas Corales Amarillos, Rojos Y Rosado, Incluye Transporte Y Siembra.</v>
          </cell>
          <cell r="E1622" t="str">
            <v>UN</v>
          </cell>
          <cell r="F1622">
            <v>5500</v>
          </cell>
          <cell r="G1622">
            <v>41414</v>
          </cell>
        </row>
        <row r="1623">
          <cell r="C1623">
            <v>2994</v>
          </cell>
          <cell r="D1623" t="str">
            <v>Ornamentacion Y Jardineria - Suministro E Instalacion De Plantas Miami, Incluye Transporte Y Siembra.</v>
          </cell>
          <cell r="E1623" t="str">
            <v>UN</v>
          </cell>
          <cell r="F1623">
            <v>5500</v>
          </cell>
          <cell r="G1623">
            <v>41414</v>
          </cell>
        </row>
        <row r="1624">
          <cell r="C1624">
            <v>2995</v>
          </cell>
          <cell r="D1624" t="str">
            <v>Ornamentacion Y Jardineria - Suministro E Instalacion De Plantas Euphorbia Milli 0.20 M  (Tu Y Yo), Incluye Transporte Y Siembra.</v>
          </cell>
          <cell r="E1624" t="str">
            <v>UN</v>
          </cell>
          <cell r="F1624">
            <v>5200</v>
          </cell>
          <cell r="G1624">
            <v>41712</v>
          </cell>
        </row>
        <row r="1625">
          <cell r="C1625">
            <v>2996</v>
          </cell>
          <cell r="D1625" t="str">
            <v>Ornamentacion Y Jardineria - Suministro E Instalacion De Trinitarias Rojas, Blancas Y Moradas, Incluye Transporte Y Siembra.</v>
          </cell>
          <cell r="E1625" t="str">
            <v>UN</v>
          </cell>
          <cell r="F1625">
            <v>20000</v>
          </cell>
          <cell r="G1625">
            <v>41414</v>
          </cell>
        </row>
        <row r="1626">
          <cell r="C1626">
            <v>2997</v>
          </cell>
          <cell r="D1626" t="str">
            <v>Ornamentacion Y Jardineria - Suministro E Instalacion De Sillas O Bancas Prefabricadas En Concreto Para Exteriores,Sin Espaldar, De 1.20 Mts, Incluye Transporte</v>
          </cell>
          <cell r="E1626" t="str">
            <v>UN</v>
          </cell>
          <cell r="F1626">
            <v>400000</v>
          </cell>
          <cell r="G1626">
            <v>41590</v>
          </cell>
        </row>
        <row r="1627">
          <cell r="C1627">
            <v>2998</v>
          </cell>
          <cell r="D1627" t="str">
            <v>Ornamentacion Y Jardineria - Suministro E Instalacion De Pergolas En Madera Teca, Elaborado Con Piezas De 0.045 Mts X 0.15 Mts, Para Exteriores, Estructura Anclada Con Tornilleria Galvanizada, Acabada Con Pintura De Madera Para Interperie.</v>
          </cell>
          <cell r="E1627" t="str">
            <v>M2</v>
          </cell>
          <cell r="F1627">
            <v>380000</v>
          </cell>
          <cell r="G1627">
            <v>41414</v>
          </cell>
        </row>
        <row r="1628">
          <cell r="C1628">
            <v>2999</v>
          </cell>
          <cell r="D1628" t="str">
            <v>Escalera En Concreto De 3000 Psi, No Incluye Acero Refuerzo, Acabado En Granito Pulido,(Ver Diseño).</v>
          </cell>
          <cell r="E1628" t="str">
            <v>M3</v>
          </cell>
          <cell r="F1628">
            <v>826572.18</v>
          </cell>
          <cell r="G1628">
            <v>41403</v>
          </cell>
        </row>
        <row r="1629">
          <cell r="C1629">
            <v>3000</v>
          </cell>
          <cell r="D1629" t="str">
            <v>Piso En Tablón Rojo Vitrificado De 0.30 X 0.30 Metros Para Huella Y Contrahuella En Reparación De Escalera</v>
          </cell>
          <cell r="E1629" t="str">
            <v>M2</v>
          </cell>
          <cell r="F1629">
            <v>39632.85</v>
          </cell>
          <cell r="G1629">
            <v>41365</v>
          </cell>
        </row>
        <row r="1630">
          <cell r="C1630">
            <v>3001</v>
          </cell>
          <cell r="D1630" t="str">
            <v>Mortero 1:7</v>
          </cell>
          <cell r="E1630" t="str">
            <v>M3</v>
          </cell>
          <cell r="F1630">
            <v>174901.95</v>
          </cell>
          <cell r="G1630">
            <v>42438</v>
          </cell>
        </row>
        <row r="1631">
          <cell r="C1631">
            <v>3002</v>
          </cell>
          <cell r="D1631" t="str">
            <v>Relleno En Piedra De Canto Rodado.</v>
          </cell>
          <cell r="E1631" t="str">
            <v>M3</v>
          </cell>
          <cell r="F1631">
            <v>102540</v>
          </cell>
          <cell r="G1631">
            <v>41499</v>
          </cell>
        </row>
        <row r="1632">
          <cell r="C1632">
            <v>3005</v>
          </cell>
          <cell r="D1632" t="str">
            <v>Desmonte Y Limpieza De Bosque Incluye Retiro De Material</v>
          </cell>
          <cell r="E1632" t="str">
            <v>HA</v>
          </cell>
          <cell r="F1632">
            <v>2200750</v>
          </cell>
          <cell r="G1632">
            <v>41408</v>
          </cell>
        </row>
        <row r="1633">
          <cell r="C1633">
            <v>3006</v>
          </cell>
          <cell r="D1633" t="str">
            <v>Conformación De Terraplenes</v>
          </cell>
          <cell r="E1633" t="str">
            <v>M3</v>
          </cell>
          <cell r="F1633">
            <v>20725.88</v>
          </cell>
          <cell r="G1633">
            <v>41408</v>
          </cell>
        </row>
        <row r="1634">
          <cell r="C1634">
            <v>3009</v>
          </cell>
          <cell r="D1634" t="str">
            <v>Imprimación Con Emulsión Asfáltica Crl - 0 O Crl - 1H</v>
          </cell>
          <cell r="E1634" t="str">
            <v>M2</v>
          </cell>
          <cell r="F1634">
            <v>2607.5</v>
          </cell>
          <cell r="G1634">
            <v>42552</v>
          </cell>
        </row>
        <row r="1635">
          <cell r="C1635">
            <v>3010</v>
          </cell>
          <cell r="D1635" t="str">
            <v>Nivelación, Replanteo Y Señalización De Estructuras Viales</v>
          </cell>
          <cell r="E1635" t="str">
            <v>M2</v>
          </cell>
          <cell r="F1635">
            <v>2746.63</v>
          </cell>
          <cell r="G1635">
            <v>41786</v>
          </cell>
        </row>
        <row r="1636">
          <cell r="C1636">
            <v>3011</v>
          </cell>
          <cell r="D1636" t="str">
            <v>Excavación Sin Clasificar De Las Explanaciones Y Canales Con Retroexcavadora, No Incluye Retiro De Material</v>
          </cell>
          <cell r="E1636" t="str">
            <v>M3</v>
          </cell>
          <cell r="F1636">
            <v>7757.22</v>
          </cell>
          <cell r="G1636">
            <v>41821</v>
          </cell>
        </row>
        <row r="1637">
          <cell r="C1637">
            <v>3012</v>
          </cell>
          <cell r="D1637" t="str">
            <v>Conformación De Terraplen Compactado Con Material Seleccionado</v>
          </cell>
          <cell r="E1637" t="str">
            <v>M3</v>
          </cell>
          <cell r="F1637">
            <v>96187.4</v>
          </cell>
          <cell r="G1637">
            <v>42552</v>
          </cell>
        </row>
        <row r="1638">
          <cell r="C1638">
            <v>3013</v>
          </cell>
          <cell r="D1638" t="str">
            <v>Relleno En Material De Subbase Granular Compactado</v>
          </cell>
          <cell r="E1638" t="str">
            <v>M3</v>
          </cell>
          <cell r="F1638">
            <v>102793.5</v>
          </cell>
          <cell r="G1638">
            <v>42572</v>
          </cell>
        </row>
        <row r="1639">
          <cell r="C1639">
            <v>3015</v>
          </cell>
          <cell r="D1639" t="str">
            <v>Relleno En Material De Base Granular Compactado</v>
          </cell>
          <cell r="E1639" t="str">
            <v>M3</v>
          </cell>
          <cell r="F1639">
            <v>127527.25</v>
          </cell>
          <cell r="G1639">
            <v>42724</v>
          </cell>
        </row>
        <row r="1640">
          <cell r="C1640">
            <v>3016</v>
          </cell>
          <cell r="D1640" t="str">
            <v>Pavimento En Concreto Rígido Mr = 45 (650 Psi), E = 0.30 Metros, Pasadores D = 1 1/2" - Longitud 0.50 Metros A Cada 0.30 Metros Y D = 5/8" - Longitud 1.00 Metros A Cada 1.20 Metros, Junta Y Antisol</v>
          </cell>
          <cell r="E1640" t="str">
            <v>M3</v>
          </cell>
          <cell r="F1640">
            <v>651866.35</v>
          </cell>
          <cell r="G1640">
            <v>42552</v>
          </cell>
        </row>
        <row r="1641">
          <cell r="C1641">
            <v>3018</v>
          </cell>
          <cell r="D1641" t="str">
            <v>Relleno Con Material Granular Filtrante</v>
          </cell>
          <cell r="E1641" t="str">
            <v>M3</v>
          </cell>
          <cell r="F1641">
            <v>83638.94</v>
          </cell>
          <cell r="G1641">
            <v>41408</v>
          </cell>
        </row>
        <row r="1642">
          <cell r="C1642">
            <v>3020</v>
          </cell>
          <cell r="D1642" t="str">
            <v>Canal Pluvial En Concreto De 3000 Psi No Incluye Acero De Refuerzo</v>
          </cell>
          <cell r="E1642" t="str">
            <v>M3</v>
          </cell>
          <cell r="F1642">
            <v>514315.42</v>
          </cell>
          <cell r="G1642">
            <v>41579</v>
          </cell>
        </row>
        <row r="1643">
          <cell r="C1643">
            <v>3022</v>
          </cell>
          <cell r="D1643" t="str">
            <v>Cuneta En Concreto De 3000 Psi,  Clase F, Fundida En El Lugar</v>
          </cell>
          <cell r="E1643" t="str">
            <v>M3</v>
          </cell>
          <cell r="F1643">
            <v>515970.36</v>
          </cell>
          <cell r="G1643">
            <v>41569</v>
          </cell>
        </row>
        <row r="1644">
          <cell r="C1644">
            <v>3023</v>
          </cell>
          <cell r="D1644" t="str">
            <v>Corte, Demolición Incluye Retiro De Material Y Resane Con Concreto De 3000 Psi De Andén, Para Instalación De Tubería</v>
          </cell>
          <cell r="E1644" t="str">
            <v>ML</v>
          </cell>
          <cell r="F1644">
            <v>79232.539999999994</v>
          </cell>
          <cell r="G1644">
            <v>41781</v>
          </cell>
        </row>
        <row r="1645">
          <cell r="C1645">
            <v>3025</v>
          </cell>
          <cell r="D1645" t="str">
            <v>Suministro E Instalación De Transformador Monofásico De 37.5 Kva, Incluye Elementos De Protección, Accesorios Para Poste. (Ver Diseño)</v>
          </cell>
          <cell r="E1645" t="str">
            <v>UN</v>
          </cell>
          <cell r="F1645">
            <v>11250832.960000001</v>
          </cell>
          <cell r="G1645">
            <v>42447</v>
          </cell>
        </row>
        <row r="1646">
          <cell r="C1646">
            <v>3026</v>
          </cell>
          <cell r="D1646" t="str">
            <v>Cimentación Para Base De Mástil De 24.00 Metros En Concreto Armado De 3500 Psi, Zapata De 2.00 X 2.00 X 0.40 Metros, Pedestal De 0.80 X 0.80 X 2.60 Metros, Incluye Pedestal Ornamental (Ver Diseño)</v>
          </cell>
          <cell r="E1646" t="str">
            <v>UN</v>
          </cell>
          <cell r="F1646">
            <v>6141417.6699999999</v>
          </cell>
          <cell r="G1646">
            <v>41388</v>
          </cell>
        </row>
        <row r="1647">
          <cell r="C1647">
            <v>3033</v>
          </cell>
          <cell r="D1647" t="str">
            <v>Suministro E Instalación De Tablero De Control Para 5 Salidas De Iluminación, Incluye Fotocelda, Contactores, Breaker Y Accesorios</v>
          </cell>
          <cell r="E1647" t="str">
            <v>UN</v>
          </cell>
          <cell r="F1647">
            <v>9628640</v>
          </cell>
          <cell r="G1647">
            <v>41737</v>
          </cell>
        </row>
        <row r="1648">
          <cell r="C1648">
            <v>3035</v>
          </cell>
          <cell r="D1648" t="str">
            <v>Suministro E Instalación De Dispensador Para Jabón Líquido Para Instalar En Pared, Con Tornillos Escondidos, Cuerpo En Acero Inoxidable Satinado, Botón Pulsador En Abs Resistente, Capacidad 1.2 Lts, Ventanilla De Descarga Superior Con Llave, Nivel De Jabón, Push Frontal</v>
          </cell>
          <cell r="E1648" t="str">
            <v>UN</v>
          </cell>
          <cell r="F1648">
            <v>161975</v>
          </cell>
          <cell r="G1648">
            <v>42538</v>
          </cell>
        </row>
        <row r="1649">
          <cell r="C1649">
            <v>3037</v>
          </cell>
          <cell r="D1649" t="str">
            <v>Suministro E Instalación De Gabinete Para Toallas De Papel De Sobreponer A La Pared, En Acero Inoxidable Satinado 304, Capacidad 300 Toallas O Dos (2) Paquetes, Cerradura Con Llave</v>
          </cell>
          <cell r="E1649" t="str">
            <v>UN</v>
          </cell>
          <cell r="F1649">
            <v>175075</v>
          </cell>
          <cell r="G1649">
            <v>42241</v>
          </cell>
        </row>
        <row r="1650">
          <cell r="C1650">
            <v>3039</v>
          </cell>
          <cell r="D1650" t="str">
            <v>Suministro E Instalación De Protector Para Papel Higiénico De Sobreponer En La Pared, En Acero Inoxidable 304 Satinado Para Rollo De 200/400 Metros, Cerradura Con Llave</v>
          </cell>
          <cell r="E1650" t="str">
            <v>UN</v>
          </cell>
          <cell r="F1650">
            <v>136875</v>
          </cell>
          <cell r="G1650">
            <v>42538</v>
          </cell>
        </row>
        <row r="1651">
          <cell r="C1651">
            <v>3040</v>
          </cell>
          <cell r="D1651" t="str">
            <v>Desmonte Muro En Vidrio Block</v>
          </cell>
          <cell r="E1651" t="str">
            <v>M2</v>
          </cell>
          <cell r="F1651">
            <v>21800</v>
          </cell>
          <cell r="G1651">
            <v>41381</v>
          </cell>
        </row>
        <row r="1652">
          <cell r="C1652">
            <v>3043</v>
          </cell>
          <cell r="D1652" t="str">
            <v>Suministro E Instalación De Vidro Block De 0.19 X 0.19 X 0.08 Metros</v>
          </cell>
          <cell r="E1652" t="str">
            <v>M2</v>
          </cell>
          <cell r="F1652">
            <v>294885</v>
          </cell>
          <cell r="G1652">
            <v>41381</v>
          </cell>
        </row>
        <row r="1653">
          <cell r="C1653">
            <v>3046</v>
          </cell>
          <cell r="D1653" t="str">
            <v>Mantenimiento Y Ampliación De Puesto Para Vendedores De 1.54 X 2.00 Metros, Muros Y Cubierta En Superboard De 14 Mm, Incluye Estructura En Tuberia Galvanizada Cuadrada De 3", Estera Metálica Enrollable De 2.00 X 2.00 Metros, Acabado Con Anticorrosivo Y Esmalte, Y Pintura Exterior En Vinilo.</v>
          </cell>
          <cell r="E1653" t="str">
            <v>UN</v>
          </cell>
          <cell r="F1653">
            <v>1730750.28</v>
          </cell>
          <cell r="G1653">
            <v>41386</v>
          </cell>
        </row>
        <row r="1654">
          <cell r="C1654">
            <v>3047</v>
          </cell>
          <cell r="D1654" t="str">
            <v>Mantenimiento Y Ampliación Modulo De Caseta De 6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4" t="str">
            <v>UN</v>
          </cell>
          <cell r="F1654">
            <v>10232075.76</v>
          </cell>
          <cell r="G1654">
            <v>41386</v>
          </cell>
        </row>
        <row r="1655">
          <cell r="C1655">
            <v>3048</v>
          </cell>
          <cell r="D1655" t="str">
            <v>Mantenimiento Y Ampliación Modulo De Caseta De 4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5" t="str">
            <v>UN</v>
          </cell>
          <cell r="F1655">
            <v>6821383.8399999999</v>
          </cell>
          <cell r="G1655">
            <v>41386</v>
          </cell>
        </row>
        <row r="1656">
          <cell r="C1656">
            <v>3052</v>
          </cell>
          <cell r="D1656" t="str">
            <v>Suministro E Instalación De Mastil Para Iluminación De 24.00 Metros, En Acero Galvanizado. Tronco Cónico Poligonal, Seccionado, Corona Fija, Incluye Canastilla De Anclaje Y Sistema De Pararrayo</v>
          </cell>
          <cell r="E1656" t="str">
            <v>UN</v>
          </cell>
          <cell r="F1656">
            <v>17163900</v>
          </cell>
          <cell r="G1656">
            <v>41388</v>
          </cell>
        </row>
        <row r="1657">
          <cell r="C1657">
            <v>3054</v>
          </cell>
          <cell r="D1657" t="str">
            <v>Suministro E Instalación De Secador De Mano Eléctrico 1Aa Eco Sra  Turbo De Sobreponer En La Pared, En Acero Inoxidable 304 Satinado Con Sensor</v>
          </cell>
          <cell r="E1657" t="str">
            <v>UN</v>
          </cell>
          <cell r="F1657">
            <v>823958.33</v>
          </cell>
          <cell r="G1657">
            <v>42538</v>
          </cell>
        </row>
        <row r="1658">
          <cell r="C1658">
            <v>3056</v>
          </cell>
          <cell r="D1658" t="str">
            <v>Canal De Aguas Lluvias Con Base, Muros Y Tapa En Concreto De 3000 Psi, De 0.90 Metros  De Base, Por 0.50 A 0.30 Metros De Altura, Muros E = 0.15 Metros, Con Acero De Refuerzo  3/8"  A Cada 0.50 Metros, En Ambos Sentidos (Ver Diseño)</v>
          </cell>
          <cell r="E1658" t="str">
            <v>ML</v>
          </cell>
          <cell r="F1658">
            <v>219364.78</v>
          </cell>
          <cell r="G1658">
            <v>41389</v>
          </cell>
        </row>
        <row r="1659">
          <cell r="C1659">
            <v>3057</v>
          </cell>
          <cell r="D1659" t="str">
            <v>Colector De Inicio En Canal De Aguas Lluvias Con Muros En Ladrillo Tolete Altura 0.75 Metros, Pañetados Con Mortero Impermeabilizado, Viga Perimetral De 0.15 X 0.20 Metros Con 2 Varillas De 3/8" Estribos De 1/4" A Cada 0.25 Metros, Tapa Y Base  En Concreto De 3000 Psi De 1.20 X 2.15 Metros, Base  E = 0.15 Metros, Con Acero De Refuerzo  3/8"  A Cada 0.25 Metros En Ambos Sentidos Incluye 5 Varillas De Acero D = 3/4"  Longitud 0.30 Metros (Ver Diseño)</v>
          </cell>
          <cell r="E1659" t="str">
            <v>UN</v>
          </cell>
          <cell r="F1659">
            <v>839174.28</v>
          </cell>
          <cell r="G1659">
            <v>41389</v>
          </cell>
        </row>
        <row r="1660">
          <cell r="C1660">
            <v>3060</v>
          </cell>
          <cell r="D1660" t="str">
            <v>Suministro E Instalación De Orinal Santa Fé O Similar, Incluye Grifería De Fluxómetro Electrónico</v>
          </cell>
          <cell r="E1660" t="str">
            <v>UN</v>
          </cell>
          <cell r="F1660">
            <v>659100</v>
          </cell>
          <cell r="G1660">
            <v>41390</v>
          </cell>
        </row>
        <row r="1661">
          <cell r="C1661">
            <v>3062</v>
          </cell>
          <cell r="D1661" t="str">
            <v>Suministro E Instalación De Sanitario Taza Báltica O Similar, Incluye Grifería De Fluxómetro Electrónico</v>
          </cell>
          <cell r="E1661" t="str">
            <v>UN</v>
          </cell>
          <cell r="F1661">
            <v>924200</v>
          </cell>
          <cell r="G1661">
            <v>42534</v>
          </cell>
        </row>
        <row r="1662">
          <cell r="C1662">
            <v>3064</v>
          </cell>
          <cell r="D1662" t="str">
            <v>Pintura En Esmalte Sobre Tubería, Incluye Anticorrosivo</v>
          </cell>
          <cell r="E1662" t="str">
            <v>ML</v>
          </cell>
          <cell r="F1662">
            <v>7656.68</v>
          </cell>
          <cell r="G1662">
            <v>41390</v>
          </cell>
        </row>
        <row r="1663">
          <cell r="C1663">
            <v>3070</v>
          </cell>
          <cell r="D1663" t="str">
            <v>Suministro E Instalación De Cubierta En Lámina Ecoroof, Con Estructura En Vigas Ipe 240, Pares Y Correas En Pag Calibre 14 Y 16, Decoración En Circulo En Los Pie Amigos, Acabado En Pintura Anticorrosiva Y Esmalte Blanco, Zapatas Para La Instalación De Las Vigas, Incluye Tornillos Y Accesorios De Fijación. Area 330 M2 (Ver Diseño)</v>
          </cell>
          <cell r="E1663" t="str">
            <v>UN</v>
          </cell>
          <cell r="F1663">
            <v>36708959.68</v>
          </cell>
          <cell r="G1663">
            <v>41393</v>
          </cell>
        </row>
        <row r="1664">
          <cell r="C1664">
            <v>3072</v>
          </cell>
          <cell r="D1664" t="str">
            <v>Provisión De Otras Redes De Servicios Públicos Reconstrucción Cra 54</v>
          </cell>
          <cell r="E1664" t="str">
            <v>GL</v>
          </cell>
          <cell r="F1664">
            <v>400000000</v>
          </cell>
          <cell r="G1664">
            <v>41410</v>
          </cell>
        </row>
        <row r="1665">
          <cell r="C1665">
            <v>3073</v>
          </cell>
          <cell r="D1665" t="str">
            <v>Provisión De Paisajismo Y Amoblamiento Reconstrucción Cra 54</v>
          </cell>
          <cell r="E1665" t="str">
            <v>GL</v>
          </cell>
          <cell r="F1665">
            <v>300000000</v>
          </cell>
          <cell r="G1665">
            <v>41410</v>
          </cell>
        </row>
        <row r="1666">
          <cell r="C1666">
            <v>3074</v>
          </cell>
          <cell r="D1666" t="str">
            <v>Provisión De La Implementación Del Plan De Manejo De Tráfico Y Publicidad Institucional Reconstrucción Cra 54</v>
          </cell>
          <cell r="E1666" t="str">
            <v>GL</v>
          </cell>
          <cell r="F1666">
            <v>150000000</v>
          </cell>
          <cell r="G1666">
            <v>41410</v>
          </cell>
        </row>
        <row r="1667">
          <cell r="C1667">
            <v>3075</v>
          </cell>
          <cell r="D1667" t="str">
            <v>Provisión Para Los Estudios Y Diseños Necesarios, Construccion Carcel Distrital Para Varones En El Distrito De Barranquilla.</v>
          </cell>
          <cell r="E1667" t="str">
            <v>GL</v>
          </cell>
          <cell r="F1667">
            <v>255000000</v>
          </cell>
          <cell r="G1667">
            <v>42573</v>
          </cell>
        </row>
        <row r="1668">
          <cell r="C1668">
            <v>3076</v>
          </cell>
          <cell r="D1668" t="str">
            <v>Provisión De Señalización Horizontal Y Vertical Reconstrucción Cra 54</v>
          </cell>
          <cell r="E1668" t="str">
            <v>GL</v>
          </cell>
          <cell r="F1668">
            <v>100000000</v>
          </cell>
          <cell r="G1668">
            <v>41410</v>
          </cell>
        </row>
        <row r="1669">
          <cell r="C1669">
            <v>3077</v>
          </cell>
          <cell r="D1669" t="str">
            <v>Provisión Para Las Instalaciones Hidraulicas, Sanitarias Y Contraincendios (Ver Diseño).</v>
          </cell>
          <cell r="E1669" t="str">
            <v>GL</v>
          </cell>
          <cell r="F1669">
            <v>440000000</v>
          </cell>
          <cell r="G1669">
            <v>42401</v>
          </cell>
        </row>
        <row r="1670">
          <cell r="C1670">
            <v>3078</v>
          </cell>
          <cell r="D1670" t="str">
            <v>Base De Concreto De 3000 Psi, De 0.60 X 0.60 X 1.20 Metros, Con Varillas De 3/8"  Y Estribos De 3/8" A Cada 0.20 Metros Incluye Excavación A Mano</v>
          </cell>
          <cell r="E1670" t="str">
            <v>UN</v>
          </cell>
          <cell r="F1670">
            <v>242900.06</v>
          </cell>
          <cell r="G1670">
            <v>41403</v>
          </cell>
        </row>
        <row r="1671">
          <cell r="C1671">
            <v>3080</v>
          </cell>
          <cell r="D1671" t="str">
            <v>Suministro E Instalación De Poste De Acero Galvanizado En Caliente De 6 Mts. De Altura, Tronco Cónico Poligonal, En Lamina De Acero. Acabado Final En Pintura De Esmalte Para Exteriores. Incluye Base De Concreto.</v>
          </cell>
          <cell r="E1671" t="str">
            <v>UN</v>
          </cell>
          <cell r="F1671">
            <v>2016761.39</v>
          </cell>
          <cell r="G1671">
            <v>42557</v>
          </cell>
        </row>
        <row r="1672">
          <cell r="C1672">
            <v>3081</v>
          </cell>
          <cell r="D1672" t="str">
            <v>Provisiones Generales (Ver Diseño).</v>
          </cell>
          <cell r="E1672" t="str">
            <v>GL</v>
          </cell>
          <cell r="F1672">
            <v>220000000</v>
          </cell>
          <cell r="G1672">
            <v>42401</v>
          </cell>
        </row>
        <row r="1673">
          <cell r="C1673">
            <v>3082</v>
          </cell>
          <cell r="D1673" t="str">
            <v>Pavimento En Concreto Rígido Mr = 600 Psi A La Flexión, E = 0.29 Metros, Incluye Pasadores De 1 1/2" Liso A 0.30 Metros Y Barra De Amarre De 5/8" Corrugado A 1.20 Metros De Separación, Cortadora De Pavimento Junta Y Aditivo Curado</v>
          </cell>
          <cell r="E1673" t="str">
            <v>M3</v>
          </cell>
          <cell r="F1673">
            <v>618844.78</v>
          </cell>
          <cell r="G1673">
            <v>42493</v>
          </cell>
        </row>
        <row r="1674">
          <cell r="C1674">
            <v>3083</v>
          </cell>
          <cell r="D1674" t="str">
            <v>Restauracion De Monumento Policarpa Salavarrieta (Ver Diseño).</v>
          </cell>
          <cell r="E1674" t="str">
            <v>GL</v>
          </cell>
          <cell r="F1674">
            <v>25000000</v>
          </cell>
          <cell r="G1674">
            <v>42067</v>
          </cell>
        </row>
        <row r="1675">
          <cell r="C1675">
            <v>3084</v>
          </cell>
          <cell r="D1675" t="str">
            <v>Desmonte De Vista De Cubierta A Una Altura &gt; 3.00 Metros &lt; 10.00 Metros, Incluye Retiro De Material</v>
          </cell>
          <cell r="E1675" t="str">
            <v>ML</v>
          </cell>
          <cell r="F1675">
            <v>7424</v>
          </cell>
          <cell r="G1675">
            <v>41410</v>
          </cell>
        </row>
        <row r="1676">
          <cell r="C1676">
            <v>3085</v>
          </cell>
          <cell r="D1676" t="str">
            <v>Limpieza Y Mantenimiento General De Estatua A La Libertad Plaza San Jose, Incluye: Hidrofugante Y Tratamiento Preventivo (Ver Diseño).</v>
          </cell>
          <cell r="E1676" t="str">
            <v>GL</v>
          </cell>
          <cell r="F1676">
            <v>16000000</v>
          </cell>
          <cell r="G1676">
            <v>42241</v>
          </cell>
        </row>
        <row r="1677">
          <cell r="C1677">
            <v>3086</v>
          </cell>
          <cell r="D1677" t="str">
            <v>Provision Para Iluminacion Plazoleta Once De Noviembre, (Ver Diseño).</v>
          </cell>
          <cell r="E1677" t="str">
            <v>GL</v>
          </cell>
          <cell r="F1677">
            <v>200000000</v>
          </cell>
          <cell r="G1677">
            <v>41415</v>
          </cell>
        </row>
        <row r="1678">
          <cell r="C1678">
            <v>3087</v>
          </cell>
          <cell r="D1678" t="str">
            <v>Capitulo - Andenes Y Plazas</v>
          </cell>
          <cell r="E1678" t="str">
            <v>SD</v>
          </cell>
          <cell r="F1678">
            <v>0</v>
          </cell>
          <cell r="G1678">
            <v>41417</v>
          </cell>
        </row>
        <row r="1679">
          <cell r="C1679">
            <v>3088</v>
          </cell>
          <cell r="D1679" t="str">
            <v>Capitulo - Plazas</v>
          </cell>
          <cell r="E1679" t="str">
            <v>SD</v>
          </cell>
          <cell r="G1679">
            <v>41415</v>
          </cell>
        </row>
        <row r="1680">
          <cell r="C1680">
            <v>3089</v>
          </cell>
          <cell r="D1680" t="str">
            <v>Suministro E Instalación De Cubierta En Lámina Ondulada Tipo Española De Eternit , Incluye Accesorios, Amarres Y Ganchos De Fijación, Estructura De Soporte En Madera De Abarco</v>
          </cell>
          <cell r="E1680" t="str">
            <v>M2</v>
          </cell>
          <cell r="F1680">
            <v>98146.85</v>
          </cell>
          <cell r="G1680">
            <v>41416</v>
          </cell>
        </row>
        <row r="1681">
          <cell r="C1681">
            <v>3092</v>
          </cell>
          <cell r="D1681" t="str">
            <v>Columnas En Concreto De 3500 Psi, No Incluye Acero De Refuerzo</v>
          </cell>
          <cell r="E1681" t="str">
            <v>M3</v>
          </cell>
          <cell r="F1681">
            <v>780009.45</v>
          </cell>
          <cell r="G1681">
            <v>42538</v>
          </cell>
        </row>
        <row r="1682">
          <cell r="C1682">
            <v>3093</v>
          </cell>
          <cell r="D1682" t="str">
            <v>Vigas De Amarre En Concreto De 3500 Psi, No Incluye Acero De Refuerzo</v>
          </cell>
          <cell r="E1682" t="str">
            <v>M3</v>
          </cell>
          <cell r="F1682">
            <v>727181.49</v>
          </cell>
          <cell r="G1682">
            <v>42578</v>
          </cell>
        </row>
        <row r="1683">
          <cell r="C1683">
            <v>3094</v>
          </cell>
          <cell r="D1683" t="str">
            <v>Losa , Escalera En Concreto De 3500 Psi, No Incluye Acero De Refuerzo</v>
          </cell>
          <cell r="E1683" t="str">
            <v>M3</v>
          </cell>
          <cell r="F1683">
            <v>931451.22</v>
          </cell>
          <cell r="G1683">
            <v>42524</v>
          </cell>
        </row>
        <row r="1684">
          <cell r="C1684">
            <v>3095</v>
          </cell>
          <cell r="D1684" t="str">
            <v>Concreto De 4000 Psi Impermeabilizado</v>
          </cell>
          <cell r="E1684" t="str">
            <v>M3</v>
          </cell>
          <cell r="F1684">
            <v>424840.81</v>
          </cell>
          <cell r="G1684">
            <v>42573</v>
          </cell>
        </row>
        <row r="1685">
          <cell r="C1685">
            <v>3096</v>
          </cell>
          <cell r="D1685" t="str">
            <v>Muro Para Soporte O Estribos De Puente E = 0.25 Metros, En Concreto Impermeabilizado De 4000 Psi, No Incluye Acero De Refuerzo</v>
          </cell>
          <cell r="E1685" t="str">
            <v>M2</v>
          </cell>
          <cell r="F1685">
            <v>158264.18</v>
          </cell>
          <cell r="G1685">
            <v>41477</v>
          </cell>
        </row>
        <row r="1686">
          <cell r="C1686">
            <v>3097</v>
          </cell>
          <cell r="D1686" t="str">
            <v>Muro Para Soporte O Estribos De Puente E = 0.30 Metros, En Concreto Impermeabilizado De 4000 Psi, No Incluye Acero De Refuerzo</v>
          </cell>
          <cell r="E1686" t="str">
            <v>M2</v>
          </cell>
          <cell r="F1686">
            <v>180427.63</v>
          </cell>
          <cell r="G1686">
            <v>41477</v>
          </cell>
        </row>
        <row r="1687">
          <cell r="C1687">
            <v>3098</v>
          </cell>
          <cell r="D1687" t="str">
            <v>Levante De Muro En Ladrillo Tolete De 0.24 X 0.06 X 0.12 Metros, Con Mortero De Pega 1:4 A La Vista</v>
          </cell>
          <cell r="E1687" t="str">
            <v>M2</v>
          </cell>
          <cell r="F1687">
            <v>76432.88</v>
          </cell>
          <cell r="G1687">
            <v>41478</v>
          </cell>
        </row>
        <row r="1688">
          <cell r="C1688">
            <v>3099</v>
          </cell>
          <cell r="D1688" t="str">
            <v>Levante De Muro En Ladrillo Tolete De 0.24 X 0.06 X 0.12 Metros, Con Mortero De Pega 1:4 A La Vista, En Área Con Ancho &lt; 0.80 Metros</v>
          </cell>
          <cell r="E1688" t="str">
            <v>ML</v>
          </cell>
          <cell r="F1688">
            <v>62131.15</v>
          </cell>
          <cell r="G1688">
            <v>42496</v>
          </cell>
        </row>
        <row r="1689">
          <cell r="C1689">
            <v>3100</v>
          </cell>
          <cell r="D1689" t="str">
            <v>Mesón En Concreto De 3000 Psi, E = 0.05 Metros, Ancho &lt; 0.60 Metros Varillas De 3/8" A Cada 0.15 Metros En Ambos Sentidos, Acabado A La Vista</v>
          </cell>
          <cell r="E1689" t="str">
            <v>ML</v>
          </cell>
          <cell r="F1689">
            <v>43921.25</v>
          </cell>
          <cell r="G1689">
            <v>42416</v>
          </cell>
        </row>
        <row r="1690">
          <cell r="C1690">
            <v>3101</v>
          </cell>
          <cell r="D1690" t="str">
            <v>Plantilla De Piso En Concreto De 3000 Psi E = 0.08 Metros</v>
          </cell>
          <cell r="E1690" t="str">
            <v>M2</v>
          </cell>
          <cell r="F1690">
            <v>41903.870000000003</v>
          </cell>
          <cell r="G1690">
            <v>42538</v>
          </cell>
        </row>
        <row r="1691">
          <cell r="C1691">
            <v>3102</v>
          </cell>
          <cell r="D1691" t="str">
            <v>Placa Para Losas Superiores De 3500 Psi, E = 0.10 Metros</v>
          </cell>
          <cell r="E1691" t="str">
            <v>M2</v>
          </cell>
          <cell r="F1691">
            <v>95742.95</v>
          </cell>
          <cell r="G1691">
            <v>41479</v>
          </cell>
        </row>
        <row r="1692">
          <cell r="C1692">
            <v>3103</v>
          </cell>
          <cell r="D1692" t="str">
            <v>Placa Para Losa De Fondo De 3500 Psi, E = 0.20 Metros</v>
          </cell>
          <cell r="E1692" t="str">
            <v>M2</v>
          </cell>
          <cell r="F1692">
            <v>114257.3</v>
          </cell>
          <cell r="G1692">
            <v>41479</v>
          </cell>
        </row>
        <row r="1693">
          <cell r="C1693">
            <v>3105</v>
          </cell>
          <cell r="D1693" t="str">
            <v>Suministro De Válvula De Compuerta Brida X Brida Norma Iso Pn 10 D = 100 Mm (4")</v>
          </cell>
          <cell r="E1693" t="str">
            <v>UN</v>
          </cell>
          <cell r="F1693">
            <v>475000</v>
          </cell>
          <cell r="G1693">
            <v>41480</v>
          </cell>
        </row>
        <row r="1694">
          <cell r="C1694">
            <v>3106</v>
          </cell>
          <cell r="D1694" t="str">
            <v>Suministro De Codo 90° Brida X Brida Hd Norma Iso Pn 10, D = 100 Mm (4")</v>
          </cell>
          <cell r="E1694" t="str">
            <v>UN</v>
          </cell>
          <cell r="F1694">
            <v>209000</v>
          </cell>
          <cell r="G1694">
            <v>41480</v>
          </cell>
        </row>
        <row r="1695">
          <cell r="C1695">
            <v>3107</v>
          </cell>
          <cell r="D1695" t="str">
            <v>Suministro De Niples En Hd Bridados Norma Iso Pn 10 (3.00 Metros &lt; L &gt; = 4.00 Metros) L = 3.6 D = 100 Mm  (4")</v>
          </cell>
          <cell r="E1695" t="str">
            <v>UN</v>
          </cell>
          <cell r="F1695">
            <v>1266720</v>
          </cell>
          <cell r="G1695">
            <v>41480</v>
          </cell>
        </row>
        <row r="1696">
          <cell r="C1696">
            <v>3108</v>
          </cell>
          <cell r="D1696" t="str">
            <v>Suministro De Pasamuro Hd Norma  Iso Pn 10, L &lt;= 1.00 Metro, L = 0.80 Metro, Brida X Brida D = 100 Mm (4")</v>
          </cell>
          <cell r="E1696" t="str">
            <v>UN</v>
          </cell>
          <cell r="F1696">
            <v>389760</v>
          </cell>
          <cell r="G1696">
            <v>41480</v>
          </cell>
        </row>
        <row r="1697">
          <cell r="C1697">
            <v>3109</v>
          </cell>
          <cell r="D1697" t="str">
            <v>Suministro De Niples Bridados Norma Iso  Pn 10, (1.00 Metro &lt; L &lt;= 2.00 Metros) L = 1.40 Metros D = 100 (4")</v>
          </cell>
          <cell r="E1697" t="str">
            <v>UN</v>
          </cell>
          <cell r="F1697">
            <v>535920</v>
          </cell>
          <cell r="G1697">
            <v>41480</v>
          </cell>
        </row>
        <row r="1698">
          <cell r="C1698">
            <v>3110</v>
          </cell>
          <cell r="D1698" t="str">
            <v>Suministro De Niple Bridados Norma Iso Pn10 (L &lt; = 1.00 Metros) L =0.90 D = 100 Mm (4")</v>
          </cell>
          <cell r="E1698" t="str">
            <v>UN</v>
          </cell>
          <cell r="F1698">
            <v>389760</v>
          </cell>
          <cell r="G1698">
            <v>41480</v>
          </cell>
        </row>
        <row r="1699">
          <cell r="C1699">
            <v>3111</v>
          </cell>
          <cell r="D1699" t="str">
            <v>Suministro De Niples Bridados Norma Iso Pn 10 ( L &lt;= 1.00 Metro) L = 0.25 Metros D = 100 Mm (4")</v>
          </cell>
          <cell r="E1699" t="str">
            <v>UN</v>
          </cell>
          <cell r="F1699">
            <v>243600</v>
          </cell>
          <cell r="G1699">
            <v>41480</v>
          </cell>
        </row>
        <row r="1700">
          <cell r="C1700">
            <v>3112</v>
          </cell>
          <cell r="D1700" t="str">
            <v>Suministro De Unión De Desmontaje Norma Iso Pn 10 D = 100 Mm (4")</v>
          </cell>
          <cell r="E1700" t="str">
            <v>UN</v>
          </cell>
          <cell r="F1700">
            <v>105000</v>
          </cell>
          <cell r="G1700">
            <v>41480</v>
          </cell>
        </row>
        <row r="1701">
          <cell r="C1701">
            <v>3113</v>
          </cell>
          <cell r="D1701" t="str">
            <v>Suministro De Válvula Cheque D = 100 Mm (4"), Bridada</v>
          </cell>
          <cell r="E1701" t="str">
            <v>UN</v>
          </cell>
          <cell r="F1701">
            <v>680000</v>
          </cell>
          <cell r="G1701">
            <v>41480</v>
          </cell>
        </row>
        <row r="1702">
          <cell r="C1702">
            <v>3114</v>
          </cell>
          <cell r="D1702" t="str">
            <v>Suministro De Tee Brida X Brida X Brida Hd Norma Iso Pn 10 D = 100 Mm (4")</v>
          </cell>
          <cell r="E1702" t="str">
            <v>UN</v>
          </cell>
          <cell r="F1702">
            <v>344000</v>
          </cell>
          <cell r="G1702">
            <v>41480</v>
          </cell>
        </row>
        <row r="1703">
          <cell r="C1703">
            <v>3115</v>
          </cell>
          <cell r="D1703" t="str">
            <v>Suministro De Bomba Para Aguas Residuales Domésticas, Q = 11.4 Lps Y Tdh = 11.4 Metros, Tipo Sumergibles, Para Trabajar En Pozo Húmedo, Motor Eléctrico 3 Fases, 460 Vac, 60 Ciclos, Incluye: - Codo Y Soporte Para Pozo Húmedo Y Sistema De Elevación Con Tubos Guía Soporte Y Cadena Eslabonada De 15 Metros Para Izamiento De La Bomba - Cable De Fuerza Y Control Para Su Conexión (25.00 Metros)</v>
          </cell>
          <cell r="E1703" t="str">
            <v>UN</v>
          </cell>
          <cell r="F1703">
            <v>4715000</v>
          </cell>
          <cell r="G1703">
            <v>41480</v>
          </cell>
        </row>
        <row r="1704">
          <cell r="C1704">
            <v>3116</v>
          </cell>
          <cell r="D1704" t="str">
            <v>Suministro De Tuberías De Acueducto De Polietileno De Alta Densidad (Pead) De 110Mm Pn 10 Pe 100 D=4"</v>
          </cell>
          <cell r="E1704" t="str">
            <v>ML</v>
          </cell>
          <cell r="F1704">
            <v>17224.259999999998</v>
          </cell>
          <cell r="G1704">
            <v>42691</v>
          </cell>
        </row>
        <row r="1705">
          <cell r="C1705">
            <v>3117</v>
          </cell>
          <cell r="D1705" t="str">
            <v>Suministro De Codo De Polietileno 110Mm X 90°</v>
          </cell>
          <cell r="E1705" t="str">
            <v>UN</v>
          </cell>
          <cell r="F1705">
            <v>35067.78</v>
          </cell>
          <cell r="G1705">
            <v>42692</v>
          </cell>
        </row>
        <row r="1706">
          <cell r="C1706">
            <v>3120</v>
          </cell>
          <cell r="D1706" t="str">
            <v>Capitulo - Andenes, Separador Central Y Alameda</v>
          </cell>
          <cell r="E1706" t="str">
            <v>SD</v>
          </cell>
          <cell r="F1706">
            <v>0</v>
          </cell>
          <cell r="G1706">
            <v>41491</v>
          </cell>
        </row>
        <row r="1707">
          <cell r="C1707">
            <v>3121</v>
          </cell>
          <cell r="D1707" t="str">
            <v>Vigas De Confinamiento De 0.20*0.30 Metros, En Concreto De 4000 Psi, Reforzado Con Dos Varillas De 3/8" Y Estribos De 1/4" A Cada 0.32 Metros</v>
          </cell>
          <cell r="E1707" t="str">
            <v>ML</v>
          </cell>
          <cell r="F1707">
            <v>47850.46</v>
          </cell>
          <cell r="G1707">
            <v>41717</v>
          </cell>
        </row>
        <row r="1708">
          <cell r="C1708">
            <v>3123</v>
          </cell>
          <cell r="D1708" t="str">
            <v>Suministro E Instalacion De Piso En Baldosa Granallada Ref. Pg13 Tipo Alfa De 0.30*0.30 Metros, En Colores Azul Y Negro.</v>
          </cell>
          <cell r="E1708" t="str">
            <v>M2</v>
          </cell>
          <cell r="F1708">
            <v>94108.61</v>
          </cell>
          <cell r="G1708">
            <v>41717</v>
          </cell>
        </row>
        <row r="1709">
          <cell r="C1709">
            <v>3124</v>
          </cell>
          <cell r="D1709" t="str">
            <v>Plantilla De Piso En Concreto De 4000 Psi E: 0.10 Metros</v>
          </cell>
          <cell r="E1709" t="str">
            <v>M2</v>
          </cell>
          <cell r="F1709">
            <v>59542.65</v>
          </cell>
          <cell r="G1709">
            <v>41492</v>
          </cell>
        </row>
        <row r="1710">
          <cell r="C1710">
            <v>3125</v>
          </cell>
          <cell r="D1710" t="str">
            <v>Capitulo - Provisiones</v>
          </cell>
          <cell r="E1710" t="str">
            <v>SD</v>
          </cell>
          <cell r="F1710">
            <v>0</v>
          </cell>
          <cell r="G1710">
            <v>42395</v>
          </cell>
        </row>
        <row r="1711">
          <cell r="C1711">
            <v>3127</v>
          </cell>
          <cell r="D1711" t="str">
            <v>Piso En Baldosa Sargazos De 0.45 X 0.45 Metros</v>
          </cell>
          <cell r="E1711" t="str">
            <v>M2</v>
          </cell>
          <cell r="F1711">
            <v>51634.36</v>
          </cell>
          <cell r="G1711">
            <v>41494</v>
          </cell>
        </row>
        <row r="1712">
          <cell r="C1712">
            <v>3128</v>
          </cell>
          <cell r="D1712" t="str">
            <v>Capitulo - Instalaciones Electricas</v>
          </cell>
          <cell r="E1712" t="str">
            <v>SD</v>
          </cell>
          <cell r="F1712">
            <v>0</v>
          </cell>
          <cell r="G1712">
            <v>41494</v>
          </cell>
        </row>
        <row r="1713">
          <cell r="C1713">
            <v>3129</v>
          </cell>
          <cell r="D1713" t="str">
            <v>Redes Baja Tension</v>
          </cell>
          <cell r="E1713" t="str">
            <v>SD</v>
          </cell>
          <cell r="F1713">
            <v>0</v>
          </cell>
          <cell r="G1713">
            <v>41494</v>
          </cell>
        </row>
        <row r="1714">
          <cell r="C1714">
            <v>3130</v>
          </cell>
          <cell r="D1714" t="str">
            <v>Alumbrado - Luminarias</v>
          </cell>
          <cell r="E1714" t="str">
            <v>SD</v>
          </cell>
          <cell r="F1714">
            <v>0</v>
          </cell>
          <cell r="G1714">
            <v>41494</v>
          </cell>
        </row>
        <row r="1715">
          <cell r="C1715">
            <v>3131</v>
          </cell>
          <cell r="D1715" t="str">
            <v>Obras Civiles</v>
          </cell>
          <cell r="E1715" t="str">
            <v>SD</v>
          </cell>
          <cell r="F1715">
            <v>0</v>
          </cell>
          <cell r="G1715">
            <v>41494</v>
          </cell>
        </row>
        <row r="1716">
          <cell r="C1716">
            <v>3149</v>
          </cell>
          <cell r="D1716" t="str">
            <v>Capitulo - Suministro E Instalacion Del Sistema De Riego</v>
          </cell>
          <cell r="E1716" t="str">
            <v>SD</v>
          </cell>
          <cell r="F1716">
            <v>0</v>
          </cell>
          <cell r="G1716">
            <v>41494</v>
          </cell>
        </row>
        <row r="1717">
          <cell r="C1717">
            <v>3150</v>
          </cell>
          <cell r="D1717" t="str">
            <v>Sumininistro E Instalacion De Cable 10 Thw Cobre, 90° C - Awg</v>
          </cell>
          <cell r="E1717" t="str">
            <v>ML</v>
          </cell>
          <cell r="F1717">
            <v>3941.91</v>
          </cell>
          <cell r="G1717">
            <v>42457</v>
          </cell>
        </row>
        <row r="1718">
          <cell r="C1718">
            <v>3151</v>
          </cell>
          <cell r="D1718" t="str">
            <v>Suministro E Instalacion De Bancas Prefabricadas De 1.60*0.44*0.72 Metros En Granito Pulido Reforzado De 3000 Psi (Ver Diseño).</v>
          </cell>
          <cell r="E1718" t="str">
            <v>UN</v>
          </cell>
          <cell r="F1718">
            <v>1760798.93</v>
          </cell>
          <cell r="G1718">
            <v>41717</v>
          </cell>
        </row>
        <row r="1719">
          <cell r="C1719">
            <v>3152</v>
          </cell>
          <cell r="D1719" t="str">
            <v>Suministro Y Siembra De Arboles</v>
          </cell>
          <cell r="E1719" t="str">
            <v>SD</v>
          </cell>
          <cell r="F1719">
            <v>0</v>
          </cell>
          <cell r="G1719">
            <v>41498</v>
          </cell>
        </row>
        <row r="1720">
          <cell r="C1720">
            <v>3153</v>
          </cell>
          <cell r="D1720" t="str">
            <v>Ornamentacion Y Jardineria - Suministro E Instalacion De Arbol Alistonia Scholaris 3 M (Alistonia), Incluye: Transporte Y Siembra</v>
          </cell>
          <cell r="E1720" t="str">
            <v>UN</v>
          </cell>
          <cell r="F1720">
            <v>294580</v>
          </cell>
          <cell r="G1720">
            <v>41712</v>
          </cell>
        </row>
        <row r="1721">
          <cell r="C1721">
            <v>3154</v>
          </cell>
          <cell r="D1721" t="str">
            <v>Ornamentacion Y Jardineria - Suministro E Instalacion De Arbol Bahuinia Variegata 2 M (Pata De Vaca), Incluye: Transporte Y Siembra</v>
          </cell>
          <cell r="E1721" t="str">
            <v>UN</v>
          </cell>
          <cell r="F1721">
            <v>186000</v>
          </cell>
          <cell r="G1721">
            <v>41712</v>
          </cell>
        </row>
        <row r="1722">
          <cell r="C1722">
            <v>3155</v>
          </cell>
          <cell r="D1722" t="str">
            <v>Ornamentacion Y Jardineria - Suministro E Instalacion De Arbol Cassia Fistula 3 M (Lluvia De Oro), Incluye Transporte Y Siembra</v>
          </cell>
          <cell r="E1722" t="str">
            <v>UN</v>
          </cell>
          <cell r="F1722">
            <v>324500</v>
          </cell>
          <cell r="G1722">
            <v>41712</v>
          </cell>
        </row>
        <row r="1723">
          <cell r="C1723">
            <v>3156</v>
          </cell>
          <cell r="D1723" t="str">
            <v>Ornamentacion Y Jardineria - Suministro E Instalacion De Arbol Delonix Regia 3 M (Acacia Rojo), Incluye Transporte Y Siembra</v>
          </cell>
          <cell r="E1723" t="str">
            <v>UN</v>
          </cell>
          <cell r="F1723">
            <v>272950</v>
          </cell>
          <cell r="G1723">
            <v>41712</v>
          </cell>
        </row>
        <row r="1724">
          <cell r="C1724">
            <v>3157</v>
          </cell>
          <cell r="D1724" t="str">
            <v>Ornamentacion Y Jardineria - Suministro E Instalacion De Arbol Terminalia Cattapa 3 M (Almendro Tropical), Incluye Transporte Y Siembra</v>
          </cell>
          <cell r="E1724" t="str">
            <v>UN</v>
          </cell>
          <cell r="F1724">
            <v>272950</v>
          </cell>
          <cell r="G1724">
            <v>41712</v>
          </cell>
        </row>
        <row r="1725">
          <cell r="C1725">
            <v>3158</v>
          </cell>
          <cell r="D1725" t="str">
            <v>Ornamentacion Y Jardineria - Suministro E Instalacion De Arbol Tabebuia Impretiginosa 1.5 M (Roble Morado), Incluye Transporte Y Siembra</v>
          </cell>
          <cell r="E1725" t="str">
            <v>UN</v>
          </cell>
          <cell r="F1725">
            <v>103000</v>
          </cell>
          <cell r="G1725">
            <v>41835</v>
          </cell>
        </row>
        <row r="1726">
          <cell r="C1726">
            <v>3159</v>
          </cell>
          <cell r="D1726" t="str">
            <v>Ornamentacion Y Jardineria - Excavacion</v>
          </cell>
          <cell r="E1726" t="str">
            <v>M3</v>
          </cell>
          <cell r="F1726">
            <v>12000</v>
          </cell>
          <cell r="G1726">
            <v>41712</v>
          </cell>
        </row>
        <row r="1727">
          <cell r="C1727">
            <v>3160</v>
          </cell>
          <cell r="D1727" t="str">
            <v>Ornamentacion Y Jardineria - Desecho Y Retiro De Escombros</v>
          </cell>
          <cell r="E1727" t="str">
            <v>M3</v>
          </cell>
          <cell r="F1727">
            <v>23000</v>
          </cell>
          <cell r="G1727">
            <v>41712</v>
          </cell>
        </row>
        <row r="1728">
          <cell r="C1728">
            <v>3161</v>
          </cell>
          <cell r="D1728" t="str">
            <v>Ornamentacion Y Jardineria - Suministro E Instalacion De Palmas Dypsis Lutescens 1 M (Palma Areca), Incluye Transporte Y Siembra</v>
          </cell>
          <cell r="E1728" t="str">
            <v>UN</v>
          </cell>
          <cell r="F1728">
            <v>360500</v>
          </cell>
          <cell r="G1728">
            <v>41712</v>
          </cell>
        </row>
        <row r="1729">
          <cell r="C1729">
            <v>3162</v>
          </cell>
          <cell r="D1729" t="str">
            <v>Ornamentacion Y Jardineria - Suministro E Instalacion De Palmas Washingtonia Robusta 2-3 M (Palma Washingtonia), Incluye Transporte Y Siembra</v>
          </cell>
          <cell r="E1729" t="str">
            <v>UN</v>
          </cell>
          <cell r="F1729">
            <v>114500</v>
          </cell>
          <cell r="G1729">
            <v>41712</v>
          </cell>
        </row>
        <row r="1730">
          <cell r="C1730">
            <v>3163</v>
          </cell>
          <cell r="D1730" t="str">
            <v>Ornamentacion Y Jardineria - Suministro E Instalacion De Planta Allamanda Cathartica 0.20 M (Campanola Amarilla), Incluye Transporte Y Siembra</v>
          </cell>
          <cell r="E1730" t="str">
            <v>UN</v>
          </cell>
          <cell r="F1730">
            <v>6600</v>
          </cell>
          <cell r="G1730">
            <v>41712</v>
          </cell>
        </row>
        <row r="1731">
          <cell r="C1731">
            <v>3164</v>
          </cell>
          <cell r="D1731" t="str">
            <v>Ornamentacion Y Jardineria - Suministro E Instalacion De Plantas Asparagus Desinflorum Sprengeri 0.20 M (Esmeralda Castillo), Incluye Transporte Y Siembra</v>
          </cell>
          <cell r="E1731" t="str">
            <v>UN</v>
          </cell>
          <cell r="F1731">
            <v>6500</v>
          </cell>
          <cell r="G1731">
            <v>41712</v>
          </cell>
        </row>
        <row r="1732">
          <cell r="C1732">
            <v>3165</v>
          </cell>
          <cell r="D1732" t="str">
            <v>Ornamentacion Y Jardineria - Suministro E Instalacion De Plantas Alpinia Zerumbet 0.40 M (Ginger Variegado), Incluye Transporte Y Siembra</v>
          </cell>
          <cell r="E1732" t="str">
            <v>UN</v>
          </cell>
          <cell r="F1732">
            <v>8600</v>
          </cell>
          <cell r="G1732">
            <v>41712</v>
          </cell>
        </row>
        <row r="1733">
          <cell r="C1733">
            <v>3166</v>
          </cell>
          <cell r="D1733" t="str">
            <v>Ornamentacion Y Jardineria - Suministro E Instalacion De Plantas Conocarpus Erectus Sericeus 0.40 M (Mangle Plateado), Incluye Transporte Y Siembra</v>
          </cell>
          <cell r="E1733" t="str">
            <v>UN</v>
          </cell>
          <cell r="F1733">
            <v>5800</v>
          </cell>
          <cell r="G1733">
            <v>41712</v>
          </cell>
        </row>
        <row r="1734">
          <cell r="C1734">
            <v>3167</v>
          </cell>
          <cell r="D1734" t="str">
            <v>Ornamentacion Y Jardineria - Suministro E Instalacion De Plantas Crysobalanus Icaco 0.40 M (Cocplum Icaco), Incluye Transporte Y Siembra</v>
          </cell>
          <cell r="E1734" t="str">
            <v>UN</v>
          </cell>
          <cell r="F1734">
            <v>6900</v>
          </cell>
          <cell r="G1734">
            <v>41712</v>
          </cell>
        </row>
        <row r="1735">
          <cell r="C1735">
            <v>3168</v>
          </cell>
          <cell r="D1735" t="str">
            <v>Ornamentacion Y Jardineria - Suministro E Instalacion De Plantas Cordilyne Terminalis 0.40 M (Caña De La India), Incluye Transporte Y Siembra</v>
          </cell>
          <cell r="E1735" t="str">
            <v>UN</v>
          </cell>
          <cell r="F1735">
            <v>12800</v>
          </cell>
          <cell r="G1735">
            <v>41712</v>
          </cell>
        </row>
        <row r="1736">
          <cell r="C1736">
            <v>3169</v>
          </cell>
          <cell r="D1736" t="str">
            <v>Ornamentacion Y Jardineria - Suministro E Instalacion De Plantas Cocooloba Uvifera 0.30 M (Uva De Playa), Incluye Transporte Y Siembra</v>
          </cell>
          <cell r="E1736" t="str">
            <v>UN</v>
          </cell>
          <cell r="F1736">
            <v>5800</v>
          </cell>
          <cell r="G1736">
            <v>41712</v>
          </cell>
        </row>
        <row r="1737">
          <cell r="C1737">
            <v>3170</v>
          </cell>
          <cell r="D1737" t="str">
            <v>Ornamentacion Y Jardineria - Suministro E Instalacion De Plantas Dianella Tazmanica 0.20 M (Dianella), Incluye Transporte Y Siembra</v>
          </cell>
          <cell r="E1737" t="str">
            <v>UN</v>
          </cell>
          <cell r="F1737">
            <v>8900</v>
          </cell>
          <cell r="G1737">
            <v>41712</v>
          </cell>
        </row>
        <row r="1738">
          <cell r="C1738">
            <v>3171</v>
          </cell>
          <cell r="D1738" t="str">
            <v>Ornamentacion Y Jardineria - Suministro E Instalacion De Plantas Duranta Repens 0.20 M (Duranta Gold), Incluye Transporte Y Siembra</v>
          </cell>
          <cell r="E1738" t="str">
            <v>UN</v>
          </cell>
          <cell r="F1738">
            <v>5500</v>
          </cell>
          <cell r="G1738">
            <v>42241</v>
          </cell>
        </row>
        <row r="1739">
          <cell r="C1739">
            <v>3172</v>
          </cell>
          <cell r="D1739" t="str">
            <v>Ornamentacion Y Jardineria - Suministro E Instalacion De Plantas Heliconia Psitacorum 0.30 M (Ave Del Paraiso), Incluye Transporte Y Siembra</v>
          </cell>
          <cell r="E1739" t="str">
            <v>UN</v>
          </cell>
          <cell r="F1739">
            <v>7900</v>
          </cell>
          <cell r="G1739">
            <v>42242</v>
          </cell>
        </row>
        <row r="1740">
          <cell r="C1740">
            <v>3173</v>
          </cell>
          <cell r="D1740" t="str">
            <v>Ornamentacion Y Jardineria - Suministro E Instalacion De Plantas Philodendron Congo 0.30 M (Filodendro Congo), Incluye Transporte Y Siembra</v>
          </cell>
          <cell r="E1740" t="str">
            <v>UN</v>
          </cell>
          <cell r="F1740">
            <v>28400</v>
          </cell>
          <cell r="G1740">
            <v>41712</v>
          </cell>
        </row>
        <row r="1741">
          <cell r="C1741">
            <v>3174</v>
          </cell>
          <cell r="D1741" t="str">
            <v>Ornamentacion Y Jardineria - Suministro E Instalacion De Plantas Philodendron Lemonade 0.20 M (Filodendro Limon), Incluye Transporte Y Siembra</v>
          </cell>
          <cell r="E1741" t="str">
            <v>UN</v>
          </cell>
          <cell r="F1741">
            <v>7400</v>
          </cell>
          <cell r="G1741">
            <v>41712</v>
          </cell>
        </row>
        <row r="1742">
          <cell r="C1742">
            <v>3175</v>
          </cell>
          <cell r="D1742" t="str">
            <v>Ornamentacion Y Jardineria - Suministro E Instalacion De Plantas Philodendron Selloum 0.40 M (Hoja Rota), Incluye Transporte Y Siembra</v>
          </cell>
          <cell r="E1742" t="str">
            <v>UN</v>
          </cell>
          <cell r="F1742">
            <v>9300</v>
          </cell>
          <cell r="G1742">
            <v>41712</v>
          </cell>
        </row>
        <row r="1743">
          <cell r="C1743">
            <v>3176</v>
          </cell>
          <cell r="D1743" t="str">
            <v>Ornamentacion Y Jardineria - Suminstro E Instalacion De Plantas Tradescantia Spathacea 0.20 M (Cinta Morada), Incluye Transporte Y Siembra</v>
          </cell>
          <cell r="E1743" t="str">
            <v>UN</v>
          </cell>
          <cell r="F1743">
            <v>5500</v>
          </cell>
          <cell r="G1743">
            <v>41712</v>
          </cell>
        </row>
        <row r="1744">
          <cell r="C1744">
            <v>3177</v>
          </cell>
          <cell r="D1744" t="str">
            <v>Suministro Y Siembra De Palmas</v>
          </cell>
          <cell r="E1744" t="str">
            <v>SD</v>
          </cell>
          <cell r="F1744">
            <v>0</v>
          </cell>
          <cell r="G1744">
            <v>41495</v>
          </cell>
        </row>
        <row r="1745">
          <cell r="C1745">
            <v>3178</v>
          </cell>
          <cell r="D1745" t="str">
            <v>Suministro Y Siembra De Arbustos Y Cubresuelos</v>
          </cell>
          <cell r="E1745" t="str">
            <v>SD</v>
          </cell>
          <cell r="F1745">
            <v>0</v>
          </cell>
          <cell r="G1745">
            <v>41495</v>
          </cell>
        </row>
        <row r="1746">
          <cell r="C1746">
            <v>3179</v>
          </cell>
          <cell r="D1746" t="str">
            <v>Capitulo - Obras De Paisajismo Y Amoblamiento Urbano</v>
          </cell>
          <cell r="E1746" t="str">
            <v>SD</v>
          </cell>
          <cell r="F1746">
            <v>0</v>
          </cell>
          <cell r="G1746">
            <v>42153</v>
          </cell>
        </row>
        <row r="1747">
          <cell r="C1747">
            <v>3180</v>
          </cell>
          <cell r="D1747" t="str">
            <v>Suministro E Instalacion De Canecas De Basuras De 0.47*0.61*0.75 Metros, Prefabricadas En Granito Pulido Con Tapa En Fibra De Vidrio (Ver Diseño).</v>
          </cell>
          <cell r="E1747" t="str">
            <v>UN</v>
          </cell>
          <cell r="F1747">
            <v>2446486.14</v>
          </cell>
          <cell r="G1747">
            <v>41717</v>
          </cell>
        </row>
        <row r="1748">
          <cell r="C1748">
            <v>3182</v>
          </cell>
          <cell r="D1748" t="str">
            <v>Suministro E Instalacion De Mesas De Juego De Ajedrez, Prefabricadas En Granito Pulido Reforzado De 3000 Psi. Incluye Mesa De 0.70*0.70*0.72 Metros Y Sillas: 4 Cubos Con Perforaciones En Granito Pulido De 0.43*0.43*0.44 Metros (Ver Diseño).</v>
          </cell>
          <cell r="E1748" t="str">
            <v>UN</v>
          </cell>
          <cell r="F1748">
            <v>4001603.42</v>
          </cell>
          <cell r="G1748">
            <v>41717</v>
          </cell>
        </row>
        <row r="1749">
          <cell r="C1749">
            <v>3183</v>
          </cell>
          <cell r="D1749" t="str">
            <v>Suministro E Instalacion De Cubos Solidos De 0.43*0.43*0.44 Metros En Granito Pulido (Ver Diseño).</v>
          </cell>
          <cell r="E1749" t="str">
            <v>UN</v>
          </cell>
          <cell r="F1749">
            <v>492344.41</v>
          </cell>
          <cell r="G1749">
            <v>41717</v>
          </cell>
        </row>
        <row r="1750">
          <cell r="C1750">
            <v>3184</v>
          </cell>
          <cell r="D1750" t="str">
            <v>Suministro E Instalacion De Bancas O Sillas Prefabricadas De 2.40*0.44*0.72 Metros En Granito Pulido (Ver Diseño).</v>
          </cell>
          <cell r="E1750" t="str">
            <v>UN</v>
          </cell>
          <cell r="F1750">
            <v>2597032.2599999998</v>
          </cell>
          <cell r="G1750">
            <v>41508</v>
          </cell>
        </row>
        <row r="1751">
          <cell r="C1751">
            <v>3185</v>
          </cell>
          <cell r="D1751" t="str">
            <v>Suministro E Instalacion De Sala Prefabricada, Incluye: Dos Bancas Prefabricadas De 2.40*0.44*0.72 Metros En Granito Pulido Reforzado De 3000 Psi Y Tres Cubos Solidos De 0.43*0.43*0.44 Metros En Granito Pulido (Ver Diseño).</v>
          </cell>
          <cell r="E1751" t="str">
            <v>UN</v>
          </cell>
          <cell r="F1751">
            <v>6671097.75</v>
          </cell>
          <cell r="G1751">
            <v>41717</v>
          </cell>
        </row>
        <row r="1752">
          <cell r="C1752">
            <v>3186</v>
          </cell>
          <cell r="D1752" t="str">
            <v>Escalinatas En Concreto Armado Con Textura Antideslizante De 4000 Psi, E: 0.10 Metros, Incluye Malla Electrosoldada</v>
          </cell>
          <cell r="E1752" t="str">
            <v>ML</v>
          </cell>
          <cell r="F1752">
            <v>63367.12</v>
          </cell>
          <cell r="G1752">
            <v>41717</v>
          </cell>
        </row>
        <row r="1753">
          <cell r="C1753">
            <v>3188</v>
          </cell>
          <cell r="D1753" t="str">
            <v>Suministro E Instalacion De Poste De Acero Galvanizado En Caliente De 6.00 Metros De Altura, Tronco Conico Poligonal En Lamina De Acero, Acabado Final En Pintura De Esmalte Para Exteriores, Incluye Base De Concreto (Ver Diseño).</v>
          </cell>
          <cell r="E1753" t="str">
            <v>UN</v>
          </cell>
          <cell r="F1753">
            <v>1357058.05</v>
          </cell>
          <cell r="G1753">
            <v>42534</v>
          </cell>
        </row>
        <row r="1754">
          <cell r="C1754">
            <v>3189</v>
          </cell>
          <cell r="D1754" t="str">
            <v>Ornamentacion Y Jardineria - Suministro E Instalacion De Contenedor De Raices (Ver Diseño).</v>
          </cell>
          <cell r="E1754" t="str">
            <v>UN</v>
          </cell>
          <cell r="F1754">
            <v>350000</v>
          </cell>
          <cell r="G1754">
            <v>41712</v>
          </cell>
        </row>
        <row r="1755">
          <cell r="C1755">
            <v>3190</v>
          </cell>
          <cell r="D1755" t="str">
            <v>Ornamentacion Y Jardineria - Suministro E Instalacion De Alcorque Prefabricado De 1.60*1.60 Metros (Ver Diseño).</v>
          </cell>
          <cell r="E1755" t="str">
            <v>UN</v>
          </cell>
          <cell r="F1755">
            <v>400000</v>
          </cell>
          <cell r="G1755">
            <v>42242</v>
          </cell>
        </row>
        <row r="1756">
          <cell r="C1756">
            <v>3191</v>
          </cell>
          <cell r="D1756" t="str">
            <v>Ornamentacion Y Jardineria - Tala De Arboles, Incluye Retiro De Material (Ver Diseño).</v>
          </cell>
          <cell r="E1756" t="str">
            <v>UN</v>
          </cell>
          <cell r="F1756">
            <v>800000</v>
          </cell>
          <cell r="G1756">
            <v>41785</v>
          </cell>
        </row>
        <row r="1757">
          <cell r="C1757">
            <v>3192</v>
          </cell>
          <cell r="D1757" t="str">
            <v>Suministro E Instalacion De Cubos Con Perforaciones De 0.43*0.43*0.44 Metros, En Granito Pulido (Ver Diseño)</v>
          </cell>
          <cell r="E1757" t="str">
            <v>UN</v>
          </cell>
          <cell r="F1757">
            <v>673205.19</v>
          </cell>
          <cell r="G1757">
            <v>41717</v>
          </cell>
        </row>
        <row r="1758">
          <cell r="C1758">
            <v>3194</v>
          </cell>
          <cell r="D1758" t="str">
            <v>Suministro E Instalación De Perfil Galvanizado 220 X 16 Mm Tipo Cajón, Astm 123, Is 153, Incluye Pintura Líquida Primer Epóxica Y Acabado En Esmalte</v>
          </cell>
          <cell r="E1758" t="str">
            <v>ML</v>
          </cell>
          <cell r="F1758">
            <v>40990.019999999997</v>
          </cell>
          <cell r="G1758">
            <v>41569</v>
          </cell>
        </row>
        <row r="1759">
          <cell r="C1759">
            <v>3196</v>
          </cell>
          <cell r="D1759" t="str">
            <v>Enchape De Pared Mamarracho De 0.30 X 0.60 Metros</v>
          </cell>
          <cell r="E1759" t="str">
            <v>M2</v>
          </cell>
          <cell r="F1759">
            <v>71623.25</v>
          </cell>
          <cell r="G1759">
            <v>41569</v>
          </cell>
        </row>
        <row r="1760">
          <cell r="C1760">
            <v>3198</v>
          </cell>
          <cell r="D1760" t="str">
            <v>Suministro E Instalación De Perfil Galvanizado 305 X 80 Mm Tipo Cajón, Calibre 2.</v>
          </cell>
          <cell r="E1760" t="str">
            <v>ML</v>
          </cell>
          <cell r="F1760">
            <v>39686.17</v>
          </cell>
          <cell r="G1760">
            <v>41927</v>
          </cell>
        </row>
        <row r="1761">
          <cell r="C1761">
            <v>3201</v>
          </cell>
          <cell r="D1761" t="str">
            <v>Suministro E Instalacion De Luminaria De Led 90 W. Incluye: Brazo Ornamental De 2.50 Metros, Pernos Y Fotocelda (Ver Diseño).</v>
          </cell>
          <cell r="E1761" t="str">
            <v>UN</v>
          </cell>
          <cell r="F1761">
            <v>2102215</v>
          </cell>
          <cell r="G1761">
            <v>42240</v>
          </cell>
        </row>
        <row r="1762">
          <cell r="C1762">
            <v>3204</v>
          </cell>
          <cell r="D1762" t="str">
            <v>Suministro E Instalacion De Proyector Led De 60 W 100-277 V, Ip 65 Rgb, Automatizado Incluye: Accesorios De Sujecion, Accesorios De Conexion Y Nicho (Ver Diseño).</v>
          </cell>
          <cell r="E1762" t="str">
            <v>UN</v>
          </cell>
          <cell r="F1762">
            <v>1978775</v>
          </cell>
          <cell r="G1762">
            <v>42198</v>
          </cell>
        </row>
        <row r="1763">
          <cell r="C1763">
            <v>3206</v>
          </cell>
          <cell r="D1763" t="str">
            <v>Suministro E Instalacion De Decoled 60 W, 100-277 V, Ip 65, Blanco Frio Incluye: Accesorios De Sujecion Y Accesorios De Conexion (Ver Diseño).</v>
          </cell>
          <cell r="E1763" t="str">
            <v>UN</v>
          </cell>
          <cell r="F1763">
            <v>1907173.33</v>
          </cell>
          <cell r="G1763">
            <v>42240</v>
          </cell>
        </row>
        <row r="1764">
          <cell r="C1764">
            <v>3208</v>
          </cell>
          <cell r="D1764" t="str">
            <v>Suministro E Instalacion De Proyector Led De 120 W 100-277 V, Ip 65 Blanco Frio, Incluye: Accesorios De Sujecion Y Accesorios De Conexion (Ver Diseño).</v>
          </cell>
          <cell r="E1764" t="str">
            <v>UN</v>
          </cell>
          <cell r="F1764">
            <v>2590390</v>
          </cell>
          <cell r="G1764">
            <v>42240</v>
          </cell>
        </row>
        <row r="1765">
          <cell r="C1765">
            <v>3211</v>
          </cell>
          <cell r="D1765" t="str">
            <v>Suministro E Instalacion De Proyector Led De 12 W 100-277 V, Ip 65 Verde, Incluye: Accesorios De Sujecion Y Conexion Y Nicho (Ver Diseño).</v>
          </cell>
          <cell r="E1765" t="str">
            <v>UN</v>
          </cell>
          <cell r="F1765">
            <v>208323.33</v>
          </cell>
          <cell r="G1765">
            <v>42314</v>
          </cell>
        </row>
        <row r="1766">
          <cell r="C1766">
            <v>3213</v>
          </cell>
          <cell r="D1766" t="str">
            <v>Suministro E Instalacion De Proyector Led Tipo Baliza De 3 W 100-277 V, Ip 65 Rgb Automatizado, Incluye: Accesorios De Sujecion Y Conexion Y Nicho (Ver Diseño).</v>
          </cell>
          <cell r="E1766" t="str">
            <v>UN</v>
          </cell>
          <cell r="F1766">
            <v>327370</v>
          </cell>
          <cell r="G1766">
            <v>41737</v>
          </cell>
        </row>
        <row r="1767">
          <cell r="C1767">
            <v>3214</v>
          </cell>
          <cell r="D1767" t="str">
            <v>Suministro E Instalación De Puerta En Madera De Roble De 1.20 X 2.00 Metros, Marco En Madera De 5" X 2" , Bisagra Pala Ancha De 3", Con Tornillo Goloso De 1 1/4", Incluye Pintura Para Madera Y Cerradura De Seguridad</v>
          </cell>
          <cell r="E1767" t="str">
            <v>UN</v>
          </cell>
          <cell r="F1767">
            <v>650000</v>
          </cell>
          <cell r="G1767">
            <v>41536</v>
          </cell>
        </row>
        <row r="1768">
          <cell r="C1768">
            <v>3215</v>
          </cell>
          <cell r="D1768" t="str">
            <v>Suministro E Instalación De Ventana En Madera De Roble De 1.50 X 1.50 Metros, Incluye Marco Y Pintura Para Madera (Ver Diseño)</v>
          </cell>
          <cell r="E1768" t="str">
            <v>UN</v>
          </cell>
          <cell r="F1768">
            <v>400000</v>
          </cell>
          <cell r="G1768">
            <v>41536</v>
          </cell>
        </row>
        <row r="1769">
          <cell r="C1769">
            <v>3216</v>
          </cell>
          <cell r="D1769" t="str">
            <v>Excavacion De La Explanacion</v>
          </cell>
          <cell r="E1769" t="str">
            <v>M3</v>
          </cell>
          <cell r="F1769">
            <v>5837.61</v>
          </cell>
          <cell r="G1769">
            <v>42242</v>
          </cell>
        </row>
        <row r="1770">
          <cell r="C1770">
            <v>3217</v>
          </cell>
          <cell r="D1770" t="str">
            <v>Instalación De Poste Hpv 750 Kg  X 12 Metros</v>
          </cell>
          <cell r="E1770" t="str">
            <v>UN</v>
          </cell>
          <cell r="F1770">
            <v>1298012.79</v>
          </cell>
          <cell r="G1770">
            <v>41569</v>
          </cell>
        </row>
        <row r="1771">
          <cell r="C1771">
            <v>3219</v>
          </cell>
          <cell r="D1771" t="str">
            <v>Remocion Y Transplante De Especies Vegetales, De 2.50 A 7.00 Metros De Altura</v>
          </cell>
          <cell r="E1771" t="str">
            <v>UN</v>
          </cell>
          <cell r="F1771">
            <v>1461307</v>
          </cell>
          <cell r="G1771">
            <v>42443</v>
          </cell>
        </row>
        <row r="1772">
          <cell r="C1772">
            <v>3220</v>
          </cell>
          <cell r="D1772" t="str">
            <v>Entibados</v>
          </cell>
          <cell r="E1772" t="str">
            <v>M2</v>
          </cell>
          <cell r="F1772">
            <v>8667.8799999999992</v>
          </cell>
          <cell r="G1772">
            <v>42242</v>
          </cell>
        </row>
        <row r="1773">
          <cell r="C1773">
            <v>3221</v>
          </cell>
          <cell r="D1773" t="str">
            <v>Transporte De Materiales Provenientes De La Excavacion</v>
          </cell>
          <cell r="E1773" t="str">
            <v>M3</v>
          </cell>
          <cell r="F1773">
            <v>11359</v>
          </cell>
          <cell r="G1773">
            <v>42242</v>
          </cell>
        </row>
        <row r="1774">
          <cell r="C1774">
            <v>3223</v>
          </cell>
          <cell r="D1774" t="str">
            <v>Instalación De Poste Hpv 1050 Kg  X 12 Metros</v>
          </cell>
          <cell r="E1774" t="str">
            <v>UN</v>
          </cell>
          <cell r="F1774">
            <v>1531607.77</v>
          </cell>
          <cell r="G1774">
            <v>42557</v>
          </cell>
        </row>
        <row r="1775">
          <cell r="C1775">
            <v>3224</v>
          </cell>
          <cell r="D1775" t="str">
            <v>Capitulo - Movimientos De Tierras, Excavaciones Y Rellenos.</v>
          </cell>
          <cell r="E1775" t="str">
            <v>SD</v>
          </cell>
          <cell r="F1775">
            <v>0</v>
          </cell>
          <cell r="G1775">
            <v>41547</v>
          </cell>
        </row>
        <row r="1776">
          <cell r="C1776">
            <v>3225</v>
          </cell>
          <cell r="D1776" t="str">
            <v>Instalación De Poste Hpv 1050 Kg  X 14 Metros</v>
          </cell>
          <cell r="E1776" t="str">
            <v>UN</v>
          </cell>
          <cell r="F1776">
            <v>1880422.41</v>
          </cell>
          <cell r="G1776">
            <v>41569</v>
          </cell>
        </row>
        <row r="1777">
          <cell r="C1777">
            <v>3227</v>
          </cell>
          <cell r="D1777" t="str">
            <v>Cimentación Monobloque Cilíndrica P/Apoyo 12 X 1050 Kgf</v>
          </cell>
          <cell r="E1777" t="str">
            <v>UN</v>
          </cell>
          <cell r="F1777">
            <v>400483.68</v>
          </cell>
          <cell r="G1777">
            <v>42557</v>
          </cell>
        </row>
        <row r="1778">
          <cell r="C1778">
            <v>3228</v>
          </cell>
          <cell r="D1778" t="str">
            <v>Cimentación Monobloque Cilíndrica P/Apoyo 12 X 750 Kgf</v>
          </cell>
          <cell r="E1778" t="str">
            <v>UN</v>
          </cell>
          <cell r="F1778">
            <v>418901.89</v>
          </cell>
          <cell r="G1778">
            <v>42524</v>
          </cell>
        </row>
        <row r="1779">
          <cell r="C1779">
            <v>3229</v>
          </cell>
          <cell r="D1779" t="str">
            <v>Cimentación Monobloque Cilíndrica P/Apoyo 12 X 800 Dan</v>
          </cell>
          <cell r="E1779" t="str">
            <v>UN</v>
          </cell>
          <cell r="F1779">
            <v>407609.82</v>
          </cell>
          <cell r="G1779">
            <v>41569</v>
          </cell>
        </row>
        <row r="1780">
          <cell r="C1780">
            <v>3230</v>
          </cell>
          <cell r="D1780" t="str">
            <v>Cimentación Monobloque Cilíndrica P/Apoyo 12 X 1250 Dan</v>
          </cell>
          <cell r="E1780" t="str">
            <v>UN</v>
          </cell>
          <cell r="F1780">
            <v>869657.47</v>
          </cell>
          <cell r="G1780">
            <v>42524</v>
          </cell>
        </row>
        <row r="1781">
          <cell r="C1781">
            <v>3231</v>
          </cell>
          <cell r="D1781" t="str">
            <v>Mejoramiento De La Subrasante, Involucrando El Suelo Existente E= 0.20 Metros.</v>
          </cell>
          <cell r="E1781" t="str">
            <v>M2</v>
          </cell>
          <cell r="F1781">
            <v>4220.53</v>
          </cell>
          <cell r="G1781">
            <v>42242</v>
          </cell>
        </row>
        <row r="1782">
          <cell r="C1782">
            <v>3232</v>
          </cell>
          <cell r="D1782" t="str">
            <v>Mejoramiento De La Subrasante, Involucrando El Suelo Existente E= 0.30 Metros.</v>
          </cell>
          <cell r="E1782" t="str">
            <v>M2</v>
          </cell>
          <cell r="F1782">
            <v>6882.17</v>
          </cell>
          <cell r="G1782">
            <v>42242</v>
          </cell>
        </row>
        <row r="1783">
          <cell r="C1783">
            <v>3233</v>
          </cell>
          <cell r="D1783" t="str">
            <v>Cimentación Monobloque Cilíndrica P/Apoyo 14 X 1050 Kgf</v>
          </cell>
          <cell r="E1783" t="str">
            <v>UN</v>
          </cell>
          <cell r="F1783">
            <v>418901.89</v>
          </cell>
          <cell r="G1783">
            <v>41569</v>
          </cell>
        </row>
        <row r="1784">
          <cell r="C1784">
            <v>3234</v>
          </cell>
          <cell r="D1784" t="str">
            <v>Cimentación Monobloque Cilíndrica P/Apoyo 14 X 800 Dan</v>
          </cell>
          <cell r="E1784" t="str">
            <v>UN</v>
          </cell>
          <cell r="F1784">
            <v>422335.03</v>
          </cell>
          <cell r="G1784">
            <v>42524</v>
          </cell>
        </row>
        <row r="1785">
          <cell r="C1785">
            <v>3235</v>
          </cell>
          <cell r="D1785" t="str">
            <v>Separacion De Suelos De Subrasante Y Capas Granulares Con Geotextil.</v>
          </cell>
          <cell r="E1785" t="str">
            <v>M2</v>
          </cell>
          <cell r="F1785">
            <v>5767.63</v>
          </cell>
          <cell r="G1785">
            <v>42242</v>
          </cell>
        </row>
        <row r="1786">
          <cell r="C1786">
            <v>3237</v>
          </cell>
          <cell r="D1786" t="str">
            <v>Tendido De Linea Trifásica Conductor Aaac 312,8 Mcm (Butte)</v>
          </cell>
          <cell r="E1786" t="str">
            <v>ML</v>
          </cell>
          <cell r="F1786">
            <v>68460.7</v>
          </cell>
          <cell r="G1786">
            <v>41569</v>
          </cell>
        </row>
        <row r="1787">
          <cell r="C1787">
            <v>3241</v>
          </cell>
          <cell r="D1787" t="str">
            <v>Capitulo - Manejo De Aguas De Infiltracion O Subterraneas.</v>
          </cell>
          <cell r="E1787" t="str">
            <v>SD</v>
          </cell>
          <cell r="F1787">
            <v>0</v>
          </cell>
          <cell r="G1787">
            <v>41548</v>
          </cell>
        </row>
        <row r="1788">
          <cell r="C1788">
            <v>3242</v>
          </cell>
          <cell r="D1788" t="str">
            <v>Columnas De Infiltracion.</v>
          </cell>
          <cell r="E1788" t="str">
            <v>UN</v>
          </cell>
          <cell r="F1788">
            <v>326131.59999999998</v>
          </cell>
          <cell r="G1788">
            <v>42242</v>
          </cell>
        </row>
        <row r="1789">
          <cell r="C1789">
            <v>3243</v>
          </cell>
          <cell r="D1789" t="str">
            <v>Tendido De Linea Trifásica Conductor Aaac 123,3 Mcm (Azusa)</v>
          </cell>
          <cell r="E1789" t="str">
            <v>ML</v>
          </cell>
          <cell r="F1789">
            <v>25858.2</v>
          </cell>
          <cell r="G1789">
            <v>42524</v>
          </cell>
        </row>
        <row r="1790">
          <cell r="C1790">
            <v>3245</v>
          </cell>
          <cell r="D1790" t="str">
            <v>Instalación De Derivación Trifásica Rígida Acsr 1/0 - 1/0 Awg Acsr S/N</v>
          </cell>
          <cell r="E1790" t="str">
            <v>UN</v>
          </cell>
          <cell r="F1790">
            <v>337976.43</v>
          </cell>
          <cell r="G1790">
            <v>42524</v>
          </cell>
        </row>
        <row r="1791">
          <cell r="C1791">
            <v>3248</v>
          </cell>
          <cell r="D1791" t="str">
            <v>Instalación De Derivación Trifásica Rígida Acsr 336,4 A 336,4 Mcm Acsr S/N</v>
          </cell>
          <cell r="E1791" t="str">
            <v>UN</v>
          </cell>
          <cell r="F1791">
            <v>715617.02</v>
          </cell>
          <cell r="G1791">
            <v>41569</v>
          </cell>
        </row>
        <row r="1792">
          <cell r="C1792">
            <v>3250</v>
          </cell>
          <cell r="D1792" t="str">
            <v>Instalación De Derivación Trifásica Rígida Medio De Vano Acsr 336,4</v>
          </cell>
          <cell r="E1792" t="str">
            <v>UN</v>
          </cell>
          <cell r="F1792">
            <v>588800.01</v>
          </cell>
          <cell r="G1792">
            <v>41569</v>
          </cell>
        </row>
        <row r="1793">
          <cell r="C1793">
            <v>3251</v>
          </cell>
          <cell r="D1793" t="str">
            <v>Capitulo - Pañetes, Estucos, Pinturas Y Enchapes.</v>
          </cell>
          <cell r="E1793" t="str">
            <v>SD</v>
          </cell>
          <cell r="F1793">
            <v>0</v>
          </cell>
          <cell r="G1793">
            <v>41548</v>
          </cell>
        </row>
        <row r="1794">
          <cell r="C1794">
            <v>3253</v>
          </cell>
          <cell r="D1794" t="str">
            <v>Instalación De Aislador Tipo Poste 13,2 Kv Contaminación Alta</v>
          </cell>
          <cell r="E1794" t="str">
            <v>UN</v>
          </cell>
          <cell r="F1794">
            <v>270235.90000000002</v>
          </cell>
          <cell r="G1794">
            <v>42557</v>
          </cell>
        </row>
        <row r="1795">
          <cell r="C1795">
            <v>3255</v>
          </cell>
          <cell r="D1795" t="str">
            <v>Instalación De Cadena De Amarre 13,2 Kv Conductor T1 Contaminación Alta</v>
          </cell>
          <cell r="E1795" t="str">
            <v>UN</v>
          </cell>
          <cell r="F1795">
            <v>252261.28</v>
          </cell>
          <cell r="G1795">
            <v>42524</v>
          </cell>
        </row>
        <row r="1796">
          <cell r="C1796">
            <v>3257</v>
          </cell>
          <cell r="D1796" t="str">
            <v>Instalación De Cadena De Amarre 13,2 Kv Conductor T4 Contaminación Alta</v>
          </cell>
          <cell r="E1796" t="str">
            <v>UN</v>
          </cell>
          <cell r="F1796">
            <v>290335.48</v>
          </cell>
          <cell r="G1796">
            <v>41569</v>
          </cell>
        </row>
        <row r="1797">
          <cell r="C1797">
            <v>3260</v>
          </cell>
          <cell r="D1797" t="str">
            <v>Instalación De Armado Compacto Trifásico Alineación 13,2 Kv</v>
          </cell>
          <cell r="E1797" t="str">
            <v>UN</v>
          </cell>
          <cell r="F1797">
            <v>285803.58</v>
          </cell>
          <cell r="G1797">
            <v>42524</v>
          </cell>
        </row>
        <row r="1798">
          <cell r="C1798">
            <v>3263</v>
          </cell>
          <cell r="D1798" t="str">
            <v>Instalación De Armado Compacto Trifásico Anclaje De 30° A 60° 13,2 Kv</v>
          </cell>
          <cell r="E1798" t="str">
            <v>UN</v>
          </cell>
          <cell r="F1798">
            <v>703560.08</v>
          </cell>
          <cell r="G1798">
            <v>41569</v>
          </cell>
        </row>
        <row r="1799">
          <cell r="C1799">
            <v>3264</v>
          </cell>
          <cell r="D1799" t="str">
            <v>Instalación De Armado Trifásico / Bifásico Alineación Disposición Horizontal 13,2 Kv</v>
          </cell>
          <cell r="E1799" t="str">
            <v>UN</v>
          </cell>
          <cell r="F1799">
            <v>469202.91</v>
          </cell>
          <cell r="G1799">
            <v>42557</v>
          </cell>
        </row>
        <row r="1800">
          <cell r="C1800">
            <v>3265</v>
          </cell>
          <cell r="D1800" t="str">
            <v>Instalación De Armado Trifásico / Bifásico Ang 5° A 20°/30° Disposición Horizontal 13,2 Kv</v>
          </cell>
          <cell r="E1800" t="str">
            <v>UN</v>
          </cell>
          <cell r="F1800">
            <v>852868.66</v>
          </cell>
          <cell r="G1800">
            <v>41569</v>
          </cell>
        </row>
        <row r="1801">
          <cell r="C1801">
            <v>3266</v>
          </cell>
          <cell r="D1801" t="str">
            <v>Instalación De Armado Trifásico / Bifásico Anclaje 30° A 60° Disposición Horizontal 13,2 Kv</v>
          </cell>
          <cell r="E1801" t="str">
            <v>UN</v>
          </cell>
          <cell r="F1801">
            <v>848901.44</v>
          </cell>
          <cell r="G1801">
            <v>41569</v>
          </cell>
        </row>
        <row r="1802">
          <cell r="C1802">
            <v>3267</v>
          </cell>
          <cell r="D1802" t="str">
            <v>Instalación De Armado Trifásico / Bifásico Fin De Línea Disposición Horizontal 13,2 Kv</v>
          </cell>
          <cell r="E1802" t="str">
            <v>UN</v>
          </cell>
          <cell r="F1802">
            <v>842771.58</v>
          </cell>
          <cell r="G1802">
            <v>42524</v>
          </cell>
        </row>
        <row r="1803">
          <cell r="C1803">
            <v>3268</v>
          </cell>
          <cell r="D1803" t="str">
            <v>Aplomado Poste De 11 - 12 Y 14 Metros</v>
          </cell>
          <cell r="E1803" t="str">
            <v>UN</v>
          </cell>
          <cell r="F1803">
            <v>431804.58</v>
          </cell>
          <cell r="G1803">
            <v>41569</v>
          </cell>
        </row>
        <row r="1804">
          <cell r="C1804">
            <v>3270</v>
          </cell>
          <cell r="D1804" t="str">
            <v>Ornamentación Y Jardinería - Poda Ligera Por Árbol C/ Brig Trabajo Frío (Con Botada Desechos)</v>
          </cell>
          <cell r="E1804" t="str">
            <v>UN</v>
          </cell>
          <cell r="F1804">
            <v>42050.78</v>
          </cell>
          <cell r="G1804">
            <v>41565</v>
          </cell>
        </row>
        <row r="1805">
          <cell r="C1805">
            <v>3271</v>
          </cell>
          <cell r="D1805" t="str">
            <v>Ornamentación Y Jardinería - Poda Exhaustiva Por Árbol C/ Brig Trabajo Frío (Con Botada Desechos)</v>
          </cell>
          <cell r="E1805" t="str">
            <v>UN</v>
          </cell>
          <cell r="F1805">
            <v>108746</v>
          </cell>
          <cell r="G1805">
            <v>41565</v>
          </cell>
        </row>
        <row r="1806">
          <cell r="C1806">
            <v>3277</v>
          </cell>
          <cell r="D1806" t="str">
            <v>Instalación De Conexión Conductor Aaac 246.9 A No. 2 De Cobre</v>
          </cell>
          <cell r="E1806" t="str">
            <v>UN</v>
          </cell>
          <cell r="F1806">
            <v>83035.820000000007</v>
          </cell>
          <cell r="G1806">
            <v>41569</v>
          </cell>
        </row>
        <row r="1807">
          <cell r="C1807">
            <v>3278</v>
          </cell>
          <cell r="D1807" t="str">
            <v>Instalación De Conexión Cond Acsr 1/0; Aaac 123,3 No. 2 De Cobre</v>
          </cell>
          <cell r="E1807" t="str">
            <v>UN</v>
          </cell>
          <cell r="F1807">
            <v>70507.88</v>
          </cell>
          <cell r="G1807">
            <v>42538</v>
          </cell>
        </row>
        <row r="1808">
          <cell r="C1808">
            <v>3279</v>
          </cell>
          <cell r="D1808" t="str">
            <v>Conexión Acometida 3 Hilos A Caja Derivación</v>
          </cell>
          <cell r="E1808" t="str">
            <v>UN</v>
          </cell>
          <cell r="F1808">
            <v>15767.52</v>
          </cell>
          <cell r="G1808">
            <v>41569</v>
          </cell>
        </row>
        <row r="1809">
          <cell r="C1809">
            <v>3280</v>
          </cell>
          <cell r="D1809" t="str">
            <v>Instalación De Derivación Bt Conec Perf 1/0 - 1/0 Triplex</v>
          </cell>
          <cell r="E1809" t="str">
            <v>UN</v>
          </cell>
          <cell r="F1809">
            <v>270702.38</v>
          </cell>
          <cell r="G1809">
            <v>41906</v>
          </cell>
        </row>
        <row r="1810">
          <cell r="C1810">
            <v>3281</v>
          </cell>
          <cell r="D1810" t="str">
            <v>Instalación De Derivación Bt Conec Perf 1/0 - 1/0 Neutro</v>
          </cell>
          <cell r="E1810" t="str">
            <v>UN</v>
          </cell>
          <cell r="F1810">
            <v>110405.25</v>
          </cell>
          <cell r="G1810">
            <v>41906</v>
          </cell>
        </row>
        <row r="1811">
          <cell r="C1811">
            <v>3282</v>
          </cell>
          <cell r="D1811" t="str">
            <v>Lavada Y Proteccion De Fachadas.</v>
          </cell>
          <cell r="E1811" t="str">
            <v>M2</v>
          </cell>
          <cell r="F1811">
            <v>10402.5</v>
          </cell>
          <cell r="G1811">
            <v>42241</v>
          </cell>
        </row>
        <row r="1812">
          <cell r="C1812">
            <v>3283</v>
          </cell>
          <cell r="D1812" t="str">
            <v>Montaje Caja Derivación Mono 4P Fijación Sobre Vano Trenza 4/0</v>
          </cell>
          <cell r="E1812" t="str">
            <v>UN</v>
          </cell>
          <cell r="F1812">
            <v>625467.93000000005</v>
          </cell>
          <cell r="G1812">
            <v>41569</v>
          </cell>
        </row>
        <row r="1813">
          <cell r="C1813">
            <v>3284</v>
          </cell>
          <cell r="D1813" t="str">
            <v>Reubicación De Equipo De Medida Indirecta Tipo Exterior De Tres Elementos</v>
          </cell>
          <cell r="E1813" t="str">
            <v>UN</v>
          </cell>
          <cell r="F1813">
            <v>1902250</v>
          </cell>
          <cell r="G1813">
            <v>41549</v>
          </cell>
        </row>
        <row r="1814">
          <cell r="C1814">
            <v>3285</v>
          </cell>
          <cell r="D1814" t="str">
            <v>Desmonte De Línea Aérea M.T. Trifásica Calibre No. 2 A 4/0 Awg Y Equivalentes Mcm</v>
          </cell>
          <cell r="E1814" t="str">
            <v>ML</v>
          </cell>
          <cell r="F1814">
            <v>4795.4799999999996</v>
          </cell>
          <cell r="G1814">
            <v>41569</v>
          </cell>
        </row>
        <row r="1815">
          <cell r="C1815">
            <v>3286</v>
          </cell>
          <cell r="D1815" t="str">
            <v>Desmonte De Línea Aérea M.T. Bifásica Calibre No. 2 A 4/0 Awg Y Equivalentes Mcm</v>
          </cell>
          <cell r="E1815" t="str">
            <v>ML</v>
          </cell>
          <cell r="F1815">
            <v>3903.5</v>
          </cell>
          <cell r="G1815">
            <v>41906</v>
          </cell>
        </row>
        <row r="1816">
          <cell r="C1816">
            <v>3287</v>
          </cell>
          <cell r="D1816" t="str">
            <v>Retiro Puente De Línea Bifásico En Poste Cto Mt</v>
          </cell>
          <cell r="E1816" t="str">
            <v>UN</v>
          </cell>
          <cell r="F1816">
            <v>68901.490000000005</v>
          </cell>
          <cell r="G1816">
            <v>41569</v>
          </cell>
        </row>
        <row r="1817">
          <cell r="C1817">
            <v>3288</v>
          </cell>
          <cell r="D1817" t="str">
            <v>Desmonte De Percha De 1 Puesto</v>
          </cell>
          <cell r="E1817" t="str">
            <v>UN</v>
          </cell>
          <cell r="F1817">
            <v>28137.77</v>
          </cell>
          <cell r="G1817">
            <v>41569</v>
          </cell>
        </row>
        <row r="1818">
          <cell r="C1818">
            <v>3289</v>
          </cell>
          <cell r="D1818" t="str">
            <v>Desmonte De Línea Bt (Rt) Triplex 2 A 4/0</v>
          </cell>
          <cell r="E1818" t="str">
            <v>ML</v>
          </cell>
          <cell r="F1818">
            <v>7274.08</v>
          </cell>
          <cell r="G1818">
            <v>42767</v>
          </cell>
        </row>
        <row r="1819">
          <cell r="C1819">
            <v>3290</v>
          </cell>
          <cell r="D1819" t="str">
            <v>Desmonte De Caja Derivación  Acometida Mono</v>
          </cell>
          <cell r="E1819" t="str">
            <v>UN</v>
          </cell>
          <cell r="F1819">
            <v>112939.26</v>
          </cell>
          <cell r="G1819">
            <v>41569</v>
          </cell>
        </row>
        <row r="1820">
          <cell r="C1820">
            <v>3291</v>
          </cell>
          <cell r="D1820" t="str">
            <v>Suplemento De Trabajo En Tensión Instalación De Poste De 12 A 14 Metros</v>
          </cell>
          <cell r="E1820" t="str">
            <v>UN</v>
          </cell>
          <cell r="F1820">
            <v>200976.56</v>
          </cell>
          <cell r="G1820">
            <v>41549</v>
          </cell>
        </row>
        <row r="1821">
          <cell r="C1821">
            <v>3292</v>
          </cell>
          <cell r="D1821" t="str">
            <v>Suplemento De Trabajo En Tensión Puente De Línea Bifásico M.T.</v>
          </cell>
          <cell r="E1821" t="str">
            <v>UN</v>
          </cell>
          <cell r="F1821">
            <v>64312.5</v>
          </cell>
          <cell r="G1821">
            <v>41569</v>
          </cell>
        </row>
        <row r="1822">
          <cell r="C1822">
            <v>3294</v>
          </cell>
          <cell r="D1822" t="str">
            <v>Reubicación De Luminaria Ap</v>
          </cell>
          <cell r="E1822" t="str">
            <v>UN</v>
          </cell>
          <cell r="F1822">
            <v>145627.5</v>
          </cell>
          <cell r="G1822">
            <v>41569</v>
          </cell>
        </row>
        <row r="1823">
          <cell r="C1823">
            <v>3295</v>
          </cell>
          <cell r="D1823" t="str">
            <v>Reubicación Paso Aéreo Subterráneo Bt</v>
          </cell>
          <cell r="E1823" t="str">
            <v>UN</v>
          </cell>
          <cell r="F1823">
            <v>146478.54999999999</v>
          </cell>
          <cell r="G1823">
            <v>41569</v>
          </cell>
        </row>
        <row r="1824">
          <cell r="C1824">
            <v>3296</v>
          </cell>
          <cell r="D1824" t="str">
            <v>Construcción Registro Con Tapa De 0.60 X 0.60 X 0.60 Metros En Mampostería</v>
          </cell>
          <cell r="E1824" t="str">
            <v>UN</v>
          </cell>
          <cell r="F1824">
            <v>736790.88</v>
          </cell>
          <cell r="G1824">
            <v>42578</v>
          </cell>
        </row>
        <row r="1825">
          <cell r="C1825">
            <v>3299</v>
          </cell>
          <cell r="D1825" t="str">
            <v>Estructura Metalica Umbrales Y Modulos (Ver Diseño).</v>
          </cell>
          <cell r="E1825" t="str">
            <v>KG</v>
          </cell>
          <cell r="F1825">
            <v>61386.33</v>
          </cell>
          <cell r="G1825">
            <v>42242</v>
          </cell>
        </row>
        <row r="1826">
          <cell r="C1826">
            <v>3300</v>
          </cell>
          <cell r="D1826" t="str">
            <v>Capitulo - Pisos</v>
          </cell>
          <cell r="E1826" t="str">
            <v>SD</v>
          </cell>
          <cell r="F1826">
            <v>0</v>
          </cell>
          <cell r="G1826">
            <v>41550</v>
          </cell>
        </row>
        <row r="1827">
          <cell r="C1827">
            <v>3303</v>
          </cell>
          <cell r="D1827" t="str">
            <v>Calados Calzas</v>
          </cell>
          <cell r="E1827" t="str">
            <v>M2</v>
          </cell>
          <cell r="F1827">
            <v>269263.21000000002</v>
          </cell>
          <cell r="G1827">
            <v>42227</v>
          </cell>
        </row>
        <row r="1828">
          <cell r="C1828">
            <v>3304</v>
          </cell>
          <cell r="D1828" t="str">
            <v>Capitulo - Cielos Y Cubiertas.</v>
          </cell>
          <cell r="E1828" t="str">
            <v>SD</v>
          </cell>
          <cell r="F1828">
            <v>0</v>
          </cell>
          <cell r="G1828">
            <v>41554</v>
          </cell>
        </row>
        <row r="1829">
          <cell r="C1829">
            <v>3307</v>
          </cell>
          <cell r="D1829" t="str">
            <v>Cubierta De Modulos De Venta Estacionaria Con Teja Tipo Sandwich (Ver Diseño).</v>
          </cell>
          <cell r="E1829" t="str">
            <v>M2</v>
          </cell>
          <cell r="F1829">
            <v>88774.8</v>
          </cell>
          <cell r="G1829">
            <v>42242</v>
          </cell>
        </row>
        <row r="1830">
          <cell r="C1830">
            <v>3308</v>
          </cell>
          <cell r="D1830" t="str">
            <v>Cimentación Especial Cuadrada Con Refuerzo Apoyo 14 X 1250 Dan</v>
          </cell>
          <cell r="E1830" t="str">
            <v>UN</v>
          </cell>
          <cell r="F1830">
            <v>2073448.74</v>
          </cell>
          <cell r="G1830">
            <v>41569</v>
          </cell>
        </row>
        <row r="1831">
          <cell r="C1831">
            <v>3309</v>
          </cell>
          <cell r="D1831" t="str">
            <v>Cimentación Especial Cuadrada Con Refuerzo Apoyo 14 X 2000 Dan</v>
          </cell>
          <cell r="E1831" t="str">
            <v>UN</v>
          </cell>
          <cell r="F1831">
            <v>4786512.93</v>
          </cell>
          <cell r="G1831">
            <v>42800</v>
          </cell>
        </row>
        <row r="1832">
          <cell r="C1832">
            <v>3310</v>
          </cell>
          <cell r="D1832" t="str">
            <v>Instalación De Arm Bt (Rt) Anc Y Ang 30 - 90°</v>
          </cell>
          <cell r="E1832" t="str">
            <v>UN</v>
          </cell>
          <cell r="F1832">
            <v>115381.83</v>
          </cell>
          <cell r="G1832">
            <v>41569</v>
          </cell>
        </row>
        <row r="1833">
          <cell r="C1833">
            <v>3311</v>
          </cell>
          <cell r="D1833" t="str">
            <v>Canal De Conducción Tipo I En Concreto De 4000 Psi</v>
          </cell>
          <cell r="E1833" t="str">
            <v>M3</v>
          </cell>
          <cell r="F1833">
            <v>849052.67</v>
          </cell>
          <cell r="G1833">
            <v>41569</v>
          </cell>
        </row>
        <row r="1834">
          <cell r="C1834">
            <v>3316</v>
          </cell>
          <cell r="D1834" t="str">
            <v>Rejilla Para Cruce Vehicular</v>
          </cell>
          <cell r="E1834" t="str">
            <v>ML</v>
          </cell>
          <cell r="F1834">
            <v>1991349.67</v>
          </cell>
          <cell r="G1834">
            <v>41565</v>
          </cell>
        </row>
        <row r="1835">
          <cell r="C1835">
            <v>3317</v>
          </cell>
          <cell r="D1835" t="str">
            <v>Rejilla De Captación Sobre Acceso Vehicular</v>
          </cell>
          <cell r="E1835" t="str">
            <v>ML</v>
          </cell>
          <cell r="F1835">
            <v>1399216.67</v>
          </cell>
          <cell r="G1835">
            <v>42438</v>
          </cell>
        </row>
        <row r="1836">
          <cell r="C1836">
            <v>3318</v>
          </cell>
          <cell r="D1836" t="str">
            <v>Rejilla Tipo 1</v>
          </cell>
          <cell r="E1836" t="str">
            <v>ML</v>
          </cell>
          <cell r="F1836">
            <v>696203.39</v>
          </cell>
          <cell r="G1836">
            <v>42429</v>
          </cell>
        </row>
        <row r="1837">
          <cell r="C1837">
            <v>3319</v>
          </cell>
          <cell r="D1837" t="str">
            <v>Rejilla Tipo 2</v>
          </cell>
          <cell r="E1837" t="str">
            <v>ML</v>
          </cell>
          <cell r="F1837">
            <v>1033447.78</v>
          </cell>
          <cell r="G1837">
            <v>41565</v>
          </cell>
        </row>
        <row r="1838">
          <cell r="C1838">
            <v>3320</v>
          </cell>
          <cell r="D1838" t="str">
            <v>Rejilla Tipo 3</v>
          </cell>
          <cell r="E1838" t="str">
            <v>ML</v>
          </cell>
          <cell r="F1838">
            <v>1606179</v>
          </cell>
          <cell r="G1838">
            <v>41565</v>
          </cell>
        </row>
        <row r="1839">
          <cell r="C1839">
            <v>3321</v>
          </cell>
          <cell r="D1839" t="str">
            <v>Capitulo - Señalizacion</v>
          </cell>
          <cell r="E1839" t="str">
            <v>SD</v>
          </cell>
          <cell r="F1839">
            <v>0</v>
          </cell>
          <cell r="G1839">
            <v>41554</v>
          </cell>
        </row>
        <row r="1840">
          <cell r="C1840">
            <v>3322</v>
          </cell>
          <cell r="D1840" t="str">
            <v>Capitulo - Zonas Humedas Y Cocinetas.</v>
          </cell>
          <cell r="E1840" t="str">
            <v>SD</v>
          </cell>
          <cell r="F1840">
            <v>0</v>
          </cell>
          <cell r="G1840">
            <v>41554</v>
          </cell>
        </row>
        <row r="1841">
          <cell r="C1841">
            <v>3324</v>
          </cell>
          <cell r="D1841" t="str">
            <v>Suministro E Instalacion De Meson En Acero Inoxidable</v>
          </cell>
          <cell r="E1841" t="str">
            <v>ML</v>
          </cell>
          <cell r="F1841">
            <v>259620</v>
          </cell>
          <cell r="G1841">
            <v>42416</v>
          </cell>
        </row>
        <row r="1842">
          <cell r="C1842">
            <v>3326</v>
          </cell>
          <cell r="D1842" t="str">
            <v>Suministro, Transporte E Instalacion De Señales Verticales Sp, Sr, Si, General En Lamina Galvanizada Calibre 16 De 0.75*0.75 Metros, Papel Reflectivo Grado De Ingenieria, Señal Con Angulo Transversal De 2" * 2" * 1/4", Brazo T Anclaje En  Angulo 2" * 2" * 1/8", Angulo Y Tableros Pintados Con Anticorrosivo Y Esmalte Blanco Con Su Respectiva Tornilleria Galvanizada.</v>
          </cell>
          <cell r="E1842" t="str">
            <v>UN</v>
          </cell>
          <cell r="F1842">
            <v>255780</v>
          </cell>
          <cell r="G1842">
            <v>42237</v>
          </cell>
        </row>
        <row r="1843">
          <cell r="C1843">
            <v>3327</v>
          </cell>
          <cell r="D1843" t="str">
            <v>Suministro E Instalacion De Demarcacion Vial, Flechas Un Solo Destino.</v>
          </cell>
          <cell r="E1843" t="str">
            <v>UN</v>
          </cell>
          <cell r="F1843">
            <v>13347</v>
          </cell>
          <cell r="G1843">
            <v>42237</v>
          </cell>
        </row>
        <row r="1844">
          <cell r="C1844">
            <v>3328</v>
          </cell>
          <cell r="D1844" t="str">
            <v>Suministro E Instalacion De Demarcacion Vial, Flechas Dos Destinos.</v>
          </cell>
          <cell r="E1844" t="str">
            <v>UN</v>
          </cell>
          <cell r="F1844">
            <v>24191</v>
          </cell>
          <cell r="G1844">
            <v>42237</v>
          </cell>
        </row>
        <row r="1845">
          <cell r="C1845">
            <v>3329</v>
          </cell>
          <cell r="D1845" t="str">
            <v>Suministro E Instalacion De Demarcacion Vial, Flechas Tres Destinos.</v>
          </cell>
          <cell r="E1845" t="str">
            <v>UN</v>
          </cell>
          <cell r="F1845">
            <v>36829</v>
          </cell>
          <cell r="G1845">
            <v>42237</v>
          </cell>
        </row>
        <row r="1846">
          <cell r="C1846">
            <v>3330</v>
          </cell>
          <cell r="D1846" t="str">
            <v>Suministro Y Aplicacion De Demarcacion Vial, Lineas Continuas Y Discontinuas En Colores Blanco Y Amarillo, Con Ancho De 0.12 Metros, Incluye: Microsfera De Vidrio Reflectiva</v>
          </cell>
          <cell r="E1846" t="str">
            <v>ML</v>
          </cell>
          <cell r="F1846">
            <v>1335</v>
          </cell>
          <cell r="G1846">
            <v>42237</v>
          </cell>
        </row>
        <row r="1847">
          <cell r="C1847">
            <v>3331</v>
          </cell>
          <cell r="D1847" t="str">
            <v>Suministro Y Aplicacion De Demarcacion Vial, Cebras Y Lineas Continuas De 0.40 Metros, Incluye Microsfera De Vidrio Reflectiva.</v>
          </cell>
          <cell r="E1847" t="str">
            <v>M2</v>
          </cell>
          <cell r="F1847">
            <v>21924</v>
          </cell>
          <cell r="G1847">
            <v>42237</v>
          </cell>
        </row>
        <row r="1848">
          <cell r="C1848">
            <v>3332</v>
          </cell>
          <cell r="D1848" t="str">
            <v>Señal Reglamentaria De Pare</v>
          </cell>
          <cell r="E1848" t="str">
            <v>UN</v>
          </cell>
          <cell r="F1848">
            <v>44730</v>
          </cell>
          <cell r="G1848">
            <v>42237</v>
          </cell>
        </row>
        <row r="1849">
          <cell r="C1849">
            <v>3334</v>
          </cell>
          <cell r="D1849" t="str">
            <v>Instalaciones Eléctricas Provisionales</v>
          </cell>
          <cell r="E1849" t="str">
            <v>GL</v>
          </cell>
          <cell r="F1849">
            <v>850000</v>
          </cell>
          <cell r="G1849">
            <v>41555</v>
          </cell>
        </row>
        <row r="1850">
          <cell r="C1850">
            <v>3335</v>
          </cell>
          <cell r="D1850" t="str">
            <v>Instalaciones Hidrosanitarias Provisionales</v>
          </cell>
          <cell r="E1850" t="str">
            <v>GL</v>
          </cell>
          <cell r="F1850">
            <v>850000</v>
          </cell>
          <cell r="G1850">
            <v>41555</v>
          </cell>
        </row>
        <row r="1851">
          <cell r="C1851">
            <v>3336</v>
          </cell>
          <cell r="D1851" t="str">
            <v>Campamento E Instalaciones Provisionales (Servicios Públicos Y Acometidas Provisionales) Ver Diseño.</v>
          </cell>
          <cell r="E1851" t="str">
            <v>GL</v>
          </cell>
          <cell r="F1851">
            <v>12045587.529999999</v>
          </cell>
          <cell r="G1851">
            <v>42747</v>
          </cell>
        </row>
        <row r="1852">
          <cell r="C1852">
            <v>3342</v>
          </cell>
          <cell r="D1852" t="str">
            <v>Meson En Madera, Puertas Modulo De Ventas (Ver Diseño).</v>
          </cell>
          <cell r="E1852" t="str">
            <v>ML</v>
          </cell>
          <cell r="F1852">
            <v>119317</v>
          </cell>
          <cell r="G1852">
            <v>42242</v>
          </cell>
        </row>
        <row r="1853">
          <cell r="C1853">
            <v>3343</v>
          </cell>
          <cell r="D1853" t="str">
            <v>Desmonte Y Retiro De Acometidas  Electricas (Incluye Desmonte De Cableado,Abanicos De Techo Y Ducteria).</v>
          </cell>
          <cell r="E1853" t="str">
            <v>UN</v>
          </cell>
          <cell r="F1853">
            <v>2499242.11</v>
          </cell>
          <cell r="G1853">
            <v>41936</v>
          </cell>
        </row>
        <row r="1854">
          <cell r="C1854">
            <v>3344</v>
          </cell>
          <cell r="D1854" t="str">
            <v>Desmonte Y Retiro De Acometidas Hidrosanitarias (Baño).</v>
          </cell>
          <cell r="E1854" t="str">
            <v>UN</v>
          </cell>
          <cell r="F1854">
            <v>233658.06</v>
          </cell>
          <cell r="G1854">
            <v>41936</v>
          </cell>
        </row>
        <row r="1855">
          <cell r="C1855">
            <v>3347</v>
          </cell>
          <cell r="D1855" t="str">
            <v>Fachada En Madera Modulo De Baños Y Venta Estacionaria (Ver Diseño).</v>
          </cell>
          <cell r="E1855" t="str">
            <v>M2</v>
          </cell>
          <cell r="F1855">
            <v>223175.33</v>
          </cell>
          <cell r="G1855">
            <v>42227</v>
          </cell>
        </row>
        <row r="1856">
          <cell r="C1856">
            <v>3348</v>
          </cell>
          <cell r="D1856" t="str">
            <v>Demolición De Losa En Concreto Reforzada E= 0,15 Mts.  Hlosa= 5 Mts.</v>
          </cell>
          <cell r="E1856" t="str">
            <v>M2</v>
          </cell>
          <cell r="F1856">
            <v>20373.11</v>
          </cell>
          <cell r="G1856">
            <v>42538</v>
          </cell>
        </row>
        <row r="1857">
          <cell r="C1857">
            <v>3349</v>
          </cell>
          <cell r="D1857" t="str">
            <v>Demolicion De Mezanini En Concreto (Incluye Viga Con Espesor De  40 Cms Y Losa De E = 25 Cms)</v>
          </cell>
          <cell r="E1857" t="str">
            <v>M2</v>
          </cell>
          <cell r="F1857">
            <v>33582.11</v>
          </cell>
          <cell r="G1857">
            <v>41570</v>
          </cell>
        </row>
        <row r="1858">
          <cell r="C1858">
            <v>3350</v>
          </cell>
          <cell r="D1858" t="str">
            <v>Desmonte Y Retiro De Escalera Metalica Yprefabricada.</v>
          </cell>
          <cell r="E1858" t="str">
            <v>M2</v>
          </cell>
          <cell r="F1858">
            <v>112160.27</v>
          </cell>
          <cell r="G1858">
            <v>41570</v>
          </cell>
        </row>
        <row r="1859">
          <cell r="C1859">
            <v>3352</v>
          </cell>
          <cell r="D1859" t="str">
            <v>Fachada Abatible En Acero Inoxidable, Modulo De Venta Estacionaria (Ver Diseño).</v>
          </cell>
          <cell r="E1859" t="str">
            <v>M2</v>
          </cell>
          <cell r="F1859">
            <v>496061.67</v>
          </cell>
          <cell r="G1859">
            <v>42242</v>
          </cell>
        </row>
        <row r="1860">
          <cell r="C1860">
            <v>3356</v>
          </cell>
          <cell r="D1860" t="str">
            <v>Cubierta Umbrales (Ver Diseño).</v>
          </cell>
          <cell r="E1860" t="str">
            <v>M2</v>
          </cell>
          <cell r="F1860">
            <v>246886.53</v>
          </cell>
          <cell r="G1860">
            <v>42227</v>
          </cell>
        </row>
        <row r="1861">
          <cell r="C1861">
            <v>3357</v>
          </cell>
          <cell r="D1861" t="str">
            <v>Dovelas En Levante De Bloques.</v>
          </cell>
          <cell r="E1861" t="str">
            <v>ML</v>
          </cell>
          <cell r="F1861">
            <v>10312.35</v>
          </cell>
          <cell r="G1861">
            <v>42578</v>
          </cell>
        </row>
        <row r="1862">
          <cell r="C1862">
            <v>3359</v>
          </cell>
          <cell r="D1862" t="str">
            <v>Concreto Grout F´C 21 Mpa Relleno Una Celda Vertical Reforzada En Muros E:0.12 M De Ladrillo.</v>
          </cell>
          <cell r="E1862" t="str">
            <v>ML</v>
          </cell>
          <cell r="F1862">
            <v>13926.55</v>
          </cell>
          <cell r="G1862">
            <v>42578</v>
          </cell>
        </row>
        <row r="1863">
          <cell r="C1863">
            <v>3360</v>
          </cell>
          <cell r="D1863" t="str">
            <v>Planchones (Ver Diseño).</v>
          </cell>
          <cell r="E1863" t="str">
            <v>M2</v>
          </cell>
          <cell r="F1863">
            <v>308097.93</v>
          </cell>
          <cell r="G1863">
            <v>42227</v>
          </cell>
        </row>
        <row r="1864">
          <cell r="C1864">
            <v>3361</v>
          </cell>
          <cell r="D1864" t="str">
            <v>Rampa En Concreto Visto F'C 21 Mpa. Conjunto Estructural Viga + Losa Maciza + Descanso (Secciones Según Planos) Incluye Malla Electrosoldada Con Acabado Estriado Horizontal, Junta  E= 0,10 Mts.</v>
          </cell>
          <cell r="E1864" t="str">
            <v>M2</v>
          </cell>
          <cell r="F1864">
            <v>157949.03</v>
          </cell>
          <cell r="G1864">
            <v>42538</v>
          </cell>
        </row>
        <row r="1865">
          <cell r="C1865">
            <v>3363</v>
          </cell>
          <cell r="D1865" t="str">
            <v>Bicicleteros (Ver Diseño).</v>
          </cell>
          <cell r="E1865" t="str">
            <v>UN</v>
          </cell>
          <cell r="F1865">
            <v>2440664.4</v>
          </cell>
          <cell r="G1865">
            <v>42241</v>
          </cell>
        </row>
        <row r="1866">
          <cell r="C1866">
            <v>3365</v>
          </cell>
          <cell r="D1866" t="str">
            <v>Lavado E Hidrolavado Del Pañete Interno Y Externo De La Edificacion. Ver Diseño.</v>
          </cell>
          <cell r="E1866" t="str">
            <v>M2</v>
          </cell>
          <cell r="F1866">
            <v>6102.14</v>
          </cell>
          <cell r="G1866">
            <v>41936</v>
          </cell>
        </row>
        <row r="1867">
          <cell r="C1867">
            <v>3369</v>
          </cell>
          <cell r="D1867" t="str">
            <v>Suministro E Instalacion De Enchape De Piso Tipo Zargaso De Baños.</v>
          </cell>
          <cell r="E1867" t="str">
            <v>M2</v>
          </cell>
          <cell r="F1867">
            <v>58501.06</v>
          </cell>
          <cell r="G1867">
            <v>42578</v>
          </cell>
        </row>
        <row r="1868">
          <cell r="C1868">
            <v>3370</v>
          </cell>
          <cell r="D1868" t="str">
            <v>Suministro E Instalacion De Totem Señalizacion (Ver Diseño).</v>
          </cell>
          <cell r="E1868" t="str">
            <v>UN</v>
          </cell>
          <cell r="F1868">
            <v>4246176.76</v>
          </cell>
          <cell r="G1868">
            <v>42241</v>
          </cell>
        </row>
        <row r="1869">
          <cell r="C1869">
            <v>3371</v>
          </cell>
          <cell r="D1869" t="str">
            <v>Canal De Captación Tipo I En Concreto De 4000 Psi, Ancho 0.70 Metros</v>
          </cell>
          <cell r="E1869" t="str">
            <v>M3</v>
          </cell>
          <cell r="F1869">
            <v>769822.01</v>
          </cell>
          <cell r="G1869">
            <v>42443</v>
          </cell>
        </row>
        <row r="1870">
          <cell r="C1870">
            <v>3372</v>
          </cell>
          <cell r="D1870" t="str">
            <v>Canal De Captación Tipo 2 En Concreto De 4000 Psi, Ancho 2.00 Metros</v>
          </cell>
          <cell r="E1870" t="str">
            <v>M3</v>
          </cell>
          <cell r="F1870">
            <v>844116.45</v>
          </cell>
          <cell r="G1870">
            <v>41565</v>
          </cell>
        </row>
        <row r="1871">
          <cell r="C1871">
            <v>3373</v>
          </cell>
          <cell r="D1871" t="str">
            <v>Instalaciones Hidrosanitarias</v>
          </cell>
          <cell r="E1871" t="str">
            <v>SD</v>
          </cell>
          <cell r="F1871">
            <v>0</v>
          </cell>
          <cell r="G1871">
            <v>41555</v>
          </cell>
        </row>
        <row r="1872">
          <cell r="C1872">
            <v>3378</v>
          </cell>
          <cell r="D1872" t="str">
            <v>Suministro E Instalacion De Medidor De Agua, Diametro 1" (Ver Diseño).</v>
          </cell>
          <cell r="E1872" t="str">
            <v>UN</v>
          </cell>
          <cell r="F1872">
            <v>557986.67000000004</v>
          </cell>
          <cell r="G1872">
            <v>42242</v>
          </cell>
        </row>
        <row r="1873">
          <cell r="C1873">
            <v>3381</v>
          </cell>
          <cell r="D1873" t="str">
            <v>Suplemento De Trabajo En Tensión Instalación De Poste De 12 A 14 Mts.</v>
          </cell>
          <cell r="E1873" t="str">
            <v>UN</v>
          </cell>
          <cell r="F1873">
            <v>173250</v>
          </cell>
          <cell r="G1873">
            <v>42524</v>
          </cell>
        </row>
        <row r="1874">
          <cell r="C1874">
            <v>3382</v>
          </cell>
          <cell r="D1874" t="str">
            <v>Suplemento De Trabajo En Tensión Cortacircuito Nn Completo 13,2 Kv 100 A</v>
          </cell>
          <cell r="E1874" t="str">
            <v>UN</v>
          </cell>
          <cell r="F1874">
            <v>123873.39</v>
          </cell>
          <cell r="G1874">
            <v>42538</v>
          </cell>
        </row>
        <row r="1875">
          <cell r="C1875">
            <v>3383</v>
          </cell>
          <cell r="D1875" t="str">
            <v>Supl Tet Desm. Seccionador Fusible O Pararrayo</v>
          </cell>
          <cell r="E1875" t="str">
            <v>UN</v>
          </cell>
          <cell r="F1875">
            <v>49500</v>
          </cell>
          <cell r="G1875">
            <v>41569</v>
          </cell>
        </row>
        <row r="1876">
          <cell r="C1876">
            <v>3387</v>
          </cell>
          <cell r="D1876" t="str">
            <v>Acometidas Hidraulicas (Ver Diseño).</v>
          </cell>
          <cell r="E1876" t="str">
            <v>UN</v>
          </cell>
          <cell r="F1876">
            <v>277748.2</v>
          </cell>
          <cell r="G1876">
            <v>42242</v>
          </cell>
        </row>
        <row r="1877">
          <cell r="C1877">
            <v>3388</v>
          </cell>
          <cell r="D1877" t="str">
            <v>Colector Sanitario Pvc De 6"</v>
          </cell>
          <cell r="E1877" t="str">
            <v>ML</v>
          </cell>
          <cell r="F1877">
            <v>68900.61</v>
          </cell>
          <cell r="G1877">
            <v>42242</v>
          </cell>
        </row>
        <row r="1878">
          <cell r="C1878">
            <v>3389</v>
          </cell>
          <cell r="D1878" t="str">
            <v>Reposicion Redes Domiciliarias Sanitario (Ver Diseño).</v>
          </cell>
          <cell r="E1878" t="str">
            <v>UN</v>
          </cell>
          <cell r="F1878">
            <v>670329.01</v>
          </cell>
          <cell r="G1878">
            <v>42241</v>
          </cell>
        </row>
        <row r="1879">
          <cell r="C1879">
            <v>3394</v>
          </cell>
          <cell r="D1879" t="str">
            <v>Boton Antivandalico Metalico Cromado Para Accionar Valvula De Descarga.</v>
          </cell>
          <cell r="E1879" t="str">
            <v>UN</v>
          </cell>
          <cell r="F1879">
            <v>105800.28</v>
          </cell>
          <cell r="G1879">
            <v>41936</v>
          </cell>
        </row>
        <row r="1880">
          <cell r="C1880">
            <v>3395</v>
          </cell>
          <cell r="D1880" t="str">
            <v>Suministro E Instalacion De Lavamanos De Colgar A La Pared, Especial Para Discapacitados Tipo Toto. Incluye Griferia Y Jabonera.</v>
          </cell>
          <cell r="E1880" t="str">
            <v>UN</v>
          </cell>
          <cell r="F1880">
            <v>475443.74</v>
          </cell>
          <cell r="G1880">
            <v>42572</v>
          </cell>
        </row>
        <row r="1881">
          <cell r="C1881">
            <v>3396</v>
          </cell>
          <cell r="D1881" t="str">
            <v>Reposicion Redes Sanitaria De 8" (Ver Diseño).</v>
          </cell>
          <cell r="E1881" t="str">
            <v>ML</v>
          </cell>
          <cell r="F1881">
            <v>140887.98000000001</v>
          </cell>
          <cell r="G1881">
            <v>41590</v>
          </cell>
        </row>
        <row r="1882">
          <cell r="C1882">
            <v>3399</v>
          </cell>
          <cell r="D1882" t="str">
            <v>Suministro E Instalacion De Sanitarios Para Discapacitados Alongado, Bajo Consumo 1,6 Linea Integral Blanco. Incluye Griferia Y Papelera De Sobreponer En La Pared, En Acero Inoxidable Para Rollo De 200/400, Cerradura Con Llave.</v>
          </cell>
          <cell r="E1882" t="str">
            <v>UN</v>
          </cell>
          <cell r="F1882">
            <v>549343.74</v>
          </cell>
          <cell r="G1882">
            <v>42572</v>
          </cell>
        </row>
        <row r="1883">
          <cell r="C1883">
            <v>3401</v>
          </cell>
          <cell r="D1883" t="str">
            <v>Reposicion Redes Sanitaria De 10" (Ver Diseño).</v>
          </cell>
          <cell r="E1883" t="str">
            <v>ML</v>
          </cell>
          <cell r="F1883">
            <v>166477.5</v>
          </cell>
          <cell r="G1883">
            <v>42535</v>
          </cell>
        </row>
        <row r="1884">
          <cell r="C1884">
            <v>3402</v>
          </cell>
          <cell r="D1884" t="str">
            <v>Boton Cromado Para Minusvalido Para Accionar Valvula De Descarga.</v>
          </cell>
          <cell r="E1884" t="str">
            <v>UN</v>
          </cell>
          <cell r="F1884">
            <v>222231.24</v>
          </cell>
          <cell r="G1884">
            <v>41936</v>
          </cell>
        </row>
        <row r="1885">
          <cell r="C1885">
            <v>3403</v>
          </cell>
          <cell r="D1885" t="str">
            <v>Demolicion De Camara De Inspeccion (Ver Diseño).</v>
          </cell>
          <cell r="E1885" t="str">
            <v>UN</v>
          </cell>
          <cell r="F1885">
            <v>366599.33</v>
          </cell>
          <cell r="G1885">
            <v>42242</v>
          </cell>
        </row>
        <row r="1886">
          <cell r="C1886">
            <v>3406</v>
          </cell>
          <cell r="D1886" t="str">
            <v>Punto Sanitario D=3".</v>
          </cell>
          <cell r="E1886" t="str">
            <v>UN</v>
          </cell>
          <cell r="F1886">
            <v>90585.1</v>
          </cell>
          <cell r="G1886">
            <v>42572</v>
          </cell>
        </row>
        <row r="1887">
          <cell r="C1887">
            <v>3413</v>
          </cell>
          <cell r="D1887" t="str">
            <v>Punto Sanitario D=1 1/2"</v>
          </cell>
          <cell r="E1887" t="str">
            <v>UN</v>
          </cell>
          <cell r="F1887">
            <v>41248.6</v>
          </cell>
          <cell r="G1887">
            <v>42102</v>
          </cell>
        </row>
        <row r="1888">
          <cell r="C1888">
            <v>3416</v>
          </cell>
          <cell r="D1888" t="str">
            <v>Suministro E Instalación De Tuberia Sanitaria Pvc De 6"</v>
          </cell>
          <cell r="E1888" t="str">
            <v>ML</v>
          </cell>
          <cell r="F1888">
            <v>54062.31</v>
          </cell>
          <cell r="G1888">
            <v>42578</v>
          </cell>
        </row>
        <row r="1889">
          <cell r="C1889">
            <v>3417</v>
          </cell>
          <cell r="D1889" t="str">
            <v>Suministro E Instalacion De Piso En Adoquin Tipo Rectangular Vehicular De 0.20*0.10*0.08 Metros, Con Borde De Confinamiento De 0.15*0.30 Metros En Concreto De 3000 Psi A Cada 3.00 Metros, Reforzado Con Dos Varillas De D= 3/8" Y Estribos De D= 1/4" A Cada 0.32 Metros.</v>
          </cell>
          <cell r="E1889" t="str">
            <v>M2</v>
          </cell>
          <cell r="F1889">
            <v>90204.62</v>
          </cell>
          <cell r="G1889">
            <v>42240</v>
          </cell>
        </row>
        <row r="1890">
          <cell r="C1890">
            <v>3418</v>
          </cell>
          <cell r="D1890" t="str">
            <v>Suministro E Instalación De Tuberia Sanitaria Pvc D=3"</v>
          </cell>
          <cell r="E1890" t="str">
            <v>ML</v>
          </cell>
          <cell r="F1890">
            <v>31821.51</v>
          </cell>
          <cell r="G1890">
            <v>42572</v>
          </cell>
        </row>
        <row r="1891">
          <cell r="C1891">
            <v>3419</v>
          </cell>
          <cell r="D1891" t="str">
            <v>Puntos De Conexion Salida De Ventilacion Pvc Sanitaria D=2".</v>
          </cell>
          <cell r="E1891" t="str">
            <v>UN</v>
          </cell>
          <cell r="F1891">
            <v>48070.29</v>
          </cell>
          <cell r="G1891">
            <v>42578</v>
          </cell>
        </row>
        <row r="1892">
          <cell r="C1892">
            <v>3420</v>
          </cell>
          <cell r="D1892" t="str">
            <v>Suministro E Instalacion De Transformador Monofasico 15 Kva, Incluye Elementos De Proteccion, Accesorios Para Poste (Ver Diseño).</v>
          </cell>
          <cell r="E1892" t="str">
            <v>UN</v>
          </cell>
          <cell r="F1892">
            <v>6600960.5</v>
          </cell>
          <cell r="G1892">
            <v>42198</v>
          </cell>
        </row>
        <row r="1893">
          <cell r="C1893">
            <v>3422</v>
          </cell>
          <cell r="D1893" t="str">
            <v>Suministro E Instalación De Tubería De Ventilación Pvc D=1 1/2".</v>
          </cell>
          <cell r="E1893" t="str">
            <v>ML</v>
          </cell>
          <cell r="F1893">
            <v>17217.490000000002</v>
          </cell>
          <cell r="G1893">
            <v>42461</v>
          </cell>
        </row>
        <row r="1894">
          <cell r="C1894">
            <v>3427</v>
          </cell>
          <cell r="D1894" t="str">
            <v>Derivación Punto Adaptador De Limpieza D=4".</v>
          </cell>
          <cell r="E1894" t="str">
            <v>UN</v>
          </cell>
          <cell r="F1894">
            <v>33813.07</v>
          </cell>
          <cell r="G1894">
            <v>41570</v>
          </cell>
        </row>
        <row r="1895">
          <cell r="C1895">
            <v>3428</v>
          </cell>
          <cell r="D1895" t="str">
            <v>Derivación Punto Adaptador De Limpieza D=3".</v>
          </cell>
          <cell r="E1895" t="str">
            <v>UN</v>
          </cell>
          <cell r="F1895">
            <v>20935.009999999998</v>
          </cell>
          <cell r="G1895">
            <v>41936</v>
          </cell>
        </row>
        <row r="1896">
          <cell r="C1896">
            <v>3429</v>
          </cell>
          <cell r="D1896" t="str">
            <v>Derivación Punto Adaptador De Limpieza D=2".</v>
          </cell>
          <cell r="E1896" t="str">
            <v>UN</v>
          </cell>
          <cell r="F1896">
            <v>10963.99</v>
          </cell>
          <cell r="G1896">
            <v>41927</v>
          </cell>
        </row>
        <row r="1897">
          <cell r="C1897">
            <v>3431</v>
          </cell>
          <cell r="D1897" t="str">
            <v>Bajante Sanitario D=4".</v>
          </cell>
          <cell r="E1897" t="str">
            <v>ML</v>
          </cell>
          <cell r="F1897">
            <v>32215.34</v>
          </cell>
          <cell r="G1897">
            <v>42578</v>
          </cell>
        </row>
        <row r="1898">
          <cell r="C1898">
            <v>3432</v>
          </cell>
          <cell r="D1898" t="str">
            <v>Registro En Concreto. 60X60 Cm.</v>
          </cell>
          <cell r="E1898" t="str">
            <v>UN</v>
          </cell>
          <cell r="F1898">
            <v>412201.79</v>
          </cell>
          <cell r="G1898">
            <v>42416</v>
          </cell>
        </row>
        <row r="1899">
          <cell r="C1899">
            <v>3433</v>
          </cell>
          <cell r="D1899" t="str">
            <v>Manhole D=1M.</v>
          </cell>
          <cell r="E1899" t="str">
            <v>UN</v>
          </cell>
          <cell r="F1899">
            <v>2734524.06</v>
          </cell>
          <cell r="G1899">
            <v>42486</v>
          </cell>
        </row>
        <row r="1900">
          <cell r="C1900">
            <v>3436</v>
          </cell>
          <cell r="D1900" t="str">
            <v>Suministro, Fabricación Y Montaje De Cubierta Estructural Curva Totalmente Grafada, Lámina Galvanizada Astm A653 Grado 40. Calibre 24 (0.6 Mm), Prepintada Por Ambas Caras Con Pintura Tipo Poliester . Incluye Estructura Area Exterior</v>
          </cell>
          <cell r="E1900" t="str">
            <v>M2</v>
          </cell>
          <cell r="F1900">
            <v>108000</v>
          </cell>
          <cell r="G1900">
            <v>41557</v>
          </cell>
        </row>
        <row r="1901">
          <cell r="C1901">
            <v>3437</v>
          </cell>
          <cell r="D1901" t="str">
            <v>Suministro, Fabricación Y Montaje De Cubierta Estructural Curva Totalmente Grafada, Lámina Galvanizada Astm A653 Grado 40. Calibre 22 (0.8 Mm), Prepintada Por Ambas Caras Con Pintura Tipo Poliester . Incluye Estructura Area Exterior</v>
          </cell>
          <cell r="E1901" t="str">
            <v>M2</v>
          </cell>
          <cell r="F1901">
            <v>120960</v>
          </cell>
          <cell r="G1901">
            <v>41936</v>
          </cell>
        </row>
        <row r="1902">
          <cell r="C1902">
            <v>3440</v>
          </cell>
          <cell r="D1902" t="str">
            <v>Suministro E Instalación De Tubería Colgante A.Ll. Pvc Sanitaria D=6".</v>
          </cell>
          <cell r="E1902" t="str">
            <v>ML</v>
          </cell>
          <cell r="F1902">
            <v>66910.64</v>
          </cell>
          <cell r="G1902">
            <v>42578</v>
          </cell>
        </row>
        <row r="1903">
          <cell r="C1903">
            <v>3441</v>
          </cell>
          <cell r="D1903" t="str">
            <v>Suministro Einstalación De Tubería Pvc De Ventilacion D=4".</v>
          </cell>
          <cell r="E1903" t="str">
            <v>ML</v>
          </cell>
          <cell r="F1903">
            <v>30997.47</v>
          </cell>
          <cell r="G1903">
            <v>42578</v>
          </cell>
        </row>
        <row r="1904">
          <cell r="C1904">
            <v>3442</v>
          </cell>
          <cell r="D1904" t="str">
            <v>Suministro E Instalacion De Sistema Hidraulico Para Fuente Espejo De Agua (Ver Diseño).</v>
          </cell>
          <cell r="E1904" t="str">
            <v>GL</v>
          </cell>
          <cell r="F1904">
            <v>280000000</v>
          </cell>
          <cell r="G1904">
            <v>41767</v>
          </cell>
        </row>
        <row r="1905">
          <cell r="C1905">
            <v>3443</v>
          </cell>
          <cell r="D1905" t="str">
            <v>Muro Fuente</v>
          </cell>
          <cell r="E1905" t="str">
            <v>SD</v>
          </cell>
          <cell r="F1905">
            <v>0</v>
          </cell>
          <cell r="G1905">
            <v>41743</v>
          </cell>
        </row>
        <row r="1906">
          <cell r="C1906">
            <v>3444</v>
          </cell>
          <cell r="D1906" t="str">
            <v>Registro En Concreto 50X50 Cm.</v>
          </cell>
          <cell r="E1906" t="str">
            <v>UN</v>
          </cell>
          <cell r="F1906">
            <v>322729.86</v>
          </cell>
          <cell r="G1906">
            <v>42572</v>
          </cell>
        </row>
        <row r="1907">
          <cell r="C1907">
            <v>3445</v>
          </cell>
          <cell r="D1907" t="str">
            <v>Muro Anden Avenida Circunvalar</v>
          </cell>
          <cell r="E1907" t="str">
            <v>SD</v>
          </cell>
          <cell r="F1907">
            <v>0</v>
          </cell>
          <cell r="G1907">
            <v>41743</v>
          </cell>
        </row>
        <row r="1908">
          <cell r="C1908">
            <v>3446</v>
          </cell>
          <cell r="D1908" t="str">
            <v>Espejo De Agua</v>
          </cell>
          <cell r="E1908" t="str">
            <v>SD</v>
          </cell>
          <cell r="F1908">
            <v>0</v>
          </cell>
          <cell r="G1908">
            <v>41743</v>
          </cell>
        </row>
        <row r="1909">
          <cell r="C1909">
            <v>3447</v>
          </cell>
          <cell r="D1909" t="str">
            <v>Demolicion De Edificaciones, Proyecto Plaza De San Roque(Ver Diseño).</v>
          </cell>
          <cell r="E1909" t="str">
            <v>GL</v>
          </cell>
          <cell r="F1909">
            <v>37569378.420000002</v>
          </cell>
          <cell r="G1909">
            <v>41558</v>
          </cell>
        </row>
        <row r="1910">
          <cell r="C1910">
            <v>3448</v>
          </cell>
          <cell r="D1910" t="str">
            <v>Instalaciones Pluviales</v>
          </cell>
          <cell r="E1910" t="str">
            <v>SD</v>
          </cell>
          <cell r="F1910">
            <v>0</v>
          </cell>
          <cell r="G1910">
            <v>41558</v>
          </cell>
        </row>
        <row r="1911">
          <cell r="C1911">
            <v>3449</v>
          </cell>
          <cell r="D1911" t="str">
            <v>Instalaciones Hidráulicas</v>
          </cell>
          <cell r="E1911" t="str">
            <v>SD</v>
          </cell>
          <cell r="F1911">
            <v>0</v>
          </cell>
          <cell r="G1911">
            <v>41558</v>
          </cell>
        </row>
        <row r="1912">
          <cell r="C1912">
            <v>3450</v>
          </cell>
          <cell r="D1912" t="str">
            <v>Demolicion De Edificaciones Para Los Proyectos De Las Plazas (Ver Diseño).</v>
          </cell>
          <cell r="E1912" t="str">
            <v>GL</v>
          </cell>
          <cell r="F1912">
            <v>80000000</v>
          </cell>
          <cell r="G1912">
            <v>42241</v>
          </cell>
        </row>
        <row r="1913">
          <cell r="C1913">
            <v>3456</v>
          </cell>
          <cell r="D1913" t="str">
            <v>Punto Salida De Agua Fría 3/4" Pvc.</v>
          </cell>
          <cell r="E1913" t="str">
            <v>UN</v>
          </cell>
          <cell r="F1913">
            <v>30588.53</v>
          </cell>
          <cell r="G1913">
            <v>42242</v>
          </cell>
        </row>
        <row r="1914">
          <cell r="C1914">
            <v>3458</v>
          </cell>
          <cell r="D1914" t="str">
            <v>Ornamentacion Y Jardineria - Suministro E Instalacion De Arbol Zapote ( Nombre Cientifico: Pouteria Sapota), Altura= De 2.00 A 3.00 Metros, Incluye: Transporte Y Siembra.</v>
          </cell>
          <cell r="E1914" t="str">
            <v>UN</v>
          </cell>
          <cell r="F1914">
            <v>230000</v>
          </cell>
          <cell r="G1914">
            <v>41590</v>
          </cell>
        </row>
        <row r="1915">
          <cell r="C1915">
            <v>3459</v>
          </cell>
          <cell r="D1915" t="str">
            <v>Red De Suministro De 1 1/2".</v>
          </cell>
          <cell r="E1915" t="str">
            <v>ML</v>
          </cell>
          <cell r="F1915">
            <v>16423.28</v>
          </cell>
          <cell r="G1915">
            <v>41570</v>
          </cell>
        </row>
        <row r="1916">
          <cell r="C1916">
            <v>3460</v>
          </cell>
          <cell r="D1916" t="str">
            <v>Ornamentacion Y Jardineria - Suministro E Instalacion De Arbol Loro (Nombre Cientifico: Dilodendron Costaricencis), Altura De 2.00 A 3.00 Metros, Incluye: Transporte Y Siembra.</v>
          </cell>
          <cell r="E1916" t="str">
            <v>UN</v>
          </cell>
          <cell r="F1916">
            <v>230000</v>
          </cell>
          <cell r="G1916">
            <v>41590</v>
          </cell>
        </row>
        <row r="1917">
          <cell r="C1917">
            <v>3461</v>
          </cell>
          <cell r="D1917" t="str">
            <v>Ornamentacion Y Jardineria - Suministro E Instalacion De Arbol Piñon De Oreja (Nombre Cientifico: Enterolobium Cyclocarpum) Altura De 2.00 A 3.00 Metros, Incluye: Transporte Y Siembra.</v>
          </cell>
          <cell r="E1917" t="str">
            <v>UN</v>
          </cell>
          <cell r="F1917">
            <v>230000</v>
          </cell>
          <cell r="G1917">
            <v>41590</v>
          </cell>
        </row>
        <row r="1918">
          <cell r="C1918">
            <v>3462</v>
          </cell>
          <cell r="D1918" t="str">
            <v>Ornamentacion Y Jardineria - Suministro E Instalacion De Arbol Algarrobo (Nombre Cientifico Hymenea Courbaryl) Con Altura De 2.00 A 3.00 Metros, Incluye: Transporte Y Siembra.</v>
          </cell>
          <cell r="E1918" t="str">
            <v>UN</v>
          </cell>
          <cell r="F1918">
            <v>230000</v>
          </cell>
          <cell r="G1918">
            <v>42153</v>
          </cell>
        </row>
        <row r="1919">
          <cell r="C1919">
            <v>3463</v>
          </cell>
          <cell r="D1919" t="str">
            <v>Ornamentacion Y Jardineria - Suministro E Instalacion De Arbol Mamon (Nombre Cientifico: Melicoccus Bijugatus) Altura De 2.00 A 3.00 Metros, Incluye: Transporte Y Siembra.</v>
          </cell>
          <cell r="E1919" t="str">
            <v>UN</v>
          </cell>
          <cell r="F1919">
            <v>230000</v>
          </cell>
          <cell r="G1919">
            <v>41590</v>
          </cell>
        </row>
        <row r="1920">
          <cell r="C1920">
            <v>3464</v>
          </cell>
          <cell r="D1920" t="str">
            <v>Ornamentacion Y Jardineria - Suministro E Instalacion De Arbol Caimito (Nombre Cientifico: Chrysophyllum Cainito) Altura De 2.00 A 3.00 Metros, Incluye: Transporte Y Siembra.</v>
          </cell>
          <cell r="E1920" t="str">
            <v>UN</v>
          </cell>
          <cell r="F1920">
            <v>230000</v>
          </cell>
          <cell r="G1920">
            <v>41590</v>
          </cell>
        </row>
        <row r="1921">
          <cell r="C1921">
            <v>3465</v>
          </cell>
          <cell r="D1921" t="str">
            <v>Ornamentacion Y Jardineria - Suministro E Instalacion De Arbol Camajon (Nombre Cientifico: Sterculia Apetala) Altura De 2.00 A 3.00 Metros, Incluye: Transporte Y Siembra.</v>
          </cell>
          <cell r="E1921" t="str">
            <v>UN</v>
          </cell>
          <cell r="F1921">
            <v>230000</v>
          </cell>
          <cell r="G1921">
            <v>41590</v>
          </cell>
        </row>
        <row r="1922">
          <cell r="C1922">
            <v>3466</v>
          </cell>
          <cell r="D1922" t="str">
            <v>Ornamentacion Y Jardineria - Suministro E Instalacion De Arbol Mamey (Nombre Cientifico: Mammea Americana) Altura De 2.00 A 3.00 Metros, Incluye: Transporte Y Siembra.</v>
          </cell>
          <cell r="E1922" t="str">
            <v>UN</v>
          </cell>
          <cell r="F1922">
            <v>230000</v>
          </cell>
          <cell r="G1922">
            <v>41590</v>
          </cell>
        </row>
        <row r="1923">
          <cell r="C1923">
            <v>3467</v>
          </cell>
          <cell r="D1923" t="str">
            <v>Ornamentacion Y Jardineria - Suministro E Instalacion De Arbol Cedro (Nombre Cientifico: Cedrela Odorata) Altura De 2.00 A 3.00 Metros, Incluye: Transporte Y Siembra.</v>
          </cell>
          <cell r="E1923" t="str">
            <v>UN</v>
          </cell>
          <cell r="F1923">
            <v>230000</v>
          </cell>
          <cell r="G1923">
            <v>41590</v>
          </cell>
        </row>
        <row r="1924">
          <cell r="C1924">
            <v>3468</v>
          </cell>
          <cell r="D1924" t="str">
            <v>Ornamentacion Y Jardineria - Suministro E Instalacion De Arbol Tamarindo (Nombre Cientifico: Tamarindus Indica) Altura De 2.00 A 3.00 Metros, Incluye: Transporte Y Siembra.</v>
          </cell>
          <cell r="E1924" t="str">
            <v>UN</v>
          </cell>
          <cell r="F1924">
            <v>230000</v>
          </cell>
          <cell r="G1924">
            <v>41590</v>
          </cell>
        </row>
        <row r="1925">
          <cell r="C1925">
            <v>3469</v>
          </cell>
          <cell r="D1925" t="str">
            <v>Ornamentacion Y Jardineria - Sumistro E Instalacion De Arbol Nispero (Nombre Cientifico: Manilkara Sapota) Altura De 2.00 A 3.00 Metros, Incluye: Transporte Y Siembra.</v>
          </cell>
          <cell r="E1925" t="str">
            <v>UN</v>
          </cell>
          <cell r="F1925">
            <v>230000</v>
          </cell>
          <cell r="G1925">
            <v>41590</v>
          </cell>
        </row>
        <row r="1926">
          <cell r="C1926">
            <v>3470</v>
          </cell>
          <cell r="D1926" t="str">
            <v>Ornamentacion Y Jardineria - Suministro E Instalacion De Arbol Guayacan Azul (Nombre Cientifico: Guaiacum Oficinalis) Altura De 2.00 A 3.00 Metros, Incluye: Transporte Y Siembra.</v>
          </cell>
          <cell r="E1926" t="str">
            <v>UN</v>
          </cell>
          <cell r="F1926">
            <v>230000</v>
          </cell>
          <cell r="G1926">
            <v>41590</v>
          </cell>
        </row>
        <row r="1927">
          <cell r="C1927">
            <v>3471</v>
          </cell>
          <cell r="D1927" t="str">
            <v>Ornamentacion Y Jardineria - Suministro E Instalacion De Arbol Congo (Nombre Cientifico: Andira Inermis) Altura De 2.00 A 3.00 Metros, Incluye Transporte Y Siembra.</v>
          </cell>
          <cell r="E1927" t="str">
            <v>UN</v>
          </cell>
          <cell r="F1927">
            <v>230000</v>
          </cell>
          <cell r="G1927">
            <v>41590</v>
          </cell>
        </row>
        <row r="1928">
          <cell r="C1928">
            <v>3472</v>
          </cell>
          <cell r="D1928" t="str">
            <v>Ornamentacion Y Jardineria - Suministro E Instalacion De Arbol Guayacan Amarillo (Nombre Cientifico: Tabebuia Chrysantha) Altura De 2.00 A 3.00 Metros, Incluye: Transporte Y Siembra.</v>
          </cell>
          <cell r="E1928" t="str">
            <v>UN</v>
          </cell>
          <cell r="F1928">
            <v>230000</v>
          </cell>
          <cell r="G1928">
            <v>41590</v>
          </cell>
        </row>
        <row r="1929">
          <cell r="C1929">
            <v>3473</v>
          </cell>
          <cell r="D1929" t="str">
            <v>Ornamentacion Y Jardineria - Suministro E Instalacion De Arbol Caoba (Nombre Cientifico: Swietenia Macrophilla) Altura De 2.00 A 3.00 Metros, Incluye: Transporte Y Siembra.</v>
          </cell>
          <cell r="E1929" t="str">
            <v>UN</v>
          </cell>
          <cell r="F1929">
            <v>230000</v>
          </cell>
          <cell r="G1929">
            <v>41590</v>
          </cell>
        </row>
        <row r="1930">
          <cell r="C1930">
            <v>3474</v>
          </cell>
          <cell r="D1930" t="str">
            <v>Ornamentacion Y Jardineria - Sumnistro E Instalacion De Arbol Choiba (Nombre Cientifico: Dipteryx Oleifera) Altura De 2.00 A 3.00 Metros, Incluye: Transporte Y Siembra.</v>
          </cell>
          <cell r="E1930" t="str">
            <v>UN</v>
          </cell>
          <cell r="F1930">
            <v>230000</v>
          </cell>
          <cell r="G1930">
            <v>41590</v>
          </cell>
        </row>
        <row r="1931">
          <cell r="C1931">
            <v>3475</v>
          </cell>
          <cell r="D1931" t="str">
            <v>Ornamentacion Y Jardineria - Suministro E Instalacion De Arbol Membrillo (Nombre Cientifico: Gustavia Superba) Altura De 2.00 A 3.00 Metros, Incluye: Transporte Y Siembra.</v>
          </cell>
          <cell r="E1931" t="str">
            <v>UN</v>
          </cell>
          <cell r="F1931">
            <v>230000</v>
          </cell>
          <cell r="G1931">
            <v>41590</v>
          </cell>
        </row>
        <row r="1932">
          <cell r="C1932">
            <v>3476</v>
          </cell>
          <cell r="D1932" t="str">
            <v>Ornamentacion Y Jardineria - Suministro E Instalacion De Palma Amarga (Nombre Cientifico: Sabal Mauritiformis) Altura De 2.00 A 3.00 Metros, Incluye: Transporte Y Siembra.</v>
          </cell>
          <cell r="E1932" t="str">
            <v>UN</v>
          </cell>
          <cell r="F1932">
            <v>230000</v>
          </cell>
          <cell r="G1932">
            <v>41590</v>
          </cell>
        </row>
        <row r="1933">
          <cell r="C1933">
            <v>3478</v>
          </cell>
          <cell r="D1933" t="str">
            <v>Ornamentacion Y Jardineria - Suministro E Instalacion De Palma Africana (Nombre Cientifico: Elaesis Guineesis) Altura De 2.00 A 3.00 Metros, Incluye: Transporte Y Siembra.</v>
          </cell>
          <cell r="E1933" t="str">
            <v>UN</v>
          </cell>
          <cell r="F1933">
            <v>230000</v>
          </cell>
          <cell r="G1933">
            <v>41590</v>
          </cell>
        </row>
        <row r="1934">
          <cell r="C1934">
            <v>3482</v>
          </cell>
          <cell r="D1934" t="str">
            <v>Ornamentacion Y Jardineria - Suministro E Instalacion De Palma Madagascar (Nombre Cientifico: Dypsis Madagascariensis) Altura De 2.00 A 3.00 Metros, Incluye: Transporte Y Siembra.</v>
          </cell>
          <cell r="E1934" t="str">
            <v>UN</v>
          </cell>
          <cell r="F1934">
            <v>230000</v>
          </cell>
          <cell r="G1934">
            <v>41590</v>
          </cell>
        </row>
        <row r="1935">
          <cell r="C1935">
            <v>3485</v>
          </cell>
          <cell r="D1935" t="str">
            <v>Ornamentacion Y Jardineria - Suministro E Instalacion De Planta Tango (Nombre Cientifico: Lantana Camara), Incluye: Transporte Y Siembra.</v>
          </cell>
          <cell r="E1935" t="str">
            <v>UN</v>
          </cell>
          <cell r="F1935">
            <v>3500</v>
          </cell>
          <cell r="G1935">
            <v>42242</v>
          </cell>
        </row>
        <row r="1936">
          <cell r="C1936">
            <v>3486</v>
          </cell>
          <cell r="D1936" t="str">
            <v>Ornamentacion Y Jardineria - Suministro E Instalacion De Planta Siete Cueros (Nombre Cientifico: Schizocentron Elegans) Incluye: Transporte Y Siembra</v>
          </cell>
          <cell r="E1936" t="str">
            <v>UN</v>
          </cell>
          <cell r="F1936">
            <v>3250</v>
          </cell>
          <cell r="G1936">
            <v>42242</v>
          </cell>
        </row>
        <row r="1937">
          <cell r="C1937">
            <v>3487</v>
          </cell>
          <cell r="D1937" t="str">
            <v>Ornamentacion Y Jardineria - Suministro E Instalacion De Planta Agave (Nombre Cientifico: Agave), Incluye: Transporte Y Siembra.</v>
          </cell>
          <cell r="E1937" t="str">
            <v>UN</v>
          </cell>
          <cell r="F1937">
            <v>10000</v>
          </cell>
          <cell r="G1937">
            <v>42242</v>
          </cell>
        </row>
        <row r="1938">
          <cell r="C1938">
            <v>3489</v>
          </cell>
          <cell r="D1938" t="str">
            <v>Ornamentacion Y Jardineria - Suministro E Instalacion De Planta Cupea ( Nombre Cientifico: Cuphea Hyssopifolia), Incluye: Transporte Y Siembra.</v>
          </cell>
          <cell r="E1938" t="str">
            <v>UN</v>
          </cell>
          <cell r="F1938">
            <v>3500</v>
          </cell>
          <cell r="G1938">
            <v>42242</v>
          </cell>
        </row>
        <row r="1939">
          <cell r="C1939">
            <v>3490</v>
          </cell>
          <cell r="D1939" t="str">
            <v>Red De Suministro De 2".</v>
          </cell>
          <cell r="E1939" t="str">
            <v>ML</v>
          </cell>
          <cell r="F1939">
            <v>30160.49</v>
          </cell>
          <cell r="G1939">
            <v>41570</v>
          </cell>
        </row>
        <row r="1940">
          <cell r="C1940">
            <v>3491</v>
          </cell>
          <cell r="D1940" t="str">
            <v>Ornamentacion Y Jardineria - Suministro E Instalacion De Planta Ajuga (Nombre Cientifico: Ajuga Reptans), Incluye: Transporte Y Siembra.</v>
          </cell>
          <cell r="E1940" t="str">
            <v>UN</v>
          </cell>
          <cell r="F1940">
            <v>3815</v>
          </cell>
          <cell r="G1940">
            <v>42242</v>
          </cell>
        </row>
        <row r="1941">
          <cell r="C1941">
            <v>3492</v>
          </cell>
          <cell r="D1941" t="str">
            <v>Ornamentacion Y Jardineria - Suministro E Instalacion De Planta Balazo (Nombre Cientifico: Monstera Deliciosa), Incluye: Transporte Y Siembra.</v>
          </cell>
          <cell r="E1941" t="str">
            <v>UN</v>
          </cell>
          <cell r="F1941">
            <v>20000</v>
          </cell>
          <cell r="G1941">
            <v>42242</v>
          </cell>
        </row>
        <row r="1942">
          <cell r="C1942">
            <v>3493</v>
          </cell>
          <cell r="D1942" t="str">
            <v>Ornamentacion Y Jardineria - Suministro E Instalacion De Planta Curculigo (Nombre Cientifico: Curculigo Capitulata), Incluye: Transporte Y Siembra.</v>
          </cell>
          <cell r="E1942" t="str">
            <v>UN</v>
          </cell>
          <cell r="F1942">
            <v>15000</v>
          </cell>
          <cell r="G1942">
            <v>42242</v>
          </cell>
        </row>
        <row r="1943">
          <cell r="C1943">
            <v>3495</v>
          </cell>
          <cell r="D1943" t="str">
            <v>Ornamentacion Y Jardineria - Suministro E Instalacion De Planta Cinta Variegata (Nombre Cientifico: Liriope Variegata), Incluye: Transporte Y Siembra.</v>
          </cell>
          <cell r="E1943" t="str">
            <v>UN</v>
          </cell>
          <cell r="F1943">
            <v>5000</v>
          </cell>
          <cell r="G1943">
            <v>42242</v>
          </cell>
        </row>
        <row r="1944">
          <cell r="C1944">
            <v>3497</v>
          </cell>
          <cell r="D1944" t="str">
            <v>Suministro E Instalación De Junta Antivibratoria De 2".</v>
          </cell>
          <cell r="E1944" t="str">
            <v>UN</v>
          </cell>
          <cell r="F1944">
            <v>182027.36</v>
          </cell>
          <cell r="G1944">
            <v>41570</v>
          </cell>
        </row>
        <row r="1945">
          <cell r="C1945">
            <v>3498</v>
          </cell>
          <cell r="D1945" t="str">
            <v>Ornamentacion Y Jardineria - Suministro E Instalacion De Planta Coqueta (Nombre Cientifico: Vinka Major), Incluye: Transporte Y Siembra.</v>
          </cell>
          <cell r="E1945" t="str">
            <v>UN</v>
          </cell>
          <cell r="F1945">
            <v>3250</v>
          </cell>
          <cell r="G1945">
            <v>42242</v>
          </cell>
        </row>
        <row r="1946">
          <cell r="C1946">
            <v>3499</v>
          </cell>
          <cell r="D1946" t="str">
            <v>Ornamentacion Y Jardineria - Suministro E Instalacion De Planta Liriope (Nombre Cientifico: Liriope Platyphylla), Incluye: Transporte Y Siembra.</v>
          </cell>
          <cell r="E1946" t="str">
            <v>UN</v>
          </cell>
          <cell r="F1946">
            <v>11300</v>
          </cell>
          <cell r="G1946">
            <v>42241</v>
          </cell>
        </row>
        <row r="1947">
          <cell r="C1947">
            <v>3500</v>
          </cell>
          <cell r="D1947" t="str">
            <v>Ornamentacion Y Jardineria - Suministro E Instalacion De Planta Pasto Mondo (Nombre Cientifico: Tradescantia Pallida), Incluye: Transporte Y Siembra.</v>
          </cell>
          <cell r="E1947" t="str">
            <v>UN</v>
          </cell>
          <cell r="F1947">
            <v>3000</v>
          </cell>
          <cell r="G1947">
            <v>41590</v>
          </cell>
        </row>
        <row r="1948">
          <cell r="C1948">
            <v>3501</v>
          </cell>
          <cell r="D1948" t="str">
            <v>Ornamentacion Y Jardineria - Suministro E Instalacion De Planta Hiedra (Nombre Cientifico: Hedera Helix), Incluye: Transporte Y Siembra.</v>
          </cell>
          <cell r="E1948" t="str">
            <v>UN</v>
          </cell>
          <cell r="F1948">
            <v>3000</v>
          </cell>
          <cell r="G1948">
            <v>42242</v>
          </cell>
        </row>
        <row r="1949">
          <cell r="C1949">
            <v>3502</v>
          </cell>
          <cell r="D1949" t="str">
            <v>Ornamentacion Y Jardineria - Suministro E Instalacion De Planta Curazao (Nombre Cientifico: Bougainvilea Glabra), Incluye: Transporte Y Siembra.</v>
          </cell>
          <cell r="E1949" t="str">
            <v>UN</v>
          </cell>
          <cell r="F1949">
            <v>12000</v>
          </cell>
          <cell r="G1949">
            <v>42242</v>
          </cell>
        </row>
        <row r="1950">
          <cell r="C1950">
            <v>3505</v>
          </cell>
          <cell r="D1950" t="str">
            <v>Control Red White D=3/4" O Similar.</v>
          </cell>
          <cell r="E1950" t="str">
            <v>UN</v>
          </cell>
          <cell r="F1950">
            <v>50483.17</v>
          </cell>
          <cell r="G1950">
            <v>42534</v>
          </cell>
        </row>
        <row r="1951">
          <cell r="C1951">
            <v>3508</v>
          </cell>
          <cell r="D1951" t="str">
            <v>Control Red White D=1" O Similar.</v>
          </cell>
          <cell r="E1951" t="str">
            <v>UN</v>
          </cell>
          <cell r="F1951">
            <v>72186.460000000006</v>
          </cell>
          <cell r="G1951">
            <v>41936</v>
          </cell>
        </row>
        <row r="1952">
          <cell r="C1952">
            <v>3512</v>
          </cell>
          <cell r="D1952" t="str">
            <v>Control Red White D= 1 1/2" O Similar.</v>
          </cell>
          <cell r="E1952" t="str">
            <v>UN</v>
          </cell>
          <cell r="F1952">
            <v>137564.95000000001</v>
          </cell>
          <cell r="G1952">
            <v>41927</v>
          </cell>
        </row>
        <row r="1953">
          <cell r="C1953">
            <v>3514</v>
          </cell>
          <cell r="D1953" t="str">
            <v>Colector Enterrado Tubo De Concreto, Clase 2, De 355 Mm De Diámetro, Incluye Lecho De Arena Nivelado Y Compactado, Relleno, Accesorios, Piezas Especiales, Junta De Goma Y Lubricantes.</v>
          </cell>
          <cell r="E1953" t="str">
            <v>ML</v>
          </cell>
          <cell r="F1953">
            <v>162389.1</v>
          </cell>
          <cell r="G1953">
            <v>42067</v>
          </cell>
        </row>
        <row r="1954">
          <cell r="C1954">
            <v>3517</v>
          </cell>
          <cell r="D1954" t="str">
            <v>Cheque Red White D=2" O Similar.</v>
          </cell>
          <cell r="E1954" t="str">
            <v>UN</v>
          </cell>
          <cell r="F1954">
            <v>203335.66</v>
          </cell>
          <cell r="G1954">
            <v>41570</v>
          </cell>
        </row>
        <row r="1955">
          <cell r="C1955">
            <v>3518</v>
          </cell>
          <cell r="D1955" t="str">
            <v>Colector Enterrado Tubo De Concreto, Clase 2, De 406 Mm De Diámetro, Incluye Lecho De Arena Nivelado Y Compactado, Relleno, Accesorios, Piezas Especiales, Junta De Goma Y Lubricantes.</v>
          </cell>
          <cell r="E1955" t="str">
            <v>ML</v>
          </cell>
          <cell r="F1955">
            <v>206106.3</v>
          </cell>
          <cell r="G1955">
            <v>42067</v>
          </cell>
        </row>
        <row r="1956">
          <cell r="C1956">
            <v>3521</v>
          </cell>
          <cell r="D1956" t="str">
            <v>Colector Enterrado Tubo De Concreto, Clase 2, De 457 Mm De Diámetro, Incluye Lecho De Arena Nivelado Y Compactado, Relleno, Accesorios, Piezas Especiales, Junta De Goma Y Lubricantes.</v>
          </cell>
          <cell r="E1956" t="str">
            <v>ML</v>
          </cell>
          <cell r="F1956">
            <v>279160.7</v>
          </cell>
          <cell r="G1956">
            <v>42067</v>
          </cell>
        </row>
        <row r="1957">
          <cell r="C1957">
            <v>3522</v>
          </cell>
          <cell r="D1957" t="str">
            <v>Llave Manguera D=1/2" Tipo Pesado.</v>
          </cell>
          <cell r="E1957" t="str">
            <v>UN</v>
          </cell>
          <cell r="F1957">
            <v>28766.98</v>
          </cell>
          <cell r="G1957">
            <v>41570</v>
          </cell>
        </row>
        <row r="1958">
          <cell r="C1958">
            <v>3523</v>
          </cell>
          <cell r="D1958" t="str">
            <v>Colector Enterrado Tubo De Concreto Reforzado, Clase 3, De  685 Mm De Diámetro, Incluye Lecho De Arena Nivelado Y Compactado, Relleno, Accesorios, Piezas Especiales, Junta De Goma Y Lubricantes</v>
          </cell>
          <cell r="E1958" t="str">
            <v>ML</v>
          </cell>
          <cell r="F1958">
            <v>537532.07999999996</v>
          </cell>
          <cell r="G1958">
            <v>42067</v>
          </cell>
        </row>
        <row r="1959">
          <cell r="C1959">
            <v>3524</v>
          </cell>
          <cell r="D1959" t="str">
            <v>Colector Enterrado Tubo De Concreto Reforzado, Clase 3, De 900 Mm De Diámetro, Incluye Lecho De Arena Nivelado Y Compactado, Relleno, Accesorios, Piezas Especiales, Junta De Goma Y Lubricantes.</v>
          </cell>
          <cell r="E1959" t="str">
            <v>ML</v>
          </cell>
          <cell r="F1959">
            <v>785054.84</v>
          </cell>
          <cell r="G1959">
            <v>42067</v>
          </cell>
        </row>
        <row r="1960">
          <cell r="C1960">
            <v>3525</v>
          </cell>
          <cell r="D1960" t="str">
            <v>Colector Enterrado Tubo De Concreto Reforzado, Clase 3, De 1200 Mm De Diámetro, Incluye Lecho De Arena Nivelado Y Compactado, Relleno, Accesorios, Piezas Especiales, Junta De Goma Y Lubricantes.</v>
          </cell>
          <cell r="E1960" t="str">
            <v>ML</v>
          </cell>
          <cell r="F1960">
            <v>1184752.8899999999</v>
          </cell>
          <cell r="G1960">
            <v>42067</v>
          </cell>
        </row>
        <row r="1961">
          <cell r="C1961">
            <v>3528</v>
          </cell>
          <cell r="D1961" t="str">
            <v>Lavado Inferior De La Losa De Cubierta Con Agua A Presión.</v>
          </cell>
          <cell r="E1961" t="str">
            <v>M2</v>
          </cell>
          <cell r="F1961">
            <v>16833.46</v>
          </cell>
          <cell r="G1961">
            <v>41570</v>
          </cell>
        </row>
        <row r="1962">
          <cell r="C1962">
            <v>3537</v>
          </cell>
          <cell r="D1962" t="str">
            <v>Aplicación De Sikatop-122 Sobre Losa. E=5Mm. En Obras De Rehabilitación.</v>
          </cell>
          <cell r="E1962" t="str">
            <v>M2</v>
          </cell>
          <cell r="F1962">
            <v>147047.32</v>
          </cell>
          <cell r="G1962">
            <v>41570</v>
          </cell>
        </row>
        <row r="1963">
          <cell r="C1963">
            <v>3538</v>
          </cell>
          <cell r="D1963" t="str">
            <v>Pozo Registro De 1.20 Metros De Diámetro Interior, Altura Útil Interior &lt;= 1.00 Metro, (Sin Base), De Elementos Prefabricados De Concreto Con Cierre De Tapa Circular Con Bloqueo Y Marco De Fundición Carga De Rotura 400 Kn</v>
          </cell>
          <cell r="E1963" t="str">
            <v>UN</v>
          </cell>
          <cell r="F1963">
            <v>1366692.26</v>
          </cell>
          <cell r="G1963">
            <v>41799</v>
          </cell>
        </row>
        <row r="1964">
          <cell r="C1964">
            <v>3539</v>
          </cell>
          <cell r="D1964" t="str">
            <v>Pozo De Inspeccion De Diámetro De Cilindro De 1.20 Metros, 1 Metro&lt;H&lt;= 1.45 Metros, De Elementos Prefabricados De Concreto Con Cierre De Tapa Circular Con Bloqueo Y Marco De Fundición</v>
          </cell>
          <cell r="E1964" t="str">
            <v>UN</v>
          </cell>
          <cell r="F1964">
            <v>1659012.26</v>
          </cell>
          <cell r="G1964">
            <v>42699</v>
          </cell>
        </row>
        <row r="1965">
          <cell r="C1965">
            <v>3540</v>
          </cell>
          <cell r="D1965" t="str">
            <v>Pozo Registro De 1.20 Metros De Diámetro Interior, Altura Útil Interior = 2.00 Metro, (Sin Base), De Elementos Prefabricados De Concreto Con Cierre De Tapa Circular Con Bloqueo Y Marco De Fundición Carga De Rotura 400 Kn</v>
          </cell>
          <cell r="E1965" t="str">
            <v>UN</v>
          </cell>
          <cell r="F1965">
            <v>1936154.61</v>
          </cell>
          <cell r="G1965">
            <v>41799</v>
          </cell>
        </row>
        <row r="1966">
          <cell r="C1966">
            <v>3541</v>
          </cell>
          <cell r="D1966" t="str">
            <v>Pozo Registro De 1.20 Metros De Diámetro Interior, Altura Útil Interior = 2.50 Metro, (Sin Base), De Elementos Prefabricados De Concreto Con Cierre De Tapa Circular Con Bloqueo Y Marco De Fundición Carga De Rotura 400 Kn</v>
          </cell>
          <cell r="E1966" t="str">
            <v>UN</v>
          </cell>
          <cell r="F1966">
            <v>2228474.61</v>
          </cell>
          <cell r="G1966">
            <v>41563</v>
          </cell>
        </row>
        <row r="1967">
          <cell r="C1967">
            <v>3542</v>
          </cell>
          <cell r="D1967" t="str">
            <v>Pozo De Inspeccion De Cilindro De 1.20 Metros, 1.80 Metros&lt;H&lt;= 3.00 Metros, De Elementos Prefabricados De Concreto Con Cierre De Tapa Circular Con Bloqueo Y Marco De Fundición</v>
          </cell>
          <cell r="E1967" t="str">
            <v>UN</v>
          </cell>
          <cell r="F1967">
            <v>2788754.61</v>
          </cell>
          <cell r="G1967">
            <v>42699</v>
          </cell>
        </row>
        <row r="1968">
          <cell r="C1968">
            <v>3543</v>
          </cell>
          <cell r="D1968" t="str">
            <v>Pozo Registro De 1.20 Metros De Diámetro Interior, Altura Útil Interior = 3.50 Metro, (Sin Base), De Elementos Prefabricados De Concreto Con Cierre De Tapa Circular Con Bloqueo Y Marco De Fundición Carga De Rotura 400 Kn</v>
          </cell>
          <cell r="E1968" t="str">
            <v>UN</v>
          </cell>
          <cell r="F1968">
            <v>3349034.61</v>
          </cell>
          <cell r="G1968">
            <v>41799</v>
          </cell>
        </row>
        <row r="1969">
          <cell r="C1969">
            <v>3548</v>
          </cell>
          <cell r="D1969" t="str">
            <v>Inyección De Grietas En Obras De Rehabilitación.</v>
          </cell>
          <cell r="E1969" t="str">
            <v>KG</v>
          </cell>
          <cell r="F1969">
            <v>329453.94</v>
          </cell>
          <cell r="G1969">
            <v>41570</v>
          </cell>
        </row>
        <row r="1970">
          <cell r="C1970">
            <v>3549</v>
          </cell>
          <cell r="D1970" t="str">
            <v>Demolición De Losa Existente En Obras De Rehabilitación.</v>
          </cell>
          <cell r="E1970" t="str">
            <v>M2</v>
          </cell>
          <cell r="F1970">
            <v>226465.37</v>
          </cell>
          <cell r="G1970">
            <v>41570</v>
          </cell>
        </row>
        <row r="1971">
          <cell r="C1971">
            <v>3550</v>
          </cell>
          <cell r="D1971" t="str">
            <v>Demolición De Nudos Para Unión De Columnas En Obras De Rehabilitación.</v>
          </cell>
          <cell r="E1971" t="str">
            <v>M3</v>
          </cell>
          <cell r="F1971">
            <v>631237.42000000004</v>
          </cell>
          <cell r="G1971">
            <v>41936</v>
          </cell>
        </row>
        <row r="1972">
          <cell r="C1972">
            <v>3551</v>
          </cell>
          <cell r="D1972" t="str">
            <v>Concreto De 4000 Psi Para Columna En Obra De Rehabilitaciónestructural, Con Aplicación De Epóxico Sikadur 32, Sikafiber Ad, Sika Fluid, Sika Set Nc, Formaletería Paraaseguramiento Y Apuntalamiento En La Zona.</v>
          </cell>
          <cell r="E1972" t="str">
            <v>M3</v>
          </cell>
          <cell r="F1972">
            <v>1063170.58</v>
          </cell>
          <cell r="G1972">
            <v>41570</v>
          </cell>
        </row>
        <row r="1973">
          <cell r="C1973">
            <v>3552</v>
          </cell>
          <cell r="D1973" t="str">
            <v>Concreto Para Losa Maciza E=0.10M F'C=4000 Psi.</v>
          </cell>
          <cell r="E1973" t="str">
            <v>M2</v>
          </cell>
          <cell r="F1973">
            <v>186573.57</v>
          </cell>
          <cell r="G1973">
            <v>41570</v>
          </cell>
        </row>
        <row r="1974">
          <cell r="C1974">
            <v>3556</v>
          </cell>
          <cell r="D1974" t="str">
            <v>Suministro E Instalación De Cinta De Carbono Sikawrap 600C Para Vigas En Obras De Rehabilitación.</v>
          </cell>
          <cell r="E1974" t="str">
            <v>M2</v>
          </cell>
          <cell r="F1974">
            <v>538755.54</v>
          </cell>
          <cell r="G1974">
            <v>41570</v>
          </cell>
        </row>
        <row r="1975">
          <cell r="C1975">
            <v>3557</v>
          </cell>
          <cell r="D1975" t="str">
            <v>Punto De Aguas Lluvias D=6" Pvc Sanitario.</v>
          </cell>
          <cell r="E1975" t="str">
            <v>UN</v>
          </cell>
          <cell r="F1975">
            <v>77122.59</v>
          </cell>
          <cell r="G1975">
            <v>42534</v>
          </cell>
        </row>
        <row r="1976">
          <cell r="C1976">
            <v>3562</v>
          </cell>
          <cell r="D1976" t="str">
            <v>Suministro E Instalación De Válvula De Control Red White D=2" O Similar.</v>
          </cell>
          <cell r="E1976" t="str">
            <v>UN</v>
          </cell>
          <cell r="F1976">
            <v>181739.12</v>
          </cell>
          <cell r="G1976">
            <v>42572</v>
          </cell>
        </row>
        <row r="1977">
          <cell r="C1977">
            <v>3565</v>
          </cell>
          <cell r="D1977" t="str">
            <v>Suministro E Instalación De Válvula Mariposa D=2 1/2".</v>
          </cell>
          <cell r="E1977" t="str">
            <v>UN</v>
          </cell>
          <cell r="F1977">
            <v>326448.36</v>
          </cell>
          <cell r="G1977">
            <v>41737</v>
          </cell>
        </row>
        <row r="1978">
          <cell r="C1978">
            <v>3568</v>
          </cell>
          <cell r="D1978" t="str">
            <v>Suministro E Instalación De Tubería De Agua Potable Pvc D= 2 1/2".</v>
          </cell>
          <cell r="E1978" t="str">
            <v>ML</v>
          </cell>
          <cell r="F1978">
            <v>52307.519999999997</v>
          </cell>
          <cell r="G1978">
            <v>42572</v>
          </cell>
        </row>
        <row r="1979">
          <cell r="C1979">
            <v>3571</v>
          </cell>
          <cell r="D1979" t="str">
            <v>Suministro E Instalación De Boya Mecánica D= 1".</v>
          </cell>
          <cell r="E1979" t="str">
            <v>UN</v>
          </cell>
          <cell r="F1979">
            <v>202416.36</v>
          </cell>
          <cell r="G1979">
            <v>41936</v>
          </cell>
        </row>
        <row r="1980">
          <cell r="C1980">
            <v>3574</v>
          </cell>
          <cell r="D1980" t="str">
            <v>Suministro E Instalación De Punto De Aguas Lluvias D=4" Pvc.</v>
          </cell>
          <cell r="E1980" t="str">
            <v>UN</v>
          </cell>
          <cell r="F1980">
            <v>53836.45</v>
          </cell>
          <cell r="G1980">
            <v>42578</v>
          </cell>
        </row>
        <row r="1981">
          <cell r="C1981">
            <v>3576</v>
          </cell>
          <cell r="D1981" t="str">
            <v>Suministro E Instalación De Puntos De Aguas Lluvias D=3" Pvc.</v>
          </cell>
          <cell r="E1981" t="str">
            <v>UN</v>
          </cell>
          <cell r="F1981">
            <v>40773.4</v>
          </cell>
          <cell r="G1981">
            <v>41737</v>
          </cell>
        </row>
        <row r="1982">
          <cell r="C1982">
            <v>3579</v>
          </cell>
          <cell r="D1982" t="str">
            <v>Suministro E Instalación De Rejilla Cúpula En Aluminio De 6"X4".</v>
          </cell>
          <cell r="E1982" t="str">
            <v>UN</v>
          </cell>
          <cell r="F1982">
            <v>35362.36</v>
          </cell>
          <cell r="G1982">
            <v>41936</v>
          </cell>
        </row>
        <row r="1983">
          <cell r="C1983">
            <v>3580</v>
          </cell>
          <cell r="D1983" t="str">
            <v>Suministro E Instalación De Rejilla Cúpula En Aluminio De 5"X3".</v>
          </cell>
          <cell r="E1983" t="str">
            <v>UN</v>
          </cell>
          <cell r="F1983">
            <v>34365.82</v>
          </cell>
          <cell r="G1983">
            <v>41936</v>
          </cell>
        </row>
        <row r="1984">
          <cell r="C1984">
            <v>3581</v>
          </cell>
          <cell r="D1984" t="str">
            <v>Suministro E Instalación De Control Cierre Rápido D=1/2" Italy O Similar.</v>
          </cell>
          <cell r="E1984" t="str">
            <v>UN</v>
          </cell>
          <cell r="F1984">
            <v>29027.83</v>
          </cell>
          <cell r="G1984">
            <v>42416</v>
          </cell>
        </row>
        <row r="1985">
          <cell r="C1985">
            <v>3585</v>
          </cell>
          <cell r="D1985" t="str">
            <v>Pasamuros Tanque Subterráneo D=3".</v>
          </cell>
          <cell r="E1985" t="str">
            <v>UN</v>
          </cell>
          <cell r="F1985">
            <v>197211.07</v>
          </cell>
          <cell r="G1985">
            <v>41570</v>
          </cell>
        </row>
        <row r="1986">
          <cell r="C1986">
            <v>3586</v>
          </cell>
          <cell r="D1986" t="str">
            <v>Suministro E Instalación De Caja De Válvulas De 1 X 1 X 0.60 M. Incluye Tapa.</v>
          </cell>
          <cell r="E1986" t="str">
            <v>UN</v>
          </cell>
          <cell r="F1986">
            <v>1747371.53</v>
          </cell>
          <cell r="G1986">
            <v>41570</v>
          </cell>
        </row>
        <row r="1987">
          <cell r="C1987">
            <v>3592</v>
          </cell>
          <cell r="D1987" t="str">
            <v>Cableado De Acometida Motor-Tablero. Ver Diseño.</v>
          </cell>
          <cell r="E1987" t="str">
            <v>GL</v>
          </cell>
          <cell r="F1987">
            <v>320000</v>
          </cell>
          <cell r="G1987">
            <v>41564</v>
          </cell>
        </row>
        <row r="1988">
          <cell r="C1988">
            <v>3593</v>
          </cell>
          <cell r="D1988" t="str">
            <v>Conexión Mecánica Para Succión E Impulsión. Ver Diseño.</v>
          </cell>
          <cell r="E1988" t="str">
            <v>GL</v>
          </cell>
          <cell r="F1988">
            <v>350000</v>
          </cell>
          <cell r="G1988">
            <v>41564</v>
          </cell>
        </row>
        <row r="1989">
          <cell r="C1989">
            <v>3594</v>
          </cell>
          <cell r="D1989" t="str">
            <v>Suministro E Instalación De Equipo De Bombeo Hidrofló 5 H.P./Tk. Ver Diseño.</v>
          </cell>
          <cell r="E1989" t="str">
            <v>UN</v>
          </cell>
          <cell r="F1989">
            <v>6990093.3600000003</v>
          </cell>
          <cell r="G1989">
            <v>42538</v>
          </cell>
        </row>
        <row r="1990">
          <cell r="C1990">
            <v>3598</v>
          </cell>
          <cell r="D1990" t="str">
            <v>Suministro E Instalación De Llave Para Lavadero De 1/2". Incluye Extensión.</v>
          </cell>
          <cell r="E1990" t="str">
            <v>UN</v>
          </cell>
          <cell r="F1990">
            <v>33566.980000000003</v>
          </cell>
          <cell r="G1990">
            <v>41936</v>
          </cell>
        </row>
        <row r="1991">
          <cell r="C1991">
            <v>3601</v>
          </cell>
          <cell r="D1991" t="str">
            <v>Instalación De Conexión Cond 2/4Cu-4Cu.</v>
          </cell>
          <cell r="E1991" t="str">
            <v>UN</v>
          </cell>
          <cell r="F1991">
            <v>77955.41</v>
          </cell>
          <cell r="G1991">
            <v>41569</v>
          </cell>
        </row>
        <row r="1992">
          <cell r="C1992">
            <v>3603</v>
          </cell>
          <cell r="D1992" t="str">
            <v>Suministro E Instalación De Conexión Cond Acsr 1/0 A Estribo M.T.</v>
          </cell>
          <cell r="E1992" t="str">
            <v>UN</v>
          </cell>
          <cell r="F1992">
            <v>156938.95000000001</v>
          </cell>
          <cell r="G1992">
            <v>41569</v>
          </cell>
        </row>
        <row r="1993">
          <cell r="C1993">
            <v>3604</v>
          </cell>
          <cell r="D1993" t="str">
            <v>Suministro E Instalación De Paso Aéreo Subterráneo Bt En Poste De Tubería De 3".</v>
          </cell>
          <cell r="E1993" t="str">
            <v>ML</v>
          </cell>
          <cell r="F1993">
            <v>57696.95</v>
          </cell>
          <cell r="G1993">
            <v>42524</v>
          </cell>
        </row>
        <row r="1994">
          <cell r="C1994">
            <v>3605</v>
          </cell>
          <cell r="D1994" t="str">
            <v>Suministro E Instalación De Aislador Tipo Poste 13,2 Kv Contaminación Alta.</v>
          </cell>
          <cell r="E1994" t="str">
            <v>UN</v>
          </cell>
          <cell r="F1994">
            <v>268832.99</v>
          </cell>
          <cell r="G1994">
            <v>41569</v>
          </cell>
        </row>
        <row r="1995">
          <cell r="C1995">
            <v>3606</v>
          </cell>
          <cell r="D1995" t="str">
            <v>Suministro E Instalación De Transformador Trif En Poste Nn 13,2 Kv/208-120V-112.5Kva Con Protección.</v>
          </cell>
          <cell r="E1995" t="str">
            <v>UN</v>
          </cell>
          <cell r="F1995">
            <v>16831468.949999999</v>
          </cell>
          <cell r="G1995">
            <v>42524</v>
          </cell>
        </row>
        <row r="1996">
          <cell r="C1996">
            <v>3607</v>
          </cell>
          <cell r="D1996" t="str">
            <v>Suministro E Instalación De Cruceta Metálica Auxiliar De Protecciones.</v>
          </cell>
          <cell r="E1996" t="str">
            <v>UN</v>
          </cell>
          <cell r="F1996">
            <v>222168.95999999999</v>
          </cell>
          <cell r="G1996">
            <v>41569</v>
          </cell>
        </row>
        <row r="1997">
          <cell r="C1997">
            <v>3608</v>
          </cell>
          <cell r="D1997" t="str">
            <v>Reubicación De Transformador Trifásico 13,2 Kv En Poste Nn.</v>
          </cell>
          <cell r="E1997" t="str">
            <v>UN</v>
          </cell>
          <cell r="F1997">
            <v>1249544.44</v>
          </cell>
          <cell r="G1997">
            <v>41569</v>
          </cell>
        </row>
        <row r="1998">
          <cell r="C1998">
            <v>3609</v>
          </cell>
          <cell r="D1998" t="str">
            <v>Reubicación De Luminaria Ap.</v>
          </cell>
          <cell r="E1998" t="str">
            <v>UN</v>
          </cell>
          <cell r="F1998">
            <v>131837.98000000001</v>
          </cell>
          <cell r="G1998">
            <v>42457</v>
          </cell>
        </row>
        <row r="1999">
          <cell r="C1999">
            <v>3611</v>
          </cell>
          <cell r="D1999" t="str">
            <v>Suministro E Instalación De Medidor 2F, 3H, 240V De 15 A 60 Amperios. Ver Diseño.</v>
          </cell>
          <cell r="E1999" t="str">
            <v>UN</v>
          </cell>
          <cell r="F1999">
            <v>243451.38</v>
          </cell>
          <cell r="G1999">
            <v>41569</v>
          </cell>
        </row>
        <row r="2000">
          <cell r="C2000">
            <v>3613</v>
          </cell>
          <cell r="D2000" t="str">
            <v>Construcción Canalización C/ Dos Tubos De 2" De Diámetro En Lecho De Arena.</v>
          </cell>
          <cell r="E2000" t="str">
            <v>ML</v>
          </cell>
          <cell r="F2000">
            <v>42343.67</v>
          </cell>
          <cell r="G2000">
            <v>42534</v>
          </cell>
        </row>
        <row r="2001">
          <cell r="C2001">
            <v>3618</v>
          </cell>
          <cell r="D2001" t="str">
            <v>Suministro E Instalación De Equipo De Medida Semidirecta Tipo Interior.</v>
          </cell>
          <cell r="E2001" t="str">
            <v>ML</v>
          </cell>
          <cell r="F2001">
            <v>4147671.15</v>
          </cell>
          <cell r="G2001">
            <v>42067</v>
          </cell>
        </row>
        <row r="2002">
          <cell r="C2002">
            <v>3626</v>
          </cell>
          <cell r="D2002" t="str">
            <v>Instalación De Salida Para Alumbrado. No Incluye Lámpara.</v>
          </cell>
          <cell r="E2002" t="str">
            <v>UN</v>
          </cell>
          <cell r="F2002">
            <v>114258.97</v>
          </cell>
          <cell r="G2002">
            <v>42524</v>
          </cell>
        </row>
        <row r="2003">
          <cell r="C2003">
            <v>3627</v>
          </cell>
          <cell r="D2003" t="str">
            <v>Instalación Salida Paratoma Común 120 V. Incluye Polo A Tierra.</v>
          </cell>
          <cell r="E2003" t="str">
            <v>UN</v>
          </cell>
          <cell r="F2003">
            <v>125804.05</v>
          </cell>
          <cell r="G2003">
            <v>42524</v>
          </cell>
        </row>
        <row r="2004">
          <cell r="C2004">
            <v>3631</v>
          </cell>
          <cell r="D2004" t="str">
            <v>Instalación De Salida Para Aire Acondicionado Bifásico.</v>
          </cell>
          <cell r="E2004" t="str">
            <v>UN</v>
          </cell>
          <cell r="F2004">
            <v>1509661.66</v>
          </cell>
          <cell r="G2004">
            <v>41569</v>
          </cell>
        </row>
        <row r="2005">
          <cell r="C2005">
            <v>3632</v>
          </cell>
          <cell r="D2005" t="str">
            <v>Suministro E Instalación De Interruptor Sencillo.</v>
          </cell>
          <cell r="E2005" t="str">
            <v>UN</v>
          </cell>
          <cell r="F2005">
            <v>108931.12</v>
          </cell>
          <cell r="G2005">
            <v>42578</v>
          </cell>
        </row>
        <row r="2006">
          <cell r="C2006">
            <v>3633</v>
          </cell>
          <cell r="D2006" t="str">
            <v>Suministro E Instalación De Acometida 3#4/0 + #4/0 + #2T Cu Thhw.</v>
          </cell>
          <cell r="E2006" t="str">
            <v>ML</v>
          </cell>
          <cell r="F2006">
            <v>170158.15</v>
          </cell>
          <cell r="G2006">
            <v>41569</v>
          </cell>
        </row>
        <row r="2007">
          <cell r="C2007">
            <v>3634</v>
          </cell>
          <cell r="D2007" t="str">
            <v>Suministro E Instalación De Acometida 3#1/0 + #1/0 + #2T Cu Thhw.</v>
          </cell>
          <cell r="E2007" t="str">
            <v>ML</v>
          </cell>
          <cell r="F2007">
            <v>98968.49</v>
          </cell>
          <cell r="G2007">
            <v>42524</v>
          </cell>
        </row>
        <row r="2008">
          <cell r="C2008">
            <v>3635</v>
          </cell>
          <cell r="D2008" t="str">
            <v>Suministro E Instalación De Acometida 3#2 + #4 + #10T Cu Thhw.</v>
          </cell>
          <cell r="E2008" t="str">
            <v>ML</v>
          </cell>
          <cell r="F2008">
            <v>61105.5</v>
          </cell>
          <cell r="G2008">
            <v>41569</v>
          </cell>
        </row>
        <row r="2009">
          <cell r="C2009">
            <v>3638</v>
          </cell>
          <cell r="D2009" t="str">
            <v>Suministro E Instalación De Breaker Industrial De 3 X 90 A.</v>
          </cell>
          <cell r="E2009" t="str">
            <v>UN</v>
          </cell>
          <cell r="F2009">
            <v>607148.63</v>
          </cell>
          <cell r="G2009">
            <v>41569</v>
          </cell>
        </row>
        <row r="2010">
          <cell r="C2010">
            <v>3639</v>
          </cell>
          <cell r="D2010" t="str">
            <v>Suministro E Instalación De Breaker Industrial De 3 X 350 A.</v>
          </cell>
          <cell r="E2010" t="str">
            <v>UN</v>
          </cell>
          <cell r="F2010">
            <v>1155304.42</v>
          </cell>
          <cell r="G2010">
            <v>41569</v>
          </cell>
        </row>
        <row r="2011">
          <cell r="C2011">
            <v>3640</v>
          </cell>
          <cell r="D2011" t="str">
            <v>Suministro E Instalación De Acometida Parcial 2#12 + 14T Cu Thhw.</v>
          </cell>
          <cell r="E2011" t="str">
            <v>ML</v>
          </cell>
          <cell r="F2011">
            <v>20324.96</v>
          </cell>
          <cell r="G2011">
            <v>41569</v>
          </cell>
        </row>
        <row r="2012">
          <cell r="C2012">
            <v>3641</v>
          </cell>
          <cell r="D2012" t="str">
            <v>Suministro E Instalación De Tubería Emt Conduit De 1".</v>
          </cell>
          <cell r="E2012" t="str">
            <v>ML</v>
          </cell>
          <cell r="F2012">
            <v>31774.69</v>
          </cell>
          <cell r="G2012">
            <v>42578</v>
          </cell>
        </row>
        <row r="2013">
          <cell r="C2013">
            <v>3646</v>
          </cell>
          <cell r="D2013" t="str">
            <v>Suministro E Instalación De Tubería Emt Conduit De 2".</v>
          </cell>
          <cell r="E2013" t="str">
            <v>ML</v>
          </cell>
          <cell r="F2013">
            <v>189831.23</v>
          </cell>
          <cell r="G2013">
            <v>41569</v>
          </cell>
        </row>
        <row r="2014">
          <cell r="C2014">
            <v>3648</v>
          </cell>
          <cell r="D2014" t="str">
            <v>Suministro E Instalación De Conector Bimetálico Tubular 3M De Ojo No. 8 Awg.</v>
          </cell>
          <cell r="E2014" t="str">
            <v>UN</v>
          </cell>
          <cell r="F2014">
            <v>9049.69</v>
          </cell>
          <cell r="G2014">
            <v>41569</v>
          </cell>
        </row>
        <row r="2015">
          <cell r="C2015">
            <v>3649</v>
          </cell>
          <cell r="D2015" t="str">
            <v>Suministro E Instalación De Conector Bimetálico Tubular 3M De Ojo No. 2 Awg.</v>
          </cell>
          <cell r="E2015" t="str">
            <v>UN</v>
          </cell>
          <cell r="F2015">
            <v>12531.56</v>
          </cell>
          <cell r="G2015">
            <v>42067</v>
          </cell>
        </row>
        <row r="2016">
          <cell r="C2016">
            <v>3651</v>
          </cell>
          <cell r="D2016" t="str">
            <v>Suministro E Instalación De Conector Bimetálico Tubular 3M De Ojo No. 1/0 Awg.</v>
          </cell>
          <cell r="E2016" t="str">
            <v>UN</v>
          </cell>
          <cell r="F2016">
            <v>24761.27</v>
          </cell>
          <cell r="G2016">
            <v>42067</v>
          </cell>
        </row>
        <row r="2017">
          <cell r="C2017">
            <v>3653</v>
          </cell>
          <cell r="D2017" t="str">
            <v>Suministro E Instalación De Conector Bimetálico Tubular 3M De Ojo No. 4/0 Awg.</v>
          </cell>
          <cell r="E2017" t="str">
            <v>UN</v>
          </cell>
          <cell r="F2017">
            <v>39963.26</v>
          </cell>
          <cell r="G2017">
            <v>42135</v>
          </cell>
        </row>
        <row r="2018">
          <cell r="C2018">
            <v>3654</v>
          </cell>
          <cell r="D2018" t="str">
            <v>Suministro E Instalación De Tablero Trifásico Con Puerta Y Espacio Para Totalizador 18 Circuitos Empotrar.</v>
          </cell>
          <cell r="E2018" t="str">
            <v>UN</v>
          </cell>
          <cell r="F2018">
            <v>603287.35</v>
          </cell>
          <cell r="G2018">
            <v>42534</v>
          </cell>
        </row>
        <row r="2019">
          <cell r="C2019">
            <v>3659</v>
          </cell>
          <cell r="D2019" t="str">
            <v>Instalación De Salida Para Toma Gfci 120 V. Incluye Polo A Tierra.</v>
          </cell>
          <cell r="E2019" t="str">
            <v>UN</v>
          </cell>
          <cell r="F2019">
            <v>152588.21</v>
          </cell>
          <cell r="G2019">
            <v>42578</v>
          </cell>
        </row>
        <row r="2020">
          <cell r="C2020">
            <v>3661</v>
          </cell>
          <cell r="D2020" t="str">
            <v>Suministro E Instalación De Puerta De Estera Metálica De 2M X 2M. Incluye Accesorios Para Instalación.</v>
          </cell>
          <cell r="E2020" t="str">
            <v>M2</v>
          </cell>
          <cell r="F2020">
            <v>677466.94</v>
          </cell>
          <cell r="G2020">
            <v>41570</v>
          </cell>
        </row>
        <row r="2021">
          <cell r="C2021">
            <v>3667</v>
          </cell>
          <cell r="D2021" t="str">
            <v>Suministro E Instalación De Puerta Tipo Reja. Estera Transparente. Ver Planos.</v>
          </cell>
          <cell r="E2021" t="str">
            <v>UN</v>
          </cell>
          <cell r="F2021">
            <v>1709123.43</v>
          </cell>
          <cell r="G2021">
            <v>41936</v>
          </cell>
        </row>
        <row r="2022">
          <cell r="C2022">
            <v>3668</v>
          </cell>
          <cell r="D2022" t="str">
            <v>Suministro E Instalación De Ventana Tipo Patrimonial. Ver Planos.</v>
          </cell>
          <cell r="E2022" t="str">
            <v>M2</v>
          </cell>
          <cell r="F2022">
            <v>1016534.45</v>
          </cell>
          <cell r="G2022">
            <v>41936</v>
          </cell>
        </row>
        <row r="2023">
          <cell r="C2023">
            <v>3671</v>
          </cell>
          <cell r="D2023" t="str">
            <v>Suministro, Instalacion Y Montaje De Estructura Metalica Para Pabellon En Cerchas Metalicas, Correas, Riostras, Tensores, Platinas De Anclaje, Pintura En Anticorrosivo Base Cromato De Zinc, Acabado En Esmalte, Incluye: Excavaciones, Rellenos, Estructura, Mamposteria Y Acabados - (Ver Diseño).</v>
          </cell>
          <cell r="E2023" t="str">
            <v>UN</v>
          </cell>
          <cell r="F2023">
            <v>104782741.56999999</v>
          </cell>
          <cell r="G2023">
            <v>41670</v>
          </cell>
        </row>
        <row r="2024">
          <cell r="C2024">
            <v>3672</v>
          </cell>
          <cell r="D2024" t="str">
            <v>Suministro E Instalacion De Cubierta En Pergola De Piezas De Madera Teca De 4.5 Centimetros X 12.00 Centimetros, Longitud 3.20 Metros, Ancladas Con Tornilleria Galvanizada, Soportados Sobre Perfiles Metalicos De 6.00 Metros X 3" X 6" Galvanizado, Incluye Tubo De Acero Inoxidable De 1" X 6.00 Metros De Longitud, El Cual Garantiza La Distancia Entre Listones (Ver Diseño).</v>
          </cell>
          <cell r="E2024" t="str">
            <v>UN</v>
          </cell>
          <cell r="F2024">
            <v>6529697.7800000003</v>
          </cell>
          <cell r="G2024">
            <v>41717</v>
          </cell>
        </row>
        <row r="2025">
          <cell r="C2025">
            <v>3673</v>
          </cell>
          <cell r="D2025" t="str">
            <v>Piso De Caucho Reciclado Y Tratado Para Proteccion En Zona De Juegos Infantiles (Ver Diseño).</v>
          </cell>
          <cell r="E2025" t="str">
            <v>M2</v>
          </cell>
          <cell r="F2025">
            <v>99470</v>
          </cell>
          <cell r="G2025">
            <v>42496</v>
          </cell>
        </row>
        <row r="2026">
          <cell r="C2026">
            <v>3676</v>
          </cell>
          <cell r="D2026" t="str">
            <v>Grama Sintetica Area Aferente A Juegos Infantiles (Ver Diseño).</v>
          </cell>
          <cell r="E2026" t="str">
            <v>M2</v>
          </cell>
          <cell r="F2026">
            <v>88493</v>
          </cell>
          <cell r="G2026">
            <v>42534</v>
          </cell>
        </row>
        <row r="2027">
          <cell r="C2027">
            <v>3678</v>
          </cell>
          <cell r="D2027" t="str">
            <v>Pintura De Esmalte Para Marcos Cancha De Futbol En Arena (Ver Diseño).</v>
          </cell>
          <cell r="E2027" t="str">
            <v>UN</v>
          </cell>
          <cell r="F2027">
            <v>322834.78999999998</v>
          </cell>
          <cell r="G2027">
            <v>42496</v>
          </cell>
        </row>
        <row r="2028">
          <cell r="C2028">
            <v>3679</v>
          </cell>
          <cell r="D2028" t="str">
            <v>Pintura En Esmalte Color Negro Para Losa (Ver Diseño).</v>
          </cell>
          <cell r="E2028" t="str">
            <v>M2</v>
          </cell>
          <cell r="F2028">
            <v>32164.46</v>
          </cell>
          <cell r="G2028">
            <v>41591</v>
          </cell>
        </row>
        <row r="2029">
          <cell r="C2029">
            <v>3681</v>
          </cell>
          <cell r="D2029" t="str">
            <v>Detalle Alegorico Al Carnaval En Piso Cumbiodromo (Ver Diseño).</v>
          </cell>
          <cell r="E2029" t="str">
            <v>UN</v>
          </cell>
          <cell r="F2029">
            <v>3081232</v>
          </cell>
          <cell r="G2029">
            <v>41670</v>
          </cell>
        </row>
        <row r="2030">
          <cell r="C2030">
            <v>3682</v>
          </cell>
          <cell r="D2030" t="str">
            <v>Limpieza Y Pulida De Busto (Ver Diseño).</v>
          </cell>
          <cell r="E2030" t="str">
            <v>UN</v>
          </cell>
          <cell r="F2030">
            <v>136448.07</v>
          </cell>
          <cell r="G2030">
            <v>42496</v>
          </cell>
        </row>
        <row r="2031">
          <cell r="C2031">
            <v>3684</v>
          </cell>
          <cell r="D2031" t="str">
            <v>Enchape En Ceramica Color Cafe Madera Brillante De 0.35 X 0.60 Metros (Ver Diseño).</v>
          </cell>
          <cell r="E2031" t="str">
            <v>M2</v>
          </cell>
          <cell r="F2031">
            <v>69959.199999999997</v>
          </cell>
          <cell r="G2031">
            <v>41591</v>
          </cell>
        </row>
        <row r="2032">
          <cell r="C2032">
            <v>3685</v>
          </cell>
          <cell r="D2032" t="str">
            <v>Mallas Para Marcos De 3.00 X 2.00 Metros En Cancha De Futbol (Ver Diseño).</v>
          </cell>
          <cell r="E2032" t="str">
            <v>UN</v>
          </cell>
          <cell r="F2032">
            <v>266950.73</v>
          </cell>
          <cell r="G2032">
            <v>42496</v>
          </cell>
        </row>
        <row r="2033">
          <cell r="C2033">
            <v>3687</v>
          </cell>
          <cell r="D2033" t="str">
            <v>Suministro E Instalacion De Banca En Concreto, Acabado En Granito De 2.40 X 0.44 Metros (Ver Diseño).</v>
          </cell>
          <cell r="E2033" t="str">
            <v>UN</v>
          </cell>
          <cell r="F2033">
            <v>2166211.27</v>
          </cell>
          <cell r="G2033">
            <v>42496</v>
          </cell>
        </row>
        <row r="2034">
          <cell r="C2034">
            <v>3690</v>
          </cell>
          <cell r="D2034" t="str">
            <v>Suministro E Instalacion De Juego De Mesa Con 6 Puestos, Antibandalicas De Concreto (Ver Diseño).</v>
          </cell>
          <cell r="E2034" t="str">
            <v>UN</v>
          </cell>
          <cell r="F2034">
            <v>3984010.23</v>
          </cell>
          <cell r="G2034">
            <v>41670</v>
          </cell>
        </row>
        <row r="2035">
          <cell r="C2035">
            <v>3692</v>
          </cell>
          <cell r="D2035" t="str">
            <v>Suministro E Instalacion De Juego De Mesa Con 4 Puestos, Antibandalicas De Concreto (Ver Diseño).</v>
          </cell>
          <cell r="E2035" t="str">
            <v>UN</v>
          </cell>
          <cell r="F2035">
            <v>2014010.23</v>
          </cell>
          <cell r="G2035">
            <v>42496</v>
          </cell>
        </row>
        <row r="2036">
          <cell r="C2036">
            <v>3693</v>
          </cell>
          <cell r="D2036" t="str">
            <v>Suministro E Instalacion De Cubos Con Perforaciones En Granito Pulido (Ver Diseño).</v>
          </cell>
          <cell r="E2036" t="str">
            <v>UN</v>
          </cell>
          <cell r="F2036">
            <v>488040.83</v>
          </cell>
          <cell r="G2036">
            <v>41670</v>
          </cell>
        </row>
        <row r="2037">
          <cell r="C2037">
            <v>3695</v>
          </cell>
          <cell r="D2037" t="str">
            <v>Suministro E Instalacion De Cubos Solidos En Granito Pulido (Ver Diseño).+</v>
          </cell>
          <cell r="E2037" t="str">
            <v>UN</v>
          </cell>
          <cell r="F2037">
            <v>542606.93999999994</v>
          </cell>
          <cell r="G2037">
            <v>42496</v>
          </cell>
        </row>
        <row r="2038">
          <cell r="C2038">
            <v>3698</v>
          </cell>
          <cell r="D2038" t="str">
            <v>Suministro De Caneca En Concreto (Ver Diseño).</v>
          </cell>
          <cell r="E2038" t="str">
            <v>UN</v>
          </cell>
          <cell r="F2038">
            <v>1861858.44</v>
          </cell>
          <cell r="G2038">
            <v>41968</v>
          </cell>
        </row>
        <row r="2039">
          <cell r="C2039">
            <v>3700</v>
          </cell>
          <cell r="D2039" t="str">
            <v>Suministro E Instalacion De Tubos Metalicos Galvanizados Para Diseño En Estructura Base De Pergolas (Ver Diseño).</v>
          </cell>
          <cell r="E2039" t="str">
            <v>UN</v>
          </cell>
          <cell r="F2039">
            <v>778060</v>
          </cell>
          <cell r="G2039">
            <v>41717</v>
          </cell>
        </row>
        <row r="2040">
          <cell r="C2040">
            <v>3703</v>
          </cell>
          <cell r="D2040" t="str">
            <v>Gym Biosaludable Eliptica Doble Estacion: Tuberia Principal De Alta Calidad De Tubos Con Costuras, Diametro De 114 Mm De Grosor, Revestimiento Por Pulverizacion (Ver Diseño).</v>
          </cell>
          <cell r="E2040" t="str">
            <v>UN</v>
          </cell>
          <cell r="F2040">
            <v>4507104</v>
          </cell>
          <cell r="G2040">
            <v>42496</v>
          </cell>
        </row>
        <row r="2041">
          <cell r="C2041">
            <v>3705</v>
          </cell>
          <cell r="D2041" t="str">
            <v>Gym Biosaludable Press De Pecho: Tuberia Principal De Alta Calidad De Tubos Con Costuras, Diametro De 114 Mm De Grosor, Revestimiento Por Pulverizacion Electrostatica (Ver Diseño).</v>
          </cell>
          <cell r="E2041" t="str">
            <v>UN</v>
          </cell>
          <cell r="F2041">
            <v>4810098.57</v>
          </cell>
          <cell r="G2041">
            <v>42496</v>
          </cell>
        </row>
        <row r="2042">
          <cell r="C2042">
            <v>3707</v>
          </cell>
          <cell r="D2042" t="str">
            <v>Gym Biosaludable Press De Pierna: Tuberia Principal De Alta Calidad De Tubos Con Costuras, Diametro De 14 Mm De Grosor, Revestimiento Por Pulverizacion Electrostatica (Ver Diseño).</v>
          </cell>
          <cell r="E2042" t="str">
            <v>UN</v>
          </cell>
          <cell r="F2042">
            <v>4789498.57</v>
          </cell>
          <cell r="G2042">
            <v>42496</v>
          </cell>
        </row>
        <row r="2043">
          <cell r="C2043">
            <v>3709</v>
          </cell>
          <cell r="D2043" t="str">
            <v>Gym Biosaludable Banco Abdominal: Tuberia Principal De Alta Calidad De Tubos Con Costuras, Diametro De 114 Mm De Grosor, Revestimiento Por Pulverizacion Electrostatica (Ver Diseño).</v>
          </cell>
          <cell r="E2043" t="str">
            <v>UN</v>
          </cell>
          <cell r="F2043">
            <v>3369728.25</v>
          </cell>
          <cell r="G2043">
            <v>42496</v>
          </cell>
        </row>
        <row r="2044">
          <cell r="C2044">
            <v>3711</v>
          </cell>
          <cell r="D2044" t="str">
            <v>Gym Biosaludable Barras Horizontales: Tuberia Principal De Alta Calidad De Tubos Con Costuras, Diametro De 114 Mm De Grosor, Revestimiento Por Pulverizacion Electrostatica (Ver Diseño).</v>
          </cell>
          <cell r="E2044" t="str">
            <v>UN</v>
          </cell>
          <cell r="F2044">
            <v>3106344.44</v>
          </cell>
          <cell r="G2044">
            <v>42496</v>
          </cell>
        </row>
        <row r="2045">
          <cell r="C2045">
            <v>3714</v>
          </cell>
          <cell r="D2045" t="str">
            <v>Gym Biosaludable Giro: Tuberia Principal De Alta Calidad De Tubos Con Costuras, Diametro De 114 Mm De Grosor, Revestimiento Por Pulverizacion Electrostatica (Ver Diseño).</v>
          </cell>
          <cell r="E2045" t="str">
            <v>UN</v>
          </cell>
          <cell r="F2045">
            <v>4511398.57</v>
          </cell>
          <cell r="G2045">
            <v>42496</v>
          </cell>
        </row>
        <row r="2046">
          <cell r="C2046">
            <v>3716</v>
          </cell>
          <cell r="D2046" t="str">
            <v>Gym Biosaludable Remo: Tuberia Principal De Alta Calidad De Tubos Con Costuras, Diametro De 114 Mm De Grosor, Revestimiento Por Pulverizacion Electrostatica (Ver Diseño).</v>
          </cell>
          <cell r="E2046" t="str">
            <v>UN</v>
          </cell>
          <cell r="F2046">
            <v>5128081.82</v>
          </cell>
          <cell r="G2046">
            <v>42496</v>
          </cell>
        </row>
        <row r="2047">
          <cell r="C2047">
            <v>3719</v>
          </cell>
          <cell r="D2047" t="str">
            <v>Gym Biosaludable Volantes: Tuberia Principal De Alta Calidad De Tubos Con Costuras, Diametro De 114 Mm De Grosor, Revestimiento Por Pulverizacion Electrostatica (Ver Diseño).</v>
          </cell>
          <cell r="E2047" t="str">
            <v>UN</v>
          </cell>
          <cell r="F2047">
            <v>5112872.41</v>
          </cell>
          <cell r="G2047">
            <v>42496</v>
          </cell>
        </row>
        <row r="2048">
          <cell r="C2048">
            <v>3722</v>
          </cell>
          <cell r="D2048" t="str">
            <v>Gym Biosaludable Caminador Aereo-Estacion Doble: Tuberia Principal De Alta Calidad De Tubos Con Costuras, Diametro De 114 Mm De Grosor, Revestimiento Por Pulverizacion Electrostatica (Ver Diseño).</v>
          </cell>
          <cell r="E2048" t="str">
            <v>UN</v>
          </cell>
          <cell r="F2048">
            <v>4546372.41</v>
          </cell>
          <cell r="G2048">
            <v>42496</v>
          </cell>
        </row>
        <row r="2049">
          <cell r="C2049">
            <v>3724</v>
          </cell>
          <cell r="D2049" t="str">
            <v>Gym Biosaludable Tabla: Tuberia Principal De Alta Calidad De Tubos Con Costuras, Diametro De 114 Mm De Grosor, Revestimiento Por Pulverizacion Electrostatica (Ver Diseño).</v>
          </cell>
          <cell r="E2049" t="str">
            <v>UN</v>
          </cell>
          <cell r="F2049">
            <v>3348906.25</v>
          </cell>
          <cell r="G2049">
            <v>42496</v>
          </cell>
        </row>
        <row r="2050">
          <cell r="C2050">
            <v>3727</v>
          </cell>
          <cell r="D2050" t="str">
            <v>Juego Infantil Para Niños Entre Eades De 5 A 12 Años, Compuesto De Planchas De Polietileno De 15.00 Mm, Alta Densidad Suelos Y Rampas En Contrachapado De Abedul Antideslizante, Toboganes De Polietileno Alta Densidad Obtenido Por Rotomoldeo, Herrajes De Nylon, Tornilleria Galvanizada En Caliente, Postes En Madera Tratados En Autoclave, Tuercas Y Tornillos Protegidos Con Tapones Protectores Y Accesorios Metalicos Con Cantos Redondeados, Ref. Ss-215, St-606, Fg-410 J, Fg-415 Mc, Fg-401Lm-Ver Diseño</v>
          </cell>
          <cell r="E2050" t="str">
            <v>UN</v>
          </cell>
          <cell r="F2050">
            <v>102625316.67</v>
          </cell>
          <cell r="G2050">
            <v>41670</v>
          </cell>
        </row>
        <row r="2051">
          <cell r="C2051">
            <v>3730</v>
          </cell>
          <cell r="D2051" t="str">
            <v>Juego Infantil La Torre Central, Es Una Estructura Con Forma Hexagonal, Debajo De La Misma Alberga Una Piramide De Polietileno Con Cuerdas Para Que El Niño Pueda Subir Por La Minipiramide, Que Sirve De Recodromo Y Escondite Para El Niño, Torre Con Una Altura De Caida Maxima De 1400 Mm, Dimensiones 10.00 X 10.00 Metros (Ver Diseño).</v>
          </cell>
          <cell r="E2051" t="str">
            <v>UN</v>
          </cell>
          <cell r="F2051">
            <v>72137105.409999996</v>
          </cell>
          <cell r="G2051">
            <v>41670</v>
          </cell>
        </row>
        <row r="2052">
          <cell r="C2052">
            <v>3733</v>
          </cell>
          <cell r="D2052" t="str">
            <v>Juego Infantil Tipo Blazer, Compuesto Por Diferentes Elementos Didacticos Y Pedagogicos, Componente Principal En Polietileno De Alto Impacto, Libre De Mantenimiento, Fabricado En Acero Galvanizado En Caliente Durante El Laminado, Juego Infantil Certificado Conforme A La Normativa De Ref. Une-En1176 De Seguridad En Parques Infantiles (Ver Diseño).</v>
          </cell>
          <cell r="E2052" t="str">
            <v>UN</v>
          </cell>
          <cell r="F2052">
            <v>19905937.690000001</v>
          </cell>
          <cell r="G2052">
            <v>41670</v>
          </cell>
        </row>
        <row r="2053">
          <cell r="C2053">
            <v>3736</v>
          </cell>
          <cell r="D2053" t="str">
            <v>Cerramiento En Polietileno Para Juegos Infantiles (Ver Diseño)</v>
          </cell>
          <cell r="E2053" t="str">
            <v>ML</v>
          </cell>
          <cell r="F2053">
            <v>129879.87</v>
          </cell>
          <cell r="G2053">
            <v>41670</v>
          </cell>
        </row>
        <row r="2054">
          <cell r="C2054">
            <v>3740</v>
          </cell>
          <cell r="D2054" t="str">
            <v>Juego Infantil Columpio De Sol &amp; Luna, Columpio De Dos Plazas Dirigido A Niños Con Edades Entre 5 Y 12 Años, Formado Por Cuatro Postes Colocados Dos A Dos En Forma De "V" Invertida, Dimensiones 1.53 X 3.49 Metros, Altura Libre De Caida 0.90 Metros (Ver Diseño).</v>
          </cell>
          <cell r="E2054" t="str">
            <v>UN</v>
          </cell>
          <cell r="F2054">
            <v>1785724.69</v>
          </cell>
          <cell r="G2054">
            <v>41670</v>
          </cell>
        </row>
        <row r="2055">
          <cell r="C2055">
            <v>3742</v>
          </cell>
          <cell r="D2055" t="str">
            <v>Juego Infantil Muelle De Dos Plazas Con Asientos Y Figuras Decorativas En Polietileno De 15 Mm De Espesor, Estructura Principal Realizada En Madera Laminada Y Tratada En Autoclave Nivel Iv, Dimensiones: 0.50 X 3.00 Metros, Altura Libre De Caida: Menor De 60 Cms, Area De Seguridad: 3.44 X 6.86 Metros, Debe Cumplir La Normativa Une-En1176 De Seguridad De Parques Infantiles (Ver Diseño).</v>
          </cell>
          <cell r="E2055" t="str">
            <v>UN</v>
          </cell>
          <cell r="F2055">
            <v>1800394.87</v>
          </cell>
          <cell r="G2055">
            <v>41670</v>
          </cell>
        </row>
        <row r="2056">
          <cell r="C2056">
            <v>3745</v>
          </cell>
          <cell r="D2056" t="str">
            <v>Juego Infantil Gran Tobogan, Con Estructura Principal Realizada En Polietileno De Alta Densidad Y Rampa De Descenso En Acero Inoxidable, Dimensiones: 0.46 X 3.40 Metros, Altura Libre De Caida: 90 Cms, Area De Seguridad 3.44 X 6.86 Metros (Ver Diseño).</v>
          </cell>
          <cell r="E2056" t="str">
            <v>UN</v>
          </cell>
          <cell r="F2056">
            <v>3237672.41</v>
          </cell>
          <cell r="G2056">
            <v>41670</v>
          </cell>
        </row>
        <row r="2057">
          <cell r="C2057">
            <v>3747</v>
          </cell>
          <cell r="D2057" t="str">
            <v>Señalizacion Permanente Para Ubicacion Y Orientacion En Cada Uno De Los Parques (Ver Diseño).</v>
          </cell>
          <cell r="E2057" t="str">
            <v>GL</v>
          </cell>
          <cell r="F2057">
            <v>2914647.62</v>
          </cell>
          <cell r="G2057">
            <v>42496</v>
          </cell>
        </row>
        <row r="2058">
          <cell r="C2058">
            <v>3750</v>
          </cell>
          <cell r="D2058" t="str">
            <v>Sistema De Neubulizacion Para Plazoleta Cumbiodromo De 400 M2, Incluye: Bomba De Alta Presion 1000 Psi Con Un Caudal De 1.3 Gpm Y Otras Especificaciones (Ver Diseño).</v>
          </cell>
          <cell r="E2058" t="str">
            <v>UN</v>
          </cell>
          <cell r="F2058">
            <v>21125291.18</v>
          </cell>
          <cell r="G2058">
            <v>41670</v>
          </cell>
        </row>
        <row r="2059">
          <cell r="C2059">
            <v>3753</v>
          </cell>
          <cell r="D2059" t="str">
            <v>Sistema De Neubulizacion Para Area Gym Biosaludable, Juegos Infantiles Y Cafeteria 150 M2, Incluye: Bomba De Alta Presion 1000 Psi Con Un Caudal De 1.3 Gpm Y Otras Especificaciones (Ver Diseño).</v>
          </cell>
          <cell r="E2059" t="str">
            <v>UN</v>
          </cell>
          <cell r="F2059">
            <v>11835291.18</v>
          </cell>
          <cell r="G2059">
            <v>41670</v>
          </cell>
        </row>
        <row r="2060">
          <cell r="C2060">
            <v>3755</v>
          </cell>
          <cell r="D2060" t="str">
            <v>Paisajismo General Zona Verde: Incluye Siembra De Plantas Y Transporte De:1000 M2 Coccoloba Uvifera-Uva De Playa Densidad 5 X M2, Cocardus Erectus-Mangle Verde Densidad 4 X M2, Conocardus Erectus-Mangle Plateado-Densidad 4 X M2, Leucophylum Frytences-Frailejon Densidad 4 X M2, Bougainvillea Spectabilis-Trinitarias Surtidas Densidad 3 M2, Carissa Macrocarda-Monedita Densidad 8 X M2, Sheflera Arboricola-Sheflera Densidad 6 X M2, Suinglea Glutinosa-Suingla O Limoncillo Densidad 6 X M2 (Ver Diseño).</v>
          </cell>
          <cell r="E2060" t="str">
            <v>M2</v>
          </cell>
          <cell r="F2060">
            <v>84644.3</v>
          </cell>
          <cell r="G2060">
            <v>42496</v>
          </cell>
        </row>
        <row r="2061">
          <cell r="C2061">
            <v>3758</v>
          </cell>
          <cell r="D2061" t="str">
            <v>Suministro E Instalacion De Tubos Metalicos Galvanizados Para Diseño En Estructura De Partida (Ver Diseño).</v>
          </cell>
          <cell r="E2061" t="str">
            <v>GL</v>
          </cell>
          <cell r="F2061">
            <v>4335324.25</v>
          </cell>
          <cell r="G2061">
            <v>41591</v>
          </cell>
        </row>
        <row r="2062">
          <cell r="C2062">
            <v>3759</v>
          </cell>
          <cell r="D2062" t="str">
            <v>Rejilla Metalica Para Sumidero De Aguas Lluvias, De 2.00 X 0.35 Metros, En Platinas De  1" X 1" X 1/16" (Ver Diseño).</v>
          </cell>
          <cell r="E2062" t="str">
            <v>UN</v>
          </cell>
          <cell r="F2062">
            <v>585385.9</v>
          </cell>
          <cell r="G2062">
            <v>42578</v>
          </cell>
        </row>
        <row r="2063">
          <cell r="C2063">
            <v>3760</v>
          </cell>
          <cell r="D2063" t="str">
            <v>Relleno En Material De Subbase Granular Compactado Cbr &gt; = 10%</v>
          </cell>
          <cell r="E2063" t="str">
            <v>M3</v>
          </cell>
          <cell r="F2063">
            <v>89228.1</v>
          </cell>
          <cell r="G2063">
            <v>42552</v>
          </cell>
        </row>
        <row r="2064">
          <cell r="C2064">
            <v>3762</v>
          </cell>
          <cell r="D2064" t="str">
            <v>Base Suelo Cemento 1:20 Compactado</v>
          </cell>
          <cell r="E2064" t="str">
            <v>M3</v>
          </cell>
          <cell r="F2064">
            <v>187381.9</v>
          </cell>
          <cell r="G2064">
            <v>42552</v>
          </cell>
        </row>
        <row r="2065">
          <cell r="C2065">
            <v>3763</v>
          </cell>
          <cell r="D2065" t="str">
            <v>Suministro E Instalacion De Malla Geotextil Nt 1600 Para Filtro (Ver Diseño).</v>
          </cell>
          <cell r="E2065" t="str">
            <v>M2</v>
          </cell>
          <cell r="F2065">
            <v>7357.09</v>
          </cell>
          <cell r="G2065">
            <v>42496</v>
          </cell>
        </row>
        <row r="2066">
          <cell r="C2066">
            <v>3764</v>
          </cell>
          <cell r="D2066" t="str">
            <v>Suministro De Pozo, Incluye: Adecuacion Del Area, Perforacion Exploratoria, Registro Electrico, Ampliacion Y Lavado De Pozo, Sello Sanitario, Prueba De Bombeo Con Bomba Sumergible, Tuberia, Soldadura, Grava Y Gravilla, Equipo De Bombeo Monofasico, Transportes, Informe Final, Etc. (Ver Diseño).</v>
          </cell>
          <cell r="E2066" t="str">
            <v>UN</v>
          </cell>
          <cell r="F2066">
            <v>50079436</v>
          </cell>
          <cell r="G2066">
            <v>41968</v>
          </cell>
        </row>
        <row r="2067">
          <cell r="C2067">
            <v>3765</v>
          </cell>
          <cell r="D2067" t="str">
            <v>Instalacion Equipos De Medida</v>
          </cell>
          <cell r="E2067" t="str">
            <v>GL</v>
          </cell>
          <cell r="F2067">
            <v>1950000</v>
          </cell>
          <cell r="G2067">
            <v>42558</v>
          </cell>
        </row>
        <row r="2068">
          <cell r="C2068">
            <v>3766</v>
          </cell>
          <cell r="D2068" t="str">
            <v>Certificado Retilap</v>
          </cell>
          <cell r="E2068" t="str">
            <v>GL</v>
          </cell>
          <cell r="F2068">
            <v>4132500</v>
          </cell>
          <cell r="G2068">
            <v>42578</v>
          </cell>
        </row>
        <row r="2069">
          <cell r="C2069">
            <v>3768</v>
          </cell>
          <cell r="D2069" t="str">
            <v>Certificado Retie</v>
          </cell>
          <cell r="E2069" t="str">
            <v>GL</v>
          </cell>
          <cell r="F2069">
            <v>3625000</v>
          </cell>
          <cell r="G2069">
            <v>42578</v>
          </cell>
        </row>
        <row r="2070">
          <cell r="C2070">
            <v>3769</v>
          </cell>
          <cell r="D2070" t="str">
            <v>Provisiones De Publicidad, Vallas Y Socialización</v>
          </cell>
          <cell r="E2070" t="str">
            <v>GL</v>
          </cell>
          <cell r="F2070">
            <v>70684363.5</v>
          </cell>
          <cell r="G2070">
            <v>42578</v>
          </cell>
        </row>
        <row r="2071">
          <cell r="C2071">
            <v>3770</v>
          </cell>
          <cell r="D2071" t="str">
            <v>Retiro De Postes, Cables Y Luminarias Existentes</v>
          </cell>
          <cell r="E2071" t="str">
            <v>GL</v>
          </cell>
          <cell r="F2071">
            <v>3500000</v>
          </cell>
          <cell r="G2071">
            <v>42067</v>
          </cell>
        </row>
        <row r="2072">
          <cell r="C2072">
            <v>3771</v>
          </cell>
          <cell r="D2072" t="str">
            <v>Paisajismo General Zona Verde Autosostenible (Ver Diseño)</v>
          </cell>
          <cell r="E2072" t="str">
            <v>GL</v>
          </cell>
          <cell r="F2072">
            <v>139578149.16999999</v>
          </cell>
          <cell r="G2072">
            <v>41670</v>
          </cell>
        </row>
        <row r="2073">
          <cell r="C2073">
            <v>3773</v>
          </cell>
          <cell r="D2073" t="str">
            <v>Suministro De Sistema De Jardin Autoirrigado Tec-Garden, Incluye: Placas De Piso De Polipropileno De 0.50 M X 0.50 M Y 0.03 M De Espesor, Pedestales De Polipropileno Regulables En Altura Segun Diseño Y Tubos De Irrigacion De Pvc Envueltos En Geotextil.</v>
          </cell>
          <cell r="E2073" t="str">
            <v>M2</v>
          </cell>
          <cell r="F2073">
            <v>136000</v>
          </cell>
          <cell r="G2073">
            <v>41576</v>
          </cell>
        </row>
        <row r="2074">
          <cell r="C2074">
            <v>3779</v>
          </cell>
          <cell r="D2074" t="str">
            <v>Suministro E Instalacion De Motobomba (Ver Diseño).</v>
          </cell>
          <cell r="E2074" t="str">
            <v>GL</v>
          </cell>
          <cell r="F2074">
            <v>12138041.67</v>
          </cell>
          <cell r="G2074">
            <v>41670</v>
          </cell>
        </row>
        <row r="2075">
          <cell r="C2075">
            <v>3782</v>
          </cell>
          <cell r="D2075" t="str">
            <v>Relleno De Piedra Canto Rodado Para Filtro (Piedra China), Diametro= 2.5 Centimetros (Ver Diseño)</v>
          </cell>
          <cell r="E2075" t="str">
            <v>M3</v>
          </cell>
          <cell r="F2075">
            <v>101353.9</v>
          </cell>
          <cell r="G2075">
            <v>42496</v>
          </cell>
        </row>
        <row r="2076">
          <cell r="C2076">
            <v>3783</v>
          </cell>
          <cell r="D2076" t="str">
            <v>Suministro E Instalacion De Tuberia De Filtro De 4" (Ver Diseño)</v>
          </cell>
          <cell r="E2076" t="str">
            <v>ML</v>
          </cell>
          <cell r="F2076">
            <v>23345.040000000001</v>
          </cell>
          <cell r="G2076">
            <v>41670</v>
          </cell>
        </row>
        <row r="2077">
          <cell r="C2077">
            <v>3785</v>
          </cell>
          <cell r="D2077" t="str">
            <v>Arborizacion (Ver Diseño).</v>
          </cell>
          <cell r="E2077" t="str">
            <v>UN</v>
          </cell>
          <cell r="F2077">
            <v>2610830.08</v>
          </cell>
          <cell r="G2077">
            <v>41767</v>
          </cell>
        </row>
        <row r="2078">
          <cell r="C2078">
            <v>3791</v>
          </cell>
          <cell r="D2078" t="str">
            <v>Gastos Tramites Gases Del Caribe</v>
          </cell>
          <cell r="E2078" t="str">
            <v>GL</v>
          </cell>
          <cell r="F2078">
            <v>1234552</v>
          </cell>
          <cell r="G2078">
            <v>41579</v>
          </cell>
        </row>
        <row r="2079">
          <cell r="C2079">
            <v>3792</v>
          </cell>
          <cell r="D2079" t="str">
            <v>Punto De Gas (Ver Diseño)</v>
          </cell>
          <cell r="E2079" t="str">
            <v>UN</v>
          </cell>
          <cell r="F2079">
            <v>3542701.41</v>
          </cell>
          <cell r="G2079">
            <v>42314</v>
          </cell>
        </row>
        <row r="2080">
          <cell r="C2080">
            <v>3794</v>
          </cell>
          <cell r="D2080" t="str">
            <v>Estuco En Yeso Para Filetes Y Juntas</v>
          </cell>
          <cell r="E2080" t="str">
            <v>ML</v>
          </cell>
          <cell r="F2080">
            <v>3655.25</v>
          </cell>
          <cell r="G2080">
            <v>41583</v>
          </cell>
        </row>
        <row r="2081">
          <cell r="C2081">
            <v>3795</v>
          </cell>
          <cell r="D2081" t="str">
            <v>Suministro E Instalación De Placa Prefabricada En Concreto De 3000 Psi (Aspecto Abusardado) De 0.06 X 1.20 X 0.55 Metros, Anclado Al Muro Por Medio De Pernos Acerados</v>
          </cell>
          <cell r="E2081" t="str">
            <v>UN</v>
          </cell>
          <cell r="F2081">
            <v>92846.080000000002</v>
          </cell>
          <cell r="G2081">
            <v>41676</v>
          </cell>
        </row>
        <row r="2082">
          <cell r="C2082">
            <v>3797</v>
          </cell>
          <cell r="D2082" t="str">
            <v>Suministro E Instalacion De Cable De Cobre Forrado N° 8 Awg, Aislamiento Thw</v>
          </cell>
          <cell r="E2082" t="str">
            <v>ML</v>
          </cell>
          <cell r="F2082">
            <v>6208.07</v>
          </cell>
          <cell r="G2082">
            <v>41771</v>
          </cell>
        </row>
        <row r="2083">
          <cell r="C2083">
            <v>3799</v>
          </cell>
          <cell r="D2083" t="str">
            <v>Suministro E Instalacion De Cable De Cobre Forrado N° 12 Awg - Aislamiento Thw</v>
          </cell>
          <cell r="E2083" t="str">
            <v>ML</v>
          </cell>
          <cell r="F2083">
            <v>4710.92</v>
          </cell>
          <cell r="G2083">
            <v>42557</v>
          </cell>
        </row>
        <row r="2084">
          <cell r="C2084">
            <v>3801</v>
          </cell>
          <cell r="D2084" t="str">
            <v>Suministro E Instalacion De Luminaria Terra Tipo Led De 18 W</v>
          </cell>
          <cell r="E2084" t="str">
            <v>UN</v>
          </cell>
          <cell r="F2084">
            <v>372008.53</v>
          </cell>
          <cell r="G2084">
            <v>41677</v>
          </cell>
        </row>
        <row r="2085">
          <cell r="C2085">
            <v>3803</v>
          </cell>
          <cell r="D2085" t="str">
            <v>Suministro E Instalacion De Poste De Acero Galvanizado En Caliente De 4.00 Metros De Altura Libre, Tronco Conico Poligonal, En Lamina De Acero, Acabado Final En Pintura De Esmalte Para Exteriores (Ver Diseño)</v>
          </cell>
          <cell r="E2085" t="str">
            <v>UN</v>
          </cell>
          <cell r="F2085">
            <v>1864925.41</v>
          </cell>
          <cell r="G2085">
            <v>42557</v>
          </cell>
        </row>
        <row r="2086">
          <cell r="C2086">
            <v>3806</v>
          </cell>
          <cell r="D2086" t="str">
            <v>Suministro E Instalacion De Poste De Acero Galvanizado En Caliente De 11.00 Metros De Altura, Tronco Conico Poligonal, En Lamina De Acero Con Aditamiento Para La Instalacion De Reflector Tipo Led De 120 W, Acabado Final En Pintura De Esmalte Para Exteriores, Incluye Anclaje De Concreto Y Pedestal (Ver Diseño)</v>
          </cell>
          <cell r="E2086" t="str">
            <v>UN</v>
          </cell>
          <cell r="F2086">
            <v>2050225.41</v>
          </cell>
          <cell r="G2086">
            <v>42067</v>
          </cell>
        </row>
        <row r="2087">
          <cell r="C2087">
            <v>3807</v>
          </cell>
          <cell r="D2087" t="str">
            <v>Suministro E Instalación De Reflector De Mercurio Halógeno 400 W. Rcg ( Incluye Base Para Fc, Fotocelda, Banda Y Pernos</v>
          </cell>
          <cell r="E2087" t="str">
            <v>UN</v>
          </cell>
          <cell r="F2087">
            <v>727452</v>
          </cell>
          <cell r="G2087">
            <v>41703</v>
          </cell>
        </row>
        <row r="2088">
          <cell r="C2088">
            <v>3808</v>
          </cell>
          <cell r="D2088" t="str">
            <v>Suministro E Instalación De Percha Galvanizada  De Un Puesto  ( Incluye Aislador , Pasador, Banda Y Perno)</v>
          </cell>
          <cell r="E2088" t="str">
            <v>UN</v>
          </cell>
          <cell r="F2088">
            <v>51599</v>
          </cell>
          <cell r="G2088">
            <v>41703</v>
          </cell>
        </row>
        <row r="2089">
          <cell r="C2089">
            <v>3809</v>
          </cell>
          <cell r="D2089" t="str">
            <v>Suministro E Instalación De Tubería De Alcantarillado Novafort O Similar D = 24" - 600 Mm</v>
          </cell>
          <cell r="E2089" t="str">
            <v>ML</v>
          </cell>
          <cell r="F2089">
            <v>558270.64</v>
          </cell>
          <cell r="G2089">
            <v>42466</v>
          </cell>
        </row>
        <row r="2090">
          <cell r="C2090">
            <v>3813</v>
          </cell>
          <cell r="D2090" t="str">
            <v>Demolición De Muro Bajo. Incluye Retiro De Material.</v>
          </cell>
          <cell r="E2090" t="str">
            <v>ML</v>
          </cell>
          <cell r="F2090">
            <v>6051.5</v>
          </cell>
          <cell r="G2090">
            <v>42514</v>
          </cell>
        </row>
        <row r="2091">
          <cell r="C2091">
            <v>3814</v>
          </cell>
          <cell r="D2091" t="str">
            <v>Desmonte De Adoquin. Incluye Retiro De Material.</v>
          </cell>
          <cell r="E2091" t="str">
            <v>M2</v>
          </cell>
          <cell r="F2091">
            <v>4619</v>
          </cell>
          <cell r="G2091">
            <v>42514</v>
          </cell>
        </row>
        <row r="2092">
          <cell r="C2092">
            <v>3819</v>
          </cell>
          <cell r="D2092" t="str">
            <v>Suministro E Instalación De Valla Informativa Metálica De 4.00X2.50M.</v>
          </cell>
          <cell r="E2092" t="str">
            <v>UN</v>
          </cell>
          <cell r="F2092">
            <v>3138219</v>
          </cell>
          <cell r="G2092">
            <v>42514</v>
          </cell>
        </row>
        <row r="2093">
          <cell r="C2093">
            <v>3821</v>
          </cell>
          <cell r="D2093" t="str">
            <v>Reemplazo De Elementos Constructivos (Balaustradas).</v>
          </cell>
          <cell r="E2093" t="str">
            <v>UN</v>
          </cell>
          <cell r="F2093">
            <v>20276.5</v>
          </cell>
          <cell r="G2093">
            <v>41670</v>
          </cell>
        </row>
        <row r="2094">
          <cell r="C2094">
            <v>3822</v>
          </cell>
          <cell r="D2094" t="str">
            <v>Pintura Exterior En Vinilo Tipo Coraza A Dos Manos Para Muros, Gradas Y Bordillos.</v>
          </cell>
          <cell r="E2094" t="str">
            <v>ML</v>
          </cell>
          <cell r="F2094">
            <v>8050.55</v>
          </cell>
          <cell r="G2094">
            <v>42514</v>
          </cell>
        </row>
        <row r="2095">
          <cell r="C2095">
            <v>3823</v>
          </cell>
          <cell r="D2095" t="str">
            <v>Suministro E Instalación De Topes De Estacionamiento Para Parqueo.</v>
          </cell>
          <cell r="E2095" t="str">
            <v>UN</v>
          </cell>
          <cell r="F2095">
            <v>25222.52</v>
          </cell>
          <cell r="G2095">
            <v>42198</v>
          </cell>
        </row>
        <row r="2096">
          <cell r="C2096">
            <v>3828</v>
          </cell>
          <cell r="D2096" t="str">
            <v>Arreglo Juegos Infantiles Existentes (2 Muelles O Sube Y Baja De 2 Plazas Con Asientos; 3 Columpios De 2 Plazas; 2 Toboganes Dobles; 1 Rueda; Barras Metálicas; Juego Infantil Compuesto Por Un Tobogán Pequeño, Un Columpio De 2 Plazas Y Una Estructura En Madera Para Colgarse. Ver Diseño.</v>
          </cell>
          <cell r="E2096" t="str">
            <v>GL</v>
          </cell>
          <cell r="F2096">
            <v>5316734.75</v>
          </cell>
          <cell r="G2096">
            <v>42314</v>
          </cell>
        </row>
        <row r="2097">
          <cell r="C2097">
            <v>3829</v>
          </cell>
          <cell r="D2097" t="str">
            <v>Pintura Y Reparacion En Fibra De Vidrio Del Monumento Al Soldado Caido (Ver Diseño)</v>
          </cell>
          <cell r="E2097" t="str">
            <v>GL</v>
          </cell>
          <cell r="F2097">
            <v>2000000</v>
          </cell>
          <cell r="G2097">
            <v>41750</v>
          </cell>
        </row>
        <row r="2098">
          <cell r="C2098">
            <v>3833</v>
          </cell>
          <cell r="D2098" t="str">
            <v>Suministro E Instalación De Complejo Castillo En Madera Pino Pátula Inmunizada. Incluye Deslizadero En Fibra De Vidrio, Cerramiento Y Mallas En Polipropileno, Columpios Y Pasamanos.</v>
          </cell>
          <cell r="E2098" t="str">
            <v>UN</v>
          </cell>
          <cell r="F2098">
            <v>4257754.5</v>
          </cell>
          <cell r="G2098">
            <v>41670</v>
          </cell>
        </row>
        <row r="2099">
          <cell r="C2099">
            <v>3835</v>
          </cell>
          <cell r="D2099" t="str">
            <v>Suministro E Instalación De Sube Y Baja En Madera Pino Pátula Inmunizada.</v>
          </cell>
          <cell r="E2099" t="str">
            <v>UN</v>
          </cell>
          <cell r="F2099">
            <v>259998</v>
          </cell>
          <cell r="G2099">
            <v>41670</v>
          </cell>
        </row>
        <row r="2100">
          <cell r="C2100">
            <v>3837</v>
          </cell>
          <cell r="D2100" t="str">
            <v>Suministro E Instalación De Rueda En Madera.</v>
          </cell>
          <cell r="E2100" t="str">
            <v>UN</v>
          </cell>
          <cell r="F2100">
            <v>822089.25</v>
          </cell>
          <cell r="G2100">
            <v>41670</v>
          </cell>
        </row>
        <row r="2101">
          <cell r="C2101">
            <v>3838</v>
          </cell>
          <cell r="D2101" t="str">
            <v>Diseño, Suministro E Instalación De Redes Eléctricas Y Luminarias.</v>
          </cell>
          <cell r="E2101" t="str">
            <v>UN</v>
          </cell>
          <cell r="F2101">
            <v>3099178</v>
          </cell>
          <cell r="G2101">
            <v>41677</v>
          </cell>
        </row>
        <row r="2102">
          <cell r="C2102">
            <v>3840</v>
          </cell>
          <cell r="D2102" t="str">
            <v>Suministro E Instalación De Columpio De 3.00X1.60M Con Capacidad Para Dos Niños, En Madera Pino Pátula Inmunizada Y Herrajes Metálicos.</v>
          </cell>
          <cell r="E2102" t="str">
            <v>UN</v>
          </cell>
          <cell r="F2102">
            <v>688762</v>
          </cell>
          <cell r="G2102">
            <v>41670</v>
          </cell>
        </row>
        <row r="2103">
          <cell r="C2103">
            <v>3844</v>
          </cell>
          <cell r="D2103" t="str">
            <v>Pintura Y Reparación De Placa Del Monumento.</v>
          </cell>
          <cell r="E2103" t="str">
            <v>GL</v>
          </cell>
          <cell r="F2103">
            <v>4391842</v>
          </cell>
          <cell r="G2103">
            <v>41670</v>
          </cell>
        </row>
        <row r="2104">
          <cell r="C2104">
            <v>3845</v>
          </cell>
          <cell r="D2104" t="str">
            <v>Demolición  De Alfagía Existente En Mal Estado  De 1.00 X 0.20 Metros Incluye Retiro De Material</v>
          </cell>
          <cell r="E2104" t="str">
            <v>ML</v>
          </cell>
          <cell r="F2104">
            <v>8110</v>
          </cell>
          <cell r="G2104">
            <v>41912</v>
          </cell>
        </row>
        <row r="2105">
          <cell r="C2105">
            <v>3847</v>
          </cell>
          <cell r="D2105" t="str">
            <v>Desbaste, Pulida Y Cristalizada De Piedra Bogotana En Fachada</v>
          </cell>
          <cell r="E2105" t="str">
            <v>M2</v>
          </cell>
          <cell r="F2105">
            <v>24076.25</v>
          </cell>
          <cell r="G2105">
            <v>41684</v>
          </cell>
        </row>
        <row r="2106">
          <cell r="C2106">
            <v>3848</v>
          </cell>
          <cell r="D2106" t="str">
            <v>Desbaste, Pulida Y Cristalizada De Piedra Bogotana</v>
          </cell>
          <cell r="E2106" t="str">
            <v>ML</v>
          </cell>
          <cell r="F2106">
            <v>16853.38</v>
          </cell>
          <cell r="G2106">
            <v>41684</v>
          </cell>
        </row>
        <row r="2107">
          <cell r="C2107">
            <v>3849</v>
          </cell>
          <cell r="D2107" t="str">
            <v>Pintura Aplicación De Sika Transparente Para Fachadas Y Culatas, Incluye Limpiador De Sika</v>
          </cell>
          <cell r="E2107" t="str">
            <v>M2</v>
          </cell>
          <cell r="F2107">
            <v>13429.63</v>
          </cell>
          <cell r="G2107">
            <v>42578</v>
          </cell>
        </row>
        <row r="2108">
          <cell r="C2108">
            <v>3852</v>
          </cell>
          <cell r="D2108" t="str">
            <v>Capitulo: Obras Exteriores - Paisajismo</v>
          </cell>
          <cell r="E2108" t="str">
            <v>SD</v>
          </cell>
          <cell r="F2108">
            <v>0</v>
          </cell>
          <cell r="G2108">
            <v>41698</v>
          </cell>
        </row>
        <row r="2109">
          <cell r="C2109">
            <v>3855</v>
          </cell>
          <cell r="D2109" t="str">
            <v>Cerramiento De Lote En Lamina Galvanizada Calibre 24 De 1.22 X 2.44 Metros, Con Soporte En Madera, Altura 2.40 Metros, Incluye Valla Informativa Institucional (Ver Diseño).</v>
          </cell>
          <cell r="E2109" t="str">
            <v>ML</v>
          </cell>
          <cell r="F2109">
            <v>260469.31</v>
          </cell>
          <cell r="G2109">
            <v>41709</v>
          </cell>
        </row>
        <row r="2110">
          <cell r="C2110">
            <v>3856</v>
          </cell>
          <cell r="D2110" t="str">
            <v>Levante En Bloque Samo N° 4 Con Mortero De Pega 1:4 Para Antepecho, Incluye: Pañete Impermeabilizado De 0.15 Metros De Espesor, Estuco Y Acabado En Pintura Tipo I De Exteriores (Locales Cabrito Y Baños).</v>
          </cell>
          <cell r="E2110" t="str">
            <v>ML</v>
          </cell>
          <cell r="F2110">
            <v>64111.69</v>
          </cell>
          <cell r="G2110">
            <v>41710</v>
          </cell>
        </row>
        <row r="2111">
          <cell r="C2111">
            <v>3857</v>
          </cell>
          <cell r="D2111" t="str">
            <v>Capitulo - Equipamento</v>
          </cell>
          <cell r="E2111" t="str">
            <v>SD</v>
          </cell>
          <cell r="F2111">
            <v>0</v>
          </cell>
          <cell r="G2111">
            <v>41711</v>
          </cell>
        </row>
        <row r="2112">
          <cell r="C2112">
            <v>3858</v>
          </cell>
          <cell r="D2112" t="str">
            <v>Capitulo- Gym Biosaludable</v>
          </cell>
          <cell r="E2112" t="str">
            <v>SD</v>
          </cell>
          <cell r="F2112">
            <v>0</v>
          </cell>
          <cell r="G2112">
            <v>41711</v>
          </cell>
        </row>
        <row r="2113">
          <cell r="C2113">
            <v>3859</v>
          </cell>
          <cell r="D2113" t="str">
            <v>Capitulo - Varios</v>
          </cell>
          <cell r="E2113" t="str">
            <v>SD</v>
          </cell>
          <cell r="F2113">
            <v>0</v>
          </cell>
          <cell r="G2113">
            <v>41711</v>
          </cell>
        </row>
        <row r="2114">
          <cell r="C2114">
            <v>3862</v>
          </cell>
          <cell r="D2114" t="str">
            <v>Estructura En Tabletas De Madera De 0,05 X 0.03 X 1.00 Metro, Para Fachada En Madera Teka</v>
          </cell>
          <cell r="E2114" t="str">
            <v>M2</v>
          </cell>
          <cell r="F2114">
            <v>167034.01999999999</v>
          </cell>
          <cell r="G2114">
            <v>41717</v>
          </cell>
        </row>
        <row r="2115">
          <cell r="C2115">
            <v>3863</v>
          </cell>
          <cell r="D2115" t="str">
            <v>Paisajismo Autosostenible: Sistema De Jardin Autoirrigado (Tec-Garden), Para Parques Segunda Fase (Ver Diseño).</v>
          </cell>
          <cell r="E2115" t="str">
            <v>M2</v>
          </cell>
          <cell r="F2115">
            <v>145076</v>
          </cell>
          <cell r="G2115">
            <v>41717</v>
          </cell>
        </row>
        <row r="2116">
          <cell r="C2116">
            <v>3865</v>
          </cell>
          <cell r="D2116" t="str">
            <v>Levante En Bloque Samo N° 4 Con Mortero De Pega 1:4, Incluye Pañete De 0.15 Metros De Espesor, Estuco Y Acabado En Pintura Tipo I De Exteriores, Locales Islita Parte Inferior De Barra.</v>
          </cell>
          <cell r="E2116" t="str">
            <v>ML</v>
          </cell>
          <cell r="F2116">
            <v>42930.080000000002</v>
          </cell>
          <cell r="G2116">
            <v>41715</v>
          </cell>
        </row>
        <row r="2117">
          <cell r="C2117">
            <v>3867</v>
          </cell>
          <cell r="D2117" t="str">
            <v>Chimenea En Ladrillo Tolete N° 3,  De 0.70 Metros De Ancho X 1.00 Metro De Alto, Incluye Cubierta En Concreto De 3000 Psi De 0.05 Metros De Espesor Soportada Sobre Tuberia Galvanizada De 3" De Espesor Locales Cabrito.</v>
          </cell>
          <cell r="E2117" t="str">
            <v>UN</v>
          </cell>
          <cell r="F2117">
            <v>324583.06</v>
          </cell>
          <cell r="G2117">
            <v>41715</v>
          </cell>
        </row>
        <row r="2118">
          <cell r="C2118">
            <v>3868</v>
          </cell>
          <cell r="D2118" t="str">
            <v>Rampa En Concreto De 5.00 X 1.21 Metros, Con Espesor De 0.10 Metros Con Acabado Segun Diseño (Ver Diseño), Incluye Relleno En Material Seleccionado De 0.15 Metros.</v>
          </cell>
          <cell r="E2118" t="str">
            <v>UN</v>
          </cell>
          <cell r="F2118">
            <v>385045.73</v>
          </cell>
          <cell r="G2118">
            <v>41715</v>
          </cell>
        </row>
        <row r="2119">
          <cell r="C2119">
            <v>3869</v>
          </cell>
          <cell r="D2119" t="str">
            <v>Adoquin Vehicular De Concreto De Color E= 0.08 Metros, Con Estructura De Subbase, Gradacion B= 400, E= 0.25 Metros Mas Capa De Arena Mas Adoquin E= 0.08 Metros.</v>
          </cell>
          <cell r="E2119" t="str">
            <v>M2</v>
          </cell>
          <cell r="F2119">
            <v>87117.36</v>
          </cell>
          <cell r="G2119">
            <v>41715</v>
          </cell>
        </row>
        <row r="2120">
          <cell r="C2120">
            <v>3872</v>
          </cell>
          <cell r="D2120" t="str">
            <v>Suministro E Instalacion De Topellantas</v>
          </cell>
          <cell r="E2120" t="str">
            <v>UN</v>
          </cell>
          <cell r="F2120">
            <v>54226.41</v>
          </cell>
          <cell r="G2120">
            <v>42578</v>
          </cell>
        </row>
        <row r="2121">
          <cell r="C2121">
            <v>3875</v>
          </cell>
          <cell r="D2121" t="str">
            <v>Suministro E Instalacion De Piso En Piedra Muñeca De 0.80 X 0.40 Metros</v>
          </cell>
          <cell r="E2121" t="str">
            <v>M2</v>
          </cell>
          <cell r="F2121">
            <v>164162.88</v>
          </cell>
          <cell r="G2121">
            <v>41716</v>
          </cell>
        </row>
        <row r="2122">
          <cell r="C2122">
            <v>3877</v>
          </cell>
          <cell r="D2122" t="str">
            <v>Suministro E Instalacion De Caneca En Granito Pulido (Ver Diseño)</v>
          </cell>
          <cell r="E2122" t="str">
            <v>UN</v>
          </cell>
          <cell r="F2122">
            <v>2146998.33</v>
          </cell>
          <cell r="G2122">
            <v>41716</v>
          </cell>
        </row>
        <row r="2123">
          <cell r="C2123">
            <v>3879</v>
          </cell>
          <cell r="D2123" t="str">
            <v>Suministro Y Aplicacion De Granito Lavado Para Tranque En Acceso, Color Beige Para Piso</v>
          </cell>
          <cell r="E2123" t="str">
            <v>M2</v>
          </cell>
          <cell r="F2123">
            <v>30991.67</v>
          </cell>
          <cell r="G2123">
            <v>41725</v>
          </cell>
        </row>
        <row r="2124">
          <cell r="C2124">
            <v>3880</v>
          </cell>
          <cell r="D2124" t="str">
            <v>Levante De Muro En Bloque De Cemento Vibrado E= 0.15 Metros, Relleno En Concreto De 3000 Psi, Varilla De 1/2" Cada 0.20 Metros, Incluye: Mortero 1:4 Impermeabilizado Cara  Exterior Y Viga Corona De 0.16 X 0.10 Metros Reforzada.</v>
          </cell>
          <cell r="E2124" t="str">
            <v>M2</v>
          </cell>
          <cell r="F2124">
            <v>206063.66</v>
          </cell>
          <cell r="G2124">
            <v>42496</v>
          </cell>
        </row>
        <row r="2125">
          <cell r="C2125">
            <v>3882</v>
          </cell>
          <cell r="D2125" t="str">
            <v>Bancas En Mamposteria, Recubiertas En La Parte Superior Con Tablas De Madera Deck, H= 0.50 Metros (Ver Diseño) Y En La Parte Inferior Con Piedra China Lavada</v>
          </cell>
          <cell r="E2125" t="str">
            <v>ML</v>
          </cell>
          <cell r="F2125">
            <v>532253.98</v>
          </cell>
          <cell r="G2125">
            <v>41725</v>
          </cell>
        </row>
        <row r="2126">
          <cell r="C2126">
            <v>3883</v>
          </cell>
          <cell r="D2126" t="str">
            <v>Suministro E Instalacion De Banca Corrida En Concreto Pulido (Ver Diseño)</v>
          </cell>
          <cell r="E2126" t="str">
            <v>ML</v>
          </cell>
          <cell r="F2126">
            <v>469357.82</v>
          </cell>
          <cell r="G2126">
            <v>42496</v>
          </cell>
        </row>
        <row r="2127">
          <cell r="C2127">
            <v>3886</v>
          </cell>
          <cell r="D2127" t="str">
            <v>Suministro E Instalacion De Cubierta En Teja Thermoacustica Tipo Trapezoidal De 1.8 Mm De Espesor, Color Azul, Incluye Estructura Metalica De Soporte, Sellante Y Tornilleria (Ver Diseño)</v>
          </cell>
          <cell r="E2127" t="str">
            <v>M2</v>
          </cell>
          <cell r="F2127">
            <v>104068.74</v>
          </cell>
          <cell r="G2127">
            <v>41716</v>
          </cell>
        </row>
        <row r="2128">
          <cell r="C2128">
            <v>3887</v>
          </cell>
          <cell r="D2128" t="str">
            <v>Viga Canal En Concreto De 3500 Psi De 0.30 Metros De Ancho X 0.30 Metros De Alto X 0.12 Metros De Espesor En Las Paredes Y 0.08 Metros En La Base, No Incluye Acero De Refuerzo (Ver Diseño)</v>
          </cell>
          <cell r="E2128" t="str">
            <v>ML</v>
          </cell>
          <cell r="F2128">
            <v>129533.11</v>
          </cell>
          <cell r="G2128">
            <v>41936</v>
          </cell>
        </row>
        <row r="2129">
          <cell r="C2129">
            <v>3888</v>
          </cell>
          <cell r="D2129" t="str">
            <v>Poyo En Concreto De 2000 Psi, E= 0.05 Metros, Incluye Enchape En Ceramica De 0.20 X 0.20 Metros (Ver Diseño)</v>
          </cell>
          <cell r="E2129" t="str">
            <v>M2</v>
          </cell>
          <cell r="F2129">
            <v>45891.6</v>
          </cell>
          <cell r="G2129">
            <v>42578</v>
          </cell>
        </row>
        <row r="2130">
          <cell r="C2130">
            <v>3890</v>
          </cell>
          <cell r="D2130" t="str">
            <v>Suministro E Instalacion De Puerta De Estera Metalica Calibre 20 Para Modulos De Cocina Cabrito De 2.00 Metros X 1.00 Metro, Incluye Marco, Pintura Y Todos Los Elementos Necesarios Para Su Instalacion</v>
          </cell>
          <cell r="E2130" t="str">
            <v>UN</v>
          </cell>
          <cell r="F2130">
            <v>491281.94</v>
          </cell>
          <cell r="G2130">
            <v>41716</v>
          </cell>
        </row>
        <row r="2131">
          <cell r="C2131">
            <v>3892</v>
          </cell>
          <cell r="D2131" t="str">
            <v>Suministro E Instalacion De Puerta De Estera Metalica Para Modulos De Cocina Cabrito De 1,88 Metros X 1.00 Metro, Incluye Marco, Pintura Y Todos Los Elementos Necesarios Para Su Instalacion (Ver Diseño)</v>
          </cell>
          <cell r="E2131" t="str">
            <v>UN</v>
          </cell>
          <cell r="F2131">
            <v>441308.05</v>
          </cell>
          <cell r="G2131">
            <v>41716</v>
          </cell>
        </row>
        <row r="2132">
          <cell r="C2132">
            <v>3894</v>
          </cell>
          <cell r="D2132" t="str">
            <v>Suministro E Instalacion De Puerta De Estera Metalica Calibre 20 Para Modulos De Locales Islita De 2.00 Metros X 1.20 Metros, Incluye Marco, Pintura Y Todos Los Elementos Necesarios Para Su Instalacion</v>
          </cell>
          <cell r="E2132" t="str">
            <v>UN</v>
          </cell>
          <cell r="F2132">
            <v>568881.93999999994</v>
          </cell>
          <cell r="G2132">
            <v>41716</v>
          </cell>
        </row>
        <row r="2133">
          <cell r="C2133">
            <v>3896</v>
          </cell>
          <cell r="D2133" t="str">
            <v>Suministro E Instalacion De Puerta De Estera Calibre 20 Para Modulos De Locales Islita De 1.50 Metros X 1,00 Metro, Incluye Marco, Pintura Y Todos Los Elementos Necesarios Para Su Instalacion</v>
          </cell>
          <cell r="E2133" t="str">
            <v>UN</v>
          </cell>
          <cell r="F2133">
            <v>362873.08</v>
          </cell>
          <cell r="G2133">
            <v>41716</v>
          </cell>
        </row>
        <row r="2134">
          <cell r="C2134">
            <v>3898</v>
          </cell>
          <cell r="D2134" t="str">
            <v>Suministro E Instalacion De Puerta Metalica De Baños Calibre 22 De 0.60 Metros X 2.10 Metros, Incluye Marco, Cerradura, Bisagras,  Acabado En Pintura Y Rejilla De 0.60 X 0.60 Metros Parte Inferior</v>
          </cell>
          <cell r="E2134" t="str">
            <v>UN</v>
          </cell>
          <cell r="F2134">
            <v>253140.97</v>
          </cell>
          <cell r="G2134">
            <v>42578</v>
          </cell>
        </row>
        <row r="2135">
          <cell r="C2135">
            <v>3899</v>
          </cell>
          <cell r="D2135" t="str">
            <v>Cabina Disjockey Locales Cabrito Y La Islita (Ver Diseño)</v>
          </cell>
          <cell r="E2135" t="str">
            <v>UN</v>
          </cell>
          <cell r="F2135">
            <v>4500000</v>
          </cell>
          <cell r="G2135">
            <v>41716</v>
          </cell>
        </row>
        <row r="2136">
          <cell r="C2136">
            <v>3901</v>
          </cell>
          <cell r="D2136" t="str">
            <v>Suministro E Instalacion De Acrilicos Con Vinilo De Corte De 0.66 X 0.20 Metros Para Señalizacion Interna</v>
          </cell>
          <cell r="E2136" t="str">
            <v>UN</v>
          </cell>
          <cell r="F2136">
            <v>68152.83</v>
          </cell>
          <cell r="G2136">
            <v>41717</v>
          </cell>
        </row>
        <row r="2137">
          <cell r="C2137">
            <v>3902</v>
          </cell>
          <cell r="D2137" t="str">
            <v>Suministro Y Aplicacion De Pintura Reflectiva Para Parqueadero En Franjas De 0.15 Metros</v>
          </cell>
          <cell r="E2137" t="str">
            <v>ML</v>
          </cell>
          <cell r="F2137">
            <v>14471.9</v>
          </cell>
          <cell r="G2137">
            <v>41717</v>
          </cell>
        </row>
        <row r="2138">
          <cell r="C2138">
            <v>3904</v>
          </cell>
          <cell r="D2138" t="str">
            <v>Barra De Apoyo De Atencion Recubierta En Granato De 0.02 Metros De Espesor En Locales Islita (Ver Diseño)</v>
          </cell>
          <cell r="E2138" t="str">
            <v>M2</v>
          </cell>
          <cell r="F2138">
            <v>211531.25</v>
          </cell>
          <cell r="G2138">
            <v>41719</v>
          </cell>
        </row>
        <row r="2139">
          <cell r="C2139">
            <v>3906</v>
          </cell>
          <cell r="D2139" t="str">
            <v>Suministro E Instalacion De Mesas En Aluminio De 0.80 Metros De Diametro Empotradas Al Piso Locales Cabrito Y La Islita (Ver Diseño)</v>
          </cell>
          <cell r="E2139" t="str">
            <v>UN</v>
          </cell>
          <cell r="F2139">
            <v>138052.97</v>
          </cell>
          <cell r="G2139">
            <v>41719</v>
          </cell>
        </row>
        <row r="2140">
          <cell r="C2140">
            <v>3909</v>
          </cell>
          <cell r="D2140" t="str">
            <v>Suministro E Instalacion De Barra Divisoria Para Atencion Al Publico De Locales Islita En Acrilico De 1.80 X 1.00 X 0.20 Metros (Ver Diseño)</v>
          </cell>
          <cell r="E2140" t="str">
            <v>UN</v>
          </cell>
          <cell r="F2140">
            <v>95677.47</v>
          </cell>
          <cell r="G2140">
            <v>41723</v>
          </cell>
        </row>
        <row r="2141">
          <cell r="C2141">
            <v>3914</v>
          </cell>
          <cell r="D2141" t="str">
            <v>Suministro E Instalacion De Carpa Parasol Fija Estilo Pico De Loro, Con Gola, Estructura En Tuberia Redonda Galvanizada De 1", Calibre 16, Con Cerchas Intermedias De Amarre, Pintada En Anticorrosivo Y Acabado En Esmalte, Cubierta En Lona Plastica 100% Impermeable (Ver Diseño)</v>
          </cell>
          <cell r="E2141" t="str">
            <v>M2</v>
          </cell>
          <cell r="F2141">
            <v>255000</v>
          </cell>
          <cell r="G2141">
            <v>42109</v>
          </cell>
        </row>
        <row r="2142">
          <cell r="C2142">
            <v>3915</v>
          </cell>
          <cell r="D2142" t="str">
            <v>Suministro E Instalacion De Lavamanos En Granito Fundido Locales Cabrito (Ver Diseño)</v>
          </cell>
          <cell r="E2142" t="str">
            <v>UN</v>
          </cell>
          <cell r="F2142">
            <v>452818.31</v>
          </cell>
          <cell r="G2142">
            <v>41725</v>
          </cell>
        </row>
        <row r="2143">
          <cell r="C2143">
            <v>3916</v>
          </cell>
          <cell r="D2143" t="str">
            <v>Construccion De Sumideros De 1.70 X 1.20 Metros, Incluye Rampa De Acceso De A= 0.80 Metros, E= 0.15 Metros Y 1.00 Metro &lt; H &lt; 1.50 Metros, No Incluye Acero De Refuerzo (Ver Diseño)</v>
          </cell>
          <cell r="E2143" t="str">
            <v>UN</v>
          </cell>
          <cell r="F2143">
            <v>3176576.02</v>
          </cell>
          <cell r="G2143">
            <v>41723</v>
          </cell>
        </row>
        <row r="2144">
          <cell r="C2144">
            <v>3920</v>
          </cell>
          <cell r="D2144" t="str">
            <v>Suministro, Transporte E Instalacion De Bolardos En Concreto De 3500 Psi Con Acabado En Piedra China Lavada, Cada 1.50 Metros Con Cables Tipo Guaya De 1/4", Base Integrada Al Bolardo En Hierro Nodular Bajo Norma Astm-A536 De 0.06 Metros De Diametro X 0.30 Metros De Longitud, Para Anclar El Bolardo Al Concreto, Vaciado De Concreto De 21 Mpa Para Fijacion De Bolardo De 0.20 X 0.20 X H= 0.45 Metros, Incluye: Demolicion De Piso De Adoquin, Excavacion, Resane De Superficie Y Todos Los Demas Elementos</v>
          </cell>
          <cell r="E2144" t="str">
            <v>UN</v>
          </cell>
          <cell r="F2144">
            <v>459531.94</v>
          </cell>
          <cell r="G2144">
            <v>41724</v>
          </cell>
        </row>
        <row r="2145">
          <cell r="C2145">
            <v>3924</v>
          </cell>
          <cell r="D2145" t="str">
            <v>Locales Comerciales Cabrito Y La Islita (Ver Diseño)</v>
          </cell>
          <cell r="E2145" t="str">
            <v>UN</v>
          </cell>
          <cell r="F2145">
            <v>8453850.3000000007</v>
          </cell>
          <cell r="G2145">
            <v>41724</v>
          </cell>
        </row>
        <row r="2146">
          <cell r="C2146">
            <v>3925</v>
          </cell>
          <cell r="D2146" t="str">
            <v>Suministro E Instalacion De Banca En Concreto De 3000 Psi Con Apoyo En Tablas De Madera Deck De 1.61 Metros X 0.60 Metros Locales Cabrito Y La Islita (Ver Diseño)</v>
          </cell>
          <cell r="E2146" t="str">
            <v>UN</v>
          </cell>
          <cell r="F2146">
            <v>646309.07999999996</v>
          </cell>
          <cell r="G2146">
            <v>41725</v>
          </cell>
        </row>
        <row r="2147">
          <cell r="C2147">
            <v>3927</v>
          </cell>
          <cell r="D2147" t="str">
            <v>Suministro E Instalacion De Rejilla De Aluminio 3" X 2"</v>
          </cell>
          <cell r="E2147" t="str">
            <v>UN</v>
          </cell>
          <cell r="F2147">
            <v>14639.81</v>
          </cell>
          <cell r="G2147">
            <v>41726</v>
          </cell>
        </row>
        <row r="2148">
          <cell r="C2148">
            <v>3929</v>
          </cell>
          <cell r="D2148" t="str">
            <v>Suministro E Instalacion De Rejillas De 5" X 3" En Aluminio</v>
          </cell>
          <cell r="E2148" t="str">
            <v>UN</v>
          </cell>
          <cell r="F2148">
            <v>28523.88</v>
          </cell>
          <cell r="G2148">
            <v>41726</v>
          </cell>
        </row>
        <row r="2149">
          <cell r="C2149">
            <v>3930</v>
          </cell>
          <cell r="D2149" t="str">
            <v>Viga De Amarre En Concreto De 3500 Psi De 0.80 X 0.60 Metros, Incluye: Acero De Refuerzo 6 Varillas D=1/2", 16 Varillas De 5/8" Y Estribos D=3/8" A Cada 0.15 Metros (Ver Diseño).</v>
          </cell>
          <cell r="E2149" t="str">
            <v>ML</v>
          </cell>
          <cell r="F2149">
            <v>654823.24</v>
          </cell>
          <cell r="G2149">
            <v>41767</v>
          </cell>
        </row>
        <row r="2150">
          <cell r="C2150">
            <v>3931</v>
          </cell>
          <cell r="D2150" t="str">
            <v>Columna En Concreto De 3000 Psi, De 0.15 X 0.30 Metros, Incluye Acero De Refuerzo 2 Varillas D= 1/2", Estribos D= 1/4", A Cada 0.20 Metros Para Confinamiento De Muro (Ver Diseño).</v>
          </cell>
          <cell r="E2150" t="str">
            <v>ML</v>
          </cell>
          <cell r="F2150">
            <v>72132.490000000005</v>
          </cell>
          <cell r="G2150">
            <v>41767</v>
          </cell>
        </row>
        <row r="2151">
          <cell r="C2151">
            <v>3932</v>
          </cell>
          <cell r="D2151" t="str">
            <v>Viga De Amarre En Concreto De 3500 Psi De 0.30 X 0.85 Metros, Incluye Acero De Refuerzo 8 Varillas D= 1/2" Y Estribos D= 3/8" A Cada 0.15 Metros (Ver Diseño).</v>
          </cell>
          <cell r="E2151" t="str">
            <v>ML</v>
          </cell>
          <cell r="F2151">
            <v>300722.21000000002</v>
          </cell>
          <cell r="G2151">
            <v>41767</v>
          </cell>
        </row>
        <row r="2152">
          <cell r="C2152">
            <v>3933</v>
          </cell>
          <cell r="D2152" t="str">
            <v>Vigueta En Concreto De 3500 Psi De 0.39 X 0.15 Metros, Incluye Acero De Refuerzo 4 Varillas De 1/2" Y Estribos De 3/8" A Cada 0.15 Metros (Ver Diseño).</v>
          </cell>
          <cell r="E2152" t="str">
            <v>ML</v>
          </cell>
          <cell r="F2152">
            <v>206687.88</v>
          </cell>
          <cell r="G2152">
            <v>41767</v>
          </cell>
        </row>
        <row r="2153">
          <cell r="C2153">
            <v>3934</v>
          </cell>
          <cell r="D2153" t="str">
            <v>Plantilla En Concreto De 3500 Psi, Espesor E= 0.06 Metros, Incluye Malla Electrosoldada</v>
          </cell>
          <cell r="E2153" t="str">
            <v>M2</v>
          </cell>
          <cell r="F2153">
            <v>59819.15</v>
          </cell>
          <cell r="G2153">
            <v>41767</v>
          </cell>
        </row>
        <row r="2154">
          <cell r="C2154">
            <v>3935</v>
          </cell>
          <cell r="D2154" t="str">
            <v>Pañete Pulido Sobre Muro Con Mortero 1:4</v>
          </cell>
          <cell r="E2154" t="str">
            <v>M2</v>
          </cell>
          <cell r="F2154">
            <v>17263.72</v>
          </cell>
          <cell r="G2154">
            <v>42314</v>
          </cell>
        </row>
        <row r="2155">
          <cell r="C2155">
            <v>3936</v>
          </cell>
          <cell r="D2155" t="str">
            <v>Viga En Concreto De 3500 Psi De 0.30 X 0.40 Metros, Incluye Acero De Refuerzo 8 Varillas De 5/8" Y Estribos De 3/8" A Cada 0.25 Metros (Ver Diseño).</v>
          </cell>
          <cell r="E2155" t="str">
            <v>ML</v>
          </cell>
          <cell r="F2155">
            <v>163345.60000000001</v>
          </cell>
          <cell r="G2155">
            <v>41767</v>
          </cell>
        </row>
        <row r="2156">
          <cell r="C2156">
            <v>3937</v>
          </cell>
          <cell r="D2156" t="str">
            <v>Juntas De Dilatacion Con Cinta Sika Pvc De Junta 0 - 22 Y Sikaflex De 300 Cc O Similar (Ver Diseño)</v>
          </cell>
          <cell r="E2156" t="str">
            <v>ML</v>
          </cell>
          <cell r="F2156">
            <v>59146.73</v>
          </cell>
          <cell r="G2156">
            <v>41767</v>
          </cell>
        </row>
        <row r="2157">
          <cell r="C2157">
            <v>3939</v>
          </cell>
          <cell r="D2157" t="str">
            <v>Suministro E Instalacion De Membrana Geotextil (Ver Diseño).</v>
          </cell>
          <cell r="E2157" t="str">
            <v>M2</v>
          </cell>
          <cell r="F2157">
            <v>18907.11</v>
          </cell>
          <cell r="G2157">
            <v>42417</v>
          </cell>
        </row>
        <row r="2158">
          <cell r="C2158">
            <v>3940</v>
          </cell>
          <cell r="D2158" t="str">
            <v>Punto De Soldadura Para Traslapos De Varillas De 1" (Ver Diseño).</v>
          </cell>
          <cell r="E2158" t="str">
            <v>UN</v>
          </cell>
          <cell r="F2158">
            <v>35191.410000000003</v>
          </cell>
          <cell r="G2158">
            <v>41767</v>
          </cell>
        </row>
        <row r="2159">
          <cell r="C2159">
            <v>3941</v>
          </cell>
          <cell r="D2159" t="str">
            <v>Zapata Corrida En Concreto De 3000 Psi Pre Mezclado De 1.20 X 0.30 X 2.00 Metros, Incluye Acero De Refuerzo De 1/2" A Cada 0.20 Metros (Ver Diseño).</v>
          </cell>
          <cell r="E2159" t="str">
            <v>UN</v>
          </cell>
          <cell r="F2159">
            <v>410921.79</v>
          </cell>
          <cell r="G2159">
            <v>41767</v>
          </cell>
        </row>
        <row r="2160">
          <cell r="C2160">
            <v>3942</v>
          </cell>
          <cell r="D2160" t="str">
            <v>Pedestal En Concreto De 3000 Psi De 0.40 X 0.50 X 2.00 Metros, Incluye Acero De Refuerzo De 3/8" A Cada 0.30 Metros Y Ganchos De 1/2" A Cada 0.20 Metros (Ver Diseño).</v>
          </cell>
          <cell r="E2160" t="str">
            <v>UN</v>
          </cell>
          <cell r="F2160">
            <v>325894.37</v>
          </cell>
          <cell r="G2160">
            <v>41767</v>
          </cell>
        </row>
        <row r="2161">
          <cell r="C2161">
            <v>3943</v>
          </cell>
          <cell r="D2161" t="str">
            <v>Zapata Corrida En Concreto De 3000 Psi Pre Mezclado De 1.20 X 0.30 X 2.70 Metros, Incluye Acero De Refuerzo De 1/2" A Cada 0.20 Metros (Ver Diseño).</v>
          </cell>
          <cell r="E2161" t="str">
            <v>UN</v>
          </cell>
          <cell r="F2161">
            <v>542913.46</v>
          </cell>
          <cell r="G2161">
            <v>41767</v>
          </cell>
        </row>
        <row r="2162">
          <cell r="C2162">
            <v>3944</v>
          </cell>
          <cell r="D2162" t="str">
            <v>Pedestal En Concreto De 3000 Psi Pre Mezclado De 0.40 X 0.50 X 2 70 Metros, Incluye Acero De Refuerzo De 3/8", Estribos De 3/8" A Cada 0.30 Metros Y Ganchos De 1/2" A Cada 0.20 Metros (Ver Diseño).</v>
          </cell>
          <cell r="E2162" t="str">
            <v>UN</v>
          </cell>
          <cell r="F2162">
            <v>416465.71</v>
          </cell>
          <cell r="G2162">
            <v>41767</v>
          </cell>
        </row>
        <row r="2163">
          <cell r="C2163">
            <v>3945</v>
          </cell>
          <cell r="D2163" t="str">
            <v>Suministro E Instalacion De Griferia De Pared Tipo Push Antivandalica, Incluye Sifon Para Baños (Ver Diseño).</v>
          </cell>
          <cell r="E2163" t="str">
            <v>UN</v>
          </cell>
          <cell r="F2163">
            <v>209373.6</v>
          </cell>
          <cell r="G2163">
            <v>41736</v>
          </cell>
        </row>
        <row r="2164">
          <cell r="C2164">
            <v>3946</v>
          </cell>
          <cell r="D2164" t="str">
            <v>Pintura En Vinilo Tipo 1A, Con Adicion De Acronal Para Muros Color Gris Basalto (Ver Diseño).</v>
          </cell>
          <cell r="E2164" t="str">
            <v>M2</v>
          </cell>
          <cell r="F2164">
            <v>12956.98</v>
          </cell>
          <cell r="G2164">
            <v>42496</v>
          </cell>
        </row>
        <row r="2165">
          <cell r="C2165">
            <v>3948</v>
          </cell>
          <cell r="D2165" t="str">
            <v>Bolardo Metalico Cuerpo Estriado En Hierro Fundido, Anclado Al Piso (Ver Diseño).</v>
          </cell>
          <cell r="E2165" t="str">
            <v>UN</v>
          </cell>
          <cell r="F2165">
            <v>183529.85</v>
          </cell>
          <cell r="G2165">
            <v>42514</v>
          </cell>
        </row>
        <row r="2166">
          <cell r="C2166">
            <v>3949</v>
          </cell>
          <cell r="D2166" t="str">
            <v>Formaleteria En Madera, Incluye Gatos, Cerchas, Crucetas, Chazas Y Guarderas (Ver Diseño).</v>
          </cell>
          <cell r="E2166" t="str">
            <v>M2</v>
          </cell>
          <cell r="F2166">
            <v>23549.65</v>
          </cell>
          <cell r="G2166">
            <v>41732</v>
          </cell>
        </row>
        <row r="2167">
          <cell r="C2167">
            <v>3950</v>
          </cell>
          <cell r="D2167" t="str">
            <v>Zapata En Concreto De 3500 Psi De 1.50 X 1.00 X 0.50 Metros, Incluye Acero De Refuerzo 16 Varillas De 1/2" Y Estribos De 1/2" A Cada 0.15 Metros (Ver Diseño).</v>
          </cell>
          <cell r="E2167" t="str">
            <v>UN</v>
          </cell>
          <cell r="F2167">
            <v>1091134.72</v>
          </cell>
          <cell r="G2167">
            <v>41767</v>
          </cell>
        </row>
        <row r="2168">
          <cell r="C2168">
            <v>3951</v>
          </cell>
          <cell r="D2168" t="str">
            <v>Suministro E Instalacion De Valla Informativa Metalica De 8.00 X 4.00  Metros (Ver Diseño).</v>
          </cell>
          <cell r="E2168" t="str">
            <v>UN</v>
          </cell>
          <cell r="F2168">
            <v>5502328.8899999997</v>
          </cell>
          <cell r="G2168">
            <v>42201</v>
          </cell>
        </row>
        <row r="2169">
          <cell r="C2169">
            <v>3952</v>
          </cell>
          <cell r="D2169" t="str">
            <v>Suministro E Instalacion De Lavamanos Corrido En Mamposteria Y Losa, Acabado En Granito Pulido (Ver Diseño).</v>
          </cell>
          <cell r="E2169" t="str">
            <v>ML</v>
          </cell>
          <cell r="F2169">
            <v>321502.59999999998</v>
          </cell>
          <cell r="G2169">
            <v>42538</v>
          </cell>
        </row>
        <row r="2170">
          <cell r="C2170">
            <v>3953</v>
          </cell>
          <cell r="D2170" t="str">
            <v>Cerramiento En Tuberia Galvanizada De 2", Altura H= 1.20 Metros (Ver Diseño).</v>
          </cell>
          <cell r="E2170" t="str">
            <v>M2</v>
          </cell>
          <cell r="F2170">
            <v>196075.96</v>
          </cell>
          <cell r="G2170">
            <v>42578</v>
          </cell>
        </row>
        <row r="2171">
          <cell r="C2171">
            <v>3955</v>
          </cell>
          <cell r="D2171" t="str">
            <v>Suministro E Instalacion De Piso En Piedra Ceiba De 0.23 X 0.90 Metros, Color Madera (Ver Diseño).</v>
          </cell>
          <cell r="E2171" t="str">
            <v>M2</v>
          </cell>
          <cell r="F2171">
            <v>193780.51</v>
          </cell>
          <cell r="G2171">
            <v>41767</v>
          </cell>
        </row>
        <row r="2172">
          <cell r="C2172">
            <v>3958</v>
          </cell>
          <cell r="D2172" t="str">
            <v>Suministro E Instalacion De Orinal Corrido De 0.50 Metros Y Muro Salpicadero De Una Pieza De 2.00 X 1.12 Metros En Acero Inoxidable Calibre 20 (Ver Diseño).</v>
          </cell>
          <cell r="E2172" t="str">
            <v>ML</v>
          </cell>
          <cell r="F2172">
            <v>392682.09</v>
          </cell>
          <cell r="G2172">
            <v>42538</v>
          </cell>
        </row>
        <row r="2173">
          <cell r="C2173">
            <v>3959</v>
          </cell>
          <cell r="D2173" t="str">
            <v>Muelle Formas Diversas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Protegerlos De Manera Especial, Pintura A 3 Manos ( 5 En Los Cantos), De Esmalte Poliuretano Texturado Exento De Plomo Y Con Alta Resistencia A La Meteorizacion, (Ver Diseño)</v>
          </cell>
          <cell r="E2173" t="str">
            <v>UN</v>
          </cell>
          <cell r="F2173">
            <v>1000000</v>
          </cell>
          <cell r="G2173">
            <v>41767</v>
          </cell>
        </row>
        <row r="2174">
          <cell r="C2174">
            <v>3960</v>
          </cell>
          <cell r="D2174" t="str">
            <v>Conjuntos Modulares Dinamix Dx 203 O Similar Con Postes Con Postes De Madera Laminada De Pino Escandinavo Para Evitar Grietas Y Asegurar La Resistencia Estructural De Los Puntales,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 (Ver Diseño)</v>
          </cell>
          <cell r="E2174" t="str">
            <v>UN</v>
          </cell>
          <cell r="F2174">
            <v>17400000</v>
          </cell>
          <cell r="G2174">
            <v>41767</v>
          </cell>
        </row>
        <row r="2175">
          <cell r="C2175">
            <v>3961</v>
          </cell>
          <cell r="D2175" t="str">
            <v>Conjuntos Modulares Dinamix Jr 400, De Diferentes Compuestos Metalicos Muy Resistentes A La Corrosion, Al Desgaste Y Al Vandalismo Como El Acero Inoxidable, Aluminio Anonizado, Hierro Con Zincado Electrolitico Y Lacado En Polvo Y Acero Galvanizado En Caliente, Paneles Idpe En Polietileno De Baja Densidad, Piezas De Plastico En Polietileno, Caucho Y Metacrilato, Piezas Metalicas En Acero S-235 Galvanizado Y Lacado, Acero Inox Aisi-30, Tornilleria En Acero Inox Aisi-304, Pintura A Una (Ver Diseño)</v>
          </cell>
          <cell r="E2175" t="str">
            <v>UN</v>
          </cell>
          <cell r="F2175">
            <v>17400000</v>
          </cell>
          <cell r="G2175">
            <v>41767</v>
          </cell>
        </row>
        <row r="2176">
          <cell r="C2176">
            <v>3963</v>
          </cell>
          <cell r="D2176" t="str">
            <v>Suministro E Instalacion De Cuadrata En Piedra Antizana De 0.40 X 0.40 Metros (Ver Diseño).</v>
          </cell>
          <cell r="E2176" t="str">
            <v>M2</v>
          </cell>
          <cell r="F2176">
            <v>118513.91</v>
          </cell>
          <cell r="G2176">
            <v>41767</v>
          </cell>
        </row>
        <row r="2177">
          <cell r="C2177">
            <v>3965</v>
          </cell>
          <cell r="D2177" t="str">
            <v>Banca En Concreto Tipo 1 De 2.40 X 0.70 X 0.73 Metros Y Mesa De 0.80 X 0.80 X 0.31 Metros, Conformado Por Asiento Con Espaldar Y Prisma Esquinero Cerrado, Consta De Una Placa Alargada En Concreto Armado De 3000 Psi Y Una Losa De Concreto Armado Que Srve Como Espaldar Del Asiento, Una Mesa O Prisma Elaborado En Concreto Armado De 3000 Psi Dilatado Al Piso A 0.05 Metros (Ver Diseño).</v>
          </cell>
          <cell r="E2177" t="str">
            <v>UN</v>
          </cell>
          <cell r="F2177">
            <v>3361716.34</v>
          </cell>
          <cell r="G2177">
            <v>41767</v>
          </cell>
        </row>
        <row r="2178">
          <cell r="C2178">
            <v>3966</v>
          </cell>
          <cell r="D2178" t="str">
            <v>Prisma En Concreto De 0.60 X 0.60 X 0.40 Metros, Zocalo Rebajado En La Cara Inferior Que Lo Levanta Para Salvar Las Irregularidades Del Suelo Y Mantener La Exactitud Geometrica Del Volumen (Ver Diseño).</v>
          </cell>
          <cell r="E2178" t="str">
            <v>UN</v>
          </cell>
          <cell r="F2178">
            <v>552133.30000000005</v>
          </cell>
          <cell r="G2178">
            <v>41733</v>
          </cell>
        </row>
        <row r="2179">
          <cell r="C2179">
            <v>3967</v>
          </cell>
          <cell r="D2179" t="str">
            <v>Banca En Concreto Tipo 2 De 2.00 X 0.50 X 0.43 (H) Metros, En Tres Piezas En Concreto De Facil Transporte Y Montaje Ideal Para Colocarse En Areas Duras Como Plazas, Alamedas, Etc, Formada Por Una Pieza En Concreto Armado De De 3000 Psi Moldeado Soportando Una Pieza Mas En Concreto Armado De 3000 Psi Moldeado Y Pulido Que Forma La Silla (Ver Diseño).</v>
          </cell>
          <cell r="E2179" t="str">
            <v>UN</v>
          </cell>
          <cell r="F2179">
            <v>1565179.95</v>
          </cell>
          <cell r="G2179">
            <v>41767</v>
          </cell>
        </row>
        <row r="2180">
          <cell r="C2180">
            <v>3968</v>
          </cell>
          <cell r="D2180" t="str">
            <v>Banca En Concreto Tipo 3 De 1.60 X 0.50 X 0.43 (H) Metros, En Tres Piezas En Concreto De Facil Transporte Y Montaje Ideal Para Colocarse En Areas Duras Como Plazas, Alamedas, Etc, Formada Por Una Pieza En Concreto Armado De 3000 Psi Moldeado Y Soportando Una Pieza Mas En Concreto Armado De 3000 Psi Moldeado Y Pulido Que Forma La Silla (Ver Diseño).</v>
          </cell>
          <cell r="E2180" t="str">
            <v>UN</v>
          </cell>
          <cell r="F2180">
            <v>1391115.86</v>
          </cell>
          <cell r="G2180">
            <v>41767</v>
          </cell>
        </row>
        <row r="2181">
          <cell r="C2181">
            <v>3969</v>
          </cell>
          <cell r="D2181" t="str">
            <v>Mesa De 12 Puestos Para Picnic Y Reuniones De 3.00 X 1.00 Metro, Altura (H) = 0.90 Metros Y Silla Rectangulo De 3.00 X 0.60 X 0.50 (H) Metros, Fabricadas En Concreto Modelado Y Ensambladas En Sitio, Prisma En Concreto, Zocalo Rebajado En La Cara Inferior Que Lo Levanta Un Poco Para Salvar Las Irregularidades Del Suelo Y Mantener La Exactitud Geometrica Del Volumen (Ver Diseño).</v>
          </cell>
          <cell r="E2181" t="str">
            <v>UN</v>
          </cell>
          <cell r="F2181">
            <v>8506701.0999999996</v>
          </cell>
          <cell r="G2181">
            <v>41767</v>
          </cell>
        </row>
        <row r="2182">
          <cell r="C2182">
            <v>3970</v>
          </cell>
          <cell r="D2182" t="str">
            <v>Suministro E Instalacion De Tierra Batida, Mezcla De Caliche 40%, Gravilla O Triturado De Arroyo De Piedra 20%, Arena De Santo Tomas 20% Y Arena Amarilla 20% (Ver Diseño).</v>
          </cell>
          <cell r="E2182" t="str">
            <v>M3</v>
          </cell>
          <cell r="F2182">
            <v>82175.62</v>
          </cell>
          <cell r="G2182">
            <v>41767</v>
          </cell>
        </row>
        <row r="2183">
          <cell r="C2183">
            <v>3972</v>
          </cell>
          <cell r="D2183" t="str">
            <v>Piso En Concreto Con Aditivo Liquido Sika Colorcreto O Similar (Ver Diseño)</v>
          </cell>
          <cell r="E2183" t="str">
            <v>M2</v>
          </cell>
          <cell r="F2183">
            <v>201757.29</v>
          </cell>
          <cell r="G2183">
            <v>42619</v>
          </cell>
        </row>
        <row r="2184">
          <cell r="C2184">
            <v>3974</v>
          </cell>
          <cell r="D2184" t="str">
            <v>Suministro E Instalacion De Impermeabilizacion De Placa Espejo De Agua (Ver Diseño).</v>
          </cell>
          <cell r="E2184" t="str">
            <v>M2</v>
          </cell>
          <cell r="F2184">
            <v>55919.14</v>
          </cell>
          <cell r="G2184">
            <v>41767</v>
          </cell>
        </row>
        <row r="2185">
          <cell r="C2185">
            <v>3975</v>
          </cell>
          <cell r="D2185" t="str">
            <v>Suministro E Instalacion De Escultura De Cubos En Concreto Y Acabado En Granito Pulido (Ver Diseño).</v>
          </cell>
          <cell r="E2185" t="str">
            <v>UN</v>
          </cell>
          <cell r="F2185">
            <v>14167904.75</v>
          </cell>
          <cell r="G2185">
            <v>41767</v>
          </cell>
        </row>
        <row r="2186">
          <cell r="C2186">
            <v>3976</v>
          </cell>
          <cell r="D2186" t="str">
            <v>Levante De Muro En Bloque Abuzardado De 0.15 X 0.20 X 0.40 Metros, Con Celdas Rellenas En Concreto De 2500 Psi, Refuerzo Central De D= 1/2" A Cada 2.00 Metros, Mortero De Pega 1:4 Con Anclaje A Concreto Existente Con Sikadur Anchor Fix - 4 Para Fijar Varillas Con Acabado En Pintura Viniltex Tipo I (Ver Diseño).</v>
          </cell>
          <cell r="E2186" t="str">
            <v>ML</v>
          </cell>
          <cell r="F2186">
            <v>137184.60999999999</v>
          </cell>
          <cell r="G2186">
            <v>41767</v>
          </cell>
        </row>
        <row r="2187">
          <cell r="C2187">
            <v>3977</v>
          </cell>
          <cell r="D2187" t="str">
            <v>Construccion De Filtros Interiores En Espina De Pescado De Ancho = 0.40 Metros X Altura Variable, Incluye Recubrimiento Perimetral En Geotextil Nt 1800, Tuberia Perforada Para Filtros Diametro De 4" Y Canto Rodado O Piedra Triturada Diametro 1" (Ver Diseño).</v>
          </cell>
          <cell r="E2187" t="str">
            <v>ML</v>
          </cell>
          <cell r="F2187">
            <v>97987.75</v>
          </cell>
          <cell r="G2187">
            <v>41767</v>
          </cell>
        </row>
        <row r="2188">
          <cell r="C2188">
            <v>3978</v>
          </cell>
          <cell r="D2188" t="str">
            <v>Construccion De Filtros Perimetrales De Ancho = 0.40 Metros X Altura Variable, Incluye: Recubrimiento Perimetral En Geotextil Nt 1800, Tuberia Perforada Para Filtros Diametro 8" Y Canto Rodado O Piedra Triturada Limpia De Diametro D= 1" (Ver Diseño).</v>
          </cell>
          <cell r="E2188" t="str">
            <v>ML</v>
          </cell>
          <cell r="F2188">
            <v>118709.75</v>
          </cell>
          <cell r="G2188">
            <v>42201</v>
          </cell>
        </row>
        <row r="2189">
          <cell r="C2189">
            <v>3979</v>
          </cell>
          <cell r="D2189" t="str">
            <v>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2189" t="str">
            <v>UN</v>
          </cell>
          <cell r="F2189">
            <v>112319.53</v>
          </cell>
          <cell r="G2189">
            <v>41771</v>
          </cell>
        </row>
        <row r="2190">
          <cell r="C2190">
            <v>3980</v>
          </cell>
          <cell r="D2190" t="str">
            <v>Construccion De Cajas De Empalme En Concreto Reforzado Con Malla, Dimension 0.60 X 0.60 Metros Libres, Altura Variable, Incluye: Tapa, Cañuela Y Base (Ver Diseño).</v>
          </cell>
          <cell r="E2190" t="str">
            <v>UN</v>
          </cell>
          <cell r="F2190">
            <v>350732.08</v>
          </cell>
          <cell r="G2190">
            <v>42201</v>
          </cell>
        </row>
        <row r="2191">
          <cell r="C2191">
            <v>3981</v>
          </cell>
          <cell r="D2191" t="str">
            <v>Suministro E Instalacion De Juego Infantil Tipo Atom O Similar En Tubo De Acero Esrtructural, Esferas Repujadas En 1.00 Unidad 19.500.000 19.500.000 Lamina Galvanizada, Tuberia En Acero Galvanizado De 2 Pulgadas Cal 3 Mm, La Red Es En Guaya De Alma Elastomerica Recubierta En Polivinil Resistente A La Interperie (Ver Diseño)</v>
          </cell>
          <cell r="E2191" t="str">
            <v>UN</v>
          </cell>
          <cell r="F2191">
            <v>19500000</v>
          </cell>
          <cell r="G2191">
            <v>41767</v>
          </cell>
        </row>
        <row r="2192">
          <cell r="C2192">
            <v>3982</v>
          </cell>
          <cell r="D2192" t="str">
            <v>Suministro E Instalacion De Estructuras De Pergolas En Madera Teca Elaborado Con Piezas De 0.45 X 0.15 Metros Y Columnas Metalicas Como Soporte De La Estructura, Anclada Con Tornilleria Galvanizada La Cual Se Encuentra Incada En Base De Concreto Como Soporte, Todo Debidamente Pintado Y Acabado, Incluye Mano De Obra (Ver Diseño).</v>
          </cell>
          <cell r="E2192" t="str">
            <v>GL</v>
          </cell>
          <cell r="F2192">
            <v>160000000</v>
          </cell>
          <cell r="G2192">
            <v>41767</v>
          </cell>
        </row>
        <row r="2193">
          <cell r="C2193">
            <v>3983</v>
          </cell>
          <cell r="D2193" t="str">
            <v>Suministro E Instalacion De Sistema De Riego, Incluye: Materiales, Equipos, Transporte Y Mano De Obra (Ver Diseño).</v>
          </cell>
          <cell r="E2193" t="str">
            <v>ML</v>
          </cell>
          <cell r="F2193">
            <v>86923000</v>
          </cell>
          <cell r="G2193">
            <v>42195</v>
          </cell>
        </row>
        <row r="2194">
          <cell r="C2194">
            <v>3984</v>
          </cell>
          <cell r="D2194" t="str">
            <v>Suministro E Instalacion De Tuberia Para Vertimiento Final, Durafort De Hierro 10", Incluye Empalmes Y Emboquillado (Ver Diseño)</v>
          </cell>
          <cell r="E2194" t="str">
            <v>ML</v>
          </cell>
          <cell r="F2194">
            <v>87550.21</v>
          </cell>
          <cell r="G2194">
            <v>41767</v>
          </cell>
        </row>
        <row r="2195">
          <cell r="C2195">
            <v>3986</v>
          </cell>
          <cell r="D2195" t="str">
            <v>Suministro E Instalacion De Enchape En Piedra Mediterranea De 0.30 X 0.50 Metros, Incluye Pegante Para Exteriores Blanco Y Sellante Hidrofugante Mate (Ver Diseño).</v>
          </cell>
          <cell r="E2195" t="str">
            <v>M2</v>
          </cell>
          <cell r="F2195">
            <v>153069.48000000001</v>
          </cell>
          <cell r="G2195">
            <v>41767</v>
          </cell>
        </row>
        <row r="2196">
          <cell r="C2196">
            <v>3991</v>
          </cell>
          <cell r="D2196" t="str">
            <v>Suministro E Instalacion De Cubierta En Lamina De Policarbonato</v>
          </cell>
          <cell r="E2196" t="str">
            <v>M2</v>
          </cell>
          <cell r="F2196">
            <v>160377.04999999999</v>
          </cell>
          <cell r="G2196">
            <v>42669</v>
          </cell>
        </row>
        <row r="2197">
          <cell r="C2197">
            <v>3992</v>
          </cell>
          <cell r="D2197" t="str">
            <v>Suministro E Instalacion De Parales En Madera Teca De 0.10 A 0.12 Metros De Diametro X 2.50 Metros De Altura, Empotrados 0.50 Metros, Incluye Zapata De Concreto De 3000 Psi (Ver Diseño)</v>
          </cell>
          <cell r="E2197" t="str">
            <v>UN</v>
          </cell>
          <cell r="F2197">
            <v>243575.91</v>
          </cell>
          <cell r="G2197">
            <v>41767</v>
          </cell>
        </row>
        <row r="2198">
          <cell r="C2198">
            <v>3994</v>
          </cell>
          <cell r="D2198" t="str">
            <v>Plantilla Para Piso En Concreto De 3000 Psi E= 0.07 Metros, Incluye: Parrilla De Acero De D= 1/4" A Cada 0.50 Metros En Ambos Sentidos (Ver Diseño).</v>
          </cell>
          <cell r="E2198" t="str">
            <v>M2</v>
          </cell>
          <cell r="F2198">
            <v>40496.01</v>
          </cell>
          <cell r="G2198">
            <v>42779</v>
          </cell>
        </row>
        <row r="2199">
          <cell r="C2199">
            <v>3995</v>
          </cell>
          <cell r="D2199" t="str">
            <v>Suministro E Instalación De Pasamanos En Tubo Galvanizado De 2", Altura 0.20 Metros, Anclaje Cada 1.25 Metros, Incluye Platina Mas Tapa ( Ver Diseño)</v>
          </cell>
          <cell r="E2199" t="str">
            <v>ML</v>
          </cell>
          <cell r="F2199">
            <v>127600</v>
          </cell>
          <cell r="G2199">
            <v>41751</v>
          </cell>
        </row>
        <row r="2200">
          <cell r="C2200">
            <v>3996</v>
          </cell>
          <cell r="D2200" t="str">
            <v>Suministro E Instalación De Pasamanos En Acero Inoxidable Calibre 18 Ref. 304 Tubo 2", Altura 0.20 Metros ( Ver Diseño)</v>
          </cell>
          <cell r="E2200" t="str">
            <v>ML</v>
          </cell>
          <cell r="F2200">
            <v>150800</v>
          </cell>
          <cell r="G2200">
            <v>42538</v>
          </cell>
        </row>
        <row r="2201">
          <cell r="C2201">
            <v>3997</v>
          </cell>
          <cell r="D2201" t="str">
            <v>Suministro E Instalación De Baranda Pasamanos En Tubo Galvanizado De 2" Y De 1", Altura 1.20 Metros, Anclaje Cada 1.25 Metros, Incluye Platina Mas Tapa ( Ver Diseño)</v>
          </cell>
          <cell r="E2201" t="str">
            <v>ML</v>
          </cell>
          <cell r="F2201">
            <v>266800</v>
          </cell>
          <cell r="G2201">
            <v>41751</v>
          </cell>
        </row>
        <row r="2202">
          <cell r="C2202">
            <v>3998</v>
          </cell>
          <cell r="D2202" t="str">
            <v>Suministro E Instalación De Baranda Pasamanos En Acero Inoxidable Calibre 18 Ref. 304 Tubo 2" Y 1", Altura 1.20 Metros ( Ver Diseño)</v>
          </cell>
          <cell r="E2202" t="str">
            <v>ML</v>
          </cell>
          <cell r="F2202">
            <v>324800</v>
          </cell>
          <cell r="G2202">
            <v>42538</v>
          </cell>
        </row>
        <row r="2203">
          <cell r="C2203">
            <v>4000</v>
          </cell>
          <cell r="D2203" t="str">
            <v>Suministro E Instalacion De Conector Ampact 600525 (Ver Diseño)</v>
          </cell>
          <cell r="E2203" t="str">
            <v>UN</v>
          </cell>
          <cell r="F2203">
            <v>17037.75</v>
          </cell>
          <cell r="G2203">
            <v>42173</v>
          </cell>
        </row>
        <row r="2204">
          <cell r="C2204">
            <v>4002</v>
          </cell>
          <cell r="D2204" t="str">
            <v>Suministro E Instalacion De Grapa De Aluminio Tipo Pistola (Ver Diseño)</v>
          </cell>
          <cell r="E2204" t="str">
            <v>UN</v>
          </cell>
          <cell r="F2204">
            <v>50354.76</v>
          </cell>
          <cell r="G2204">
            <v>42173</v>
          </cell>
        </row>
        <row r="2205">
          <cell r="C2205">
            <v>4004</v>
          </cell>
          <cell r="D2205" t="str">
            <v>Suministro E Instalacion De Cable De Cobre Forrado N° 10 Awg-Aislamiento Thw (Ver Diseño)</v>
          </cell>
          <cell r="E2205" t="str">
            <v>ML</v>
          </cell>
          <cell r="F2205">
            <v>7242.25</v>
          </cell>
          <cell r="G2205">
            <v>42557</v>
          </cell>
        </row>
        <row r="2206">
          <cell r="C2206">
            <v>4006</v>
          </cell>
          <cell r="D2206" t="str">
            <v>Suministro E Instalacion De Line Post 57-1 Pin Corto (Ver Diseño)</v>
          </cell>
          <cell r="E2206" t="str">
            <v>UN</v>
          </cell>
          <cell r="F2206">
            <v>99474.15</v>
          </cell>
          <cell r="G2206">
            <v>42173</v>
          </cell>
        </row>
        <row r="2207">
          <cell r="C2207">
            <v>4008</v>
          </cell>
          <cell r="D2207" t="str">
            <v>Suministro E Instalacion De Aislador De Suspension Polimerico De 15 Kv (Ver Diseño).</v>
          </cell>
          <cell r="E2207" t="str">
            <v>UN</v>
          </cell>
          <cell r="F2207">
            <v>68989.119999999995</v>
          </cell>
          <cell r="G2207">
            <v>42173</v>
          </cell>
        </row>
        <row r="2208">
          <cell r="C2208">
            <v>4010</v>
          </cell>
          <cell r="D2208" t="str">
            <v>Suministro E Instalacion De Luminaria Tipo Panel Led De 1 X 36 W (Ver Diseño)</v>
          </cell>
          <cell r="E2208" t="str">
            <v>UN</v>
          </cell>
          <cell r="F2208">
            <v>371387.5</v>
          </cell>
          <cell r="G2208">
            <v>42472</v>
          </cell>
        </row>
        <row r="2209">
          <cell r="C2209">
            <v>4012</v>
          </cell>
          <cell r="D2209" t="str">
            <v>Suministro E Instalacion De Luminaria Tipo Aluled De 60 W (Ver Diseño)</v>
          </cell>
          <cell r="E2209" t="str">
            <v>UN</v>
          </cell>
          <cell r="F2209">
            <v>1232872.6399999999</v>
          </cell>
          <cell r="G2209">
            <v>42557</v>
          </cell>
        </row>
        <row r="2210">
          <cell r="C2210">
            <v>4014</v>
          </cell>
          <cell r="D2210" t="str">
            <v>Suministro E Instalacion De Tablero De Control Para Iluminacion, Incluye: Fotocelda,  Contactores, Breakers, Sistema De Sujecion Y Accesorios (Ver Diseño)</v>
          </cell>
          <cell r="E2210" t="str">
            <v>UN</v>
          </cell>
          <cell r="F2210">
            <v>1621249.51</v>
          </cell>
          <cell r="G2210">
            <v>42129</v>
          </cell>
        </row>
        <row r="2211">
          <cell r="C2211">
            <v>4016</v>
          </cell>
          <cell r="D2211" t="str">
            <v>Suministro E Instalacion De Luminaria Tipo Aluled De 90 W, Incluye: Brazo Tipo Cercha Para La Luminaria Galvanizado En Caliente (Ver Diseño)</v>
          </cell>
          <cell r="E2211" t="str">
            <v>UN</v>
          </cell>
          <cell r="F2211">
            <v>1669025.54</v>
          </cell>
          <cell r="G2211">
            <v>42557</v>
          </cell>
        </row>
        <row r="2212">
          <cell r="C2212">
            <v>4019</v>
          </cell>
          <cell r="D2212" t="str">
            <v>Suministro E Instalacion De Poste De Acero Galvanizado En Caliente De 8.00 Metros De Altura, Incluye: Tronco Conico Poligonal En Lamina De Acero Con Aditamento Para La Instalacion De Una Luminaria De 8.00 Metros Y Una De 6.00 Metros, Acabado Final En Pintura De Esmalte Para Exteriores, Anclaje De Concreto Y Pedestal (Ver Diseño)</v>
          </cell>
          <cell r="E2212" t="str">
            <v>UN</v>
          </cell>
          <cell r="F2212">
            <v>1837332.65</v>
          </cell>
          <cell r="G2212">
            <v>42067</v>
          </cell>
        </row>
        <row r="2213">
          <cell r="C2213">
            <v>4021</v>
          </cell>
          <cell r="D2213" t="str">
            <v>Suministro E Instalacion De Poste De Acero Galvanizado En Caliente De 9.00 Metros De Altura, Incluye: Tronco Conico Poligonal En Lamina De Acero Con Aditamento Para La Instalacion De Una Luminaria A 9.00 Metros Y Otra A 6.00 Metros, Acabado Final En Pintura De Esmalte Para Exteriores, Anclaje De Concreto Y Pedestal (Ver Diseño)</v>
          </cell>
          <cell r="E2213" t="str">
            <v>UN</v>
          </cell>
          <cell r="F2213">
            <v>2031672.65</v>
          </cell>
          <cell r="G2213">
            <v>42557</v>
          </cell>
        </row>
        <row r="2214">
          <cell r="C2214">
            <v>4025</v>
          </cell>
          <cell r="D2214" t="str">
            <v>Suministro E Instalacion De Tuberia Pvc Conduit De 4" (Ver Diseño)</v>
          </cell>
          <cell r="E2214" t="str">
            <v>ML</v>
          </cell>
          <cell r="F2214">
            <v>36395.769999999997</v>
          </cell>
          <cell r="G2214">
            <v>42557</v>
          </cell>
        </row>
        <row r="2215">
          <cell r="C2215">
            <v>4026</v>
          </cell>
          <cell r="D2215" t="str">
            <v>Suministro E Instalacion De Bajante En Tuberia Galvanizada De 1 1/2", Incluye: Capacete, Cinta Bandit, Hebillas Y Curva (Ver Diseño)</v>
          </cell>
          <cell r="E2215" t="str">
            <v>ML</v>
          </cell>
          <cell r="F2215">
            <v>435459.26</v>
          </cell>
          <cell r="G2215">
            <v>41771</v>
          </cell>
        </row>
        <row r="2216">
          <cell r="C2216">
            <v>4028</v>
          </cell>
          <cell r="D2216" t="str">
            <v>Suministro E Instalacion De Bajante En Tuberia Galvanizada De 1", Incluye: Capacete, Cinta Bandit, Hebillas Y Curva (Ver Diseño)</v>
          </cell>
          <cell r="E2216" t="str">
            <v>ML</v>
          </cell>
          <cell r="F2216">
            <v>312010.26</v>
          </cell>
          <cell r="G2216">
            <v>41771</v>
          </cell>
        </row>
        <row r="2217">
          <cell r="C2217">
            <v>4031</v>
          </cell>
          <cell r="D2217" t="str">
            <v>Puente Peatonal</v>
          </cell>
          <cell r="E2217" t="str">
            <v>SD</v>
          </cell>
          <cell r="F2217">
            <v>0</v>
          </cell>
          <cell r="G2217">
            <v>41743</v>
          </cell>
        </row>
        <row r="2218">
          <cell r="C2218">
            <v>4032</v>
          </cell>
          <cell r="D2218" t="str">
            <v>Placa Plazoleta 2</v>
          </cell>
          <cell r="E2218" t="str">
            <v>SD</v>
          </cell>
          <cell r="F2218">
            <v>0</v>
          </cell>
          <cell r="G2218">
            <v>41743</v>
          </cell>
        </row>
        <row r="2219">
          <cell r="C2219">
            <v>4033</v>
          </cell>
          <cell r="D2219" t="str">
            <v>Cancha Sintetica</v>
          </cell>
          <cell r="E2219" t="str">
            <v>SD</v>
          </cell>
          <cell r="F2219">
            <v>0</v>
          </cell>
          <cell r="G2219">
            <v>41743</v>
          </cell>
        </row>
        <row r="2220">
          <cell r="C2220">
            <v>4034</v>
          </cell>
          <cell r="D2220" t="str">
            <v>Canalizacion De Canal Paralelo A La Via Circunvalar</v>
          </cell>
          <cell r="E2220" t="str">
            <v>SD</v>
          </cell>
          <cell r="F2220">
            <v>0</v>
          </cell>
          <cell r="G2220">
            <v>41743</v>
          </cell>
        </row>
        <row r="2221">
          <cell r="C2221">
            <v>4035</v>
          </cell>
          <cell r="D2221" t="str">
            <v>Desmonte Y Montaje De Gabinete Cocina Existente (Ver Diseño).</v>
          </cell>
          <cell r="E2221" t="str">
            <v>UN</v>
          </cell>
          <cell r="F2221">
            <v>56000</v>
          </cell>
          <cell r="G2221">
            <v>42416</v>
          </cell>
        </row>
        <row r="2222">
          <cell r="C2222">
            <v>4036</v>
          </cell>
          <cell r="D2222" t="str">
            <v>Edificio De Mantenimiento</v>
          </cell>
          <cell r="E2222" t="str">
            <v>SD</v>
          </cell>
          <cell r="F2222">
            <v>0</v>
          </cell>
          <cell r="G2222">
            <v>41743</v>
          </cell>
        </row>
        <row r="2223">
          <cell r="C2223">
            <v>4037</v>
          </cell>
          <cell r="D2223" t="str">
            <v>Muro Para Soportes O Estribos De Puente En Concreto De 5000 Psi Premezclado, No Incluye Acero De Refuerzo</v>
          </cell>
          <cell r="E2223" t="str">
            <v>M3</v>
          </cell>
          <cell r="F2223">
            <v>717445.6</v>
          </cell>
          <cell r="G2223">
            <v>41821</v>
          </cell>
        </row>
        <row r="2224">
          <cell r="C2224">
            <v>4038</v>
          </cell>
          <cell r="D2224" t="str">
            <v>Placa De Fondo En Concreto De 5000 Psi Premezclado, No Incluye Acero De Refuerzo</v>
          </cell>
          <cell r="E2224" t="str">
            <v>M3</v>
          </cell>
          <cell r="F2224">
            <v>629284.30000000005</v>
          </cell>
          <cell r="G2224">
            <v>41821</v>
          </cell>
        </row>
        <row r="2225">
          <cell r="C2225">
            <v>4039</v>
          </cell>
          <cell r="D2225" t="str">
            <v>Vigas En Concreto De 5000 Psi Premezclado, No Incluye Acero De Refuerzo</v>
          </cell>
          <cell r="E2225" t="str">
            <v>M3</v>
          </cell>
          <cell r="F2225">
            <v>530428.67000000004</v>
          </cell>
          <cell r="G2225">
            <v>41821</v>
          </cell>
        </row>
        <row r="2226">
          <cell r="C2226">
            <v>4040</v>
          </cell>
          <cell r="D2226" t="str">
            <v>Equipamento</v>
          </cell>
          <cell r="E2226" t="str">
            <v>SD</v>
          </cell>
          <cell r="F2226">
            <v>0</v>
          </cell>
          <cell r="G2226">
            <v>41744</v>
          </cell>
        </row>
        <row r="2227">
          <cell r="C2227">
            <v>4041</v>
          </cell>
          <cell r="D2227" t="str">
            <v>Equipamento Gradas</v>
          </cell>
          <cell r="E2227" t="str">
            <v>SD</v>
          </cell>
          <cell r="F2227">
            <v>0</v>
          </cell>
          <cell r="G2227">
            <v>41744</v>
          </cell>
        </row>
        <row r="2228">
          <cell r="C2228">
            <v>4042</v>
          </cell>
          <cell r="D2228" t="str">
            <v>Otros</v>
          </cell>
          <cell r="E2228" t="str">
            <v>SD</v>
          </cell>
          <cell r="F2228">
            <v>0</v>
          </cell>
          <cell r="G2228">
            <v>41744</v>
          </cell>
        </row>
        <row r="2229">
          <cell r="C2229">
            <v>4043</v>
          </cell>
          <cell r="D2229" t="str">
            <v>Pañete En Concreto De 2000 Psi</v>
          </cell>
          <cell r="E2229" t="str">
            <v>M3</v>
          </cell>
          <cell r="F2229">
            <v>555423.5</v>
          </cell>
          <cell r="G2229">
            <v>41821</v>
          </cell>
        </row>
        <row r="2230">
          <cell r="C2230">
            <v>4044</v>
          </cell>
          <cell r="D2230" t="str">
            <v>Placa Superior En Concreto De 5000 Psi Premezclado, No Incluye Acero De Refuerzo</v>
          </cell>
          <cell r="E2230" t="str">
            <v>M3</v>
          </cell>
          <cell r="F2230">
            <v>743335.9</v>
          </cell>
          <cell r="G2230">
            <v>41821</v>
          </cell>
        </row>
        <row r="2231">
          <cell r="C2231">
            <v>4045</v>
          </cell>
          <cell r="D2231" t="str">
            <v>Estructura Locales</v>
          </cell>
          <cell r="E2231" t="str">
            <v>SD</v>
          </cell>
          <cell r="F2231">
            <v>0</v>
          </cell>
          <cell r="G2231">
            <v>41745</v>
          </cell>
        </row>
        <row r="2232">
          <cell r="C2232">
            <v>4046</v>
          </cell>
          <cell r="D2232" t="str">
            <v>Paisajismo Muro Vivo En Cascada Altura = 4.00 Metros (Ver Diseño)</v>
          </cell>
          <cell r="E2232" t="str">
            <v>M2</v>
          </cell>
          <cell r="F2232">
            <v>800000</v>
          </cell>
          <cell r="G2232">
            <v>41785</v>
          </cell>
        </row>
        <row r="2233">
          <cell r="C2233">
            <v>4047</v>
          </cell>
          <cell r="D2233" t="str">
            <v>Muro Cascada</v>
          </cell>
          <cell r="E2233" t="str">
            <v>SD</v>
          </cell>
          <cell r="F2233">
            <v>0</v>
          </cell>
          <cell r="G2233">
            <v>41758</v>
          </cell>
        </row>
        <row r="2234">
          <cell r="C2234">
            <v>4048</v>
          </cell>
          <cell r="D2234" t="str">
            <v>Muro De Contencion Lago 2</v>
          </cell>
          <cell r="E2234" t="str">
            <v>SD</v>
          </cell>
          <cell r="F2234">
            <v>0</v>
          </cell>
          <cell r="G2234">
            <v>41758</v>
          </cell>
        </row>
        <row r="2235">
          <cell r="C2235">
            <v>4049</v>
          </cell>
          <cell r="D2235" t="str">
            <v>Muro De Contencion Ojo De Agua</v>
          </cell>
          <cell r="E2235" t="str">
            <v>SD</v>
          </cell>
          <cell r="F2235">
            <v>0</v>
          </cell>
          <cell r="G2235">
            <v>41758</v>
          </cell>
        </row>
        <row r="2236">
          <cell r="C2236">
            <v>4050</v>
          </cell>
          <cell r="D2236" t="str">
            <v>Alberca Para Almacenamiento De Agua Para Riego</v>
          </cell>
          <cell r="E2236" t="str">
            <v>SD</v>
          </cell>
          <cell r="F2236">
            <v>0</v>
          </cell>
          <cell r="G2236">
            <v>41758</v>
          </cell>
        </row>
        <row r="2237">
          <cell r="C2237">
            <v>4051</v>
          </cell>
          <cell r="D2237" t="str">
            <v>Puentes Peatonales N° 1-2-3-4-5-6</v>
          </cell>
          <cell r="E2237" t="str">
            <v>SD</v>
          </cell>
          <cell r="F2237">
            <v>0</v>
          </cell>
          <cell r="G2237">
            <v>41758</v>
          </cell>
        </row>
        <row r="2238">
          <cell r="C2238">
            <v>4052</v>
          </cell>
          <cell r="D2238" t="str">
            <v>Cafeterias</v>
          </cell>
          <cell r="E2238" t="str">
            <v>SD</v>
          </cell>
          <cell r="F2238">
            <v>0</v>
          </cell>
          <cell r="G2238">
            <v>41758</v>
          </cell>
        </row>
        <row r="2239">
          <cell r="C2239">
            <v>4054</v>
          </cell>
          <cell r="D2239" t="str">
            <v>Plantilla Para Piso En Concreto De 3000 Psi E= 0.07 Metros, Incluye Parrilla De Acero De D= 1/4" A Cada 0.10 Metros En Ambos Sentidos (Ver Diseño).</v>
          </cell>
          <cell r="E2239" t="str">
            <v>M2</v>
          </cell>
          <cell r="F2239">
            <v>44916.39</v>
          </cell>
          <cell r="G2239">
            <v>42578</v>
          </cell>
        </row>
        <row r="2240">
          <cell r="C2240">
            <v>4055</v>
          </cell>
          <cell r="D2240" t="str">
            <v>Suministro E Instalacion De Banca Jardinera Para Parque En Levante De Bloque Abuzardado Reforzado, Placa En Concreto De 3000 Psi E= 0.07 Metros Y Pañete Impermeabilizado (Ver Diseño).</v>
          </cell>
          <cell r="E2240" t="str">
            <v>UN</v>
          </cell>
          <cell r="F2240">
            <v>932883</v>
          </cell>
          <cell r="G2240">
            <v>42195</v>
          </cell>
        </row>
        <row r="2241">
          <cell r="C2241">
            <v>4057</v>
          </cell>
          <cell r="D2241" t="str">
            <v>Suministro E Instalacion De Kioscos, Incluye Estructura En Perfiles Metalicos Y Contorno En Madera, Kioscos Ubicados En Los Senderos Del Parque (Ver Diseño)</v>
          </cell>
          <cell r="E2241" t="str">
            <v>GL</v>
          </cell>
          <cell r="F2241">
            <v>5350000</v>
          </cell>
          <cell r="G2241">
            <v>41785</v>
          </cell>
        </row>
        <row r="2242">
          <cell r="C2242">
            <v>4058</v>
          </cell>
          <cell r="D2242" t="str">
            <v>Suministro E Instalacion De Escalera En Estructura Metalica Con Peldaños En Lamina Galvanizada Antideslizante En Calibre 26 (Ver Diseño)</v>
          </cell>
          <cell r="E2242" t="str">
            <v>GL</v>
          </cell>
          <cell r="F2242">
            <v>3000000</v>
          </cell>
          <cell r="G2242">
            <v>42195</v>
          </cell>
        </row>
        <row r="2243">
          <cell r="C2243">
            <v>4059</v>
          </cell>
          <cell r="D2243" t="str">
            <v>Suministro E Instalacion De Cubierta En Estructura Metalica Con Lamina Traslucida En Policarbonato, Incluye Seis (6) Soportes Para Apoyo (Ver Diseño)</v>
          </cell>
          <cell r="E2243" t="str">
            <v>M2</v>
          </cell>
          <cell r="F2243">
            <v>112500</v>
          </cell>
          <cell r="G2243">
            <v>41785</v>
          </cell>
        </row>
        <row r="2244">
          <cell r="C2244">
            <v>4060</v>
          </cell>
          <cell r="D2244" t="str">
            <v>Sunministro E Instalacion De Partidor Electrico Para Salida En Pista De Bicicroos (Ver Diseño).</v>
          </cell>
          <cell r="E2244" t="str">
            <v>GL</v>
          </cell>
          <cell r="F2244">
            <v>4000000</v>
          </cell>
          <cell r="G2244">
            <v>42195</v>
          </cell>
        </row>
        <row r="2245">
          <cell r="C2245">
            <v>4061</v>
          </cell>
          <cell r="D2245" t="str">
            <v>Suministro E Instalacion De Placa Identificacion Parque Jardin Botanico (Ver Diseño)</v>
          </cell>
          <cell r="E2245" t="str">
            <v>UN</v>
          </cell>
          <cell r="F2245">
            <v>8000000</v>
          </cell>
          <cell r="G2245">
            <v>42195</v>
          </cell>
        </row>
        <row r="2246">
          <cell r="C2246">
            <v>4062</v>
          </cell>
          <cell r="D2246" t="str">
            <v>Suministro E Instalacion De Pozo Y Riego, Incluye: Adecuacion Del Area, Perforacion Exploratoria, Grava Y Gravilla (Ver Diseño)</v>
          </cell>
          <cell r="E2246" t="str">
            <v>UN</v>
          </cell>
          <cell r="F2246">
            <v>50000000</v>
          </cell>
          <cell r="G2246">
            <v>42195</v>
          </cell>
        </row>
        <row r="2247">
          <cell r="C2247">
            <v>4063</v>
          </cell>
          <cell r="D2247" t="str">
            <v>Provision Plan De Manejo De Tráfico.</v>
          </cell>
          <cell r="E2247" t="str">
            <v>GL</v>
          </cell>
          <cell r="F2247">
            <v>45000000</v>
          </cell>
          <cell r="G2247">
            <v>42578</v>
          </cell>
        </row>
        <row r="2248">
          <cell r="C2248">
            <v>4064</v>
          </cell>
          <cell r="D2248" t="str">
            <v>Suministro Transporte Y Siembra De Árboles Adultos.</v>
          </cell>
          <cell r="E2248" t="str">
            <v>UN</v>
          </cell>
          <cell r="F2248">
            <v>200000</v>
          </cell>
          <cell r="G2248">
            <v>42578</v>
          </cell>
        </row>
        <row r="2249">
          <cell r="C2249">
            <v>4065</v>
          </cell>
          <cell r="D2249" t="str">
            <v>Suministro E Instalacion De Sistema Electrico Para Muro Cascada, Incluye: Motobomba, Tuberias, Cables Y Cicuito En General (Ver Diseño)</v>
          </cell>
          <cell r="E2249" t="str">
            <v>GL</v>
          </cell>
          <cell r="F2249">
            <v>23000000</v>
          </cell>
          <cell r="G2249">
            <v>41785</v>
          </cell>
        </row>
        <row r="2250">
          <cell r="C2250">
            <v>4066</v>
          </cell>
          <cell r="D2250" t="str">
            <v>Suministro De Bolardo En Concreto Tipo M60. Incluye Transporte.</v>
          </cell>
          <cell r="E2250" t="str">
            <v>UN</v>
          </cell>
          <cell r="F2250">
            <v>81500</v>
          </cell>
          <cell r="G2250">
            <v>41764</v>
          </cell>
        </row>
        <row r="2251">
          <cell r="C2251">
            <v>4067</v>
          </cell>
          <cell r="D2251" t="str">
            <v>Bolardo En Concreto Tipo M60 F'C=3000 Psi.</v>
          </cell>
          <cell r="E2251" t="str">
            <v>UN</v>
          </cell>
          <cell r="F2251">
            <v>116515.21</v>
          </cell>
          <cell r="G2251">
            <v>41781</v>
          </cell>
        </row>
        <row r="2252">
          <cell r="C2252">
            <v>4068</v>
          </cell>
          <cell r="D2252" t="str">
            <v>Señales De Tránsito Grupo 1 (75X75).</v>
          </cell>
          <cell r="E2252" t="str">
            <v>UN</v>
          </cell>
          <cell r="F2252">
            <v>180000</v>
          </cell>
          <cell r="G2252">
            <v>41764</v>
          </cell>
        </row>
        <row r="2253">
          <cell r="C2253">
            <v>4069</v>
          </cell>
          <cell r="D2253" t="str">
            <v>Limpieza De Pozo De Inspección. Incluye Retiro De Material.</v>
          </cell>
          <cell r="E2253" t="str">
            <v>UN</v>
          </cell>
          <cell r="F2253">
            <v>138310.04999999999</v>
          </cell>
          <cell r="G2253">
            <v>41785</v>
          </cell>
        </row>
        <row r="2254">
          <cell r="C2254">
            <v>4070</v>
          </cell>
          <cell r="D2254" t="str">
            <v>Suministro E Instalacion De Cerramiento En Lamina De Zinc, Altura 2.00 Metros (Ver Diseño)</v>
          </cell>
          <cell r="E2254" t="str">
            <v>ML</v>
          </cell>
          <cell r="F2254">
            <v>45758.02</v>
          </cell>
          <cell r="G2254">
            <v>42578</v>
          </cell>
        </row>
        <row r="2255">
          <cell r="C2255">
            <v>4071</v>
          </cell>
          <cell r="D2255" t="str">
            <v>Construcción De Manhole De H=1.45 A 1.80 M. Incluye Tapa En Hierro Fundido.</v>
          </cell>
          <cell r="E2255" t="str">
            <v>UN</v>
          </cell>
          <cell r="F2255">
            <v>1122734.71</v>
          </cell>
          <cell r="G2255">
            <v>41785</v>
          </cell>
        </row>
        <row r="2256">
          <cell r="C2256">
            <v>4072</v>
          </cell>
          <cell r="D2256" t="str">
            <v>Excavacion A Mano Para Vigas De Amarre 0.60 X 0.80 Metros,  Senderos, Altura H= 0.10 Metros (Ver Diseño)</v>
          </cell>
          <cell r="E2256" t="str">
            <v>ML</v>
          </cell>
          <cell r="F2256">
            <v>10517.35</v>
          </cell>
          <cell r="G2256">
            <v>41835</v>
          </cell>
        </row>
        <row r="2257">
          <cell r="C2257">
            <v>4073</v>
          </cell>
          <cell r="D2257" t="str">
            <v>Excavacion A Mano Para Senderos Altura H= 0.10 Metros (Ver Diseño)</v>
          </cell>
          <cell r="E2257" t="str">
            <v>M3</v>
          </cell>
          <cell r="F2257">
            <v>45855.11</v>
          </cell>
          <cell r="G2257">
            <v>41771</v>
          </cell>
        </row>
        <row r="2258">
          <cell r="C2258">
            <v>4074</v>
          </cell>
          <cell r="D2258" t="str">
            <v>Suministro E Instalación  De Tubería Domiciliaria Pf + Uad De Polietileno D = 1/2" L=7.00 Metros</v>
          </cell>
          <cell r="E2258" t="str">
            <v>UN</v>
          </cell>
          <cell r="F2258">
            <v>40861.47</v>
          </cell>
          <cell r="G2258">
            <v>42461</v>
          </cell>
        </row>
        <row r="2259">
          <cell r="C2259">
            <v>4075</v>
          </cell>
          <cell r="D2259" t="str">
            <v>Reparación De Fugas De Agua Potable.</v>
          </cell>
          <cell r="E2259" t="str">
            <v>UN</v>
          </cell>
          <cell r="F2259">
            <v>317414.56</v>
          </cell>
          <cell r="G2259">
            <v>41785</v>
          </cell>
        </row>
        <row r="2260">
          <cell r="C2260">
            <v>4076</v>
          </cell>
          <cell r="D2260" t="str">
            <v>Conexión Domiciliaria De 6" De Alcantarillado L= 3 A 5 M.</v>
          </cell>
          <cell r="E2260" t="str">
            <v>UN</v>
          </cell>
          <cell r="F2260">
            <v>325200.89</v>
          </cell>
          <cell r="G2260">
            <v>41785</v>
          </cell>
        </row>
        <row r="2261">
          <cell r="C2261">
            <v>4077</v>
          </cell>
          <cell r="D2261" t="str">
            <v>Reposición De Tubería De Alcantarillado.</v>
          </cell>
          <cell r="E2261" t="str">
            <v>UN</v>
          </cell>
          <cell r="F2261">
            <v>263614.99</v>
          </cell>
          <cell r="G2261">
            <v>41785</v>
          </cell>
        </row>
        <row r="2262">
          <cell r="C2262">
            <v>4078</v>
          </cell>
          <cell r="D2262" t="str">
            <v>Pista De Bicicross</v>
          </cell>
          <cell r="E2262" t="str">
            <v>SD</v>
          </cell>
          <cell r="F2262">
            <v>0</v>
          </cell>
          <cell r="G2262">
            <v>41765</v>
          </cell>
        </row>
        <row r="2263">
          <cell r="C2263">
            <v>4083</v>
          </cell>
          <cell r="D2263" t="str">
            <v>Suministro E Instalación De Muro En Lámina Superboard De 8 Mm Por Ambas Caras</v>
          </cell>
          <cell r="E2263" t="str">
            <v>M2</v>
          </cell>
          <cell r="F2263">
            <v>84600.59</v>
          </cell>
          <cell r="G2263">
            <v>42538</v>
          </cell>
        </row>
        <row r="2264">
          <cell r="C2264">
            <v>4084</v>
          </cell>
          <cell r="D2264" t="str">
            <v>Suministro E Instalación De Muro En Lámina Superboard De 14 Mm Por Ambas Caras</v>
          </cell>
          <cell r="E2264" t="str">
            <v>M2</v>
          </cell>
          <cell r="F2264">
            <v>114000.59</v>
          </cell>
          <cell r="G2264">
            <v>41765</v>
          </cell>
        </row>
        <row r="2265">
          <cell r="C2265">
            <v>4085</v>
          </cell>
          <cell r="D2265" t="str">
            <v>Suministro E Instalación De Cielo Raso En Lámina Superboard De 14 Mm Por Ambas Caras, Con Estructura Metálica Y Perfil Omega A Cada 0.41 Metros</v>
          </cell>
          <cell r="E2265" t="str">
            <v>M2</v>
          </cell>
          <cell r="F2265">
            <v>107399.9</v>
          </cell>
          <cell r="G2265">
            <v>41765</v>
          </cell>
        </row>
        <row r="2266">
          <cell r="C2266">
            <v>4086</v>
          </cell>
          <cell r="D2266" t="str">
            <v>Suministro E Instalación De Superboard De 8 Mm Para Recubrimiento De Estera Metálica Y Vista De Cubierta</v>
          </cell>
          <cell r="E2266" t="str">
            <v>ML</v>
          </cell>
          <cell r="F2266">
            <v>44364.97</v>
          </cell>
          <cell r="G2266">
            <v>42314</v>
          </cell>
        </row>
        <row r="2267">
          <cell r="C2267">
            <v>4087</v>
          </cell>
          <cell r="D2267" t="str">
            <v>Canalización 0.30 X 0.90 En Zona De Arena. Incluye Excavación, Compactado Con Material Del Sitio Y Cinta De Seguridad.</v>
          </cell>
          <cell r="E2267" t="str">
            <v>ML</v>
          </cell>
          <cell r="F2267">
            <v>63267.99</v>
          </cell>
          <cell r="G2267">
            <v>42557</v>
          </cell>
        </row>
        <row r="2268">
          <cell r="C2268">
            <v>4088</v>
          </cell>
          <cell r="D2268" t="str">
            <v>Suministro E Instalación De Ducto Tdp D=4" Bajo Andén O Calzada De Redes De Telecomunicaciones. Incluye Transporte, Tendido Y Sondeo De Ductos.</v>
          </cell>
          <cell r="E2268" t="str">
            <v>ML</v>
          </cell>
          <cell r="F2268">
            <v>457720.15</v>
          </cell>
          <cell r="G2268">
            <v>41785</v>
          </cell>
        </row>
        <row r="2269">
          <cell r="C2269">
            <v>4092</v>
          </cell>
          <cell r="D2269" t="str">
            <v>Suministro E Instalacion De Enchape En Piedra Tipo Espacato O Similar Para Muro (Ver Diseño).</v>
          </cell>
          <cell r="E2269" t="str">
            <v>M2</v>
          </cell>
          <cell r="F2269">
            <v>128702.25</v>
          </cell>
          <cell r="G2269">
            <v>41771</v>
          </cell>
        </row>
        <row r="2270">
          <cell r="C2270">
            <v>4093</v>
          </cell>
          <cell r="D2270" t="str">
            <v>Marca Vial Para Demarcación De Pasos Peatonales (Cebra).</v>
          </cell>
          <cell r="E2270" t="str">
            <v>M2</v>
          </cell>
          <cell r="F2270">
            <v>16603.28</v>
          </cell>
          <cell r="G2270">
            <v>41911</v>
          </cell>
        </row>
        <row r="2271">
          <cell r="C2271">
            <v>4094</v>
          </cell>
          <cell r="D2271" t="str">
            <v>Cicloruta En Mezcla Asfáltica E=0.06M.</v>
          </cell>
          <cell r="E2271" t="str">
            <v>M2</v>
          </cell>
          <cell r="F2271">
            <v>78236.509999999995</v>
          </cell>
          <cell r="G2271">
            <v>41781</v>
          </cell>
        </row>
        <row r="2272">
          <cell r="C2272">
            <v>4095</v>
          </cell>
          <cell r="D2272" t="str">
            <v>Registro En Concreto De 1.10 X 1.10 X 1.10 M. Incluye Tapa En Ángulo De Hierro De 1 1/2" X 3/16" En Marco Galvanizado.</v>
          </cell>
          <cell r="E2272" t="str">
            <v>UN</v>
          </cell>
          <cell r="F2272">
            <v>987049.91</v>
          </cell>
          <cell r="G2272">
            <v>41785</v>
          </cell>
        </row>
        <row r="2273">
          <cell r="C2273">
            <v>4097</v>
          </cell>
          <cell r="D2273" t="str">
            <v>Suministro E Instalación De Tubería Galvanizada Cuadrada De 2"</v>
          </cell>
          <cell r="E2273" t="str">
            <v>ML</v>
          </cell>
          <cell r="F2273">
            <v>29965.7</v>
          </cell>
          <cell r="G2273">
            <v>41766</v>
          </cell>
        </row>
        <row r="2274">
          <cell r="C2274">
            <v>4098</v>
          </cell>
          <cell r="D2274" t="str">
            <v>Suministro E Instalación De Tubería Galvanizada Cuadrada De 3"</v>
          </cell>
          <cell r="E2274" t="str">
            <v>ML</v>
          </cell>
          <cell r="F2274">
            <v>35180</v>
          </cell>
          <cell r="G2274">
            <v>41766</v>
          </cell>
        </row>
        <row r="2275">
          <cell r="C2275">
            <v>4100</v>
          </cell>
          <cell r="D2275" t="str">
            <v>Suministro E Instalación De Sumideros Con Rejilla Metálica De 1 Metro De Ancho.</v>
          </cell>
          <cell r="E2275" t="str">
            <v>ML</v>
          </cell>
          <cell r="F2275">
            <v>580600</v>
          </cell>
          <cell r="G2275">
            <v>42417</v>
          </cell>
        </row>
        <row r="2276">
          <cell r="C2276">
            <v>4101</v>
          </cell>
          <cell r="D2276" t="str">
            <v>Canal De Conducción Tipo I En Concreto (1 X 1 X 1) F'C=4000 Psi.</v>
          </cell>
          <cell r="E2276" t="str">
            <v>ML</v>
          </cell>
          <cell r="F2276">
            <v>880358.59</v>
          </cell>
          <cell r="G2276">
            <v>41785</v>
          </cell>
        </row>
        <row r="2277">
          <cell r="C2277">
            <v>4102</v>
          </cell>
          <cell r="D2277" t="str">
            <v>Construccion De Registro  En Concreto Dim (1.00X 1.00 X 1.40 M) - Tapa En Angulo De Hierro De 1 1/2" X 3/16". Marco Galvanizado.</v>
          </cell>
          <cell r="E2277" t="str">
            <v>UN</v>
          </cell>
          <cell r="F2277">
            <v>893535.99</v>
          </cell>
          <cell r="G2277">
            <v>41785</v>
          </cell>
        </row>
        <row r="2278">
          <cell r="C2278">
            <v>4103</v>
          </cell>
          <cell r="D2278" t="str">
            <v>Suminstro E Instalación De Luminaria De Led 60 W. (Incluye Brazo Ornamental 2,5 Mts., Pernos Y Fotocelda).</v>
          </cell>
          <cell r="E2278" t="str">
            <v>UN</v>
          </cell>
          <cell r="F2278">
            <v>1714537.62</v>
          </cell>
          <cell r="G2278">
            <v>41766</v>
          </cell>
        </row>
        <row r="2279">
          <cell r="C2279">
            <v>4105</v>
          </cell>
          <cell r="D2279" t="str">
            <v>Escalera - Rampas</v>
          </cell>
          <cell r="E2279" t="str">
            <v>SD</v>
          </cell>
          <cell r="F2279">
            <v>0</v>
          </cell>
          <cell r="G2279">
            <v>41771</v>
          </cell>
        </row>
        <row r="2280">
          <cell r="C2280">
            <v>4106</v>
          </cell>
          <cell r="D2280" t="str">
            <v>Estructura Metalica</v>
          </cell>
          <cell r="E2280" t="str">
            <v>SD</v>
          </cell>
          <cell r="F2280">
            <v>0</v>
          </cell>
          <cell r="G2280">
            <v>41771</v>
          </cell>
        </row>
        <row r="2281">
          <cell r="C2281">
            <v>4107</v>
          </cell>
          <cell r="D2281" t="str">
            <v>Suministro E Instalación De Sardinel En Concreto Prefabricado De 0.35 X 0.20 X 0.80 Tipo Titan Ref. A80 O Similar. Incluye Solado En Concreto De 2000 Psi.</v>
          </cell>
          <cell r="E2281" t="str">
            <v>ML</v>
          </cell>
          <cell r="F2281">
            <v>80307.44</v>
          </cell>
          <cell r="G2281">
            <v>42552</v>
          </cell>
        </row>
        <row r="2282">
          <cell r="C2282">
            <v>4110</v>
          </cell>
          <cell r="D2282" t="str">
            <v>Control Topografico Y Planos Record Durante El Proceso Constructivo, Proyecto Alcaldias Locales En El Distrito De Barranquilla, Con Un Area De 1308 M2 (Ver Diseño)</v>
          </cell>
          <cell r="E2282" t="str">
            <v>GL</v>
          </cell>
          <cell r="F2282">
            <v>3495833.33</v>
          </cell>
          <cell r="G2282">
            <v>41927</v>
          </cell>
        </row>
        <row r="2283">
          <cell r="C2283">
            <v>4112</v>
          </cell>
          <cell r="D2283" t="str">
            <v>Suministro E Instalacion De Wind De Aluminio Natural Acolillada Sobre Muro ( Ver Diseño)</v>
          </cell>
          <cell r="E2283" t="str">
            <v>ML</v>
          </cell>
          <cell r="F2283">
            <v>1565.63</v>
          </cell>
          <cell r="G2283">
            <v>41927</v>
          </cell>
        </row>
        <row r="2284">
          <cell r="C2284">
            <v>4113</v>
          </cell>
          <cell r="D2284" t="str">
            <v>Suministro E Instalacion De Punto Salida Interruptor Doble</v>
          </cell>
          <cell r="E2284" t="str">
            <v>UN</v>
          </cell>
          <cell r="F2284">
            <v>91436.14</v>
          </cell>
          <cell r="G2284">
            <v>42578</v>
          </cell>
        </row>
        <row r="2285">
          <cell r="C2285">
            <v>4115</v>
          </cell>
          <cell r="D2285" t="str">
            <v>Suministro E Instalacion De Luminaria T-5, 4 X 17 Watios De 0.60 X 0.60 Metros</v>
          </cell>
          <cell r="E2285" t="str">
            <v>UN</v>
          </cell>
          <cell r="F2285">
            <v>179396.13</v>
          </cell>
          <cell r="G2285">
            <v>41912</v>
          </cell>
        </row>
        <row r="2286">
          <cell r="C2286">
            <v>4117</v>
          </cell>
          <cell r="D2286" t="str">
            <v>Suministro E Instalacion De Luminaria Tipo Aplique De Pared De 1 X 20 Watios, Incluye Bombillo</v>
          </cell>
          <cell r="E2286" t="str">
            <v>UN</v>
          </cell>
          <cell r="F2286">
            <v>72399.13</v>
          </cell>
          <cell r="G2286">
            <v>41927</v>
          </cell>
        </row>
        <row r="2287">
          <cell r="C2287">
            <v>4120</v>
          </cell>
          <cell r="D2287" t="str">
            <v>Suministro E Instalacion De Interruptor Termomagnetico Tipo Industrial 3 X 80 Amperios</v>
          </cell>
          <cell r="E2287" t="str">
            <v>UN</v>
          </cell>
          <cell r="F2287">
            <v>248233.26</v>
          </cell>
          <cell r="G2287">
            <v>41927</v>
          </cell>
        </row>
        <row r="2288">
          <cell r="C2288">
            <v>4121</v>
          </cell>
          <cell r="D2288" t="str">
            <v>Suministro E Instalacion De Interruptor Termomagnetico Tipo Industrial 3 X 125 Amperios</v>
          </cell>
          <cell r="E2288" t="str">
            <v>UN</v>
          </cell>
          <cell r="F2288">
            <v>301325.96999999997</v>
          </cell>
          <cell r="G2288">
            <v>41927</v>
          </cell>
        </row>
        <row r="2289">
          <cell r="C2289">
            <v>4122</v>
          </cell>
          <cell r="D2289" t="str">
            <v>Capítulo - Obras De Urbanismo</v>
          </cell>
          <cell r="E2289" t="str">
            <v>SD</v>
          </cell>
          <cell r="F2289">
            <v>0</v>
          </cell>
          <cell r="G2289">
            <v>41773</v>
          </cell>
        </row>
        <row r="2290">
          <cell r="C2290">
            <v>4123</v>
          </cell>
          <cell r="D2290" t="str">
            <v>Suministro E Instalacion De Acometida Para Tablero Td/Tl, 3X#1/0 X Fases + 1#1/0 Neutro + 1#2 Tierra Thhn Marca Certificada, Incluye Ducto Emt 2"</v>
          </cell>
          <cell r="E2290" t="str">
            <v>ML</v>
          </cell>
          <cell r="F2290">
            <v>95347.53</v>
          </cell>
          <cell r="G2290">
            <v>41927</v>
          </cell>
        </row>
        <row r="2291">
          <cell r="C2291">
            <v>4124</v>
          </cell>
          <cell r="D2291" t="str">
            <v>Suministro E Instalacion De Acometida Para Tablero A.A. 3X#2 Fases + 1#2 Neutro + 1#2 Tierra Thhn Marca Certificada Para El Tablero, Incluye Ducto Pvc 1 1/2" Tipo Pesado</v>
          </cell>
          <cell r="E2291" t="str">
            <v>ML</v>
          </cell>
          <cell r="F2291">
            <v>63274.57</v>
          </cell>
          <cell r="G2291">
            <v>41927</v>
          </cell>
        </row>
        <row r="2292">
          <cell r="C2292">
            <v>4126</v>
          </cell>
          <cell r="D2292" t="str">
            <v>Suministro E Instalacion De Cofre Metalico Calibre 16 Con Lamina Cold Roll Tipo Intemperie Color Almendra Con Medidas De 1.00 Metro De Alto X 1.05 Metros De Ancho X 0.50 Metros De Fondo Con Certificacion Retie</v>
          </cell>
          <cell r="E2292" t="str">
            <v>UN</v>
          </cell>
          <cell r="F2292">
            <v>911821</v>
          </cell>
          <cell r="G2292">
            <v>41927</v>
          </cell>
        </row>
        <row r="2293">
          <cell r="C2293">
            <v>4127</v>
          </cell>
          <cell r="D2293" t="str">
            <v>Suministro E Instalacion De Barraje En Cobre Electrolitico 3" X 1/2" Para Capacidad 250 Amperios, Incluye Aisladores, Tornilleria Y El Protector En Acrilico</v>
          </cell>
          <cell r="E2293" t="str">
            <v>UN</v>
          </cell>
          <cell r="F2293">
            <v>649564.23</v>
          </cell>
          <cell r="G2293">
            <v>41927</v>
          </cell>
        </row>
        <row r="2294">
          <cell r="C2294">
            <v>4129</v>
          </cell>
          <cell r="D2294" t="str">
            <v>Suministro E Instalacion De Terminales De Ponchar Para Cable 4/0</v>
          </cell>
          <cell r="E2294" t="str">
            <v>UN</v>
          </cell>
          <cell r="F2294">
            <v>21778.91</v>
          </cell>
          <cell r="G2294">
            <v>41927</v>
          </cell>
        </row>
        <row r="2295">
          <cell r="C2295">
            <v>4131</v>
          </cell>
          <cell r="D2295" t="str">
            <v>Suministro E Instalacion De Terminales De Ponchar Para Cable # 1/0 Thhn</v>
          </cell>
          <cell r="E2295" t="str">
            <v>UN</v>
          </cell>
          <cell r="F2295">
            <v>13353.88</v>
          </cell>
          <cell r="G2295">
            <v>41927</v>
          </cell>
        </row>
        <row r="2296">
          <cell r="C2296">
            <v>4133</v>
          </cell>
          <cell r="D2296" t="str">
            <v>Suministro E Instalacion De Terminales De Ponchar Para Cable # 2 Thhn</v>
          </cell>
          <cell r="E2296" t="str">
            <v>UN</v>
          </cell>
          <cell r="F2296">
            <v>11349.17</v>
          </cell>
          <cell r="G2296">
            <v>41927</v>
          </cell>
        </row>
        <row r="2297">
          <cell r="C2297">
            <v>4135</v>
          </cell>
          <cell r="D2297" t="str">
            <v>Suministro E Instalacion De Transformador De 75 Kva Trifasico 13,2 Kv - 208-120 Voltios, Convencional En Aceite Marca Homologada Por Electricaribe (Ver Diseño)</v>
          </cell>
          <cell r="E2297" t="str">
            <v>UN</v>
          </cell>
          <cell r="F2297">
            <v>6454995.9800000004</v>
          </cell>
          <cell r="G2297">
            <v>42457</v>
          </cell>
        </row>
        <row r="2298">
          <cell r="C2298">
            <v>4138</v>
          </cell>
          <cell r="D2298" t="str">
            <v>Vestida De Poste Nuevo Estructura Corrida En Caliente (Ver Diseño)</v>
          </cell>
          <cell r="E2298" t="str">
            <v>UN</v>
          </cell>
          <cell r="F2298">
            <v>1742074</v>
          </cell>
          <cell r="G2298">
            <v>41927</v>
          </cell>
        </row>
        <row r="2299">
          <cell r="C2299">
            <v>4140</v>
          </cell>
          <cell r="D2299" t="str">
            <v>Retiro De Poste Y Estructura Existente Con Los Demas Equipos (Ver Diseño)</v>
          </cell>
          <cell r="E2299" t="str">
            <v>UN</v>
          </cell>
          <cell r="F2299">
            <v>1589632</v>
          </cell>
          <cell r="G2299">
            <v>41927</v>
          </cell>
        </row>
        <row r="2300">
          <cell r="C2300">
            <v>4142</v>
          </cell>
          <cell r="D2300" t="str">
            <v>Suministro E Instalacion De Acometida Principal 3#4/0 X Fases + 1X4/0 Neutro + 1#2/0 Tierra Marca Certificada</v>
          </cell>
          <cell r="E2300" t="str">
            <v>ML</v>
          </cell>
          <cell r="F2300">
            <v>162557</v>
          </cell>
          <cell r="G2300">
            <v>41927</v>
          </cell>
        </row>
        <row r="2301">
          <cell r="C2301">
            <v>4144</v>
          </cell>
          <cell r="D2301" t="str">
            <v>Suministro E Instalacion De Puesta A Tierra En El Poste</v>
          </cell>
          <cell r="E2301" t="str">
            <v>UN</v>
          </cell>
          <cell r="F2301">
            <v>198600.27</v>
          </cell>
          <cell r="G2301">
            <v>42557</v>
          </cell>
        </row>
        <row r="2302">
          <cell r="C2302">
            <v>4146</v>
          </cell>
          <cell r="D2302" t="str">
            <v>Suministro E Instalacion De Tuberia Imc De 3" X 3.00 Metros, Incluye Capacete Mas Accesorios De Instalacion</v>
          </cell>
          <cell r="E2302" t="str">
            <v>UN</v>
          </cell>
          <cell r="F2302">
            <v>333626.13</v>
          </cell>
          <cell r="G2302">
            <v>41927</v>
          </cell>
        </row>
        <row r="2303">
          <cell r="C2303">
            <v>4149</v>
          </cell>
          <cell r="D2303" t="str">
            <v>Suministro E Instalacion De Tuberia De Agua Potable En Pvc De D= 1 1/2"</v>
          </cell>
          <cell r="E2303" t="str">
            <v>ML</v>
          </cell>
          <cell r="F2303">
            <v>27051</v>
          </cell>
          <cell r="G2303">
            <v>42572</v>
          </cell>
        </row>
        <row r="2304">
          <cell r="C2304">
            <v>4150</v>
          </cell>
          <cell r="D2304" t="str">
            <v>Aplicación De Endurecedor Y Sellador Sika Floor Curehard 24 O Similar Para Piso De Concreto</v>
          </cell>
          <cell r="E2304" t="str">
            <v>M2</v>
          </cell>
          <cell r="F2304">
            <v>11751.5</v>
          </cell>
          <cell r="G2304">
            <v>41821</v>
          </cell>
        </row>
        <row r="2305">
          <cell r="C2305">
            <v>4153</v>
          </cell>
          <cell r="D2305" t="str">
            <v>Suministro, Transporte E Instalacion De Panel De Fachada Machimbrado En Aluzinc Tipo 300 Fs De Hunter-Douglas, Calibre 26 Con Perforaciones N. 110 M 104 Mm, Instalado De Forma Vertical, Acabado En Pintura De Poliester Horneado Por Ambas Caras, Color Verde Manzana, Incluye: Remate Superior E Inferior, Andamios Y Todos Los Elementos Necesarios Para Su Correcta Instalacion Y Funcionamiento (Ver Diseño)</v>
          </cell>
          <cell r="E2305" t="str">
            <v>M2</v>
          </cell>
          <cell r="F2305">
            <v>107417</v>
          </cell>
          <cell r="G2305">
            <v>41800</v>
          </cell>
        </row>
        <row r="2306">
          <cell r="C2306">
            <v>4155</v>
          </cell>
          <cell r="D2306" t="str">
            <v>Rampa En Concreto F'C=3000 Psi. Incluye Relleno En Material Seleccionado.</v>
          </cell>
          <cell r="E2306" t="str">
            <v>UN</v>
          </cell>
          <cell r="F2306">
            <v>881244.31</v>
          </cell>
          <cell r="G2306">
            <v>41774</v>
          </cell>
        </row>
        <row r="2307">
          <cell r="C2307">
            <v>4156</v>
          </cell>
          <cell r="D2307" t="str">
            <v>Relleno En Rajón O Piedra Partida</v>
          </cell>
          <cell r="E2307" t="str">
            <v>M3</v>
          </cell>
          <cell r="F2307">
            <v>40510</v>
          </cell>
          <cell r="G2307">
            <v>41821</v>
          </cell>
        </row>
        <row r="2308">
          <cell r="C2308">
            <v>4158</v>
          </cell>
          <cell r="D2308" t="str">
            <v>Suministro E Instalación De Rejilla En Concreto De 1.5X1.5 E=0.05M Para Contenedores De Raíz Con Orificios De 0.10X0.10M.</v>
          </cell>
          <cell r="E2308" t="str">
            <v>UN</v>
          </cell>
          <cell r="F2308">
            <v>99686.5</v>
          </cell>
          <cell r="G2308">
            <v>41774</v>
          </cell>
        </row>
        <row r="2309">
          <cell r="C2309">
            <v>4159</v>
          </cell>
          <cell r="D2309" t="str">
            <v>Suministro E Instalacion De Punto Salida En Tuberia 3/4" Pvc, Alambre Aislado 3#10 Awg Thhn Para Lamparas Alumbrado Publico 220 Voltios 250 Watios (Ver Diseño)</v>
          </cell>
          <cell r="E2309" t="str">
            <v>UN</v>
          </cell>
          <cell r="F2309">
            <v>20868.39</v>
          </cell>
          <cell r="G2309">
            <v>41927</v>
          </cell>
        </row>
        <row r="2310">
          <cell r="C2310">
            <v>4160</v>
          </cell>
          <cell r="D2310" t="str">
            <v>Suministro E Instalacion De Equipo De Bombeo Agua Potable Y Contra Incendio, Incluye: Equipo De Bombeo Para El Abastecimiento De Agua Con Los Elementos De Succion Y Descarga Necesarios; Equipo De Bombeo Contra Incendio Con Sus Motobombas, Controles, Tablero Y Accesorios Para Su Correcto Funcionamiento; Equipos De Manejo De Aguas Negras Y Aguas Lluvias (Ver Diseño)</v>
          </cell>
          <cell r="E2310" t="str">
            <v>UN</v>
          </cell>
          <cell r="F2310">
            <v>39197841</v>
          </cell>
          <cell r="G2310">
            <v>41800</v>
          </cell>
        </row>
        <row r="2311">
          <cell r="C2311">
            <v>4162</v>
          </cell>
          <cell r="D2311" t="str">
            <v>Suministro E Instalacion De Tuberia Pvc C-900</v>
          </cell>
          <cell r="E2311" t="str">
            <v>ML</v>
          </cell>
          <cell r="F2311">
            <v>62683.42</v>
          </cell>
          <cell r="G2311">
            <v>41799</v>
          </cell>
        </row>
        <row r="2312">
          <cell r="C2312">
            <v>4164</v>
          </cell>
          <cell r="D2312" t="str">
            <v>Suministro E Instalacion De Tuberia En Hierro Galvanizado De 4" H.G.</v>
          </cell>
          <cell r="E2312" t="str">
            <v>ML</v>
          </cell>
          <cell r="F2312">
            <v>212387.43</v>
          </cell>
          <cell r="G2312">
            <v>41799</v>
          </cell>
        </row>
        <row r="2313">
          <cell r="C2313">
            <v>4166</v>
          </cell>
          <cell r="D2313" t="str">
            <v>Suministro E Instalacion De Siamesas</v>
          </cell>
          <cell r="E2313" t="str">
            <v>UN</v>
          </cell>
          <cell r="F2313">
            <v>1984438</v>
          </cell>
          <cell r="G2313">
            <v>41936</v>
          </cell>
        </row>
        <row r="2314">
          <cell r="C2314">
            <v>4168</v>
          </cell>
          <cell r="D2314" t="str">
            <v>Suministro E Instalacion De Valvula De 1 1/2" Para Red Contra Incendio</v>
          </cell>
          <cell r="E2314" t="str">
            <v>UN</v>
          </cell>
          <cell r="F2314">
            <v>222763.41</v>
          </cell>
          <cell r="G2314">
            <v>41799</v>
          </cell>
        </row>
        <row r="2315">
          <cell r="C2315">
            <v>4169</v>
          </cell>
          <cell r="D2315" t="str">
            <v>Punto De Red Contra Incendio De 1 1/2"</v>
          </cell>
          <cell r="E2315" t="str">
            <v>UN</v>
          </cell>
          <cell r="F2315">
            <v>124045.81</v>
          </cell>
          <cell r="G2315">
            <v>41799</v>
          </cell>
        </row>
        <row r="2316">
          <cell r="C2316">
            <v>4170</v>
          </cell>
          <cell r="D2316" t="str">
            <v>Punto De Red Contra Incendio De 4" Siamesa</v>
          </cell>
          <cell r="E2316" t="str">
            <v>UN</v>
          </cell>
          <cell r="F2316">
            <v>387845</v>
          </cell>
          <cell r="G2316">
            <v>41799</v>
          </cell>
        </row>
        <row r="2317">
          <cell r="C2317">
            <v>4171</v>
          </cell>
          <cell r="D2317" t="str">
            <v>Suministro E Instalacion De Gabinete Contra Incendio Completo, Incluye: Gabinete Contra Incendio De Lamina Negra Calibre 20 Para Empotrar De 0.88 X 0.21 X 0.70 Metros, Puerta De Vidrio Con Chapa Y Pintura Anticorrosiva, Equipo Completo Con Extinguidor, Manguera, Accesorios Y Demas Elementos Para Su Correcto Funcionamiento (Ver Diseño)</v>
          </cell>
          <cell r="E2317" t="str">
            <v>UN</v>
          </cell>
          <cell r="F2317">
            <v>6182404</v>
          </cell>
          <cell r="G2317">
            <v>41800</v>
          </cell>
        </row>
        <row r="2318">
          <cell r="C2318">
            <v>4173</v>
          </cell>
          <cell r="D2318" t="str">
            <v>Suministro E Instalación De Barrera Bidireccional New Yersey Altura = 0.80 Metros, Base = 0.60 Metros, Longitud = 1.50 Metros, Peso 830 Kg, Tipo Titan O Similar, Incluye Cargue, Descargue Y Fijación Con Acero</v>
          </cell>
          <cell r="E2318" t="str">
            <v>UN</v>
          </cell>
          <cell r="F2318">
            <v>430278.40000000002</v>
          </cell>
          <cell r="G2318">
            <v>41775</v>
          </cell>
        </row>
        <row r="2319">
          <cell r="C2319">
            <v>4181</v>
          </cell>
          <cell r="D2319" t="str">
            <v>Concreto Clase C (28 Mpa) 4000 Psi</v>
          </cell>
          <cell r="E2319" t="str">
            <v>M3</v>
          </cell>
          <cell r="F2319">
            <v>738330.17</v>
          </cell>
          <cell r="G2319">
            <v>42067</v>
          </cell>
        </row>
        <row r="2320">
          <cell r="C2320">
            <v>4182</v>
          </cell>
          <cell r="D2320" t="str">
            <v>Suministro E Instalacion De Punto Salida En Tuberia Pvc Conduit De 3/4" Para Datos Y Telefono Sin Cableado</v>
          </cell>
          <cell r="E2320" t="str">
            <v>UN</v>
          </cell>
          <cell r="F2320">
            <v>55852.74</v>
          </cell>
          <cell r="G2320">
            <v>41799</v>
          </cell>
        </row>
        <row r="2321">
          <cell r="C2321">
            <v>4183</v>
          </cell>
          <cell r="D2321" t="str">
            <v>Colector Enterrado Tubo De Concreto, Clase 2, De 304 Mm De Diámetro, Incluye Lecho De Arena Nivelado Y Compactado, Relleno, Accesorios, Piezas Especiales, Junta De Goma Y Lubricantes.</v>
          </cell>
          <cell r="E2321" t="str">
            <v>ML</v>
          </cell>
          <cell r="F2321">
            <v>132900.9</v>
          </cell>
          <cell r="G2321">
            <v>42067</v>
          </cell>
        </row>
        <row r="2322">
          <cell r="C2322">
            <v>4184</v>
          </cell>
          <cell r="D2322" t="str">
            <v>Nivelación, Replanteo Y Señalización Alcantarillado</v>
          </cell>
          <cell r="E2322" t="str">
            <v>ML</v>
          </cell>
          <cell r="F2322">
            <v>1954.44</v>
          </cell>
          <cell r="G2322">
            <v>42067</v>
          </cell>
        </row>
        <row r="2323">
          <cell r="C2323">
            <v>4188</v>
          </cell>
          <cell r="D2323" t="str">
            <v>Suministro E Instalación De Tubería Pvc De Alcantarillado De 315 Mm, D = 12"</v>
          </cell>
          <cell r="E2323" t="str">
            <v>ML</v>
          </cell>
          <cell r="F2323">
            <v>155112.54999999999</v>
          </cell>
          <cell r="G2323">
            <v>42067</v>
          </cell>
        </row>
        <row r="2324">
          <cell r="C2324">
            <v>4190</v>
          </cell>
          <cell r="D2324" t="str">
            <v>Punto De Agua Potable En Tuberia Pvc De 1"</v>
          </cell>
          <cell r="E2324" t="str">
            <v>UN</v>
          </cell>
          <cell r="F2324">
            <v>53235.35</v>
          </cell>
          <cell r="G2324">
            <v>42578</v>
          </cell>
        </row>
        <row r="2325">
          <cell r="C2325">
            <v>4191</v>
          </cell>
          <cell r="D2325" t="str">
            <v>Colector Enterrado Tubo De Concreto, Clase 2, De 500 Mm De Diámetro, Incluye Lecho De Arena Nivelado Y Compactado, Relleno, Accesorios, Piezas Especiales, Junta De Goma Y Lubricantes.</v>
          </cell>
          <cell r="E2325" t="str">
            <v>ML</v>
          </cell>
          <cell r="F2325">
            <v>282673.32</v>
          </cell>
          <cell r="G2325">
            <v>42067</v>
          </cell>
        </row>
        <row r="2326">
          <cell r="C2326">
            <v>4195</v>
          </cell>
          <cell r="D2326" t="str">
            <v>Cilindro Para Pozo De Inspección, Sección De Pozo D = 1.20 Metros, E = 0.25 Metros, L = 1.00 Metro, Elemento Prefabricado De Concreto Tipo Titan O Similar</v>
          </cell>
          <cell r="E2326" t="str">
            <v>ML</v>
          </cell>
          <cell r="F2326">
            <v>746482.42</v>
          </cell>
          <cell r="G2326">
            <v>42067</v>
          </cell>
        </row>
        <row r="2327">
          <cell r="C2327">
            <v>4196</v>
          </cell>
          <cell r="D2327" t="str">
            <v>Base  Para Pozo De Inspección, Sección De Pozo D = 1.20 Metros, E = 0.20 Metros, Elemento Prefabricado De Concreto Tipo Titan O Similar.</v>
          </cell>
          <cell r="E2327" t="str">
            <v>UN</v>
          </cell>
          <cell r="F2327">
            <v>878082.6</v>
          </cell>
          <cell r="G2327">
            <v>42067</v>
          </cell>
        </row>
        <row r="2328">
          <cell r="C2328">
            <v>4197</v>
          </cell>
          <cell r="D2328" t="str">
            <v>Placa De Cubierta Para Pozo De Inspección, Sección De Pozo D = 1.20 Metros, E = 0.20 Metros, Elemento Prefabricado De Concreto Tipo Titan O Similar</v>
          </cell>
          <cell r="E2328" t="str">
            <v>UN</v>
          </cell>
          <cell r="F2328">
            <v>680583.9</v>
          </cell>
          <cell r="G2328">
            <v>42067</v>
          </cell>
        </row>
        <row r="2329">
          <cell r="C2329">
            <v>4198</v>
          </cell>
          <cell r="D2329" t="str">
            <v>Barrera De Seguridad Tipo A180 Monodireccional, En Concreto De 3000 Psi Reforzado, Fundida En Sitio</v>
          </cell>
          <cell r="E2329" t="str">
            <v>ML</v>
          </cell>
          <cell r="F2329">
            <v>208623.87</v>
          </cell>
          <cell r="G2329">
            <v>41821</v>
          </cell>
        </row>
        <row r="2330">
          <cell r="C2330">
            <v>4201</v>
          </cell>
          <cell r="D2330" t="str">
            <v>Pilotes En Concreto Preexcavados    F'C=4000 Psi    D=0.80M. Incluye Acero De Refuerzo</v>
          </cell>
          <cell r="E2330" t="str">
            <v>ML</v>
          </cell>
          <cell r="F2330">
            <v>769597.38</v>
          </cell>
          <cell r="G2330">
            <v>42667</v>
          </cell>
        </row>
        <row r="2331">
          <cell r="C2331">
            <v>4202</v>
          </cell>
          <cell r="D2331" t="str">
            <v>Concreto Para Estribo De Puente    F'C=4000Psi.</v>
          </cell>
          <cell r="E2331" t="str">
            <v>M3</v>
          </cell>
          <cell r="F2331">
            <v>835184.1</v>
          </cell>
          <cell r="G2331">
            <v>42066</v>
          </cell>
        </row>
        <row r="2332">
          <cell r="C2332">
            <v>4203</v>
          </cell>
          <cell r="D2332" t="str">
            <v>Concreto Para Viga Aéreas De Puente   F'C=4000 Psi.</v>
          </cell>
          <cell r="E2332" t="str">
            <v>M3</v>
          </cell>
          <cell r="F2332">
            <v>964749.11</v>
          </cell>
          <cell r="G2332">
            <v>41806</v>
          </cell>
        </row>
        <row r="2333">
          <cell r="C2333">
            <v>4204</v>
          </cell>
          <cell r="D2333" t="str">
            <v>Concreto Para Baranda De Puentes    F'C=3000 Psi.</v>
          </cell>
          <cell r="E2333" t="str">
            <v>M3</v>
          </cell>
          <cell r="F2333">
            <v>827803.1</v>
          </cell>
          <cell r="G2333">
            <v>41806</v>
          </cell>
        </row>
        <row r="2334">
          <cell r="C2334">
            <v>4206</v>
          </cell>
          <cell r="D2334" t="str">
            <v>Concreto Para Losa De Protección De Fondo  E=0.20M.</v>
          </cell>
          <cell r="E2334" t="str">
            <v>M2</v>
          </cell>
          <cell r="F2334">
            <v>116700.04</v>
          </cell>
          <cell r="G2334">
            <v>41808</v>
          </cell>
        </row>
        <row r="2335">
          <cell r="C2335">
            <v>4207</v>
          </cell>
          <cell r="D2335" t="str">
            <v>Escarificación Y Compactación De Terreno Natural.</v>
          </cell>
          <cell r="E2335" t="str">
            <v>M3</v>
          </cell>
          <cell r="F2335">
            <v>17716.650000000001</v>
          </cell>
          <cell r="G2335">
            <v>41808</v>
          </cell>
        </row>
        <row r="2336">
          <cell r="C2336">
            <v>4208</v>
          </cell>
          <cell r="D2336" t="str">
            <v>Relleno En Base Invias No Incluye Transporte De Material</v>
          </cell>
          <cell r="E2336" t="str">
            <v>M3</v>
          </cell>
          <cell r="F2336">
            <v>71864.37</v>
          </cell>
          <cell r="G2336">
            <v>42537</v>
          </cell>
        </row>
        <row r="2337">
          <cell r="C2337">
            <v>4211</v>
          </cell>
          <cell r="D2337" t="str">
            <v>Suministro E Instalación De Geotextil No Tejido 2100.</v>
          </cell>
          <cell r="E2337" t="str">
            <v>M2</v>
          </cell>
          <cell r="F2337">
            <v>14984.74</v>
          </cell>
          <cell r="G2337">
            <v>41808</v>
          </cell>
        </row>
        <row r="2338">
          <cell r="C2338">
            <v>4212</v>
          </cell>
          <cell r="D2338" t="str">
            <v>Losa De Aproximación De Puente   E=0.25M  F'C=4000 Psi.</v>
          </cell>
          <cell r="E2338" t="str">
            <v>M2</v>
          </cell>
          <cell r="F2338">
            <v>167744.85</v>
          </cell>
          <cell r="G2338">
            <v>41808</v>
          </cell>
        </row>
        <row r="2339">
          <cell r="C2339">
            <v>4213</v>
          </cell>
          <cell r="D2339" t="str">
            <v>Concreto Para Tablero De Puente E=0.20M    F'C=4000 Psi.</v>
          </cell>
          <cell r="E2339" t="str">
            <v>M3</v>
          </cell>
          <cell r="F2339">
            <v>870836.92</v>
          </cell>
          <cell r="G2339">
            <v>41808</v>
          </cell>
        </row>
        <row r="2340">
          <cell r="C2340">
            <v>4214</v>
          </cell>
          <cell r="D2340" t="str">
            <v>Víga Aérea En Concreto   F'C=3000 Psi. No Incluye Acero De Refuerzo.</v>
          </cell>
          <cell r="E2340" t="str">
            <v>M3</v>
          </cell>
          <cell r="F2340">
            <v>586209.49</v>
          </cell>
          <cell r="G2340">
            <v>42102</v>
          </cell>
        </row>
        <row r="2341">
          <cell r="C2341">
            <v>4215</v>
          </cell>
          <cell r="D2341" t="str">
            <v>Suministro E Instalación De Puerta Doble De Acceso De 2.50X2.00 En Vidrio Templado E=10Mm. Incluye Manijas En Acero Inoxidable Y Cerraduras.</v>
          </cell>
          <cell r="E2341" t="str">
            <v>UN</v>
          </cell>
          <cell r="F2341">
            <v>2500000</v>
          </cell>
          <cell r="G2341">
            <v>42102</v>
          </cell>
        </row>
        <row r="2342">
          <cell r="C2342">
            <v>4217</v>
          </cell>
          <cell r="D2342" t="str">
            <v>Suministro E Instalación De Puerta De Seguridad Con Espesor En 70 Mm. De 0.96 X 2.05 Metros, En Acero Lámina Calibre 0.7 Mm Coll Rolled, Incluye Marco, Ojo Mágico, Cerradura De Seguridad Con Doble Grado De Cierre, 13 Pasadores Y Pestillo Interior, 3 Bisagras En Cámara Que Impiden El Desmonte De La Puerta.</v>
          </cell>
          <cell r="E2342" t="str">
            <v>UN</v>
          </cell>
          <cell r="F2342">
            <v>626862.32999999996</v>
          </cell>
          <cell r="G2342">
            <v>41816</v>
          </cell>
        </row>
        <row r="2343">
          <cell r="C2343">
            <v>4219</v>
          </cell>
          <cell r="D2343" t="str">
            <v>Conexion Al Sistema Sanitario Existente (Ver Diseño)</v>
          </cell>
          <cell r="E2343" t="str">
            <v>GL</v>
          </cell>
          <cell r="F2343">
            <v>3000000</v>
          </cell>
          <cell r="G2343">
            <v>41835</v>
          </cell>
        </row>
        <row r="2344">
          <cell r="C2344">
            <v>4220</v>
          </cell>
          <cell r="D2344" t="str">
            <v>Conexion Al Sistema De Presion Existente (Ver Diseño)</v>
          </cell>
          <cell r="E2344" t="str">
            <v>GL</v>
          </cell>
          <cell r="F2344">
            <v>2500000</v>
          </cell>
          <cell r="G2344">
            <v>41835</v>
          </cell>
        </row>
        <row r="2345">
          <cell r="C2345">
            <v>4221</v>
          </cell>
          <cell r="D2345" t="str">
            <v>Red De Media Tension Aerea (Ver Diseño)</v>
          </cell>
          <cell r="E2345" t="str">
            <v>GL</v>
          </cell>
          <cell r="F2345">
            <v>25000000</v>
          </cell>
          <cell r="G2345">
            <v>41835</v>
          </cell>
        </row>
        <row r="2346">
          <cell r="C2346">
            <v>4222</v>
          </cell>
          <cell r="D2346" t="str">
            <v>Red De Media Tension Subterranea (Ver Diseño)</v>
          </cell>
          <cell r="E2346" t="str">
            <v>GL</v>
          </cell>
          <cell r="F2346">
            <v>105000000</v>
          </cell>
          <cell r="G2346">
            <v>41835</v>
          </cell>
        </row>
        <row r="2347">
          <cell r="C2347">
            <v>4223</v>
          </cell>
          <cell r="D2347" t="str">
            <v>Celda De Medida (Ver Diseño)</v>
          </cell>
          <cell r="E2347" t="str">
            <v>GL</v>
          </cell>
          <cell r="F2347">
            <v>5405400</v>
          </cell>
          <cell r="G2347">
            <v>41835</v>
          </cell>
        </row>
        <row r="2348">
          <cell r="C2348">
            <v>4224</v>
          </cell>
          <cell r="D2348" t="str">
            <v>Conexión Equipo De Medida General Por Alta (Electricaribe)</v>
          </cell>
          <cell r="E2348" t="str">
            <v>GL</v>
          </cell>
          <cell r="F2348">
            <v>12000000</v>
          </cell>
          <cell r="G2348">
            <v>42558</v>
          </cell>
        </row>
        <row r="2349">
          <cell r="C2349">
            <v>4225</v>
          </cell>
          <cell r="D2349" t="str">
            <v>Transferencia Automatica En Mt (Ver Diseño)</v>
          </cell>
          <cell r="E2349" t="str">
            <v>GL</v>
          </cell>
          <cell r="F2349">
            <v>60000000</v>
          </cell>
          <cell r="G2349">
            <v>41835</v>
          </cell>
        </row>
        <row r="2350">
          <cell r="C2350">
            <v>4226</v>
          </cell>
          <cell r="D2350" t="str">
            <v>Transformador De 300 Kva, 440/13.200 V, Servicio De Emergencia (Ver Diseño)</v>
          </cell>
          <cell r="E2350" t="str">
            <v>GL</v>
          </cell>
          <cell r="F2350">
            <v>37073600</v>
          </cell>
          <cell r="G2350">
            <v>41835</v>
          </cell>
        </row>
        <row r="2351">
          <cell r="C2351">
            <v>4227</v>
          </cell>
          <cell r="D2351" t="str">
            <v>Transformador De 75 Kva, 13.200/440 V, Pad-Mounted, Iluminacion De Campo De Juego (Ver Diseño)</v>
          </cell>
          <cell r="E2351" t="str">
            <v>GL</v>
          </cell>
          <cell r="F2351">
            <v>22156000</v>
          </cell>
          <cell r="G2351">
            <v>41835</v>
          </cell>
        </row>
        <row r="2352">
          <cell r="C2352">
            <v>4228</v>
          </cell>
          <cell r="D2352" t="str">
            <v>Transformador De 150 Kva, 13.200/220 V, Servicios Normales (Ver Diseño)</v>
          </cell>
          <cell r="E2352" t="str">
            <v>GL</v>
          </cell>
          <cell r="F2352">
            <v>26127840</v>
          </cell>
          <cell r="G2352">
            <v>41835</v>
          </cell>
        </row>
        <row r="2353">
          <cell r="C2353">
            <v>4229</v>
          </cell>
          <cell r="D2353" t="str">
            <v>Transformador De 75 Kva, 13.200/220 V, Servicio De Emergencia (Ver Diseño)</v>
          </cell>
          <cell r="E2353" t="str">
            <v>GL</v>
          </cell>
          <cell r="F2353">
            <v>16331640</v>
          </cell>
          <cell r="G2353">
            <v>41835</v>
          </cell>
        </row>
        <row r="2354">
          <cell r="C2354">
            <v>4230</v>
          </cell>
          <cell r="D2354" t="str">
            <v>Celda De Seccionamiento General En Mt (Ver Diseño)</v>
          </cell>
          <cell r="E2354" t="str">
            <v>GL</v>
          </cell>
          <cell r="F2354">
            <v>5405400</v>
          </cell>
          <cell r="G2354">
            <v>41835</v>
          </cell>
        </row>
        <row r="2355">
          <cell r="C2355">
            <v>4231</v>
          </cell>
          <cell r="D2355" t="str">
            <v>Malla De Puesta A Tierra De La Subestacion (Ver Diseño)</v>
          </cell>
          <cell r="E2355" t="str">
            <v>GL</v>
          </cell>
          <cell r="F2355">
            <v>15000000</v>
          </cell>
          <cell r="G2355">
            <v>41835</v>
          </cell>
        </row>
        <row r="2356">
          <cell r="C2356">
            <v>4232</v>
          </cell>
          <cell r="D2356" t="str">
            <v>Tableros De Bt (Ver Diseño)</v>
          </cell>
          <cell r="E2356" t="str">
            <v>GL</v>
          </cell>
          <cell r="F2356">
            <v>10000000</v>
          </cell>
          <cell r="G2356">
            <v>41835</v>
          </cell>
        </row>
        <row r="2357">
          <cell r="C2357">
            <v>4233</v>
          </cell>
          <cell r="D2357" t="str">
            <v>Planta De Emergencia De 300 Kva, 440 V (Ver Diseño)</v>
          </cell>
          <cell r="E2357" t="str">
            <v>GL</v>
          </cell>
          <cell r="F2357">
            <v>82000000</v>
          </cell>
          <cell r="G2357">
            <v>41835</v>
          </cell>
        </row>
        <row r="2358">
          <cell r="C2358">
            <v>4234</v>
          </cell>
          <cell r="D2358" t="str">
            <v>Protecciones De La Planta De Emergencia (Ver Diseño)</v>
          </cell>
          <cell r="E2358" t="str">
            <v>GL</v>
          </cell>
          <cell r="F2358">
            <v>10000000</v>
          </cell>
          <cell r="G2358">
            <v>41835</v>
          </cell>
        </row>
        <row r="2359">
          <cell r="C2359">
            <v>4235</v>
          </cell>
          <cell r="D2359" t="str">
            <v>Torres Metalicas De 24.00 Metros (Ver Diseño)</v>
          </cell>
          <cell r="E2359" t="str">
            <v>UN</v>
          </cell>
          <cell r="F2359">
            <v>12000000</v>
          </cell>
          <cell r="G2359">
            <v>41835</v>
          </cell>
        </row>
        <row r="2360">
          <cell r="C2360">
            <v>4236</v>
          </cell>
          <cell r="D2360" t="str">
            <v>Lamparas De 1000 W (Ver Diseño)</v>
          </cell>
          <cell r="E2360" t="str">
            <v>UN</v>
          </cell>
          <cell r="F2360">
            <v>400000</v>
          </cell>
          <cell r="G2360">
            <v>41835</v>
          </cell>
        </row>
        <row r="2361">
          <cell r="C2361">
            <v>4237</v>
          </cell>
          <cell r="D2361" t="str">
            <v>Alimentadores En Bt, 440 V (Ver Diseño)</v>
          </cell>
          <cell r="E2361" t="str">
            <v>ML</v>
          </cell>
          <cell r="F2361">
            <v>50000</v>
          </cell>
          <cell r="G2361">
            <v>41835</v>
          </cell>
        </row>
        <row r="2362">
          <cell r="C2362">
            <v>4238</v>
          </cell>
          <cell r="D2362" t="str">
            <v>Zapata En Concreto Premezclado De 5000 Psi, No Incluye Acero De Refuerzo</v>
          </cell>
          <cell r="E2362" t="str">
            <v>M3</v>
          </cell>
          <cell r="F2362">
            <v>505800.23</v>
          </cell>
          <cell r="G2362">
            <v>41835</v>
          </cell>
        </row>
        <row r="2363">
          <cell r="C2363">
            <v>4239</v>
          </cell>
          <cell r="D2363" t="str">
            <v>Tableros En Bt, 440 V (Ver Diseño)</v>
          </cell>
          <cell r="E2363" t="str">
            <v>UN</v>
          </cell>
          <cell r="F2363">
            <v>450000</v>
          </cell>
          <cell r="G2363">
            <v>41835</v>
          </cell>
        </row>
        <row r="2364">
          <cell r="C2364">
            <v>4240</v>
          </cell>
          <cell r="D2364" t="str">
            <v>Registros (Ver Diseño)</v>
          </cell>
          <cell r="E2364" t="str">
            <v>UN</v>
          </cell>
          <cell r="F2364">
            <v>250000</v>
          </cell>
          <cell r="G2364">
            <v>41835</v>
          </cell>
        </row>
        <row r="2365">
          <cell r="C2365">
            <v>4241</v>
          </cell>
          <cell r="D2365" t="str">
            <v>Cajas De Paso (Ver Diseño)</v>
          </cell>
          <cell r="E2365" t="str">
            <v>UN</v>
          </cell>
          <cell r="F2365">
            <v>120000</v>
          </cell>
          <cell r="G2365">
            <v>41817</v>
          </cell>
        </row>
        <row r="2366">
          <cell r="C2366">
            <v>4242</v>
          </cell>
          <cell r="D2366" t="str">
            <v>Viga Inferior De Amarre En Concreto De 4000 Psi De 0.80 X 0.80 Metros, No Incluye Acero De Refuerzo</v>
          </cell>
          <cell r="E2366" t="str">
            <v>ML</v>
          </cell>
          <cell r="F2366">
            <v>541929.55000000005</v>
          </cell>
          <cell r="G2366">
            <v>41835</v>
          </cell>
        </row>
        <row r="2367">
          <cell r="C2367">
            <v>4243</v>
          </cell>
          <cell r="D2367" t="str">
            <v>Luminarias (Ver Diseño)</v>
          </cell>
          <cell r="E2367" t="str">
            <v>UN</v>
          </cell>
          <cell r="F2367">
            <v>180000</v>
          </cell>
          <cell r="G2367">
            <v>41835</v>
          </cell>
        </row>
        <row r="2368">
          <cell r="C2368">
            <v>4244</v>
          </cell>
          <cell r="D2368" t="str">
            <v>Suministro E Instalacion De Accesorios (Ver Diseño)</v>
          </cell>
          <cell r="E2368" t="str">
            <v>JG</v>
          </cell>
          <cell r="F2368">
            <v>180000</v>
          </cell>
          <cell r="G2368">
            <v>41817</v>
          </cell>
        </row>
        <row r="2369">
          <cell r="C2369">
            <v>4245</v>
          </cell>
          <cell r="D2369" t="str">
            <v>Columnas En Concreto De 5000 Psi, No Incluye Acero De Refuerzo</v>
          </cell>
          <cell r="E2369" t="str">
            <v>M3</v>
          </cell>
          <cell r="F2369">
            <v>822492.45</v>
          </cell>
          <cell r="G2369">
            <v>41835</v>
          </cell>
        </row>
        <row r="2370">
          <cell r="C2370">
            <v>4246</v>
          </cell>
          <cell r="D2370" t="str">
            <v>Suministro E Instalacion De Sistema Contra Incendio (Ver Diseño)</v>
          </cell>
          <cell r="E2370" t="str">
            <v>GL</v>
          </cell>
          <cell r="F2370">
            <v>210000000</v>
          </cell>
          <cell r="G2370">
            <v>41835</v>
          </cell>
        </row>
        <row r="2371">
          <cell r="C2371">
            <v>4247</v>
          </cell>
          <cell r="D2371" t="str">
            <v>Suministro E Instalacion De Deteccion De Humos Y Sprinkler (Ver Diseño)</v>
          </cell>
          <cell r="E2371" t="str">
            <v>GL</v>
          </cell>
          <cell r="F2371">
            <v>125000000</v>
          </cell>
          <cell r="G2371">
            <v>41835</v>
          </cell>
        </row>
        <row r="2372">
          <cell r="C2372">
            <v>4248</v>
          </cell>
          <cell r="D2372" t="str">
            <v>Suministro E Instalacion De Sistema De Sonido Y Alarma (Ver Diseño)</v>
          </cell>
          <cell r="E2372" t="str">
            <v>GL</v>
          </cell>
          <cell r="F2372">
            <v>160000000</v>
          </cell>
          <cell r="G2372">
            <v>41835</v>
          </cell>
        </row>
        <row r="2373">
          <cell r="C2373">
            <v>4249</v>
          </cell>
          <cell r="D2373" t="str">
            <v>Viga Principal De Carga Portico, En Concreto De 5000 Psi, No Incluye Acero De Refuerzo</v>
          </cell>
          <cell r="E2373" t="str">
            <v>M3</v>
          </cell>
          <cell r="F2373">
            <v>629646.63</v>
          </cell>
          <cell r="G2373">
            <v>41835</v>
          </cell>
        </row>
        <row r="2374">
          <cell r="C2374">
            <v>4250</v>
          </cell>
          <cell r="D2374" t="str">
            <v>Acabado Cancha En Polvo De Ladrillo (Ver Diseño)</v>
          </cell>
          <cell r="E2374" t="str">
            <v>M2</v>
          </cell>
          <cell r="F2374">
            <v>45000</v>
          </cell>
          <cell r="G2374">
            <v>41835</v>
          </cell>
        </row>
        <row r="2375">
          <cell r="C2375">
            <v>4251</v>
          </cell>
          <cell r="D2375" t="str">
            <v>Grama Natural Para Cancha ( Ver Diseño)</v>
          </cell>
          <cell r="E2375" t="str">
            <v>M2</v>
          </cell>
          <cell r="F2375">
            <v>18000</v>
          </cell>
          <cell r="G2375">
            <v>41821</v>
          </cell>
        </row>
        <row r="2376">
          <cell r="C2376">
            <v>4252</v>
          </cell>
          <cell r="D2376" t="str">
            <v>Sistema De Drenaje Cancha (Ver Diseño)</v>
          </cell>
          <cell r="E2376" t="str">
            <v>GL</v>
          </cell>
          <cell r="F2376">
            <v>90000000</v>
          </cell>
          <cell r="G2376">
            <v>41835</v>
          </cell>
        </row>
        <row r="2377">
          <cell r="C2377">
            <v>4253</v>
          </cell>
          <cell r="D2377" t="str">
            <v>Sistema De Riego Cancha (Ver Diseño)</v>
          </cell>
          <cell r="E2377" t="str">
            <v>GL</v>
          </cell>
          <cell r="F2377">
            <v>145000000</v>
          </cell>
          <cell r="G2377">
            <v>41835</v>
          </cell>
        </row>
        <row r="2378">
          <cell r="C2378">
            <v>4254</v>
          </cell>
          <cell r="D2378" t="str">
            <v>Señalizacion General (Ver Diseño)</v>
          </cell>
          <cell r="E2378" t="str">
            <v>GL</v>
          </cell>
          <cell r="F2378">
            <v>75000000</v>
          </cell>
          <cell r="G2378">
            <v>41835</v>
          </cell>
        </row>
        <row r="2379">
          <cell r="C2379">
            <v>4255</v>
          </cell>
          <cell r="D2379" t="str">
            <v>Losa Maciza En Concreto De 3500 Psi, No Incluye Acero De Refuerzo, E = 0.40 Metros</v>
          </cell>
          <cell r="E2379" t="str">
            <v>M2</v>
          </cell>
          <cell r="F2379">
            <v>236620.9</v>
          </cell>
          <cell r="G2379">
            <v>41835</v>
          </cell>
        </row>
        <row r="2380">
          <cell r="C2380">
            <v>4256</v>
          </cell>
          <cell r="D2380" t="str">
            <v>Suministro E Instalacion De Silleteria De Respaldo (Ver Diseño)</v>
          </cell>
          <cell r="E2380" t="str">
            <v>UN</v>
          </cell>
          <cell r="F2380">
            <v>69600</v>
          </cell>
          <cell r="G2380">
            <v>41835</v>
          </cell>
        </row>
        <row r="2381">
          <cell r="C2381">
            <v>4257</v>
          </cell>
          <cell r="D2381" t="str">
            <v>Suministro E Instalacion De Tablero (Ver Diseño)</v>
          </cell>
          <cell r="E2381" t="str">
            <v>UN</v>
          </cell>
          <cell r="F2381">
            <v>35550000</v>
          </cell>
          <cell r="G2381">
            <v>41835</v>
          </cell>
        </row>
        <row r="2382">
          <cell r="C2382">
            <v>4258</v>
          </cell>
          <cell r="D2382" t="str">
            <v>Suministro E Instalacion De Pantalla Leed (Ver Diseño)</v>
          </cell>
          <cell r="E2382" t="str">
            <v>UN</v>
          </cell>
          <cell r="F2382">
            <v>266597137</v>
          </cell>
          <cell r="G2382">
            <v>41835</v>
          </cell>
        </row>
        <row r="2383">
          <cell r="C2383">
            <v>4259</v>
          </cell>
          <cell r="D2383" t="str">
            <v>Torniquetes Electronicos De Banderas (Ver Diseño)</v>
          </cell>
          <cell r="E2383" t="str">
            <v>UN</v>
          </cell>
          <cell r="F2383">
            <v>350000</v>
          </cell>
          <cell r="G2383">
            <v>41835</v>
          </cell>
        </row>
        <row r="2384">
          <cell r="C2384">
            <v>4260</v>
          </cell>
          <cell r="D2384" t="str">
            <v>Viga Intermedia En Concreto De 3500 Psi, Para Tribunas Laterales, No Incluye Acero De Refuerzo</v>
          </cell>
          <cell r="E2384" t="str">
            <v>M3</v>
          </cell>
          <cell r="F2384">
            <v>587163.63</v>
          </cell>
          <cell r="G2384">
            <v>41835</v>
          </cell>
        </row>
        <row r="2385">
          <cell r="C2385">
            <v>4261</v>
          </cell>
          <cell r="D2385" t="str">
            <v>Circuito De Voz Y Datos De Oficinas Administrativas (Ver Diseño)</v>
          </cell>
          <cell r="E2385" t="str">
            <v>GL</v>
          </cell>
          <cell r="F2385">
            <v>92235000</v>
          </cell>
          <cell r="G2385">
            <v>41835</v>
          </cell>
        </row>
        <row r="2386">
          <cell r="C2386">
            <v>4262</v>
          </cell>
          <cell r="D2386" t="str">
            <v>Ascensores (Ver Diseño)</v>
          </cell>
          <cell r="E2386" t="str">
            <v>GL</v>
          </cell>
          <cell r="F2386">
            <v>123330000</v>
          </cell>
          <cell r="G2386">
            <v>41835</v>
          </cell>
        </row>
        <row r="2387">
          <cell r="C2387">
            <v>4263</v>
          </cell>
          <cell r="D2387" t="str">
            <v>Pantalla De Anotaciones (Ver Diseño)</v>
          </cell>
          <cell r="E2387" t="str">
            <v>GL</v>
          </cell>
          <cell r="F2387">
            <v>239670000</v>
          </cell>
          <cell r="G2387">
            <v>41835</v>
          </cell>
        </row>
        <row r="2388">
          <cell r="C2388">
            <v>4264</v>
          </cell>
          <cell r="D2388" t="str">
            <v>Pantalla De Video (Ver Diseño)</v>
          </cell>
          <cell r="E2388" t="str">
            <v>GL</v>
          </cell>
          <cell r="F2388">
            <v>270870000</v>
          </cell>
          <cell r="G2388">
            <v>41835</v>
          </cell>
        </row>
        <row r="2389">
          <cell r="C2389">
            <v>4265</v>
          </cell>
          <cell r="D2389" t="str">
            <v>Sistemas Ininterrumpidos De Potencia - Ups`S (Ver Diseño)</v>
          </cell>
          <cell r="E2389" t="str">
            <v>GL</v>
          </cell>
          <cell r="F2389">
            <v>121595000</v>
          </cell>
          <cell r="G2389">
            <v>41835</v>
          </cell>
        </row>
        <row r="2390">
          <cell r="C2390">
            <v>4266</v>
          </cell>
          <cell r="D2390" t="str">
            <v>Telefonia Basica Conmutada (Ver Diseño)</v>
          </cell>
          <cell r="E2390" t="str">
            <v>GL</v>
          </cell>
          <cell r="F2390">
            <v>24135000</v>
          </cell>
          <cell r="G2390">
            <v>41835</v>
          </cell>
        </row>
        <row r="2391">
          <cell r="C2391">
            <v>4267</v>
          </cell>
          <cell r="D2391" t="str">
            <v>Sistema De Administracion De Energia (Ver Diseño)</v>
          </cell>
          <cell r="E2391" t="str">
            <v>GL</v>
          </cell>
          <cell r="F2391">
            <v>30000000</v>
          </cell>
          <cell r="G2391">
            <v>41835</v>
          </cell>
        </row>
        <row r="2392">
          <cell r="C2392">
            <v>4268</v>
          </cell>
          <cell r="D2392" t="str">
            <v>Portico Tipo Cajon En Acero Estructural De Seccion Variable Para Backstop Y Graderias (Ver Diseño)</v>
          </cell>
          <cell r="E2392" t="str">
            <v>KG</v>
          </cell>
          <cell r="F2392">
            <v>7200</v>
          </cell>
          <cell r="G2392">
            <v>41817</v>
          </cell>
        </row>
        <row r="2393">
          <cell r="C2393">
            <v>4269</v>
          </cell>
          <cell r="D2393" t="str">
            <v>Portico Tipo Cajon En Phr-C220X80X3 Mm(Ver Diseño)</v>
          </cell>
          <cell r="E2393" t="str">
            <v>KG</v>
          </cell>
          <cell r="F2393">
            <v>7200</v>
          </cell>
          <cell r="G2393">
            <v>41835</v>
          </cell>
        </row>
        <row r="2394">
          <cell r="C2394">
            <v>4270</v>
          </cell>
          <cell r="D2394" t="str">
            <v>Cerramiento Muro En Super Board Rampas De Evacuacion (Ver Diseño)</v>
          </cell>
          <cell r="E2394" t="str">
            <v>M2</v>
          </cell>
          <cell r="F2394">
            <v>45000</v>
          </cell>
          <cell r="G2394">
            <v>41835</v>
          </cell>
        </row>
        <row r="2395">
          <cell r="C2395">
            <v>4271</v>
          </cell>
          <cell r="D2395" t="str">
            <v>Cerramiento En Malla Anudada Cancha, Incluye Colchon Protector Segun Detalle (Ver Diseño)</v>
          </cell>
          <cell r="E2395" t="str">
            <v>M2</v>
          </cell>
          <cell r="F2395">
            <v>145000</v>
          </cell>
          <cell r="G2395">
            <v>41835</v>
          </cell>
        </row>
        <row r="2396">
          <cell r="C2396">
            <v>4272</v>
          </cell>
          <cell r="D2396" t="str">
            <v>Cerramiento En Malla Anudada Segun Detalle (Ver Diseño)</v>
          </cell>
          <cell r="E2396" t="str">
            <v>M2</v>
          </cell>
          <cell r="F2396">
            <v>125000</v>
          </cell>
          <cell r="G2396">
            <v>41835</v>
          </cell>
        </row>
        <row r="2397">
          <cell r="C2397">
            <v>4273</v>
          </cell>
          <cell r="D2397" t="str">
            <v>Suministro E Instalacion De Corta Sol En Celoscreen Panel (Ver Diseño)</v>
          </cell>
          <cell r="E2397" t="str">
            <v>M2</v>
          </cell>
          <cell r="F2397">
            <v>200000</v>
          </cell>
          <cell r="G2397">
            <v>41835</v>
          </cell>
        </row>
        <row r="2398">
          <cell r="C2398">
            <v>4274</v>
          </cell>
          <cell r="D2398" t="str">
            <v>Recubrimiento Muros Garitas En Alucobon Color Rojo, Incluye Panel De Fibra De Vidrio (Ver Diseño)</v>
          </cell>
          <cell r="E2398" t="str">
            <v>M2</v>
          </cell>
          <cell r="F2398">
            <v>96200</v>
          </cell>
          <cell r="G2398">
            <v>41835</v>
          </cell>
        </row>
        <row r="2399">
          <cell r="C2399">
            <v>4275</v>
          </cell>
          <cell r="D2399" t="str">
            <v>Suministro E Instalacion De Torniquetes (Ver Diseño)</v>
          </cell>
          <cell r="E2399" t="str">
            <v>UN</v>
          </cell>
          <cell r="F2399">
            <v>125000</v>
          </cell>
          <cell r="G2399">
            <v>41835</v>
          </cell>
        </row>
        <row r="2400">
          <cell r="C2400">
            <v>4276</v>
          </cell>
          <cell r="D2400" t="str">
            <v>Demolicion De Estacion De Policia (Cai), Incluye Muros Y Desmontes En General, Mas Retiro De Material Sobrante</v>
          </cell>
          <cell r="E2400" t="str">
            <v>GL</v>
          </cell>
          <cell r="F2400">
            <v>5000000</v>
          </cell>
          <cell r="G2400">
            <v>41835</v>
          </cell>
        </row>
        <row r="2401">
          <cell r="C2401">
            <v>4277</v>
          </cell>
          <cell r="D2401" t="str">
            <v>Demolicion De Escuela Primaria, Incluye Muros Y Desmontes En General Mas Retiro De Material Sobrante (Ver Diseño).</v>
          </cell>
          <cell r="E2401" t="str">
            <v>GL</v>
          </cell>
          <cell r="F2401">
            <v>8000000</v>
          </cell>
          <cell r="G2401">
            <v>41835</v>
          </cell>
        </row>
        <row r="2402">
          <cell r="C2402">
            <v>4278</v>
          </cell>
          <cell r="D2402" t="str">
            <v>Desmonte De Malla De Backstop Tomas Arrieta (Ver Diseño)</v>
          </cell>
          <cell r="E2402" t="str">
            <v>GL</v>
          </cell>
          <cell r="F2402">
            <v>1500000</v>
          </cell>
          <cell r="G2402">
            <v>41835</v>
          </cell>
        </row>
        <row r="2403">
          <cell r="C2403">
            <v>4279</v>
          </cell>
          <cell r="D2403" t="str">
            <v>Tala De Arboles Existentes Mas Retiro De Material Sobrante (Ver Diseño)</v>
          </cell>
          <cell r="E2403" t="str">
            <v>UN</v>
          </cell>
          <cell r="F2403">
            <v>50000</v>
          </cell>
          <cell r="G2403">
            <v>42241</v>
          </cell>
        </row>
        <row r="2404">
          <cell r="C2404">
            <v>4280</v>
          </cell>
          <cell r="D2404" t="str">
            <v>Desmonte De Postes Existentes Exteriores (Ver Diseño)</v>
          </cell>
          <cell r="E2404" t="str">
            <v>UN</v>
          </cell>
          <cell r="F2404">
            <v>80000</v>
          </cell>
          <cell r="G2404">
            <v>41835</v>
          </cell>
        </row>
        <row r="2405">
          <cell r="C2405">
            <v>4281</v>
          </cell>
          <cell r="D2405" t="str">
            <v>Desmonte De Torres Externas Estadio (Ver Diseño)</v>
          </cell>
          <cell r="E2405" t="str">
            <v>UN</v>
          </cell>
          <cell r="F2405">
            <v>150000</v>
          </cell>
          <cell r="G2405">
            <v>41835</v>
          </cell>
        </row>
        <row r="2406">
          <cell r="C2406">
            <v>4282</v>
          </cell>
          <cell r="D2406" t="str">
            <v>Descapote Y Retiro De Grama Existente Estadio Mas Retiro De Material Sobrante (Ver Diseño)</v>
          </cell>
          <cell r="E2406" t="str">
            <v>M2</v>
          </cell>
          <cell r="F2406">
            <v>4500</v>
          </cell>
          <cell r="G2406">
            <v>41835</v>
          </cell>
        </row>
        <row r="2407">
          <cell r="C2407">
            <v>4283</v>
          </cell>
          <cell r="D2407" t="str">
            <v>Trazado Y Replanteo Sobre Terreno (Ver Diseño)</v>
          </cell>
          <cell r="E2407" t="str">
            <v>M2</v>
          </cell>
          <cell r="F2407">
            <v>800</v>
          </cell>
          <cell r="G2407">
            <v>41835</v>
          </cell>
        </row>
        <row r="2408">
          <cell r="C2408">
            <v>4284</v>
          </cell>
          <cell r="D2408" t="str">
            <v>Levantamiento Topografico Inicial (Ver Diseño)</v>
          </cell>
          <cell r="E2408" t="str">
            <v>HA</v>
          </cell>
          <cell r="F2408">
            <v>1500000</v>
          </cell>
          <cell r="G2408">
            <v>41835</v>
          </cell>
        </row>
        <row r="2409">
          <cell r="C2409">
            <v>4285</v>
          </cell>
          <cell r="D2409" t="str">
            <v>Columna Tipo 2 De 1.50 X 0.60 Metros En Concreto 5000 Psi, No Incluye Hierro De Refuerzo (Ver Diseño)</v>
          </cell>
          <cell r="E2409" t="str">
            <v>M3</v>
          </cell>
          <cell r="F2409">
            <v>721931.88</v>
          </cell>
          <cell r="G2409">
            <v>41821</v>
          </cell>
        </row>
        <row r="2410">
          <cell r="C2410">
            <v>4286</v>
          </cell>
          <cell r="D2410" t="str">
            <v>Gradas En Concreto De 3500 Psi De 0.20 Metros (Ver Diseño)</v>
          </cell>
          <cell r="E2410" t="str">
            <v>M3</v>
          </cell>
          <cell r="F2410">
            <v>650000</v>
          </cell>
          <cell r="G2410">
            <v>41835</v>
          </cell>
        </row>
        <row r="2411">
          <cell r="C2411">
            <v>4287</v>
          </cell>
          <cell r="D2411" t="str">
            <v>Escalera En Concreto De 3500 Psi Para Vomitorios, Segun Diseño</v>
          </cell>
          <cell r="E2411" t="str">
            <v>UN</v>
          </cell>
          <cell r="F2411">
            <v>4500000</v>
          </cell>
          <cell r="G2411">
            <v>41835</v>
          </cell>
        </row>
        <row r="2412">
          <cell r="C2412">
            <v>4288</v>
          </cell>
          <cell r="D2412" t="str">
            <v>Imprimación Slurry - Seal</v>
          </cell>
          <cell r="E2412" t="str">
            <v>M2</v>
          </cell>
          <cell r="F2412">
            <v>5000</v>
          </cell>
          <cell r="G2412">
            <v>41835</v>
          </cell>
        </row>
        <row r="2413">
          <cell r="C2413">
            <v>4289</v>
          </cell>
          <cell r="D2413" t="str">
            <v>Muro En Block Vibrado A La Vista Nº 4, Mortero De Pega 1:4 (Ver Diseño)</v>
          </cell>
          <cell r="E2413" t="str">
            <v>ML</v>
          </cell>
          <cell r="F2413">
            <v>16450</v>
          </cell>
          <cell r="G2413">
            <v>41835</v>
          </cell>
        </row>
        <row r="2414">
          <cell r="C2414">
            <v>4290</v>
          </cell>
          <cell r="D2414" t="str">
            <v>Muro De Cerramiento Perimetral En Tapias Rusticas, H= 2.20 Metros (Ver Diseño)</v>
          </cell>
          <cell r="E2414" t="str">
            <v>M2</v>
          </cell>
          <cell r="F2414">
            <v>55000</v>
          </cell>
          <cell r="G2414">
            <v>41835</v>
          </cell>
        </row>
        <row r="2415">
          <cell r="C2415">
            <v>4291</v>
          </cell>
          <cell r="D2415" t="str">
            <v>Locetas Rectangular Boton Para Sendero Discapacitados</v>
          </cell>
          <cell r="E2415" t="str">
            <v>ML</v>
          </cell>
          <cell r="F2415">
            <v>10500</v>
          </cell>
          <cell r="G2415">
            <v>41835</v>
          </cell>
        </row>
        <row r="2416">
          <cell r="C2416">
            <v>4292</v>
          </cell>
          <cell r="D2416" t="str">
            <v>Banca En Hierro Y Madera Según Modelo</v>
          </cell>
          <cell r="E2416" t="str">
            <v>UN</v>
          </cell>
          <cell r="F2416">
            <v>455000</v>
          </cell>
          <cell r="G2416">
            <v>41835</v>
          </cell>
        </row>
        <row r="2417">
          <cell r="C2417">
            <v>4293</v>
          </cell>
          <cell r="D2417" t="str">
            <v>Cubierta En Policarbonato Referencia Alucobon Dp-16 Mm Color Opal Graderias Y Backstop (Ver Diseño)</v>
          </cell>
          <cell r="E2417" t="str">
            <v>M2</v>
          </cell>
          <cell r="F2417">
            <v>191400</v>
          </cell>
          <cell r="G2417">
            <v>41835</v>
          </cell>
        </row>
        <row r="2418">
          <cell r="C2418">
            <v>4294</v>
          </cell>
          <cell r="D2418" t="str">
            <v>Pergolas En Madera (Ver Diseño)</v>
          </cell>
          <cell r="E2418" t="str">
            <v>M2</v>
          </cell>
          <cell r="F2418">
            <v>110000</v>
          </cell>
          <cell r="G2418">
            <v>41835</v>
          </cell>
        </row>
        <row r="2419">
          <cell r="C2419">
            <v>4295</v>
          </cell>
          <cell r="D2419" t="str">
            <v>Viga Canal En Lamina Galvanizada Calibere 14, De 0.40 X 0.70 Metros (Ver Diseño)</v>
          </cell>
          <cell r="E2419" t="str">
            <v>ML</v>
          </cell>
          <cell r="F2419">
            <v>25500</v>
          </cell>
          <cell r="G2419">
            <v>41835</v>
          </cell>
        </row>
        <row r="2420">
          <cell r="C2420">
            <v>4296</v>
          </cell>
          <cell r="D2420" t="str">
            <v>Señalización</v>
          </cell>
          <cell r="E2420" t="str">
            <v>GL</v>
          </cell>
          <cell r="F2420">
            <v>13000000</v>
          </cell>
          <cell r="G2420">
            <v>41835</v>
          </cell>
        </row>
        <row r="2421">
          <cell r="C2421">
            <v>4297</v>
          </cell>
          <cell r="D2421" t="str">
            <v>Acometida General En Pvc Rde 21 De 2 1/2"</v>
          </cell>
          <cell r="E2421" t="str">
            <v>GL</v>
          </cell>
          <cell r="F2421">
            <v>5000000</v>
          </cell>
          <cell r="G2421">
            <v>41835</v>
          </cell>
        </row>
        <row r="2422">
          <cell r="C2422">
            <v>4298</v>
          </cell>
          <cell r="D2422" t="str">
            <v>Punto Hidráulico De 1 1/2" Para Fluxometro</v>
          </cell>
          <cell r="E2422" t="str">
            <v>UN</v>
          </cell>
          <cell r="F2422">
            <v>48500</v>
          </cell>
          <cell r="G2422">
            <v>41835</v>
          </cell>
        </row>
        <row r="2423">
          <cell r="C2423">
            <v>4299</v>
          </cell>
          <cell r="D2423" t="str">
            <v>Pedestal En Concreto De 3500 Psi De 1.30 X 1.30 X 0.70 Metros</v>
          </cell>
          <cell r="E2423" t="str">
            <v>M3</v>
          </cell>
          <cell r="F2423">
            <v>110656.87</v>
          </cell>
          <cell r="G2423">
            <v>41835</v>
          </cell>
        </row>
        <row r="2424">
          <cell r="C2424">
            <v>4300</v>
          </cell>
          <cell r="D2424" t="str">
            <v>Concreto Asfáltico De 0.07 Metros Para Ciclo Ruta</v>
          </cell>
          <cell r="E2424" t="str">
            <v>M2</v>
          </cell>
          <cell r="F2424">
            <v>42710.239999999998</v>
          </cell>
          <cell r="G2424">
            <v>41831</v>
          </cell>
        </row>
        <row r="2425">
          <cell r="C2425">
            <v>4301</v>
          </cell>
          <cell r="D2425" t="str">
            <v>Carpeta . Pavimento En Concreto Asfáltico De 0.05 Metros Para Vías Perimetrales</v>
          </cell>
          <cell r="E2425" t="str">
            <v>M2</v>
          </cell>
          <cell r="F2425">
            <v>30507.32</v>
          </cell>
          <cell r="G2425">
            <v>41831</v>
          </cell>
        </row>
        <row r="2426">
          <cell r="C2426">
            <v>4302</v>
          </cell>
          <cell r="D2426" t="str">
            <v>Impermeabilizacion De Muros Con Pintura De Esmalte Siliconite (Ver Diseño).</v>
          </cell>
          <cell r="E2426" t="str">
            <v>M2</v>
          </cell>
          <cell r="F2426">
            <v>7702.99</v>
          </cell>
          <cell r="G2426">
            <v>41927</v>
          </cell>
        </row>
        <row r="2427">
          <cell r="C2427">
            <v>4304</v>
          </cell>
          <cell r="D2427" t="str">
            <v>Suministro E Instalación De Luminaria Led De 60 Watios, Incluye Brazo Ornamental De 2.50 Metros, Perno Y Fotocelda (Ver Diseño)</v>
          </cell>
          <cell r="E2427" t="str">
            <v>UN</v>
          </cell>
          <cell r="F2427">
            <v>2135318.9500000002</v>
          </cell>
          <cell r="G2427">
            <v>42457</v>
          </cell>
        </row>
        <row r="2428">
          <cell r="C2428">
            <v>4305</v>
          </cell>
          <cell r="D2428" t="str">
            <v>Suministro E Instalacion De Terminales De Captacion Franklin No Radiactivas, Incluye: Punta Franklin Para Pararrayo, Grapa Doble Ala Galvanizada De 3/4, Tornillos 5/8 X 10, Tuberia Metalica Galvanizada De 3/4, Union Conduit De 3/4, Herramientas, Transporte, Equipos Varios Y Mano De Obra (Ver Diseño)</v>
          </cell>
          <cell r="E2428" t="str">
            <v>UN</v>
          </cell>
          <cell r="F2428">
            <v>102651</v>
          </cell>
          <cell r="G2428">
            <v>41936</v>
          </cell>
        </row>
        <row r="2429">
          <cell r="C2429">
            <v>4308</v>
          </cell>
          <cell r="D2429" t="str">
            <v>Acero Estructural.</v>
          </cell>
          <cell r="E2429" t="str">
            <v>KG</v>
          </cell>
          <cell r="F2429">
            <v>5552.74</v>
          </cell>
          <cell r="G2429">
            <v>42538</v>
          </cell>
        </row>
        <row r="2430">
          <cell r="C2430">
            <v>4309</v>
          </cell>
          <cell r="D2430" t="str">
            <v>Bordillo De 0.15 X 0.20 Metros En Concreto De 3000 Psi, Incluye Anclaje Con Sikadur (Ver Diseño)</v>
          </cell>
          <cell r="E2430" t="str">
            <v>ML</v>
          </cell>
          <cell r="F2430">
            <v>77659.53</v>
          </cell>
          <cell r="G2430">
            <v>41906</v>
          </cell>
        </row>
        <row r="2431">
          <cell r="C2431">
            <v>4311</v>
          </cell>
          <cell r="D2431" t="str">
            <v>Suministro E Instalación  De Tubería Novafort O Similar De 18" - 450 Mm</v>
          </cell>
          <cell r="E2431" t="str">
            <v>ML</v>
          </cell>
          <cell r="F2431">
            <v>366850.36</v>
          </cell>
          <cell r="G2431">
            <v>42548</v>
          </cell>
        </row>
        <row r="2432">
          <cell r="C2432">
            <v>4313</v>
          </cell>
          <cell r="D2432" t="str">
            <v>Estuco Y Pintura Tres Manos</v>
          </cell>
          <cell r="E2432" t="str">
            <v>M2</v>
          </cell>
          <cell r="F2432">
            <v>20366.48</v>
          </cell>
          <cell r="G2432">
            <v>42416</v>
          </cell>
        </row>
        <row r="2433">
          <cell r="C2433">
            <v>4314</v>
          </cell>
          <cell r="D2433" t="str">
            <v>Acabado Para Parqueaderos En Piedra Suelta O Granzon E=0.10M</v>
          </cell>
          <cell r="E2433" t="str">
            <v>M2</v>
          </cell>
          <cell r="F2433">
            <v>26851.34</v>
          </cell>
          <cell r="G2433">
            <v>42102</v>
          </cell>
        </row>
        <row r="2434">
          <cell r="C2434">
            <v>4317</v>
          </cell>
          <cell r="D2434" t="str">
            <v>Salida Para Aire Acondicionado Bifasico (Ver Diseño)</v>
          </cell>
          <cell r="E2434" t="str">
            <v>UN</v>
          </cell>
          <cell r="F2434">
            <v>681920.3</v>
          </cell>
          <cell r="G2434">
            <v>42135</v>
          </cell>
        </row>
        <row r="2435">
          <cell r="C2435">
            <v>4320</v>
          </cell>
          <cell r="D2435" t="str">
            <v>Suministro E Instalacion De Acometida Parcial 3#6 + #6 + #8T Cu Thhw</v>
          </cell>
          <cell r="E2435" t="str">
            <v>ML</v>
          </cell>
          <cell r="F2435">
            <v>27380.9</v>
          </cell>
          <cell r="G2435">
            <v>42524</v>
          </cell>
        </row>
        <row r="2436">
          <cell r="C2436">
            <v>4322</v>
          </cell>
          <cell r="D2436" t="str">
            <v>Suministro E Instalacion De Acometida Parcial 3#10 + #12T Cu Thhw</v>
          </cell>
          <cell r="E2436" t="str">
            <v>ML</v>
          </cell>
          <cell r="F2436">
            <v>10754.34</v>
          </cell>
          <cell r="G2436">
            <v>42135</v>
          </cell>
        </row>
        <row r="2437">
          <cell r="C2437">
            <v>4323</v>
          </cell>
          <cell r="D2437" t="str">
            <v>Suministro E Instalacion De Acometida Parcial 2#6 + #8T Cu Thhw (Ver Diseño).</v>
          </cell>
          <cell r="E2437" t="str">
            <v>ML</v>
          </cell>
          <cell r="F2437">
            <v>26352.6</v>
          </cell>
          <cell r="G2437">
            <v>42135</v>
          </cell>
        </row>
        <row r="2438">
          <cell r="C2438">
            <v>4325</v>
          </cell>
          <cell r="D2438" t="str">
            <v>Suministro E Instalacion De Breaker Enchufable De 2 X 50 Amperios (Ver Diseño)</v>
          </cell>
          <cell r="E2438" t="str">
            <v>UN</v>
          </cell>
          <cell r="F2438">
            <v>44525.83</v>
          </cell>
          <cell r="G2438">
            <v>42135</v>
          </cell>
        </row>
        <row r="2439">
          <cell r="C2439">
            <v>4326</v>
          </cell>
          <cell r="D2439" t="str">
            <v>Suministro E Instalacion De Tuberia Pvc Conduit De 1/2" (Ver Diseño)</v>
          </cell>
          <cell r="E2439" t="str">
            <v>ML</v>
          </cell>
          <cell r="F2439">
            <v>8515.43</v>
          </cell>
          <cell r="G2439">
            <v>42135</v>
          </cell>
        </row>
        <row r="2440">
          <cell r="C2440">
            <v>4329</v>
          </cell>
          <cell r="D2440" t="str">
            <v>Suministro E Instalación De Sanitario Tipo A En Lámina De Acero Inoxidable Aisi 304</v>
          </cell>
          <cell r="E2440" t="str">
            <v>UN</v>
          </cell>
          <cell r="F2440">
            <v>1505551.31</v>
          </cell>
          <cell r="G2440">
            <v>41862</v>
          </cell>
        </row>
        <row r="2441">
          <cell r="C2441">
            <v>4330</v>
          </cell>
          <cell r="D2441" t="str">
            <v>Suministro E Instalacion De Malla Pat 4 Varillas Cuadradas + Caja De Inspeccion (Ver Diseño)</v>
          </cell>
          <cell r="E2441" t="str">
            <v>GL</v>
          </cell>
          <cell r="F2441">
            <v>1737258.28</v>
          </cell>
          <cell r="G2441">
            <v>42538</v>
          </cell>
        </row>
        <row r="2442">
          <cell r="C2442">
            <v>4331</v>
          </cell>
          <cell r="D2442" t="str">
            <v>Suministro E Instalacion De Acometida 2 X ( 3#4/0 + #4/0 + #2/0T Cu Thhw) (Ver Diseño)</v>
          </cell>
          <cell r="E2442" t="str">
            <v>ML</v>
          </cell>
          <cell r="F2442">
            <v>342323.32</v>
          </cell>
          <cell r="G2442">
            <v>42135</v>
          </cell>
        </row>
        <row r="2443">
          <cell r="C2443">
            <v>4333</v>
          </cell>
          <cell r="D2443" t="str">
            <v>Suministro E Instalacion De Transferencia Trifasica Automatica De 112.5 Kva (Ver Diseño)</v>
          </cell>
          <cell r="E2443" t="str">
            <v>UN</v>
          </cell>
          <cell r="F2443">
            <v>7005875</v>
          </cell>
          <cell r="G2443">
            <v>42135</v>
          </cell>
        </row>
        <row r="2444">
          <cell r="C2444">
            <v>4335</v>
          </cell>
          <cell r="D2444" t="str">
            <v>Construccion Canalizacion C/ Un Tubo De 1" Diametro En Lecho De Arena (Ver Diseño).</v>
          </cell>
          <cell r="E2444" t="str">
            <v>ML</v>
          </cell>
          <cell r="F2444">
            <v>34475.56</v>
          </cell>
          <cell r="G2444">
            <v>42538</v>
          </cell>
        </row>
        <row r="2445">
          <cell r="C2445">
            <v>4336</v>
          </cell>
          <cell r="D2445" t="str">
            <v>Construccion Canalizacion Cada Cuatro Tubos De 3" De Diametro En Lecho De Arena (Ver Diseño)</v>
          </cell>
          <cell r="E2445" t="str">
            <v>ML</v>
          </cell>
          <cell r="F2445">
            <v>98736.67</v>
          </cell>
          <cell r="G2445">
            <v>42135</v>
          </cell>
        </row>
        <row r="2446">
          <cell r="C2446">
            <v>4337</v>
          </cell>
          <cell r="D2446" t="str">
            <v>Suministro E Instalación De Reja En Varilla Cuadrada De 5/8" A Cada 0.12 Metros Entre Ejes, Refuerzo Horizontal En Platina De 2 1/2" X 1/4" A Cada 0.40 Metros, Pintada Con Anticorrosivo Y Esmalte Empotrada A La Viga De Cimiento Y Losa</v>
          </cell>
          <cell r="E2446" t="str">
            <v>M2</v>
          </cell>
          <cell r="F2446">
            <v>180939.73</v>
          </cell>
          <cell r="G2446">
            <v>41862</v>
          </cell>
        </row>
        <row r="2447">
          <cell r="C2447">
            <v>4338</v>
          </cell>
          <cell r="D2447" t="str">
            <v>Suministro E Instalación De Puerta En Reja De Varillas De 5/8" A Cada 0.12 Metros Entre Ejes, Refuerzo Horizontal En Platina De 2 1/2" X 1/4" A Cada 0.40 Metros, Con Marco Y Contra Marco Angular De 3" X 3" X 1/4", Con Bisagra Tipo Capsula, Cerradura De Pasador Con Base Para Candado, Pintada Con Anticorrosivo Y Esmalte</v>
          </cell>
          <cell r="E2447" t="str">
            <v>M2</v>
          </cell>
          <cell r="F2447">
            <v>345135.7</v>
          </cell>
          <cell r="G2447">
            <v>41862</v>
          </cell>
        </row>
        <row r="2448">
          <cell r="C2448">
            <v>4339</v>
          </cell>
          <cell r="D2448" t="str">
            <v>Construccion De Tanque Enterrado De 10 M3 (Ver Diseño)</v>
          </cell>
          <cell r="E2448" t="str">
            <v>GL</v>
          </cell>
          <cell r="F2448">
            <v>12000000</v>
          </cell>
          <cell r="G2448">
            <v>42132</v>
          </cell>
        </row>
        <row r="2449">
          <cell r="C2449">
            <v>4340</v>
          </cell>
          <cell r="D2449" t="str">
            <v>Suministro E Instalacion De Puerta De Triplex De 2.00 X 0.90, 0.80, 0,70 Metros, Incluye Marco De Madera, Bisagras Y Cerradura Para El Centro Regional De Victimas (Ver Diseño)</v>
          </cell>
          <cell r="E2449" t="str">
            <v>UN</v>
          </cell>
          <cell r="F2449">
            <v>200000</v>
          </cell>
          <cell r="G2449">
            <v>42132</v>
          </cell>
        </row>
        <row r="2450">
          <cell r="C2450">
            <v>4341</v>
          </cell>
          <cell r="D2450" t="str">
            <v>Pintura En Vinilo Sobre Pañete, Dos Manos.</v>
          </cell>
          <cell r="E2450" t="str">
            <v>M2</v>
          </cell>
          <cell r="F2450">
            <v>8397.9699999999993</v>
          </cell>
          <cell r="G2450">
            <v>42102</v>
          </cell>
        </row>
        <row r="2451">
          <cell r="C2451">
            <v>4347</v>
          </cell>
          <cell r="D2451" t="str">
            <v>Suministro E Instalacion De Punto Salida En Tuberia De 3/4" Imc, Para Lamparas Tipo Campana De 220 Voltios 250 Watios En Cable # 10 Awg (Ver Diseño).</v>
          </cell>
          <cell r="E2451" t="str">
            <v>UN</v>
          </cell>
          <cell r="F2451">
            <v>312248.76</v>
          </cell>
          <cell r="G2451">
            <v>41871</v>
          </cell>
        </row>
        <row r="2452">
          <cell r="C2452">
            <v>4348</v>
          </cell>
          <cell r="D2452" t="str">
            <v>Suministro E Instalacion De Luminaria Tipo Bala 6", Incluye Bombillo De 20 Watios (Ver Diseño).</v>
          </cell>
          <cell r="E2452" t="str">
            <v>UN</v>
          </cell>
          <cell r="F2452">
            <v>74665.61</v>
          </cell>
          <cell r="G2452">
            <v>41871</v>
          </cell>
        </row>
        <row r="2453">
          <cell r="C2453">
            <v>4350</v>
          </cell>
          <cell r="D2453" t="str">
            <v>Suministro E Instalacion De Luminaria Tipo Campana De 250 Watios Metal Haline En Acrilico De 220 Voltios (Ver Diseño).</v>
          </cell>
          <cell r="E2453" t="str">
            <v>UN</v>
          </cell>
          <cell r="F2453">
            <v>648858.44999999995</v>
          </cell>
          <cell r="G2453">
            <v>41871</v>
          </cell>
        </row>
        <row r="2454">
          <cell r="C2454">
            <v>4352</v>
          </cell>
          <cell r="D2454" t="str">
            <v>Suministro E Instalacion De Luminaria Tipo Reflector De 400 Watios Marca Phillips Tempo O Similar (Ver Diseño).</v>
          </cell>
          <cell r="E2454" t="str">
            <v>UN</v>
          </cell>
          <cell r="F2454">
            <v>748858.45</v>
          </cell>
          <cell r="G2454">
            <v>41871</v>
          </cell>
        </row>
        <row r="2455">
          <cell r="C2455">
            <v>4353</v>
          </cell>
          <cell r="D2455" t="str">
            <v>Suministro E Instalacion De Punto Salida Para Aires Acondicionados En Tuberia De 3/4" Pvc, Cable 7 Hilos 3X#10 Awg, Incluye Cableado De Fuerza Y Control Distancia Aproximada 20 Metros (Ver Diseño)</v>
          </cell>
          <cell r="E2455" t="str">
            <v>UN</v>
          </cell>
          <cell r="F2455">
            <v>203402.09</v>
          </cell>
          <cell r="G2455">
            <v>42524</v>
          </cell>
        </row>
        <row r="2456">
          <cell r="C2456">
            <v>4354</v>
          </cell>
          <cell r="D2456" t="str">
            <v>Suministro E Instalacion De Acometida 3X#4 Fases + 1#4 Neutro + 1#4 Tierra Thhn Marca Certificada Para El Tablero De Tomas Y Luces, Incluye Ducto Pvc De 11/2" Tipo Pesado (Ver Diseño).</v>
          </cell>
          <cell r="E2456" t="str">
            <v>ML</v>
          </cell>
          <cell r="F2456">
            <v>54928.76</v>
          </cell>
          <cell r="G2456">
            <v>41872</v>
          </cell>
        </row>
        <row r="2457">
          <cell r="C2457">
            <v>4356</v>
          </cell>
          <cell r="D2457" t="str">
            <v>Suministro E Instalacion De Acometida 3X#6 Fases + 1#6 Neutro + 1#8 Tierra Thhn Marca Certificada Para El Tablero De Tomas Y Luces, Incluye Ducto Pvc De 1 1/2" Tipo Pesado (Ver Diseño)</v>
          </cell>
          <cell r="E2457" t="str">
            <v>ML</v>
          </cell>
          <cell r="F2457">
            <v>42497.760000000002</v>
          </cell>
          <cell r="G2457">
            <v>41872</v>
          </cell>
        </row>
        <row r="2458">
          <cell r="C2458">
            <v>4357</v>
          </cell>
          <cell r="D2458" t="str">
            <v>Suministro E Instalacion De Acometida 3X#4 Fases + 1#6 Neutro + 1#6 Tierra Thhn Marca Certificada Para El Tablero De Tomas Y Luces, Incluye Ducto Pvc 1 1/2" Tipo Pesado (Ver Diseño)</v>
          </cell>
          <cell r="E2458" t="str">
            <v>ML</v>
          </cell>
          <cell r="F2458">
            <v>50718.76</v>
          </cell>
          <cell r="G2458">
            <v>41872</v>
          </cell>
        </row>
        <row r="2459">
          <cell r="C2459">
            <v>4359</v>
          </cell>
          <cell r="D2459" t="str">
            <v>Suministro E Instalacion De Acometida 3X#2 Fases + 1#4 Neutro + 1#4 Tierra Thhn Marca Certificada Para El Tablero De Aire Acondicionado, Incluye Ducto Pvc De 2" Tipo Pesado (Ver Diseño).</v>
          </cell>
          <cell r="E2459" t="str">
            <v>ML</v>
          </cell>
          <cell r="F2459">
            <v>68722.009999999995</v>
          </cell>
          <cell r="G2459">
            <v>41927</v>
          </cell>
        </row>
        <row r="2460">
          <cell r="C2460">
            <v>4361</v>
          </cell>
          <cell r="D2460" t="str">
            <v>Suministro E Instalacion De Acometida 3X#1/0 Fases + 1#4 Neutro + 1#4 Tierra Thhn Marca Certificada Para El Tablero De Aire Acondicionado, Incluye Ducto Pvc De 2" Tipo Pesado (Ver Diseño).</v>
          </cell>
          <cell r="E2460" t="str">
            <v>ML</v>
          </cell>
          <cell r="F2460">
            <v>94800.33</v>
          </cell>
          <cell r="G2460">
            <v>41873</v>
          </cell>
        </row>
        <row r="2461">
          <cell r="C2461">
            <v>4363</v>
          </cell>
          <cell r="D2461" t="str">
            <v>Suministro E Instalacion De Cofre Metalico Calibre 16 Con Lamina Cold Roll Tipo Intemperie, Color Almendra, Con Medidas De 2.10 Metros De Alto X 1.05 Metros De Ancho X 0.50 Metros De Fondo, Con Certificacion Retie (Ver Diseño)</v>
          </cell>
          <cell r="E2461" t="str">
            <v>UN</v>
          </cell>
          <cell r="F2461">
            <v>2670875</v>
          </cell>
          <cell r="G2461">
            <v>41873</v>
          </cell>
        </row>
        <row r="2462">
          <cell r="C2462">
            <v>4365</v>
          </cell>
          <cell r="D2462" t="str">
            <v>Suministro E Instalacion De Interruptor Totalizador Termomagnetico Tipo Industrial Fijo 3 X 800 Amperios (Ver Diseño)</v>
          </cell>
          <cell r="E2462" t="str">
            <v>UN</v>
          </cell>
          <cell r="F2462">
            <v>2154890</v>
          </cell>
          <cell r="G2462">
            <v>41873</v>
          </cell>
        </row>
        <row r="2463">
          <cell r="C2463">
            <v>4367</v>
          </cell>
          <cell r="D2463" t="str">
            <v>Suministro E Instalacion De Terminales De Ponchar Para Cable Nº 4 Y Nº 6 Thhn (Ver Diseño)</v>
          </cell>
          <cell r="E2463" t="str">
            <v>UN</v>
          </cell>
          <cell r="F2463">
            <v>12425.88</v>
          </cell>
          <cell r="G2463">
            <v>41876</v>
          </cell>
        </row>
        <row r="2464">
          <cell r="C2464">
            <v>4369</v>
          </cell>
          <cell r="D2464" t="str">
            <v>Suministro E Instalacion De Transformador De 225 Kva Trifasico, 13200/208-120 Voltios Convencional En Aceite Marca Mologada Por Electricaribe (Ver Diseño)</v>
          </cell>
          <cell r="E2464" t="str">
            <v>UN</v>
          </cell>
          <cell r="F2464">
            <v>15370555.560000001</v>
          </cell>
          <cell r="G2464">
            <v>41876</v>
          </cell>
        </row>
        <row r="2465">
          <cell r="C2465">
            <v>4370</v>
          </cell>
          <cell r="D2465" t="str">
            <v>Suministro E Instalacion De Acometida Principal 3X3#4/0 X Fases + 3X4/0 Neutro + 1#2/0 Tierra Marca Certificada (Ver Diseño)</v>
          </cell>
          <cell r="E2465" t="str">
            <v>ML</v>
          </cell>
          <cell r="F2465">
            <v>421381.25</v>
          </cell>
          <cell r="G2465">
            <v>41876</v>
          </cell>
        </row>
        <row r="2466">
          <cell r="C2466">
            <v>4372</v>
          </cell>
          <cell r="D2466" t="str">
            <v>Suministro E Instalacion De Cable Mono Polar Xlpe Nº 2 Al 100% (Ver Diseño)</v>
          </cell>
          <cell r="E2466" t="str">
            <v>ML</v>
          </cell>
          <cell r="F2466">
            <v>101756</v>
          </cell>
          <cell r="G2466">
            <v>41876</v>
          </cell>
        </row>
        <row r="2467">
          <cell r="C2467">
            <v>4376</v>
          </cell>
          <cell r="D2467" t="str">
            <v>Suministro E Instalacion De Celda Con Seccionador Tripolar Hh Baja Carga Con Cuchilla A Tierra De 17,5 Kv - 400 Amperios Color Almendra Marca Socol O Similar (Ver Diseño)</v>
          </cell>
          <cell r="E2467" t="str">
            <v>UN</v>
          </cell>
          <cell r="F2467">
            <v>8574009.6699999999</v>
          </cell>
          <cell r="G2467">
            <v>42067</v>
          </cell>
        </row>
        <row r="2468">
          <cell r="C2468">
            <v>4381</v>
          </cell>
          <cell r="D2468" t="str">
            <v>Suministro E Instalacion De Celda Con Su Equipo De Medida 3-Tp-13200/120V-3-Tc-20/5 Medidor Electronico Perfil De Carga (Ver Diseño)</v>
          </cell>
          <cell r="E2468" t="str">
            <v>UN</v>
          </cell>
          <cell r="F2468">
            <v>17902898.670000002</v>
          </cell>
          <cell r="G2468">
            <v>41876</v>
          </cell>
        </row>
        <row r="2469">
          <cell r="C2469">
            <v>4383</v>
          </cell>
          <cell r="D2469" t="str">
            <v>Suministro E Instalacion De Juego De Premoldeados Tipo Interior (Ver Diseño)</v>
          </cell>
          <cell r="E2469" t="str">
            <v>UN</v>
          </cell>
          <cell r="F2469">
            <v>675506.75</v>
          </cell>
          <cell r="G2469">
            <v>41876</v>
          </cell>
        </row>
        <row r="2470">
          <cell r="C2470">
            <v>4386</v>
          </cell>
          <cell r="D2470" t="str">
            <v>Acero Estructural,Vigas, Correas Y Piezas Simples, Mediante Uniones Soldadas, Preparación De Bordes, Soldaduras, Cortes, Manipulación Y Montaje.</v>
          </cell>
          <cell r="E2470" t="str">
            <v>KG</v>
          </cell>
          <cell r="F2470">
            <v>5550.76</v>
          </cell>
          <cell r="G2470">
            <v>42572</v>
          </cell>
        </row>
        <row r="2471">
          <cell r="C2471">
            <v>4387</v>
          </cell>
          <cell r="D2471" t="str">
            <v>Suministro E Instalación De Marquesina Fijo De 2.20 Metros De Largo Y 2.50 Metros De Salida, Con Estructura En Tubería Cuadrada De 25 X 25 Calibre 18 Galvanizada, Pintada Con Anticorrosivo Y Acabado En Esmalte En Color Negro, Con Carpa Lona Huracán O Similar Impermeabilizada En Color Azul (Ver Diseño)</v>
          </cell>
          <cell r="E2471" t="str">
            <v>UN</v>
          </cell>
          <cell r="F2471">
            <v>479880</v>
          </cell>
          <cell r="G2471">
            <v>41884</v>
          </cell>
        </row>
        <row r="2472">
          <cell r="C2472">
            <v>4388</v>
          </cell>
          <cell r="D2472" t="str">
            <v>Suministro E Instalación De Módulo En Superboard De 6Mm Y Perfilería Galvanizada Calibre 24, Pintada Con Anticorrosivo Y Acabado En Color Blanco, Con Entrepaños En Vidrio De 4 Mm Crudo De 0.15 X 1.00 Metros, Puerta Doble En Vidrio Con Cerrojo, De 1.10 X 1.20 X 0.20 Metros</v>
          </cell>
          <cell r="E2472" t="str">
            <v>UN</v>
          </cell>
          <cell r="F2472">
            <v>601000</v>
          </cell>
          <cell r="G2472">
            <v>41884</v>
          </cell>
        </row>
        <row r="2473">
          <cell r="C2473">
            <v>4389</v>
          </cell>
          <cell r="D2473" t="str">
            <v>Suministro E Instalación De Mueble Auxiliar En Lámina Galvanizada No. 14 Pintada Con Pintura Electrostática De Color Blanco Incluye Bisagras Y Manija De Doble Cerrojo, De 0.40 X 1.10 X 0.20 Metros</v>
          </cell>
          <cell r="E2473" t="str">
            <v>UN</v>
          </cell>
          <cell r="F2473">
            <v>350000</v>
          </cell>
          <cell r="G2473">
            <v>41884</v>
          </cell>
        </row>
        <row r="2474">
          <cell r="C2474">
            <v>4390</v>
          </cell>
          <cell r="D2474" t="str">
            <v>Provisión De Instalaciones Y Redes Eléctricas - Proyecto Mejoramiento Integral De Barrios (Ver Diseño).</v>
          </cell>
          <cell r="E2474" t="str">
            <v>GL</v>
          </cell>
          <cell r="F2474">
            <v>254999756.96000001</v>
          </cell>
          <cell r="G2474">
            <v>41907</v>
          </cell>
        </row>
        <row r="2475">
          <cell r="C2475">
            <v>4391</v>
          </cell>
          <cell r="D2475" t="str">
            <v>Provision De Acometidas Y Redes De Servicios Publicos Para Las Alcaldias Locales (Ver Diseño).</v>
          </cell>
          <cell r="E2475" t="str">
            <v>GL</v>
          </cell>
          <cell r="F2475">
            <v>200000000</v>
          </cell>
          <cell r="G2475">
            <v>41911</v>
          </cell>
        </row>
        <row r="2476">
          <cell r="C2476">
            <v>4392</v>
          </cell>
          <cell r="D2476" t="str">
            <v>Demolición De Vigas De Concreto De Fachada. Incluye Retiro De Material.</v>
          </cell>
          <cell r="E2476" t="str">
            <v>ML</v>
          </cell>
          <cell r="F2476">
            <v>11025.12</v>
          </cell>
          <cell r="G2476">
            <v>42538</v>
          </cell>
        </row>
        <row r="2477">
          <cell r="C2477">
            <v>4393</v>
          </cell>
          <cell r="D2477" t="str">
            <v>Capítulo - Instalaciones De Redes Contra Incendios.</v>
          </cell>
          <cell r="E2477" t="str">
            <v>SD</v>
          </cell>
          <cell r="F2477">
            <v>0</v>
          </cell>
          <cell r="G2477">
            <v>41919</v>
          </cell>
        </row>
        <row r="2478">
          <cell r="C2478">
            <v>4394</v>
          </cell>
          <cell r="D2478" t="str">
            <v>Viga Aérea En Concreto F'C=4000 Psi. No Incluye Acero De Refuerzo.</v>
          </cell>
          <cell r="E2478" t="str">
            <v>M3</v>
          </cell>
          <cell r="F2478">
            <v>950028.95</v>
          </cell>
          <cell r="G2478">
            <v>42538</v>
          </cell>
        </row>
        <row r="2479">
          <cell r="C2479">
            <v>4395</v>
          </cell>
          <cell r="D2479" t="str">
            <v>Pantalla En Concreto F'C=4000 Psi. No Incluye Acero De Refuerzo.</v>
          </cell>
          <cell r="E2479" t="str">
            <v>M3</v>
          </cell>
          <cell r="F2479">
            <v>619358.57999999996</v>
          </cell>
          <cell r="G2479">
            <v>41936</v>
          </cell>
        </row>
        <row r="2480">
          <cell r="C2480">
            <v>4396</v>
          </cell>
          <cell r="D2480" t="str">
            <v>Concreto Para Placa De Fondo Y Muro De Ascensor F'C= 3000 Psi. No Incluye Acero De Refuerzo.</v>
          </cell>
          <cell r="E2480" t="str">
            <v>M3</v>
          </cell>
          <cell r="F2480">
            <v>679569.53</v>
          </cell>
          <cell r="G2480">
            <v>41936</v>
          </cell>
        </row>
        <row r="2481">
          <cell r="C2481">
            <v>4400</v>
          </cell>
          <cell r="D2481" t="str">
            <v>Suministro E Instalación De Tubería Cpvc Rde 11 D= 1 1/2".</v>
          </cell>
          <cell r="E2481" t="str">
            <v>ML</v>
          </cell>
          <cell r="F2481">
            <v>99970.1</v>
          </cell>
          <cell r="G2481">
            <v>41936</v>
          </cell>
        </row>
        <row r="2482">
          <cell r="C2482">
            <v>4402</v>
          </cell>
          <cell r="D2482" t="str">
            <v>Rociadores Para Red Contra Incendios D=1/2".</v>
          </cell>
          <cell r="E2482" t="str">
            <v>UN</v>
          </cell>
          <cell r="F2482">
            <v>101532.8</v>
          </cell>
          <cell r="G2482">
            <v>41936</v>
          </cell>
        </row>
        <row r="2483">
          <cell r="C2483">
            <v>4403</v>
          </cell>
          <cell r="D2483" t="str">
            <v>Suministro E Instalación De Puerta Corrediza En Aluminio Anodizado Natural Con Sensor, Incluye Vidrio Templado De Seguridad De 10Mm Color Azul Océano Y Cerradura.</v>
          </cell>
          <cell r="E2483" t="str">
            <v>M2</v>
          </cell>
          <cell r="F2483">
            <v>873237.33</v>
          </cell>
          <cell r="G2483">
            <v>42403</v>
          </cell>
        </row>
        <row r="2484">
          <cell r="C2484">
            <v>4405</v>
          </cell>
          <cell r="D2484" t="str">
            <v>Suministro Y Aplicación De Impermeabilizante Sika Fill O Similar.</v>
          </cell>
          <cell r="E2484" t="str">
            <v>M2</v>
          </cell>
          <cell r="F2484">
            <v>15483.97</v>
          </cell>
          <cell r="G2484">
            <v>42538</v>
          </cell>
        </row>
        <row r="2485">
          <cell r="C2485">
            <v>4409</v>
          </cell>
          <cell r="D2485" t="str">
            <v>Suministro E Instalación De Breaker Enchufable De 3 X 40A.</v>
          </cell>
          <cell r="E2485" t="str">
            <v>UN</v>
          </cell>
          <cell r="F2485">
            <v>77866.47</v>
          </cell>
          <cell r="G2485">
            <v>42067</v>
          </cell>
        </row>
        <row r="2486">
          <cell r="C2486">
            <v>4410</v>
          </cell>
          <cell r="D2486" t="str">
            <v>Suministro E Instalación De Breaker Tipo Industrial De 3 X 30A.</v>
          </cell>
          <cell r="E2486" t="str">
            <v>UN</v>
          </cell>
          <cell r="F2486">
            <v>160091.26</v>
          </cell>
          <cell r="G2486">
            <v>42067</v>
          </cell>
        </row>
        <row r="2487">
          <cell r="C2487">
            <v>4411</v>
          </cell>
          <cell r="D2487" t="str">
            <v>Suministro E Instalación De Breaker Tipo Industrial De 3 X 60A.</v>
          </cell>
          <cell r="E2487" t="str">
            <v>UN</v>
          </cell>
          <cell r="F2487">
            <v>313352.11</v>
          </cell>
          <cell r="G2487">
            <v>42067</v>
          </cell>
        </row>
        <row r="2488">
          <cell r="C2488">
            <v>4415</v>
          </cell>
          <cell r="D2488" t="str">
            <v>Suministro E Instalación De Transformador Tipo Seco De 75 Kva Con Celda.</v>
          </cell>
          <cell r="E2488" t="str">
            <v>UN</v>
          </cell>
          <cell r="F2488">
            <v>30532445.390000001</v>
          </cell>
          <cell r="G2488">
            <v>42067</v>
          </cell>
        </row>
        <row r="2489">
          <cell r="C2489">
            <v>4417</v>
          </cell>
          <cell r="D2489" t="str">
            <v>Suministro E Instalación De Celda De Remonte 17.5 Kv 630 A 20 Ka Ref: Cgmcosmos - Rc</v>
          </cell>
          <cell r="E2489" t="str">
            <v>UN</v>
          </cell>
          <cell r="F2489">
            <v>14951640.73</v>
          </cell>
          <cell r="G2489">
            <v>42067</v>
          </cell>
        </row>
        <row r="2490">
          <cell r="C2490">
            <v>4419</v>
          </cell>
          <cell r="D2490" t="str">
            <v>Suministro E Instalación De Pararrayos Para Tipo Codo 15 Kv - Ref: 400Pb10Sa-15L O Similar.</v>
          </cell>
          <cell r="E2490" t="str">
            <v>JG</v>
          </cell>
          <cell r="F2490">
            <v>3581669.02</v>
          </cell>
          <cell r="G2490">
            <v>42067</v>
          </cell>
        </row>
        <row r="2491">
          <cell r="C2491">
            <v>4422</v>
          </cell>
          <cell r="D2491" t="str">
            <v>Suministro E Instalación De Terminal Tipo Codo De Frente Muerto Cable 2 Awg - 3F.</v>
          </cell>
          <cell r="E2491" t="str">
            <v>JG</v>
          </cell>
          <cell r="F2491">
            <v>2496377.6</v>
          </cell>
          <cell r="G2491">
            <v>42067</v>
          </cell>
        </row>
        <row r="2492">
          <cell r="C2492">
            <v>4423</v>
          </cell>
          <cell r="D2492" t="str">
            <v>Suministro E Instalación De Barraje Equipotencial De Cobre 1/4" X 3" X 30Cm</v>
          </cell>
          <cell r="E2492" t="str">
            <v>UN</v>
          </cell>
          <cell r="F2492">
            <v>236051.47</v>
          </cell>
          <cell r="G2492">
            <v>42538</v>
          </cell>
        </row>
        <row r="2493">
          <cell r="C2493">
            <v>4425</v>
          </cell>
          <cell r="D2493" t="str">
            <v>Suministro E Instalación De Medidor 3F 4H 220V 100A Tipo 2 En Tablero De Medida.</v>
          </cell>
          <cell r="E2493" t="str">
            <v>UN</v>
          </cell>
          <cell r="F2493">
            <v>689693.38</v>
          </cell>
          <cell r="G2493">
            <v>42067</v>
          </cell>
        </row>
        <row r="2494">
          <cell r="C2494">
            <v>4426</v>
          </cell>
          <cell r="D2494" t="str">
            <v>Construcción De Cárcamo De Media Tensión.</v>
          </cell>
          <cell r="E2494" t="str">
            <v>ML</v>
          </cell>
          <cell r="F2494">
            <v>204058.23</v>
          </cell>
          <cell r="G2494">
            <v>42538</v>
          </cell>
        </row>
        <row r="2495">
          <cell r="C2495">
            <v>4428</v>
          </cell>
          <cell r="D2495" t="str">
            <v>Suministro E Instalación De Tablero De Distribución De Sobreponer 40 X 60 X 25 Cm Con Barraje Trifásico De 125A.</v>
          </cell>
          <cell r="E2495" t="str">
            <v>UN</v>
          </cell>
          <cell r="F2495">
            <v>2614701.4300000002</v>
          </cell>
          <cell r="G2495">
            <v>42067</v>
          </cell>
        </row>
        <row r="2496">
          <cell r="C2496">
            <v>4429</v>
          </cell>
          <cell r="D2496" t="str">
            <v>Ascensor Eléctrico De Adherencia De 1 M/S De Velocidad, 3 Paradas, 450 Kg De Carga Nominal, Con Capacidad Para 6 Personas, Nivel Básico De Acabado En Cabina De 1000X1250X2200 Mm, Maniobra Colectiva De Bajada, Puertas Interiores Automáticas De Acero Inoxidable Y Puertas Exteriores Automáticas En Acero Para Pintar De 800X2000 Mm. Ver Diseño</v>
          </cell>
          <cell r="E2496" t="str">
            <v>GL</v>
          </cell>
          <cell r="F2496">
            <v>52850296</v>
          </cell>
          <cell r="G2496">
            <v>42438</v>
          </cell>
        </row>
        <row r="2497">
          <cell r="C2497">
            <v>4431</v>
          </cell>
          <cell r="D2497" t="str">
            <v>Corte De Concreto Para Instalacion De Ducteria Incluye Reposición</v>
          </cell>
          <cell r="E2497" t="str">
            <v>UN</v>
          </cell>
          <cell r="F2497">
            <v>87581.77</v>
          </cell>
          <cell r="G2497">
            <v>42067</v>
          </cell>
        </row>
        <row r="2498">
          <cell r="C2498">
            <v>4432</v>
          </cell>
          <cell r="D2498" t="str">
            <v>Base O Plataforma De Concreto De 3000 Psi Armado De 3.00 Metros X 5.00 Metros X 1.5 Metros De Altura, Para Base De Monumento (Ver Diseño).</v>
          </cell>
          <cell r="E2498" t="str">
            <v>M3</v>
          </cell>
          <cell r="F2498">
            <v>674168.47</v>
          </cell>
          <cell r="G2498">
            <v>42066</v>
          </cell>
        </row>
        <row r="2499">
          <cell r="C2499">
            <v>4433</v>
          </cell>
          <cell r="D2499" t="str">
            <v>Base En Concreto De 3000 Psi Premezclado De 0.30 Metros X 0.30 Metros X 0.20 Metros De Altura, Para Fijar Reflectores Monumento (Ver Diseño).</v>
          </cell>
          <cell r="E2499" t="str">
            <v>UN</v>
          </cell>
          <cell r="F2499">
            <v>69252.12</v>
          </cell>
          <cell r="G2499">
            <v>42496</v>
          </cell>
        </row>
        <row r="2500">
          <cell r="C2500">
            <v>4434</v>
          </cell>
          <cell r="D2500" t="str">
            <v>Suministro E Instalacion De Monumento Mariposas (Ver Diseño).</v>
          </cell>
          <cell r="E2500" t="str">
            <v>UN</v>
          </cell>
          <cell r="F2500">
            <v>160000000</v>
          </cell>
          <cell r="G2500">
            <v>42067</v>
          </cell>
        </row>
        <row r="2501">
          <cell r="C2501">
            <v>4435</v>
          </cell>
          <cell r="D2501" t="str">
            <v>Suministro E Instalacion De Sistema De Riego Parque San Andresito (Ver Diseño).</v>
          </cell>
          <cell r="E2501" t="str">
            <v>ML</v>
          </cell>
          <cell r="F2501">
            <v>19665</v>
          </cell>
          <cell r="G2501">
            <v>41949</v>
          </cell>
        </row>
        <row r="2502">
          <cell r="C2502">
            <v>4436</v>
          </cell>
          <cell r="D2502" t="str">
            <v>Cruce De Vias Con Equipo De Perforacion Horizontal 6" Parque San Andresito, Incluye: Pasantes Sobre Las Vias Vehiculares (Ver Diseño)</v>
          </cell>
          <cell r="E2502" t="str">
            <v>ML</v>
          </cell>
          <cell r="F2502">
            <v>275000</v>
          </cell>
          <cell r="G2502">
            <v>42067</v>
          </cell>
        </row>
        <row r="2503">
          <cell r="C2503">
            <v>4437</v>
          </cell>
          <cell r="D2503" t="str">
            <v>Viga Aerea De 0.25 X 0.50 Metros En Concreto De 4000 Psi, No Incluye Acero De Refuerzo</v>
          </cell>
          <cell r="E2503" t="str">
            <v>ML</v>
          </cell>
          <cell r="F2503">
            <v>88310.399999999994</v>
          </cell>
          <cell r="G2503">
            <v>41940</v>
          </cell>
        </row>
        <row r="2504">
          <cell r="C2504">
            <v>4438</v>
          </cell>
          <cell r="D2504" t="str">
            <v>Viga Aerea De 0.40 X 0.50 Metros En Concreto De 4000 Psi, No Incluye Acero De Refuerzo</v>
          </cell>
          <cell r="E2504" t="str">
            <v>ML</v>
          </cell>
          <cell r="F2504">
            <v>118660.75</v>
          </cell>
          <cell r="G2504">
            <v>41940</v>
          </cell>
        </row>
        <row r="2505">
          <cell r="C2505">
            <v>4439</v>
          </cell>
          <cell r="D2505" t="str">
            <v>Relleno En Material De Subbase Granular De Cbr &gt;= 30% Para Edificaciones</v>
          </cell>
          <cell r="E2505" t="str">
            <v>M3</v>
          </cell>
          <cell r="F2505">
            <v>81712.850000000006</v>
          </cell>
          <cell r="G2505">
            <v>42578</v>
          </cell>
        </row>
        <row r="2506">
          <cell r="C2506">
            <v>4441</v>
          </cell>
          <cell r="D2506" t="str">
            <v>Suministro E Instalacion De Campamento Con Instalaciones, Incluye: Alquiler De Contenedor De 20' Para Campamento Tipo Oficina Y/O Bodega (Ver Diseño).</v>
          </cell>
          <cell r="E2506" t="str">
            <v>ME</v>
          </cell>
          <cell r="F2506">
            <v>1142857.1399999999</v>
          </cell>
          <cell r="G2506">
            <v>41968</v>
          </cell>
        </row>
        <row r="2507">
          <cell r="C2507">
            <v>4442</v>
          </cell>
          <cell r="D2507" t="str">
            <v>Demolicion De Bancas En Concreto, Incluye: Retiro De Materiales (Ver Diseño).</v>
          </cell>
          <cell r="E2507" t="str">
            <v>UN</v>
          </cell>
          <cell r="F2507">
            <v>18158.560000000001</v>
          </cell>
          <cell r="G2507">
            <v>42496</v>
          </cell>
        </row>
        <row r="2508">
          <cell r="C2508">
            <v>4444</v>
          </cell>
          <cell r="D2508" t="str">
            <v>Relleno De Piedra En Colores Varios Para Diseño De Paisajismo, Tamaño 0.025 Metros, Para Parque Coliseo Humberto Perea (Ver Diseño).</v>
          </cell>
          <cell r="E2508" t="str">
            <v>M3</v>
          </cell>
          <cell r="F2508">
            <v>124063.81</v>
          </cell>
          <cell r="G2508">
            <v>42066</v>
          </cell>
        </row>
        <row r="2509">
          <cell r="C2509">
            <v>4445</v>
          </cell>
          <cell r="D2509" t="str">
            <v>Demolicion De Muros De Mamposteria En Los Camerinos Del Cliseo Humberto Perea, Incluye: Cargue, Retiro, Limpieza Y Demoliciones De Elementos Estructurales (Ver Diseño).</v>
          </cell>
          <cell r="E2509" t="str">
            <v>GL</v>
          </cell>
          <cell r="F2509">
            <v>150000000</v>
          </cell>
          <cell r="G2509">
            <v>41968</v>
          </cell>
        </row>
        <row r="2510">
          <cell r="C2510">
            <v>4446</v>
          </cell>
          <cell r="D2510" t="str">
            <v>Concreto De Zapata Y Pedestal En Concreto De 3000 Psi Premezclado, Incluye Acero De Refuerzo (Ver Diseño).</v>
          </cell>
          <cell r="E2510" t="str">
            <v>M3</v>
          </cell>
          <cell r="F2510">
            <v>580183.54</v>
          </cell>
          <cell r="G2510">
            <v>42066</v>
          </cell>
        </row>
        <row r="2511">
          <cell r="C2511">
            <v>4447</v>
          </cell>
          <cell r="D2511" t="str">
            <v>Suministro E Instalacion De Iluminacion Led Con Postes De Acero Galvanizado En Caliente De 6.00 Metros De Altura, Tronco Conico Poligonal En Lamina De Acero, Acabado Final En Pintura De Esmalte Para Exteriores, Incluye Base De Concreto (Ver Diseño).</v>
          </cell>
          <cell r="E2511" t="str">
            <v>GL</v>
          </cell>
          <cell r="F2511">
            <v>450000000</v>
          </cell>
          <cell r="G2511">
            <v>41968</v>
          </cell>
        </row>
        <row r="2512">
          <cell r="C2512">
            <v>4448</v>
          </cell>
          <cell r="D2512" t="str">
            <v>Suministro E Instalacion De Alcorques Para Arboles (Ver Diseño).</v>
          </cell>
          <cell r="E2512" t="str">
            <v>UN</v>
          </cell>
          <cell r="F2512">
            <v>200000</v>
          </cell>
          <cell r="G2512">
            <v>42067</v>
          </cell>
        </row>
        <row r="2513">
          <cell r="C2513">
            <v>4450</v>
          </cell>
          <cell r="D2513" t="str">
            <v>Suministro E Instalacion De Manto Para Control De La Erosion (Ver Diseño).</v>
          </cell>
          <cell r="E2513" t="str">
            <v>M2</v>
          </cell>
          <cell r="F2513">
            <v>37291.25</v>
          </cell>
          <cell r="G2513">
            <v>42066</v>
          </cell>
        </row>
        <row r="2514">
          <cell r="C2514">
            <v>4453</v>
          </cell>
          <cell r="D2514" t="str">
            <v>Suministro E Instalacion De Cortasoles En Estructura En Tuberia Galvanizada, Bases Con Platinas Y Pernos De Anclajes, Pergolas En Madera Plastica Con Pintura Aeroflex De Pintuco O Similar ( Ver Diseño).</v>
          </cell>
          <cell r="E2514" t="str">
            <v>M2</v>
          </cell>
          <cell r="F2514">
            <v>647594.75</v>
          </cell>
          <cell r="G2514">
            <v>41968</v>
          </cell>
        </row>
        <row r="2515">
          <cell r="C2515">
            <v>4455</v>
          </cell>
          <cell r="D2515" t="str">
            <v>Suministro E Instalacion De Adoquin Peatonal En Losetas Prefabricadas Lisas De 0.20X0.20X0.06 Metros Y Demarcacion Tactil Para Discapacidad Segun Normativa Del Espacio Publico En Losetas Toperoles Guias Y Alertas De 0.40X0.40X0.06 Metros, Incluye Base En Material Seleccionado.</v>
          </cell>
          <cell r="E2515" t="str">
            <v>M2</v>
          </cell>
          <cell r="F2515">
            <v>111344.01</v>
          </cell>
          <cell r="G2515">
            <v>42800</v>
          </cell>
        </row>
        <row r="2516">
          <cell r="C2516">
            <v>4456</v>
          </cell>
          <cell r="D2516" t="str">
            <v>Suministro E Instalacion De Campamento, Incluye: Piso En Concreto, Cerramiento, Cubierta En Lamina De Zinc, Instalacion Y Desmonte (Ver Diseño).</v>
          </cell>
          <cell r="E2516" t="str">
            <v>M2</v>
          </cell>
          <cell r="F2516">
            <v>89277.23</v>
          </cell>
          <cell r="G2516">
            <v>42066</v>
          </cell>
        </row>
        <row r="2517">
          <cell r="C2517">
            <v>4459</v>
          </cell>
          <cell r="D2517" t="str">
            <v>Provision De Ornamentacion Para Paisajismo General (Ver Diseño).</v>
          </cell>
          <cell r="E2517" t="str">
            <v>GL</v>
          </cell>
          <cell r="F2517">
            <v>200000000</v>
          </cell>
          <cell r="G2517">
            <v>42067</v>
          </cell>
        </row>
        <row r="2518">
          <cell r="C2518">
            <v>4460</v>
          </cell>
          <cell r="D2518" t="str">
            <v>Provision Para Iluminacion Tipo Led (Ver Diseño)</v>
          </cell>
          <cell r="E2518" t="str">
            <v>GL</v>
          </cell>
          <cell r="F2518">
            <v>100000000</v>
          </cell>
          <cell r="G2518">
            <v>42067</v>
          </cell>
        </row>
        <row r="2519">
          <cell r="C2519">
            <v>4461</v>
          </cell>
          <cell r="D2519" t="str">
            <v>Pozo Profundo Con Su Sistema De Riego (Ver Diseño).</v>
          </cell>
          <cell r="E2519" t="str">
            <v>GL</v>
          </cell>
          <cell r="F2519">
            <v>65061360</v>
          </cell>
          <cell r="G2519">
            <v>42237</v>
          </cell>
        </row>
        <row r="2520">
          <cell r="C2520">
            <v>4462</v>
          </cell>
          <cell r="D2520" t="str">
            <v>Provision Para Elsuministro E Instalacion De Cortasoles (Ver Diseño)</v>
          </cell>
          <cell r="E2520" t="str">
            <v>GL</v>
          </cell>
          <cell r="F2520">
            <v>150000000</v>
          </cell>
          <cell r="G2520">
            <v>42067</v>
          </cell>
        </row>
        <row r="2521">
          <cell r="C2521">
            <v>4463</v>
          </cell>
          <cell r="D2521" t="str">
            <v>Provision Para El Paisajismo General Parque Coliseo Humberto Perea (Ver Diseño).</v>
          </cell>
          <cell r="E2521" t="str">
            <v>GL</v>
          </cell>
          <cell r="F2521">
            <v>103656310</v>
          </cell>
          <cell r="G2521">
            <v>42067</v>
          </cell>
        </row>
        <row r="2522">
          <cell r="C2522">
            <v>4464</v>
          </cell>
          <cell r="D2522" t="str">
            <v>Provision Para La Iluminacion Tipo Led Parque Coliseo Humberto Perea (Ver Diseño).</v>
          </cell>
          <cell r="E2522" t="str">
            <v>GL</v>
          </cell>
          <cell r="F2522">
            <v>400000000</v>
          </cell>
          <cell r="G2522">
            <v>42067</v>
          </cell>
        </row>
        <row r="2523">
          <cell r="C2523">
            <v>4465</v>
          </cell>
          <cell r="D2523" t="str">
            <v>Provision Para Elsistema De Riego Parque Coliseo Humberto Perea (Ver Diseño).</v>
          </cell>
          <cell r="E2523" t="str">
            <v>GL</v>
          </cell>
          <cell r="F2523">
            <v>80000000</v>
          </cell>
          <cell r="G2523">
            <v>42067</v>
          </cell>
        </row>
        <row r="2524">
          <cell r="C2524">
            <v>4466</v>
          </cell>
          <cell r="D2524" t="str">
            <v>Demolicion De Placa De Piso, Muro, Placa O Losa De Entrepiso, En Concreto Reforzado, Incluye: Retiro De Materiales, Para Los Parques Coliseo Humberto Perea Y Parque San Andresito (Ver Diseño).</v>
          </cell>
          <cell r="E2524" t="str">
            <v>M2</v>
          </cell>
          <cell r="F2524">
            <v>51140.59</v>
          </cell>
          <cell r="G2524">
            <v>42314</v>
          </cell>
        </row>
        <row r="2525">
          <cell r="C2525">
            <v>4472</v>
          </cell>
          <cell r="D2525" t="str">
            <v>Estampado Para Acceso A Rampas, Incluye Endurecedor De Piso Y Sellante - Parque Coliseo Humberto Perea (Ver Diseño).</v>
          </cell>
          <cell r="E2525" t="str">
            <v>M2</v>
          </cell>
          <cell r="F2525">
            <v>46973.49</v>
          </cell>
          <cell r="G2525">
            <v>42066</v>
          </cell>
        </row>
        <row r="2526">
          <cell r="C2526">
            <v>4474</v>
          </cell>
          <cell r="D2526" t="str">
            <v>Desmonte De Bajante Sanitario De Asbesto Cemento De 6" A Una Altura &gt; De 10 Metros, Incluye Retiro De Material</v>
          </cell>
          <cell r="E2526" t="str">
            <v>ML</v>
          </cell>
          <cell r="F2526">
            <v>38540</v>
          </cell>
          <cell r="G2526">
            <v>42045</v>
          </cell>
        </row>
        <row r="2527">
          <cell r="C2527">
            <v>4475</v>
          </cell>
          <cell r="D2527" t="str">
            <v>Suministro E Instalación De Bajante Sanitario Pvc De 6" A Altura &gt; De 10 Metros</v>
          </cell>
          <cell r="E2527" t="str">
            <v>ML</v>
          </cell>
          <cell r="F2527">
            <v>62720.62</v>
          </cell>
          <cell r="G2527">
            <v>42538</v>
          </cell>
        </row>
        <row r="2528">
          <cell r="C2528">
            <v>4476</v>
          </cell>
          <cell r="D2528" t="str">
            <v>Punto Sanitario En Pvc De 4" A 6"</v>
          </cell>
          <cell r="E2528" t="str">
            <v>UN</v>
          </cell>
          <cell r="F2528">
            <v>167467.21</v>
          </cell>
          <cell r="G2528">
            <v>42572</v>
          </cell>
        </row>
        <row r="2529">
          <cell r="C2529">
            <v>4477</v>
          </cell>
          <cell r="D2529" t="str">
            <v>Suministro E Instalacion De Cortasoles En Fibra De Vidrio Para Fachada Principal (Ver Diseño)</v>
          </cell>
          <cell r="E2529" t="str">
            <v>M2</v>
          </cell>
          <cell r="F2529">
            <v>250000</v>
          </cell>
          <cell r="G2529">
            <v>42102</v>
          </cell>
        </row>
        <row r="2530">
          <cell r="C2530">
            <v>4479</v>
          </cell>
          <cell r="D2530" t="str">
            <v>Juegos Infantiles: Suministro Mas Instalacion De Columpio Referencia Nº 1Xp8544-2X1483 Con Sillas Para Columpio Para Niños Con Edades De 2 A 5 Años Referencia Nº Ss8696 Y De 5 A 12 Años Referencia Nº  Ss8910 Y Una Bahia Adicional De Referencia Nº - (Ver Diseño)</v>
          </cell>
          <cell r="E2530" t="str">
            <v>UN</v>
          </cell>
          <cell r="F2530">
            <v>7523853.96</v>
          </cell>
          <cell r="G2530">
            <v>42201</v>
          </cell>
        </row>
        <row r="2531">
          <cell r="C2531">
            <v>4481</v>
          </cell>
          <cell r="D2531" t="str">
            <v>Juegos Infantiles: Suministro Mas Instalacion De Sistema De Juegos En Polietileno Para Niños De Edades Entre 5 A 12 Años Referencia Nº 19203 Bosque Negro (Ver Diseño)</v>
          </cell>
          <cell r="E2531" t="str">
            <v>UN</v>
          </cell>
          <cell r="F2531">
            <v>96271416.670000002</v>
          </cell>
          <cell r="G2531">
            <v>42201</v>
          </cell>
        </row>
        <row r="2532">
          <cell r="C2532">
            <v>4483</v>
          </cell>
          <cell r="D2532" t="str">
            <v>Juegos Infantiles: Suministro Mas Instalacion De Sube Y Baja De 4 Puestos Referencia Nº 200 Mas Un Sube Y Baja Sencillo Referencia Nº 6129 (Ver Diseño)</v>
          </cell>
          <cell r="E2532" t="str">
            <v>UN</v>
          </cell>
          <cell r="F2532">
            <v>11650811.4</v>
          </cell>
          <cell r="G2532">
            <v>42201</v>
          </cell>
        </row>
        <row r="2533">
          <cell r="C2533">
            <v>4485</v>
          </cell>
          <cell r="D2533" t="str">
            <v>Suministro Mas Instalacion De Cerradura De Seguridad Tipo Yale O Similar Llave Llave (Ver Diseño)</v>
          </cell>
          <cell r="E2533" t="str">
            <v>UN</v>
          </cell>
          <cell r="F2533">
            <v>86241.67</v>
          </cell>
          <cell r="G2533">
            <v>42496</v>
          </cell>
        </row>
        <row r="2534">
          <cell r="C2534">
            <v>4487</v>
          </cell>
          <cell r="D2534" t="str">
            <v>Suministro Mas Instalacion De Malla Tipo Ciclon Galvanizada Color Azul Y Amarillo, Calibre Nº 9, Con Estructura En Tuberia Galvanizada De 1 1/2" Y 1 1/4" A Cada 1.80 Metros, Con Acabado En Pintura Anticorrosiva Y Esmalte (Ver Diseño)</v>
          </cell>
          <cell r="E2534" t="str">
            <v>ML</v>
          </cell>
          <cell r="F2534">
            <v>81825.240000000005</v>
          </cell>
          <cell r="G2534">
            <v>42314</v>
          </cell>
        </row>
        <row r="2535">
          <cell r="C2535">
            <v>4488</v>
          </cell>
          <cell r="D2535" t="str">
            <v>Demolición De Estructura De Concreto En Mal Estado De 0.10 X 0.15, Incluye Retiro De Material</v>
          </cell>
          <cell r="E2535" t="str">
            <v>ML</v>
          </cell>
          <cell r="F2535">
            <v>7810</v>
          </cell>
          <cell r="G2535">
            <v>42090</v>
          </cell>
        </row>
        <row r="2536">
          <cell r="C2536">
            <v>4491</v>
          </cell>
          <cell r="D2536" t="str">
            <v>Losa Maciza En Concreto De 3000 Psi, Con Bombeo, E = 0.10 Metros, No Incluye Acero De Refuerzo</v>
          </cell>
          <cell r="E2536" t="str">
            <v>M2</v>
          </cell>
          <cell r="F2536">
            <v>117862.27</v>
          </cell>
          <cell r="G2536">
            <v>42132</v>
          </cell>
        </row>
        <row r="2537">
          <cell r="C2537">
            <v>4492</v>
          </cell>
          <cell r="D2537" t="str">
            <v>Suministro E Instalacion De Puente Peatonal En Estructura Metalica De 2" Tubular, Incluye: Materiales, Equipo, Transporte Y Mano De Obra (Ver Diseño).</v>
          </cell>
          <cell r="E2537" t="str">
            <v>GL</v>
          </cell>
          <cell r="F2537">
            <v>25000000</v>
          </cell>
          <cell r="G2537">
            <v>42195</v>
          </cell>
        </row>
        <row r="2538">
          <cell r="C2538">
            <v>4494</v>
          </cell>
          <cell r="D2538" t="str">
            <v>Suministro E Instalacion De Barrera Impermeable En Polietileno De 6.00 Milimetros-(Ver Diseño)</v>
          </cell>
          <cell r="E2538" t="str">
            <v>M2</v>
          </cell>
          <cell r="F2538">
            <v>3964.56</v>
          </cell>
          <cell r="G2538">
            <v>42201</v>
          </cell>
        </row>
        <row r="2539">
          <cell r="C2539">
            <v>4496</v>
          </cell>
          <cell r="D2539" t="str">
            <v>Suministro E Instalacion De Listones De 8" X 1 1/2" X 2.40 Metros En Madera De Sapan (Ver Diseño).</v>
          </cell>
          <cell r="E2539" t="str">
            <v>GL</v>
          </cell>
          <cell r="F2539">
            <v>6698297.2999999998</v>
          </cell>
          <cell r="G2539">
            <v>42201</v>
          </cell>
        </row>
        <row r="2540">
          <cell r="C2540">
            <v>4501</v>
          </cell>
          <cell r="D2540" t="str">
            <v>E- Suministro Y Tendido De Ducteria Conduit Pvc 3/4</v>
          </cell>
          <cell r="E2540" t="str">
            <v>ML</v>
          </cell>
          <cell r="F2540">
            <v>3682.6</v>
          </cell>
          <cell r="G2540">
            <v>42173</v>
          </cell>
        </row>
        <row r="2541">
          <cell r="C2541">
            <v>4502</v>
          </cell>
          <cell r="D2541" t="str">
            <v>E- Suministro Y Tendido De Ducteria Conduit Pvc 1"</v>
          </cell>
          <cell r="E2541" t="str">
            <v>ML</v>
          </cell>
          <cell r="F2541">
            <v>3321.96</v>
          </cell>
          <cell r="G2541">
            <v>42314</v>
          </cell>
        </row>
        <row r="2542">
          <cell r="C2542">
            <v>4503</v>
          </cell>
          <cell r="D2542" t="str">
            <v>E- Suministro Y Tendido De Ducteria Conduit Pvc 1 1/2"</v>
          </cell>
          <cell r="E2542" t="str">
            <v>ML</v>
          </cell>
          <cell r="F2542">
            <v>4588.62</v>
          </cell>
          <cell r="G2542">
            <v>42240</v>
          </cell>
        </row>
        <row r="2543">
          <cell r="C2543">
            <v>4504</v>
          </cell>
          <cell r="D2543" t="str">
            <v>E- Canalizacion 0.30 0.50 En Zona Verde Y Arena, Incluye: Excavacion, Compactado Con Material Del Sitio Y Cinta De Seguridad</v>
          </cell>
          <cell r="E2543" t="str">
            <v>ML</v>
          </cell>
          <cell r="F2543">
            <v>13359.74</v>
          </cell>
          <cell r="G2543">
            <v>42314</v>
          </cell>
        </row>
        <row r="2544">
          <cell r="C2544">
            <v>4506</v>
          </cell>
          <cell r="D2544" t="str">
            <v>E- Suministro E Instalacion De Cable De Cobre Forrado Nº 8 Awg Aislamiento Thw, Incluye Cinta Aislante 23 Y 33</v>
          </cell>
          <cell r="E2544" t="str">
            <v>ML</v>
          </cell>
          <cell r="F2544">
            <v>8539.01</v>
          </cell>
          <cell r="G2544">
            <v>42173</v>
          </cell>
        </row>
        <row r="2545">
          <cell r="C2545">
            <v>4507</v>
          </cell>
          <cell r="D2545" t="str">
            <v>E- Suministro E Instalacion De Cable De Cobre Forrado Nº 6 Awg Aislamiento Thw, Incluye Cinta Aislante 23 Y 33</v>
          </cell>
          <cell r="E2545" t="str">
            <v>ML</v>
          </cell>
          <cell r="F2545">
            <v>8933.81</v>
          </cell>
          <cell r="G2545">
            <v>42173</v>
          </cell>
        </row>
        <row r="2546">
          <cell r="C2546">
            <v>4509</v>
          </cell>
          <cell r="D2546" t="str">
            <v>E- Suministro E Instalacion De Cable De Cobre Forrado Nº 14 Awg Aislamiento Thw, Incluye: Cinta Aislante 23 Y 33</v>
          </cell>
          <cell r="E2546" t="str">
            <v>ML</v>
          </cell>
          <cell r="F2546">
            <v>5289.51</v>
          </cell>
          <cell r="G2546">
            <v>42557</v>
          </cell>
        </row>
        <row r="2547">
          <cell r="C2547">
            <v>4511</v>
          </cell>
          <cell r="D2547" t="str">
            <v>E- Suministro E Instalacion De Cable Encauchetado 3 X 14 Awg</v>
          </cell>
          <cell r="E2547" t="str">
            <v>ML</v>
          </cell>
          <cell r="F2547">
            <v>8230.9699999999993</v>
          </cell>
          <cell r="G2547">
            <v>42557</v>
          </cell>
        </row>
        <row r="2548">
          <cell r="C2548">
            <v>4513</v>
          </cell>
          <cell r="D2548" t="str">
            <v>E- Suministro E Instalacion De Varilla Polo A Tierra, Incluye Varilla, Conector</v>
          </cell>
          <cell r="E2548" t="str">
            <v>UN</v>
          </cell>
          <cell r="F2548">
            <v>175985.3</v>
          </cell>
          <cell r="G2548">
            <v>42557</v>
          </cell>
        </row>
        <row r="2549">
          <cell r="C2549">
            <v>4515</v>
          </cell>
          <cell r="D2549" t="str">
            <v>E- Suministro E Instalacion De Luminaria Tipo Led De 30/40 W - Optica 8686 Y 444</v>
          </cell>
          <cell r="E2549" t="str">
            <v>UN</v>
          </cell>
          <cell r="F2549">
            <v>825247.72</v>
          </cell>
          <cell r="G2549">
            <v>42240</v>
          </cell>
        </row>
        <row r="2550">
          <cell r="C2550">
            <v>4517</v>
          </cell>
          <cell r="D2550" t="str">
            <v>E- Suministro E Instalcion De Luminaria Tipo  Aluled De 60/70 W Optica 444</v>
          </cell>
          <cell r="E2550" t="str">
            <v>UN</v>
          </cell>
          <cell r="F2550">
            <v>1416063.72</v>
          </cell>
          <cell r="G2550">
            <v>42314</v>
          </cell>
        </row>
        <row r="2551">
          <cell r="C2551">
            <v>4520</v>
          </cell>
          <cell r="D2551" t="str">
            <v>E- Suministro E Instalacion De Proyector Tipo Proyeled De 90 W</v>
          </cell>
          <cell r="E2551" t="str">
            <v>UN</v>
          </cell>
          <cell r="F2551">
            <v>1495508.22</v>
          </cell>
          <cell r="G2551">
            <v>42173</v>
          </cell>
        </row>
        <row r="2552">
          <cell r="C2552">
            <v>4522</v>
          </cell>
          <cell r="D2552" t="str">
            <v>E- Suministro E Instalacion De Proyector Tipo Proyeled De 120 W</v>
          </cell>
          <cell r="E2552" t="str">
            <v>UN</v>
          </cell>
          <cell r="F2552">
            <v>1497692.72</v>
          </cell>
          <cell r="G2552">
            <v>42314</v>
          </cell>
        </row>
        <row r="2553">
          <cell r="C2553">
            <v>4524</v>
          </cell>
          <cell r="D2553" t="str">
            <v>E- Suministro E Instalacion De Proyector Tipo Proyeled De 240 W</v>
          </cell>
          <cell r="E2553" t="str">
            <v>UN</v>
          </cell>
          <cell r="F2553">
            <v>2100535.7200000002</v>
          </cell>
          <cell r="G2553">
            <v>42173</v>
          </cell>
        </row>
        <row r="2554">
          <cell r="C2554">
            <v>4525</v>
          </cell>
          <cell r="D2554" t="str">
            <v>E- Suministro E Instalacion De Poste De Acero Galvanizado En Caliente De 6.00 Metros De Altura, Tronco Conico Poligonal, En Lamina De Acero, Con Aditamento Para La Instalacion De Una Luminaria Con Brazo Tipo Alameda De 1.5 Metros, Acabado Final En Pintura De Esmalte Para Exteriores, Incluye Anclaje De Concreto Y Pedestal.</v>
          </cell>
          <cell r="E2554" t="str">
            <v>UN</v>
          </cell>
          <cell r="F2554">
            <v>1293654.1200000001</v>
          </cell>
          <cell r="G2554">
            <v>42557</v>
          </cell>
        </row>
        <row r="2555">
          <cell r="C2555">
            <v>4527</v>
          </cell>
          <cell r="D2555" t="str">
            <v>E- Suministro E Instalacion De Poste De Acero Galvanizado En Caliente De 6.00 Metros De Altura, Tronco Conico Poligonal, En Lamina De Acero, Con Aditamento Para La Instalacion De Dos Luminarias Con Brazo Tipo Alameda De 1.50 Metros, Acabado Final En Pintura De Esmalte Para Exteriores, Incluye Anclaje De Concreto Y Pedestal.</v>
          </cell>
          <cell r="E2555" t="str">
            <v>UN</v>
          </cell>
          <cell r="F2555">
            <v>1363654.12</v>
          </cell>
          <cell r="G2555">
            <v>42173</v>
          </cell>
        </row>
        <row r="2556">
          <cell r="C2556">
            <v>4528</v>
          </cell>
          <cell r="D2556" t="str">
            <v>E- Suministro E Instalacion De Poste De Acero Galvanizado En Caliente De 8.00 Metros De Altura, Tronco Conico Poligonal En Lamina De Acero Con Crucete De 2.40 Metros Para La Instalacion De Tres Reflectores Proyeled De 90 W, Acabado Final En Pintura De Esmalte Para Exteriores, Incluye Anclaje De Concreto Y Pedestal.</v>
          </cell>
          <cell r="E2556" t="str">
            <v>UN</v>
          </cell>
          <cell r="F2556">
            <v>1739982.12</v>
          </cell>
          <cell r="G2556">
            <v>42173</v>
          </cell>
        </row>
        <row r="2557">
          <cell r="C2557">
            <v>4530</v>
          </cell>
          <cell r="D2557" t="str">
            <v>E- Suministro E Instalacion De Poste Acero Galvanizado En Caliente De 12.00 Metros De Altura, Tronco Conico Poligonal En Lamina De Acero Con Crucete De 2.80 Metros Para La Instalacion De Cinco Reflectores Proyeled De 120 W, Acabado Final En Pintura De Esmalte Para Exteriores, Incluye Anclaje De Concreto Y Pedestal.</v>
          </cell>
          <cell r="E2557" t="str">
            <v>UN</v>
          </cell>
          <cell r="F2557">
            <v>2326042.12</v>
          </cell>
          <cell r="G2557">
            <v>42173</v>
          </cell>
        </row>
        <row r="2558">
          <cell r="C2558">
            <v>4531</v>
          </cell>
          <cell r="D2558" t="str">
            <v>Formaleta Metalica Para Losa Y Muros (Ver Diseño)</v>
          </cell>
          <cell r="E2558" t="str">
            <v>M2</v>
          </cell>
          <cell r="F2558">
            <v>13925.25</v>
          </cell>
          <cell r="G2558">
            <v>42201</v>
          </cell>
        </row>
        <row r="2559">
          <cell r="C2559">
            <v>4532</v>
          </cell>
          <cell r="D2559" t="str">
            <v>Formaleta Metalica Para Columnas (Ver Diseño)</v>
          </cell>
          <cell r="E2559" t="str">
            <v>M2</v>
          </cell>
          <cell r="F2559">
            <v>28880.17</v>
          </cell>
          <cell r="G2559">
            <v>42201</v>
          </cell>
        </row>
        <row r="2560">
          <cell r="C2560">
            <v>4533</v>
          </cell>
          <cell r="D2560" t="str">
            <v>Concreto De 3000 Psi Premezclado, No Incluye Acero De Refuerzo (Ver Diseño)</v>
          </cell>
          <cell r="E2560" t="str">
            <v>M3</v>
          </cell>
          <cell r="F2560">
            <v>417604.9</v>
          </cell>
          <cell r="G2560">
            <v>42417</v>
          </cell>
        </row>
        <row r="2561">
          <cell r="C2561">
            <v>4537</v>
          </cell>
          <cell r="D2561" t="str">
            <v>E- Suministro E Instalacion De Cruceta Metalica Galvanizada Tipo Bandera De 2.40 Con Sus Accesorios</v>
          </cell>
          <cell r="E2561" t="str">
            <v>UN</v>
          </cell>
          <cell r="F2561">
            <v>197795.88</v>
          </cell>
          <cell r="G2561">
            <v>42173</v>
          </cell>
        </row>
        <row r="2562">
          <cell r="C2562">
            <v>4539</v>
          </cell>
          <cell r="D2562" t="str">
            <v>E- Suministro Y Tendido De Cable De Aluminio Ascr Desnudo Nº 1/0</v>
          </cell>
          <cell r="E2562" t="str">
            <v>ML</v>
          </cell>
          <cell r="F2562">
            <v>3887.52</v>
          </cell>
          <cell r="G2562">
            <v>42173</v>
          </cell>
        </row>
        <row r="2563">
          <cell r="C2563">
            <v>4541</v>
          </cell>
          <cell r="D2563" t="str">
            <v>E- Suministro E Instalacion De Brazo Para Luminaria Tipo Alameda De 1.50 Metros, Galvanizado En Caliente</v>
          </cell>
          <cell r="E2563" t="str">
            <v>UN</v>
          </cell>
          <cell r="F2563">
            <v>161024.42000000001</v>
          </cell>
          <cell r="G2563">
            <v>42173</v>
          </cell>
        </row>
        <row r="2564">
          <cell r="C2564">
            <v>4544</v>
          </cell>
          <cell r="D2564" t="str">
            <v>E- Tablero De Control Para Iluminacion, Incluye Fotocelda, Base Para Fotocelda, Contactores, Breakers, Sistema De Sujecion Y Accesorios</v>
          </cell>
          <cell r="E2564" t="str">
            <v>UN</v>
          </cell>
          <cell r="F2564">
            <v>1850118.26</v>
          </cell>
          <cell r="G2564">
            <v>42314</v>
          </cell>
        </row>
        <row r="2565">
          <cell r="C2565">
            <v>4545</v>
          </cell>
          <cell r="D2565" t="str">
            <v>E- Suministro E Instalacion De Poste De Acero Galvanizado En Caliente De 10.00 Metros De Altura, Tronco Conico Poligonal, En Lamina De Acero, Con Crucete De 1.80 Metros Para La Instalacion De Dos Reflectores Proyeled De 120W, Acabado Final En Pintura De Esmalte Para Exteriores, Incluye Anclaje De Concreto Y Pedestal.</v>
          </cell>
          <cell r="E2565" t="str">
            <v>UN</v>
          </cell>
          <cell r="F2565">
            <v>2054714.12</v>
          </cell>
          <cell r="G2565">
            <v>42314</v>
          </cell>
        </row>
        <row r="2566">
          <cell r="C2566">
            <v>4546</v>
          </cell>
          <cell r="D2566" t="str">
            <v>E- Suministro E Instalacion De Caseton Ecologico En Icopor (Ver Diseño)</v>
          </cell>
          <cell r="E2566" t="str">
            <v>M3</v>
          </cell>
          <cell r="F2566">
            <v>121355.32</v>
          </cell>
          <cell r="G2566">
            <v>42201</v>
          </cell>
        </row>
        <row r="2567">
          <cell r="C2567">
            <v>4547</v>
          </cell>
          <cell r="D2567" t="str">
            <v>Ornamentacion Y Jardineria - Suministro E Instalacion De Arbol Caracoli (Nombre Cientifico: Anacardium Excelsum) Altura De 2.00 A 3.00 Metros, Incluye: Transporte Y Siembra.</v>
          </cell>
          <cell r="E2567" t="str">
            <v>UN</v>
          </cell>
          <cell r="F2567">
            <v>230000</v>
          </cell>
          <cell r="G2567">
            <v>42152</v>
          </cell>
        </row>
        <row r="2568">
          <cell r="C2568">
            <v>4548</v>
          </cell>
          <cell r="D2568" t="str">
            <v>Ornamentacion Y Jardineria - Suministro E Instalacion De Arbol Roble Morado, Altura De 2.00 Metros Aproximado, Incluye: Transporte Y Siembra.</v>
          </cell>
          <cell r="E2568" t="str">
            <v>UN</v>
          </cell>
          <cell r="F2568">
            <v>92000</v>
          </cell>
          <cell r="G2568">
            <v>42242</v>
          </cell>
        </row>
        <row r="2569">
          <cell r="C2569">
            <v>4549</v>
          </cell>
          <cell r="D2569" t="str">
            <v>Ornamentacion Y Jardineria - Suministro E Instalacion De Arbol Alistonia, Altura De 2.00 Metros Aproximado, Incluye: Transporte Y Siembra.</v>
          </cell>
          <cell r="E2569" t="str">
            <v>UN</v>
          </cell>
          <cell r="F2569">
            <v>112000</v>
          </cell>
          <cell r="G2569">
            <v>42178</v>
          </cell>
        </row>
        <row r="2570">
          <cell r="C2570">
            <v>4550</v>
          </cell>
          <cell r="D2570" t="str">
            <v>Ornamentacion Y Jardineria - Suministro E Instalacion De Arbol Ebano (Nombre Cientifico: Caesalpinia Ebano) Altura De 2.00 A 3.00 Metros, Incluye: Transporte Y Siembra.</v>
          </cell>
          <cell r="E2570" t="str">
            <v>UN</v>
          </cell>
          <cell r="F2570">
            <v>230000</v>
          </cell>
          <cell r="G2570">
            <v>42152</v>
          </cell>
        </row>
        <row r="2571">
          <cell r="C2571">
            <v>4551</v>
          </cell>
          <cell r="D2571" t="str">
            <v>Ornamentacion Y Jardineria - Suministro E Instalacion De Arbol Pepo O Chumbimbo (Nombre Cientifico: Sapindus Saponaria) Altura De 2.00 A 3.00 Metros, Incluye: Transporte Y Siembra.</v>
          </cell>
          <cell r="E2571" t="str">
            <v>UN</v>
          </cell>
          <cell r="F2571">
            <v>230000</v>
          </cell>
          <cell r="G2571">
            <v>42152</v>
          </cell>
        </row>
        <row r="2572">
          <cell r="C2572">
            <v>4552</v>
          </cell>
          <cell r="D2572" t="str">
            <v>Ornamentacion Y Jardineria - Suministro E Instalacion De Palma De Vino (Nombre Cientifico: Attalea Butyracea) Altura De 2.00 A 3.00 Metros, Incluye: Transporte Y Siembra</v>
          </cell>
          <cell r="E2572" t="str">
            <v>UN</v>
          </cell>
          <cell r="F2572">
            <v>230000</v>
          </cell>
          <cell r="G2572">
            <v>42152</v>
          </cell>
        </row>
        <row r="2573">
          <cell r="C2573">
            <v>4553</v>
          </cell>
          <cell r="D2573" t="str">
            <v>Ornamentacion Y Jardineria - Suministro E Instalacion De Palma Dactil De Azucar (Nombre Cientifico: Phoenix Sylvestris) Altura De 2.00 A 3.00 Metros, Incluye: Transporte Y Siembra.</v>
          </cell>
          <cell r="E2573" t="str">
            <v>UN</v>
          </cell>
          <cell r="F2573">
            <v>230000</v>
          </cell>
          <cell r="G2573">
            <v>42152</v>
          </cell>
        </row>
        <row r="2574">
          <cell r="C2574">
            <v>4554</v>
          </cell>
          <cell r="D2574" t="str">
            <v>Ornamentacion Y Jardineria - Suministro E Instalacion De Planta Carey (Nombre Cientifico: Cordyline Terminalis) Incluye Transporte Y Siembra.</v>
          </cell>
          <cell r="E2574" t="str">
            <v>UN</v>
          </cell>
          <cell r="F2574">
            <v>3500</v>
          </cell>
          <cell r="G2574">
            <v>42242</v>
          </cell>
        </row>
        <row r="2575">
          <cell r="C2575">
            <v>4555</v>
          </cell>
          <cell r="D2575" t="str">
            <v>Suministro E Instalacion De Adoquin Peatonal En Losetas Prefabricadas A50, Tactil Alerta A55 Y Tactil Guia A56 De 0.20 X 0.20 X 0.06 Metros, Con Borde De Confinamiento A Ambos Lados De 0.15 X 0.30 Metros En Concreto De 3000 Psi Reforzado Con 2 Varillas De 3/8" Y Estribos De 1/42 A Cada 0.32 Metros (Ver Diseño).</v>
          </cell>
          <cell r="E2575" t="str">
            <v>M2</v>
          </cell>
          <cell r="F2575">
            <v>113408.92</v>
          </cell>
          <cell r="G2575">
            <v>42800</v>
          </cell>
        </row>
        <row r="2576">
          <cell r="C2576">
            <v>4560</v>
          </cell>
          <cell r="D2576" t="str">
            <v>Suministro E Instalacion De Adoquin Peatonal Drenante A50 De 0.10 X 0.20 X 0.06 Metros Color Gris (Ver Diseño).</v>
          </cell>
          <cell r="E2576" t="str">
            <v>M2</v>
          </cell>
          <cell r="F2576">
            <v>91362.96</v>
          </cell>
          <cell r="G2576">
            <v>42240</v>
          </cell>
        </row>
        <row r="2577">
          <cell r="C2577">
            <v>4561</v>
          </cell>
          <cell r="D2577" t="str">
            <v>Ornamentacion Y Jardineria - Suministro E Instalacion De Arbol Ceiba Blanca, Altura De 2.00 Metros Aproximado, Incluye Transporte Y Siembra</v>
          </cell>
          <cell r="E2577" t="str">
            <v>UN</v>
          </cell>
          <cell r="F2577">
            <v>92000</v>
          </cell>
          <cell r="G2577">
            <v>42242</v>
          </cell>
        </row>
        <row r="2578">
          <cell r="C2578">
            <v>4562</v>
          </cell>
          <cell r="D2578" t="str">
            <v>Remocion De Obstaculos (Ver Diseño)</v>
          </cell>
          <cell r="E2578" t="str">
            <v>UN</v>
          </cell>
          <cell r="F2578">
            <v>106350.86</v>
          </cell>
          <cell r="G2578">
            <v>42242</v>
          </cell>
        </row>
        <row r="2579">
          <cell r="C2579">
            <v>4563</v>
          </cell>
          <cell r="D2579" t="str">
            <v>Concreto Clase G (Ver Diseño)</v>
          </cell>
          <cell r="E2579" t="str">
            <v>M3</v>
          </cell>
          <cell r="F2579">
            <v>204922.4</v>
          </cell>
          <cell r="G2579">
            <v>42241</v>
          </cell>
        </row>
        <row r="2580">
          <cell r="C2580">
            <v>4564</v>
          </cell>
          <cell r="D2580" t="str">
            <v>Provision Redes Electricas Existentes: Reubicacion Postes En El Parque, Reubicacion De Centro De Transformacion, Proyecto Plaza Hospital (Ver Diseño).</v>
          </cell>
          <cell r="E2580" t="str">
            <v>GL</v>
          </cell>
          <cell r="F2580">
            <v>50000000</v>
          </cell>
          <cell r="G2580">
            <v>42237</v>
          </cell>
        </row>
        <row r="2581">
          <cell r="C2581">
            <v>4565</v>
          </cell>
          <cell r="D2581" t="str">
            <v>Provision De Paisajismo Y Amoblamiento Urbano De La Plaza Hospital (Ver Diseño)</v>
          </cell>
          <cell r="E2581" t="str">
            <v>GL</v>
          </cell>
          <cell r="F2581">
            <v>50000000</v>
          </cell>
          <cell r="G2581">
            <v>42227</v>
          </cell>
        </row>
        <row r="2582">
          <cell r="C2582">
            <v>4572</v>
          </cell>
          <cell r="D2582" t="str">
            <v>Demolición De Viga O Estructura En Concreto, Ancho &lt; A 0.60 Metros,  Inlcuye Retiro De Material</v>
          </cell>
          <cell r="E2582" t="str">
            <v>ML</v>
          </cell>
          <cell r="F2582">
            <v>8816.25</v>
          </cell>
          <cell r="G2582">
            <v>42209</v>
          </cell>
        </row>
        <row r="2583">
          <cell r="C2583">
            <v>4573</v>
          </cell>
          <cell r="D2583" t="str">
            <v>Plantilla En Concreto De 2500 Psi Ancho &lt; De 0.60 Metros E= 0.08 Metros</v>
          </cell>
          <cell r="E2583" t="str">
            <v>ML</v>
          </cell>
          <cell r="F2583">
            <v>30858.16</v>
          </cell>
          <cell r="G2583">
            <v>42209</v>
          </cell>
        </row>
        <row r="2584">
          <cell r="C2584">
            <v>4574</v>
          </cell>
          <cell r="D2584" t="str">
            <v>Ornamentacion Y Jardineria - Suministro E Instalacion De Sillas O Bancas Prefabricadas En Granito Gris Pulido Para Exteriores, Sin Espaldar Tipo Canoas De 1.80 Metros, Incluye Transporte (Ver Diseño).</v>
          </cell>
          <cell r="E2584" t="str">
            <v>UN</v>
          </cell>
          <cell r="F2584">
            <v>1277814.53</v>
          </cell>
          <cell r="G2584">
            <v>42242</v>
          </cell>
        </row>
        <row r="2585">
          <cell r="C2585">
            <v>4575</v>
          </cell>
          <cell r="D2585" t="str">
            <v>Suministro E Instalacion De Bolardos Metalicos Bajos Segun Diseños</v>
          </cell>
          <cell r="E2585" t="str">
            <v>UN</v>
          </cell>
          <cell r="F2585">
            <v>240125.17</v>
          </cell>
          <cell r="G2585">
            <v>42241</v>
          </cell>
        </row>
        <row r="2586">
          <cell r="C2586">
            <v>4576</v>
          </cell>
          <cell r="D2586" t="str">
            <v>Suministro E Instalacion De Canecas De Basuras En Acero Inoxidable De 35 Cms De Diametro Por 60 Cms De Alto (Ver Diseño).</v>
          </cell>
          <cell r="E2586" t="str">
            <v>UN</v>
          </cell>
          <cell r="F2586">
            <v>1008648.89</v>
          </cell>
          <cell r="G2586">
            <v>42241</v>
          </cell>
        </row>
        <row r="2587">
          <cell r="C2587">
            <v>4577</v>
          </cell>
          <cell r="D2587" t="str">
            <v>Suministro E Instalacion De Perfil En Aluminio Para Cubierta Metalica Umbrales (Ver Diseño).</v>
          </cell>
          <cell r="E2587" t="str">
            <v>ML</v>
          </cell>
          <cell r="F2587">
            <v>62228.84</v>
          </cell>
          <cell r="G2587">
            <v>42241</v>
          </cell>
        </row>
        <row r="2588">
          <cell r="C2588">
            <v>4583</v>
          </cell>
          <cell r="D2588" t="str">
            <v>Recubrimiento De Piso De Planchon En Arkodeck O Similar H 3.00 Cms (Ver Diseño).</v>
          </cell>
          <cell r="E2588" t="str">
            <v>M2</v>
          </cell>
          <cell r="F2588">
            <v>293883.83</v>
          </cell>
          <cell r="G2588">
            <v>42241</v>
          </cell>
        </row>
        <row r="2589">
          <cell r="C2589">
            <v>4584</v>
          </cell>
          <cell r="D2589" t="str">
            <v>Fachada De Modulo De Baños Y Venta Estacionaria En Arkodeck O Similar H 2.5 Cms (Ver Diseño).</v>
          </cell>
          <cell r="E2589" t="str">
            <v>M2</v>
          </cell>
          <cell r="F2589">
            <v>287597.83</v>
          </cell>
          <cell r="G2589">
            <v>42242</v>
          </cell>
        </row>
        <row r="2590">
          <cell r="C2590">
            <v>4586</v>
          </cell>
          <cell r="D2590" t="str">
            <v>Provisiones De Subterranizacion De Redes Para Los Proyectos De Las Plazas En El Distrito De Barranquilla.</v>
          </cell>
          <cell r="E2590" t="str">
            <v>GL</v>
          </cell>
          <cell r="F2590">
            <v>400000000</v>
          </cell>
          <cell r="G2590">
            <v>42241</v>
          </cell>
        </row>
        <row r="2591">
          <cell r="C2591">
            <v>4587</v>
          </cell>
          <cell r="D2591" t="str">
            <v>Losa Maciza En Concreto De 3000 Psi Reforzada Con Varillas De 3/8" En Ambos Sentidos A Cada 0.15 Metros, Espesor 0.10 Metros</v>
          </cell>
          <cell r="E2591" t="str">
            <v>M2</v>
          </cell>
          <cell r="F2591">
            <v>89276.38</v>
          </cell>
          <cell r="G2591">
            <v>42496</v>
          </cell>
        </row>
        <row r="2592">
          <cell r="C2592">
            <v>4588</v>
          </cell>
          <cell r="D2592" t="str">
            <v>Suministro E Instalacion De Modulo O Panel Central En Malla Ciclon, Forrada En Pvc Calibre 10, Con Marco En Tuberia Galvanizada De 1" Calibre 18 Para Cerramiento De Canchas, No Incluye La Estructura O Parales De Fijacion (Ver Diseño).</v>
          </cell>
          <cell r="E2592" t="str">
            <v>M2</v>
          </cell>
          <cell r="F2592">
            <v>60120.1</v>
          </cell>
          <cell r="G2592">
            <v>42496</v>
          </cell>
        </row>
        <row r="2593">
          <cell r="C2593">
            <v>4589</v>
          </cell>
          <cell r="D2593" t="str">
            <v>Provisiones Para El Diseño, Suministro E Instalacion De Iluminacion, Para El Mejoramiento Y Construccion De Parques Publicos, Canchas, Zonas Verdes Y Boulevares Fase Iii (Ver Diseño).</v>
          </cell>
          <cell r="E2593" t="str">
            <v>GL</v>
          </cell>
          <cell r="F2593">
            <v>1283595144</v>
          </cell>
          <cell r="G2593">
            <v>42249</v>
          </cell>
        </row>
        <row r="2594">
          <cell r="C2594">
            <v>4592</v>
          </cell>
          <cell r="D2594" t="str">
            <v>Suministro E Instalacion De Sistema De Riego - Hidrantes (Ver Diseño).</v>
          </cell>
          <cell r="E2594" t="str">
            <v>ML</v>
          </cell>
          <cell r="F2594">
            <v>35310.89</v>
          </cell>
          <cell r="G2594">
            <v>42496</v>
          </cell>
        </row>
        <row r="2595">
          <cell r="C2595">
            <v>4593</v>
          </cell>
          <cell r="D2595" t="str">
            <v>E - Juegos Infantiles - Suministro E Instalacion De Domo Escalador Grande (Ver Diseño).</v>
          </cell>
          <cell r="E2595" t="str">
            <v>UN</v>
          </cell>
          <cell r="F2595">
            <v>13496451</v>
          </cell>
          <cell r="G2595">
            <v>42314</v>
          </cell>
        </row>
        <row r="2596">
          <cell r="C2596">
            <v>4594</v>
          </cell>
          <cell r="D2596" t="str">
            <v>E - Juegos Infantiles - Suministro E Instalacion De Columpio Doble Con Dos Sillas Para Niños De 2 A 5 Años Y Dos Sillas Para Niños De 5 A 12 Años (Ver Diseño).</v>
          </cell>
          <cell r="E2596" t="str">
            <v>UN</v>
          </cell>
          <cell r="F2596">
            <v>7466814</v>
          </cell>
          <cell r="G2596">
            <v>42314</v>
          </cell>
        </row>
        <row r="2597">
          <cell r="C2597">
            <v>4595</v>
          </cell>
          <cell r="D2597" t="str">
            <v>E - Juegos Infantiles - Suministro E Instalacion De Sube Y Baja De 4 Puestos, Mas Un Sube Y Baja Sencillo (Ver Diseño).</v>
          </cell>
          <cell r="E2597" t="str">
            <v>UN</v>
          </cell>
          <cell r="F2597">
            <v>12095015</v>
          </cell>
          <cell r="G2597">
            <v>42279</v>
          </cell>
        </row>
        <row r="2598">
          <cell r="C2598">
            <v>4596</v>
          </cell>
          <cell r="D2598" t="str">
            <v>E - Juegos Infantiles - Suministro E Instalacion De Sistema De Juego Para Niños De 5 A 12 Años De Sistema Multiple O Similar (Ver Diseño).</v>
          </cell>
          <cell r="E2598" t="str">
            <v>UN</v>
          </cell>
          <cell r="F2598">
            <v>47874126</v>
          </cell>
          <cell r="G2598">
            <v>42314</v>
          </cell>
        </row>
        <row r="2599">
          <cell r="C2599">
            <v>4597</v>
          </cell>
          <cell r="D2599" t="str">
            <v>E - Juegos Infantiles - Suministro E Instalacion De Columpio Para Niños Con Discapacidad Con Edades De 2 A 5 Años ( Ver Diseño).</v>
          </cell>
          <cell r="E2599" t="str">
            <v>UN</v>
          </cell>
          <cell r="F2599">
            <v>12800000</v>
          </cell>
          <cell r="G2599">
            <v>42314</v>
          </cell>
        </row>
        <row r="2600">
          <cell r="C2600">
            <v>4598</v>
          </cell>
          <cell r="D2600" t="str">
            <v>E - Juegos Infantiles - Suministro E Instalacion De Columpio Triple Con Dos Sillas Para Niños De 2  A 5 Años Y Cuatro Sillas Para Niños De 5 A 12 Años ( Ver Diseño).</v>
          </cell>
          <cell r="E2600" t="str">
            <v>UN</v>
          </cell>
          <cell r="F2600">
            <v>15534220</v>
          </cell>
          <cell r="G2600">
            <v>42314</v>
          </cell>
        </row>
        <row r="2601">
          <cell r="C2601">
            <v>4599</v>
          </cell>
          <cell r="D2601" t="str">
            <v>E - Juegos Infantiles - Suministro E Instalacion De Sistema De Juegos Para Niños De 5 A 12 Años (Ver Diseño).</v>
          </cell>
          <cell r="E2601" t="str">
            <v>UN</v>
          </cell>
          <cell r="F2601">
            <v>94237449</v>
          </cell>
          <cell r="G2601">
            <v>42314</v>
          </cell>
        </row>
        <row r="2602">
          <cell r="C2602">
            <v>4600</v>
          </cell>
          <cell r="D2602" t="str">
            <v>E - Juegos Infantiles - Suministro E Instalacion De Resbaladero Triple (Ver Diseño).</v>
          </cell>
          <cell r="E2602" t="str">
            <v>UN</v>
          </cell>
          <cell r="F2602">
            <v>51570884</v>
          </cell>
          <cell r="G2602">
            <v>42314</v>
          </cell>
        </row>
        <row r="2603">
          <cell r="C2603">
            <v>4601</v>
          </cell>
          <cell r="D2603" t="str">
            <v>Conformación Separadores Y Zonas Verdes Con Material Seleccionado Del Sitio</v>
          </cell>
          <cell r="E2603" t="str">
            <v>M3</v>
          </cell>
          <cell r="F2603">
            <v>12962.23</v>
          </cell>
          <cell r="G2603">
            <v>42242</v>
          </cell>
        </row>
        <row r="2604">
          <cell r="C2604">
            <v>4604</v>
          </cell>
          <cell r="D2604" t="str">
            <v>Suministro Y Aplicación De Goedren (Lloraderos)</v>
          </cell>
          <cell r="E2604" t="str">
            <v>M2</v>
          </cell>
          <cell r="F2604">
            <v>1726.5</v>
          </cell>
          <cell r="G2604">
            <v>42242</v>
          </cell>
        </row>
        <row r="2605">
          <cell r="C2605">
            <v>4605</v>
          </cell>
          <cell r="D2605" t="str">
            <v>Aplicación De Geotextil Tejido Tipo 1</v>
          </cell>
          <cell r="E2605" t="str">
            <v>M2</v>
          </cell>
          <cell r="F2605">
            <v>7893.17</v>
          </cell>
          <cell r="G2605">
            <v>42242</v>
          </cell>
        </row>
        <row r="2606">
          <cell r="C2606">
            <v>4606</v>
          </cell>
          <cell r="D2606" t="str">
            <v>Base Suelo Cemento 1:20, Compactado E= 0.50 Mts</v>
          </cell>
          <cell r="E2606" t="str">
            <v>M2</v>
          </cell>
          <cell r="F2606">
            <v>75918.399999999994</v>
          </cell>
          <cell r="G2606">
            <v>42242</v>
          </cell>
        </row>
        <row r="2607">
          <cell r="C2607">
            <v>4607</v>
          </cell>
          <cell r="D2607" t="str">
            <v>Excavación Para Pilotes Con Equipo De Perforación</v>
          </cell>
          <cell r="E2607" t="str">
            <v>ML</v>
          </cell>
          <cell r="F2607">
            <v>293915</v>
          </cell>
          <cell r="G2607">
            <v>42243</v>
          </cell>
        </row>
        <row r="2608">
          <cell r="C2608">
            <v>4608</v>
          </cell>
          <cell r="D2608" t="str">
            <v>Concreto De F¨C = 28 Mpa, Para Dados</v>
          </cell>
          <cell r="E2608" t="str">
            <v>M3</v>
          </cell>
          <cell r="F2608">
            <v>751189</v>
          </cell>
          <cell r="G2608">
            <v>42243</v>
          </cell>
        </row>
        <row r="2609">
          <cell r="C2609">
            <v>4609</v>
          </cell>
          <cell r="D2609" t="str">
            <v>Concreto De F´C = 35 Mpa Para Pilotes</v>
          </cell>
          <cell r="E2609" t="str">
            <v>M3</v>
          </cell>
          <cell r="F2609">
            <v>1006969.5</v>
          </cell>
          <cell r="G2609">
            <v>42243</v>
          </cell>
        </row>
        <row r="2610">
          <cell r="C2610">
            <v>4610</v>
          </cell>
          <cell r="D2610" t="str">
            <v>Concreto De F¨C = 35 Mpa Para Tablero</v>
          </cell>
          <cell r="E2610" t="str">
            <v>M3</v>
          </cell>
          <cell r="F2610">
            <v>982677.83</v>
          </cell>
          <cell r="G2610">
            <v>42243</v>
          </cell>
        </row>
        <row r="2611">
          <cell r="C2611">
            <v>4612</v>
          </cell>
          <cell r="D2611" t="str">
            <v>Concreto F¨C = 28 Mpa Para Losa Maciza</v>
          </cell>
          <cell r="E2611" t="str">
            <v>M2</v>
          </cell>
          <cell r="F2611">
            <v>143813</v>
          </cell>
          <cell r="G2611">
            <v>42552</v>
          </cell>
        </row>
        <row r="2612">
          <cell r="C2612">
            <v>4613</v>
          </cell>
          <cell r="D2612" t="str">
            <v>Drenajes Del Tablero Con Tubería Pvc Sanitaria D = 4", Longitud 0.50 Metros</v>
          </cell>
          <cell r="E2612" t="str">
            <v>UN</v>
          </cell>
          <cell r="F2612">
            <v>31482.33</v>
          </cell>
          <cell r="G2612">
            <v>42243</v>
          </cell>
        </row>
        <row r="2613">
          <cell r="C2613">
            <v>4614</v>
          </cell>
          <cell r="D2613" t="str">
            <v>Provisiones Para Las  Instalaciones Electricas (Ver Diseño).</v>
          </cell>
          <cell r="E2613" t="str">
            <v>GL</v>
          </cell>
          <cell r="F2613">
            <v>550000000</v>
          </cell>
          <cell r="G2613">
            <v>42401</v>
          </cell>
        </row>
        <row r="2614">
          <cell r="C2614">
            <v>4615</v>
          </cell>
          <cell r="D2614" t="str">
            <v>Provisiones Para Dotacion (Ver Diseño).</v>
          </cell>
          <cell r="E2614" t="str">
            <v>GL</v>
          </cell>
          <cell r="F2614">
            <v>500000000</v>
          </cell>
          <cell r="G2614">
            <v>42401</v>
          </cell>
        </row>
        <row r="2615">
          <cell r="C2615">
            <v>4616</v>
          </cell>
          <cell r="D2615" t="str">
            <v>Demolición Y Fresado De Pavimento Asfaltico</v>
          </cell>
          <cell r="E2615" t="str">
            <v>M3</v>
          </cell>
          <cell r="F2615">
            <v>36357.269999999997</v>
          </cell>
          <cell r="G2615">
            <v>42249</v>
          </cell>
        </row>
        <row r="2616">
          <cell r="C2616">
            <v>4618</v>
          </cell>
          <cell r="D2616" t="str">
            <v>Acero De Preesforzado Para El Tablero (Ton - Ml)</v>
          </cell>
          <cell r="E2616" t="str">
            <v>SD</v>
          </cell>
          <cell r="F2616">
            <v>1395.33</v>
          </cell>
          <cell r="G2616">
            <v>42249</v>
          </cell>
        </row>
        <row r="2617">
          <cell r="C2617">
            <v>4621</v>
          </cell>
          <cell r="D2617" t="str">
            <v>Junta De Dilación Para Losa De Acceso</v>
          </cell>
          <cell r="E2617" t="str">
            <v>ML</v>
          </cell>
          <cell r="F2617">
            <v>279927.3</v>
          </cell>
          <cell r="G2617">
            <v>42250</v>
          </cell>
        </row>
        <row r="2618">
          <cell r="C2618">
            <v>4622</v>
          </cell>
          <cell r="D2618" t="str">
            <v>E - Juegos Infantiles - Suministro E Instalacion De Sube Y Baja Sencillo (Ver Diseño).</v>
          </cell>
          <cell r="E2618" t="str">
            <v>UN</v>
          </cell>
          <cell r="F2618">
            <v>7903467</v>
          </cell>
          <cell r="G2618">
            <v>42314</v>
          </cell>
        </row>
        <row r="2619">
          <cell r="C2619">
            <v>4623</v>
          </cell>
          <cell r="D2619" t="str">
            <v>E - Juegos Infantiles - Suministro E Instalacion De Police Car Cruisin´ Mate (Ver Diseño).</v>
          </cell>
          <cell r="E2619" t="str">
            <v>UN</v>
          </cell>
          <cell r="F2619">
            <v>6182210</v>
          </cell>
          <cell r="G2619">
            <v>42314</v>
          </cell>
        </row>
        <row r="2620">
          <cell r="C2620">
            <v>4627</v>
          </cell>
          <cell r="D2620" t="str">
            <v>Piso En Baldosa De Porcelanato De 0.80 X 0.80 Metros, Referencia Detroint Beige (Ver Diseño).</v>
          </cell>
          <cell r="E2620" t="str">
            <v>M2</v>
          </cell>
          <cell r="F2620">
            <v>144747.49</v>
          </cell>
          <cell r="G2620">
            <v>42429</v>
          </cell>
        </row>
        <row r="2621">
          <cell r="C2621">
            <v>4628</v>
          </cell>
          <cell r="D2621" t="str">
            <v>Escalera De Un Tramo 17 Huellas, Piso En Granito (Ver Diseño).</v>
          </cell>
          <cell r="E2621" t="str">
            <v>UN</v>
          </cell>
          <cell r="F2621">
            <v>5900000</v>
          </cell>
          <cell r="G2621">
            <v>42401</v>
          </cell>
        </row>
        <row r="2622">
          <cell r="C2622">
            <v>4629</v>
          </cell>
          <cell r="D2622" t="str">
            <v>Provision Para Los Proyectos Productivos De La Poblacion Carcelaria (Ver Diseño).</v>
          </cell>
          <cell r="E2622" t="str">
            <v>GL</v>
          </cell>
          <cell r="F2622">
            <v>300000000</v>
          </cell>
          <cell r="G2622">
            <v>42401</v>
          </cell>
        </row>
        <row r="2623">
          <cell r="C2623">
            <v>4630</v>
          </cell>
          <cell r="D2623" t="str">
            <v>Provision Para El Sistema De Seguridad (Ver Diseño).</v>
          </cell>
          <cell r="E2623" t="str">
            <v>GL</v>
          </cell>
          <cell r="F2623">
            <v>200000000</v>
          </cell>
          <cell r="G2623">
            <v>42401</v>
          </cell>
        </row>
        <row r="2624">
          <cell r="C2624">
            <v>4631</v>
          </cell>
          <cell r="D2624" t="str">
            <v>Revision De Estudios Y Diseños (Ver Diseño)</v>
          </cell>
          <cell r="E2624" t="str">
            <v>GL</v>
          </cell>
          <cell r="F2624">
            <v>23000000</v>
          </cell>
          <cell r="G2624">
            <v>42417</v>
          </cell>
        </row>
        <row r="2625">
          <cell r="C2625">
            <v>4632</v>
          </cell>
          <cell r="D2625" t="str">
            <v>Demolicion De 0.25 Metros, Parte Superior Del Muro Del Canal Obras De Drenaje Complementarias Parque Bicentenario (Ver Diseño).</v>
          </cell>
          <cell r="E2625" t="str">
            <v>ML</v>
          </cell>
          <cell r="F2625">
            <v>50000</v>
          </cell>
          <cell r="G2625">
            <v>42417</v>
          </cell>
        </row>
        <row r="2626">
          <cell r="C2626">
            <v>4633</v>
          </cell>
          <cell r="D2626" t="str">
            <v>Cordon De Soldadura En Union De Refuerzo Muro Aleta, Obras De Drenaje Complementarias Parque Bicentenario (Ver Diseño).</v>
          </cell>
          <cell r="E2626" t="str">
            <v>UN</v>
          </cell>
          <cell r="F2626">
            <v>20000</v>
          </cell>
          <cell r="G2626">
            <v>42417</v>
          </cell>
        </row>
        <row r="2627">
          <cell r="C2627">
            <v>4634</v>
          </cell>
          <cell r="D2627" t="str">
            <v>Suministro De Sikadur 32 Para Empalme De Aleta Con Muro Existente, Obras De Drenaje Complementarias Parque Bicentenario (Ver Diseño).</v>
          </cell>
          <cell r="E2627" t="str">
            <v>UN</v>
          </cell>
          <cell r="F2627">
            <v>158700</v>
          </cell>
          <cell r="G2627">
            <v>42417</v>
          </cell>
        </row>
        <row r="2628">
          <cell r="C2628">
            <v>4637</v>
          </cell>
          <cell r="D2628" t="str">
            <v>Suministro E Instalacion De Tuberia Novaloc De 27" (Ver Diseño) Incluye Union</v>
          </cell>
          <cell r="E2628" t="str">
            <v>ML</v>
          </cell>
          <cell r="F2628">
            <v>535808.68999999994</v>
          </cell>
          <cell r="G2628">
            <v>42789</v>
          </cell>
        </row>
        <row r="2629">
          <cell r="C2629">
            <v>4640</v>
          </cell>
          <cell r="D2629" t="str">
            <v>Suministro E Instalacion De Tuberia Novaloc De 30" (Ver Diseño). Incluye Union</v>
          </cell>
          <cell r="E2629" t="str">
            <v>ML</v>
          </cell>
          <cell r="F2629">
            <v>692318.54</v>
          </cell>
          <cell r="G2629">
            <v>42789</v>
          </cell>
        </row>
        <row r="2630">
          <cell r="C2630">
            <v>4643</v>
          </cell>
          <cell r="D2630" t="str">
            <v>Suministro E Instalacion De Tuberia Novaloc De 33" (Ver Diseño). Incluye Union</v>
          </cell>
          <cell r="E2630" t="str">
            <v>ML</v>
          </cell>
          <cell r="F2630">
            <v>865103.95</v>
          </cell>
          <cell r="G2630">
            <v>42789</v>
          </cell>
        </row>
        <row r="2631">
          <cell r="C2631">
            <v>4646</v>
          </cell>
          <cell r="D2631" t="str">
            <v>Suministro E Instalacion De Tuberia Novaloc De 36" (Ver Diseño). Incluye Union</v>
          </cell>
          <cell r="E2631" t="str">
            <v>ML</v>
          </cell>
          <cell r="F2631">
            <v>1258016.8999999999</v>
          </cell>
          <cell r="G2631">
            <v>42789</v>
          </cell>
        </row>
        <row r="2632">
          <cell r="C2632">
            <v>4647</v>
          </cell>
          <cell r="D2632" t="str">
            <v>Concreto De 3000 Psi Para Muros Y Placas, No Incluye Acero, Incluye Formaleteria (Ver Diseño).</v>
          </cell>
          <cell r="E2632" t="str">
            <v>M3</v>
          </cell>
          <cell r="F2632">
            <v>820111.38</v>
          </cell>
          <cell r="G2632">
            <v>42417</v>
          </cell>
        </row>
        <row r="2633">
          <cell r="C2633">
            <v>4648</v>
          </cell>
          <cell r="D2633" t="str">
            <v>Zócalo En Baldosa De Porcelanato Detroit Beige De 0.10 Metros</v>
          </cell>
          <cell r="E2633" t="str">
            <v>ML</v>
          </cell>
          <cell r="F2633">
            <v>14474.75</v>
          </cell>
          <cell r="G2633">
            <v>42429</v>
          </cell>
        </row>
        <row r="2634">
          <cell r="C2634">
            <v>4649</v>
          </cell>
          <cell r="D2634" t="str">
            <v>Suministro, Transporte Y Colocacion De Tableta Rectangular Tactil De 0.40X0.40, A Rayas Uc-300, Incluye Cama De Arena, Y Todos Los Elementos Necesarios Para Su Correcta Ejecucion Y Funcionamiento (Ver Diseño).</v>
          </cell>
          <cell r="E2634" t="str">
            <v>ML</v>
          </cell>
          <cell r="F2634">
            <v>27007.54</v>
          </cell>
          <cell r="G2634">
            <v>42552</v>
          </cell>
        </row>
        <row r="2635">
          <cell r="C2635">
            <v>4650</v>
          </cell>
          <cell r="D2635" t="str">
            <v>Capitulo - Rejillas Y Canales</v>
          </cell>
          <cell r="E2635" t="str">
            <v>SD</v>
          </cell>
          <cell r="F2635">
            <v>0</v>
          </cell>
          <cell r="G2635">
            <v>42417</v>
          </cell>
        </row>
        <row r="2636">
          <cell r="C2636">
            <v>4656</v>
          </cell>
          <cell r="D2636" t="str">
            <v>Suministro E Instalacion De Concreto Hidraulico Mr 45 Kg/Cm2 Para Pavimentos, Estampado Con Molde Tipo Laja Cantera, Color Por Definir ( Coloracion Aplicada Con Endurecedor De Particulas De Cuarzo). Especificacion General Art 500-07 Inv.,Incluye Curado, Acabado Y Demas Elementos Descritos En El Diseño Y En Las Especificaciones, Acero De Refuerzo, Formaletas, Desperdicios, Y Todo Lo Necesario Para Su Correcta Ejecucion, Incluye Corte Y Sello De Juntas (Ver Diseño).</v>
          </cell>
          <cell r="E2636" t="str">
            <v>M2</v>
          </cell>
          <cell r="F2636">
            <v>128308.91</v>
          </cell>
          <cell r="G2636">
            <v>42443</v>
          </cell>
        </row>
        <row r="2637">
          <cell r="C2637">
            <v>4657</v>
          </cell>
          <cell r="D2637" t="str">
            <v>Suplemento De Trabajo En Tension Instalacion De Aislador Tipo Poste (Ver Diseño)</v>
          </cell>
          <cell r="E2637" t="str">
            <v>UN</v>
          </cell>
          <cell r="F2637">
            <v>38652.67</v>
          </cell>
          <cell r="G2637">
            <v>42457</v>
          </cell>
        </row>
        <row r="2638">
          <cell r="C2638">
            <v>4658</v>
          </cell>
          <cell r="D2638" t="str">
            <v>Suplemento De Trabajo En Tension Instalacion De Estribo Para Conector Amovible (Ver Diseño)</v>
          </cell>
          <cell r="E2638" t="str">
            <v>UN</v>
          </cell>
          <cell r="F2638">
            <v>19354.240000000002</v>
          </cell>
          <cell r="G2638">
            <v>42457</v>
          </cell>
        </row>
        <row r="2639">
          <cell r="C2639">
            <v>4659</v>
          </cell>
          <cell r="D2639" t="str">
            <v>Supl Tet Desm. Aisl Multipar O Tipo Poste (Ver Diseño).</v>
          </cell>
          <cell r="E2639" t="str">
            <v>UN</v>
          </cell>
          <cell r="F2639">
            <v>29010.42</v>
          </cell>
          <cell r="G2639">
            <v>42457</v>
          </cell>
        </row>
        <row r="2640">
          <cell r="C2640">
            <v>4660</v>
          </cell>
          <cell r="D2640" t="str">
            <v>Instalacion De Conexion Amovible Completa P/ Acsr 1/0 Awg (Ver Diseño)</v>
          </cell>
          <cell r="E2640" t="str">
            <v>UN</v>
          </cell>
          <cell r="F2640">
            <v>134480.12</v>
          </cell>
          <cell r="G2640">
            <v>42524</v>
          </cell>
        </row>
        <row r="2641">
          <cell r="C2641">
            <v>4661</v>
          </cell>
          <cell r="D2641" t="str">
            <v>Desm. Aisl Porc Tipo Poste 13,2 Kv</v>
          </cell>
          <cell r="E2641" t="str">
            <v>UN</v>
          </cell>
          <cell r="F2641">
            <v>21845.67</v>
          </cell>
          <cell r="G2641">
            <v>42457</v>
          </cell>
        </row>
        <row r="2642">
          <cell r="C2642">
            <v>4663</v>
          </cell>
          <cell r="D2642" t="str">
            <v>Instalacion De Retencion Pref. "Z" Ais. 57/1-3 Acsr. 1/0 (Ver Diseño).</v>
          </cell>
          <cell r="E2642" t="str">
            <v>UN</v>
          </cell>
          <cell r="F2642">
            <v>45462.65</v>
          </cell>
          <cell r="G2642">
            <v>42557</v>
          </cell>
        </row>
        <row r="2643">
          <cell r="C2643">
            <v>4666</v>
          </cell>
          <cell r="D2643" t="str">
            <v>Instalacion De Armado Trif Alineacion Disp Bandera 13,2 Kv (Ver Diseño).</v>
          </cell>
          <cell r="E2643" t="str">
            <v>UN</v>
          </cell>
          <cell r="F2643">
            <v>696263.92</v>
          </cell>
          <cell r="G2643">
            <v>42457</v>
          </cell>
        </row>
        <row r="2644">
          <cell r="C2644">
            <v>4668</v>
          </cell>
          <cell r="D2644" t="str">
            <v>Construccion Canalizacion Con Tres Tubos De 2" Diam En Lecho De Arena</v>
          </cell>
          <cell r="E2644" t="str">
            <v>ML</v>
          </cell>
          <cell r="F2644">
            <v>53442.080000000002</v>
          </cell>
          <cell r="G2644">
            <v>42534</v>
          </cell>
        </row>
        <row r="2645">
          <cell r="C2645">
            <v>4669</v>
          </cell>
          <cell r="D2645" t="str">
            <v>Construccion Canalizacion Con Cuatro Tubos De 2" Diam En Lecho De Arena (Ver Diseño).</v>
          </cell>
          <cell r="E2645" t="str">
            <v>ML</v>
          </cell>
          <cell r="F2645">
            <v>63332.84</v>
          </cell>
          <cell r="G2645">
            <v>42534</v>
          </cell>
        </row>
        <row r="2646">
          <cell r="C2646">
            <v>4670</v>
          </cell>
          <cell r="D2646" t="str">
            <v>Construccion Canalizacion Con Cinco Tubos De 2" Diam En Lecho De Arena(Ver Diseño).</v>
          </cell>
          <cell r="E2646" t="str">
            <v>ML</v>
          </cell>
          <cell r="F2646">
            <v>73321.94</v>
          </cell>
          <cell r="G2646">
            <v>42534</v>
          </cell>
        </row>
        <row r="2647">
          <cell r="C2647">
            <v>4671</v>
          </cell>
          <cell r="D2647" t="str">
            <v>Construccion Canalizacion Con Seis Tubos De 2" Diam En Lecho De Arena (Ver Diseño).</v>
          </cell>
          <cell r="E2647" t="str">
            <v>ML</v>
          </cell>
          <cell r="F2647">
            <v>83465.63</v>
          </cell>
          <cell r="G2647">
            <v>42534</v>
          </cell>
        </row>
        <row r="2648">
          <cell r="C2648">
            <v>4672</v>
          </cell>
          <cell r="D2648" t="str">
            <v>Construccion Canalizacion Con Siete Tubos De 2" Diam En Lecho De Arena</v>
          </cell>
          <cell r="E2648" t="str">
            <v>ML</v>
          </cell>
          <cell r="F2648">
            <v>92982.15</v>
          </cell>
          <cell r="G2648">
            <v>42457</v>
          </cell>
        </row>
        <row r="2649">
          <cell r="C2649">
            <v>4673</v>
          </cell>
          <cell r="D2649" t="str">
            <v>Construccion Canalizacion Con Ocho Tubos De 2" Diam En Lecho De Arena (Ver Diseño).</v>
          </cell>
          <cell r="E2649" t="str">
            <v>ML</v>
          </cell>
          <cell r="F2649">
            <v>103335.44</v>
          </cell>
          <cell r="G2649">
            <v>42457</v>
          </cell>
        </row>
        <row r="2650">
          <cell r="C2650">
            <v>4675</v>
          </cell>
          <cell r="D2650" t="str">
            <v>Tablero De Medida Bifasico Autosoportado 24 Medidores Monofasicos 3H (Ver Diseño)</v>
          </cell>
          <cell r="E2650" t="str">
            <v>UN</v>
          </cell>
          <cell r="F2650">
            <v>9857743.3300000001</v>
          </cell>
          <cell r="G2650">
            <v>42457</v>
          </cell>
        </row>
        <row r="2651">
          <cell r="C2651">
            <v>4677</v>
          </cell>
          <cell r="D2651" t="str">
            <v>Tablero De Medida Bifasico Autosoportado 16 Medidores Monofasicos 3H (Ver Diseño)</v>
          </cell>
          <cell r="E2651" t="str">
            <v>UN</v>
          </cell>
          <cell r="F2651">
            <v>7636473.4000000004</v>
          </cell>
          <cell r="G2651">
            <v>42457</v>
          </cell>
        </row>
        <row r="2652">
          <cell r="C2652">
            <v>4679</v>
          </cell>
          <cell r="D2652" t="str">
            <v>Tablero De Medida Bifasico Autosoportado 12 Medidores Monofasicos 3H (Ver Diseño)</v>
          </cell>
          <cell r="E2652" t="str">
            <v>UN</v>
          </cell>
          <cell r="F2652">
            <v>6462329.2599999998</v>
          </cell>
          <cell r="G2652">
            <v>42457</v>
          </cell>
        </row>
        <row r="2653">
          <cell r="C2653">
            <v>4681</v>
          </cell>
          <cell r="D2653" t="str">
            <v>Tablero De Medida Bifasico Autosoportado 9 Medidores Monofasicos 3H (Ver Diseño).</v>
          </cell>
          <cell r="E2653" t="str">
            <v>UN</v>
          </cell>
          <cell r="F2653">
            <v>5954829.2599999998</v>
          </cell>
          <cell r="G2653">
            <v>42457</v>
          </cell>
        </row>
        <row r="2654">
          <cell r="C2654">
            <v>4683</v>
          </cell>
          <cell r="D2654" t="str">
            <v>Instalacion De Cable De Acometida Al 1X8+10 Awg Polietileno Xlpe 90 En Canalizacion (Ver Diseño)</v>
          </cell>
          <cell r="E2654" t="str">
            <v>ML</v>
          </cell>
          <cell r="F2654">
            <v>11088.19</v>
          </cell>
          <cell r="G2654">
            <v>42457</v>
          </cell>
        </row>
        <row r="2655">
          <cell r="C2655">
            <v>4685</v>
          </cell>
          <cell r="D2655" t="str">
            <v>Tablero Monofasico De Dos Circuitos De Empotrar (Ver Diseño).</v>
          </cell>
          <cell r="E2655" t="str">
            <v>UN</v>
          </cell>
          <cell r="F2655">
            <v>92963.35</v>
          </cell>
          <cell r="G2655">
            <v>42457</v>
          </cell>
        </row>
        <row r="2656">
          <cell r="C2656">
            <v>4689</v>
          </cell>
          <cell r="D2656" t="str">
            <v>Instalacion Paso Aereo Subterraneo Bt En Poste Tuberia De 2" (Ver Diseño)</v>
          </cell>
          <cell r="E2656" t="str">
            <v>UN</v>
          </cell>
          <cell r="F2656">
            <v>265256.44</v>
          </cell>
          <cell r="G2656">
            <v>42482</v>
          </cell>
        </row>
        <row r="2657">
          <cell r="C2657">
            <v>4690</v>
          </cell>
          <cell r="D2657" t="str">
            <v>Concreto De 3000 Psi Reforzado Con Acero Variable De 3/8", 1/2" Y 5/8" De 60.000 Psi Legitimo,Para Box - Coulvert, Canales, Muros De Contención, Pasos Peatonales Y Cabezales, Incluye Formaleta</v>
          </cell>
          <cell r="E2657" t="str">
            <v>M3</v>
          </cell>
          <cell r="F2657">
            <v>887919.92</v>
          </cell>
          <cell r="G2657">
            <v>42433</v>
          </cell>
        </row>
        <row r="2658">
          <cell r="C2658">
            <v>4691</v>
          </cell>
          <cell r="D2658" t="str">
            <v>Bordillo En Concreto Mr = 500 Psi Premezclado Y Transportado Al Sitio, De 0.15 X 0.30 Metros, Incluye Acero De 3/8" Longitudinal Y Grapas De 3/8" A 0.50 Metros</v>
          </cell>
          <cell r="E2658" t="str">
            <v>ML</v>
          </cell>
          <cell r="F2658">
            <v>58772.28</v>
          </cell>
          <cell r="G2658">
            <v>42434</v>
          </cell>
        </row>
        <row r="2659">
          <cell r="C2659">
            <v>4692</v>
          </cell>
          <cell r="D2659" t="str">
            <v>Bordillo En Concreto Mr = 500 Psi Premezclado Y Transportado Al Sitio De 0.20 X 0.50 Metros, Incluye Acero De 3/8" Longitudinal Y Grapas De 3/8" A 0.50 Metros</v>
          </cell>
          <cell r="E2659" t="str">
            <v>ML</v>
          </cell>
          <cell r="F2659">
            <v>87060.9</v>
          </cell>
          <cell r="G2659">
            <v>42434</v>
          </cell>
        </row>
        <row r="2660">
          <cell r="C2660">
            <v>4693</v>
          </cell>
          <cell r="D2660" t="str">
            <v>Reconstrucción De Registros De Alcantarillado De 0.60 X 0.60 Metros</v>
          </cell>
          <cell r="E2660" t="str">
            <v>UN</v>
          </cell>
          <cell r="F2660">
            <v>109075.79</v>
          </cell>
          <cell r="G2660">
            <v>42434</v>
          </cell>
        </row>
        <row r="2661">
          <cell r="C2661">
            <v>4694</v>
          </cell>
          <cell r="D2661" t="str">
            <v>Reconstruccion De Manhol De Alcantarillado, Incluye Tapa De Hierro Ductil, D = 0.70 Metros, Altura 1.00 Metros</v>
          </cell>
          <cell r="E2661" t="str">
            <v>UN</v>
          </cell>
          <cell r="F2661">
            <v>430301.98</v>
          </cell>
          <cell r="G2661">
            <v>42436</v>
          </cell>
        </row>
        <row r="2662">
          <cell r="C2662">
            <v>4695</v>
          </cell>
          <cell r="D2662" t="str">
            <v>Conexión Domiciliaria De Alcantarillado En Tubería De 6", Longitud Hasta 6.00 Metros, Incluye Excavación Y Relleno</v>
          </cell>
          <cell r="E2662" t="str">
            <v>UN</v>
          </cell>
          <cell r="F2662">
            <v>231731.03</v>
          </cell>
          <cell r="G2662">
            <v>42436</v>
          </cell>
        </row>
        <row r="2663">
          <cell r="C2663">
            <v>4697</v>
          </cell>
          <cell r="D2663" t="str">
            <v>Suministro E Instalación Y/O Reparación De Domiciliarias De Acueducto D = 1/2"</v>
          </cell>
          <cell r="E2663" t="str">
            <v>UN</v>
          </cell>
          <cell r="F2663">
            <v>49987.5</v>
          </cell>
          <cell r="G2663">
            <v>42436</v>
          </cell>
        </row>
        <row r="2664">
          <cell r="C2664">
            <v>4699</v>
          </cell>
          <cell r="D2664" t="str">
            <v>Refuerzo En Acero D = 3/8" Y 5/8" De 60.000 Psi Legitimo, Formaleta, Suministro Y Colocación De Tapa Para Cajas De Valvulas En La Vía</v>
          </cell>
          <cell r="E2664" t="str">
            <v>UN</v>
          </cell>
          <cell r="F2664">
            <v>322563.86</v>
          </cell>
          <cell r="G2664">
            <v>42436</v>
          </cell>
        </row>
        <row r="2665">
          <cell r="C2665">
            <v>4700</v>
          </cell>
          <cell r="D2665" t="str">
            <v>Concreto Para Box Coulvert De 4000 Psi, No Incluye Acero De Refuerzo (Ver Diseño)</v>
          </cell>
          <cell r="E2665" t="str">
            <v>M3</v>
          </cell>
          <cell r="F2665">
            <v>728895.07</v>
          </cell>
          <cell r="G2665">
            <v>42552</v>
          </cell>
        </row>
        <row r="2666">
          <cell r="C2666">
            <v>4702</v>
          </cell>
          <cell r="D2666" t="str">
            <v>Rejilla De Captacion En Hd De 1.00 X 1.00 Metros Sobre Acceso Vehicular, Espesor De 4.4 Centimetros (Ver Diseño)</v>
          </cell>
          <cell r="E2666" t="str">
            <v>M2</v>
          </cell>
          <cell r="F2666">
            <v>2621872.14</v>
          </cell>
          <cell r="G2666">
            <v>42473</v>
          </cell>
        </row>
        <row r="2667">
          <cell r="C2667">
            <v>4703</v>
          </cell>
          <cell r="D2667" t="str">
            <v>Provision Para Instalaciones Electricas E Iluminacion Led Para Modulos</v>
          </cell>
          <cell r="E2667" t="str">
            <v>GL</v>
          </cell>
          <cell r="F2667">
            <v>300000000</v>
          </cell>
          <cell r="G2667">
            <v>42486</v>
          </cell>
        </row>
        <row r="2668">
          <cell r="C2668">
            <v>4719</v>
          </cell>
          <cell r="D2668" t="str">
            <v>Suministro E Instalacion De Modulo Urbano Sencillo De 6.00 X 1.00 (Ver Diseño)</v>
          </cell>
          <cell r="E2668" t="str">
            <v>UN</v>
          </cell>
          <cell r="F2668">
            <v>48849806.030000001</v>
          </cell>
          <cell r="G2668">
            <v>42447</v>
          </cell>
        </row>
        <row r="2669">
          <cell r="C2669">
            <v>4720</v>
          </cell>
          <cell r="D2669" t="str">
            <v>Suministro E Instalacion De Modulo Urbano Doble De 5.00 X 2.00 (Ver Diseño)</v>
          </cell>
          <cell r="E2669" t="str">
            <v>UN</v>
          </cell>
          <cell r="F2669">
            <v>68107954.700000003</v>
          </cell>
          <cell r="G2669">
            <v>42447</v>
          </cell>
        </row>
        <row r="2670">
          <cell r="C2670">
            <v>4721</v>
          </cell>
          <cell r="D2670" t="str">
            <v>Desmonte De Juegos Infantiles (Juegos Varios) - Ver Diseño.</v>
          </cell>
          <cell r="E2670" t="str">
            <v>UN</v>
          </cell>
          <cell r="F2670">
            <v>23472.32</v>
          </cell>
          <cell r="G2670">
            <v>42496</v>
          </cell>
        </row>
        <row r="2671">
          <cell r="C2671">
            <v>4722</v>
          </cell>
          <cell r="D2671" t="str">
            <v>Demolicion De Muro De Piedra A:0.20 H:0.45 Metros, Incluye: Retiro De Material (Ver Diseño).</v>
          </cell>
          <cell r="E2671" t="str">
            <v>ML</v>
          </cell>
          <cell r="F2671">
            <v>10273.93</v>
          </cell>
          <cell r="G2671">
            <v>42496</v>
          </cell>
        </row>
        <row r="2672">
          <cell r="C2672">
            <v>4723</v>
          </cell>
          <cell r="D2672" t="str">
            <v>Excavacion A Maquina Y Retiro De Materiales A Una Distancia Superior A Los 20 Km.</v>
          </cell>
          <cell r="E2672" t="str">
            <v>M3</v>
          </cell>
          <cell r="F2672">
            <v>26460</v>
          </cell>
          <cell r="G2672">
            <v>42667</v>
          </cell>
        </row>
        <row r="2673">
          <cell r="C2673">
            <v>4725</v>
          </cell>
          <cell r="D2673" t="str">
            <v>Suministro E Instalacion De Membrana Impermeable 30 Mils (Ver Diseño).</v>
          </cell>
          <cell r="E2673" t="str">
            <v>M2</v>
          </cell>
          <cell r="F2673">
            <v>12093.48</v>
          </cell>
          <cell r="G2673">
            <v>42496</v>
          </cell>
        </row>
        <row r="2674">
          <cell r="C2674">
            <v>4726</v>
          </cell>
          <cell r="D2674" t="str">
            <v>Suministro E Instalacion De Tuberia De Pvc 8" Perforada Para Conduccion E Infiltracion De Aguas Superficiales (Ver Diseño).</v>
          </cell>
          <cell r="E2674" t="str">
            <v>ML</v>
          </cell>
          <cell r="F2674">
            <v>73432.52</v>
          </cell>
          <cell r="G2674">
            <v>42496</v>
          </cell>
        </row>
        <row r="2675">
          <cell r="C2675">
            <v>4731</v>
          </cell>
          <cell r="D2675" t="str">
            <v>Relleno En Arena Lavada Blanca (Tipo Silice) En Area De Juegos Infantiles (Ver Diseño).</v>
          </cell>
          <cell r="E2675" t="str">
            <v>M3</v>
          </cell>
          <cell r="F2675">
            <v>64133.24</v>
          </cell>
          <cell r="G2675">
            <v>42534</v>
          </cell>
        </row>
        <row r="2676">
          <cell r="C2676">
            <v>4732</v>
          </cell>
          <cell r="D2676" t="str">
            <v>Anclaje De 3/8" Para Bordillo, Incluye Epoxico Sikadur Anchorfix 4 Para Elementos Endurecidos (Ver Diseño)</v>
          </cell>
          <cell r="E2676" t="str">
            <v>UN</v>
          </cell>
          <cell r="F2676">
            <v>9458.9599999999991</v>
          </cell>
          <cell r="G2676">
            <v>42496</v>
          </cell>
        </row>
        <row r="2677">
          <cell r="C2677">
            <v>4733</v>
          </cell>
          <cell r="D2677" t="str">
            <v>Viga De Cimiento En Concreto De 3000 Psi, Dimension Variable Entre 0.15 X (0.30 - 0.50) Metros, Incluye 5 Varillas De 3/8", Estribos De 1/4" A Cada 0.20 Metros (Ver Diseño).</v>
          </cell>
          <cell r="E2677" t="str">
            <v>ML</v>
          </cell>
          <cell r="F2677">
            <v>52303.4</v>
          </cell>
          <cell r="G2677">
            <v>42496</v>
          </cell>
        </row>
        <row r="2678">
          <cell r="C2678">
            <v>4734</v>
          </cell>
          <cell r="D2678" t="str">
            <v>Viga De Confinamiento En Concreto De 3000 Psi De 0.15 X 0.10 Metros, Incluye Acero De Refuerzo 2 Varillas D=3/8", Estribos D=1/4" A Cada 0.20 Metros (Ver Diseño).</v>
          </cell>
          <cell r="E2678" t="str">
            <v>ML</v>
          </cell>
          <cell r="F2678">
            <v>28613.81</v>
          </cell>
          <cell r="G2678">
            <v>42496</v>
          </cell>
        </row>
        <row r="2679">
          <cell r="C2679">
            <v>4735</v>
          </cell>
          <cell r="D2679" t="str">
            <v>Levante De Muro En Bloque Split E=0.20 Metros Estructural, Mortero De Pega 1:4, Incluye Acero De Refuerzo Con Celdas Rellenas En Concreto 3000 Psi (Ver Diseño).</v>
          </cell>
          <cell r="E2679" t="str">
            <v>M2</v>
          </cell>
          <cell r="F2679">
            <v>85357.06</v>
          </cell>
          <cell r="G2679">
            <v>42496</v>
          </cell>
        </row>
        <row r="2680">
          <cell r="C2680">
            <v>4736</v>
          </cell>
          <cell r="D2680" t="str">
            <v>Levante De Muro En Bloque Liso De 0.20X0.20X0.40 Metros Con Mortero De Pega 1:4, Incluye Acero De Refuerzo Con Celdas Rellenas En Concreto De 2500 Psi (Ver Diseño).</v>
          </cell>
          <cell r="E2680" t="str">
            <v>M2</v>
          </cell>
          <cell r="F2680">
            <v>77459.929999999993</v>
          </cell>
          <cell r="G2680">
            <v>42496</v>
          </cell>
        </row>
        <row r="2681">
          <cell r="C2681">
            <v>4737</v>
          </cell>
          <cell r="D2681" t="str">
            <v>Levante De Muro En Bloque Liso De 0.20X0.20X0.40 Metros Con Mortero De Pega 1:4, Incluye Acero De Refuerzo Con Celdas Rellenas En Concreto De 2500 Psi, Altura Maxima 0.40 Metros (Ver Diseño).</v>
          </cell>
          <cell r="E2681" t="str">
            <v>ML</v>
          </cell>
          <cell r="F2681">
            <v>42857.75</v>
          </cell>
          <cell r="G2681">
            <v>42496</v>
          </cell>
        </row>
        <row r="2682">
          <cell r="C2682">
            <v>4741</v>
          </cell>
          <cell r="D2682" t="str">
            <v>Recuperacion Con Mortero Acrilico De Superficie De Canchas Multiples Existentes, Incluye Reparacion De Juntas (Ver Diseño)</v>
          </cell>
          <cell r="E2682" t="str">
            <v>M2</v>
          </cell>
          <cell r="F2682">
            <v>46163.67</v>
          </cell>
          <cell r="G2682">
            <v>42496</v>
          </cell>
        </row>
        <row r="2683">
          <cell r="C2683">
            <v>4742</v>
          </cell>
          <cell r="D2683" t="str">
            <v>Suministro E Instalacion De Anden En Losetas Prepulida Lisa, Tactil Y Guia De 0.40X0.40X0.06 Metros, Incluye Cenefa En Concreto De 3000 Psi (Ver Diseño).</v>
          </cell>
          <cell r="E2683" t="str">
            <v>M2</v>
          </cell>
          <cell r="F2683">
            <v>85076.27</v>
          </cell>
          <cell r="G2683">
            <v>42514</v>
          </cell>
        </row>
        <row r="2684">
          <cell r="C2684">
            <v>4744</v>
          </cell>
          <cell r="D2684" t="str">
            <v>Suministro E Instalacion De Baranda En Acero Inoxidable Con Dos Pasamanos, Uno De 2" Y El Otro De 1 1/2", Incluye Dos Horizontales En 5/8" Sujetados En Un Punto (Ver Diseño).</v>
          </cell>
          <cell r="E2684" t="str">
            <v>ML</v>
          </cell>
          <cell r="F2684">
            <v>350000</v>
          </cell>
          <cell r="G2684">
            <v>42487</v>
          </cell>
        </row>
        <row r="2685">
          <cell r="C2685">
            <v>4745</v>
          </cell>
          <cell r="D2685" t="str">
            <v>Columnas En Concreto  De 4000 Psi, No Incluye Acero De Refuerzo</v>
          </cell>
          <cell r="E2685" t="str">
            <v>M3</v>
          </cell>
          <cell r="F2685">
            <v>804999.45</v>
          </cell>
          <cell r="G2685">
            <v>42578</v>
          </cell>
        </row>
        <row r="2686">
          <cell r="C2686">
            <v>4746</v>
          </cell>
          <cell r="D2686" t="str">
            <v>Concreto Para Muro De Contencion De 3000 Psi, Incluye Encofrado En Formaleta Tipo Metalex, No Incluye Acero De Refuerzo (Ver Diseño).</v>
          </cell>
          <cell r="E2686" t="str">
            <v>M3</v>
          </cell>
          <cell r="F2686">
            <v>971151.39</v>
          </cell>
          <cell r="G2686">
            <v>42496</v>
          </cell>
        </row>
        <row r="2687">
          <cell r="C2687">
            <v>4754</v>
          </cell>
          <cell r="D2687" t="str">
            <v>Malla Calibre 7 Forrada En Pvc Tuberia Galvanizada De 2" Y Tuberia Galvanizada De 1 1/4" Parte Superior E Inferior, Incluye Pintura Del Cerramiento En Anticorrosivo Y Esmalte Color (Ver Diseño).</v>
          </cell>
          <cell r="E2687" t="str">
            <v>M2</v>
          </cell>
          <cell r="F2687">
            <v>78431.88</v>
          </cell>
          <cell r="G2687">
            <v>42578</v>
          </cell>
        </row>
        <row r="2688">
          <cell r="C2688">
            <v>4759</v>
          </cell>
          <cell r="D2688" t="str">
            <v>Prvc. Desmonte Campamento De Obra</v>
          </cell>
          <cell r="E2688" t="str">
            <v>UN</v>
          </cell>
          <cell r="F2688">
            <v>9900178.6500000004</v>
          </cell>
          <cell r="G2688">
            <v>42572</v>
          </cell>
        </row>
        <row r="2689">
          <cell r="C2689">
            <v>4792</v>
          </cell>
          <cell r="D2689" t="str">
            <v>Prvc. Campamento De Obra, Contenedores Metalicos Para Oficinas Del Contratista E Interventor Y Almacen.</v>
          </cell>
          <cell r="E2689" t="str">
            <v>ME</v>
          </cell>
          <cell r="F2689">
            <v>13400178.65</v>
          </cell>
          <cell r="G2689">
            <v>42572</v>
          </cell>
        </row>
        <row r="2690">
          <cell r="C2690">
            <v>4823</v>
          </cell>
          <cell r="D2690" t="str">
            <v>Prvc. Demolicion De Pavimento Espesor Existente Entre 0.15, 0.20, 0.25 Metros  Y Retiro De Material Demolido</v>
          </cell>
          <cell r="E2690" t="str">
            <v>M2</v>
          </cell>
          <cell r="F2690">
            <v>14537.15</v>
          </cell>
          <cell r="G2690">
            <v>42572</v>
          </cell>
        </row>
        <row r="2691">
          <cell r="C2691">
            <v>4825</v>
          </cell>
          <cell r="D2691" t="str">
            <v>Prvc. Demolicion De Bordillo Existente Y Retiro De Material Demolido</v>
          </cell>
          <cell r="E2691" t="str">
            <v>ML</v>
          </cell>
          <cell r="F2691">
            <v>6517.58</v>
          </cell>
          <cell r="G2691">
            <v>42572</v>
          </cell>
        </row>
        <row r="2692">
          <cell r="C2692">
            <v>4829</v>
          </cell>
          <cell r="D2692" t="str">
            <v>Prvc. Demolicion De Andenes Existentes Y Retiro De Material Demolido</v>
          </cell>
          <cell r="E2692" t="str">
            <v>ML</v>
          </cell>
          <cell r="F2692">
            <v>8524.5400000000009</v>
          </cell>
          <cell r="G2692">
            <v>42472</v>
          </cell>
        </row>
        <row r="2693">
          <cell r="C2693">
            <v>4831</v>
          </cell>
          <cell r="D2693" t="str">
            <v>Prvc. Instalacion De Tuberias En Grp Y/O Pvc De Diametro 1400 Mm, Pn=1.00 Sn 2500</v>
          </cell>
          <cell r="E2693" t="str">
            <v>ML</v>
          </cell>
          <cell r="F2693">
            <v>79544.100000000006</v>
          </cell>
          <cell r="G2693">
            <v>42556</v>
          </cell>
        </row>
        <row r="2694">
          <cell r="C2694">
            <v>4833</v>
          </cell>
          <cell r="D2694" t="str">
            <v>Prvc. Instalacion De Tuberias En Grp  Y/O Pvc De Diametro 1,600 Mm, Pn= 1.00 Sn 2500</v>
          </cell>
          <cell r="E2694" t="str">
            <v>ML</v>
          </cell>
          <cell r="F2694">
            <v>93465.58</v>
          </cell>
          <cell r="G2694">
            <v>42556</v>
          </cell>
        </row>
        <row r="2695">
          <cell r="C2695">
            <v>4835</v>
          </cell>
          <cell r="D2695" t="str">
            <v>Prvc. Instalacion De Tuberias En Grp  Y/O Pvc De Diametro 1,700 Mm, Pn=1.00 Sn 2500</v>
          </cell>
          <cell r="E2695" t="str">
            <v>ML</v>
          </cell>
          <cell r="F2695">
            <v>105215.58</v>
          </cell>
          <cell r="G2695">
            <v>42556</v>
          </cell>
        </row>
        <row r="2696">
          <cell r="C2696">
            <v>4839</v>
          </cell>
          <cell r="D2696" t="str">
            <v>Prvc. Instalacion De Tuberias En Grp  Y/O Pvc De Diametro 2,200 Mm, Pn=1.00 Sn 2500</v>
          </cell>
          <cell r="E2696" t="str">
            <v>ML</v>
          </cell>
          <cell r="F2696">
            <v>115638.2</v>
          </cell>
          <cell r="G2696">
            <v>42552</v>
          </cell>
        </row>
        <row r="2697">
          <cell r="C2697">
            <v>4843</v>
          </cell>
          <cell r="D2697" t="str">
            <v>Prvc. Instalacion De Codos Grp Y/O Pvc Dn 1400 Pn=1 Sn 2500 (0º-30º)</v>
          </cell>
          <cell r="E2697" t="str">
            <v>UN</v>
          </cell>
          <cell r="F2697">
            <v>771282.19</v>
          </cell>
          <cell r="G2697">
            <v>42552</v>
          </cell>
        </row>
        <row r="2698">
          <cell r="C2698">
            <v>4849</v>
          </cell>
          <cell r="D2698" t="str">
            <v>Prvc. Instalacion De Codos Grp Y/O Pvc Dn 1600 Pn=1 Sn 2500 (0º-30º)</v>
          </cell>
          <cell r="E2698" t="str">
            <v>UN</v>
          </cell>
          <cell r="F2698">
            <v>787282.19</v>
          </cell>
          <cell r="G2698">
            <v>42556</v>
          </cell>
        </row>
        <row r="2699">
          <cell r="C2699">
            <v>4854</v>
          </cell>
          <cell r="D2699" t="str">
            <v>Prvc. Instalacion De Codos Grp Y/O Pvc Dn 1700 Pn=1 Sn 2500 (0º-30º)</v>
          </cell>
          <cell r="E2699" t="str">
            <v>UN</v>
          </cell>
          <cell r="F2699">
            <v>815282.19</v>
          </cell>
          <cell r="G2699">
            <v>42552</v>
          </cell>
        </row>
        <row r="2700">
          <cell r="C2700">
            <v>4859</v>
          </cell>
          <cell r="D2700" t="str">
            <v>Prvc. Instalacion De Codos Grp  Y/O Pvc Dn 2200 Pn=1 Sn 2500 (0º-30º)</v>
          </cell>
          <cell r="E2700" t="str">
            <v>UN</v>
          </cell>
          <cell r="F2700">
            <v>877801.84</v>
          </cell>
          <cell r="G2700">
            <v>42552</v>
          </cell>
        </row>
        <row r="2701">
          <cell r="C2701">
            <v>4866</v>
          </cell>
          <cell r="D2701" t="str">
            <v>Prvc. Instalacion De Reduccion De 1,400 X 1,600 Mm Pn=1 Sn 2500</v>
          </cell>
          <cell r="E2701" t="str">
            <v>UN</v>
          </cell>
          <cell r="F2701">
            <v>791282.19</v>
          </cell>
          <cell r="G2701">
            <v>42552</v>
          </cell>
        </row>
        <row r="2702">
          <cell r="C2702">
            <v>4871</v>
          </cell>
          <cell r="D2702" t="str">
            <v>Prvc. Instalacion De Tees Grp  Y/O Pvc Dn 1400 X 1400 Pn=1 Sn 2500</v>
          </cell>
          <cell r="E2702" t="str">
            <v>UN</v>
          </cell>
          <cell r="F2702">
            <v>771282.19</v>
          </cell>
          <cell r="G2702">
            <v>42556</v>
          </cell>
        </row>
        <row r="2703">
          <cell r="C2703">
            <v>4873</v>
          </cell>
          <cell r="D2703" t="str">
            <v>Prvc. Instalacion De Tees Grp Y/O Pvc Dn 1600 X 1600 Pn=1 Sn 2500</v>
          </cell>
          <cell r="E2703" t="str">
            <v>UN</v>
          </cell>
          <cell r="F2703">
            <v>787282.19</v>
          </cell>
          <cell r="G2703">
            <v>42556</v>
          </cell>
        </row>
        <row r="2704">
          <cell r="C2704">
            <v>4876</v>
          </cell>
          <cell r="D2704" t="str">
            <v>Prvc. Instalacion De Tees Grp Y/O Pvc Dn 1700 X 1700 Pn=1 Sn 2500</v>
          </cell>
          <cell r="E2704" t="str">
            <v>UN</v>
          </cell>
          <cell r="F2704">
            <v>815282.19</v>
          </cell>
          <cell r="G2704">
            <v>42552</v>
          </cell>
        </row>
        <row r="2705">
          <cell r="C2705">
            <v>4883</v>
          </cell>
          <cell r="D2705" t="str">
            <v>Prvc. Instalacion De Tees Grp Y/O Pvc Dn 2200 X 2200 Pn=1 Sn 2500</v>
          </cell>
          <cell r="E2705" t="str">
            <v>UN</v>
          </cell>
          <cell r="F2705">
            <v>877801.84</v>
          </cell>
          <cell r="G2705">
            <v>42552</v>
          </cell>
        </row>
        <row r="2706">
          <cell r="C2706">
            <v>4884</v>
          </cell>
          <cell r="D2706" t="str">
            <v>Prvc. Suministro De Tee De 1,700 X 1,700 Mm, Sn 2500, Incluye Uniones, Accesorio Y Transporte</v>
          </cell>
          <cell r="E2706" t="str">
            <v>UN</v>
          </cell>
          <cell r="F2706">
            <v>25834000</v>
          </cell>
          <cell r="G2706">
            <v>42552</v>
          </cell>
        </row>
        <row r="2707">
          <cell r="C2707">
            <v>4885</v>
          </cell>
          <cell r="D2707" t="str">
            <v>Prvc. Suministro De Tee De 2,200 X 2,200 Mm, Sn 2500, Incluye Uniones, Accesorio Y Transporte</v>
          </cell>
          <cell r="E2707" t="str">
            <v>UN</v>
          </cell>
          <cell r="F2707">
            <v>43920000</v>
          </cell>
          <cell r="G2707">
            <v>42552</v>
          </cell>
        </row>
        <row r="2708">
          <cell r="C2708">
            <v>4886</v>
          </cell>
          <cell r="D2708" t="str">
            <v>Prvc. Suministro De Tee De 1,600 X 1,600 Mm, Sn 2500, Incluye Uniones, Accesorio Y Transporte</v>
          </cell>
          <cell r="E2708" t="str">
            <v>UN</v>
          </cell>
          <cell r="F2708">
            <v>22215000</v>
          </cell>
          <cell r="G2708">
            <v>42556</v>
          </cell>
        </row>
        <row r="2709">
          <cell r="C2709">
            <v>4888</v>
          </cell>
          <cell r="D2709" t="str">
            <v>Prvc. Manejo De Aguas</v>
          </cell>
          <cell r="E2709" t="str">
            <v>ML</v>
          </cell>
          <cell r="F2709">
            <v>205964.81</v>
          </cell>
          <cell r="G2709">
            <v>42556</v>
          </cell>
        </row>
        <row r="2710">
          <cell r="C2710">
            <v>4889</v>
          </cell>
          <cell r="D2710" t="str">
            <v>Prvc. Suministro De Tee De 1,400 X 1,400 Mm, Sn 2500, Incluye Uniones, Accesorio Y Transporte</v>
          </cell>
          <cell r="E2710" t="str">
            <v>UN</v>
          </cell>
          <cell r="F2710">
            <v>17946300</v>
          </cell>
          <cell r="G2710">
            <v>42556</v>
          </cell>
        </row>
        <row r="2711">
          <cell r="C2711">
            <v>4890</v>
          </cell>
          <cell r="D2711" t="str">
            <v>Prvc. Suministro De Reducción De 1,400 X 1,600 Mm, Sn 2500, Incluye Unión Y Transporte</v>
          </cell>
          <cell r="E2711" t="str">
            <v>UN</v>
          </cell>
          <cell r="F2711">
            <v>6430000</v>
          </cell>
          <cell r="G2711">
            <v>42552</v>
          </cell>
        </row>
        <row r="2712">
          <cell r="C2712">
            <v>4892</v>
          </cell>
          <cell r="D2712" t="str">
            <v>Prvc. Suministro Codo Grp Y/O Pvc D2200 Pn1, Sn2500 (0° - 30°), Incluye Unión Y Transporte</v>
          </cell>
          <cell r="E2712" t="str">
            <v>UN</v>
          </cell>
          <cell r="F2712">
            <v>10352000</v>
          </cell>
          <cell r="G2712">
            <v>42552</v>
          </cell>
        </row>
        <row r="2713">
          <cell r="C2713">
            <v>4893</v>
          </cell>
          <cell r="D2713" t="str">
            <v>Prvc. Suministro Codo Grp Y/O Pvc D1700 Pn1, Sn2500 (0° - 30°), Incluye Unión Y Transporte</v>
          </cell>
          <cell r="E2713" t="str">
            <v>UN</v>
          </cell>
          <cell r="F2713">
            <v>7553000</v>
          </cell>
          <cell r="G2713">
            <v>42552</v>
          </cell>
        </row>
        <row r="2714">
          <cell r="C2714">
            <v>4894</v>
          </cell>
          <cell r="D2714" t="str">
            <v>Prvc. Suministro Codo Grp Y/O Pvc D1600 Pn1, Sn2500 (0° - 30°), Incluye Unión Y Transporte</v>
          </cell>
          <cell r="E2714" t="str">
            <v>UN</v>
          </cell>
          <cell r="F2714">
            <v>5810000</v>
          </cell>
          <cell r="G2714">
            <v>42556</v>
          </cell>
        </row>
        <row r="2715">
          <cell r="C2715">
            <v>4895</v>
          </cell>
          <cell r="D2715" t="str">
            <v>Prvc. Suministro Codo Grp Y/O Pvc D1400 Pn1, Sn2500 (0° - 30°), Incluye Unión Y Transporte</v>
          </cell>
          <cell r="E2715" t="str">
            <v>UN</v>
          </cell>
          <cell r="F2715">
            <v>4554000</v>
          </cell>
          <cell r="G2715">
            <v>42552</v>
          </cell>
        </row>
        <row r="2716">
          <cell r="C2716">
            <v>4896</v>
          </cell>
          <cell r="D2716" t="str">
            <v>Prvc. Suministro De Tubería En Grp Y/O Pvc D = 2,200 Mm Pn = 1, Sn2500, Incluye Unión Y Transporte</v>
          </cell>
          <cell r="E2716" t="str">
            <v>ML</v>
          </cell>
          <cell r="F2716">
            <v>3329280</v>
          </cell>
          <cell r="G2716">
            <v>42552</v>
          </cell>
        </row>
        <row r="2717">
          <cell r="C2717">
            <v>4897</v>
          </cell>
          <cell r="D2717" t="str">
            <v>Prvc. Suministro De Tubería En Grp Y/O Pvc D = 1,700 Mm Pn = 1, Sn2500, Incluye Unión Y Transporte</v>
          </cell>
          <cell r="E2717" t="str">
            <v>ML</v>
          </cell>
          <cell r="F2717">
            <v>2052240</v>
          </cell>
          <cell r="G2717">
            <v>42556</v>
          </cell>
        </row>
        <row r="2718">
          <cell r="C2718">
            <v>4898</v>
          </cell>
          <cell r="D2718" t="str">
            <v>Prvc. Suministro De Tubería En Grp Y/O Pvc D = 1,600 Mm Pn = 1, Sn2500, Incluye Unión Y Transporte</v>
          </cell>
          <cell r="E2718" t="str">
            <v>ML</v>
          </cell>
          <cell r="F2718">
            <v>1831920</v>
          </cell>
          <cell r="G2718">
            <v>42556</v>
          </cell>
        </row>
        <row r="2719">
          <cell r="C2719">
            <v>4899</v>
          </cell>
          <cell r="D2719" t="str">
            <v>Prvc. Suministro De Tubería En Grp Y/O Pvc D = 1,400 Mm Pn = 1, Sn2500, Incluye Unión Y Transporte</v>
          </cell>
          <cell r="E2719" t="str">
            <v>ML</v>
          </cell>
          <cell r="F2719">
            <v>1527960</v>
          </cell>
          <cell r="G2719">
            <v>42556</v>
          </cell>
        </row>
        <row r="2720">
          <cell r="C2720">
            <v>4901</v>
          </cell>
          <cell r="D2720" t="str">
            <v>Prvc. Solado En Concreto De 2000 Psi Para Pozos De Inspeccion Y Celdas De Encauzamiento, E=0.07 Metros</v>
          </cell>
          <cell r="E2720" t="str">
            <v>M2</v>
          </cell>
          <cell r="F2720">
            <v>36916.21</v>
          </cell>
          <cell r="G2720">
            <v>42548</v>
          </cell>
        </row>
        <row r="2721">
          <cell r="C2721">
            <v>4904</v>
          </cell>
          <cell r="D2721" t="str">
            <v>Prvc. Muro De Protección En Mampostería Estructural De 15 Cms De Espesor, Incluye: Excavación, Relleno, Cimentación En Concreto Reforzado De 3000 Psi, Dovelas Rellenas En Concreto De 3000 Psi, Acero De Refuerzo En 1/2" Para Dovelas Y Acero De 3/8", Pega Y Pañete Ambas Caras En Mortero 1:4</v>
          </cell>
          <cell r="E2721" t="str">
            <v>M2</v>
          </cell>
          <cell r="F2721">
            <v>138187.42000000001</v>
          </cell>
          <cell r="G2721">
            <v>42572</v>
          </cell>
        </row>
        <row r="2722">
          <cell r="C2722">
            <v>4905</v>
          </cell>
          <cell r="D2722" t="str">
            <v>Prvc. Concreto Estructural Fc=4000 Psi, Losa De Fondo Pozos De Inspeccion Y Chimeneas, Canal Abierto Y Fondo Encauzamiento De Tres Celdas, Fabricado En Planta, Y Vertido Con Bomba, Incluye: Formaletas, Aditivos, Acabado, Vibrado Del Concreto Y Formacion De Juntas De Hormigonado</v>
          </cell>
          <cell r="E2722" t="str">
            <v>M3</v>
          </cell>
          <cell r="F2722">
            <v>832273.87</v>
          </cell>
          <cell r="G2722">
            <v>42548</v>
          </cell>
        </row>
        <row r="2723">
          <cell r="C2723">
            <v>4907</v>
          </cell>
          <cell r="D2723" t="str">
            <v>Prvc. Cama De Asiento Para La Tubería H = 0.15 Metros, En Granzón</v>
          </cell>
          <cell r="E2723" t="str">
            <v>M3</v>
          </cell>
          <cell r="F2723">
            <v>88909</v>
          </cell>
          <cell r="G2723">
            <v>42548</v>
          </cell>
        </row>
        <row r="2724">
          <cell r="C2724">
            <v>4909</v>
          </cell>
          <cell r="D2724" t="str">
            <v>Prvc. Relleno Con Material De Terraplen Seleccionado Norma Invias Para El Encauzamiento ( Incluye Corte, Traslado, Extendida, Humectación Y Compactado Al 95% Del Proctor Modificado), Desde La Cota De Batea Hasta Parte Inferior Del Suelo Cemento De La Reconstrucción Vial</v>
          </cell>
          <cell r="E2724" t="str">
            <v>M3</v>
          </cell>
          <cell r="F2724">
            <v>92445.13</v>
          </cell>
          <cell r="G2724">
            <v>42591</v>
          </cell>
        </row>
        <row r="2725">
          <cell r="C2725">
            <v>4910</v>
          </cell>
          <cell r="D2725" t="str">
            <v>Prvc. Concreto Estructural Fc=4000 Psi Para Muros De Pozos De Inspeccion, Chimenea, Canal Abierto Y Encauzamiento De Tres Celdas, Espesor 0.35 Metros, Fabricado En Planta, Y Vertido Con Bomba, Incluye: Juntas, Separadores, Distanciadores Para Encofrados Y Accesorios, Y Tapado De Orificios Resultantes Tras La Retirada Del Encofrado, Vibrado Y Desencofre Y Aditivos. Para Muros De Canal En Concreto</v>
          </cell>
          <cell r="E2725" t="str">
            <v>M3</v>
          </cell>
          <cell r="F2725">
            <v>1035451.37</v>
          </cell>
          <cell r="G2725">
            <v>42548</v>
          </cell>
        </row>
        <row r="2726">
          <cell r="C2726">
            <v>4914</v>
          </cell>
          <cell r="D2726" t="str">
            <v>Prvc. Excavación Mecánica En Todo Tipo De Material Para El Encauzamiento En Tubería Grp Y/O Pvc, Incluye Retiro De Material</v>
          </cell>
          <cell r="E2726" t="str">
            <v>M3</v>
          </cell>
          <cell r="F2726">
            <v>27477.77</v>
          </cell>
          <cell r="G2726">
            <v>42545</v>
          </cell>
        </row>
        <row r="2727">
          <cell r="C2727">
            <v>4917</v>
          </cell>
          <cell r="D2727" t="str">
            <v>Prvc. Tapas En Hd De 24" Para Pozos De Inspeccion</v>
          </cell>
          <cell r="E2727" t="str">
            <v>UN</v>
          </cell>
          <cell r="F2727">
            <v>687545.75</v>
          </cell>
          <cell r="G2727">
            <v>42548</v>
          </cell>
        </row>
        <row r="2728">
          <cell r="C2728">
            <v>4919</v>
          </cell>
          <cell r="D2728" t="str">
            <v>Prvc. Columnas Circulares De D=40 Centimetros, Incluye: Formaletas Y Desencofre, Concreto 5000 Psi</v>
          </cell>
          <cell r="E2728" t="str">
            <v>M3</v>
          </cell>
          <cell r="F2728">
            <v>1386906.88</v>
          </cell>
          <cell r="G2728">
            <v>42661</v>
          </cell>
        </row>
        <row r="2729">
          <cell r="C2729">
            <v>4920</v>
          </cell>
          <cell r="D2729" t="str">
            <v>Prvc. Instalación Y Desinstalación De Vigas En U - 20 Dobles De Longitud 12.00 Metros, Para Riostras De Tablaestacas Metálicas Au 14, Incluye Conectores, Transporte Interno</v>
          </cell>
          <cell r="E2729" t="str">
            <v>ML</v>
          </cell>
          <cell r="F2729">
            <v>212272.33</v>
          </cell>
          <cell r="G2729">
            <v>42572</v>
          </cell>
        </row>
        <row r="2730">
          <cell r="C2730">
            <v>4923</v>
          </cell>
          <cell r="D2730" t="str">
            <v>Prvc. Aporte De Tierra Vegetal, Con Espesor Minimo 50 Centimetros</v>
          </cell>
          <cell r="E2730" t="str">
            <v>M3</v>
          </cell>
          <cell r="F2730">
            <v>48181.71</v>
          </cell>
          <cell r="G2730">
            <v>42572</v>
          </cell>
        </row>
        <row r="2731">
          <cell r="C2731">
            <v>4925</v>
          </cell>
          <cell r="D2731" t="str">
            <v>Prvc. Concreto Estructural Fc= 5000 Psi, Para Tapa Del Encauzamiento De Tres Celdas, Pozos De Inspeccion Y Chimenea Con Funcion Vial, Espesor 0.30 Metros, Fabricado En Planta, Y Vertido Con Bomba, Incluye: Juntas, Separadores, Distanciadores Para Encofrados Y Accesorios, Y Tapado De Orificios Resultantes Tras La Retirada Del Encofrado, Vibrado, Desencofre Y Aditivos.</v>
          </cell>
          <cell r="E2731" t="str">
            <v>M3</v>
          </cell>
          <cell r="F2731">
            <v>1386906.88</v>
          </cell>
          <cell r="G2731">
            <v>42548</v>
          </cell>
        </row>
        <row r="2732">
          <cell r="C2732">
            <v>4926</v>
          </cell>
          <cell r="D2732" t="str">
            <v>Prvc. Instalación Y Saque De Tablestacas Au 14, Incluye: Transporte Interno, Hincado Y Colocación De Conectores</v>
          </cell>
          <cell r="E2732" t="str">
            <v>UN</v>
          </cell>
          <cell r="F2732">
            <v>544444.64</v>
          </cell>
          <cell r="G2732">
            <v>42591</v>
          </cell>
        </row>
        <row r="2733">
          <cell r="C2733">
            <v>4929</v>
          </cell>
          <cell r="D2733" t="str">
            <v>Prvc. Acero De Refuerzo Figurado 420 Mpa. Acero De Refuerzo 420 Mpa, Cortado, Doblado, Armado Y Colocado En Obra, Incluso P.P. De Despuntes, Segun Nsr-10 - Por Tonelada.</v>
          </cell>
          <cell r="E2733" t="str">
            <v>UN</v>
          </cell>
          <cell r="F2733">
            <v>4931106.0999999996</v>
          </cell>
          <cell r="G2733">
            <v>42548</v>
          </cell>
        </row>
        <row r="2734">
          <cell r="C2734">
            <v>4930</v>
          </cell>
          <cell r="D2734" t="str">
            <v>Prvc. Suministro De Vigas En U - 20 Dobles De Longitud 12.00 Metros, Para Riostras De Tablaestacas Metálicas Au 14, Incluye: Conectores, Transporte Desde El Puerto De Origen Al Puerto De Llegada + Transporte A La Obra Mas Legalización</v>
          </cell>
          <cell r="E2734" t="str">
            <v>ML</v>
          </cell>
          <cell r="F2734">
            <v>430000</v>
          </cell>
          <cell r="G2734">
            <v>42572</v>
          </cell>
        </row>
        <row r="2735">
          <cell r="C2735">
            <v>4931</v>
          </cell>
          <cell r="D2735" t="str">
            <v>Prvc. Suministro De Pernos Para Vigas U</v>
          </cell>
          <cell r="E2735" t="str">
            <v>UN</v>
          </cell>
          <cell r="F2735">
            <v>12500</v>
          </cell>
          <cell r="G2735">
            <v>42572</v>
          </cell>
        </row>
        <row r="2736">
          <cell r="C2736">
            <v>4933</v>
          </cell>
          <cell r="D2736" t="str">
            <v>Prvc. Suministro De Conectores  Para Tablaestacas</v>
          </cell>
          <cell r="E2736" t="str">
            <v>UN</v>
          </cell>
          <cell r="F2736">
            <v>145000</v>
          </cell>
          <cell r="G2736">
            <v>42572</v>
          </cell>
        </row>
        <row r="2737">
          <cell r="C2737">
            <v>4934</v>
          </cell>
          <cell r="D2737" t="str">
            <v>Prvc. Suministro De Tablestaca Metalica Au 14 O Similar, De Una Longitud De 7.00 Metros Ancho De 0,75 Metros, Incluye: Transporte Desde El Puerto De Origen Al Puerto De Llegada + Transporte A La Obra + Legalizaciòn</v>
          </cell>
          <cell r="E2737" t="str">
            <v>UN</v>
          </cell>
          <cell r="F2737">
            <v>5150000</v>
          </cell>
          <cell r="G2737">
            <v>42620</v>
          </cell>
        </row>
        <row r="2738">
          <cell r="C2738">
            <v>4935</v>
          </cell>
          <cell r="D2738" t="str">
            <v>Prvc. Localización Y Replanteo</v>
          </cell>
          <cell r="E2738" t="str">
            <v>M2</v>
          </cell>
          <cell r="F2738">
            <v>2686.25</v>
          </cell>
          <cell r="G2738">
            <v>42572</v>
          </cell>
        </row>
        <row r="2739">
          <cell r="C2739">
            <v>4936</v>
          </cell>
          <cell r="D2739" t="str">
            <v>Prvc. Base Suelo Cemento 2.1 Mpa Compactado, E=0,20 Metros</v>
          </cell>
          <cell r="E2739" t="str">
            <v>M3</v>
          </cell>
          <cell r="F2739">
            <v>170504.9</v>
          </cell>
          <cell r="G2739">
            <v>42572</v>
          </cell>
        </row>
        <row r="2740">
          <cell r="C2740">
            <v>4938</v>
          </cell>
          <cell r="D2740" t="str">
            <v>Prvc. Instalación De Jalonamiento Perimetral Temporal De Protección Formado Por Soportes Angulares Metálicos De 30 Mm Y 1.00 Metros De Longitud, Unidos Entre Si Mediante Una Cinta De Señalización De Obra Y Colocados Cada 8.00 Metros</v>
          </cell>
          <cell r="E2740" t="str">
            <v>ML</v>
          </cell>
          <cell r="F2740">
            <v>24802.15</v>
          </cell>
          <cell r="G2740">
            <v>42572</v>
          </cell>
        </row>
        <row r="2741">
          <cell r="C2741">
            <v>4941</v>
          </cell>
          <cell r="D2741" t="str">
            <v>Prvc. Provisión - Manejo Ambiental Y Social</v>
          </cell>
          <cell r="E2741" t="str">
            <v>UN</v>
          </cell>
          <cell r="F2741">
            <v>250000000</v>
          </cell>
          <cell r="G2741">
            <v>42515</v>
          </cell>
        </row>
        <row r="2742">
          <cell r="C2742">
            <v>4947</v>
          </cell>
          <cell r="D2742" t="str">
            <v>Prvc. Plan De Manejo De Trafico</v>
          </cell>
          <cell r="E2742" t="str">
            <v>UN</v>
          </cell>
          <cell r="F2742">
            <v>450000000</v>
          </cell>
          <cell r="G2742">
            <v>42515</v>
          </cell>
        </row>
        <row r="2743">
          <cell r="C2743">
            <v>4948</v>
          </cell>
          <cell r="D2743" t="str">
            <v>Prvc. Publicidad Institucional</v>
          </cell>
          <cell r="E2743" t="str">
            <v>UN</v>
          </cell>
          <cell r="F2743">
            <v>180000000</v>
          </cell>
          <cell r="G2743">
            <v>42517</v>
          </cell>
        </row>
        <row r="2744">
          <cell r="C2744">
            <v>4950</v>
          </cell>
          <cell r="D2744" t="str">
            <v>Prvc. Plan Seguridad Industrial Y Salud Ocupacional Y Planes De Contingencia Por Lluvias</v>
          </cell>
          <cell r="E2744" t="str">
            <v>UN</v>
          </cell>
          <cell r="F2744">
            <v>1000000000</v>
          </cell>
          <cell r="G2744">
            <v>42515</v>
          </cell>
        </row>
        <row r="2745">
          <cell r="C2745">
            <v>4951</v>
          </cell>
          <cell r="D2745" t="str">
            <v>Prvc. Revisión Y Ajustes A Los Diseños</v>
          </cell>
          <cell r="E2745" t="str">
            <v>UN</v>
          </cell>
          <cell r="F2745">
            <v>500000000</v>
          </cell>
          <cell r="G2745">
            <v>42515</v>
          </cell>
        </row>
        <row r="2746">
          <cell r="C2746">
            <v>4952</v>
          </cell>
          <cell r="D2746" t="str">
            <v>Capitulo - Protección Edificaciones Con Tablestacas Metálicas</v>
          </cell>
          <cell r="E2746" t="str">
            <v>SD</v>
          </cell>
          <cell r="F2746">
            <v>0</v>
          </cell>
          <cell r="G2746">
            <v>42466</v>
          </cell>
        </row>
        <row r="2747">
          <cell r="C2747">
            <v>4953</v>
          </cell>
          <cell r="D2747" t="str">
            <v>Capitulo - Movimiento De Tierras Y Suministro E Instalación Del Encauzamiento Con Tubería Grp</v>
          </cell>
          <cell r="E2747" t="str">
            <v>SD</v>
          </cell>
          <cell r="F2747">
            <v>0</v>
          </cell>
          <cell r="G2747">
            <v>42466</v>
          </cell>
        </row>
        <row r="2748">
          <cell r="C2748">
            <v>4954</v>
          </cell>
          <cell r="D2748" t="str">
            <v>Prvc. Pavimento En Concreto Rigido Mr= 45 Mpa, Espesor= 0.20 Metros A La Flexion, Acelerado A Tres Dias, Incluye Pasadores De 1" Liso A 0.30 Metros Y Barra De Amarre De 5/8" Corrugado A 1.20 Metros De Separacion, Cortadora De Pavimento Juntas, Endurecedor De Piso Y Aditivo Para Curado</v>
          </cell>
          <cell r="E2748" t="str">
            <v>M2</v>
          </cell>
          <cell r="F2748">
            <v>199044.83</v>
          </cell>
          <cell r="G2748">
            <v>42572</v>
          </cell>
        </row>
        <row r="2749">
          <cell r="C2749">
            <v>4955</v>
          </cell>
          <cell r="D2749" t="str">
            <v>Capitulo - Suministro E Instalación De Tuberías En Grp Y Accesorios</v>
          </cell>
          <cell r="E2749" t="str">
            <v>SD</v>
          </cell>
          <cell r="F2749">
            <v>0</v>
          </cell>
          <cell r="G2749">
            <v>42466</v>
          </cell>
        </row>
        <row r="2750">
          <cell r="C2750">
            <v>4956</v>
          </cell>
          <cell r="D2750" t="str">
            <v>Capitulo - Pozos De Inspección Según Diseño, Incluye Chimenea</v>
          </cell>
          <cell r="E2750" t="str">
            <v>SD</v>
          </cell>
          <cell r="F2750">
            <v>0</v>
          </cell>
          <cell r="G2750">
            <v>42466</v>
          </cell>
        </row>
        <row r="2751">
          <cell r="C2751">
            <v>4958</v>
          </cell>
          <cell r="D2751" t="str">
            <v>Prvc. Sumidero 1.00 X 0.73 Metros En Mamposteria Estructural, C. Rotura 250 Kn. Formacion De Sumidero Con Paredes De Mamposteria En Ladrillo De Arcilla Macizo, Sentado Con Mortero De Cemento 1:6, Enfoscada Y Bruñida Interiormente Con Mortero De Cemento 1:3, Con Rejillas Y Marco De Fundicion Ductil De 1000 X 630 Mm Norma Tecnica Une-En 124 D-400. Totalmente Montado, Conexionado A La Red General De Desague Y Probado</v>
          </cell>
          <cell r="E2751" t="str">
            <v>M2</v>
          </cell>
          <cell r="F2751">
            <v>3862648.53</v>
          </cell>
          <cell r="G2751">
            <v>42548</v>
          </cell>
        </row>
        <row r="2752">
          <cell r="C2752">
            <v>4959</v>
          </cell>
          <cell r="D2752" t="str">
            <v>Prvc. Iluminación Led</v>
          </cell>
          <cell r="E2752" t="str">
            <v>GL</v>
          </cell>
          <cell r="F2752">
            <v>1572981493</v>
          </cell>
          <cell r="G2752">
            <v>42472</v>
          </cell>
        </row>
        <row r="2753">
          <cell r="C2753">
            <v>4960</v>
          </cell>
          <cell r="D2753" t="str">
            <v>Prvc. Subterranización Banco De Ductos Telecomunicaciones</v>
          </cell>
          <cell r="E2753" t="str">
            <v>GL</v>
          </cell>
          <cell r="F2753">
            <v>2591253426</v>
          </cell>
          <cell r="G2753">
            <v>42472</v>
          </cell>
        </row>
        <row r="2754">
          <cell r="C2754">
            <v>4961</v>
          </cell>
          <cell r="D2754" t="str">
            <v>Prvc. Subterranización Redes Baja Tensión Y Reubicación Mt Aérea</v>
          </cell>
          <cell r="E2754" t="str">
            <v>GL</v>
          </cell>
          <cell r="F2754">
            <v>5541512493</v>
          </cell>
          <cell r="G2754">
            <v>42472</v>
          </cell>
        </row>
        <row r="2755">
          <cell r="C2755">
            <v>4963</v>
          </cell>
          <cell r="D2755" t="str">
            <v>Prvc. Sardineles O Cordones Tipo Bordillo Ref. A10, Tipo Titan Y/O Similar De Seccion H= 0.50 Metros Base= 0.20 Metros Y Longitud= 0.80 Metros En Concreto De Fc= 4000 Psi, Incluye: Mortero De Pega 1:6, Suministro E Instalacion Y Transporte</v>
          </cell>
          <cell r="E2755" t="str">
            <v>ML</v>
          </cell>
          <cell r="F2755">
            <v>76638.8</v>
          </cell>
          <cell r="G2755">
            <v>42572</v>
          </cell>
        </row>
        <row r="2756">
          <cell r="C2756">
            <v>4965</v>
          </cell>
          <cell r="D2756" t="str">
            <v>Prvc. Recolocacion De Mogador Existente, Incluyendo Desmontaje, Demolicion De Cimientos, Nueva Cimentacion Y Montaje</v>
          </cell>
          <cell r="E2756" t="str">
            <v>UN</v>
          </cell>
          <cell r="F2756">
            <v>754814.81</v>
          </cell>
          <cell r="G2756">
            <v>42572</v>
          </cell>
        </row>
        <row r="2757">
          <cell r="C2757">
            <v>4967</v>
          </cell>
          <cell r="D2757" t="str">
            <v>Prvc. Paradero De Transmetro, Integrado Por Estructura Metalica De Acero Inoxidable Aisi 304, Con Dos Apoyos Verticales, Estructura De Sujeccion De Cubierta, Banca, Cubierta Y Mogador, Segun Diseño Adjunto En Planos, Incluyendo Cimentacion De Concreto En Cada Uno De Los Apoyos Mediante Zapatas De Concreto</v>
          </cell>
          <cell r="E2757" t="str">
            <v>UN</v>
          </cell>
          <cell r="F2757">
            <v>45001414.899999999</v>
          </cell>
          <cell r="G2757">
            <v>42572</v>
          </cell>
        </row>
        <row r="2758">
          <cell r="C2758">
            <v>4969</v>
          </cell>
          <cell r="D2758" t="str">
            <v>Prvc. Loseta Plana Uc-260 Tipo K Serie 80 200X200X80 Mm De Espesor Color Gris,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20</v>
          </cell>
          <cell r="E2758" t="str">
            <v>M2</v>
          </cell>
          <cell r="F2758">
            <v>153437.26</v>
          </cell>
          <cell r="G2758">
            <v>42572</v>
          </cell>
        </row>
        <row r="2759">
          <cell r="C2759">
            <v>4972</v>
          </cell>
          <cell r="D2759" t="str">
            <v>Prvc. Demolición De Andenes Existentes Y Retiro De Material Demolido</v>
          </cell>
          <cell r="E2759" t="str">
            <v>M2</v>
          </cell>
          <cell r="F2759">
            <v>8521.44</v>
          </cell>
          <cell r="G2759">
            <v>42572</v>
          </cell>
        </row>
        <row r="2760">
          <cell r="C2760">
            <v>4974</v>
          </cell>
          <cell r="D2760" t="str">
            <v>Prvc. Loseta Plana Uc-260 Tipo K Serie 80 200X200X80 Mm De Espesor Color Rojo,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v>
          </cell>
          <cell r="E2760" t="str">
            <v>M2</v>
          </cell>
          <cell r="F2760">
            <v>172273.94</v>
          </cell>
          <cell r="G2760">
            <v>42572</v>
          </cell>
        </row>
        <row r="2761">
          <cell r="C2761">
            <v>4976</v>
          </cell>
          <cell r="D2761" t="str">
            <v>Prvc. Loseta Tactil Estriada Uc-270 Serie 80 400X400X80 Mm De Espesor Color Blanco, Usada En La Franja De Alineacion Para Invidentes,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E=20 Cms, Vertido Desde Camion Con Extendi</v>
          </cell>
          <cell r="E2761" t="str">
            <v>M2</v>
          </cell>
          <cell r="F2761">
            <v>185716.78</v>
          </cell>
          <cell r="G2761">
            <v>42572</v>
          </cell>
        </row>
        <row r="2762">
          <cell r="C2762">
            <v>4978</v>
          </cell>
          <cell r="D2762" t="str">
            <v>Prvc. Banca Tipo Benito Urban O Similar 1660X805X620Mm, Suministro E Instalacion Codigo Um379M, Con Espaldar, Fabricado En Hierro Con Tratamiento Anti-Corrosion, Acabado Con Imprimacion Epoxi Y Pintura Poliester En Polvo, Color Negro Forja, D= Ancho=1660Mm, Alto=805Mm, Profundidad=620Mm, Altura Asiento 445Mm, Incluyendo Cimentacion</v>
          </cell>
          <cell r="E2762" t="str">
            <v>UN</v>
          </cell>
          <cell r="F2762">
            <v>1453814.81</v>
          </cell>
          <cell r="G2762">
            <v>42572</v>
          </cell>
        </row>
        <row r="2763">
          <cell r="C2763">
            <v>4980</v>
          </cell>
          <cell r="D2763" t="str">
            <v>Prvc. Caneca Tipo Medrano O Similar Seccion Circular 50 I, Suministro E Instalacion, Codigo 13290350, Con Poste De Sujeccion Y Tejadillo Para Proteccion Ante La Lluvia Y Ante La Introduccion De Objetos Voluminosos, De 50 Litros De Capacidad, Fabricada En Acero Galvanizado Y Esmaltada Con Epoxi En Polvo Al Horno Para Garantizar Maxima Resistencia A Al Interperie, Color Gris Antracita, Descarga Extraible, Atornillada Al Pavimento, Dimensiones: Diametro 360Mm, Altura 500Mm, Alto Total 1030 Mm Inclu</v>
          </cell>
          <cell r="E2763" t="str">
            <v>UN</v>
          </cell>
          <cell r="F2763">
            <v>924814.81</v>
          </cell>
          <cell r="G2763">
            <v>42572</v>
          </cell>
        </row>
        <row r="2764">
          <cell r="C2764">
            <v>4981</v>
          </cell>
          <cell r="D2764" t="str">
            <v>Limpieza General Y Retiro De Material</v>
          </cell>
          <cell r="E2764" t="str">
            <v>GL</v>
          </cell>
          <cell r="F2764">
            <v>3450000</v>
          </cell>
          <cell r="G2764">
            <v>42467</v>
          </cell>
        </row>
        <row r="2765">
          <cell r="C2765">
            <v>4983</v>
          </cell>
          <cell r="D2765" t="str">
            <v>Prvc. Suministro De Tuberias En Grp Y/O Pvc De Diametro 900 Mm, Pn= 1,00 Sn 2500, Incluye Unión Y Transporte</v>
          </cell>
          <cell r="E2765" t="str">
            <v>ML</v>
          </cell>
          <cell r="F2765">
            <v>800904</v>
          </cell>
          <cell r="G2765">
            <v>42548</v>
          </cell>
        </row>
        <row r="2766">
          <cell r="C2766">
            <v>4985</v>
          </cell>
          <cell r="D2766" t="str">
            <v>Prvc. Suministro De Tuberias En Grp Y/O Pvc De Diametro 1200 Mm, Pn=1,00 Sn 2500, Incluye Unión Y Transporte</v>
          </cell>
          <cell r="E2766" t="str">
            <v>ML</v>
          </cell>
          <cell r="F2766">
            <v>1350378</v>
          </cell>
          <cell r="G2766">
            <v>42548</v>
          </cell>
        </row>
        <row r="2767">
          <cell r="C2767">
            <v>4987</v>
          </cell>
          <cell r="D2767" t="str">
            <v>Prvc. Suministro De Tuberias En Grp Y/O Pvc De Diametro 2000 Mm, Pn= 1,00, Sn 2500, Incluye Unión Y Transporte</v>
          </cell>
          <cell r="E2767" t="str">
            <v>ML</v>
          </cell>
          <cell r="F2767">
            <v>2792709</v>
          </cell>
          <cell r="G2767">
            <v>42556</v>
          </cell>
        </row>
        <row r="2768">
          <cell r="C2768">
            <v>4989</v>
          </cell>
          <cell r="D2768" t="str">
            <v>Prvc. Suministro Codos Grp Y/O Pvc Dn 900 Pn=1 Sn 2500 (0º-30º), Incluye Unión Y Transporte</v>
          </cell>
          <cell r="E2768" t="str">
            <v>UN</v>
          </cell>
          <cell r="F2768">
            <v>2347000</v>
          </cell>
          <cell r="G2768">
            <v>42548</v>
          </cell>
        </row>
        <row r="2769">
          <cell r="C2769">
            <v>4991</v>
          </cell>
          <cell r="D2769" t="str">
            <v>Prvc. Suministro Codos Grp Y/O Pvc Dn 1200 Pn=1 Sn 2500 (0-30º), Incluye Unión Y Transporte</v>
          </cell>
          <cell r="E2769" t="str">
            <v>UN</v>
          </cell>
          <cell r="F2769">
            <v>3425000</v>
          </cell>
          <cell r="G2769">
            <v>42548</v>
          </cell>
        </row>
        <row r="2770">
          <cell r="C2770">
            <v>4993</v>
          </cell>
          <cell r="D2770" t="str">
            <v>Prvc. Suministro Codos Grp Y/O Pvc Dn 2000 Pn=1 Sn 2500 (0º.30º), Incluye Unión Y Transporte</v>
          </cell>
          <cell r="E2770" t="str">
            <v>UN</v>
          </cell>
          <cell r="F2770">
            <v>8843000</v>
          </cell>
          <cell r="G2770">
            <v>42556</v>
          </cell>
        </row>
        <row r="2771">
          <cell r="C2771">
            <v>4995</v>
          </cell>
          <cell r="D2771" t="str">
            <v>Prvc. Suministro De Reduccion De 900 X 1200 Mm Sn 2500, Incluye Unión Y Transporte</v>
          </cell>
          <cell r="E2771" t="str">
            <v>UN</v>
          </cell>
          <cell r="F2771">
            <v>2350000</v>
          </cell>
          <cell r="G2771">
            <v>42548</v>
          </cell>
        </row>
        <row r="2772">
          <cell r="C2772">
            <v>4997</v>
          </cell>
          <cell r="D2772" t="str">
            <v>Prvc. Suministro De Reduccion De 1200 X 1400 Mm Sn 2500, Incluye Unión Y Transporte</v>
          </cell>
          <cell r="E2772" t="str">
            <v>UN</v>
          </cell>
          <cell r="F2772">
            <v>4380000</v>
          </cell>
          <cell r="G2772">
            <v>42548</v>
          </cell>
        </row>
        <row r="2773">
          <cell r="C2773">
            <v>4999</v>
          </cell>
          <cell r="D2773" t="str">
            <v>Prvc. Suministro De Reduccion De 1400 X 1600 Mm Sn 2500</v>
          </cell>
          <cell r="E2773" t="str">
            <v>UN</v>
          </cell>
          <cell r="F2773">
            <v>6430000</v>
          </cell>
          <cell r="G2773">
            <v>42486</v>
          </cell>
        </row>
        <row r="2774">
          <cell r="C2774">
            <v>5001</v>
          </cell>
          <cell r="D2774" t="str">
            <v>Prvc. Suministro De Reduccion De 2000 X 2200 Mm Sn 2500, Incluye Unión Y Transporte</v>
          </cell>
          <cell r="E2774" t="str">
            <v>UN</v>
          </cell>
          <cell r="F2774">
            <v>11008100</v>
          </cell>
          <cell r="G2774">
            <v>42548</v>
          </cell>
        </row>
        <row r="2775">
          <cell r="C2775">
            <v>5003</v>
          </cell>
          <cell r="D2775" t="str">
            <v>Prvc. Suministro De Tee De 900 X 900 Mm Sn 2500, Incluye Uniones, Accesorio Y Transporte</v>
          </cell>
          <cell r="E2775" t="str">
            <v>UN</v>
          </cell>
          <cell r="F2775">
            <v>5872000</v>
          </cell>
          <cell r="G2775">
            <v>42548</v>
          </cell>
        </row>
        <row r="2776">
          <cell r="C2776">
            <v>5005</v>
          </cell>
          <cell r="D2776" t="str">
            <v>Prvc. Suministro De Tee De 1200 X 1200 Mm Sn 2500, Incluye Uniones, Accesorio Y Transporte</v>
          </cell>
          <cell r="E2776" t="str">
            <v>UN</v>
          </cell>
          <cell r="F2776">
            <v>11193000</v>
          </cell>
          <cell r="G2776">
            <v>42548</v>
          </cell>
        </row>
        <row r="2777">
          <cell r="C2777">
            <v>5006</v>
          </cell>
          <cell r="D2777" t="str">
            <v>Prvc. Instalacion De Tuberias En Grp Y/O Pvc De Diametro 900 Mm, Pn=1,00 Sn 2500</v>
          </cell>
          <cell r="E2777" t="str">
            <v>ML</v>
          </cell>
          <cell r="F2777">
            <v>79544.100000000006</v>
          </cell>
          <cell r="G2777">
            <v>42548</v>
          </cell>
        </row>
        <row r="2778">
          <cell r="C2778">
            <v>5007</v>
          </cell>
          <cell r="D2778" t="str">
            <v>Prvc. Instalacion De Tuberias En Grp Y/O Pvc De Diametro 1200 Mm Pn=1,00 Sn 2500</v>
          </cell>
          <cell r="E2778" t="str">
            <v>ML</v>
          </cell>
          <cell r="F2778">
            <v>79544.100000000006</v>
          </cell>
          <cell r="G2778">
            <v>42548</v>
          </cell>
        </row>
        <row r="2779">
          <cell r="C2779">
            <v>5008</v>
          </cell>
          <cell r="D2779" t="str">
            <v>Prvc. Instalacion De Tuberias En Grp  Y/O Pvc De Diametro 2000 Mm, Pn=1.00 Sn 2500</v>
          </cell>
          <cell r="E2779" t="str">
            <v>ML</v>
          </cell>
          <cell r="F2779">
            <v>115638.2</v>
          </cell>
          <cell r="G2779">
            <v>42556</v>
          </cell>
        </row>
        <row r="2780">
          <cell r="C2780">
            <v>5009</v>
          </cell>
          <cell r="D2780" t="str">
            <v>Prvc. Instalacion Codos Grp  Y/O Pvc Dn 900 Pn=1 Sn 2500 (0º-30º)</v>
          </cell>
          <cell r="E2780" t="str">
            <v>UN</v>
          </cell>
          <cell r="F2780">
            <v>771282.19</v>
          </cell>
          <cell r="G2780">
            <v>42548</v>
          </cell>
        </row>
        <row r="2781">
          <cell r="C2781">
            <v>5010</v>
          </cell>
          <cell r="D2781" t="str">
            <v>Prvc. Instalacion Codos Grp  Y/O Pvc Dn 1200 Pn=1 Sn 2500 (0º-30º)</v>
          </cell>
          <cell r="E2781" t="str">
            <v>UN</v>
          </cell>
          <cell r="F2781">
            <v>771282.19</v>
          </cell>
          <cell r="G2781">
            <v>42548</v>
          </cell>
        </row>
        <row r="2782">
          <cell r="C2782">
            <v>5011</v>
          </cell>
          <cell r="D2782" t="str">
            <v>Prvc. Instalacion De Codos Grp  Y/O Pvc Dn 2000 Pn=1 Sn 2500 (0º-30º)</v>
          </cell>
          <cell r="E2782" t="str">
            <v>UN</v>
          </cell>
          <cell r="F2782">
            <v>877801.84</v>
          </cell>
          <cell r="G2782">
            <v>42556</v>
          </cell>
        </row>
        <row r="2783">
          <cell r="C2783">
            <v>5012</v>
          </cell>
          <cell r="D2783" t="str">
            <v>Prvc. Instalacion De Codos Grp  Y/O Pvc Dn 1600 Pn=1 Sn 2500 (0º-30º)</v>
          </cell>
          <cell r="E2783" t="str">
            <v>UN</v>
          </cell>
          <cell r="F2783">
            <v>787282.19</v>
          </cell>
          <cell r="G2783">
            <v>42548</v>
          </cell>
        </row>
        <row r="2784">
          <cell r="C2784">
            <v>5013</v>
          </cell>
          <cell r="D2784" t="str">
            <v>Prvc. Instalacion De Reduccion De 900 X 1200 Mm Pn=1 Sn 2500</v>
          </cell>
          <cell r="E2784" t="str">
            <v>UN</v>
          </cell>
          <cell r="F2784">
            <v>791282.19</v>
          </cell>
          <cell r="G2784">
            <v>42548</v>
          </cell>
        </row>
        <row r="2785">
          <cell r="C2785">
            <v>5014</v>
          </cell>
          <cell r="D2785" t="str">
            <v>Prvc. Instalacion De Reduccion De 1200 X 1400 Mm Pn=1 Sn 2500</v>
          </cell>
          <cell r="E2785" t="str">
            <v>UN</v>
          </cell>
          <cell r="F2785">
            <v>791282.19</v>
          </cell>
          <cell r="G2785">
            <v>42548</v>
          </cell>
        </row>
        <row r="2786">
          <cell r="C2786">
            <v>5015</v>
          </cell>
          <cell r="D2786" t="str">
            <v>Prvc. Instalacion De Reduccion De 2000 X 2200 Mm Pn=1 Sn 2500</v>
          </cell>
          <cell r="E2786" t="str">
            <v>UN</v>
          </cell>
          <cell r="F2786">
            <v>877801.84</v>
          </cell>
          <cell r="G2786">
            <v>42548</v>
          </cell>
        </row>
        <row r="2787">
          <cell r="C2787">
            <v>5016</v>
          </cell>
          <cell r="D2787" t="str">
            <v>Prvc. Instalacion De Tee De 900 X 900 Mm Pn=1 Sn 2500</v>
          </cell>
          <cell r="E2787" t="str">
            <v>UN</v>
          </cell>
          <cell r="F2787">
            <v>771282.19</v>
          </cell>
          <cell r="G2787">
            <v>42548</v>
          </cell>
        </row>
        <row r="2788">
          <cell r="C2788">
            <v>5017</v>
          </cell>
          <cell r="D2788" t="str">
            <v>Prvc. Instalacion De Tee De 1200 X 1200 Mm Pn=1 Sn 2500</v>
          </cell>
          <cell r="E2788" t="str">
            <v>UN</v>
          </cell>
          <cell r="F2788">
            <v>771282.19</v>
          </cell>
          <cell r="G2788">
            <v>42548</v>
          </cell>
        </row>
        <row r="2789">
          <cell r="C2789">
            <v>5018</v>
          </cell>
          <cell r="D2789" t="str">
            <v>Prvc. Iluminación Led</v>
          </cell>
          <cell r="E2789" t="str">
            <v>GL</v>
          </cell>
          <cell r="F2789">
            <v>1726176424</v>
          </cell>
          <cell r="G2789">
            <v>42472</v>
          </cell>
        </row>
        <row r="2790">
          <cell r="C2790">
            <v>5019</v>
          </cell>
          <cell r="D2790" t="str">
            <v>Prvc. Subterranización Banco De Ductos Telecomunicaciones</v>
          </cell>
          <cell r="E2790" t="str">
            <v>GL</v>
          </cell>
          <cell r="F2790">
            <v>2647739894.0999999</v>
          </cell>
          <cell r="G2790">
            <v>42472</v>
          </cell>
        </row>
        <row r="2791">
          <cell r="C2791">
            <v>5020</v>
          </cell>
          <cell r="D2791" t="str">
            <v>Prvc. Subterranización Redes Baja Tensión Y Reubicación Mt Aérea</v>
          </cell>
          <cell r="E2791" t="str">
            <v>GL</v>
          </cell>
          <cell r="F2791">
            <v>4162309481.2399998</v>
          </cell>
          <cell r="G2791">
            <v>42472</v>
          </cell>
        </row>
        <row r="2792">
          <cell r="C2792">
            <v>5021</v>
          </cell>
          <cell r="D2792" t="str">
            <v>Suministro E Instalacion De Modulo Cubiculo Vendedores Ambulantes Centro Historico, Fabricado En Perfil De Acero Tubular Cuadrado De 2 1/2" Calibre 16 Pintados En Wash Primer Y Acabado Color A Definir Por El Cliente, Puertas En Estera Tipo Prodicer O Similar, Cubierta Con Estructura Metalica (Ver Diseño).</v>
          </cell>
          <cell r="E2792" t="str">
            <v>UN</v>
          </cell>
          <cell r="F2792">
            <v>1500000</v>
          </cell>
          <cell r="G2792">
            <v>42486</v>
          </cell>
        </row>
        <row r="2793">
          <cell r="C2793">
            <v>5022</v>
          </cell>
          <cell r="D2793" t="str">
            <v>Suministro E Instalacion De Mueble Inferior En Lamina Galvanizada Calibre 16, Estructura En Tubo Cuadrado De 1 1/2", Dos Puertas En Lamina Galvanizada, Bisagras Tipo Omega Pasados Tipo Pica Porte (Ver Diseño)</v>
          </cell>
          <cell r="E2793" t="str">
            <v>UN</v>
          </cell>
          <cell r="F2793">
            <v>480000</v>
          </cell>
          <cell r="G2793">
            <v>42486</v>
          </cell>
        </row>
        <row r="2794">
          <cell r="C2794">
            <v>5023</v>
          </cell>
          <cell r="D2794" t="str">
            <v>Suministro E Instalacion De Mueble Movil, Estructura En Perfil Cuadrado De Acero Galvanizado Calibre 16 Y Vidrio Crudo 5.00 Mm, Puertas Corredizas Y Cierra Dura (Ver Diseño)</v>
          </cell>
          <cell r="E2794" t="str">
            <v>UN</v>
          </cell>
          <cell r="F2794">
            <v>310000</v>
          </cell>
          <cell r="G2794">
            <v>42486</v>
          </cell>
        </row>
        <row r="2795">
          <cell r="C2795">
            <v>5024</v>
          </cell>
          <cell r="D2795" t="str">
            <v>Suministro E Instalacion De Modulo Para Baños Vendedores Ambulantes Centro Historico, Fabricado En Perfil De Acero Tubular Cuadrado De 2 1/2" Calibre 16 Para Estructura De Soporte De Muros En Lamina De Acero Galvanizada Calibre 16, Pintados En Wash Primer Y Acabados Por Definir Por El Cliente, Puerta En Lamina Galvanizada Calibre 16 Entamborada, Incluye Marco En Tubo De Acero Calibre 16 1"X1", Tres Bisagras Tipo Omega, Cerradura Incrustable Tipo Gato O Similar, Manija Exterior En Acero Inoxidabl</v>
          </cell>
          <cell r="E2795" t="str">
            <v>UN</v>
          </cell>
          <cell r="F2795">
            <v>10500000</v>
          </cell>
          <cell r="G2795">
            <v>42486</v>
          </cell>
        </row>
        <row r="2796">
          <cell r="C2796">
            <v>5042</v>
          </cell>
          <cell r="D2796" t="str">
            <v>Prvc. Excavacion Manual</v>
          </cell>
          <cell r="E2796" t="str">
            <v>M3</v>
          </cell>
          <cell r="F2796">
            <v>21567.34</v>
          </cell>
          <cell r="G2796">
            <v>42573</v>
          </cell>
        </row>
        <row r="2797">
          <cell r="C2797">
            <v>5048</v>
          </cell>
          <cell r="D2797" t="str">
            <v>Prvc. Relleno En Material Compactado En Arena</v>
          </cell>
          <cell r="E2797" t="str">
            <v>M3</v>
          </cell>
          <cell r="F2797">
            <v>54915.63</v>
          </cell>
          <cell r="G2797">
            <v>42573</v>
          </cell>
        </row>
        <row r="2798">
          <cell r="C2798">
            <v>5051</v>
          </cell>
          <cell r="D2798" t="str">
            <v>Prvc. Instalacion Tuberia Tdp 4"</v>
          </cell>
          <cell r="E2798" t="str">
            <v>ML</v>
          </cell>
          <cell r="F2798">
            <v>2207.85</v>
          </cell>
          <cell r="G2798">
            <v>42573</v>
          </cell>
        </row>
        <row r="2799">
          <cell r="C2799">
            <v>5053</v>
          </cell>
          <cell r="D2799" t="str">
            <v>Prvc. Suministro E Instalacion Tuberia Tdp 4"</v>
          </cell>
          <cell r="E2799" t="str">
            <v>ML</v>
          </cell>
          <cell r="F2799">
            <v>18876.849999999999</v>
          </cell>
          <cell r="G2799">
            <v>42573</v>
          </cell>
        </row>
        <row r="2800">
          <cell r="C2800">
            <v>5055</v>
          </cell>
          <cell r="D2800" t="str">
            <v>Prvc. Instalacion Monotubo 1 1/2"</v>
          </cell>
          <cell r="E2800" t="str">
            <v>ML</v>
          </cell>
          <cell r="F2800">
            <v>2061.42</v>
          </cell>
          <cell r="G2800">
            <v>42573</v>
          </cell>
        </row>
        <row r="2801">
          <cell r="C2801">
            <v>5057</v>
          </cell>
          <cell r="D2801" t="str">
            <v>Prvc. Construccion Registro Area Interna 0.98 M2 (2F1) Concreto De 3000 Psi</v>
          </cell>
          <cell r="E2801" t="str">
            <v>UN</v>
          </cell>
          <cell r="F2801">
            <v>2683901.0099999998</v>
          </cell>
          <cell r="G2801">
            <v>42573</v>
          </cell>
        </row>
        <row r="2802">
          <cell r="C2802">
            <v>5059</v>
          </cell>
          <cell r="D2802" t="str">
            <v>Prvc. Construccion Registro Area Interna 0.49 M2 (F1) Concreto De 3000 Psi</v>
          </cell>
          <cell r="E2802" t="str">
            <v>UN</v>
          </cell>
          <cell r="F2802">
            <v>1490094.01</v>
          </cell>
          <cell r="G2802">
            <v>42573</v>
          </cell>
        </row>
        <row r="2803">
          <cell r="C2803">
            <v>5061</v>
          </cell>
          <cell r="D2803" t="str">
            <v>Prvc. Construccion De Registro Comunitario Area Interna 2.88 M2, En Concreto De 3000 Psi</v>
          </cell>
          <cell r="E2803" t="str">
            <v>UN</v>
          </cell>
          <cell r="F2803">
            <v>5853553.0499999998</v>
          </cell>
          <cell r="G2803">
            <v>42573</v>
          </cell>
        </row>
        <row r="2804">
          <cell r="C2804">
            <v>5063</v>
          </cell>
          <cell r="D2804" t="str">
            <v>Prvc. Suministro Y Tendido De Ducteria Conduit Pvc 1"</v>
          </cell>
          <cell r="E2804" t="str">
            <v>ML</v>
          </cell>
          <cell r="F2804">
            <v>3769.51</v>
          </cell>
          <cell r="G2804">
            <v>42573</v>
          </cell>
        </row>
        <row r="2805">
          <cell r="C2805">
            <v>5065</v>
          </cell>
          <cell r="D2805" t="str">
            <v>Prvc. Suministro Y Tendido De Ducteria Conduit Pvc 2"</v>
          </cell>
          <cell r="E2805" t="str">
            <v>ML</v>
          </cell>
          <cell r="F2805">
            <v>19933.509999999998</v>
          </cell>
          <cell r="G2805">
            <v>42573</v>
          </cell>
        </row>
        <row r="2806">
          <cell r="C2806">
            <v>5067</v>
          </cell>
          <cell r="D2806" t="str">
            <v>Prvc. Suministro Y Tendido De Ducteria Conduit Pvc 3"</v>
          </cell>
          <cell r="E2806" t="str">
            <v>ML</v>
          </cell>
          <cell r="F2806">
            <v>33660.620000000003</v>
          </cell>
          <cell r="G2806">
            <v>42573</v>
          </cell>
        </row>
        <row r="2807">
          <cell r="C2807">
            <v>5069</v>
          </cell>
          <cell r="D2807" t="str">
            <v>Prvc. Canalizacion 0.30 X 0.50 En Zona Arena Recubierta En Concreto, Incluye: Excavacion, Compactado Con Material Del Sitio, Concreto Rojo Y Cinta De Seguridad</v>
          </cell>
          <cell r="E2807" t="str">
            <v>ML</v>
          </cell>
          <cell r="F2807">
            <v>37088.9</v>
          </cell>
          <cell r="G2807">
            <v>42573</v>
          </cell>
        </row>
        <row r="2808">
          <cell r="C2808">
            <v>5071</v>
          </cell>
          <cell r="D2808" t="str">
            <v>Prvc. Suministro Y Tendido De Ducteria Conduit Pvc 1 1/2"</v>
          </cell>
          <cell r="E2808" t="str">
            <v>ML</v>
          </cell>
          <cell r="F2808">
            <v>5463.51</v>
          </cell>
          <cell r="G2808">
            <v>42573</v>
          </cell>
        </row>
        <row r="2809">
          <cell r="C2809">
            <v>5078</v>
          </cell>
          <cell r="D2809" t="str">
            <v>Prvc. Canalizacion 0.30 X 0.50 En Zona Arena, Incluye: Excavacion, Compactado Con Material Del Sitio Y Cinta De Seguridad</v>
          </cell>
          <cell r="E2809" t="str">
            <v>ML</v>
          </cell>
          <cell r="F2809">
            <v>15164.44</v>
          </cell>
          <cell r="G2809">
            <v>42573</v>
          </cell>
        </row>
        <row r="2810">
          <cell r="C2810">
            <v>5084</v>
          </cell>
          <cell r="D2810" t="str">
            <v>Prvc. Suministro E Instalacion De Cable Thw Aluminio Aislado 90ºc-Awg 1/0</v>
          </cell>
          <cell r="E2810" t="str">
            <v>ML</v>
          </cell>
          <cell r="F2810">
            <v>8352.81</v>
          </cell>
          <cell r="G2810">
            <v>42573</v>
          </cell>
        </row>
        <row r="2811">
          <cell r="C2811">
            <v>5091</v>
          </cell>
          <cell r="D2811" t="str">
            <v>Prvc. Suministro E Instalacion De Cable Thw Aluminio Aislado 90ºc-Awg 2</v>
          </cell>
          <cell r="E2811" t="str">
            <v>ML</v>
          </cell>
          <cell r="F2811">
            <v>5298.49</v>
          </cell>
          <cell r="G2811">
            <v>42573</v>
          </cell>
        </row>
        <row r="2812">
          <cell r="C2812">
            <v>5135</v>
          </cell>
          <cell r="D2812" t="str">
            <v>Prvc. Suministro E Instalacion De Cable Thw Aluminio Aislado 90º C-Awg 6</v>
          </cell>
          <cell r="E2812" t="str">
            <v>ML</v>
          </cell>
          <cell r="F2812">
            <v>4261.25</v>
          </cell>
          <cell r="G2812">
            <v>42573</v>
          </cell>
        </row>
        <row r="2813">
          <cell r="C2813">
            <v>5137</v>
          </cell>
          <cell r="D2813" t="str">
            <v>Prvc. Sumiistro E Instalacion De Cable Thw Cobre Forrado 90ºc-Awg 10</v>
          </cell>
          <cell r="E2813" t="str">
            <v>ML</v>
          </cell>
          <cell r="F2813">
            <v>3622.42</v>
          </cell>
          <cell r="G2813">
            <v>42573</v>
          </cell>
        </row>
        <row r="2814">
          <cell r="C2814">
            <v>5139</v>
          </cell>
          <cell r="D2814" t="str">
            <v>Prvc. Suministro E Instalacion De Cable Thw Cobre Forrado 90ºc-Awg 1/0</v>
          </cell>
          <cell r="E2814" t="str">
            <v>ML</v>
          </cell>
          <cell r="F2814">
            <v>29590.86</v>
          </cell>
          <cell r="G2814">
            <v>42573</v>
          </cell>
        </row>
        <row r="2815">
          <cell r="C2815">
            <v>5141</v>
          </cell>
          <cell r="D2815" t="str">
            <v>Prvc. Suministro E Instalacion De Cable Encauchetado 3 X 14 Awg</v>
          </cell>
          <cell r="E2815" t="str">
            <v>ML</v>
          </cell>
          <cell r="F2815">
            <v>8734.7000000000007</v>
          </cell>
          <cell r="G2815">
            <v>42573</v>
          </cell>
        </row>
        <row r="2816">
          <cell r="C2816">
            <v>5145</v>
          </cell>
          <cell r="D2816" t="str">
            <v>Prvc. Retiro Posteria Y Cableado Existente En Todo El Proyecto</v>
          </cell>
          <cell r="E2816" t="str">
            <v>GL</v>
          </cell>
          <cell r="F2816">
            <v>45019814</v>
          </cell>
          <cell r="G2816">
            <v>42573</v>
          </cell>
        </row>
        <row r="2817">
          <cell r="C2817">
            <v>5146</v>
          </cell>
          <cell r="D2817" t="str">
            <v>Prvc. Construccion De Registro Tipo Alumbrado Publico En Concreto Dimension 0.60X0.60X0.60 Metros, Tapa En Angulo De Hierro De 1 1/2" X 3/16" Marco Galvanizado</v>
          </cell>
          <cell r="E2817" t="str">
            <v>UN</v>
          </cell>
          <cell r="F2817">
            <v>409478.85</v>
          </cell>
          <cell r="G2817">
            <v>42573</v>
          </cell>
        </row>
        <row r="2818">
          <cell r="C2818">
            <v>5155</v>
          </cell>
          <cell r="D2818" t="str">
            <v>Prvc. Construccion De Registro Tipo Baja Tension En Concreto Dimension 0.80X0.80X0.80 Metros</v>
          </cell>
          <cell r="E2818" t="str">
            <v>UN</v>
          </cell>
          <cell r="F2818">
            <v>601709.13</v>
          </cell>
          <cell r="G2818">
            <v>42573</v>
          </cell>
        </row>
        <row r="2819">
          <cell r="C2819">
            <v>5160</v>
          </cell>
          <cell r="D2819" t="str">
            <v>Prvc. Suministro E Instalacion De Varilla Polo A Tierra, Incluye Varilla, Conector</v>
          </cell>
          <cell r="E2819" t="str">
            <v>UN</v>
          </cell>
          <cell r="F2819">
            <v>236616.9</v>
          </cell>
          <cell r="G2819">
            <v>42573</v>
          </cell>
        </row>
        <row r="2820">
          <cell r="C2820">
            <v>5165</v>
          </cell>
          <cell r="D2820" t="str">
            <v>Prvc. Empalme Subterraneo De Baja Tension Acometida 2-1/0</v>
          </cell>
          <cell r="E2820" t="str">
            <v>UN</v>
          </cell>
          <cell r="F2820">
            <v>489396.19</v>
          </cell>
          <cell r="G2820">
            <v>42573</v>
          </cell>
        </row>
        <row r="2821">
          <cell r="C2821">
            <v>5174</v>
          </cell>
          <cell r="D2821" t="str">
            <v>Prvc. Empalme Subterraneo De Baja Tension Acometida 14-4</v>
          </cell>
          <cell r="E2821" t="str">
            <v>UN</v>
          </cell>
          <cell r="F2821">
            <v>215767.5</v>
          </cell>
          <cell r="G2821">
            <v>42573</v>
          </cell>
        </row>
        <row r="2822">
          <cell r="C2822">
            <v>5181</v>
          </cell>
          <cell r="D2822" t="str">
            <v>Prvc. Bajante De 2" Galvanizado Para Acometida Principal, Incluye Accesorios</v>
          </cell>
          <cell r="E2822" t="str">
            <v>UN</v>
          </cell>
          <cell r="F2822">
            <v>471095.47</v>
          </cell>
          <cell r="G2822">
            <v>42573</v>
          </cell>
        </row>
        <row r="2823">
          <cell r="C2823">
            <v>5184</v>
          </cell>
          <cell r="D2823" t="str">
            <v>Prvc. Suministro E Instalacion De Luminaria De Led 30 W, Incluye Pernos Y Fotocelda</v>
          </cell>
          <cell r="E2823" t="str">
            <v>UN</v>
          </cell>
          <cell r="F2823">
            <v>972399.64</v>
          </cell>
          <cell r="G2823">
            <v>42573</v>
          </cell>
        </row>
        <row r="2824">
          <cell r="C2824">
            <v>5186</v>
          </cell>
          <cell r="D2824" t="str">
            <v>Prvc. Suministro E Instalacion De Luminaria De Led 90 W, Incluye Brazo Ornamental De 2,50 Metros, Pernos Y Fotocelda</v>
          </cell>
          <cell r="E2824" t="str">
            <v>UN</v>
          </cell>
          <cell r="F2824">
            <v>2186597.4</v>
          </cell>
          <cell r="G2824">
            <v>42573</v>
          </cell>
        </row>
        <row r="2825">
          <cell r="C2825">
            <v>5188</v>
          </cell>
          <cell r="D2825" t="str">
            <v>Prvc. Suministro E Instalacion De Poste De Acero Galvanizado En Caliente De 7.00 Metros De Altura, Tronco Conico Poligonal, En Lamina De Acero, Acabado Final En Pintura De Esmalte Para Exteriores, Incluye Base De Concreto</v>
          </cell>
          <cell r="E2825" t="str">
            <v>UN</v>
          </cell>
          <cell r="F2825">
            <v>2277752.34</v>
          </cell>
          <cell r="G2825">
            <v>42573</v>
          </cell>
        </row>
        <row r="2826">
          <cell r="C2826">
            <v>5190</v>
          </cell>
          <cell r="D2826" t="str">
            <v>Pintura Bituminosa De Aluminio Para Cubierta  A Dos Manos</v>
          </cell>
          <cell r="E2826" t="str">
            <v>M2</v>
          </cell>
          <cell r="F2826">
            <v>10309.75</v>
          </cell>
          <cell r="G2826">
            <v>42473</v>
          </cell>
        </row>
        <row r="2827">
          <cell r="C2827">
            <v>5201</v>
          </cell>
          <cell r="D2827" t="str">
            <v>Prvc. Suministro E Instalacion De Transformador Monofasico De 25 Kva, Incluye Elementos De Proteccion, Accesorios Para Poste, Retie, Retilap Y Tramite Ante El Operador De Red</v>
          </cell>
          <cell r="E2827" t="str">
            <v>UN</v>
          </cell>
          <cell r="F2827">
            <v>9748487</v>
          </cell>
          <cell r="G2827">
            <v>42573</v>
          </cell>
        </row>
        <row r="2828">
          <cell r="C2828">
            <v>5202</v>
          </cell>
          <cell r="D2828" t="str">
            <v>Prvc. Suministro E Instalacion De Medidor Semidirecto, Incluye Tc, Protocolo, Bloque De Prueba, Cajas De Policarbonato</v>
          </cell>
          <cell r="E2828" t="str">
            <v>UN</v>
          </cell>
          <cell r="F2828">
            <v>4601948.82</v>
          </cell>
          <cell r="G2828">
            <v>42573</v>
          </cell>
        </row>
        <row r="2829">
          <cell r="C2829">
            <v>5215</v>
          </cell>
          <cell r="D2829" t="str">
            <v>Prvc. Certificación Pararrayo De Distribución</v>
          </cell>
          <cell r="E2829" t="str">
            <v>UN</v>
          </cell>
          <cell r="F2829">
            <v>31000</v>
          </cell>
          <cell r="G2829">
            <v>42474</v>
          </cell>
        </row>
        <row r="2830">
          <cell r="C2830">
            <v>5224</v>
          </cell>
          <cell r="D2830" t="str">
            <v>Prvc. Instalacion De Poste Hpv 1050 Kg 9M</v>
          </cell>
          <cell r="E2830" t="str">
            <v>UN</v>
          </cell>
          <cell r="F2830">
            <v>1284206.76</v>
          </cell>
          <cell r="G2830">
            <v>42573</v>
          </cell>
        </row>
        <row r="2831">
          <cell r="C2831">
            <v>5229</v>
          </cell>
          <cell r="D2831" t="str">
            <v>Prvc. Instalacion De Poste Hpc 800 Dan 12M</v>
          </cell>
          <cell r="E2831" t="str">
            <v>UN</v>
          </cell>
          <cell r="F2831">
            <v>2726791.92</v>
          </cell>
          <cell r="G2831">
            <v>42514</v>
          </cell>
        </row>
        <row r="2832">
          <cell r="C2832">
            <v>5231</v>
          </cell>
          <cell r="D2832" t="str">
            <v>Prvc. Instalacion De Poste Hpc 1250 Dan 12M</v>
          </cell>
          <cell r="E2832" t="str">
            <v>UN</v>
          </cell>
          <cell r="F2832">
            <v>5447630.7999999998</v>
          </cell>
          <cell r="G2832">
            <v>42573</v>
          </cell>
        </row>
        <row r="2833">
          <cell r="C2833">
            <v>5233</v>
          </cell>
          <cell r="D2833" t="str">
            <v>Prvc. Instalacion De Poste Hpc 800 Dan De 14M</v>
          </cell>
          <cell r="E2833" t="str">
            <v>UN</v>
          </cell>
          <cell r="F2833">
            <v>4772319.9800000004</v>
          </cell>
          <cell r="G2833">
            <v>42514</v>
          </cell>
        </row>
        <row r="2834">
          <cell r="C2834">
            <v>5235</v>
          </cell>
          <cell r="D2834" t="str">
            <v>Prvc. Cimentacion Monobloque Cilindrica P/ Apoyo 9 X 1050 Kgf</v>
          </cell>
          <cell r="E2834" t="str">
            <v>UN</v>
          </cell>
          <cell r="F2834">
            <v>329128.24</v>
          </cell>
          <cell r="G2834">
            <v>42573</v>
          </cell>
        </row>
        <row r="2835">
          <cell r="C2835">
            <v>5236</v>
          </cell>
          <cell r="D2835" t="str">
            <v>Prvc. Instalacion De Poste Hpv 750 Kg 12M</v>
          </cell>
          <cell r="E2835" t="str">
            <v>UN</v>
          </cell>
          <cell r="F2835">
            <v>1688801.24</v>
          </cell>
          <cell r="G2835">
            <v>42573</v>
          </cell>
        </row>
        <row r="2836">
          <cell r="C2836">
            <v>5238</v>
          </cell>
          <cell r="D2836" t="str">
            <v>Prvc. Cimentacion Monobloque Cilindrica P/ Apoyo 12 X 750 Kgf</v>
          </cell>
          <cell r="E2836" t="str">
            <v>UN</v>
          </cell>
          <cell r="F2836">
            <v>538251.63</v>
          </cell>
          <cell r="G2836">
            <v>42573</v>
          </cell>
        </row>
        <row r="2837">
          <cell r="C2837">
            <v>5247</v>
          </cell>
          <cell r="D2837" t="str">
            <v>Prvc. Cimentacion Monobloque Cilindrica P/ Apoyo 12 X 800 Dan</v>
          </cell>
          <cell r="E2837" t="str">
            <v>UN</v>
          </cell>
          <cell r="F2837">
            <v>900886.51</v>
          </cell>
          <cell r="G2837">
            <v>42514</v>
          </cell>
        </row>
        <row r="2838">
          <cell r="C2838">
            <v>5254</v>
          </cell>
          <cell r="D2838" t="str">
            <v>Prvc. Cimentacion Monobloque Cilindrica P/ Apoyo 12 X 1250 Dan</v>
          </cell>
          <cell r="E2838" t="str">
            <v>UN</v>
          </cell>
          <cell r="F2838">
            <v>1201182.01</v>
          </cell>
          <cell r="G2838">
            <v>42573</v>
          </cell>
        </row>
        <row r="2839">
          <cell r="C2839">
            <v>5260</v>
          </cell>
          <cell r="D2839" t="str">
            <v>Prvc. Cimentacion Monobloque Cilindrica P/ Apoyo 14 X 800 Dan</v>
          </cell>
          <cell r="E2839" t="str">
            <v>UN</v>
          </cell>
          <cell r="F2839">
            <v>547400.1</v>
          </cell>
          <cell r="G2839">
            <v>42514</v>
          </cell>
        </row>
        <row r="2840">
          <cell r="C2840">
            <v>5267</v>
          </cell>
          <cell r="D2840" t="str">
            <v>Prvc. Tendido De Linea Trif Conductor Aaac 123,3 Mcm - Azusa</v>
          </cell>
          <cell r="E2840" t="str">
            <v>ML</v>
          </cell>
          <cell r="F2840">
            <v>25200.04</v>
          </cell>
          <cell r="G2840">
            <v>42573</v>
          </cell>
        </row>
        <row r="2841">
          <cell r="C2841">
            <v>5270</v>
          </cell>
          <cell r="D2841" t="str">
            <v>Prvc. Tendido En Linea Bif Conductor Aaac 123,3 Mcm - Azusa</v>
          </cell>
          <cell r="E2841" t="str">
            <v>ML</v>
          </cell>
          <cell r="F2841">
            <v>12995.73</v>
          </cell>
          <cell r="G2841">
            <v>42573</v>
          </cell>
        </row>
        <row r="2842">
          <cell r="C2842">
            <v>5273</v>
          </cell>
          <cell r="D2842" t="str">
            <v>Prvc. Reubicación Paso Aéreo Subterraneo Bt</v>
          </cell>
          <cell r="E2842" t="str">
            <v>UN</v>
          </cell>
          <cell r="F2842">
            <v>88027.08</v>
          </cell>
          <cell r="G2842">
            <v>42573</v>
          </cell>
        </row>
        <row r="2843">
          <cell r="C2843">
            <v>5274</v>
          </cell>
          <cell r="D2843" t="str">
            <v>Prvc. Instalacion De Derivacion Trif Rigida Acsr 1/0-1/0 Awg Acsr S/N</v>
          </cell>
          <cell r="E2843" t="str">
            <v>UN</v>
          </cell>
          <cell r="F2843">
            <v>310531.15999999997</v>
          </cell>
          <cell r="G2843">
            <v>42573</v>
          </cell>
        </row>
        <row r="2844">
          <cell r="C2844">
            <v>5278</v>
          </cell>
          <cell r="D2844" t="str">
            <v>Prvc. Instalacion De Derivacion Bif Rigida Acsr 1/0-1/0 Awg Acsr S/N</v>
          </cell>
          <cell r="E2844" t="str">
            <v>UN</v>
          </cell>
          <cell r="F2844">
            <v>213075.93</v>
          </cell>
          <cell r="G2844">
            <v>42573</v>
          </cell>
        </row>
        <row r="2845">
          <cell r="C2845">
            <v>5281</v>
          </cell>
          <cell r="D2845" t="str">
            <v>Prvc. Tablero De Medida Bifásico Autosoportado 6 Medidores Monofásicos 3H</v>
          </cell>
          <cell r="E2845" t="str">
            <v>UN</v>
          </cell>
          <cell r="F2845">
            <v>6551026.6699999999</v>
          </cell>
          <cell r="G2845">
            <v>42573</v>
          </cell>
        </row>
        <row r="2846">
          <cell r="C2846">
            <v>5284</v>
          </cell>
          <cell r="D2846" t="str">
            <v>Prvc. Instalacion De Derivacion Trif Rigida Medio De Vano Acsr 1/0-Acsr 1/0</v>
          </cell>
          <cell r="E2846" t="str">
            <v>UN</v>
          </cell>
          <cell r="F2846">
            <v>328965.61</v>
          </cell>
          <cell r="G2846">
            <v>42573</v>
          </cell>
        </row>
        <row r="2847">
          <cell r="C2847">
            <v>5285</v>
          </cell>
          <cell r="D2847" t="str">
            <v>Prvc. Tablero De Medida Bifásico Autosoportado 12 Medidores Monofásicos 3H</v>
          </cell>
          <cell r="E2847" t="str">
            <v>UN</v>
          </cell>
          <cell r="F2847">
            <v>18957226.670000002</v>
          </cell>
          <cell r="G2847">
            <v>42573</v>
          </cell>
        </row>
        <row r="2848">
          <cell r="C2848">
            <v>5287</v>
          </cell>
          <cell r="D2848" t="str">
            <v>Prvc. Instalacion Derivacion Bif Rigida Medio De Vano Acsr 1/0-Acsr 1/0</v>
          </cell>
          <cell r="E2848" t="str">
            <v>UN</v>
          </cell>
          <cell r="F2848">
            <v>249826.79</v>
          </cell>
          <cell r="G2848">
            <v>42573</v>
          </cell>
        </row>
        <row r="2849">
          <cell r="C2849">
            <v>5288</v>
          </cell>
          <cell r="D2849" t="str">
            <v>Prvc. Tablero De Medida Trifásico Autosoportado 9 Medidores Monofásicos 3H</v>
          </cell>
          <cell r="E2849" t="str">
            <v>UN</v>
          </cell>
          <cell r="F2849">
            <v>12754126.67</v>
          </cell>
          <cell r="G2849">
            <v>42573</v>
          </cell>
        </row>
        <row r="2850">
          <cell r="C2850">
            <v>5289</v>
          </cell>
          <cell r="D2850" t="str">
            <v>Prvc. Desmonte De Poste De Hormigón De 6.00 A 10.00 Metros</v>
          </cell>
          <cell r="E2850" t="str">
            <v>UN</v>
          </cell>
          <cell r="F2850">
            <v>252082.2</v>
          </cell>
          <cell r="G2850">
            <v>42573</v>
          </cell>
        </row>
        <row r="2851">
          <cell r="C2851">
            <v>5292</v>
          </cell>
          <cell r="D2851" t="str">
            <v>Prvc. Instalacion De Conexion Amovible Completa P/ Acsr 1/0 Awg</v>
          </cell>
          <cell r="E2851" t="str">
            <v>UN</v>
          </cell>
          <cell r="F2851">
            <v>101598.53</v>
          </cell>
          <cell r="G2851">
            <v>42573</v>
          </cell>
        </row>
        <row r="2852">
          <cell r="C2852">
            <v>5294</v>
          </cell>
          <cell r="D2852" t="str">
            <v>Prvc. Desmonte De Poste De Hormigón De 11.00 A 12.00 Metros</v>
          </cell>
          <cell r="E2852" t="str">
            <v>UN</v>
          </cell>
          <cell r="F2852">
            <v>319351.71999999997</v>
          </cell>
          <cell r="G2852">
            <v>42573</v>
          </cell>
        </row>
        <row r="2853">
          <cell r="C2853">
            <v>5295</v>
          </cell>
          <cell r="D2853" t="str">
            <v>Prvc. Terminal Ext Contractil En Frio 15 Kv Cable 2</v>
          </cell>
          <cell r="E2853" t="str">
            <v>UN</v>
          </cell>
          <cell r="F2853">
            <v>333234.28000000003</v>
          </cell>
          <cell r="G2853">
            <v>42573</v>
          </cell>
        </row>
        <row r="2854">
          <cell r="C2854">
            <v>5298</v>
          </cell>
          <cell r="D2854" t="str">
            <v>Prvc. Puesta A Tierra C/ Anillo Cerrado En Poste Hormigon De 12 M Copper-Clad Steel</v>
          </cell>
          <cell r="E2854" t="str">
            <v>UN</v>
          </cell>
          <cell r="F2854">
            <v>412479.57</v>
          </cell>
          <cell r="G2854">
            <v>42573</v>
          </cell>
        </row>
        <row r="2855">
          <cell r="C2855">
            <v>5300</v>
          </cell>
          <cell r="D2855" t="str">
            <v>Prvc. Puesta A Tierra C/ Anillo Cerrado En Poste Hormigon De 14 M Copper-Clad Steel</v>
          </cell>
          <cell r="E2855" t="str">
            <v>UN</v>
          </cell>
          <cell r="F2855">
            <v>449269.73</v>
          </cell>
          <cell r="G2855">
            <v>42573</v>
          </cell>
        </row>
        <row r="2856">
          <cell r="C2856">
            <v>5302</v>
          </cell>
          <cell r="D2856" t="str">
            <v>Prvc. Instalacion De Aislador Tipo Poste 13.2 Kv Contaminacion Alta</v>
          </cell>
          <cell r="E2856" t="str">
            <v>UN</v>
          </cell>
          <cell r="F2856">
            <v>243065.41</v>
          </cell>
          <cell r="G2856">
            <v>42573</v>
          </cell>
        </row>
        <row r="2857">
          <cell r="C2857">
            <v>5304</v>
          </cell>
          <cell r="D2857" t="str">
            <v>Prvc. Instalacion De Cadena De Amarre 13.2 Kv Conductor T1 Cont Normal</v>
          </cell>
          <cell r="E2857" t="str">
            <v>UN</v>
          </cell>
          <cell r="F2857">
            <v>142367.29999999999</v>
          </cell>
          <cell r="G2857">
            <v>42573</v>
          </cell>
        </row>
        <row r="2858">
          <cell r="C2858">
            <v>5306</v>
          </cell>
          <cell r="D2858" t="str">
            <v>Prvc.Desmonte De Poste De Hormigón De 14.00 Metros</v>
          </cell>
          <cell r="E2858" t="str">
            <v>UN</v>
          </cell>
          <cell r="F2858">
            <v>360330.29</v>
          </cell>
          <cell r="G2858">
            <v>42573</v>
          </cell>
        </row>
        <row r="2859">
          <cell r="C2859">
            <v>5307</v>
          </cell>
          <cell r="D2859" t="str">
            <v>Prvc. Instalacion De Retencion Pref. "Z" Ais. 57/1-3 Acsr. 1/0</v>
          </cell>
          <cell r="E2859" t="str">
            <v>UN</v>
          </cell>
          <cell r="F2859">
            <v>33061.94</v>
          </cell>
          <cell r="G2859">
            <v>42573</v>
          </cell>
        </row>
        <row r="2860">
          <cell r="C2860">
            <v>5310</v>
          </cell>
          <cell r="D2860" t="str">
            <v>Prvc. Desmonte De Armado De M.T. De Disposición En Dos Crucetas</v>
          </cell>
          <cell r="E2860" t="str">
            <v>UN</v>
          </cell>
          <cell r="F2860">
            <v>66606.16</v>
          </cell>
          <cell r="G2860">
            <v>42573</v>
          </cell>
        </row>
        <row r="2861">
          <cell r="C2861">
            <v>5312</v>
          </cell>
          <cell r="D2861" t="str">
            <v>Prvc. Instalacion De Retencion Pref. "Omega Dob" Ais. 57/1-3 Acsr. 1/0</v>
          </cell>
          <cell r="E2861" t="str">
            <v>UN</v>
          </cell>
          <cell r="F2861">
            <v>36319.53</v>
          </cell>
          <cell r="G2861">
            <v>42573</v>
          </cell>
        </row>
        <row r="2862">
          <cell r="C2862">
            <v>5313</v>
          </cell>
          <cell r="D2862" t="str">
            <v>Prvc. Desmonte De Armado De M.T. De Disposición  En Una Cruceta</v>
          </cell>
          <cell r="E2862" t="str">
            <v>UN</v>
          </cell>
          <cell r="F2862">
            <v>30679.84</v>
          </cell>
          <cell r="G2862">
            <v>42573</v>
          </cell>
        </row>
        <row r="2863">
          <cell r="C2863">
            <v>5316</v>
          </cell>
          <cell r="D2863" t="str">
            <v>Prvc. Instalacion De Armado Trif Alineacion Disp Bandera 13.2 Kv</v>
          </cell>
          <cell r="E2863" t="str">
            <v>UN</v>
          </cell>
          <cell r="F2863">
            <v>490000.74</v>
          </cell>
          <cell r="G2863">
            <v>42573</v>
          </cell>
        </row>
        <row r="2864">
          <cell r="C2864">
            <v>5318</v>
          </cell>
          <cell r="D2864" t="str">
            <v>Prvc. Instalacion De Armado Trif Ang 5º A 20º/30º Disp Bandera 13.2 Kv</v>
          </cell>
          <cell r="E2864" t="str">
            <v>UN</v>
          </cell>
          <cell r="F2864">
            <v>948891.15</v>
          </cell>
          <cell r="G2864">
            <v>42573</v>
          </cell>
        </row>
        <row r="2865">
          <cell r="C2865">
            <v>5320</v>
          </cell>
          <cell r="D2865" t="str">
            <v>Piso En Cerámica Para Exterior Acabado Rústico</v>
          </cell>
          <cell r="E2865" t="str">
            <v>M2</v>
          </cell>
          <cell r="F2865">
            <v>66503.41</v>
          </cell>
          <cell r="G2865">
            <v>42478</v>
          </cell>
        </row>
        <row r="2866">
          <cell r="C2866">
            <v>5322</v>
          </cell>
          <cell r="D2866" t="str">
            <v>Prvc. Instalacion De Armado Trif Anclaje 30 A 60º Disp Bandera 13.2 Kv</v>
          </cell>
          <cell r="E2866" t="str">
            <v>UN</v>
          </cell>
          <cell r="F2866">
            <v>890918.97</v>
          </cell>
          <cell r="G2866">
            <v>42573</v>
          </cell>
        </row>
        <row r="2867">
          <cell r="C2867">
            <v>5323</v>
          </cell>
          <cell r="D2867" t="str">
            <v>Prvc. Instalacion De Armado Trif Fin De Linea Disp Bandera 13.2 Kv</v>
          </cell>
          <cell r="E2867" t="str">
            <v>UN</v>
          </cell>
          <cell r="F2867">
            <v>890918.97</v>
          </cell>
          <cell r="G2867">
            <v>42573</v>
          </cell>
        </row>
        <row r="2868">
          <cell r="C2868">
            <v>5324</v>
          </cell>
          <cell r="D2868" t="str">
            <v>Prvc. Instalacion De Armado Bif Alineacion Disp Bandera 13.2 Kv</v>
          </cell>
          <cell r="E2868" t="str">
            <v>UN</v>
          </cell>
          <cell r="F2868">
            <v>480338.71</v>
          </cell>
          <cell r="G2868">
            <v>42573</v>
          </cell>
        </row>
        <row r="2869">
          <cell r="C2869">
            <v>5325</v>
          </cell>
          <cell r="D2869" t="str">
            <v>Prvc. Desmonte De Línea Aérea M.T.Trifásica Calibre 4 A 4/0 Awg Y Equivalentes Mcm</v>
          </cell>
          <cell r="E2869" t="str">
            <v>ML</v>
          </cell>
          <cell r="F2869">
            <v>2785.15</v>
          </cell>
          <cell r="G2869">
            <v>42573</v>
          </cell>
        </row>
        <row r="2870">
          <cell r="C2870">
            <v>5327</v>
          </cell>
          <cell r="D2870" t="str">
            <v>Prvc. Desmonte De Línea Aérea M.T. Bifásica Calibre 4 A 4/0 Awg Y Equivalentes Mcm</v>
          </cell>
          <cell r="E2870" t="str">
            <v>ML</v>
          </cell>
          <cell r="F2870">
            <v>1895.64</v>
          </cell>
          <cell r="G2870">
            <v>42573</v>
          </cell>
        </row>
        <row r="2871">
          <cell r="C2871">
            <v>5329</v>
          </cell>
          <cell r="D2871" t="str">
            <v>Prvc. Instalacion De Armado Bif Ang 5º A 20º/30º Disp Bandera 13.2 Kv</v>
          </cell>
          <cell r="E2871" t="str">
            <v>UN</v>
          </cell>
          <cell r="F2871">
            <v>929567.09</v>
          </cell>
          <cell r="G2871">
            <v>42573</v>
          </cell>
        </row>
        <row r="2872">
          <cell r="C2872">
            <v>5330</v>
          </cell>
          <cell r="D2872" t="str">
            <v>Prvc. Retiro Puente De Línea Trifásico En Circuito M.T</v>
          </cell>
          <cell r="E2872" t="str">
            <v>UN</v>
          </cell>
          <cell r="F2872">
            <v>51104.32</v>
          </cell>
          <cell r="G2872">
            <v>42573</v>
          </cell>
        </row>
        <row r="2873">
          <cell r="C2873">
            <v>5332</v>
          </cell>
          <cell r="D2873" t="str">
            <v>Prvc. Retiro Puente De Línea En Medio De Vano Circuito Mt Trifásico</v>
          </cell>
          <cell r="E2873" t="str">
            <v>UN</v>
          </cell>
          <cell r="F2873">
            <v>165959.71</v>
          </cell>
          <cell r="G2873">
            <v>42573</v>
          </cell>
        </row>
        <row r="2874">
          <cell r="C2874">
            <v>5334</v>
          </cell>
          <cell r="D2874" t="str">
            <v>Prvc. Instalacion De Armado Bif Anclaje 30 A 60º Disp Bandera 13.2 Kv</v>
          </cell>
          <cell r="E2874" t="str">
            <v>UN</v>
          </cell>
          <cell r="F2874">
            <v>890918.97</v>
          </cell>
          <cell r="G2874">
            <v>42573</v>
          </cell>
        </row>
        <row r="2875">
          <cell r="C2875">
            <v>5335</v>
          </cell>
          <cell r="D2875" t="str">
            <v>Prvc. Retiro Puente De Línea Bifásico En Poste Circuito Mt</v>
          </cell>
          <cell r="E2875" t="str">
            <v>UN</v>
          </cell>
          <cell r="F2875">
            <v>35926.32</v>
          </cell>
          <cell r="G2875">
            <v>42573</v>
          </cell>
        </row>
        <row r="2876">
          <cell r="C2876">
            <v>5337</v>
          </cell>
          <cell r="D2876" t="str">
            <v>Prvc. Retiro De Puente De Línea En Medio De Vano Circuito Mt Bifásico</v>
          </cell>
          <cell r="E2876" t="str">
            <v>UN</v>
          </cell>
          <cell r="F2876">
            <v>150781.70000000001</v>
          </cell>
          <cell r="G2876">
            <v>42573</v>
          </cell>
        </row>
        <row r="2877">
          <cell r="C2877">
            <v>5338</v>
          </cell>
          <cell r="D2877" t="str">
            <v>Prvc. Instalacion De Armado Bif Fin De Linea Disp Bandera 13.2 Kv</v>
          </cell>
          <cell r="E2877" t="str">
            <v>UN</v>
          </cell>
          <cell r="F2877">
            <v>890918.97</v>
          </cell>
          <cell r="G2877">
            <v>42573</v>
          </cell>
        </row>
        <row r="2878">
          <cell r="C2878">
            <v>5340</v>
          </cell>
          <cell r="D2878" t="str">
            <v>Prvc. Desmontaje De Retenida Sencilla Primaria</v>
          </cell>
          <cell r="E2878" t="str">
            <v>UN</v>
          </cell>
          <cell r="F2878">
            <v>40935.19</v>
          </cell>
          <cell r="G2878">
            <v>42573</v>
          </cell>
        </row>
        <row r="2879">
          <cell r="C2879">
            <v>5342</v>
          </cell>
          <cell r="D2879" t="str">
            <v>Prvc. Instalacion De Trafo Mono En Poste Nn 13.2 Kv /120-240 V - 37.5 Kva Con Prot.</v>
          </cell>
          <cell r="E2879" t="str">
            <v>UN</v>
          </cell>
          <cell r="F2879">
            <v>8826464.3800000008</v>
          </cell>
          <cell r="G2879">
            <v>42573</v>
          </cell>
        </row>
        <row r="2880">
          <cell r="C2880">
            <v>5343</v>
          </cell>
          <cell r="D2880" t="str">
            <v>Prvc. Desmontaje De Retenida Secundaria</v>
          </cell>
          <cell r="E2880" t="str">
            <v>UN</v>
          </cell>
          <cell r="F2880">
            <v>36487.730000000003</v>
          </cell>
          <cell r="G2880">
            <v>42573</v>
          </cell>
        </row>
        <row r="2881">
          <cell r="C2881">
            <v>5345</v>
          </cell>
          <cell r="D2881" t="str">
            <v>Prvc. Desmontaje De Retenida Aérea Poste A Poste</v>
          </cell>
          <cell r="E2881" t="str">
            <v>UN</v>
          </cell>
          <cell r="F2881">
            <v>40935.19</v>
          </cell>
          <cell r="G2881">
            <v>42573</v>
          </cell>
        </row>
        <row r="2882">
          <cell r="C2882">
            <v>5346</v>
          </cell>
          <cell r="D2882" t="str">
            <v>Prvc. Desmonte Aislador Porc. Tipo Poste 13.2 Kv</v>
          </cell>
          <cell r="E2882" t="str">
            <v>UN</v>
          </cell>
          <cell r="F2882">
            <v>20424.48</v>
          </cell>
          <cell r="G2882">
            <v>42573</v>
          </cell>
        </row>
        <row r="2883">
          <cell r="C2883">
            <v>5348</v>
          </cell>
          <cell r="D2883" t="str">
            <v>Prcv. Desmonte De Cadena De Amarre Porc. Tres Discos 13.2 Kv</v>
          </cell>
          <cell r="E2883" t="str">
            <v>UN</v>
          </cell>
          <cell r="F2883">
            <v>20424.48</v>
          </cell>
          <cell r="G2883">
            <v>42573</v>
          </cell>
        </row>
        <row r="2884">
          <cell r="C2884">
            <v>5351</v>
          </cell>
          <cell r="D2884" t="str">
            <v>Prvc. Instalacion De Tres Cortacircuitos Nn Completo 13.2 Kv 100 A</v>
          </cell>
          <cell r="E2884" t="str">
            <v>UN</v>
          </cell>
          <cell r="F2884">
            <v>1037230.86</v>
          </cell>
          <cell r="G2884">
            <v>42573</v>
          </cell>
        </row>
        <row r="2885">
          <cell r="C2885">
            <v>5354</v>
          </cell>
          <cell r="D2885" t="str">
            <v>Prvc. Suplemento De Trabajo En Tensión Instalación De Poste De 12 A 14 Metros</v>
          </cell>
          <cell r="E2885" t="str">
            <v>UN</v>
          </cell>
          <cell r="F2885">
            <v>64418.52</v>
          </cell>
          <cell r="G2885">
            <v>42573</v>
          </cell>
        </row>
        <row r="2886">
          <cell r="C2886">
            <v>5356</v>
          </cell>
          <cell r="D2886" t="str">
            <v>Prvc. Instalacion De Dos Cortacircuitos Nn Completo 13.2 Kv 100 A</v>
          </cell>
          <cell r="E2886" t="str">
            <v>UN</v>
          </cell>
          <cell r="F2886">
            <v>691470.56</v>
          </cell>
          <cell r="G2886">
            <v>42573</v>
          </cell>
        </row>
        <row r="2887">
          <cell r="C2887">
            <v>5359</v>
          </cell>
          <cell r="D2887" t="str">
            <v>Prvc. Montaje De Tres Pararrayos 13.2 Kv Fijacion En Cruc. Met.</v>
          </cell>
          <cell r="E2887" t="str">
            <v>UN</v>
          </cell>
          <cell r="F2887">
            <v>653455.61</v>
          </cell>
          <cell r="G2887">
            <v>42573</v>
          </cell>
        </row>
        <row r="2888">
          <cell r="C2888">
            <v>5361</v>
          </cell>
          <cell r="D2888" t="str">
            <v>Prvc. Montaje De Dos Pararrayos 13.2 Kv Fijacion En Cruc. Met.</v>
          </cell>
          <cell r="E2888" t="str">
            <v>UN</v>
          </cell>
          <cell r="F2888">
            <v>460447.32</v>
          </cell>
          <cell r="G2888">
            <v>42573</v>
          </cell>
        </row>
        <row r="2889">
          <cell r="C2889">
            <v>5363</v>
          </cell>
          <cell r="D2889" t="str">
            <v>Prvc. Montaje Retenida Mt 3/8" En Poste Nn C/Poste Aux (Band Fin Linea)</v>
          </cell>
          <cell r="E2889" t="str">
            <v>UN</v>
          </cell>
          <cell r="F2889">
            <v>658171.78</v>
          </cell>
          <cell r="G2889">
            <v>42573</v>
          </cell>
        </row>
        <row r="2890">
          <cell r="C2890">
            <v>5365</v>
          </cell>
          <cell r="D2890" t="str">
            <v>Prvc. Construccion De Registro Sb 300 M.T. Tipo 1 - 1.3 M X 1.3 M X 1.6 M</v>
          </cell>
          <cell r="E2890" t="str">
            <v>UN</v>
          </cell>
          <cell r="F2890">
            <v>2806295.47</v>
          </cell>
          <cell r="G2890">
            <v>42573</v>
          </cell>
        </row>
        <row r="2891">
          <cell r="C2891">
            <v>5367</v>
          </cell>
          <cell r="D2891" t="str">
            <v>Prvc. Apertura O Cierre De Equip De Maniobra Mono O Trif</v>
          </cell>
          <cell r="E2891" t="str">
            <v>UN</v>
          </cell>
          <cell r="F2891">
            <v>7755</v>
          </cell>
          <cell r="G2891">
            <v>42573</v>
          </cell>
        </row>
        <row r="2892">
          <cell r="C2892">
            <v>5369</v>
          </cell>
          <cell r="D2892" t="str">
            <v>Prvc. Vano Retensado Lin (1F) 1/O A 4/0 Cu 4/0 A 477 Mcm Al Acsr</v>
          </cell>
          <cell r="E2892" t="str">
            <v>UN</v>
          </cell>
          <cell r="F2892">
            <v>37820.620000000003</v>
          </cell>
          <cell r="G2892">
            <v>42573</v>
          </cell>
        </row>
        <row r="2893">
          <cell r="C2893">
            <v>5372</v>
          </cell>
          <cell r="D2893" t="str">
            <v>Prvc. Suplemento De Trabajo En Tensión Cruceta Auxiliar De Protecciones</v>
          </cell>
          <cell r="E2893" t="str">
            <v>UN</v>
          </cell>
          <cell r="F2893">
            <v>36810.58</v>
          </cell>
          <cell r="G2893">
            <v>42573</v>
          </cell>
        </row>
        <row r="2894">
          <cell r="C2894">
            <v>5373</v>
          </cell>
          <cell r="D2894" t="str">
            <v>Prvc. Suplemento De Trabajo En Tensión Arm Simp Trif/Bif Alineación Disp Hor</v>
          </cell>
          <cell r="E2894" t="str">
            <v>UN</v>
          </cell>
          <cell r="F2894">
            <v>64418.52</v>
          </cell>
          <cell r="G2894">
            <v>42573</v>
          </cell>
        </row>
        <row r="2895">
          <cell r="C2895">
            <v>5374</v>
          </cell>
          <cell r="D2895" t="str">
            <v>Prvc. Puente Simp Conexion Bt Trafo Mono 2 Bornas Tipo Poste 25.50 Y 75 Kva</v>
          </cell>
          <cell r="E2895" t="str">
            <v>UN</v>
          </cell>
          <cell r="F2895">
            <v>155632.07999999999</v>
          </cell>
          <cell r="G2895">
            <v>42573</v>
          </cell>
        </row>
        <row r="2896">
          <cell r="C2896">
            <v>5375</v>
          </cell>
          <cell r="D2896" t="str">
            <v>Prvc. Suplemento De Trabajo En Tensión Arm Simp Trif/Bif Angulo Disp Hor</v>
          </cell>
          <cell r="E2896" t="str">
            <v>UN</v>
          </cell>
          <cell r="F2896">
            <v>64418.52</v>
          </cell>
          <cell r="G2896">
            <v>42573</v>
          </cell>
        </row>
        <row r="2897">
          <cell r="C2897">
            <v>5376</v>
          </cell>
          <cell r="D2897" t="str">
            <v>Prvc. Suplemento De Trabajo En Tensión Arm Simp Trif/Bif Anclaje Y Fin De Línea Disp Hor</v>
          </cell>
          <cell r="E2897" t="str">
            <v>UN</v>
          </cell>
          <cell r="F2897">
            <v>64418.52</v>
          </cell>
          <cell r="G2897">
            <v>42573</v>
          </cell>
        </row>
        <row r="2898">
          <cell r="C2898">
            <v>5377</v>
          </cell>
          <cell r="D2898" t="str">
            <v>Prvc. Suplemento De Trabajo En Tensión Vano Retensado Lin (1 F) 1/0 A 4/0 Cu 4/0 A 477Mcm Al, Acsr</v>
          </cell>
          <cell r="E2898" t="str">
            <v>UN</v>
          </cell>
          <cell r="F2898">
            <v>18405.29</v>
          </cell>
          <cell r="G2898">
            <v>42573</v>
          </cell>
        </row>
        <row r="2899">
          <cell r="C2899">
            <v>5378</v>
          </cell>
          <cell r="D2899" t="str">
            <v>Prvc. Suplemento De Trabajo En Tensión Cortacircuito Nn Completo 13.2 Kv 100 A</v>
          </cell>
          <cell r="E2899" t="str">
            <v>UN</v>
          </cell>
          <cell r="F2899">
            <v>46013.23</v>
          </cell>
          <cell r="G2899">
            <v>42573</v>
          </cell>
        </row>
        <row r="2900">
          <cell r="C2900">
            <v>5379</v>
          </cell>
          <cell r="D2900" t="str">
            <v>Prvc. Suplemento De Trabajo En Tensión Instalación De Aislador Tipo Poste</v>
          </cell>
          <cell r="E2900" t="str">
            <v>UN</v>
          </cell>
          <cell r="F2900">
            <v>36810.58</v>
          </cell>
          <cell r="G2900">
            <v>42573</v>
          </cell>
        </row>
        <row r="2901">
          <cell r="C2901">
            <v>5380</v>
          </cell>
          <cell r="D2901" t="str">
            <v>Prvc. Suplemento De Trabajo En Tensión Cadena De Amarre</v>
          </cell>
          <cell r="E2901" t="str">
            <v>UN</v>
          </cell>
          <cell r="F2901">
            <v>36810.58</v>
          </cell>
          <cell r="G2901">
            <v>42573</v>
          </cell>
        </row>
        <row r="2902">
          <cell r="C2902">
            <v>5382</v>
          </cell>
          <cell r="D2902" t="str">
            <v>Prvc. Suplemento De Trabajo En Tensión Instalación Puente De Línea Trifásico M.T.</v>
          </cell>
          <cell r="E2902" t="str">
            <v>UN</v>
          </cell>
          <cell r="F2902">
            <v>27607.94</v>
          </cell>
          <cell r="G2902">
            <v>42573</v>
          </cell>
        </row>
        <row r="2903">
          <cell r="C2903">
            <v>5383</v>
          </cell>
          <cell r="D2903" t="str">
            <v>Prvc. Tendido De Linea Trenzada Triplex 4/0</v>
          </cell>
          <cell r="E2903" t="str">
            <v>ML</v>
          </cell>
          <cell r="F2903">
            <v>45826.400000000001</v>
          </cell>
          <cell r="G2903">
            <v>42573</v>
          </cell>
        </row>
        <row r="2904">
          <cell r="C2904">
            <v>5384</v>
          </cell>
          <cell r="D2904" t="str">
            <v>Prvc. Suplemento De Trabajo En Tensión Instalación Puente De Línea Bifásico M.T.</v>
          </cell>
          <cell r="E2904" t="str">
            <v>UN</v>
          </cell>
          <cell r="F2904">
            <v>22086.35</v>
          </cell>
          <cell r="G2904">
            <v>42573</v>
          </cell>
        </row>
        <row r="2905">
          <cell r="C2905">
            <v>5385</v>
          </cell>
          <cell r="D2905" t="str">
            <v>Prvc. Suplemento De Trabajo En Tensión Instalación De Estribo Para Conector Amovible</v>
          </cell>
          <cell r="E2905" t="str">
            <v>UN</v>
          </cell>
          <cell r="F2905">
            <v>18405.29</v>
          </cell>
          <cell r="G2905">
            <v>42573</v>
          </cell>
        </row>
        <row r="2906">
          <cell r="C2906">
            <v>5387</v>
          </cell>
          <cell r="D2906" t="str">
            <v>Prvc. Suplemento De Trabajo En Tensión Desmontaje De Postes Mt</v>
          </cell>
          <cell r="E2906" t="str">
            <v>UN</v>
          </cell>
          <cell r="F2906">
            <v>64418.52</v>
          </cell>
          <cell r="G2906">
            <v>42573</v>
          </cell>
        </row>
        <row r="2907">
          <cell r="C2907">
            <v>5388</v>
          </cell>
          <cell r="D2907" t="str">
            <v>Prvc. Suplemento De Trabajo En Tensión Desm Arm En Cruceta Sencilla</v>
          </cell>
          <cell r="E2907" t="str">
            <v>UN</v>
          </cell>
          <cell r="F2907">
            <v>27607.94</v>
          </cell>
          <cell r="G2907">
            <v>42573</v>
          </cell>
        </row>
        <row r="2908">
          <cell r="C2908">
            <v>5389</v>
          </cell>
          <cell r="D2908" t="str">
            <v>Prvc. Suplemento De Trabajo En Tensión Desm Arm En Cruceta Doble</v>
          </cell>
          <cell r="E2908" t="str">
            <v>UN</v>
          </cell>
          <cell r="F2908">
            <v>27607.94</v>
          </cell>
          <cell r="G2908">
            <v>42573</v>
          </cell>
        </row>
        <row r="2909">
          <cell r="C2909">
            <v>5390</v>
          </cell>
          <cell r="D2909" t="str">
            <v>Prvc. Construccion Canalizacion C/ Un Tubo De 1" Diam En Lecho De Arena</v>
          </cell>
          <cell r="E2909" t="str">
            <v>ML</v>
          </cell>
          <cell r="F2909">
            <v>6464.19</v>
          </cell>
          <cell r="G2909">
            <v>42573</v>
          </cell>
        </row>
        <row r="2910">
          <cell r="C2910">
            <v>5391</v>
          </cell>
          <cell r="D2910" t="str">
            <v>Prvc. Supl Tet Desm. Seccionador Fusible O Pararrayo</v>
          </cell>
          <cell r="E2910" t="str">
            <v>UN</v>
          </cell>
          <cell r="F2910">
            <v>18405.29</v>
          </cell>
          <cell r="G2910">
            <v>42573</v>
          </cell>
        </row>
        <row r="2911">
          <cell r="C2911">
            <v>5393</v>
          </cell>
          <cell r="D2911" t="str">
            <v>Prvc. Suplemento De Trabajo En Tensión Reub Interruptor - Seccionador Trifásico</v>
          </cell>
          <cell r="E2911" t="str">
            <v>UN</v>
          </cell>
          <cell r="F2911">
            <v>102701.52</v>
          </cell>
          <cell r="G2911">
            <v>42573</v>
          </cell>
        </row>
        <row r="2912">
          <cell r="C2912">
            <v>5395</v>
          </cell>
          <cell r="D2912" t="str">
            <v>Prvc. Supl Tet Desm. Aisl Multipar O Tipo Poste</v>
          </cell>
          <cell r="E2912" t="str">
            <v>UN</v>
          </cell>
          <cell r="F2912">
            <v>27607.94</v>
          </cell>
          <cell r="G2912">
            <v>42573</v>
          </cell>
        </row>
        <row r="2913">
          <cell r="C2913">
            <v>5396</v>
          </cell>
          <cell r="D2913" t="str">
            <v>Prvc. Supl Tet Desm. Cadena De Amarre</v>
          </cell>
          <cell r="E2913" t="str">
            <v>UN</v>
          </cell>
          <cell r="F2913">
            <v>27607.94</v>
          </cell>
          <cell r="G2913">
            <v>42573</v>
          </cell>
        </row>
        <row r="2914">
          <cell r="C2914">
            <v>5397</v>
          </cell>
          <cell r="D2914" t="str">
            <v>Prvc. Certificación Retie</v>
          </cell>
          <cell r="E2914" t="str">
            <v>GL</v>
          </cell>
          <cell r="F2914">
            <v>96034771.790000007</v>
          </cell>
          <cell r="G2914">
            <v>42487</v>
          </cell>
        </row>
        <row r="2915">
          <cell r="C2915">
            <v>5398</v>
          </cell>
          <cell r="D2915" t="str">
            <v>Prvc. Certificación Retilap</v>
          </cell>
          <cell r="E2915" t="str">
            <v>GL</v>
          </cell>
          <cell r="F2915">
            <v>44015040</v>
          </cell>
          <cell r="G2915">
            <v>42487</v>
          </cell>
        </row>
        <row r="2916">
          <cell r="C2916">
            <v>5399</v>
          </cell>
          <cell r="D2916" t="str">
            <v>Gestiones Ante Electricaribe</v>
          </cell>
          <cell r="E2916" t="str">
            <v>GL</v>
          </cell>
          <cell r="F2916">
            <v>2900000</v>
          </cell>
          <cell r="G2916">
            <v>42578</v>
          </cell>
        </row>
        <row r="2917">
          <cell r="C2917">
            <v>5400</v>
          </cell>
          <cell r="D2917" t="str">
            <v>Prvc. Desmonte De Perchas De 1 Puesto</v>
          </cell>
          <cell r="E2917" t="str">
            <v>UN</v>
          </cell>
          <cell r="F2917">
            <v>15501.83</v>
          </cell>
          <cell r="G2917">
            <v>42573</v>
          </cell>
        </row>
        <row r="2918">
          <cell r="C2918">
            <v>5402</v>
          </cell>
          <cell r="D2918" t="str">
            <v>Prvc. Construccion Canalizacion C/ Dos Tubos De 1" Diam En Lecho De Arena</v>
          </cell>
          <cell r="E2918" t="str">
            <v>ML</v>
          </cell>
          <cell r="F2918">
            <v>11803.56</v>
          </cell>
          <cell r="G2918">
            <v>42573</v>
          </cell>
        </row>
        <row r="2919">
          <cell r="C2919">
            <v>5404</v>
          </cell>
          <cell r="D2919" t="str">
            <v>Prvc. Desmonte Percha De 3 Puestos</v>
          </cell>
          <cell r="E2919" t="str">
            <v>UN</v>
          </cell>
          <cell r="F2919">
            <v>35926.32</v>
          </cell>
          <cell r="G2919">
            <v>42573</v>
          </cell>
        </row>
        <row r="2920">
          <cell r="C2920">
            <v>5406</v>
          </cell>
          <cell r="D2920" t="str">
            <v>Prvc. Construccion Canalizacion C/ Tres Tubos De 1" Diam En Lecho De Arena</v>
          </cell>
          <cell r="E2920" t="str">
            <v>ML</v>
          </cell>
          <cell r="F2920">
            <v>17199.38</v>
          </cell>
          <cell r="G2920">
            <v>42573</v>
          </cell>
        </row>
        <row r="2921">
          <cell r="C2921">
            <v>5407</v>
          </cell>
          <cell r="D2921" t="str">
            <v>Prvc. Desmonte De Línea Bt (Rt) Triplex 2 A 4/0</v>
          </cell>
          <cell r="E2921" t="str">
            <v>UN</v>
          </cell>
          <cell r="F2921">
            <v>4119.38</v>
          </cell>
          <cell r="G2921">
            <v>42573</v>
          </cell>
        </row>
        <row r="2922">
          <cell r="C2922">
            <v>5410</v>
          </cell>
          <cell r="D2922" t="str">
            <v>Prvc. Desmonte De Línea Bt (Ra) 1 Hilo No. 4 A 1/0</v>
          </cell>
          <cell r="E2922" t="str">
            <v>UN</v>
          </cell>
          <cell r="F2922">
            <v>1006.78</v>
          </cell>
          <cell r="G2922">
            <v>42573</v>
          </cell>
        </row>
        <row r="2923">
          <cell r="C2923">
            <v>5411</v>
          </cell>
          <cell r="D2923" t="str">
            <v>Prvc. Construccion Canalizacion C/ Cuatro Tubos De 1" Diam En Lecho De Arena</v>
          </cell>
          <cell r="E2923" t="str">
            <v>ML</v>
          </cell>
          <cell r="F2923">
            <v>22704.03</v>
          </cell>
          <cell r="G2923">
            <v>42702</v>
          </cell>
        </row>
        <row r="2924">
          <cell r="C2924">
            <v>5413</v>
          </cell>
          <cell r="D2924" t="str">
            <v>Prvc. Desm. Caja Deriv Acomet Trif</v>
          </cell>
          <cell r="E2924" t="str">
            <v>UN</v>
          </cell>
          <cell r="F2924">
            <v>67619.88</v>
          </cell>
          <cell r="G2924">
            <v>42573</v>
          </cell>
        </row>
        <row r="2925">
          <cell r="C2925">
            <v>5416</v>
          </cell>
          <cell r="D2925" t="str">
            <v>Prvc. Retiro De Luminaria Ap</v>
          </cell>
          <cell r="E2925" t="str">
            <v>UN</v>
          </cell>
          <cell r="F2925">
            <v>26232.39</v>
          </cell>
          <cell r="G2925">
            <v>42573</v>
          </cell>
        </row>
        <row r="2926">
          <cell r="C2926">
            <v>5418</v>
          </cell>
          <cell r="D2926" t="str">
            <v>Prvc. Construccion Canalizacion C/ Cinco Tubos De 1" Diam En Lecho De Arena</v>
          </cell>
          <cell r="E2926" t="str">
            <v>ML</v>
          </cell>
          <cell r="F2926">
            <v>30648.61</v>
          </cell>
          <cell r="G2926">
            <v>42573</v>
          </cell>
        </row>
        <row r="2927">
          <cell r="C2927">
            <v>5420</v>
          </cell>
          <cell r="D2927" t="str">
            <v>Prvc. Construccion Canalizacion C/ Seis Tubos De 1" Diam En Lecho De Arena</v>
          </cell>
          <cell r="E2927" t="str">
            <v>ML</v>
          </cell>
          <cell r="F2927">
            <v>36252.32</v>
          </cell>
          <cell r="G2927">
            <v>42573</v>
          </cell>
        </row>
        <row r="2928">
          <cell r="C2928">
            <v>5422</v>
          </cell>
          <cell r="D2928" t="str">
            <v>Prvc. Construccion Canalizacion C/ Siete Tubos De 1" Diam En Lecho De Arena</v>
          </cell>
          <cell r="E2928" t="str">
            <v>ML</v>
          </cell>
          <cell r="F2928">
            <v>42064.97</v>
          </cell>
          <cell r="G2928">
            <v>42573</v>
          </cell>
        </row>
        <row r="2929">
          <cell r="C2929">
            <v>5424</v>
          </cell>
          <cell r="D2929" t="str">
            <v>Prvc. Construccion Canalizacion C/ Ocho Tubos De 1" Diam En Lecho De Arena</v>
          </cell>
          <cell r="E2929" t="str">
            <v>ML</v>
          </cell>
          <cell r="F2929">
            <v>48163.6</v>
          </cell>
          <cell r="G2929">
            <v>42573</v>
          </cell>
        </row>
        <row r="2930">
          <cell r="C2930">
            <v>5426</v>
          </cell>
          <cell r="D2930" t="str">
            <v>Prvc. Contruccion Canalizacion C/ Nueve Tubos De 1" Diam En Lecho De Arena</v>
          </cell>
          <cell r="E2930" t="str">
            <v>ML</v>
          </cell>
          <cell r="F2930">
            <v>54647.15</v>
          </cell>
          <cell r="G2930">
            <v>42514</v>
          </cell>
        </row>
        <row r="2931">
          <cell r="C2931">
            <v>5428</v>
          </cell>
          <cell r="D2931" t="str">
            <v>Prvc. Construccion Canalizacion C/ Diez Tubos De 1" Diam En Lecho De Arena</v>
          </cell>
          <cell r="E2931" t="str">
            <v>ML</v>
          </cell>
          <cell r="F2931">
            <v>61930.61</v>
          </cell>
          <cell r="G2931">
            <v>42514</v>
          </cell>
        </row>
        <row r="2932">
          <cell r="C2932">
            <v>5430</v>
          </cell>
          <cell r="D2932" t="str">
            <v>Prvc. Construccion Canalizacion C/ Once Tubos De 1" Diam En Lecho De Arena</v>
          </cell>
          <cell r="E2932" t="str">
            <v>ML</v>
          </cell>
          <cell r="F2932">
            <v>69578.55</v>
          </cell>
          <cell r="G2932">
            <v>42514</v>
          </cell>
        </row>
        <row r="2933">
          <cell r="C2933">
            <v>5432</v>
          </cell>
          <cell r="D2933" t="str">
            <v>Prvc. Construccion Canalizacion C/ Doce Tubos De 1" Diam En Lecho De Arena</v>
          </cell>
          <cell r="E2933" t="str">
            <v>ML</v>
          </cell>
          <cell r="F2933">
            <v>77531.77</v>
          </cell>
          <cell r="G2933">
            <v>42514</v>
          </cell>
        </row>
        <row r="2934">
          <cell r="C2934">
            <v>5434</v>
          </cell>
          <cell r="D2934" t="str">
            <v>Prvc. Instalacion Paso Aereo Subterraneo Bt En Poste Tuberia De 4"</v>
          </cell>
          <cell r="E2934" t="str">
            <v>UN</v>
          </cell>
          <cell r="F2934">
            <v>626222.62</v>
          </cell>
          <cell r="G2934">
            <v>42573</v>
          </cell>
        </row>
        <row r="2935">
          <cell r="C2935">
            <v>5436</v>
          </cell>
          <cell r="D2935" t="str">
            <v>Prvc. Construccion Registro Con Tapa De 0.6 X 0.6 X 0.6 Metros En Mamposteria</v>
          </cell>
          <cell r="E2935" t="str">
            <v>UN</v>
          </cell>
          <cell r="F2935">
            <v>631103.42000000004</v>
          </cell>
          <cell r="G2935">
            <v>42573</v>
          </cell>
        </row>
        <row r="2936">
          <cell r="C2936">
            <v>5438</v>
          </cell>
          <cell r="D2936" t="str">
            <v>Prvc. Construccion Registro Con Tapa De 0.8 X 0.8 X 0.8 Metros En Mamposteria</v>
          </cell>
          <cell r="E2936" t="str">
            <v>UN</v>
          </cell>
          <cell r="F2936">
            <v>834106.15</v>
          </cell>
          <cell r="G2936">
            <v>42573</v>
          </cell>
        </row>
        <row r="2937">
          <cell r="C2937">
            <v>5440</v>
          </cell>
          <cell r="D2937" t="str">
            <v>Prvc. Instalacion De Acometida 2X8+8 Awg Polietileno Xlpe 90</v>
          </cell>
          <cell r="E2937" t="str">
            <v>UN</v>
          </cell>
          <cell r="F2937">
            <v>333337.48</v>
          </cell>
          <cell r="G2937">
            <v>42573</v>
          </cell>
        </row>
        <row r="2938">
          <cell r="C2938">
            <v>5442</v>
          </cell>
          <cell r="D2938" t="str">
            <v>Prvc. Construccion De Carcamo De Baja Tension</v>
          </cell>
          <cell r="E2938" t="str">
            <v>ML</v>
          </cell>
          <cell r="F2938">
            <v>191858.35</v>
          </cell>
          <cell r="G2938">
            <v>42573</v>
          </cell>
        </row>
        <row r="2939">
          <cell r="C2939">
            <v>5443</v>
          </cell>
          <cell r="D2939" t="str">
            <v>Prvc. Elaboración De Topo 3" Para Cruce De Pavimento. Incluye Compresor</v>
          </cell>
          <cell r="E2939" t="str">
            <v>UN</v>
          </cell>
          <cell r="F2939">
            <v>156975</v>
          </cell>
          <cell r="G2939">
            <v>42572</v>
          </cell>
        </row>
        <row r="2940">
          <cell r="C2940">
            <v>5446</v>
          </cell>
          <cell r="D2940" t="str">
            <v>Prvc. Instalacion De Tuberia Emt Coduit De 3/4"</v>
          </cell>
          <cell r="E2940" t="str">
            <v>ML</v>
          </cell>
          <cell r="F2940">
            <v>12572.22</v>
          </cell>
          <cell r="G2940">
            <v>42573</v>
          </cell>
        </row>
        <row r="2941">
          <cell r="C2941">
            <v>5448</v>
          </cell>
          <cell r="D2941" t="str">
            <v>Prvc. Corte, Demolición, Resane Con Concreto De 3000 Psi De Andén, Para Instalación De Tubería</v>
          </cell>
          <cell r="E2941" t="str">
            <v>ML</v>
          </cell>
          <cell r="F2941">
            <v>78725.06</v>
          </cell>
          <cell r="G2941">
            <v>42480</v>
          </cell>
        </row>
        <row r="2942">
          <cell r="C2942">
            <v>5449</v>
          </cell>
          <cell r="D2942" t="str">
            <v>Prvc. Tramite Retilap Para Transformador Monofásico De 25 Kva</v>
          </cell>
          <cell r="E2942" t="str">
            <v>UN</v>
          </cell>
          <cell r="F2942">
            <v>6993480</v>
          </cell>
          <cell r="G2942">
            <v>42572</v>
          </cell>
        </row>
        <row r="2943">
          <cell r="C2943">
            <v>5450</v>
          </cell>
          <cell r="D2943" t="str">
            <v>Prvc. Tramite Retie Para Transformador Monofásico De 25 Kva</v>
          </cell>
          <cell r="E2943" t="str">
            <v>UN</v>
          </cell>
          <cell r="F2943">
            <v>1857500</v>
          </cell>
          <cell r="G2943">
            <v>42572</v>
          </cell>
        </row>
        <row r="2944">
          <cell r="C2944">
            <v>5451</v>
          </cell>
          <cell r="D2944" t="str">
            <v>Prvc. Tramite Ante Electricaribe  Para Transformador Monofásico De 25 Kva</v>
          </cell>
          <cell r="E2944" t="str">
            <v>UN</v>
          </cell>
          <cell r="F2944">
            <v>2980000</v>
          </cell>
          <cell r="G2944">
            <v>42572</v>
          </cell>
        </row>
        <row r="2945">
          <cell r="C2945">
            <v>5452</v>
          </cell>
          <cell r="D2945" t="str">
            <v>Prvc. Reubicacion De Trafo Trifasico 13.2 Kv En Poste Nn</v>
          </cell>
          <cell r="E2945" t="str">
            <v>UN</v>
          </cell>
          <cell r="F2945">
            <v>1009433.94</v>
          </cell>
          <cell r="G2945">
            <v>42573</v>
          </cell>
        </row>
        <row r="2946">
          <cell r="C2946">
            <v>5454</v>
          </cell>
          <cell r="D2946" t="str">
            <v>Prvc. Reub. Interruptor/Reconectador/Autoseccionador Trif 13.2 Kv</v>
          </cell>
          <cell r="E2946" t="str">
            <v>UN</v>
          </cell>
          <cell r="F2946">
            <v>771866.33</v>
          </cell>
          <cell r="G2946">
            <v>42573</v>
          </cell>
        </row>
        <row r="2947">
          <cell r="C2947">
            <v>5456</v>
          </cell>
          <cell r="D2947" t="str">
            <v>Prvc. Reubicacion De Trafo Mono 13.2 Kv En Poste Nn</v>
          </cell>
          <cell r="E2947" t="str">
            <v>UN</v>
          </cell>
          <cell r="F2947">
            <v>812274.91</v>
          </cell>
          <cell r="G2947">
            <v>42573</v>
          </cell>
        </row>
        <row r="2948">
          <cell r="C2948">
            <v>5458</v>
          </cell>
          <cell r="D2948" t="str">
            <v>Prvc. Reubicacion Paso Aereo Subterraneo Mt</v>
          </cell>
          <cell r="E2948" t="str">
            <v>UN</v>
          </cell>
          <cell r="F2948">
            <v>594148.61</v>
          </cell>
          <cell r="G2948">
            <v>42573</v>
          </cell>
        </row>
        <row r="2949">
          <cell r="C2949">
            <v>5460</v>
          </cell>
          <cell r="D2949" t="str">
            <v>Prvc. Reub. De Equipo De Medida Indirecta</v>
          </cell>
          <cell r="E2949" t="str">
            <v>UN</v>
          </cell>
          <cell r="F2949">
            <v>1010920.1</v>
          </cell>
          <cell r="G2949">
            <v>42573</v>
          </cell>
        </row>
        <row r="2950">
          <cell r="C2950">
            <v>5462</v>
          </cell>
          <cell r="D2950" t="str">
            <v>Suministro E Instalacion De Bolardo Metalico (Ver Diseño)</v>
          </cell>
          <cell r="E2950" t="str">
            <v>UN</v>
          </cell>
          <cell r="F2950">
            <v>211833.16</v>
          </cell>
          <cell r="G2950">
            <v>42514</v>
          </cell>
        </row>
        <row r="2951">
          <cell r="C2951">
            <v>5463</v>
          </cell>
          <cell r="D2951" t="str">
            <v>Prvc. Suministro De Reducción De 1600 X 1700 Mm, Sn 2500, Incluye Unión Y Transporte</v>
          </cell>
          <cell r="E2951" t="str">
            <v>UN</v>
          </cell>
          <cell r="F2951">
            <v>6430000</v>
          </cell>
          <cell r="G2951">
            <v>42556</v>
          </cell>
        </row>
        <row r="2952">
          <cell r="C2952">
            <v>5464</v>
          </cell>
          <cell r="D2952" t="str">
            <v>Prvc. Instalación De Reducción De 1600 X 1700 Mm Pn 1 Sn 2500</v>
          </cell>
          <cell r="E2952" t="str">
            <v>UN</v>
          </cell>
          <cell r="F2952">
            <v>783367</v>
          </cell>
          <cell r="G2952">
            <v>42556</v>
          </cell>
        </row>
        <row r="2953">
          <cell r="C2953">
            <v>5465</v>
          </cell>
          <cell r="D2953" t="str">
            <v>Provisiones Para El Suministro E Instalacion De Juegos Infantiles Para Niños Entre Edades De 5 A 12 Años, Para El Mejoramiento Y Construccion De Parques Publicos, Canchas, Zonas Verdes Y Boulevares Fase Iv (Ver Diseño)</v>
          </cell>
          <cell r="E2953" t="str">
            <v>GL</v>
          </cell>
          <cell r="F2953">
            <v>700000000</v>
          </cell>
          <cell r="G2953">
            <v>42487</v>
          </cell>
        </row>
        <row r="2954">
          <cell r="C2954">
            <v>5466</v>
          </cell>
          <cell r="D2954" t="str">
            <v>Provisiones Para El Suministro E Instalacion De Juegos Infantiles Para Niños Entre Edades De 0 A 5 Años, Para El Mejoramiento Y Construccion De Parques Publicos, Canchas, Zonas Verdes Y Boulevares Fase Iv (Ver Diseño)</v>
          </cell>
          <cell r="E2954" t="str">
            <v>GL</v>
          </cell>
          <cell r="F2954">
            <v>250000000</v>
          </cell>
          <cell r="G2954">
            <v>42487</v>
          </cell>
        </row>
        <row r="2955">
          <cell r="C2955">
            <v>5467</v>
          </cell>
          <cell r="D2955" t="str">
            <v>Provisiones Para El Diseño, Suministro E Instalacion De Iluminacion, Para El Mejoramiento Y Construccion De Parques Publicos, Canchas, Zonas Verdes Y Boulevares Fase Iv (Ver Diseño)</v>
          </cell>
          <cell r="E2955" t="str">
            <v>GL</v>
          </cell>
          <cell r="F2955">
            <v>2857974400</v>
          </cell>
          <cell r="G2955">
            <v>42487</v>
          </cell>
        </row>
        <row r="2956">
          <cell r="C2956">
            <v>5468</v>
          </cell>
          <cell r="D2956" t="str">
            <v>Provision De Iluminacion Especial Con Colores Y Sonido (Ver Diseño)</v>
          </cell>
          <cell r="E2956" t="str">
            <v>GL</v>
          </cell>
          <cell r="F2956">
            <v>80000000</v>
          </cell>
          <cell r="G2956">
            <v>42487</v>
          </cell>
        </row>
        <row r="2957">
          <cell r="C2957">
            <v>5469</v>
          </cell>
          <cell r="D2957" t="str">
            <v>Malla Cal. 10 Forrada En Pvc En Tuberia Galvanizada De 2" Y Tuberia Galvanizada De 1" Parte Superior E Inferior, Incluye Pintura Del Cerramiento En Anticorrosivo Y Esmalte Color.</v>
          </cell>
          <cell r="E2957" t="str">
            <v>M2</v>
          </cell>
          <cell r="F2957">
            <v>60837.47</v>
          </cell>
          <cell r="G2957">
            <v>42514</v>
          </cell>
        </row>
        <row r="2958">
          <cell r="C2958">
            <v>5470</v>
          </cell>
          <cell r="D2958" t="str">
            <v>Prvc. Tendido De Línea Trif Conductor Aaac 559,5 Mcm (Darien)</v>
          </cell>
          <cell r="E2958" t="str">
            <v>ML</v>
          </cell>
          <cell r="F2958">
            <v>78878.86</v>
          </cell>
          <cell r="G2958">
            <v>42573</v>
          </cell>
        </row>
        <row r="2959">
          <cell r="C2959">
            <v>5471</v>
          </cell>
          <cell r="D2959" t="str">
            <v>Prvc. Instalación De Derivación Trif Rígida Acsr 477- Acsr 1/0</v>
          </cell>
          <cell r="E2959" t="str">
            <v>UN</v>
          </cell>
          <cell r="F2959">
            <v>580598.06999999995</v>
          </cell>
          <cell r="G2959">
            <v>42573</v>
          </cell>
        </row>
        <row r="2960">
          <cell r="C2960">
            <v>5472</v>
          </cell>
          <cell r="D2960" t="str">
            <v>Prvc. Instalación Cadena De Amarre 13.2 Kv Conductor T5 Cont Alta</v>
          </cell>
          <cell r="E2960" t="str">
            <v>UN</v>
          </cell>
          <cell r="F2960">
            <v>254882.05</v>
          </cell>
          <cell r="G2960">
            <v>42573</v>
          </cell>
        </row>
        <row r="2961">
          <cell r="C2961">
            <v>5473</v>
          </cell>
          <cell r="D2961" t="str">
            <v>Prvc. Instalación De Retención Pref. "Z" Ais 57/1 - 3 Acsr 447</v>
          </cell>
          <cell r="E2961" t="str">
            <v>UN</v>
          </cell>
          <cell r="F2961">
            <v>50130</v>
          </cell>
          <cell r="G2961">
            <v>42573</v>
          </cell>
        </row>
        <row r="2962">
          <cell r="C2962">
            <v>5474</v>
          </cell>
          <cell r="D2962" t="str">
            <v>Prvc. Instalación De Retención Pref. "Omega Dob" Ais 57/1 - 3 Acsr 477</v>
          </cell>
          <cell r="E2962" t="str">
            <v>UN</v>
          </cell>
          <cell r="F2962">
            <v>52229.02</v>
          </cell>
          <cell r="G2962">
            <v>42573</v>
          </cell>
        </row>
        <row r="2963">
          <cell r="C2963">
            <v>5475</v>
          </cell>
          <cell r="D2963" t="str">
            <v>Prvc. Reubicación De Medidor Monofásico De Medida Directa</v>
          </cell>
          <cell r="E2963" t="str">
            <v>UN</v>
          </cell>
          <cell r="F2963">
            <v>59485.32</v>
          </cell>
          <cell r="G2963">
            <v>42573</v>
          </cell>
        </row>
        <row r="2964">
          <cell r="C2964">
            <v>5476</v>
          </cell>
          <cell r="D2964" t="str">
            <v>Prvc. Reubicación De Equipo De Medida Semidirecta</v>
          </cell>
          <cell r="E2964" t="str">
            <v>UN</v>
          </cell>
          <cell r="F2964">
            <v>419306.13</v>
          </cell>
          <cell r="G2964">
            <v>42573</v>
          </cell>
        </row>
        <row r="2965">
          <cell r="C2965">
            <v>5477</v>
          </cell>
          <cell r="D2965" t="str">
            <v>Prvc. Certificación Retie</v>
          </cell>
          <cell r="E2965" t="str">
            <v>GL</v>
          </cell>
          <cell r="F2965">
            <v>34128433.5</v>
          </cell>
          <cell r="G2965">
            <v>42592</v>
          </cell>
        </row>
        <row r="2966">
          <cell r="C2966">
            <v>5478</v>
          </cell>
          <cell r="D2966" t="str">
            <v>Prvc. Certificación Retilap</v>
          </cell>
          <cell r="E2966" t="str">
            <v>GL</v>
          </cell>
          <cell r="F2966">
            <v>20712960</v>
          </cell>
          <cell r="G2966">
            <v>42592</v>
          </cell>
        </row>
        <row r="2967">
          <cell r="C2967">
            <v>5479</v>
          </cell>
          <cell r="D2967" t="str">
            <v>Prvc. Gestiones Ante Electricaribe</v>
          </cell>
          <cell r="E2967" t="str">
            <v>GL</v>
          </cell>
          <cell r="F2967">
            <v>8525000</v>
          </cell>
          <cell r="G2967">
            <v>42572</v>
          </cell>
        </row>
        <row r="2968">
          <cell r="C2968">
            <v>5486</v>
          </cell>
          <cell r="D2968" t="str">
            <v>Suministro E Instalacion De Cerramiento En Paneles De Malla Electrosoldada Galvanizada Con Aleacion De Aluminio 90/10 Recubierto Con Pintura Electrostatica En Resina De Poliester, Altura 2.40 Metros.</v>
          </cell>
          <cell r="E2968" t="str">
            <v>M2</v>
          </cell>
          <cell r="F2968">
            <v>110518.19</v>
          </cell>
          <cell r="G2968">
            <v>42496</v>
          </cell>
        </row>
        <row r="2969">
          <cell r="C2969">
            <v>5489</v>
          </cell>
          <cell r="D2969" t="str">
            <v>Suministro E Instalacion De Cerramiento En Paneles De Malla Electrosoldada Galvanizada Con Aleacion De Aluminio 90/10 Recubierto Con Pintura Electrostatica En Resina De Poliester, Altura 2.10 Metros</v>
          </cell>
          <cell r="E2969" t="str">
            <v>M2</v>
          </cell>
          <cell r="F2969">
            <v>123248.16</v>
          </cell>
          <cell r="G2969">
            <v>42496</v>
          </cell>
        </row>
        <row r="2970">
          <cell r="C2970">
            <v>5492</v>
          </cell>
          <cell r="D2970" t="str">
            <v>Suministro E Instalacion De Cerramiento En Paneles De Malla Electrosoldada Galvanizada Con Aleacion De Aluminio 90/10 Recubierto Con Pintura Electrostatica En Resina De Poliester, Altura 1.00 Metro, Para Cerramiento De Zona De Juegos Infantiles</v>
          </cell>
          <cell r="E2970" t="str">
            <v>ML</v>
          </cell>
          <cell r="F2970">
            <v>123011.93</v>
          </cell>
          <cell r="G2970">
            <v>42496</v>
          </cell>
        </row>
        <row r="2971">
          <cell r="C2971">
            <v>5493</v>
          </cell>
          <cell r="D2971" t="str">
            <v>Prvc. Certificación Retie</v>
          </cell>
          <cell r="E2971" t="str">
            <v>GL</v>
          </cell>
          <cell r="F2971">
            <v>64127647.799999997</v>
          </cell>
          <cell r="G2971">
            <v>42487</v>
          </cell>
        </row>
        <row r="2972">
          <cell r="C2972">
            <v>5494</v>
          </cell>
          <cell r="D2972" t="str">
            <v>Prvc. Certificación Retilap</v>
          </cell>
          <cell r="E2972" t="str">
            <v>GL</v>
          </cell>
          <cell r="F2972">
            <v>34737360</v>
          </cell>
          <cell r="G2972">
            <v>42487</v>
          </cell>
        </row>
        <row r="2973">
          <cell r="C2973">
            <v>5495</v>
          </cell>
          <cell r="D2973" t="str">
            <v>Prvc. Gestiones Ante Electricaribe</v>
          </cell>
          <cell r="E2973" t="str">
            <v>GL</v>
          </cell>
          <cell r="F2973">
            <v>9803721.2400000002</v>
          </cell>
          <cell r="G2973">
            <v>42487</v>
          </cell>
        </row>
        <row r="2974">
          <cell r="C2974">
            <v>5498</v>
          </cell>
          <cell r="D2974" t="str">
            <v>Revisión, Cambio, Anclaje De Tubería Eléctrica Conduit Existente, Incluye Curvas, Uniones</v>
          </cell>
          <cell r="E2974" t="str">
            <v>GL</v>
          </cell>
          <cell r="F2974">
            <v>900000</v>
          </cell>
          <cell r="G2974">
            <v>42488</v>
          </cell>
        </row>
        <row r="2975">
          <cell r="C2975">
            <v>5501</v>
          </cell>
          <cell r="D2975" t="str">
            <v>Suministro E Instalación De Cubierta En Lámina Trapezoidal De Aluminio (6.00 X 0.050), Incluye Ganchos De Fijación De Aluminio Completo De 6" Tor Esp 1/4"</v>
          </cell>
          <cell r="E2975" t="str">
            <v>M2</v>
          </cell>
          <cell r="F2975">
            <v>43957.69</v>
          </cell>
          <cell r="G2975">
            <v>42489</v>
          </cell>
        </row>
        <row r="2976">
          <cell r="C2976">
            <v>5502</v>
          </cell>
          <cell r="D2976" t="str">
            <v>Suministro E Instalación De Lampara De Empotrar At - Down - 30W Cw White 100 - 277V</v>
          </cell>
          <cell r="E2976" t="str">
            <v>UN</v>
          </cell>
          <cell r="F2976">
            <v>305823.07</v>
          </cell>
          <cell r="G2976">
            <v>42489</v>
          </cell>
        </row>
        <row r="2977">
          <cell r="C2977">
            <v>5503</v>
          </cell>
          <cell r="D2977" t="str">
            <v>Suministro E Instalación De Lámpara De Empotrar Downligth  Led At - Down - 22W Cw</v>
          </cell>
          <cell r="E2977" t="str">
            <v>UN</v>
          </cell>
          <cell r="F2977">
            <v>264065.39</v>
          </cell>
          <cell r="G2977">
            <v>42557</v>
          </cell>
        </row>
        <row r="2978">
          <cell r="C2978">
            <v>5504</v>
          </cell>
          <cell r="D2978" t="str">
            <v>Desmonte De Unidad Interior De Acondicionador De Aire Tipo Split Y Reubicación</v>
          </cell>
          <cell r="E2978" t="str">
            <v>UN</v>
          </cell>
          <cell r="F2978">
            <v>250000</v>
          </cell>
          <cell r="G2978">
            <v>42492</v>
          </cell>
        </row>
        <row r="2979">
          <cell r="C2979">
            <v>5505</v>
          </cell>
          <cell r="D2979" t="str">
            <v>Desmonte De Unidad Exterior De Acondicionador De Aire Tipo Split Y Reubicación</v>
          </cell>
          <cell r="E2979" t="str">
            <v>UN</v>
          </cell>
          <cell r="F2979">
            <v>250000</v>
          </cell>
          <cell r="G2979">
            <v>42492</v>
          </cell>
        </row>
        <row r="2980">
          <cell r="C2980">
            <v>5506</v>
          </cell>
          <cell r="D2980" t="str">
            <v>Desmonte Y Reubicación De Luminaria (Incluye Arreglo De Cielo Raso En Drywall)</v>
          </cell>
          <cell r="E2980" t="str">
            <v>UN</v>
          </cell>
          <cell r="F2980">
            <v>100000</v>
          </cell>
          <cell r="G2980">
            <v>42492</v>
          </cell>
        </row>
        <row r="2981">
          <cell r="C2981">
            <v>5507</v>
          </cell>
          <cell r="D2981" t="str">
            <v>Placa Aligerada En Metaldeck, De Espesor 0.20 Metros, Incluye Estudio De Suelos Y Diseño Estructural</v>
          </cell>
          <cell r="E2981" t="str">
            <v>M2</v>
          </cell>
          <cell r="F2981">
            <v>199638</v>
          </cell>
          <cell r="G2981">
            <v>42492</v>
          </cell>
        </row>
        <row r="2982">
          <cell r="C2982">
            <v>5508</v>
          </cell>
          <cell r="D2982" t="str">
            <v>Capitulo - Muros En Sistema Drywall Y Zócalos</v>
          </cell>
          <cell r="E2982" t="str">
            <v>SD</v>
          </cell>
          <cell r="F2982">
            <v>0</v>
          </cell>
          <cell r="G2982">
            <v>42492</v>
          </cell>
        </row>
        <row r="2983">
          <cell r="C2983">
            <v>5510</v>
          </cell>
          <cell r="D2983" t="str">
            <v>Aplicacion De Geotextil Tejido De Poliester De 41.0 Kn/M, Tipo T 2400 Fortex Bx-40</v>
          </cell>
          <cell r="E2983" t="str">
            <v>M2</v>
          </cell>
          <cell r="F2983">
            <v>6263.33</v>
          </cell>
          <cell r="G2983">
            <v>42500</v>
          </cell>
        </row>
        <row r="2984">
          <cell r="C2984">
            <v>5512</v>
          </cell>
          <cell r="D2984" t="str">
            <v>Pago De Servicios Publicos</v>
          </cell>
          <cell r="E2984" t="str">
            <v>ME</v>
          </cell>
          <cell r="F2984">
            <v>350000</v>
          </cell>
          <cell r="G2984">
            <v>42509</v>
          </cell>
        </row>
        <row r="2985">
          <cell r="C2985">
            <v>5513</v>
          </cell>
          <cell r="D2985" t="str">
            <v>Edu. Campamento E Instalaciones Provisionales (Ver Diseño)</v>
          </cell>
          <cell r="E2985" t="str">
            <v>ME</v>
          </cell>
          <cell r="F2985">
            <v>4532238.3099999996</v>
          </cell>
          <cell r="G2985">
            <v>42524</v>
          </cell>
        </row>
        <row r="2986">
          <cell r="C2986">
            <v>5516</v>
          </cell>
          <cell r="D2986" t="str">
            <v>Edu. Concreto Para Losa Maciza De 4000 Psi, E= 0.20 Metros, Con Vigas Descolgadas De Altura 0.70, No Incluye Acero De Refuerzo (Ver Diseño)</v>
          </cell>
          <cell r="E2986" t="str">
            <v>M2</v>
          </cell>
          <cell r="F2986">
            <v>185493.09</v>
          </cell>
          <cell r="G2986">
            <v>42524</v>
          </cell>
        </row>
        <row r="2987">
          <cell r="C2987">
            <v>5519</v>
          </cell>
          <cell r="D2987" t="str">
            <v>Edu. Levante En Ladrillo Prensado Portante Tipo Santafe De 0.29 X 0.14 X 0.09 Metros, Incluye Mortero De Pega 1:4 Mas Repelente De Fachada</v>
          </cell>
          <cell r="E2987" t="str">
            <v>M2</v>
          </cell>
          <cell r="F2987">
            <v>56604.7</v>
          </cell>
          <cell r="G2987">
            <v>42524</v>
          </cell>
        </row>
        <row r="2988">
          <cell r="C2988">
            <v>5520</v>
          </cell>
          <cell r="D2988" t="str">
            <v>Edu. Refuerzo Horizontal Para Mampostería</v>
          </cell>
          <cell r="E2988" t="str">
            <v>ML</v>
          </cell>
          <cell r="F2988">
            <v>3092.83</v>
          </cell>
          <cell r="G2988">
            <v>42534</v>
          </cell>
        </row>
        <row r="2989">
          <cell r="C2989">
            <v>5521</v>
          </cell>
          <cell r="D2989" t="str">
            <v>Alfagía De 0.08 Metros De Espesor  X 0.20 Metros De Ancho, En Concreto De 3000 Psi, Incluye Acero De Refuerzo</v>
          </cell>
          <cell r="E2989" t="str">
            <v>ML</v>
          </cell>
          <cell r="F2989">
            <v>24819.98</v>
          </cell>
          <cell r="G2989">
            <v>42524</v>
          </cell>
        </row>
        <row r="2990">
          <cell r="C2990">
            <v>5523</v>
          </cell>
          <cell r="D2990" t="str">
            <v>Edu. Concreto Para Losa Maciza De 4000 Psi Premezclado, E= 0.15 Metros, Con Vigas Descolgadas De Altura 0.70, No Incluye Acero De Refuerzo (Ver Diseño)</v>
          </cell>
          <cell r="E2990" t="str">
            <v>M2</v>
          </cell>
          <cell r="F2990">
            <v>162422.92000000001</v>
          </cell>
          <cell r="G2990">
            <v>42524</v>
          </cell>
        </row>
        <row r="2991">
          <cell r="C2991">
            <v>5524</v>
          </cell>
          <cell r="D2991" t="str">
            <v>Edu. Piso Tipo Duropiso De 33.8 Cm X 33.8 Cm, Antideslizante O Similar</v>
          </cell>
          <cell r="E2991" t="str">
            <v>M2</v>
          </cell>
          <cell r="F2991">
            <v>62365.67</v>
          </cell>
          <cell r="G2991">
            <v>42534</v>
          </cell>
        </row>
        <row r="2992">
          <cell r="C2992">
            <v>5525</v>
          </cell>
          <cell r="D2992" t="str">
            <v>Piso De Arena Caja De Bateo E = 0.20 Metros</v>
          </cell>
          <cell r="E2992" t="str">
            <v>M2</v>
          </cell>
          <cell r="F2992">
            <v>17255.330000000002</v>
          </cell>
          <cell r="G2992">
            <v>42524</v>
          </cell>
        </row>
        <row r="2993">
          <cell r="C2993">
            <v>5528</v>
          </cell>
          <cell r="D2993" t="str">
            <v>Edu. Punto De Ventilacion Sanitaria De 3"(Ver Diseño)</v>
          </cell>
          <cell r="E2993" t="str">
            <v>UN</v>
          </cell>
          <cell r="F2993">
            <v>29564.35</v>
          </cell>
          <cell r="G2993">
            <v>42524</v>
          </cell>
        </row>
        <row r="2994">
          <cell r="C2994">
            <v>5529</v>
          </cell>
          <cell r="D2994" t="str">
            <v>Edu. Cerramiento Perimetral En Aluminio Y Muro Pintado Con Recubrimiento Exterior, Incluye Cimiento, Viga De Amarre. Columnas En Bloque Tipo Split, Elementos Verticales (Según Diseño)</v>
          </cell>
          <cell r="E2994" t="str">
            <v>ML</v>
          </cell>
          <cell r="F2994">
            <v>825000</v>
          </cell>
          <cell r="G2994">
            <v>42524</v>
          </cell>
        </row>
        <row r="2995">
          <cell r="C2995">
            <v>5530</v>
          </cell>
          <cell r="D2995" t="str">
            <v>Edu. Pradización Incluye Arena Negra</v>
          </cell>
          <cell r="E2995" t="str">
            <v>M2</v>
          </cell>
          <cell r="F2995">
            <v>20000</v>
          </cell>
          <cell r="G2995">
            <v>42578</v>
          </cell>
        </row>
        <row r="2996">
          <cell r="C2996">
            <v>5531</v>
          </cell>
          <cell r="D2996" t="str">
            <v>Edu. Suministro E Instalación De Silletería Para Gradas</v>
          </cell>
          <cell r="E2996" t="str">
            <v>UN</v>
          </cell>
          <cell r="F2996">
            <v>500750</v>
          </cell>
          <cell r="G2996">
            <v>42524</v>
          </cell>
        </row>
        <row r="2997">
          <cell r="C2997">
            <v>5532</v>
          </cell>
          <cell r="D2997" t="str">
            <v>Edu. Suministro E Instalación De Minisplit Inverter Power Bue Ii De 24000 Btu, Incluye Tubería De Cobre, Refrigerante Ecológico - Nitrógeno</v>
          </cell>
          <cell r="E2997" t="str">
            <v>UN</v>
          </cell>
          <cell r="F2997">
            <v>6283129.21</v>
          </cell>
          <cell r="G2997">
            <v>42524</v>
          </cell>
        </row>
        <row r="2998">
          <cell r="C2998">
            <v>5533</v>
          </cell>
          <cell r="D2998" t="str">
            <v>Edu. Suministro E Instalación De Aire Acondicionado Central De 5 Toneladas Serie 13, Incluye Tubería De Cobre - Refrigerante Ecológico - Nitrógeno</v>
          </cell>
          <cell r="E2998" t="str">
            <v>UN</v>
          </cell>
          <cell r="F2998">
            <v>21095282.719999999</v>
          </cell>
          <cell r="G2998">
            <v>42538</v>
          </cell>
        </row>
        <row r="2999">
          <cell r="C2999">
            <v>5534</v>
          </cell>
          <cell r="D2999" t="str">
            <v>Edu. Suministro E Instalación De Aire Acondicionado Central Tipo Paquete De 15 Toneladas, Incluye Tubería De Cobre - Refrigerante Ecológico - Nitrógeno</v>
          </cell>
          <cell r="E2999" t="str">
            <v>UN</v>
          </cell>
          <cell r="F2999">
            <v>76525412.379999995</v>
          </cell>
          <cell r="G2999">
            <v>42524</v>
          </cell>
        </row>
        <row r="3000">
          <cell r="C3000">
            <v>5535</v>
          </cell>
          <cell r="D3000" t="str">
            <v>Edu. Suministro E Instalación De Aire Acondicionado Central Tipo Paquete De 20 Toneladas, Incluye Tubería De Cobre - Refrigerante Ecológico - Nitrógeno</v>
          </cell>
          <cell r="E3000" t="str">
            <v>UN</v>
          </cell>
          <cell r="F3000">
            <v>96291888.560000002</v>
          </cell>
          <cell r="G3000">
            <v>42524</v>
          </cell>
        </row>
        <row r="3001">
          <cell r="C3001">
            <v>5536</v>
          </cell>
          <cell r="D3001" t="str">
            <v>Edu. Suministro E Instalación De Aire Acondicionado Central Tipo Paquete De 30 Toneladas, Incluye Tubería De Cobre - Refrigerante Ecológico - Nitrógeno</v>
          </cell>
          <cell r="E3001" t="str">
            <v>UN</v>
          </cell>
          <cell r="F3001">
            <v>122346452.05</v>
          </cell>
          <cell r="G3001">
            <v>42534</v>
          </cell>
        </row>
        <row r="3002">
          <cell r="C3002">
            <v>5543</v>
          </cell>
          <cell r="D3002" t="str">
            <v>Edu. Suministro E Instalacion De Bombas Sumergibles, Incluye: Tablero De Control, Protectores, Tuberia Y Accesorios Para La Succion Y Descarga De Las Bombas (Ver Diseño)</v>
          </cell>
          <cell r="E3002" t="str">
            <v>UN</v>
          </cell>
          <cell r="F3002">
            <v>2609589.9</v>
          </cell>
          <cell r="G3002">
            <v>42534</v>
          </cell>
        </row>
        <row r="3003">
          <cell r="C3003">
            <v>5554</v>
          </cell>
          <cell r="D3003" t="str">
            <v>Edu. Suministro E Instalacion De Bombas Sumergibles, Incluye Tablero De Control, Protectores, Tuberia Y Accesorios Para La Succion Y Descarga De Las Bombasumergibles</v>
          </cell>
          <cell r="E3003" t="str">
            <v>UN</v>
          </cell>
          <cell r="F3003">
            <v>2881097.23</v>
          </cell>
          <cell r="G3003">
            <v>42538</v>
          </cell>
        </row>
        <row r="3004">
          <cell r="C3004">
            <v>5556</v>
          </cell>
          <cell r="D3004" t="str">
            <v>Edu. Suministro E Instalación De Pantalla Led De 12 X 4 Metros 7000 Nits Full Hd, Incluye Software Y Estructura Para Pantalla</v>
          </cell>
          <cell r="E3004" t="str">
            <v>UN</v>
          </cell>
          <cell r="F3004">
            <v>1003500000</v>
          </cell>
          <cell r="G3004">
            <v>42524</v>
          </cell>
        </row>
        <row r="3005">
          <cell r="C3005">
            <v>5557</v>
          </cell>
          <cell r="D3005" t="str">
            <v>Edu. Suministro E Instalación De Iluminación Led Tecnología Tipo Musco Para Cancha Principal</v>
          </cell>
          <cell r="E3005" t="str">
            <v>UN</v>
          </cell>
          <cell r="F3005">
            <v>2008500000</v>
          </cell>
          <cell r="G3005">
            <v>42524</v>
          </cell>
        </row>
        <row r="3006">
          <cell r="C3006">
            <v>5558</v>
          </cell>
          <cell r="D3006" t="str">
            <v>Edu. Ascensor Eléctrico De Adherencia De 1 M/S De Velocidad, 3 Paradas, 750 Kg De Carga Nominal, Con Capacidad Para 10 Personas, Nivel Básico De Acabado En Cabina De 2000 X 1650 X 2200 Mm, Maniobra Colectiva De Bajada, Puertas Interiores Automáticas De Acero Inoxidable Y Puertas Exteriores Automáticas En Acero De 800 X 2000 Mm</v>
          </cell>
          <cell r="E3006" t="str">
            <v>UN</v>
          </cell>
          <cell r="F3006">
            <v>150000000</v>
          </cell>
          <cell r="G3006">
            <v>42524</v>
          </cell>
        </row>
        <row r="3007">
          <cell r="C3007">
            <v>5560</v>
          </cell>
          <cell r="D3007" t="str">
            <v>Edu. Construccion De Carcamo De 0.3 X 0.3 En Concreto Reforzado Para Captacion Y Bombeo De Aguas Lluvias (Ver Diseño)</v>
          </cell>
          <cell r="E3007" t="str">
            <v>UN</v>
          </cell>
          <cell r="F3007">
            <v>99360.38</v>
          </cell>
          <cell r="G3007">
            <v>42524</v>
          </cell>
        </row>
        <row r="3008">
          <cell r="C3008">
            <v>5562</v>
          </cell>
          <cell r="D3008" t="str">
            <v>Edu. Canal Perimetral En Concreto De 3000 Psi Cubiertas Axh: 0.30X0.30 Metros (Ver Diseño)</v>
          </cell>
          <cell r="E3008" t="str">
            <v>ML</v>
          </cell>
          <cell r="F3008">
            <v>88425.81</v>
          </cell>
          <cell r="G3008">
            <v>42538</v>
          </cell>
        </row>
        <row r="3009">
          <cell r="C3009">
            <v>5564</v>
          </cell>
          <cell r="D3009" t="str">
            <v>Edu. Canal Perimetral En Concreto De 3000 Psi Cubiertas Axh: 0.20X0.20 Metros (Ver Diseño)</v>
          </cell>
          <cell r="E3009" t="str">
            <v>ML</v>
          </cell>
          <cell r="F3009">
            <v>59175.81</v>
          </cell>
          <cell r="G3009">
            <v>42538</v>
          </cell>
        </row>
        <row r="3010">
          <cell r="C3010">
            <v>5567</v>
          </cell>
          <cell r="D3010" t="str">
            <v>Edu. Suministro E Instalacion De Tuberia De 3" Pvc (Ver Diseño)</v>
          </cell>
          <cell r="E3010" t="str">
            <v>ML</v>
          </cell>
          <cell r="F3010">
            <v>36187.730000000003</v>
          </cell>
          <cell r="G3010">
            <v>42578</v>
          </cell>
        </row>
        <row r="3011">
          <cell r="C3011">
            <v>5574</v>
          </cell>
          <cell r="D3011" t="str">
            <v>Edu. Suministro E Instalacion De Valvula Reguladora De Presion (40-60 Psi) Ver Diseño</v>
          </cell>
          <cell r="E3011" t="str">
            <v>UN</v>
          </cell>
          <cell r="F3011">
            <v>55108.33</v>
          </cell>
          <cell r="G3011">
            <v>42578</v>
          </cell>
        </row>
        <row r="3012">
          <cell r="C3012">
            <v>5578</v>
          </cell>
          <cell r="D3012" t="str">
            <v>Edu. Suministro E Instalacion De Bombas Sumergible, Incluye Sistema Hidroneumatico, Tablero De Control, Manometro,Protectores, Etc. (Ver Diseño)</v>
          </cell>
          <cell r="E3012" t="str">
            <v>UN</v>
          </cell>
          <cell r="F3012">
            <v>6860389.0700000003</v>
          </cell>
          <cell r="G3012">
            <v>42524</v>
          </cell>
        </row>
        <row r="3013">
          <cell r="C3013">
            <v>5579</v>
          </cell>
          <cell r="D3013" t="str">
            <v>Edu. Terreno De Juego, Incluye Obras De Filtro, Relleno Y Grama</v>
          </cell>
          <cell r="E3013" t="str">
            <v>M2</v>
          </cell>
          <cell r="F3013">
            <v>160955.37</v>
          </cell>
          <cell r="G3013">
            <v>42524</v>
          </cell>
        </row>
        <row r="3014">
          <cell r="C3014">
            <v>5580</v>
          </cell>
          <cell r="D3014" t="str">
            <v>Edu. Mantenimiento Cancha De Ligas Menores, Incluye Filtro, Relleno Y Grama</v>
          </cell>
          <cell r="E3014" t="str">
            <v>M2</v>
          </cell>
          <cell r="F3014">
            <v>160955.37</v>
          </cell>
          <cell r="G3014">
            <v>42524</v>
          </cell>
        </row>
        <row r="3015">
          <cell r="C3015">
            <v>5582</v>
          </cell>
          <cell r="D3015" t="str">
            <v>Edu. Suministro E Instalacion De Tuberia Y Accesorios De Descarga Al Interior Del Cuarto De Bombas (Ver Diseño)</v>
          </cell>
          <cell r="E3015" t="str">
            <v>UN</v>
          </cell>
          <cell r="F3015">
            <v>5650347.0300000003</v>
          </cell>
          <cell r="G3015">
            <v>42538</v>
          </cell>
        </row>
        <row r="3016">
          <cell r="C3016">
            <v>5584</v>
          </cell>
          <cell r="D3016" t="str">
            <v>Edu. Suministro E Instalacion De Tuberia Hierro Ductil Ranurado De 6" Sch 40 (Ver Diseño)</v>
          </cell>
          <cell r="E3016" t="str">
            <v>ML</v>
          </cell>
          <cell r="F3016">
            <v>75644.38</v>
          </cell>
          <cell r="G3016">
            <v>42524</v>
          </cell>
        </row>
        <row r="3017">
          <cell r="C3017">
            <v>5586</v>
          </cell>
          <cell r="D3017" t="str">
            <v>Edu. Suministro E Instalacion De Tuberia Hierro Ductil Ranurado De 4" Sch 40 (Ver Diseño)</v>
          </cell>
          <cell r="E3017" t="str">
            <v>ML</v>
          </cell>
          <cell r="F3017">
            <v>62425.01</v>
          </cell>
          <cell r="G3017">
            <v>42578</v>
          </cell>
        </row>
        <row r="3018">
          <cell r="C3018">
            <v>5589</v>
          </cell>
          <cell r="D3018" t="str">
            <v>Edu. Suministro E Instalacion De Tuberia De Hierro Ductil Ranurado De 1" Sch 40</v>
          </cell>
          <cell r="E3018" t="str">
            <v>ML</v>
          </cell>
          <cell r="F3018">
            <v>32835.42</v>
          </cell>
          <cell r="G3018">
            <v>42538</v>
          </cell>
        </row>
        <row r="3019">
          <cell r="C3019">
            <v>5592</v>
          </cell>
          <cell r="D3019" t="str">
            <v>Edu. Suministro E Instalacion De Tuberia Hierro Ductil Ranurado De 1 1/2" Sch 40 (Ver Diseño)</v>
          </cell>
          <cell r="E3019" t="str">
            <v>ML</v>
          </cell>
          <cell r="F3019">
            <v>41898.65</v>
          </cell>
          <cell r="G3019">
            <v>42578</v>
          </cell>
        </row>
        <row r="3020">
          <cell r="C3020">
            <v>5593</v>
          </cell>
          <cell r="D3020" t="str">
            <v>Edu. Suministro E Instalacion De Tuberia Hierro Ductil Ranurado De 1 1/4" Sch 40 (Ver Diseño)</v>
          </cell>
          <cell r="E3020" t="str">
            <v>ML</v>
          </cell>
          <cell r="F3020">
            <v>37898.65</v>
          </cell>
          <cell r="G3020">
            <v>42524</v>
          </cell>
        </row>
        <row r="3021">
          <cell r="C3021">
            <v>5594</v>
          </cell>
          <cell r="D3021" t="str">
            <v>Suministro E Instalación De Tubería De Agua Potable Pvc D = 2" Para Riego</v>
          </cell>
          <cell r="E3021" t="str">
            <v>ML</v>
          </cell>
          <cell r="F3021">
            <v>49510.22</v>
          </cell>
          <cell r="G3021">
            <v>42524</v>
          </cell>
        </row>
        <row r="3022">
          <cell r="C3022">
            <v>5595</v>
          </cell>
          <cell r="D3022" t="str">
            <v>Edu. Suministro E Instalación De Reflector Aero - Led</v>
          </cell>
          <cell r="E3022" t="str">
            <v>UN</v>
          </cell>
          <cell r="F3022">
            <v>4670000</v>
          </cell>
          <cell r="G3022">
            <v>42524</v>
          </cell>
        </row>
        <row r="3023">
          <cell r="C3023">
            <v>5598</v>
          </cell>
          <cell r="D3023" t="str">
            <v>Suministro E Instalación De Breaker Industrial De 3 X 300 A.</v>
          </cell>
          <cell r="E3023" t="str">
            <v>UN</v>
          </cell>
          <cell r="F3023">
            <v>845711.75</v>
          </cell>
          <cell r="G3023">
            <v>42524</v>
          </cell>
        </row>
        <row r="3024">
          <cell r="C3024">
            <v>5599</v>
          </cell>
          <cell r="D3024" t="str">
            <v>Edu. Suministro E Instalacion De Tuberia Hierro Ductil Ranurado De 2" Sch 40 (Ver Diseño)</v>
          </cell>
          <cell r="E3024" t="str">
            <v>ML</v>
          </cell>
          <cell r="F3024">
            <v>48898.65</v>
          </cell>
          <cell r="G3024">
            <v>42578</v>
          </cell>
        </row>
        <row r="3025">
          <cell r="C3025">
            <v>5601</v>
          </cell>
          <cell r="D3025" t="str">
            <v>Edu. Suministro E Instalacion De Tuberia Hierro Ductil Ranurado De 2 1/2" Sch 40 (Ver Diseño)</v>
          </cell>
          <cell r="E3025" t="str">
            <v>ML</v>
          </cell>
          <cell r="F3025">
            <v>52898.65</v>
          </cell>
          <cell r="G3025">
            <v>42578</v>
          </cell>
        </row>
        <row r="3026">
          <cell r="C3026">
            <v>5603</v>
          </cell>
          <cell r="D3026" t="str">
            <v>Edu. Suministro E Instalacion De Punto De 1/2" Rci (Ver Diseño)</v>
          </cell>
          <cell r="E3026" t="str">
            <v>UN</v>
          </cell>
          <cell r="F3026">
            <v>78879.63</v>
          </cell>
          <cell r="G3026">
            <v>42538</v>
          </cell>
        </row>
        <row r="3027">
          <cell r="C3027">
            <v>5606</v>
          </cell>
          <cell r="D3027" t="str">
            <v>Edu. Suministro E Instalacion De Gabinetes Contraincendio Tipo Ii (Ver Diseño)</v>
          </cell>
          <cell r="E3027" t="str">
            <v>UN</v>
          </cell>
          <cell r="F3027">
            <v>4844820.57</v>
          </cell>
          <cell r="G3027">
            <v>42578</v>
          </cell>
        </row>
        <row r="3028">
          <cell r="C3028">
            <v>5608</v>
          </cell>
          <cell r="D3028" t="str">
            <v>Edu. Suministro E Instalacion De Siamesa En Bronce En Yee De 4" Segun Especificaciones Del Material (Ver Diseño)</v>
          </cell>
          <cell r="E3028" t="str">
            <v>UN</v>
          </cell>
          <cell r="F3028">
            <v>3111200</v>
          </cell>
          <cell r="G3028">
            <v>42578</v>
          </cell>
        </row>
        <row r="3029">
          <cell r="C3029">
            <v>5610</v>
          </cell>
          <cell r="D3029" t="str">
            <v>Edu. Suministro E Instalacion De Equipo De Bombeo Sistema Contraincendio-Bomba Centrifuga De Alta Eficiencia Carcaza En Hierro Y Rodete En Acero Inoxidable, Tres (3) Fases 220/440 Hdt 83 M Y 270 Gpm (Ver Diseño)</v>
          </cell>
          <cell r="E3029" t="str">
            <v>UN</v>
          </cell>
          <cell r="F3029">
            <v>5907526.8899999997</v>
          </cell>
          <cell r="G3029">
            <v>42592</v>
          </cell>
        </row>
        <row r="3030">
          <cell r="C3030">
            <v>5612</v>
          </cell>
          <cell r="D3030" t="str">
            <v>Edu. Suministro E Instalacion De Equipo De Bombeo Sistema Contraincendio, Bomba Jockey De 3 Hp, Incluye Tablero De Control, Proteccion Contra Corto Circuito, Sobre Carga, Caida De Fase Y Alarma Sonora (Ver Diseño)</v>
          </cell>
          <cell r="E3030" t="str">
            <v>UN</v>
          </cell>
          <cell r="F3030">
            <v>3807526.89</v>
          </cell>
          <cell r="G3030">
            <v>42618</v>
          </cell>
        </row>
        <row r="3031">
          <cell r="C3031">
            <v>5613</v>
          </cell>
          <cell r="D3031" t="str">
            <v>Edu. Tuberia Y Accesorios De Descarga Al Interior Del Cuarto De Bombas Contraincendio (Ver Diseño)</v>
          </cell>
          <cell r="E3031" t="str">
            <v>UN</v>
          </cell>
          <cell r="F3031">
            <v>6839868.4199999999</v>
          </cell>
          <cell r="G3031">
            <v>42538</v>
          </cell>
        </row>
        <row r="3032">
          <cell r="C3032">
            <v>5615</v>
          </cell>
          <cell r="D3032" t="str">
            <v>Edu. Suministro E Instalacion De Valvula Cheque Bronce Comp 125 Lbs China 1 1/4" (Ver Diseño)</v>
          </cell>
          <cell r="E3032" t="str">
            <v>UN</v>
          </cell>
          <cell r="F3032">
            <v>186196.04</v>
          </cell>
          <cell r="G3032">
            <v>42538</v>
          </cell>
        </row>
        <row r="3033">
          <cell r="C3033">
            <v>5616</v>
          </cell>
          <cell r="D3033" t="str">
            <v>Edu. Terminal Interior Contractil En Frio 15 Kv Cable 1/0 (Ver Diseño)</v>
          </cell>
          <cell r="E3033" t="str">
            <v>UN</v>
          </cell>
          <cell r="F3033">
            <v>303623.65000000002</v>
          </cell>
          <cell r="G3033">
            <v>42538</v>
          </cell>
        </row>
        <row r="3034">
          <cell r="C3034">
            <v>5620</v>
          </cell>
          <cell r="D3034" t="str">
            <v>Edu. Suministro E Instalacion De Transformador Tipo Seco 800 Kva Con Celda (Ver Diseño)</v>
          </cell>
          <cell r="E3034" t="str">
            <v>UN</v>
          </cell>
          <cell r="F3034">
            <v>105798782.04000001</v>
          </cell>
          <cell r="G3034">
            <v>42538</v>
          </cell>
        </row>
        <row r="3035">
          <cell r="C3035">
            <v>5622</v>
          </cell>
          <cell r="D3035" t="str">
            <v>Edu. Celda De Proteccion Mt 15 Kv Aislada En Aire (Ver Diseño)</v>
          </cell>
          <cell r="E3035" t="str">
            <v>UN</v>
          </cell>
          <cell r="F3035">
            <v>11729319.18</v>
          </cell>
          <cell r="G3035">
            <v>42538</v>
          </cell>
        </row>
        <row r="3036">
          <cell r="C3036">
            <v>5629</v>
          </cell>
          <cell r="D3036" t="str">
            <v>Edu. Instalacion De Equipo De Medida Indirecta Tipo Exterior De Tres Elementos (Ver Diseño)</v>
          </cell>
          <cell r="E3036" t="str">
            <v>UN</v>
          </cell>
          <cell r="F3036">
            <v>11433010.800000001</v>
          </cell>
          <cell r="G3036">
            <v>42538</v>
          </cell>
        </row>
        <row r="3037">
          <cell r="C3037">
            <v>5631</v>
          </cell>
          <cell r="D3037" t="str">
            <v>Edu. Tablero Trifasico Autosoportado De 66 Circuitos (Ver Diseño)</v>
          </cell>
          <cell r="E3037" t="str">
            <v>UN</v>
          </cell>
          <cell r="F3037">
            <v>6114857.5499999998</v>
          </cell>
          <cell r="G3037">
            <v>42534</v>
          </cell>
        </row>
        <row r="3038">
          <cell r="C3038">
            <v>5633</v>
          </cell>
          <cell r="D3038" t="str">
            <v>Edu. Breaker Tipo Industrial De 3X20 A (Ver Diseño)</v>
          </cell>
          <cell r="E3038" t="str">
            <v>UN</v>
          </cell>
          <cell r="F3038">
            <v>91614.06</v>
          </cell>
          <cell r="G3038">
            <v>42524</v>
          </cell>
        </row>
        <row r="3039">
          <cell r="C3039">
            <v>5635</v>
          </cell>
          <cell r="D3039" t="str">
            <v>Edu. Transferencia Trifasica Automatica De 75 Kva (Ver Diseño)</v>
          </cell>
          <cell r="E3039" t="str">
            <v>UN</v>
          </cell>
          <cell r="F3039">
            <v>8820889.4199999999</v>
          </cell>
          <cell r="G3039">
            <v>42524</v>
          </cell>
        </row>
        <row r="3040">
          <cell r="C3040">
            <v>5637</v>
          </cell>
          <cell r="D3040" t="str">
            <v>Edu. Transferencia Trifasica Automatica De 45 Kva (Ver Diseño)</v>
          </cell>
          <cell r="E3040" t="str">
            <v>UN</v>
          </cell>
          <cell r="F3040">
            <v>6720599.4199999999</v>
          </cell>
          <cell r="G3040">
            <v>42524</v>
          </cell>
        </row>
        <row r="3041">
          <cell r="C3041">
            <v>5643</v>
          </cell>
          <cell r="D3041" t="str">
            <v>Edu. Banco Automatico De Condensadores De 200 A (Ver Diseño)</v>
          </cell>
          <cell r="E3041" t="str">
            <v>UN</v>
          </cell>
          <cell r="F3041">
            <v>7735730.9400000004</v>
          </cell>
          <cell r="G3041">
            <v>42538</v>
          </cell>
        </row>
        <row r="3042">
          <cell r="C3042">
            <v>5649</v>
          </cell>
          <cell r="D3042" t="str">
            <v>Edu. Cimentacion Para Apoyo Metalico Poligonal De 6.00 Metros (Ver Diseño)</v>
          </cell>
          <cell r="E3042" t="str">
            <v>UN</v>
          </cell>
          <cell r="F3042">
            <v>130396.98</v>
          </cell>
          <cell r="G3042">
            <v>42534</v>
          </cell>
        </row>
        <row r="3043">
          <cell r="C3043">
            <v>5650</v>
          </cell>
          <cell r="D3043" t="str">
            <v>Edu. Suministro E Instalación De Cable Utp Categoría 6A</v>
          </cell>
          <cell r="E3043" t="str">
            <v>ML</v>
          </cell>
          <cell r="F3043">
            <v>3676.25</v>
          </cell>
          <cell r="G3043">
            <v>42538</v>
          </cell>
        </row>
        <row r="3044">
          <cell r="C3044">
            <v>5651</v>
          </cell>
          <cell r="D3044" t="str">
            <v>Edu. Suministro E Instalación De Acces Point</v>
          </cell>
          <cell r="E3044" t="str">
            <v>UN</v>
          </cell>
          <cell r="F3044">
            <v>935555.81</v>
          </cell>
          <cell r="G3044">
            <v>42578</v>
          </cell>
        </row>
        <row r="3045">
          <cell r="C3045">
            <v>5652</v>
          </cell>
          <cell r="D3045" t="str">
            <v>Edu. Suministro E Instalación De Rack Comunicación De 210 X 60 X 80 (Gabinete De Piso Netlink 42U Doble Puerta)</v>
          </cell>
          <cell r="E3045" t="str">
            <v>UN</v>
          </cell>
          <cell r="F3045">
            <v>4166224.5</v>
          </cell>
          <cell r="G3045">
            <v>42538</v>
          </cell>
        </row>
        <row r="3046">
          <cell r="C3046">
            <v>5654</v>
          </cell>
          <cell r="D3046" t="str">
            <v>Edu. Construccion Canalizacion Con Un Tubo De 1 1/2" Diametro En Lecho De Arena (Ver Diseño)</v>
          </cell>
          <cell r="E3046" t="str">
            <v>ML</v>
          </cell>
          <cell r="F3046">
            <v>9938.81</v>
          </cell>
          <cell r="G3046">
            <v>42578</v>
          </cell>
        </row>
        <row r="3047">
          <cell r="C3047">
            <v>5655</v>
          </cell>
          <cell r="D3047" t="str">
            <v>Edu. Suministro E Instalación De Fibra Optica Multimodo De 12 Hilos</v>
          </cell>
          <cell r="E3047" t="str">
            <v>ML</v>
          </cell>
          <cell r="F3047">
            <v>24525.200000000001</v>
          </cell>
          <cell r="G3047">
            <v>42538</v>
          </cell>
        </row>
        <row r="3048">
          <cell r="C3048">
            <v>5656</v>
          </cell>
          <cell r="D3048" t="str">
            <v>Edu. Suministro E Instalación De Caja De Paso De 40 X 40</v>
          </cell>
          <cell r="E3048" t="str">
            <v>UN</v>
          </cell>
          <cell r="F3048">
            <v>74909.75</v>
          </cell>
          <cell r="G3048">
            <v>42538</v>
          </cell>
        </row>
        <row r="3049">
          <cell r="C3049">
            <v>5657</v>
          </cell>
          <cell r="D3049" t="str">
            <v>Edu. Suministro E Instalación De Canaletas Metálicas De 100 X 45</v>
          </cell>
          <cell r="E3049" t="str">
            <v>UN</v>
          </cell>
          <cell r="F3049">
            <v>82038.559999999998</v>
          </cell>
          <cell r="G3049">
            <v>42538</v>
          </cell>
        </row>
        <row r="3050">
          <cell r="C3050">
            <v>5658</v>
          </cell>
          <cell r="D3050" t="str">
            <v>Edu. Construccion Canalizacion Con Un Tubo De 2" Diametro En Lecho De Arena (Ver Diseño)</v>
          </cell>
          <cell r="E3050" t="str">
            <v>ML</v>
          </cell>
          <cell r="F3050">
            <v>83609.62</v>
          </cell>
          <cell r="G3050">
            <v>42534</v>
          </cell>
        </row>
        <row r="3051">
          <cell r="C3051">
            <v>5659</v>
          </cell>
          <cell r="D3051" t="str">
            <v>Edu. Suministro E Instalación De Jack Categoría 6A</v>
          </cell>
          <cell r="E3051" t="str">
            <v>UN</v>
          </cell>
          <cell r="F3051">
            <v>52302</v>
          </cell>
          <cell r="G3051">
            <v>42538</v>
          </cell>
        </row>
        <row r="3052">
          <cell r="C3052">
            <v>5660</v>
          </cell>
          <cell r="D3052" t="str">
            <v>Edu. Suministro E Instalación De Flace Plate</v>
          </cell>
          <cell r="E3052" t="str">
            <v>UN</v>
          </cell>
          <cell r="F3052">
            <v>11892</v>
          </cell>
          <cell r="G3052">
            <v>42538</v>
          </cell>
        </row>
        <row r="3053">
          <cell r="C3053">
            <v>5669</v>
          </cell>
          <cell r="D3053" t="str">
            <v>Edu. Suplemento Para Canalizacion Con Topo (Ver Diseño)</v>
          </cell>
          <cell r="E3053" t="str">
            <v>ML</v>
          </cell>
          <cell r="F3053">
            <v>170240.92</v>
          </cell>
          <cell r="G3053">
            <v>42534</v>
          </cell>
        </row>
        <row r="3054">
          <cell r="C3054">
            <v>5673</v>
          </cell>
          <cell r="D3054" t="str">
            <v>Edu. Instalacion De Bandeja Portacables Cablofil De 40 X 6 Cms</v>
          </cell>
          <cell r="E3054" t="str">
            <v>ML</v>
          </cell>
          <cell r="F3054">
            <v>83334.91</v>
          </cell>
          <cell r="G3054">
            <v>42538</v>
          </cell>
        </row>
        <row r="3055">
          <cell r="C3055">
            <v>5674</v>
          </cell>
          <cell r="D3055" t="str">
            <v>Edu. Suministro E Instalación De Adaptador Para Bandeja De 12 Libras Lc 50 Um</v>
          </cell>
          <cell r="E3055" t="str">
            <v>UN</v>
          </cell>
          <cell r="F3055">
            <v>265739</v>
          </cell>
          <cell r="G3055">
            <v>42538</v>
          </cell>
        </row>
        <row r="3056">
          <cell r="C3056">
            <v>5675</v>
          </cell>
          <cell r="D3056" t="str">
            <v>Edu. Suministro E Instalación De Módulo Para Fibra Lc</v>
          </cell>
          <cell r="E3056" t="str">
            <v>UN</v>
          </cell>
          <cell r="F3056">
            <v>1695694</v>
          </cell>
          <cell r="G3056">
            <v>42538</v>
          </cell>
        </row>
        <row r="3057">
          <cell r="C3057">
            <v>5676</v>
          </cell>
          <cell r="D3057" t="str">
            <v>Edu. Suministro E Instalación De Patch Cord Multimodo Lc Om3</v>
          </cell>
          <cell r="E3057" t="str">
            <v>UN</v>
          </cell>
          <cell r="F3057">
            <v>111871.33</v>
          </cell>
          <cell r="G3057">
            <v>42538</v>
          </cell>
        </row>
        <row r="3058">
          <cell r="C3058">
            <v>5678</v>
          </cell>
          <cell r="D3058" t="str">
            <v>Edu. Suministro E Instalación  De Unión Reforzada Ez</v>
          </cell>
          <cell r="E3058" t="str">
            <v>UN</v>
          </cell>
          <cell r="F3058">
            <v>2980</v>
          </cell>
          <cell r="G3058">
            <v>42538</v>
          </cell>
        </row>
        <row r="3059">
          <cell r="C3059">
            <v>5680</v>
          </cell>
          <cell r="D3059" t="str">
            <v>Edu. Instalacion At-Hermetica 1200 40 W Cw (Ver Diseño)</v>
          </cell>
          <cell r="E3059" t="str">
            <v>UN</v>
          </cell>
          <cell r="F3059">
            <v>612142.23</v>
          </cell>
          <cell r="G3059">
            <v>42578</v>
          </cell>
        </row>
        <row r="3060">
          <cell r="C3060">
            <v>5681</v>
          </cell>
          <cell r="D3060" t="str">
            <v>Edu. Suministro E Instalación De Bandeja Portacable 60 X 300 Ez X 3 M</v>
          </cell>
          <cell r="E3060" t="str">
            <v>UN</v>
          </cell>
          <cell r="F3060">
            <v>149244.10999999999</v>
          </cell>
          <cell r="G3060">
            <v>42538</v>
          </cell>
        </row>
        <row r="3061">
          <cell r="C3061">
            <v>5682</v>
          </cell>
          <cell r="D3061" t="str">
            <v>Edu. Suministro E Instalación De Bandeja Porta Fibra Lc 12 Hilos</v>
          </cell>
          <cell r="E3061" t="str">
            <v>UN</v>
          </cell>
          <cell r="F3061">
            <v>696089.56</v>
          </cell>
          <cell r="G3061">
            <v>42538</v>
          </cell>
        </row>
        <row r="3062">
          <cell r="C3062">
            <v>5685</v>
          </cell>
          <cell r="D3062" t="str">
            <v>Edu. Suministro E Instalación De Switch 48 Puertos</v>
          </cell>
          <cell r="E3062" t="str">
            <v>UN</v>
          </cell>
          <cell r="F3062">
            <v>6874305.3300000001</v>
          </cell>
          <cell r="G3062">
            <v>42538</v>
          </cell>
        </row>
        <row r="3063">
          <cell r="C3063">
            <v>5686</v>
          </cell>
          <cell r="D3063" t="str">
            <v>Edu. Instalacion At-Paneled Lf 40W 60X60 Cw (Ver Diseño)</v>
          </cell>
          <cell r="E3063" t="str">
            <v>UN</v>
          </cell>
          <cell r="F3063">
            <v>782446.24</v>
          </cell>
          <cell r="G3063">
            <v>42578</v>
          </cell>
        </row>
        <row r="3064">
          <cell r="C3064">
            <v>5688</v>
          </cell>
          <cell r="D3064" t="str">
            <v>Edu. Suministro E Instalación De Switch 24 Puertos</v>
          </cell>
          <cell r="E3064" t="str">
            <v>UN</v>
          </cell>
          <cell r="F3064">
            <v>4100194.22</v>
          </cell>
          <cell r="G3064">
            <v>42538</v>
          </cell>
        </row>
        <row r="3065">
          <cell r="C3065">
            <v>5692</v>
          </cell>
          <cell r="D3065" t="str">
            <v>Edu. Instalacion Bombilla E27 8W Cw (Ver Diseño)</v>
          </cell>
          <cell r="E3065" t="str">
            <v>UN</v>
          </cell>
          <cell r="F3065">
            <v>184080.19</v>
          </cell>
          <cell r="G3065">
            <v>42524</v>
          </cell>
        </row>
        <row r="3066">
          <cell r="C3066">
            <v>5693</v>
          </cell>
          <cell r="D3066" t="str">
            <v>Edu. Suministro E Instalación De Switch 48 Puertos Modulo De Fibra</v>
          </cell>
          <cell r="E3066" t="str">
            <v>UN</v>
          </cell>
          <cell r="F3066">
            <v>21692252.670000002</v>
          </cell>
          <cell r="G3066">
            <v>42538</v>
          </cell>
        </row>
        <row r="3067">
          <cell r="C3067">
            <v>5695</v>
          </cell>
          <cell r="D3067" t="str">
            <v>Edu. Suministro E Instalación De Herraje Para Patch Panel Plano De 24 Puertos Categoría 6A</v>
          </cell>
          <cell r="E3067" t="str">
            <v>UN</v>
          </cell>
          <cell r="F3067">
            <v>367565.33</v>
          </cell>
          <cell r="G3067">
            <v>42538</v>
          </cell>
        </row>
        <row r="3068">
          <cell r="C3068">
            <v>5696</v>
          </cell>
          <cell r="D3068" t="str">
            <v>Edu. Instalacion Zamak Escualizable Gu10 6W (Ver Diseño)</v>
          </cell>
          <cell r="E3068" t="str">
            <v>UN</v>
          </cell>
          <cell r="F3068">
            <v>205039.94</v>
          </cell>
          <cell r="G3068">
            <v>42524</v>
          </cell>
        </row>
        <row r="3069">
          <cell r="C3069">
            <v>5700</v>
          </cell>
          <cell r="D3069" t="str">
            <v>Edu. Suministro E Instalación De Organizadores Amp Horizontal 2U (80 X 80) Planos</v>
          </cell>
          <cell r="E3069" t="str">
            <v>UN</v>
          </cell>
          <cell r="F3069">
            <v>163559.32999999999</v>
          </cell>
          <cell r="G3069">
            <v>42538</v>
          </cell>
        </row>
        <row r="3070">
          <cell r="C3070">
            <v>5702</v>
          </cell>
          <cell r="D3070" t="str">
            <v>Edu. Suministro E Instalación De Patch Panel 48 Puertos - Incluye Jacks</v>
          </cell>
          <cell r="E3070" t="str">
            <v>UN</v>
          </cell>
          <cell r="F3070">
            <v>2708807</v>
          </cell>
          <cell r="G3070">
            <v>42538</v>
          </cell>
        </row>
        <row r="3071">
          <cell r="C3071">
            <v>5703</v>
          </cell>
          <cell r="D3071" t="str">
            <v>Edu. Instalacion Cilinder Bajo 30W Cw (Ver Diseño)</v>
          </cell>
          <cell r="E3071" t="str">
            <v>UN</v>
          </cell>
          <cell r="F3071">
            <v>397471.76</v>
          </cell>
          <cell r="G3071">
            <v>42524</v>
          </cell>
        </row>
        <row r="3072">
          <cell r="C3072">
            <v>5704</v>
          </cell>
          <cell r="D3072" t="str">
            <v>Edu. Suministro E Instalación De Patch Cord Categoría 6A</v>
          </cell>
          <cell r="E3072" t="str">
            <v>UN</v>
          </cell>
          <cell r="F3072">
            <v>60473</v>
          </cell>
          <cell r="G3072">
            <v>42538</v>
          </cell>
        </row>
        <row r="3073">
          <cell r="C3073">
            <v>5705</v>
          </cell>
          <cell r="D3073" t="str">
            <v>Edu. Certificación Punto Voz Y Datos</v>
          </cell>
          <cell r="E3073" t="str">
            <v>UN</v>
          </cell>
          <cell r="F3073">
            <v>22000</v>
          </cell>
          <cell r="G3073">
            <v>42524</v>
          </cell>
        </row>
        <row r="3074">
          <cell r="C3074">
            <v>5708</v>
          </cell>
          <cell r="D3074" t="str">
            <v>Edu. Suministro E Instalación De Bandeja De Fibra De 12 Hilos Deslizable 1U Vacía (Soporte 3 Adaptadores)</v>
          </cell>
          <cell r="E3074" t="str">
            <v>UN</v>
          </cell>
          <cell r="F3074">
            <v>747719.56</v>
          </cell>
          <cell r="G3074">
            <v>42524</v>
          </cell>
        </row>
        <row r="3075">
          <cell r="C3075">
            <v>5709</v>
          </cell>
          <cell r="D3075" t="str">
            <v>Edu. Instalacion At-Luminaria De Emergencia 3W Cw (Ver Diseño)</v>
          </cell>
          <cell r="E3075" t="str">
            <v>UN</v>
          </cell>
          <cell r="F3075">
            <v>302873.94</v>
          </cell>
          <cell r="G3075">
            <v>42538</v>
          </cell>
        </row>
        <row r="3076">
          <cell r="C3076">
            <v>5711</v>
          </cell>
          <cell r="D3076" t="str">
            <v>Edu. Instalacion Down Eco 12W Cw (Ver Diseño)</v>
          </cell>
          <cell r="E3076" t="str">
            <v>UN</v>
          </cell>
          <cell r="F3076">
            <v>298143.86</v>
          </cell>
          <cell r="G3076">
            <v>42578</v>
          </cell>
        </row>
        <row r="3077">
          <cell r="C3077">
            <v>5713</v>
          </cell>
          <cell r="D3077" t="str">
            <v>Edu. Instalacion At-Proyeled 60 @ 68W Cw (Ver Diseño)</v>
          </cell>
          <cell r="E3077" t="str">
            <v>UN</v>
          </cell>
          <cell r="F3077">
            <v>1390871.94</v>
          </cell>
          <cell r="G3077">
            <v>42578</v>
          </cell>
        </row>
        <row r="3078">
          <cell r="C3078">
            <v>5715</v>
          </cell>
          <cell r="D3078" t="str">
            <v>Edu. Instalacion At-Proyeled 30 @ 45W Cw (Ver Diseño)</v>
          </cell>
          <cell r="E3078" t="str">
            <v>UN</v>
          </cell>
          <cell r="F3078">
            <v>1070222.94</v>
          </cell>
          <cell r="G3078">
            <v>42534</v>
          </cell>
        </row>
        <row r="3079">
          <cell r="C3079">
            <v>5717</v>
          </cell>
          <cell r="D3079" t="str">
            <v>Edu. Instalacion At-Proyector 3W De Piso Ww (Ver Diseño)</v>
          </cell>
          <cell r="E3079" t="str">
            <v>UN</v>
          </cell>
          <cell r="F3079">
            <v>1205615.22</v>
          </cell>
          <cell r="G3079">
            <v>42529</v>
          </cell>
        </row>
        <row r="3080">
          <cell r="C3080">
            <v>5719</v>
          </cell>
          <cell r="D3080" t="str">
            <v>Edu. Instalacion De Down Light 30 W Cw (Ver Diseño)</v>
          </cell>
          <cell r="E3080" t="str">
            <v>UN</v>
          </cell>
          <cell r="F3080">
            <v>385264.94</v>
          </cell>
          <cell r="G3080">
            <v>42534</v>
          </cell>
        </row>
        <row r="3081">
          <cell r="C3081">
            <v>5721</v>
          </cell>
          <cell r="D3081" t="str">
            <v>Edu. Instalacion At-Colonial De 40W Y 30W Asimetricas Opt 13299, Opt 13301 4000K (Ver Diseño)</v>
          </cell>
          <cell r="E3081" t="str">
            <v>UN</v>
          </cell>
          <cell r="F3081">
            <v>1708865.94</v>
          </cell>
          <cell r="G3081">
            <v>42529</v>
          </cell>
        </row>
        <row r="3082">
          <cell r="C3082">
            <v>5722</v>
          </cell>
          <cell r="D3082" t="str">
            <v>Edu. Salida Para Alumbrado Sin Lampara En Tuberia Emt (Ver Diseño)</v>
          </cell>
          <cell r="E3082" t="str">
            <v>UN</v>
          </cell>
          <cell r="F3082">
            <v>78417.22</v>
          </cell>
          <cell r="G3082">
            <v>42578</v>
          </cell>
        </row>
        <row r="3083">
          <cell r="C3083">
            <v>5723</v>
          </cell>
          <cell r="D3083" t="str">
            <v>Edu. Interruptor Triple (Ver Diseño)</v>
          </cell>
          <cell r="E3083" t="str">
            <v>UN</v>
          </cell>
          <cell r="F3083">
            <v>97325.78</v>
          </cell>
          <cell r="G3083">
            <v>42529</v>
          </cell>
        </row>
        <row r="3084">
          <cell r="C3084">
            <v>5724</v>
          </cell>
          <cell r="D3084" t="str">
            <v>Edu. Relleno En Material Seleccionado, Compactado</v>
          </cell>
          <cell r="E3084" t="str">
            <v>M3</v>
          </cell>
          <cell r="F3084">
            <v>68381.42</v>
          </cell>
          <cell r="G3084">
            <v>42515</v>
          </cell>
        </row>
        <row r="3085">
          <cell r="C3085">
            <v>5725</v>
          </cell>
          <cell r="D3085" t="str">
            <v>Edu. Instalacion De Polo A Tierra Mas Caja De Inspeccion (Ver Diseño)</v>
          </cell>
          <cell r="E3085" t="str">
            <v>UN</v>
          </cell>
          <cell r="F3085">
            <v>743683</v>
          </cell>
          <cell r="G3085">
            <v>42578</v>
          </cell>
        </row>
        <row r="3086">
          <cell r="C3086">
            <v>5726</v>
          </cell>
          <cell r="D3086" t="str">
            <v>Edu. Acometida 6 X (3Nº750 + Nº750 + Nº 2/0T) Cu Thhw (Ver Diseño)</v>
          </cell>
          <cell r="E3086" t="str">
            <v>ML</v>
          </cell>
          <cell r="F3086">
            <v>3601696.58</v>
          </cell>
          <cell r="G3086">
            <v>42524</v>
          </cell>
        </row>
        <row r="3087">
          <cell r="C3087">
            <v>5727</v>
          </cell>
          <cell r="D3087" t="str">
            <v>Edu. Acometida 2 X (3Nº350 + Nº350 + Nº4/0T) Cu Thhw (Ver Diseño)</v>
          </cell>
          <cell r="E3087" t="str">
            <v>ML</v>
          </cell>
          <cell r="F3087">
            <v>660255.46</v>
          </cell>
          <cell r="G3087">
            <v>42524</v>
          </cell>
        </row>
        <row r="3088">
          <cell r="C3088">
            <v>5728</v>
          </cell>
          <cell r="D3088" t="str">
            <v>Edu. Acometida 3 X ( 3Nº300 + Nº300 + Nº2/0T) Cu Thhw (Ver Diseño)</v>
          </cell>
          <cell r="E3088" t="str">
            <v>ML</v>
          </cell>
          <cell r="F3088">
            <v>740255.46</v>
          </cell>
          <cell r="G3088">
            <v>42524</v>
          </cell>
        </row>
        <row r="3089">
          <cell r="C3089">
            <v>5729</v>
          </cell>
          <cell r="D3089" t="str">
            <v>Edu. Acometida 3Nº2/0 + Nº2/0 + Nº1/0T Cu Thhw (Ver Diseño)</v>
          </cell>
          <cell r="E3089" t="str">
            <v>ML</v>
          </cell>
          <cell r="F3089">
            <v>125272.41</v>
          </cell>
          <cell r="G3089">
            <v>42524</v>
          </cell>
        </row>
        <row r="3090">
          <cell r="C3090">
            <v>5730</v>
          </cell>
          <cell r="D3090" t="str">
            <v>Edu. Acometida 3Nº8 + Nº10T Cu Thhw (Ver Diseño)</v>
          </cell>
          <cell r="E3090" t="str">
            <v>ML</v>
          </cell>
          <cell r="F3090">
            <v>15726.17</v>
          </cell>
          <cell r="G3090">
            <v>42524</v>
          </cell>
        </row>
        <row r="3091">
          <cell r="C3091">
            <v>5731</v>
          </cell>
          <cell r="D3091" t="str">
            <v>Edu. Acometida 3Nº10 + Nº10 + Nº12T Cu Thhw (Ver Diseño)</v>
          </cell>
          <cell r="E3091" t="str">
            <v>ML</v>
          </cell>
          <cell r="F3091">
            <v>10238.85</v>
          </cell>
          <cell r="G3091">
            <v>42524</v>
          </cell>
        </row>
        <row r="3092">
          <cell r="C3092">
            <v>5732</v>
          </cell>
          <cell r="D3092" t="str">
            <v>Edu. Breaker Enchufable De 1 X 20 A (Ver Diseño)</v>
          </cell>
          <cell r="E3092" t="str">
            <v>UN</v>
          </cell>
          <cell r="F3092">
            <v>25720.48</v>
          </cell>
          <cell r="G3092">
            <v>42578</v>
          </cell>
        </row>
        <row r="3093">
          <cell r="C3093">
            <v>5733</v>
          </cell>
          <cell r="D3093" t="str">
            <v>Edu. Breaker Enchufable De 2 X 40 A (Ver Diseño)</v>
          </cell>
          <cell r="E3093" t="str">
            <v>UN</v>
          </cell>
          <cell r="F3093">
            <v>56059.43</v>
          </cell>
          <cell r="G3093">
            <v>42524</v>
          </cell>
        </row>
        <row r="3094">
          <cell r="C3094">
            <v>5734</v>
          </cell>
          <cell r="D3094" t="str">
            <v>Edu. Breaker Tipo Industrial De 3 X 20 A (Ver Diseño)</v>
          </cell>
          <cell r="E3094" t="str">
            <v>UN</v>
          </cell>
          <cell r="F3094">
            <v>91551.03</v>
          </cell>
          <cell r="G3094">
            <v>42538</v>
          </cell>
        </row>
        <row r="3095">
          <cell r="C3095">
            <v>5735</v>
          </cell>
          <cell r="D3095" t="str">
            <v>Edu. Planta Electrica De Emergencia 225 Kva Con Tanque De Combustible (Ver Diseño)</v>
          </cell>
          <cell r="E3095" t="str">
            <v>UN</v>
          </cell>
          <cell r="F3095">
            <v>150012189.41</v>
          </cell>
          <cell r="G3095">
            <v>42538</v>
          </cell>
        </row>
        <row r="3096">
          <cell r="C3096">
            <v>5736</v>
          </cell>
          <cell r="D3096" t="str">
            <v>Edu. Tablero Trifasico Autosoportado De 54 Circuitos (Ver Diseño)</v>
          </cell>
          <cell r="E3096" t="str">
            <v>UN</v>
          </cell>
          <cell r="F3096">
            <v>4110426.91</v>
          </cell>
          <cell r="G3096">
            <v>42524</v>
          </cell>
        </row>
        <row r="3097">
          <cell r="C3097">
            <v>5746</v>
          </cell>
          <cell r="D3097" t="str">
            <v>Edu. Salida Para Aire Acondicionado Bifasica</v>
          </cell>
          <cell r="E3097" t="str">
            <v>UN</v>
          </cell>
          <cell r="F3097">
            <v>109361.77</v>
          </cell>
          <cell r="G3097">
            <v>42578</v>
          </cell>
        </row>
        <row r="3098">
          <cell r="C3098">
            <v>5747</v>
          </cell>
          <cell r="D3098" t="str">
            <v>Suministro E Instalación De Cubierta En Lámina Ondulada De Asbesto Cemento, A Una Altura &gt; 8 Metros &lt; 10 Metros, Incluye Amarres Y Ganchos De Fijación.</v>
          </cell>
          <cell r="E3098" t="str">
            <v>M2</v>
          </cell>
          <cell r="F3098">
            <v>47742.35</v>
          </cell>
          <cell r="G3098">
            <v>42516</v>
          </cell>
        </row>
        <row r="3099">
          <cell r="C3099">
            <v>5750</v>
          </cell>
          <cell r="D3099" t="str">
            <v>Edu. Instalacion De Luminaria Spectra (Ver Diseño)</v>
          </cell>
          <cell r="E3099" t="str">
            <v>UN</v>
          </cell>
          <cell r="F3099">
            <v>1114409.6200000001</v>
          </cell>
          <cell r="G3099">
            <v>42534</v>
          </cell>
        </row>
        <row r="3100">
          <cell r="C3100">
            <v>5752</v>
          </cell>
          <cell r="D3100" t="str">
            <v>Edu. Tuberia Perforada De 4" (Ver Diseño)</v>
          </cell>
          <cell r="E3100" t="str">
            <v>ML</v>
          </cell>
          <cell r="F3100">
            <v>51520.85</v>
          </cell>
          <cell r="G3100">
            <v>42534</v>
          </cell>
        </row>
        <row r="3101">
          <cell r="C3101">
            <v>5754</v>
          </cell>
          <cell r="D3101" t="str">
            <v>Edu. Tuberia Perforada De 6" (Ver Diseño).</v>
          </cell>
          <cell r="E3101" t="str">
            <v>ML</v>
          </cell>
          <cell r="F3101">
            <v>99457.72</v>
          </cell>
          <cell r="G3101">
            <v>42534</v>
          </cell>
        </row>
        <row r="3102">
          <cell r="C3102">
            <v>5756</v>
          </cell>
          <cell r="D3102" t="str">
            <v>Edu. Canales En Concreto (Ver Diseño)</v>
          </cell>
          <cell r="E3102" t="str">
            <v>M3</v>
          </cell>
          <cell r="F3102">
            <v>614544.81000000006</v>
          </cell>
          <cell r="G3102">
            <v>42534</v>
          </cell>
        </row>
        <row r="3103">
          <cell r="C3103">
            <v>5758</v>
          </cell>
          <cell r="D3103" t="str">
            <v>Edu. Gravilla Fina Y/O Gravilla Gruesa (Ver Diseño)</v>
          </cell>
          <cell r="E3103" t="str">
            <v>M3</v>
          </cell>
          <cell r="F3103">
            <v>99854.49</v>
          </cell>
          <cell r="G3103">
            <v>42534</v>
          </cell>
        </row>
        <row r="3104">
          <cell r="C3104">
            <v>5759</v>
          </cell>
          <cell r="D3104" t="str">
            <v>Edu. Triturado (Ver Diseño)</v>
          </cell>
          <cell r="E3104" t="str">
            <v>M3</v>
          </cell>
          <cell r="F3104">
            <v>95076.99</v>
          </cell>
          <cell r="G3104">
            <v>42534</v>
          </cell>
        </row>
        <row r="3105">
          <cell r="C3105">
            <v>5761</v>
          </cell>
          <cell r="D3105" t="str">
            <v>Edu. Cuneta Tipo Circular Titan O Similar (Ver Diseño)</v>
          </cell>
          <cell r="E3105" t="str">
            <v>ML</v>
          </cell>
          <cell r="F3105">
            <v>275816.08</v>
          </cell>
          <cell r="G3105">
            <v>42619</v>
          </cell>
        </row>
        <row r="3106">
          <cell r="C3106">
            <v>5764</v>
          </cell>
          <cell r="D3106" t="str">
            <v>Edu. Tuberia Pvc Presion De 2" (Ver Diseño)</v>
          </cell>
          <cell r="E3106" t="str">
            <v>ML</v>
          </cell>
          <cell r="F3106">
            <v>31634.7</v>
          </cell>
          <cell r="G3106">
            <v>42578</v>
          </cell>
        </row>
        <row r="3107">
          <cell r="C3107">
            <v>5768</v>
          </cell>
          <cell r="D3107" t="str">
            <v>Edu. Tuberia Pvc Presion De 4" (Ver Diseño)</v>
          </cell>
          <cell r="E3107" t="str">
            <v>ML</v>
          </cell>
          <cell r="F3107">
            <v>47859.65</v>
          </cell>
          <cell r="G3107">
            <v>42534</v>
          </cell>
        </row>
        <row r="3108">
          <cell r="C3108">
            <v>5770</v>
          </cell>
          <cell r="D3108" t="str">
            <v>Edu. Tuberia De Hierro Ductil Ranurado De 3" Sch 40 (Ver Diseño)</v>
          </cell>
          <cell r="E3108" t="str">
            <v>UN</v>
          </cell>
          <cell r="F3108">
            <v>85164.98</v>
          </cell>
          <cell r="G3108">
            <v>42578</v>
          </cell>
        </row>
        <row r="3109">
          <cell r="C3109">
            <v>5771</v>
          </cell>
          <cell r="D3109" t="str">
            <v>Edu. Filtro (Triturado) Muro De Contencion</v>
          </cell>
          <cell r="E3109" t="str">
            <v>M3</v>
          </cell>
          <cell r="F3109">
            <v>82436.350000000006</v>
          </cell>
          <cell r="G3109">
            <v>42534</v>
          </cell>
        </row>
        <row r="3110">
          <cell r="C3110">
            <v>5775</v>
          </cell>
          <cell r="D3110" t="str">
            <v>Edu. Rociadores De 1 1/2" (Ver Diseño)</v>
          </cell>
          <cell r="E3110" t="str">
            <v>UN</v>
          </cell>
          <cell r="F3110">
            <v>61912.62</v>
          </cell>
          <cell r="G3110">
            <v>42578</v>
          </cell>
        </row>
        <row r="3111">
          <cell r="C3111">
            <v>5776</v>
          </cell>
          <cell r="D3111" t="str">
            <v>Edu. Suministro E Instalacion De Bombas, Incluye Sistema Hidroneumatico, Tablero De Control, Manometro, Protectores, Etc. Caracteristicas: Caudal (Q) = 36 Lts/Seg= 581 Gal/Min, Hidroacumulador De 500 Lts, Potencia= 10 Hp, Motor Trifasico (Ver Diseño).</v>
          </cell>
          <cell r="E3111" t="str">
            <v>UN</v>
          </cell>
          <cell r="F3111">
            <v>3607549.02</v>
          </cell>
          <cell r="G3111">
            <v>42578</v>
          </cell>
        </row>
        <row r="3112">
          <cell r="C3112">
            <v>5777</v>
          </cell>
          <cell r="D3112" t="str">
            <v>Edu. Suministro E Instalacion De Tuberia Y Accesorios Para La Succion Y Descarga De Las Bombas (Ver Diseño)</v>
          </cell>
          <cell r="E3112" t="str">
            <v>GL</v>
          </cell>
          <cell r="F3112">
            <v>6344217</v>
          </cell>
          <cell r="G3112">
            <v>42538</v>
          </cell>
        </row>
        <row r="3113">
          <cell r="C3113">
            <v>5779</v>
          </cell>
          <cell r="D3113" t="str">
            <v>Edu. Griferia Push De Pared Para Lavamanos (Ver Diseño)</v>
          </cell>
          <cell r="E3113" t="str">
            <v>UN</v>
          </cell>
          <cell r="F3113">
            <v>205763.45</v>
          </cell>
          <cell r="G3113">
            <v>42538</v>
          </cell>
        </row>
        <row r="3114">
          <cell r="C3114">
            <v>5781</v>
          </cell>
          <cell r="D3114" t="str">
            <v>Edu. Ducha Antivandalica Con Regadera Tubular (Ver Diseño)</v>
          </cell>
          <cell r="E3114" t="str">
            <v>UN</v>
          </cell>
          <cell r="F3114">
            <v>284354.27</v>
          </cell>
          <cell r="G3114">
            <v>42538</v>
          </cell>
        </row>
        <row r="3115">
          <cell r="C3115">
            <v>5784</v>
          </cell>
          <cell r="D3115" t="str">
            <v>Edu.  Breaker Tipo Industrial De 3 X 600 A Regulable (Ver Diseño)</v>
          </cell>
          <cell r="E3115" t="str">
            <v>UN</v>
          </cell>
          <cell r="F3115">
            <v>2520031.96</v>
          </cell>
          <cell r="G3115">
            <v>42538</v>
          </cell>
        </row>
        <row r="3116">
          <cell r="C3116">
            <v>5786</v>
          </cell>
          <cell r="D3116" t="str">
            <v>Edu. Breaker Tipo Industrial De 3 X 800 A Regulable (Ver Diseño)</v>
          </cell>
          <cell r="E3116" t="str">
            <v>UN</v>
          </cell>
          <cell r="F3116">
            <v>1994716.07</v>
          </cell>
          <cell r="G3116">
            <v>42534</v>
          </cell>
        </row>
        <row r="3117">
          <cell r="C3117">
            <v>5788</v>
          </cell>
          <cell r="D3117" t="str">
            <v>Edu. Breaker Tipo Industrial De 3 X 300 A (Ver Diseño)</v>
          </cell>
          <cell r="E3117" t="str">
            <v>UN</v>
          </cell>
          <cell r="F3117">
            <v>941515.23</v>
          </cell>
          <cell r="G3117">
            <v>42534</v>
          </cell>
        </row>
        <row r="3118">
          <cell r="C3118">
            <v>5790</v>
          </cell>
          <cell r="D3118" t="str">
            <v>Edu. Breaker Tipo Industrial De 3 X 1000 A (Ver Diseño)</v>
          </cell>
          <cell r="E3118" t="str">
            <v>UN</v>
          </cell>
          <cell r="F3118">
            <v>7429308.6200000001</v>
          </cell>
          <cell r="G3118">
            <v>42534</v>
          </cell>
        </row>
        <row r="3119">
          <cell r="C3119">
            <v>5792</v>
          </cell>
          <cell r="D3119" t="str">
            <v>Edu. Breaker Tipo Industrial De 3 X 3000 A (Ver Diseño)</v>
          </cell>
          <cell r="E3119" t="str">
            <v>UN</v>
          </cell>
          <cell r="F3119">
            <v>26228014</v>
          </cell>
          <cell r="G3119">
            <v>42534</v>
          </cell>
        </row>
        <row r="3120">
          <cell r="C3120">
            <v>5794</v>
          </cell>
          <cell r="D3120" t="str">
            <v>Edu. Transferencia Trifasica Automatica De 660 Kva (Ver Diseño)</v>
          </cell>
          <cell r="E3120" t="str">
            <v>UN</v>
          </cell>
          <cell r="F3120">
            <v>87558234.030000001</v>
          </cell>
          <cell r="G3120">
            <v>42534</v>
          </cell>
        </row>
        <row r="3121">
          <cell r="C3121">
            <v>5798</v>
          </cell>
          <cell r="D3121" t="str">
            <v>Edu. Planta Electrica De Emergencia De 660 Kva Con Tanque De Combustible (Ver Diseño)</v>
          </cell>
          <cell r="E3121" t="str">
            <v>UN</v>
          </cell>
          <cell r="F3121">
            <v>633313245.63</v>
          </cell>
          <cell r="G3121">
            <v>42531</v>
          </cell>
        </row>
        <row r="3122">
          <cell r="C3122">
            <v>5800</v>
          </cell>
          <cell r="D3122" t="str">
            <v>Edu. Instalacion Down Light 22W Cw (Ver Diseño)</v>
          </cell>
          <cell r="E3122" t="str">
            <v>UN</v>
          </cell>
          <cell r="F3122">
            <v>599135.92000000004</v>
          </cell>
          <cell r="G3122">
            <v>42578</v>
          </cell>
        </row>
        <row r="3123">
          <cell r="C3123">
            <v>5802</v>
          </cell>
          <cell r="D3123" t="str">
            <v>Edu. Instalacion Down Light 12W Cw (Ver Diseño)</v>
          </cell>
          <cell r="E3123" t="str">
            <v>UN</v>
          </cell>
          <cell r="F3123">
            <v>799135.92</v>
          </cell>
          <cell r="G3123">
            <v>42578</v>
          </cell>
        </row>
        <row r="3124">
          <cell r="C3124">
            <v>5804</v>
          </cell>
          <cell r="D3124" t="str">
            <v>Edu. Instalacion Luminaria Capsule Gu10 6W (Ver Diseño)</v>
          </cell>
          <cell r="E3124" t="str">
            <v>UN</v>
          </cell>
          <cell r="F3124">
            <v>422591.22</v>
          </cell>
          <cell r="G3124">
            <v>42578</v>
          </cell>
        </row>
        <row r="3125">
          <cell r="C3125">
            <v>5806</v>
          </cell>
          <cell r="D3125" t="str">
            <v>Edu. Instalacion Luminaria Curvoled 40W (Ver Diseño)</v>
          </cell>
          <cell r="E3125" t="str">
            <v>UN</v>
          </cell>
          <cell r="F3125">
            <v>938065.06</v>
          </cell>
          <cell r="G3125">
            <v>42538</v>
          </cell>
        </row>
        <row r="3126">
          <cell r="C3126">
            <v>5807</v>
          </cell>
          <cell r="D3126" t="str">
            <v>Acometida De Agua Potable Provisional (Ver Diseño)</v>
          </cell>
          <cell r="E3126" t="str">
            <v>GL</v>
          </cell>
          <cell r="F3126">
            <v>3500000</v>
          </cell>
          <cell r="G3126">
            <v>42558</v>
          </cell>
        </row>
        <row r="3127">
          <cell r="C3127">
            <v>5808</v>
          </cell>
          <cell r="D3127" t="str">
            <v>Acometida Sanitaria Provisional</v>
          </cell>
          <cell r="E3127" t="str">
            <v>GL</v>
          </cell>
          <cell r="F3127">
            <v>3500000</v>
          </cell>
          <cell r="G3127">
            <v>42558</v>
          </cell>
        </row>
        <row r="3128">
          <cell r="C3128">
            <v>5809</v>
          </cell>
          <cell r="D3128" t="str">
            <v>Acometida Electrica Provisional</v>
          </cell>
          <cell r="E3128" t="str">
            <v>GL</v>
          </cell>
          <cell r="F3128">
            <v>12500000</v>
          </cell>
          <cell r="G3128">
            <v>42558</v>
          </cell>
        </row>
        <row r="3129">
          <cell r="C3129">
            <v>5811</v>
          </cell>
          <cell r="D3129" t="str">
            <v>Edu. Instalacion Luminaria At Emergencialed (Ver Diseño)</v>
          </cell>
          <cell r="E3129" t="str">
            <v>UN</v>
          </cell>
          <cell r="F3129">
            <v>422591.22</v>
          </cell>
          <cell r="G3129">
            <v>42534</v>
          </cell>
        </row>
        <row r="3130">
          <cell r="C3130">
            <v>5812</v>
          </cell>
          <cell r="D3130" t="str">
            <v>Valla Reglamentaria 2.00 X 1.00</v>
          </cell>
          <cell r="E3130" t="str">
            <v>UN</v>
          </cell>
          <cell r="F3130">
            <v>370000</v>
          </cell>
          <cell r="G3130">
            <v>42558</v>
          </cell>
        </row>
        <row r="3131">
          <cell r="C3131">
            <v>5814</v>
          </cell>
          <cell r="D3131" t="str">
            <v>Edu. Instalacion Luminaria Led Rgbw 32W Sumergible (Ver Diseño)</v>
          </cell>
          <cell r="E3131" t="str">
            <v>UN</v>
          </cell>
          <cell r="F3131">
            <v>1196697.1100000001</v>
          </cell>
          <cell r="G3131">
            <v>42534</v>
          </cell>
        </row>
        <row r="3132">
          <cell r="C3132">
            <v>5815</v>
          </cell>
          <cell r="D3132" t="str">
            <v>Valla Informativa (Ver Diseño)</v>
          </cell>
          <cell r="E3132" t="str">
            <v>UN</v>
          </cell>
          <cell r="F3132">
            <v>6000000</v>
          </cell>
          <cell r="G3132">
            <v>42558</v>
          </cell>
        </row>
        <row r="3133">
          <cell r="C3133">
            <v>5816</v>
          </cell>
          <cell r="D3133" t="str">
            <v>Edu. Suministro E Instalación De Puerta Metálica Abatible Lisa Con Rejilla Sencilla (Ver Diseño)</v>
          </cell>
          <cell r="E3133" t="str">
            <v>UN</v>
          </cell>
          <cell r="F3133">
            <v>766212</v>
          </cell>
          <cell r="G3133">
            <v>42534</v>
          </cell>
        </row>
        <row r="3134">
          <cell r="C3134">
            <v>5817</v>
          </cell>
          <cell r="D3134" t="str">
            <v>Edu. Suministro E Instalación De Puerta Metálica Abatible Tipo Persiana Sencilla (Ver Diseño)</v>
          </cell>
          <cell r="E3134" t="str">
            <v>UN</v>
          </cell>
          <cell r="F3134">
            <v>803242</v>
          </cell>
          <cell r="G3134">
            <v>42534</v>
          </cell>
        </row>
        <row r="3135">
          <cell r="C3135">
            <v>5818</v>
          </cell>
          <cell r="D3135" t="str">
            <v>Edu. Suministro E Instalación De Puerta Metálica Abatible Acustica Doble (Ver Diseño)</v>
          </cell>
          <cell r="E3135" t="str">
            <v>UN</v>
          </cell>
          <cell r="F3135">
            <v>1809240</v>
          </cell>
          <cell r="G3135">
            <v>42534</v>
          </cell>
        </row>
        <row r="3136">
          <cell r="C3136">
            <v>5819</v>
          </cell>
          <cell r="D3136" t="str">
            <v>Edu. Suministro E Instalación De Puerta Metálica Abatible Multi Perforada Sencilla (Ver Diseño)</v>
          </cell>
          <cell r="E3136" t="str">
            <v>UN</v>
          </cell>
          <cell r="F3136">
            <v>1342440</v>
          </cell>
          <cell r="G3136">
            <v>42534</v>
          </cell>
        </row>
        <row r="3137">
          <cell r="C3137">
            <v>5820</v>
          </cell>
          <cell r="D3137" t="str">
            <v>Edu. Suministro E Instalación De Puerta Metálica Abatible Multi Perforada Doble (Ver Diseño)</v>
          </cell>
          <cell r="E3137" t="str">
            <v>UN</v>
          </cell>
          <cell r="F3137">
            <v>2644880</v>
          </cell>
          <cell r="G3137">
            <v>42534</v>
          </cell>
        </row>
        <row r="3138">
          <cell r="C3138">
            <v>5821</v>
          </cell>
          <cell r="D3138" t="str">
            <v>Edu. Suministro E Instalación De Puerta Metálica Tipo Persiana Doble (Ver Diseño)</v>
          </cell>
          <cell r="E3138" t="str">
            <v>UN</v>
          </cell>
          <cell r="F3138">
            <v>1895450</v>
          </cell>
          <cell r="G3138">
            <v>42534</v>
          </cell>
        </row>
        <row r="3139">
          <cell r="C3139">
            <v>5822</v>
          </cell>
          <cell r="D3139" t="str">
            <v>Edu. Suministro E Instalación De Puerta En Vidrio Esmerilado Abatible Sencilla (Ver Diseño)</v>
          </cell>
          <cell r="E3139" t="str">
            <v>UN</v>
          </cell>
          <cell r="F3139">
            <v>1150000</v>
          </cell>
          <cell r="G3139">
            <v>42534</v>
          </cell>
        </row>
        <row r="3140">
          <cell r="C3140">
            <v>5823</v>
          </cell>
          <cell r="D3140" t="str">
            <v>Edu. Suministro E Instalación De Puerta Metálica Abatible Lisa Sencilla (Ver Diseño)</v>
          </cell>
          <cell r="E3140" t="str">
            <v>UN</v>
          </cell>
          <cell r="F3140">
            <v>708634</v>
          </cell>
          <cell r="G3140">
            <v>42534</v>
          </cell>
        </row>
        <row r="3141">
          <cell r="C3141">
            <v>5824</v>
          </cell>
          <cell r="D3141" t="str">
            <v>Edu. Suministro E Instalación De Puerta En Vidrio Templado Transparente (Ver Diseño)</v>
          </cell>
          <cell r="E3141" t="str">
            <v>UN</v>
          </cell>
          <cell r="F3141">
            <v>1050000</v>
          </cell>
          <cell r="G3141">
            <v>42534</v>
          </cell>
        </row>
        <row r="3142">
          <cell r="C3142">
            <v>5825</v>
          </cell>
          <cell r="D3142" t="str">
            <v>Edu. Suministro E Instalación De Puerta Metálica De Emergencia Abatible Cf Doble (Ver Diseño)</v>
          </cell>
          <cell r="E3142" t="str">
            <v>UN</v>
          </cell>
          <cell r="F3142">
            <v>3141328</v>
          </cell>
          <cell r="G3142">
            <v>42534</v>
          </cell>
        </row>
        <row r="3143">
          <cell r="C3143">
            <v>5826</v>
          </cell>
          <cell r="D3143" t="str">
            <v>Edu. Suministro E Instalación De Silletería Plástica Para Estadio</v>
          </cell>
          <cell r="E3143" t="str">
            <v>UN</v>
          </cell>
          <cell r="F3143">
            <v>60746.75</v>
          </cell>
          <cell r="G3143">
            <v>42613</v>
          </cell>
        </row>
        <row r="3144">
          <cell r="C3144">
            <v>5828</v>
          </cell>
          <cell r="D3144" t="str">
            <v>Edu. Acometida 7 X (3#500 + #500 + #2/0T) Cu Thhw (Ver Diseño)</v>
          </cell>
          <cell r="E3144" t="str">
            <v>ML</v>
          </cell>
          <cell r="F3144">
            <v>3820191.9</v>
          </cell>
          <cell r="G3144">
            <v>42534</v>
          </cell>
        </row>
        <row r="3145">
          <cell r="C3145">
            <v>5829</v>
          </cell>
          <cell r="D3145" t="str">
            <v>Edu. Terreno De Juego ( Grama Natural Bermuda 419 + Relleno En Material Seleccionado  E = 0.40 Metros )</v>
          </cell>
          <cell r="E3145" t="str">
            <v>M2</v>
          </cell>
          <cell r="F3145">
            <v>88811.58</v>
          </cell>
          <cell r="G3145">
            <v>42534</v>
          </cell>
        </row>
        <row r="3146">
          <cell r="C3146">
            <v>5831</v>
          </cell>
          <cell r="D3146" t="str">
            <v>Edu. Piso En Pavimento Ecológico</v>
          </cell>
          <cell r="E3146" t="str">
            <v>UN</v>
          </cell>
          <cell r="F3146">
            <v>559768</v>
          </cell>
          <cell r="G3146">
            <v>42534</v>
          </cell>
        </row>
        <row r="3147">
          <cell r="C3147">
            <v>5832</v>
          </cell>
          <cell r="D3147" t="str">
            <v>Edu. Acometida 3 X (3#350 + #350 + #4/0T) Cu Thhw (Ver Diseño)</v>
          </cell>
          <cell r="E3147" t="str">
            <v>ML</v>
          </cell>
          <cell r="F3147">
            <v>977769.03</v>
          </cell>
          <cell r="G3147">
            <v>42538</v>
          </cell>
        </row>
        <row r="3148">
          <cell r="C3148">
            <v>5833</v>
          </cell>
          <cell r="D3148" t="str">
            <v>Suministro E Instalación De Ventiladores Axiales De 36" Marca Sankey O Similar Con Rociador De Agua, Para Zona De Carceletas, Incluye Instalación Y Punto Eléctrico</v>
          </cell>
          <cell r="E3148" t="str">
            <v>UN</v>
          </cell>
          <cell r="F3148">
            <v>700000</v>
          </cell>
          <cell r="G3148">
            <v>42522</v>
          </cell>
        </row>
        <row r="3149">
          <cell r="C3149">
            <v>5834</v>
          </cell>
          <cell r="D3149" t="str">
            <v>Edu. Acometida 4 X (3#750 + #750 +#4/0T) Cu Thhw (Ver Diseño)</v>
          </cell>
          <cell r="E3149" t="str">
            <v>ML</v>
          </cell>
          <cell r="F3149">
            <v>2470319.69</v>
          </cell>
          <cell r="G3149">
            <v>42534</v>
          </cell>
        </row>
        <row r="3150">
          <cell r="C3150">
            <v>5835</v>
          </cell>
          <cell r="D3150" t="str">
            <v>Suministro E Instalación De Cableado Estructurado De Voz Y Datos Para 30 Puestos De Trabajo ( Ver Diseño)</v>
          </cell>
          <cell r="E3150" t="str">
            <v>GL</v>
          </cell>
          <cell r="F3150">
            <v>51428571.43</v>
          </cell>
          <cell r="G3150">
            <v>42604</v>
          </cell>
        </row>
        <row r="3151">
          <cell r="C3151">
            <v>5836</v>
          </cell>
          <cell r="D3151" t="str">
            <v>Suministro E Instalación De Aviso Luminoso En Lona Traslúcida Panaflex De Dimensiones Aproximadas 5.00 X 0.90 Metros, Incluye Todos Los Accesorios Como Acometidas Eléctricas, Cubiertas Con Canales Plásticas, Balastros, Tubos, Velas, Soportes. (T8 Sistema De Iluminación Electrónico</v>
          </cell>
          <cell r="E3151" t="str">
            <v>UN</v>
          </cell>
          <cell r="F3151">
            <v>2400000</v>
          </cell>
          <cell r="G3151">
            <v>42522</v>
          </cell>
        </row>
        <row r="3152">
          <cell r="C3152">
            <v>5837</v>
          </cell>
          <cell r="D3152" t="str">
            <v>Edu. Acometida 6 X (3#350 + #350 + #2/0T) Cu Thhw (Ver Diseño)</v>
          </cell>
          <cell r="E3152" t="str">
            <v>ML</v>
          </cell>
          <cell r="F3152">
            <v>1798293.79</v>
          </cell>
          <cell r="G3152">
            <v>42534</v>
          </cell>
        </row>
        <row r="3153">
          <cell r="C3153">
            <v>5838</v>
          </cell>
          <cell r="D3153" t="str">
            <v>Suministro E Instalación De Malla Metálica Galvanizada Y Soportada Sobre Una Estructura Metálica  ( Varillas De 1/2" Cuadrada En Retícula, En Doble Parrilla) Con El Fin De No Ser Alcanzada Por Alguna Persona Y Para No Tener Alcance  A Las Lamparas De Iluminación, Distancia Entre El Piso Y La Parrilla 3.00 Metros</v>
          </cell>
          <cell r="E3153" t="str">
            <v>M2</v>
          </cell>
          <cell r="F3153">
            <v>235234.68</v>
          </cell>
          <cell r="G3153">
            <v>42522</v>
          </cell>
        </row>
        <row r="3154">
          <cell r="C3154">
            <v>5839</v>
          </cell>
          <cell r="D3154" t="str">
            <v>Instalación De Ventana En Aluminio Altura &lt; 3.00 Metros</v>
          </cell>
          <cell r="E3154" t="str">
            <v>M2</v>
          </cell>
          <cell r="F3154">
            <v>31955</v>
          </cell>
          <cell r="G3154">
            <v>42523</v>
          </cell>
        </row>
        <row r="3155">
          <cell r="C3155">
            <v>5843</v>
          </cell>
          <cell r="D3155" t="str">
            <v>Suministro E Instalación De Orinal Tipo A En Acero Inoxidable  Aisi 304, Tipo Sokoda</v>
          </cell>
          <cell r="E3155" t="str">
            <v>UN</v>
          </cell>
          <cell r="F3155">
            <v>982706</v>
          </cell>
          <cell r="G3155">
            <v>42523</v>
          </cell>
        </row>
        <row r="3156">
          <cell r="C3156">
            <v>5844</v>
          </cell>
          <cell r="D3156" t="str">
            <v>Terraplen Inv. 220-7 Para Nivelacion, Humedecimiento Y Compactacion Variable</v>
          </cell>
          <cell r="E3156" t="str">
            <v>M3</v>
          </cell>
          <cell r="F3156">
            <v>49404.66</v>
          </cell>
          <cell r="G3156">
            <v>42523</v>
          </cell>
        </row>
        <row r="3157">
          <cell r="C3157">
            <v>5847</v>
          </cell>
          <cell r="D3157" t="str">
            <v>Edu. Suministro E Instalación De Aire Acondicionado Mini Split De 12000 Btu - Ser 16 Area 6Aa ( Ver Diseño)</v>
          </cell>
          <cell r="E3157" t="str">
            <v>UN</v>
          </cell>
          <cell r="F3157">
            <v>4577836.68</v>
          </cell>
          <cell r="G3157">
            <v>42534</v>
          </cell>
        </row>
        <row r="3158">
          <cell r="C3158">
            <v>5849</v>
          </cell>
          <cell r="D3158" t="str">
            <v>Edu. Suministro E Instalación De Aire Acondicionado Mini Split De 36000 Btu - Area 5Aa, 7Aa, 9Aa Y 10Aa ( Ver Diseño)</v>
          </cell>
          <cell r="E3158" t="str">
            <v>UN</v>
          </cell>
          <cell r="F3158">
            <v>17110615.210000001</v>
          </cell>
          <cell r="G3158">
            <v>42538</v>
          </cell>
        </row>
        <row r="3159">
          <cell r="C3159">
            <v>5850</v>
          </cell>
          <cell r="D3159" t="str">
            <v>Edu. Suministro E Instalación De Aire Central Tipo Paquete De 55 Toneladas - Area 11Aa (Ver Diseño)</v>
          </cell>
          <cell r="E3159" t="str">
            <v>UN</v>
          </cell>
          <cell r="F3159">
            <v>401578653.13</v>
          </cell>
          <cell r="G3159">
            <v>42534</v>
          </cell>
        </row>
        <row r="3160">
          <cell r="C3160">
            <v>5851</v>
          </cell>
          <cell r="D3160" t="str">
            <v>Edu. Suministro E Instalación De Torre Para Iluminación De La Cancha Principal (Ver Diseño)</v>
          </cell>
          <cell r="E3160" t="str">
            <v>UN</v>
          </cell>
          <cell r="F3160">
            <v>97119089.299999997</v>
          </cell>
          <cell r="G3160">
            <v>42534</v>
          </cell>
        </row>
        <row r="3161">
          <cell r="C3161">
            <v>5852</v>
          </cell>
          <cell r="D3161" t="str">
            <v>Edu. Suministro E Instalación De Reflectores Para Iluminación De La Cancha Principal (Ver Diseño)</v>
          </cell>
          <cell r="E3161" t="str">
            <v>UN</v>
          </cell>
          <cell r="F3161">
            <v>10526885.800000001</v>
          </cell>
          <cell r="G3161">
            <v>42534</v>
          </cell>
        </row>
        <row r="3162">
          <cell r="C3162">
            <v>5853</v>
          </cell>
          <cell r="D3162" t="str">
            <v>Edu. Cimentación Especial Para Torres De Iluminación</v>
          </cell>
          <cell r="E3162" t="str">
            <v>UN</v>
          </cell>
          <cell r="F3162">
            <v>3065697.15</v>
          </cell>
          <cell r="G3162">
            <v>42534</v>
          </cell>
        </row>
        <row r="3163">
          <cell r="C3163">
            <v>5854</v>
          </cell>
          <cell r="D3163" t="str">
            <v>Base En Mateial Granular Inv. 330-7 Para Nivelacion Terreno, Incluye: Suministro, Extendida, Nivelacion, Humedecimientoy Compactacion</v>
          </cell>
          <cell r="E3163" t="str">
            <v>M3</v>
          </cell>
          <cell r="F3163">
            <v>96869</v>
          </cell>
          <cell r="G3163">
            <v>42523</v>
          </cell>
        </row>
        <row r="3164">
          <cell r="C3164">
            <v>5855</v>
          </cell>
          <cell r="D3164" t="str">
            <v>Base Material Granular Inv. 330-7 Para Nivelacion Terreno, Incluye: Suministro, Extendida, Nivelacion, Humedecimiento Y Compactacion</v>
          </cell>
          <cell r="E3164" t="str">
            <v>M3</v>
          </cell>
          <cell r="F3164">
            <v>87266.54</v>
          </cell>
          <cell r="G3164">
            <v>42523</v>
          </cell>
        </row>
        <row r="3165">
          <cell r="C3165">
            <v>5856</v>
          </cell>
          <cell r="D3165" t="str">
            <v>Subbase Granular Inv B-320-07 Suministro, Extendida, Nivelacion, Humedecimiento Y Compactacion E=25 Cms</v>
          </cell>
          <cell r="E3165" t="str">
            <v>M3</v>
          </cell>
          <cell r="F3165">
            <v>111862.3</v>
          </cell>
          <cell r="G3165">
            <v>42523</v>
          </cell>
        </row>
        <row r="3166">
          <cell r="C3166">
            <v>5857</v>
          </cell>
          <cell r="D3166" t="str">
            <v>Edu. Cimentación Para Apoyo Metálico Poligonal De 9.00 Metros</v>
          </cell>
          <cell r="E3166" t="str">
            <v>UN</v>
          </cell>
          <cell r="F3166">
            <v>462247.4</v>
          </cell>
          <cell r="G3166">
            <v>42534</v>
          </cell>
        </row>
        <row r="3167">
          <cell r="C3167">
            <v>5865</v>
          </cell>
          <cell r="D3167" t="str">
            <v>Edu. Suministro E Instalación De Luminaria Led De Jardin 2-Nw-13301-40 Vatios</v>
          </cell>
          <cell r="E3167" t="str">
            <v>UN</v>
          </cell>
          <cell r="F3167">
            <v>2136652.4300000002</v>
          </cell>
          <cell r="G3167">
            <v>42534</v>
          </cell>
        </row>
        <row r="3168">
          <cell r="C3168">
            <v>5866</v>
          </cell>
          <cell r="D3168" t="str">
            <v>Edu. Suministro E Instalación De Luminaria Led De Jardin 2-Nw-13299-40 Vatios</v>
          </cell>
          <cell r="E3168" t="str">
            <v>UN</v>
          </cell>
          <cell r="F3168">
            <v>2132914.2000000002</v>
          </cell>
          <cell r="G3168">
            <v>42534</v>
          </cell>
        </row>
        <row r="3169">
          <cell r="C3169">
            <v>5867</v>
          </cell>
          <cell r="D3169" t="str">
            <v>Subbase Granular Normas Invias</v>
          </cell>
          <cell r="E3169" t="str">
            <v>M3</v>
          </cell>
          <cell r="F3169">
            <v>26280</v>
          </cell>
          <cell r="G3169">
            <v>42523</v>
          </cell>
        </row>
        <row r="3170">
          <cell r="C3170">
            <v>5868</v>
          </cell>
          <cell r="D3170" t="str">
            <v>Edu. Suministro E Instalación De Proyector Led De Suelo 12 Ww- 12 Vatios</v>
          </cell>
          <cell r="E3170" t="str">
            <v>UN</v>
          </cell>
          <cell r="F3170">
            <v>901305.61</v>
          </cell>
          <cell r="G3170">
            <v>42534</v>
          </cell>
        </row>
        <row r="3171">
          <cell r="C3171">
            <v>5869</v>
          </cell>
          <cell r="D3171" t="str">
            <v>Edu. Suministro E Instalación De Proyector Led De Suelo 3 Ww- 3 Vatios</v>
          </cell>
          <cell r="E3171" t="str">
            <v>UN</v>
          </cell>
          <cell r="F3171">
            <v>330880.81</v>
          </cell>
          <cell r="G3171">
            <v>42534</v>
          </cell>
        </row>
        <row r="3172">
          <cell r="C3172">
            <v>5870</v>
          </cell>
          <cell r="D3172" t="str">
            <v>Base  Material Granular Inv. 330-7 Para Nivelacion, Terreno, Incluye: Suministro, Extendida, Nivelacion, Humedecimiento U Compactacion E=20 Cms</v>
          </cell>
          <cell r="E3172" t="str">
            <v>M3</v>
          </cell>
          <cell r="F3172">
            <v>69697.179999999993</v>
          </cell>
          <cell r="G3172">
            <v>42524</v>
          </cell>
        </row>
        <row r="3173">
          <cell r="C3173">
            <v>5871</v>
          </cell>
          <cell r="D3173" t="str">
            <v>Edu. Suministro E Instalación De Luminaria Para Alumbrado Publico Tipo Led De 30 Vatios</v>
          </cell>
          <cell r="E3173" t="str">
            <v>UN</v>
          </cell>
          <cell r="F3173">
            <v>1587812.78</v>
          </cell>
          <cell r="G3173">
            <v>42534</v>
          </cell>
        </row>
        <row r="3174">
          <cell r="C3174">
            <v>5872</v>
          </cell>
          <cell r="D3174" t="str">
            <v>Edu.  Suministro E Instalación De Luminaria Led Dlxlum</v>
          </cell>
          <cell r="E3174" t="str">
            <v>UN</v>
          </cell>
          <cell r="F3174">
            <v>2298896.11</v>
          </cell>
          <cell r="G3174">
            <v>42534</v>
          </cell>
        </row>
        <row r="3175">
          <cell r="C3175">
            <v>5873</v>
          </cell>
          <cell r="D3175" t="str">
            <v>Edu. Suministro E Instalación De Sipra Externo</v>
          </cell>
          <cell r="E3175" t="str">
            <v>UN</v>
          </cell>
          <cell r="F3175">
            <v>10480721</v>
          </cell>
          <cell r="G3175">
            <v>42534</v>
          </cell>
        </row>
        <row r="3176">
          <cell r="C3176">
            <v>5874</v>
          </cell>
          <cell r="D3176" t="str">
            <v>Edu. Suministro E Instalación De Sipra Interno</v>
          </cell>
          <cell r="E3176" t="str">
            <v>UN</v>
          </cell>
          <cell r="F3176">
            <v>25164804</v>
          </cell>
          <cell r="G3176">
            <v>42534</v>
          </cell>
        </row>
        <row r="3177">
          <cell r="C3177">
            <v>5877</v>
          </cell>
          <cell r="D3177" t="str">
            <v>Edu. Levante En Boque De Concreto De 0.15 X 0.10 X 0.30 Metros</v>
          </cell>
          <cell r="E3177" t="str">
            <v>M2</v>
          </cell>
          <cell r="F3177">
            <v>74262.39</v>
          </cell>
          <cell r="G3177">
            <v>42534</v>
          </cell>
        </row>
        <row r="3178">
          <cell r="C3178">
            <v>5878</v>
          </cell>
          <cell r="D3178" t="str">
            <v>Edu. Suministro E Instalación De Panel De Muro Prefabricado En Concreto Con Abertura</v>
          </cell>
          <cell r="E3178" t="str">
            <v>M2</v>
          </cell>
          <cell r="F3178">
            <v>224402.5</v>
          </cell>
          <cell r="G3178">
            <v>42534</v>
          </cell>
        </row>
        <row r="3179">
          <cell r="C3179">
            <v>5883</v>
          </cell>
          <cell r="D3179" t="str">
            <v>Edu. Mesón En Concreto Fundido In Situ Con Acabado En Cristanac</v>
          </cell>
          <cell r="E3179" t="str">
            <v>M2</v>
          </cell>
          <cell r="F3179">
            <v>839427.13</v>
          </cell>
          <cell r="G3179">
            <v>42534</v>
          </cell>
        </row>
        <row r="3180">
          <cell r="C3180">
            <v>5885</v>
          </cell>
          <cell r="D3180" t="str">
            <v>Edu. Sistema Epoxico Para Piso Antideslizante (Ver Diseño)</v>
          </cell>
          <cell r="E3180" t="str">
            <v>M2</v>
          </cell>
          <cell r="F3180">
            <v>129126.42</v>
          </cell>
          <cell r="G3180">
            <v>42534</v>
          </cell>
        </row>
        <row r="3181">
          <cell r="C3181">
            <v>5886</v>
          </cell>
          <cell r="D3181" t="str">
            <v>Edu. Salpicadero En Mosaico De Vidrio (Cristanac)</v>
          </cell>
          <cell r="E3181" t="str">
            <v>M2</v>
          </cell>
          <cell r="F3181">
            <v>160474.44</v>
          </cell>
          <cell r="G3181">
            <v>42534</v>
          </cell>
        </row>
        <row r="3182">
          <cell r="C3182">
            <v>5887</v>
          </cell>
          <cell r="D3182" t="str">
            <v>Sub Base Granular Inv. B-320-07, Incluye Suministro, Extendida, Nivelacion, Humedecimiento Y Compactacion E=25 Cms</v>
          </cell>
          <cell r="E3182" t="str">
            <v>M3</v>
          </cell>
          <cell r="F3182">
            <v>56555.199999999997</v>
          </cell>
          <cell r="G3182">
            <v>42524</v>
          </cell>
        </row>
        <row r="3183">
          <cell r="C3183">
            <v>5888</v>
          </cell>
          <cell r="D3183" t="str">
            <v>Edu. Media Caña Piso En Concreto De 3500 Psi (Ver Diseño)</v>
          </cell>
          <cell r="E3183" t="str">
            <v>ML</v>
          </cell>
          <cell r="F3183">
            <v>27665.42</v>
          </cell>
          <cell r="G3183">
            <v>42534</v>
          </cell>
        </row>
        <row r="3184">
          <cell r="C3184">
            <v>5889</v>
          </cell>
          <cell r="D3184" t="str">
            <v>Edu. Pintura Interior Plástica Mate</v>
          </cell>
          <cell r="E3184" t="str">
            <v>M2</v>
          </cell>
          <cell r="F3184">
            <v>19772.12</v>
          </cell>
          <cell r="G3184">
            <v>42534</v>
          </cell>
        </row>
        <row r="3185">
          <cell r="C3185">
            <v>5891</v>
          </cell>
          <cell r="D3185" t="str">
            <v>Edu. Piso En Cristanac (Ver Diseño)</v>
          </cell>
          <cell r="E3185" t="str">
            <v>M2</v>
          </cell>
          <cell r="F3185">
            <v>96986.08</v>
          </cell>
          <cell r="G3185">
            <v>42534</v>
          </cell>
        </row>
        <row r="3186">
          <cell r="C3186">
            <v>5892</v>
          </cell>
          <cell r="D3186" t="str">
            <v>Edu. Protección Taludes Pañete</v>
          </cell>
          <cell r="E3186" t="str">
            <v>M2</v>
          </cell>
          <cell r="F3186">
            <v>32845</v>
          </cell>
          <cell r="G3186">
            <v>42534</v>
          </cell>
        </row>
        <row r="3187">
          <cell r="C3187">
            <v>5893</v>
          </cell>
          <cell r="D3187" t="str">
            <v>Edu. Suministro E Instalacion De Cristanac Sobre Muro (Ver Diseño)</v>
          </cell>
          <cell r="E3187" t="str">
            <v>M2</v>
          </cell>
          <cell r="F3187">
            <v>97054.99</v>
          </cell>
          <cell r="G3187">
            <v>42534</v>
          </cell>
        </row>
        <row r="3188">
          <cell r="C3188">
            <v>5895</v>
          </cell>
          <cell r="D3188" t="str">
            <v>Edu. Divisiones En Acero Inoxidable Para Orinales (Ver Diseño)</v>
          </cell>
          <cell r="E3188" t="str">
            <v>ML</v>
          </cell>
          <cell r="F3188">
            <v>49880.95</v>
          </cell>
          <cell r="G3188">
            <v>42534</v>
          </cell>
        </row>
        <row r="3189">
          <cell r="C3189">
            <v>5896</v>
          </cell>
          <cell r="D3189" t="str">
            <v>Edu.  Suministro E Instalacion De Perfil Tubular En Acero Inoxidable Diametro De 1" (Ver Diseño)</v>
          </cell>
          <cell r="E3189" t="str">
            <v>ML</v>
          </cell>
          <cell r="F3189">
            <v>55000</v>
          </cell>
          <cell r="G3189">
            <v>42538</v>
          </cell>
        </row>
        <row r="3190">
          <cell r="C3190">
            <v>5897</v>
          </cell>
          <cell r="D3190" t="str">
            <v>Edu. Sistema Epoxico Para Piso Semiliso (Ver Diseño)</v>
          </cell>
          <cell r="E3190" t="str">
            <v>M2</v>
          </cell>
          <cell r="F3190">
            <v>126880</v>
          </cell>
          <cell r="G3190">
            <v>42534</v>
          </cell>
        </row>
        <row r="3191">
          <cell r="C3191">
            <v>5898</v>
          </cell>
          <cell r="D3191" t="str">
            <v>Edu. Concreto De 4000 Psi Para Porticos (Ver Diseño)</v>
          </cell>
          <cell r="E3191" t="str">
            <v>M3</v>
          </cell>
          <cell r="F3191">
            <v>648145.06000000006</v>
          </cell>
          <cell r="G3191">
            <v>42534</v>
          </cell>
        </row>
        <row r="3192">
          <cell r="C3192">
            <v>5899</v>
          </cell>
          <cell r="D3192" t="str">
            <v>Edu. Concreto De 4000 Psi Losa Maciza E= 0.14 (Ver Diseño)</v>
          </cell>
          <cell r="E3192" t="str">
            <v>M2</v>
          </cell>
          <cell r="F3192">
            <v>140967.15</v>
          </cell>
          <cell r="G3192">
            <v>42534</v>
          </cell>
        </row>
        <row r="3193">
          <cell r="C3193">
            <v>5900</v>
          </cell>
          <cell r="D3193" t="str">
            <v>Edu. Concreto De 4000 Psi Para Vigas (Ver Diseño)</v>
          </cell>
          <cell r="E3193" t="str">
            <v>M3</v>
          </cell>
          <cell r="F3193">
            <v>646729.14</v>
          </cell>
          <cell r="G3193">
            <v>42534</v>
          </cell>
        </row>
        <row r="3194">
          <cell r="C3194">
            <v>5901</v>
          </cell>
          <cell r="D3194" t="str">
            <v>Edu. Concreto De 4000 Psi Para Escalera (Ver Diseño)</v>
          </cell>
          <cell r="E3194" t="str">
            <v>M3</v>
          </cell>
          <cell r="F3194">
            <v>1220293.3899999999</v>
          </cell>
          <cell r="G3194">
            <v>42534</v>
          </cell>
        </row>
        <row r="3195">
          <cell r="C3195">
            <v>5902</v>
          </cell>
          <cell r="D3195" t="str">
            <v>Capitulo Calle 78 A</v>
          </cell>
          <cell r="E3195" t="str">
            <v>M3</v>
          </cell>
          <cell r="F3195">
            <v>10835961139</v>
          </cell>
          <cell r="G3195">
            <v>42524</v>
          </cell>
        </row>
        <row r="3196">
          <cell r="C3196">
            <v>5903</v>
          </cell>
          <cell r="D3196" t="str">
            <v>Calle 87A</v>
          </cell>
          <cell r="E3196" t="str">
            <v>UN</v>
          </cell>
          <cell r="F3196">
            <v>112597543.27</v>
          </cell>
          <cell r="G3196">
            <v>42524</v>
          </cell>
        </row>
        <row r="3197">
          <cell r="C3197">
            <v>5904</v>
          </cell>
          <cell r="D3197" t="str">
            <v>Pavimento Asfaltico Mdc - 19</v>
          </cell>
          <cell r="E3197" t="str">
            <v>M3</v>
          </cell>
          <cell r="F3197">
            <v>681720.9</v>
          </cell>
          <cell r="G3197">
            <v>42753</v>
          </cell>
        </row>
        <row r="3198">
          <cell r="C3198">
            <v>5913</v>
          </cell>
          <cell r="D3198" t="str">
            <v>Excavacion A Maquina Y Retiro De Materiales</v>
          </cell>
          <cell r="E3198" t="str">
            <v>M3</v>
          </cell>
          <cell r="F3198">
            <v>22808.19</v>
          </cell>
          <cell r="G3198">
            <v>42524</v>
          </cell>
        </row>
        <row r="3199">
          <cell r="C3199">
            <v>5914</v>
          </cell>
          <cell r="D3199" t="str">
            <v>Edu. Pañete Dilatado (Ver Diseño)</v>
          </cell>
          <cell r="E3199" t="str">
            <v>M2</v>
          </cell>
          <cell r="F3199">
            <v>18794.09</v>
          </cell>
          <cell r="G3199">
            <v>42538</v>
          </cell>
        </row>
        <row r="3200">
          <cell r="C3200">
            <v>5916</v>
          </cell>
          <cell r="D3200" t="str">
            <v>Edu. Piso De Porcelanato Tipo Monaco Corona O Similar De 0.60 X 0.60 Metros (Ver Diseño)</v>
          </cell>
          <cell r="E3200" t="str">
            <v>M2</v>
          </cell>
          <cell r="F3200">
            <v>67474.38</v>
          </cell>
          <cell r="G3200">
            <v>42538</v>
          </cell>
        </row>
        <row r="3201">
          <cell r="C3201">
            <v>5917</v>
          </cell>
          <cell r="D3201" t="str">
            <v>Edu. Piso De Porcelanato Flux Rec Lava Corona O Similar De 0.272 X 0.554 (Ver Diseño)</v>
          </cell>
          <cell r="E3201" t="str">
            <v>M2</v>
          </cell>
          <cell r="F3201">
            <v>62231.23</v>
          </cell>
          <cell r="G3201">
            <v>42538</v>
          </cell>
        </row>
        <row r="3202">
          <cell r="C3202">
            <v>5918</v>
          </cell>
          <cell r="D3202" t="str">
            <v>Edu. Piso De Porcelanato Soho Gris Corona O Similar De 0.60 X 0.60 Metros (Ver Diseño)</v>
          </cell>
          <cell r="E3202" t="str">
            <v>M2</v>
          </cell>
          <cell r="F3202">
            <v>54881.23</v>
          </cell>
          <cell r="G3202">
            <v>42538</v>
          </cell>
        </row>
        <row r="3203">
          <cell r="C3203">
            <v>5919</v>
          </cell>
          <cell r="D3203" t="str">
            <v>Edu. Zocalo En Guardaescobas De Porcelanato Tipo Monaco Corona O Similar De 0.60 X 0.60 Metros (Ver Diseño)</v>
          </cell>
          <cell r="E3203" t="str">
            <v>ML</v>
          </cell>
          <cell r="F3203">
            <v>11962</v>
          </cell>
          <cell r="G3203">
            <v>42538</v>
          </cell>
        </row>
        <row r="3204">
          <cell r="C3204">
            <v>5920</v>
          </cell>
          <cell r="D3204" t="str">
            <v>Edu. Zocalo En Guardaescobas De Porcelanato Flux Rec Lava Corona O Similar 0.272 X 0.554 (Ver Diseño)</v>
          </cell>
          <cell r="E3204" t="str">
            <v>ML</v>
          </cell>
          <cell r="F3204">
            <v>11438.05</v>
          </cell>
          <cell r="G3204">
            <v>42538</v>
          </cell>
        </row>
        <row r="3205">
          <cell r="C3205">
            <v>5921</v>
          </cell>
          <cell r="D3205" t="str">
            <v>Calle 78 A</v>
          </cell>
          <cell r="E3205" t="str">
            <v>UN</v>
          </cell>
          <cell r="F3205">
            <v>0</v>
          </cell>
          <cell r="G3205">
            <v>42528</v>
          </cell>
        </row>
        <row r="3206">
          <cell r="C3206">
            <v>5922</v>
          </cell>
          <cell r="D3206" t="str">
            <v>Edu. Zocalo En Guardaescobas De Porcelanato Soho Gris Corona O Similar De 0.60 X 0.60 Metros (Ver Diseño)</v>
          </cell>
          <cell r="E3206" t="str">
            <v>ML</v>
          </cell>
          <cell r="F3206">
            <v>10703.05</v>
          </cell>
          <cell r="G3206">
            <v>42538</v>
          </cell>
        </row>
        <row r="3207">
          <cell r="C3207">
            <v>5923</v>
          </cell>
          <cell r="D3207" t="str">
            <v>Edu. Piso Concreto Texturizado (Ver Diseño)</v>
          </cell>
          <cell r="E3207" t="str">
            <v>M2</v>
          </cell>
          <cell r="F3207">
            <v>73966.42</v>
          </cell>
          <cell r="G3207">
            <v>42538</v>
          </cell>
        </row>
        <row r="3208">
          <cell r="C3208">
            <v>5924</v>
          </cell>
          <cell r="D3208" t="str">
            <v>Edu. Piso Madera Quis K Lock Connox Sport (Ver Diseño)</v>
          </cell>
          <cell r="E3208" t="str">
            <v>M2</v>
          </cell>
          <cell r="F3208">
            <v>1199484.51</v>
          </cell>
          <cell r="G3208">
            <v>42538</v>
          </cell>
        </row>
        <row r="3209">
          <cell r="C3209">
            <v>5925</v>
          </cell>
          <cell r="D3209" t="str">
            <v>Edu. Suministro E Instalacion De Celosia C23E Hunter Douglas O Similar (Ver Diseño)</v>
          </cell>
          <cell r="E3209" t="str">
            <v>M2</v>
          </cell>
          <cell r="F3209">
            <v>138760</v>
          </cell>
          <cell r="G3209">
            <v>42619</v>
          </cell>
        </row>
        <row r="3210">
          <cell r="C3210">
            <v>5926</v>
          </cell>
          <cell r="D3210" t="str">
            <v>Edu. Suministro E Instalacion De Cortasol Aeroscreen Hunter Douglas O Similiar (Ver Diseño)</v>
          </cell>
          <cell r="E3210" t="str">
            <v>M2</v>
          </cell>
          <cell r="F3210">
            <v>188760</v>
          </cell>
          <cell r="G3210">
            <v>42619</v>
          </cell>
        </row>
        <row r="3211">
          <cell r="C3211">
            <v>5927</v>
          </cell>
          <cell r="D3211" t="str">
            <v>Edu. Suministro E Instalacion De Puerta De Vidrio En Semisotano Y Segundo Piso P6, P11, P12, P13, P14, P15, P16, P17, P18, P19. (Ver Diseño)</v>
          </cell>
          <cell r="E3211" t="str">
            <v>M2</v>
          </cell>
          <cell r="F3211">
            <v>550000</v>
          </cell>
          <cell r="G3211">
            <v>42538</v>
          </cell>
        </row>
        <row r="3212">
          <cell r="C3212">
            <v>5928</v>
          </cell>
          <cell r="D3212" t="str">
            <v>Subbase Granular Inv B-320, Incluye Suministro, Extendida, Nivelacion, Humedecimiento Y Compactacion</v>
          </cell>
          <cell r="E3212" t="str">
            <v>M3</v>
          </cell>
          <cell r="F3212">
            <v>56350</v>
          </cell>
          <cell r="G3212">
            <v>42528</v>
          </cell>
        </row>
        <row r="3213">
          <cell r="C3213">
            <v>5929</v>
          </cell>
          <cell r="D3213" t="str">
            <v>Edu. Suministro, Fabricacion Y Montaje De Cubierta No Estructural Segun Detalles Con Laminas En Cubierta Translucida Thermoacustica (Ver Diseño)</v>
          </cell>
          <cell r="E3213" t="str">
            <v>M2</v>
          </cell>
          <cell r="F3213">
            <v>57585</v>
          </cell>
          <cell r="G3213">
            <v>42538</v>
          </cell>
        </row>
        <row r="3214">
          <cell r="C3214">
            <v>5930</v>
          </cell>
          <cell r="D3214" t="str">
            <v>Edu. Sillas Fijas (Ver Diseño)</v>
          </cell>
          <cell r="E3214" t="str">
            <v>UN</v>
          </cell>
          <cell r="F3214">
            <v>95446.2</v>
          </cell>
          <cell r="G3214">
            <v>42538</v>
          </cell>
        </row>
        <row r="3215">
          <cell r="C3215">
            <v>5931</v>
          </cell>
          <cell r="D3215" t="str">
            <v>Edu. Sillas Discapacitados (Ver Diseño)</v>
          </cell>
          <cell r="E3215" t="str">
            <v>UN</v>
          </cell>
          <cell r="F3215">
            <v>160000</v>
          </cell>
          <cell r="G3215">
            <v>42528</v>
          </cell>
        </row>
        <row r="3216">
          <cell r="C3216">
            <v>5932</v>
          </cell>
          <cell r="D3216" t="str">
            <v>Edu. Sillas V.I.P. (Ver Diseño)</v>
          </cell>
          <cell r="E3216" t="str">
            <v>UN</v>
          </cell>
          <cell r="F3216">
            <v>484275</v>
          </cell>
          <cell r="G3216">
            <v>42538</v>
          </cell>
        </row>
        <row r="3217">
          <cell r="C3217">
            <v>5933</v>
          </cell>
          <cell r="D3217" t="str">
            <v>Edu. Punto De Ventilacion De 3" (Ver Diseño)</v>
          </cell>
          <cell r="E3217" t="str">
            <v>UN</v>
          </cell>
          <cell r="F3217">
            <v>29352.67</v>
          </cell>
          <cell r="G3217">
            <v>42538</v>
          </cell>
        </row>
        <row r="3218">
          <cell r="C3218">
            <v>5934</v>
          </cell>
          <cell r="D3218" t="str">
            <v>Edu. Suministro E Instalacion Revestimiento Con Placas Trespa O Similar</v>
          </cell>
          <cell r="E3218" t="str">
            <v>M2</v>
          </cell>
          <cell r="F3218">
            <v>708599.3</v>
          </cell>
          <cell r="G3218">
            <v>42619</v>
          </cell>
        </row>
        <row r="3219">
          <cell r="C3219">
            <v>5935</v>
          </cell>
          <cell r="D3219" t="str">
            <v>Edu. Tuberia De 8" Aguas Lluvias Enter. (Ver Diseño)</v>
          </cell>
          <cell r="E3219" t="str">
            <v>ML</v>
          </cell>
          <cell r="F3219">
            <v>39375.089999999997</v>
          </cell>
          <cell r="G3219">
            <v>42538</v>
          </cell>
        </row>
        <row r="3220">
          <cell r="C3220">
            <v>5936</v>
          </cell>
          <cell r="D3220" t="str">
            <v>Edu. Montante De 3" De Ventilacion (Ver Diseño)</v>
          </cell>
          <cell r="E3220" t="str">
            <v>ML</v>
          </cell>
          <cell r="F3220">
            <v>33436.879999999997</v>
          </cell>
          <cell r="G3220">
            <v>42538</v>
          </cell>
        </row>
        <row r="3221">
          <cell r="C3221">
            <v>5937</v>
          </cell>
          <cell r="D3221" t="str">
            <v>Edu. Montante De 2" De Ventilacion (Ver Diseño)</v>
          </cell>
          <cell r="E3221" t="str">
            <v>ML</v>
          </cell>
          <cell r="F3221">
            <v>29098.35</v>
          </cell>
          <cell r="G3221">
            <v>42538</v>
          </cell>
        </row>
        <row r="3222">
          <cell r="C3222">
            <v>5938</v>
          </cell>
          <cell r="D3222" t="str">
            <v>Edu. Tuberia Montante De 2 1/2" Pvc (Ver Diseño)</v>
          </cell>
          <cell r="E3222" t="str">
            <v>ML</v>
          </cell>
          <cell r="F3222">
            <v>31376.560000000001</v>
          </cell>
          <cell r="G3222">
            <v>42538</v>
          </cell>
        </row>
        <row r="3223">
          <cell r="C3223">
            <v>5939</v>
          </cell>
          <cell r="D3223" t="str">
            <v>Edu. Valvula Red White De 2 1/2" (Ver Diseño)</v>
          </cell>
          <cell r="E3223" t="str">
            <v>UN</v>
          </cell>
          <cell r="F3223">
            <v>227105</v>
          </cell>
          <cell r="G3223">
            <v>42572</v>
          </cell>
        </row>
        <row r="3224">
          <cell r="C3224">
            <v>5940</v>
          </cell>
          <cell r="D3224" t="str">
            <v>Edu. Sanitario De Fluxometro Con Griferia Antivandalica Y Sensor De Descarga (Ver Diseño)</v>
          </cell>
          <cell r="E3224" t="str">
            <v>UN</v>
          </cell>
          <cell r="F3224">
            <v>452779.36</v>
          </cell>
          <cell r="G3224">
            <v>42538</v>
          </cell>
        </row>
        <row r="3225">
          <cell r="C3225">
            <v>5941</v>
          </cell>
          <cell r="D3225" t="str">
            <v>Edu. Meson En Acero Inoxidable Lavaplatos, Incluye Griferia (Ver Diseño)</v>
          </cell>
          <cell r="E3225" t="str">
            <v>UN</v>
          </cell>
          <cell r="F3225">
            <v>405401.65</v>
          </cell>
          <cell r="G3225">
            <v>42538</v>
          </cell>
        </row>
        <row r="3226">
          <cell r="C3226">
            <v>5942</v>
          </cell>
          <cell r="D3226" t="str">
            <v>Via Ceec</v>
          </cell>
          <cell r="E3226" t="str">
            <v>UN</v>
          </cell>
          <cell r="F3226">
            <v>0</v>
          </cell>
          <cell r="G3226">
            <v>42531</v>
          </cell>
        </row>
        <row r="3227">
          <cell r="C3227">
            <v>5943</v>
          </cell>
          <cell r="D3227" t="str">
            <v>Edu. Tablero De Distribucion Autosoportado 160 X 80 X 40 Cms (Ver Diseño)</v>
          </cell>
          <cell r="E3227" t="str">
            <v>UN</v>
          </cell>
          <cell r="F3227">
            <v>8122068.1900000004</v>
          </cell>
          <cell r="G3227">
            <v>42538</v>
          </cell>
        </row>
        <row r="3228">
          <cell r="C3228">
            <v>5944</v>
          </cell>
          <cell r="D3228" t="str">
            <v>Edu. Transferencia Trifasica Automatica De 225 Kva (Ver Diseño)</v>
          </cell>
          <cell r="E3228" t="str">
            <v>UN</v>
          </cell>
          <cell r="F3228">
            <v>65451020.969999999</v>
          </cell>
          <cell r="G3228">
            <v>42538</v>
          </cell>
        </row>
        <row r="3229">
          <cell r="C3229">
            <v>5945</v>
          </cell>
          <cell r="D3229" t="str">
            <v>Edu. Descargador De Sobretension Para Tableros De B.T. Tres Fases (Ver Diseño)</v>
          </cell>
          <cell r="E3229" t="str">
            <v>UN</v>
          </cell>
          <cell r="F3229">
            <v>520099.62</v>
          </cell>
          <cell r="G3229">
            <v>42614</v>
          </cell>
        </row>
        <row r="3230">
          <cell r="C3230">
            <v>5946</v>
          </cell>
          <cell r="D3230" t="str">
            <v>Edu. Instalacion Reflector Aero-Led (Ver Diseño)</v>
          </cell>
          <cell r="E3230" t="str">
            <v>UN</v>
          </cell>
          <cell r="F3230">
            <v>1121106.92</v>
          </cell>
          <cell r="G3230">
            <v>42538</v>
          </cell>
        </row>
        <row r="3231">
          <cell r="C3231">
            <v>5947</v>
          </cell>
          <cell r="D3231" t="str">
            <v>Edu. Interruptor Triple (Ver Diseño)</v>
          </cell>
          <cell r="E3231" t="str">
            <v>UN</v>
          </cell>
          <cell r="F3231">
            <v>95849.63</v>
          </cell>
          <cell r="G3231">
            <v>42538</v>
          </cell>
        </row>
        <row r="3232">
          <cell r="C3232">
            <v>5948</v>
          </cell>
          <cell r="D3232" t="str">
            <v>Edu. Tablero De Medida Trifasico Autosoportado 16 Medidores Monofasicos 3H (Ver Diseño)</v>
          </cell>
          <cell r="E3232" t="str">
            <v>UN</v>
          </cell>
          <cell r="F3232">
            <v>16927584.23</v>
          </cell>
          <cell r="G3232">
            <v>42538</v>
          </cell>
        </row>
        <row r="3233">
          <cell r="C3233">
            <v>5949</v>
          </cell>
          <cell r="D3233" t="str">
            <v>Edu. Suministro E Instalacion De Aire Acondicionado De 7.5 Toneladas Serie 13 Camerinos (Ver Diseño9</v>
          </cell>
          <cell r="E3233" t="str">
            <v>UN</v>
          </cell>
          <cell r="F3233">
            <v>36455136.32</v>
          </cell>
          <cell r="G3233">
            <v>42538</v>
          </cell>
        </row>
        <row r="3234">
          <cell r="C3234">
            <v>5950</v>
          </cell>
          <cell r="D3234" t="str">
            <v>Edu. Sumisintro E Instalacion De Face Plate Doble Amp. (Ver Diseño)</v>
          </cell>
          <cell r="E3234" t="str">
            <v>UN</v>
          </cell>
          <cell r="F3234">
            <v>14597.7</v>
          </cell>
          <cell r="G3234">
            <v>42538</v>
          </cell>
        </row>
        <row r="3235">
          <cell r="C3235">
            <v>5951</v>
          </cell>
          <cell r="D3235" t="str">
            <v>Edu. Suminstro E Instalacion De Rack De Pared De 9Ru (Ver Diseño)</v>
          </cell>
          <cell r="E3235" t="str">
            <v>UN</v>
          </cell>
          <cell r="F3235">
            <v>2164499.33</v>
          </cell>
          <cell r="G3235">
            <v>42538</v>
          </cell>
        </row>
        <row r="3236">
          <cell r="C3236">
            <v>5952</v>
          </cell>
          <cell r="D3236" t="str">
            <v>Edu. Suministro E Instalacion De Switch 24 Puertos Modulo De Fibra (Ver Diseño)</v>
          </cell>
          <cell r="E3236" t="str">
            <v>UN</v>
          </cell>
          <cell r="F3236">
            <v>12782492.380000001</v>
          </cell>
          <cell r="G3236">
            <v>42538</v>
          </cell>
        </row>
        <row r="3237">
          <cell r="C3237">
            <v>5953</v>
          </cell>
          <cell r="D3237" t="str">
            <v>Edu. Suministro E Instalacion De Face Plate Fibra Optica (Ver Diseño)</v>
          </cell>
          <cell r="E3237" t="str">
            <v>UN</v>
          </cell>
          <cell r="F3237">
            <v>63385.4</v>
          </cell>
          <cell r="G3237">
            <v>42538</v>
          </cell>
        </row>
        <row r="3238">
          <cell r="C3238">
            <v>5954</v>
          </cell>
          <cell r="D3238" t="str">
            <v>Edu. Suministro E Instalacion De Bandeja De Fibra De 12 Hilos Deslizable 1U Vacia Soporta 3 Adaptadores (Ver Diseño)</v>
          </cell>
          <cell r="E3238" t="str">
            <v>UN</v>
          </cell>
          <cell r="F3238">
            <v>913452.55</v>
          </cell>
          <cell r="G3238">
            <v>42538</v>
          </cell>
        </row>
        <row r="3239">
          <cell r="C3239">
            <v>5955</v>
          </cell>
          <cell r="D3239" t="str">
            <v>Edu. Suministro E Instalacion De Adaptador Para Bandeja De 12 Fibras Lc 50 Um (Ver Diseño)</v>
          </cell>
          <cell r="E3239" t="str">
            <v>UN</v>
          </cell>
          <cell r="F3239">
            <v>329022.37</v>
          </cell>
          <cell r="G3239">
            <v>42538</v>
          </cell>
        </row>
        <row r="3240">
          <cell r="C3240">
            <v>5956</v>
          </cell>
          <cell r="D3240" t="str">
            <v>Edu. Sipra Externo Coliseo Elias Chewing, Incluye Suministro E Instalacion (Ver Diseño)</v>
          </cell>
          <cell r="E3240" t="str">
            <v>UN</v>
          </cell>
          <cell r="F3240">
            <v>19997838.850000001</v>
          </cell>
          <cell r="G3240">
            <v>42538</v>
          </cell>
        </row>
        <row r="3241">
          <cell r="C3241">
            <v>5957</v>
          </cell>
          <cell r="D3241" t="str">
            <v>Edu. Sipra Interno Coliseo Elias Chewing, Incluye Suministro E Instalacion (Ver Diseño)</v>
          </cell>
          <cell r="E3241" t="str">
            <v>UN</v>
          </cell>
          <cell r="F3241">
            <v>8997714.0299999993</v>
          </cell>
          <cell r="G3241">
            <v>42618</v>
          </cell>
        </row>
        <row r="3242">
          <cell r="C3242">
            <v>5958</v>
          </cell>
          <cell r="D3242" t="str">
            <v>Construccion De Pilote En Suelo Cemento D = 50 Cms, Incluye Excavacion, Relleno, Mano De Obra, H=6 O 9 M</v>
          </cell>
          <cell r="E3242" t="str">
            <v>ML</v>
          </cell>
          <cell r="F3242">
            <v>127494</v>
          </cell>
          <cell r="G3242">
            <v>42528</v>
          </cell>
        </row>
        <row r="3243">
          <cell r="C3243">
            <v>5963</v>
          </cell>
          <cell r="D3243" t="str">
            <v>Tablestaca Tipo 1 (5,8 M) - Suministro E Hincado</v>
          </cell>
          <cell r="E3243" t="str">
            <v>ML</v>
          </cell>
          <cell r="F3243">
            <v>270000</v>
          </cell>
          <cell r="G3243">
            <v>42528</v>
          </cell>
        </row>
        <row r="3244">
          <cell r="C3244">
            <v>5964</v>
          </cell>
          <cell r="D3244" t="str">
            <v>Grua Autopropulsada De Brazo Telescopico, Capacidad De Elevacion De 30 Ton Y 27 M De Altura Max</v>
          </cell>
          <cell r="E3244" t="str">
            <v>ML</v>
          </cell>
          <cell r="F3244">
            <v>450000</v>
          </cell>
          <cell r="G3244">
            <v>42528</v>
          </cell>
        </row>
        <row r="3245">
          <cell r="C3245">
            <v>5966</v>
          </cell>
          <cell r="D3245" t="str">
            <v>Tablestaca</v>
          </cell>
          <cell r="E3245" t="str">
            <v>ML</v>
          </cell>
          <cell r="F3245">
            <v>16213.75</v>
          </cell>
          <cell r="G3245">
            <v>42528</v>
          </cell>
        </row>
        <row r="3246">
          <cell r="C3246">
            <v>5967</v>
          </cell>
          <cell r="D3246" t="str">
            <v>Edu. Tablestaca Tipo 1 (H =5,8 Metros) -Suministro E Hincado (Ver Diseño)</v>
          </cell>
          <cell r="E3246" t="str">
            <v>ML</v>
          </cell>
          <cell r="F3246">
            <v>2321925</v>
          </cell>
          <cell r="G3246">
            <v>42552</v>
          </cell>
        </row>
        <row r="3247">
          <cell r="C3247">
            <v>5968</v>
          </cell>
          <cell r="D3247" t="str">
            <v>Edu. Tablestaca Tipo 2 (H=7,2 Metros) - Suministro E Hincado (Ver Diseño)</v>
          </cell>
          <cell r="E3247" t="str">
            <v>ML</v>
          </cell>
          <cell r="F3247">
            <v>3665759.13</v>
          </cell>
          <cell r="G3247">
            <v>42552</v>
          </cell>
        </row>
        <row r="3248">
          <cell r="C3248">
            <v>5971</v>
          </cell>
          <cell r="D3248" t="str">
            <v>Edu. Tablestaca Tipo 3  (H=9,0 Metros)-Suministro E Hincado (Ver Diseño)</v>
          </cell>
          <cell r="E3248" t="str">
            <v>ML</v>
          </cell>
          <cell r="F3248">
            <v>4557350</v>
          </cell>
          <cell r="G3248">
            <v>42552</v>
          </cell>
        </row>
        <row r="3249">
          <cell r="C3249">
            <v>5972</v>
          </cell>
          <cell r="D3249" t="str">
            <v>Edu. Capa De Conformacion Pilotes E=0,1 M, Material Seleionado Para Terraple Tipo Inc 220 - 7</v>
          </cell>
          <cell r="E3249" t="str">
            <v>M2</v>
          </cell>
          <cell r="F3249">
            <v>4291.25</v>
          </cell>
          <cell r="G3249">
            <v>42552</v>
          </cell>
        </row>
        <row r="3250">
          <cell r="C3250">
            <v>5974</v>
          </cell>
          <cell r="D3250" t="str">
            <v>Pedraplen Lecho Drenante E = 50 Cm</v>
          </cell>
          <cell r="E3250" t="str">
            <v>M3</v>
          </cell>
          <cell r="F3250">
            <v>47240.5</v>
          </cell>
          <cell r="G3250">
            <v>42529</v>
          </cell>
        </row>
        <row r="3251">
          <cell r="C3251">
            <v>5975</v>
          </cell>
          <cell r="D3251" t="str">
            <v>Estabilizacion De Terreno Y Contencion De Orilla</v>
          </cell>
          <cell r="E3251" t="str">
            <v>UN</v>
          </cell>
          <cell r="F3251">
            <v>0</v>
          </cell>
          <cell r="G3251">
            <v>42529</v>
          </cell>
        </row>
        <row r="3252">
          <cell r="C3252">
            <v>5976</v>
          </cell>
          <cell r="D3252" t="str">
            <v>Cimentaciones - Zona Comercial</v>
          </cell>
          <cell r="E3252" t="str">
            <v>UN</v>
          </cell>
          <cell r="F3252">
            <v>0</v>
          </cell>
          <cell r="G3252">
            <v>42529</v>
          </cell>
        </row>
        <row r="3253">
          <cell r="C3253">
            <v>5985</v>
          </cell>
          <cell r="D3253" t="str">
            <v>Edu. Geomalla Uniaxial 27,1 X 30,6 - (Ux - 50 )</v>
          </cell>
          <cell r="E3253" t="str">
            <v>M2</v>
          </cell>
          <cell r="F3253">
            <v>9100.7099999999991</v>
          </cell>
          <cell r="G3253">
            <v>42552</v>
          </cell>
        </row>
        <row r="3254">
          <cell r="C3254">
            <v>5986</v>
          </cell>
          <cell r="D3254" t="str">
            <v>Edu. Geomalla Uniaxial 26,1 X 31,7 (Ux - 75 )</v>
          </cell>
          <cell r="E3254" t="str">
            <v>M2</v>
          </cell>
          <cell r="F3254">
            <v>11719.73</v>
          </cell>
          <cell r="G3254">
            <v>42552</v>
          </cell>
        </row>
        <row r="3255">
          <cell r="C3255">
            <v>5987</v>
          </cell>
          <cell r="D3255" t="str">
            <v>Edu. Geomalla Uniaxial 19,5 X 29,  (Ux 100)</v>
          </cell>
          <cell r="E3255" t="str">
            <v>M2</v>
          </cell>
          <cell r="F3255">
            <v>13886.23</v>
          </cell>
          <cell r="G3255">
            <v>42552</v>
          </cell>
        </row>
        <row r="3256">
          <cell r="C3256">
            <v>5988</v>
          </cell>
          <cell r="D3256" t="str">
            <v>Edu. Geotextil  No Nt F - 30G Para Cierre De Capas</v>
          </cell>
          <cell r="E3256" t="str">
            <v>M2</v>
          </cell>
          <cell r="F3256">
            <v>6471.04</v>
          </cell>
          <cell r="G3256">
            <v>42552</v>
          </cell>
        </row>
        <row r="3257">
          <cell r="C3257">
            <v>5989</v>
          </cell>
          <cell r="D3257" t="str">
            <v>Edu. Geodren Ancho 0.5 - Drenaje Horizontal</v>
          </cell>
          <cell r="E3257" t="str">
            <v>ML</v>
          </cell>
          <cell r="F3257">
            <v>19218.02</v>
          </cell>
          <cell r="G3257">
            <v>42552</v>
          </cell>
        </row>
        <row r="3258">
          <cell r="C3258">
            <v>5990</v>
          </cell>
          <cell r="D3258" t="str">
            <v>Edu. Geodren Planar Ancho 1.0 - Drenaje Trasdos De Muro</v>
          </cell>
          <cell r="E3258" t="str">
            <v>ML</v>
          </cell>
          <cell r="F3258">
            <v>47878.86</v>
          </cell>
          <cell r="G3258">
            <v>42552</v>
          </cell>
        </row>
        <row r="3259">
          <cell r="C3259">
            <v>5993</v>
          </cell>
          <cell r="D3259" t="str">
            <v>Geodren Planar Ancho 1,0 - Drenaje Trasdos De Muro</v>
          </cell>
          <cell r="E3259" t="str">
            <v>ML</v>
          </cell>
          <cell r="F3259">
            <v>43814.99</v>
          </cell>
          <cell r="G3259">
            <v>42531</v>
          </cell>
        </row>
        <row r="3260">
          <cell r="C3260">
            <v>5995</v>
          </cell>
          <cell r="D3260" t="str">
            <v>Edu. Geodren Tubular 2M Para Dren Longitudinal</v>
          </cell>
          <cell r="E3260" t="str">
            <v>ML</v>
          </cell>
          <cell r="F3260">
            <v>79491.42</v>
          </cell>
          <cell r="G3260">
            <v>42552</v>
          </cell>
        </row>
        <row r="3261">
          <cell r="C3261">
            <v>5996</v>
          </cell>
          <cell r="D3261" t="str">
            <v>Edu. Tuberia De Drenaje Perforada 4" Longitudinal</v>
          </cell>
          <cell r="E3261" t="str">
            <v>ML</v>
          </cell>
          <cell r="F3261">
            <v>27535.08</v>
          </cell>
          <cell r="G3261">
            <v>42552</v>
          </cell>
        </row>
        <row r="3262">
          <cell r="C3262">
            <v>5997</v>
          </cell>
          <cell r="D3262" t="str">
            <v>Tuberia De Drenaje Perforada 42" Longitudinal</v>
          </cell>
          <cell r="E3262" t="str">
            <v>ML</v>
          </cell>
          <cell r="F3262">
            <v>31088.37</v>
          </cell>
          <cell r="G3262">
            <v>42530</v>
          </cell>
        </row>
        <row r="3263">
          <cell r="C3263">
            <v>6010</v>
          </cell>
          <cell r="D3263" t="str">
            <v>Cunetas Fundidas En Sitio En Concreto F"C = 28 Mpa ( 4000 ) Tipo 1 , 2</v>
          </cell>
          <cell r="E3263" t="str">
            <v>M3</v>
          </cell>
          <cell r="F3263">
            <v>513658.6</v>
          </cell>
          <cell r="G3263">
            <v>42530</v>
          </cell>
        </row>
        <row r="3264">
          <cell r="C3264">
            <v>6012</v>
          </cell>
          <cell r="D3264" t="str">
            <v>Cuneta Fundida En Sitio En Concreto F"C = 28 Mpa (4000Psi) Tipos 1 Y 2 (Ver Diseño)</v>
          </cell>
          <cell r="E3264" t="str">
            <v>M3</v>
          </cell>
          <cell r="F3264">
            <v>595022.31000000006</v>
          </cell>
          <cell r="G3264">
            <v>42552</v>
          </cell>
        </row>
        <row r="3265">
          <cell r="C3265">
            <v>6015</v>
          </cell>
          <cell r="D3265" t="str">
            <v>Edu. Concreto De 4000 Psi Impermeabilizado Premezclado Para Revestimiento Fondo De Placa, Muros, Vigas, Solados, Anden - Ver Diseño</v>
          </cell>
          <cell r="E3265" t="str">
            <v>M3</v>
          </cell>
          <cell r="F3265">
            <v>767086.05</v>
          </cell>
          <cell r="G3265">
            <v>42587</v>
          </cell>
        </row>
        <row r="3266">
          <cell r="C3266">
            <v>6019</v>
          </cell>
          <cell r="D3266" t="str">
            <v>Tanque En Concreto Para Sistema De Riego F"C = 28 Mpa (4000 Psi )</v>
          </cell>
          <cell r="E3266" t="str">
            <v>M3</v>
          </cell>
          <cell r="F3266">
            <v>504294</v>
          </cell>
          <cell r="G3266">
            <v>42530</v>
          </cell>
        </row>
        <row r="3267">
          <cell r="C3267">
            <v>6020</v>
          </cell>
          <cell r="D3267" t="str">
            <v>Tanque En Concreto Para Sistema De Riego F"C = 28 Mpa (4000 Psi)-Ver Diseño</v>
          </cell>
          <cell r="E3267" t="str">
            <v>M3</v>
          </cell>
          <cell r="F3267">
            <v>928880.3</v>
          </cell>
          <cell r="G3267">
            <v>42552</v>
          </cell>
        </row>
        <row r="3268">
          <cell r="C3268">
            <v>6032</v>
          </cell>
          <cell r="D3268" t="str">
            <v>Edu. Tierra Armada - Relleno En Material Suelo Cemento 8% (Ver Diseño)</v>
          </cell>
          <cell r="E3268" t="str">
            <v>M3</v>
          </cell>
          <cell r="F3268">
            <v>157549.07</v>
          </cell>
          <cell r="G3268">
            <v>42552</v>
          </cell>
        </row>
        <row r="3269">
          <cell r="C3269">
            <v>6033</v>
          </cell>
          <cell r="D3269" t="str">
            <v>Capitulo. Excavaciones Y Cimentaciones Zona Comercial</v>
          </cell>
          <cell r="E3269" t="str">
            <v>UN</v>
          </cell>
          <cell r="G3269">
            <v>42531</v>
          </cell>
        </row>
        <row r="3270">
          <cell r="C3270">
            <v>6034</v>
          </cell>
          <cell r="D3270" t="str">
            <v>Placa Contrapiso Y Apoyo Caseta Vendedores Estacionarios Y Establecimiento, F´C = 28 Mpa (4000 Psi)-Ver Diseño</v>
          </cell>
          <cell r="E3270" t="str">
            <v>M3</v>
          </cell>
          <cell r="F3270">
            <v>678743.02</v>
          </cell>
          <cell r="G3270">
            <v>42552</v>
          </cell>
        </row>
        <row r="3271">
          <cell r="C3271">
            <v>6036</v>
          </cell>
          <cell r="D3271" t="str">
            <v>Guarda Escoba En Marmol</v>
          </cell>
          <cell r="E3271" t="str">
            <v>M2</v>
          </cell>
          <cell r="F3271">
            <v>68973.3</v>
          </cell>
          <cell r="G3271">
            <v>42534</v>
          </cell>
        </row>
        <row r="3272">
          <cell r="C3272">
            <v>6037</v>
          </cell>
          <cell r="D3272" t="str">
            <v>Pozos De Inspecion  1,45 M H=1,80 M</v>
          </cell>
          <cell r="E3272" t="str">
            <v>UN</v>
          </cell>
          <cell r="F3272">
            <v>703635.87</v>
          </cell>
          <cell r="G3272">
            <v>42534</v>
          </cell>
        </row>
        <row r="3273">
          <cell r="C3273">
            <v>6038</v>
          </cell>
          <cell r="D3273" t="str">
            <v>Provision Red De Gas Proyecto Avenida Del Rio Unidad Funcional 1</v>
          </cell>
          <cell r="E3273" t="str">
            <v>GL</v>
          </cell>
          <cell r="F3273">
            <v>25683922</v>
          </cell>
          <cell r="G3273">
            <v>42558</v>
          </cell>
        </row>
        <row r="3274">
          <cell r="C3274">
            <v>6039</v>
          </cell>
          <cell r="D3274" t="str">
            <v>Provision Mobiliario Urbano Y Señalización Vial Proyecto Avenida Del Rio - Unidad Funcional 1</v>
          </cell>
          <cell r="E3274" t="str">
            <v>GL</v>
          </cell>
          <cell r="F3274">
            <v>554690938.88</v>
          </cell>
          <cell r="G3274">
            <v>42558</v>
          </cell>
        </row>
        <row r="3275">
          <cell r="C3275">
            <v>6040</v>
          </cell>
          <cell r="D3275" t="str">
            <v>Provision Vegetacion Y Zonas Verdes - Arboles Y Palmas Proyecto Avenidad Del Rio - Funcional 1</v>
          </cell>
          <cell r="E3275" t="str">
            <v>GL</v>
          </cell>
          <cell r="F3275">
            <v>325270244</v>
          </cell>
          <cell r="G3275">
            <v>42558</v>
          </cell>
        </row>
        <row r="3276">
          <cell r="C3276">
            <v>6041</v>
          </cell>
          <cell r="D3276" t="str">
            <v>Provision De Red De Voz Y Dato Uf 1 ( Proyecto Avenida Del Rio - Unidad Funcional 1 )</v>
          </cell>
          <cell r="E3276" t="str">
            <v>GL</v>
          </cell>
          <cell r="F3276">
            <v>240000000</v>
          </cell>
          <cell r="G3276">
            <v>42558</v>
          </cell>
        </row>
        <row r="3277">
          <cell r="C3277">
            <v>6046</v>
          </cell>
          <cell r="D3277" t="str">
            <v>Suministro E Instalación De Bomba Centrífuga 20Hp 3500 Rpm 220V 60Hz - 2 1/2 X 2 Diámetro De Succión Y Descarga. Q:255 Gpm Incluye Arrancador Tripolar En Cofre Metálico Lámina Calibre 16, Kit De Accesorios Para Succión Y Descarga</v>
          </cell>
          <cell r="E3277" t="str">
            <v>UN</v>
          </cell>
          <cell r="F3277">
            <v>15967168</v>
          </cell>
          <cell r="G3277">
            <v>42578</v>
          </cell>
        </row>
        <row r="3278">
          <cell r="C3278">
            <v>6047</v>
          </cell>
          <cell r="D3278" t="str">
            <v>Suministro E Instalación De Equipo De Bombeo Sumergible : Q = 5.1 Lps, Hdt = 9.7 M. Incluido Dos (2) Equipos De Bombeo, Tubería Y Accesorios, Estación Prefabricada, Tablero De Control E Instalación</v>
          </cell>
          <cell r="E3278" t="str">
            <v>GL</v>
          </cell>
          <cell r="F3278">
            <v>102000000</v>
          </cell>
          <cell r="G3278">
            <v>42578</v>
          </cell>
        </row>
        <row r="3279">
          <cell r="C3279">
            <v>6048</v>
          </cell>
          <cell r="D3279" t="str">
            <v>Edu. Concreto Losa Aligerada E= 0.12 Metros, F`C=28 Mpa 4000 Psi (Ver Diseño)</v>
          </cell>
          <cell r="E3279" t="str">
            <v>M2</v>
          </cell>
          <cell r="F3279">
            <v>387642.58</v>
          </cell>
          <cell r="G3279">
            <v>42572</v>
          </cell>
        </row>
        <row r="3280">
          <cell r="C3280">
            <v>6049</v>
          </cell>
          <cell r="D3280" t="str">
            <v>Suministro De Tubería En Polietileno De Alta Densidad Pead 90 Mm Pn 10 Pe 100 Para La Impulsión De La Estación Elevadora Hasta Tubería De Alcantarillado Existente</v>
          </cell>
          <cell r="E3280" t="str">
            <v>ML</v>
          </cell>
          <cell r="F3280">
            <v>23471</v>
          </cell>
          <cell r="G3280">
            <v>42578</v>
          </cell>
        </row>
        <row r="3281">
          <cell r="C3281">
            <v>6050</v>
          </cell>
          <cell r="D3281" t="str">
            <v>Instalación De Tubería A Presión Pead 90 Mm De Estación Elevadora Para Entregar En Alcantarillado Existente Bajo Cualquier Condición De Humedad</v>
          </cell>
          <cell r="E3281" t="str">
            <v>ML</v>
          </cell>
          <cell r="F3281">
            <v>14436.24</v>
          </cell>
          <cell r="G3281">
            <v>42578</v>
          </cell>
        </row>
        <row r="3282">
          <cell r="C3282">
            <v>6051</v>
          </cell>
          <cell r="D3282" t="str">
            <v>Flotador Mecánico, Tipo Pesado, Cuerpo Y Conector En Bronce Fundido, Sellos De Caucho, Presión De Trabajo 125 Psi De 1 1/2" Para Tanques Elevados</v>
          </cell>
          <cell r="E3282" t="str">
            <v>UN</v>
          </cell>
          <cell r="F3282">
            <v>300461.61</v>
          </cell>
          <cell r="G3282">
            <v>42578</v>
          </cell>
        </row>
        <row r="3283">
          <cell r="C3283">
            <v>6052</v>
          </cell>
          <cell r="D3283" t="str">
            <v>Suministro E Instalación De Válvula D = 1 1/2"</v>
          </cell>
          <cell r="E3283" t="str">
            <v>UN</v>
          </cell>
          <cell r="F3283">
            <v>117489.71</v>
          </cell>
          <cell r="G3283">
            <v>42572</v>
          </cell>
        </row>
        <row r="3284">
          <cell r="C3284">
            <v>6053</v>
          </cell>
          <cell r="D3284" t="str">
            <v>Tragante De Aguas Lluvias De 4"</v>
          </cell>
          <cell r="E3284" t="str">
            <v>UN</v>
          </cell>
          <cell r="F3284">
            <v>259322.76</v>
          </cell>
          <cell r="G3284">
            <v>42578</v>
          </cell>
        </row>
        <row r="3285">
          <cell r="C3285">
            <v>6056</v>
          </cell>
          <cell r="D3285" t="str">
            <v>Piso En Marmol: Interior De Locales Comerciales (Ver Diseño)</v>
          </cell>
          <cell r="E3285" t="str">
            <v>M2</v>
          </cell>
          <cell r="F3285">
            <v>83714.960000000006</v>
          </cell>
          <cell r="G3285">
            <v>42572</v>
          </cell>
        </row>
        <row r="3286">
          <cell r="C3286">
            <v>6057</v>
          </cell>
          <cell r="D3286" t="str">
            <v>Guardaescobas En Marmol (Ver Diseño)</v>
          </cell>
          <cell r="E3286" t="str">
            <v>ML</v>
          </cell>
          <cell r="F3286">
            <v>27367.31</v>
          </cell>
          <cell r="G3286">
            <v>42572</v>
          </cell>
        </row>
        <row r="3287">
          <cell r="C3287">
            <v>6058</v>
          </cell>
          <cell r="D3287" t="str">
            <v>Relleno Para Conformación De Gradas Y Escaleras, Con Relleno En Material Granular Para Espaldón De Geosacos, Incluye Equipos, Herramienta Menor Y Mano De Obra</v>
          </cell>
          <cell r="E3287" t="str">
            <v>M3</v>
          </cell>
          <cell r="F3287">
            <v>153587.6</v>
          </cell>
          <cell r="G3287">
            <v>42572</v>
          </cell>
        </row>
        <row r="3288">
          <cell r="C3288">
            <v>6059</v>
          </cell>
          <cell r="D3288" t="str">
            <v>Kit De Empalme Para Baja Tension De 1/0-4 Awg (Conector) Cinta Autofundente 23</v>
          </cell>
          <cell r="E3288" t="str">
            <v>UN</v>
          </cell>
          <cell r="F3288">
            <v>84400</v>
          </cell>
          <cell r="G3288">
            <v>42536</v>
          </cell>
        </row>
        <row r="3289">
          <cell r="C3289">
            <v>6060</v>
          </cell>
          <cell r="D3289" t="str">
            <v>Gradas Y Escaleras En Concreto 4000 Psi - Sobre Terreno Natural Espesor 0.12 Metros, Endurecido Con Acabado Texturizado, Dilatado Con Disco Diamantado - Incluye Suministro, Formaleta, Fundida, Endurecedor, Curado, Sobre Terreno Natiral</v>
          </cell>
          <cell r="E3289" t="str">
            <v>M3</v>
          </cell>
          <cell r="F3289">
            <v>679980.14</v>
          </cell>
          <cell r="G3289">
            <v>42572</v>
          </cell>
        </row>
        <row r="3290">
          <cell r="C3290">
            <v>6061</v>
          </cell>
          <cell r="D3290" t="str">
            <v>Kit De Empalme En Gel Para Baja Tension De 1/0 - 10</v>
          </cell>
          <cell r="E3290" t="str">
            <v>UN</v>
          </cell>
          <cell r="F3290">
            <v>90977.22</v>
          </cell>
          <cell r="G3290">
            <v>42557</v>
          </cell>
        </row>
        <row r="3291">
          <cell r="C3291">
            <v>6062</v>
          </cell>
          <cell r="D3291" t="str">
            <v>Kit De Empalme En Gel Para Baja Tension De 4 - 4</v>
          </cell>
          <cell r="E3291" t="str">
            <v>UN</v>
          </cell>
          <cell r="F3291">
            <v>80477.22</v>
          </cell>
          <cell r="G3291">
            <v>42557</v>
          </cell>
        </row>
        <row r="3292">
          <cell r="C3292">
            <v>6063</v>
          </cell>
          <cell r="D3292" t="str">
            <v>Kit De Empalme En Gel Para Baja Tension De 1/0 - 14</v>
          </cell>
          <cell r="E3292" t="str">
            <v>UN</v>
          </cell>
          <cell r="F3292">
            <v>73477.22</v>
          </cell>
          <cell r="G3292">
            <v>42557</v>
          </cell>
        </row>
        <row r="3293">
          <cell r="C3293">
            <v>6064</v>
          </cell>
          <cell r="D3293" t="str">
            <v>Piso En Adoquin Color Gris (200 X 100 X 60 Mm - 200 X 200 X 60 Mm - 100 X 100 X 60 Mm)</v>
          </cell>
          <cell r="E3293" t="str">
            <v>M2</v>
          </cell>
          <cell r="F3293">
            <v>64495.83</v>
          </cell>
          <cell r="G3293">
            <v>42552</v>
          </cell>
        </row>
        <row r="3294">
          <cell r="C3294">
            <v>6065</v>
          </cell>
          <cell r="D3294" t="str">
            <v>Piso En Loseta Prefabricada De Concreto - Táctil Alerta (400 X 400 X 60 Mm)</v>
          </cell>
          <cell r="E3294" t="str">
            <v>ML</v>
          </cell>
          <cell r="F3294">
            <v>36144.33</v>
          </cell>
          <cell r="G3294">
            <v>42552</v>
          </cell>
        </row>
        <row r="3295">
          <cell r="C3295">
            <v>6066</v>
          </cell>
          <cell r="D3295" t="str">
            <v>Suministro E Instalación De Cable Monopolar  Xlpe - 1/0 - 15 Kv</v>
          </cell>
          <cell r="E3295" t="str">
            <v>ML</v>
          </cell>
          <cell r="F3295">
            <v>37342.81</v>
          </cell>
          <cell r="G3295">
            <v>42557</v>
          </cell>
        </row>
        <row r="3296">
          <cell r="C3296">
            <v>6067</v>
          </cell>
          <cell r="D3296" t="str">
            <v>Suministro Y Tendido De Ductería Conduit Pead  Corrugada  De 4"</v>
          </cell>
          <cell r="E3296" t="str">
            <v>ML</v>
          </cell>
          <cell r="F3296">
            <v>55641.61</v>
          </cell>
          <cell r="G3296">
            <v>42557</v>
          </cell>
        </row>
        <row r="3297">
          <cell r="C3297">
            <v>6068</v>
          </cell>
          <cell r="D3297" t="str">
            <v>Kit De Empalme En Gel Para Baja Tension De 1/0 - 4</v>
          </cell>
          <cell r="E3297" t="str">
            <v>UN</v>
          </cell>
          <cell r="F3297">
            <v>85477.22</v>
          </cell>
          <cell r="G3297">
            <v>42557</v>
          </cell>
        </row>
        <row r="3298">
          <cell r="C3298">
            <v>6069</v>
          </cell>
          <cell r="D3298" t="str">
            <v>Kit De Empalme En Gel Para Baja Tension De 14/2</v>
          </cell>
          <cell r="E3298" t="str">
            <v>UN</v>
          </cell>
          <cell r="F3298">
            <v>72276.289999999994</v>
          </cell>
          <cell r="G3298">
            <v>42557</v>
          </cell>
        </row>
        <row r="3299">
          <cell r="C3299">
            <v>6070</v>
          </cell>
          <cell r="D3299" t="str">
            <v>Suministro E Instalacion De Proyector At - Aeroled De 500 W - 5000K</v>
          </cell>
          <cell r="E3299" t="str">
            <v>UN</v>
          </cell>
          <cell r="F3299">
            <v>3332016.82</v>
          </cell>
          <cell r="G3299">
            <v>42557</v>
          </cell>
        </row>
        <row r="3300">
          <cell r="C3300">
            <v>6071</v>
          </cell>
          <cell r="D3300" t="str">
            <v>Suministro E Instalacion De Luminaria Decorativa Decoled Ii De 32 W 4000 K</v>
          </cell>
          <cell r="E3300" t="str">
            <v>UN</v>
          </cell>
          <cell r="F3300">
            <v>1572840.75</v>
          </cell>
          <cell r="G3300">
            <v>42557</v>
          </cell>
        </row>
        <row r="3301">
          <cell r="C3301">
            <v>6072</v>
          </cell>
          <cell r="D3301" t="str">
            <v>Construcción De Base De Concreto Para Transformador</v>
          </cell>
          <cell r="E3301" t="str">
            <v>UN</v>
          </cell>
          <cell r="F3301">
            <v>507024.64000000001</v>
          </cell>
          <cell r="G3301">
            <v>42557</v>
          </cell>
        </row>
        <row r="3302">
          <cell r="C3302">
            <v>6073</v>
          </cell>
          <cell r="D3302" t="str">
            <v>Suministro E Instalacion De Bala De Piso Tipo Proyeled De 12 W 3000 K Con Accesorios Para Su Instalacion  (Cajas Scuar D, Adaptadores</v>
          </cell>
          <cell r="E3302" t="str">
            <v>UN</v>
          </cell>
          <cell r="F3302">
            <v>550449</v>
          </cell>
          <cell r="G3302">
            <v>42557</v>
          </cell>
        </row>
        <row r="3303">
          <cell r="C3303">
            <v>6074</v>
          </cell>
          <cell r="D3303" t="str">
            <v>Suministro E Instalación De Gabinete Metálico Para Contadores; Incluye Totalizadores, Barrajes, Aisladores Y Protecciones</v>
          </cell>
          <cell r="E3303" t="str">
            <v>UN</v>
          </cell>
          <cell r="F3303">
            <v>12011656.52</v>
          </cell>
          <cell r="G3303">
            <v>42557</v>
          </cell>
        </row>
        <row r="3304">
          <cell r="C3304">
            <v>6075</v>
          </cell>
          <cell r="D3304" t="str">
            <v>Suministro E Instalacion De Bala De Piso Tipo Proyeled De 3 W 3000 K Sumergibles</v>
          </cell>
          <cell r="E3304" t="str">
            <v>UN</v>
          </cell>
          <cell r="F3304">
            <v>308811.15000000002</v>
          </cell>
          <cell r="G3304">
            <v>42557</v>
          </cell>
        </row>
        <row r="3305">
          <cell r="C3305">
            <v>6076</v>
          </cell>
          <cell r="D3305" t="str">
            <v>Suministro E Instalación De Tubería Pvc Conduit De 1 1/4"</v>
          </cell>
          <cell r="E3305" t="str">
            <v>ML</v>
          </cell>
          <cell r="F3305">
            <v>5083.51</v>
          </cell>
          <cell r="G3305">
            <v>42557</v>
          </cell>
        </row>
        <row r="3306">
          <cell r="C3306">
            <v>6077</v>
          </cell>
          <cell r="D3306" t="str">
            <v>Marcacion Y Codificacion De Poste</v>
          </cell>
          <cell r="E3306" t="str">
            <v>UN</v>
          </cell>
          <cell r="F3306">
            <v>14850.11</v>
          </cell>
          <cell r="G3306">
            <v>42557</v>
          </cell>
        </row>
        <row r="3307">
          <cell r="C3307">
            <v>6078</v>
          </cell>
          <cell r="D3307" t="str">
            <v>Suministro E Instalacion De Mastil De Acero, De 20 Mts Tronco - Conico Poligonal Seccionado, Galvanizado En Caliente, Corona Jija, Con Canastilla Para Reflectores, Incluye Pernos De Anclaje Y Sistema De Parrayos</v>
          </cell>
          <cell r="E3307" t="str">
            <v>UN</v>
          </cell>
          <cell r="F3307">
            <v>19381757.18</v>
          </cell>
          <cell r="G3307">
            <v>42557</v>
          </cell>
        </row>
        <row r="3308">
          <cell r="C3308">
            <v>6079</v>
          </cell>
          <cell r="D3308" t="str">
            <v>Tablero De Control Para Iluminacion, Incluye Fotocelda, Base Para Fotocelda, Conectores, Totalizadores, Brakers Sistema De Sujecion, Platina De Cobre, Aisladores Y Accesorios</v>
          </cell>
          <cell r="E3308" t="str">
            <v>UN</v>
          </cell>
          <cell r="F3308">
            <v>6754539.6600000001</v>
          </cell>
          <cell r="G3308">
            <v>42557</v>
          </cell>
        </row>
        <row r="3309">
          <cell r="C3309">
            <v>6080</v>
          </cell>
          <cell r="D3309" t="str">
            <v>Suministro Y Tendido De Ducteria Conduit Pvc 2"</v>
          </cell>
          <cell r="E3309" t="str">
            <v>ML</v>
          </cell>
          <cell r="F3309">
            <v>11535</v>
          </cell>
          <cell r="G3309">
            <v>42557</v>
          </cell>
        </row>
        <row r="3310">
          <cell r="C3310">
            <v>6081</v>
          </cell>
          <cell r="D3310" t="str">
            <v>Suministro E Instalacion De Cable De Aluminio Forrado N° 2/0 Awg - Aislamiento Thw</v>
          </cell>
          <cell r="E3310" t="str">
            <v>ML</v>
          </cell>
          <cell r="F3310">
            <v>10241.11</v>
          </cell>
          <cell r="G3310">
            <v>42557</v>
          </cell>
        </row>
        <row r="3311">
          <cell r="C3311">
            <v>6082</v>
          </cell>
          <cell r="D3311" t="str">
            <v>Suministro E Instalacion De Cable De Aluminio Forrado N° 4/0 Awg Aislamiento Thw - 600 V (Incluye Cinta Aislante 23 Y 33)</v>
          </cell>
          <cell r="E3311" t="str">
            <v>ML</v>
          </cell>
          <cell r="F3311">
            <v>12175.96</v>
          </cell>
          <cell r="G3311">
            <v>42557</v>
          </cell>
        </row>
        <row r="3312">
          <cell r="C3312">
            <v>6083</v>
          </cell>
          <cell r="D3312" t="str">
            <v>Suministro E Instalacion De Cable De Aluminio Forrado N° 2 Awg Aislamiento Thw - 600 V (Incluye Cinta Aislante 23 Y 33)</v>
          </cell>
          <cell r="E3312" t="str">
            <v>ML</v>
          </cell>
          <cell r="F3312">
            <v>20580.599999999999</v>
          </cell>
          <cell r="G3312">
            <v>42557</v>
          </cell>
        </row>
        <row r="3313">
          <cell r="C3313">
            <v>6084</v>
          </cell>
          <cell r="D3313" t="str">
            <v>Suministro E Instalacion De Cable De Aluminio Forrado N° 4 Awg Aislamiento Thw - 600 V (Incluye Cinta Aislante 23 Y 33)</v>
          </cell>
          <cell r="E3313" t="str">
            <v>ML</v>
          </cell>
          <cell r="F3313">
            <v>5925.13</v>
          </cell>
          <cell r="G3313">
            <v>42557</v>
          </cell>
        </row>
        <row r="3314">
          <cell r="C3314">
            <v>6085</v>
          </cell>
          <cell r="D3314" t="str">
            <v>Suministro E Instalacion De Cable Encauchetado 3 X 10 Awg</v>
          </cell>
          <cell r="E3314" t="str">
            <v>ML</v>
          </cell>
          <cell r="F3314">
            <v>9407.4500000000007</v>
          </cell>
          <cell r="G3314">
            <v>42557</v>
          </cell>
        </row>
        <row r="3315">
          <cell r="C3315">
            <v>6086</v>
          </cell>
          <cell r="D3315" t="str">
            <v>Pozo De Inspecion De Diámetro Del Cilindro 1.20 Metros; 1.45 Metros &lt;H &lt;=1.80 Metros Para Tuberías De Diámetros Entre Los 200 Mm (8") Y 400 Mm (16").</v>
          </cell>
          <cell r="E3315" t="str">
            <v>UN</v>
          </cell>
          <cell r="F3315">
            <v>3176835.94</v>
          </cell>
          <cell r="G3315">
            <v>42699</v>
          </cell>
        </row>
        <row r="3316">
          <cell r="C3316">
            <v>6087</v>
          </cell>
          <cell r="D3316" t="str">
            <v>Rejilla Exterior Tipo Persiana En Aluminio</v>
          </cell>
          <cell r="E3316" t="str">
            <v>M2</v>
          </cell>
          <cell r="F3316">
            <v>385226</v>
          </cell>
          <cell r="G3316">
            <v>42552</v>
          </cell>
        </row>
        <row r="3317">
          <cell r="C3317">
            <v>6090</v>
          </cell>
          <cell r="D3317" t="str">
            <v>Suministro De Tubo Pvc D = 100 M 40"</v>
          </cell>
          <cell r="E3317" t="str">
            <v>ML</v>
          </cell>
          <cell r="F3317">
            <v>1475000</v>
          </cell>
          <cell r="G3317">
            <v>42548</v>
          </cell>
        </row>
        <row r="3318">
          <cell r="C3318">
            <v>6091</v>
          </cell>
          <cell r="D3318" t="str">
            <v>Suministro De Tubo Pvc D= 1.20 M 47"</v>
          </cell>
          <cell r="E3318" t="str">
            <v>ML</v>
          </cell>
          <cell r="F3318">
            <v>1575000</v>
          </cell>
          <cell r="G3318">
            <v>42548</v>
          </cell>
        </row>
        <row r="3319">
          <cell r="C3319">
            <v>6093</v>
          </cell>
          <cell r="D3319" t="str">
            <v>Rejilla Hd De = 0.60 M X 1.2 M</v>
          </cell>
          <cell r="E3319" t="str">
            <v>UN</v>
          </cell>
          <cell r="F3319">
            <v>303255.34999999998</v>
          </cell>
          <cell r="G3319">
            <v>42548</v>
          </cell>
        </row>
        <row r="3320">
          <cell r="C3320">
            <v>6094</v>
          </cell>
          <cell r="D3320" t="str">
            <v>Rejilla Para Colector Zona Comercial</v>
          </cell>
          <cell r="E3320" t="str">
            <v>ML</v>
          </cell>
          <cell r="F3320">
            <v>160391.67000000001</v>
          </cell>
          <cell r="G3320">
            <v>42548</v>
          </cell>
        </row>
        <row r="3321">
          <cell r="C3321">
            <v>6095</v>
          </cell>
          <cell r="D3321" t="str">
            <v>Cajas De Inspecion De 1.30 Mts X 2.50 Mts</v>
          </cell>
          <cell r="E3321" t="str">
            <v>UN</v>
          </cell>
          <cell r="F3321">
            <v>856235</v>
          </cell>
          <cell r="G3321">
            <v>42548</v>
          </cell>
        </row>
        <row r="3322">
          <cell r="C3322">
            <v>6098</v>
          </cell>
          <cell r="D3322" t="str">
            <v>Suministro E Instalacion De Cubierta Carpas En Forma Tunel Con Estructura En Tuberia Redonda Galvanizada Pintada En Anticorrosivo Y Acabado En Esmalte, Carpa En Lona Industrial  Con Black Out Recubrimiento En Pvc Sellada Electronicamente En Todas Sus Uniones, Parales En Tuberia Redonda De 6" Pulgadas Con Flanches Al Piso Cuadrados, Instalados Con Las Siguientes Medidas: 23.00 Metros X 6.00 Metros, Para Los Modulos De Simon Bolivar (Ver Diseño)</v>
          </cell>
          <cell r="E3322" t="str">
            <v>UN</v>
          </cell>
          <cell r="F3322">
            <v>32016000</v>
          </cell>
          <cell r="G3322">
            <v>42538</v>
          </cell>
        </row>
        <row r="3323">
          <cell r="C3323">
            <v>6108</v>
          </cell>
          <cell r="D3323" t="str">
            <v>Suministro E Instalacion De Cable Monopolar Xlpe - 10 15Kv</v>
          </cell>
          <cell r="E3323" t="str">
            <v>ML</v>
          </cell>
          <cell r="G3323">
            <v>42538</v>
          </cell>
        </row>
        <row r="3324">
          <cell r="C3324">
            <v>6109</v>
          </cell>
          <cell r="D3324" t="str">
            <v>Suministro E Instalacion De Cable Monopolar Xlpe - 1/0 - 15Kv</v>
          </cell>
          <cell r="E3324" t="str">
            <v>ML</v>
          </cell>
          <cell r="F3324">
            <v>37252.49</v>
          </cell>
          <cell r="G3324">
            <v>42538</v>
          </cell>
        </row>
        <row r="3325">
          <cell r="C3325">
            <v>6111</v>
          </cell>
          <cell r="D3325" t="str">
            <v>Suministro Y Tendido De Ducteria Conduit Pead Corrugada De 4"</v>
          </cell>
          <cell r="E3325" t="str">
            <v>ML</v>
          </cell>
          <cell r="F3325">
            <v>55641.64</v>
          </cell>
          <cell r="G3325">
            <v>42538</v>
          </cell>
        </row>
        <row r="3326">
          <cell r="C3326">
            <v>6113</v>
          </cell>
          <cell r="D3326" t="str">
            <v>Columnas Para Estabilizacion De Terreno En Suelo Cemento D = 0.50 Mts, Incluye Excavacion, Relleno, Mano De Obra, H = 6 0 9 Mts</v>
          </cell>
          <cell r="E3326" t="str">
            <v>ML</v>
          </cell>
          <cell r="F3326">
            <v>122542.96</v>
          </cell>
          <cell r="G3326">
            <v>42614</v>
          </cell>
        </row>
        <row r="3327">
          <cell r="C3327">
            <v>6114</v>
          </cell>
          <cell r="D3327" t="str">
            <v>Columnas Para Estabilizacion De Terreno En Suelo Cemento D = 0.50 Mts, Incluye Excavacion, Relleno, Mano De Obra H = 6 A 9 Mts.</v>
          </cell>
          <cell r="E3327" t="str">
            <v>ML</v>
          </cell>
          <cell r="F3327">
            <v>122480.31</v>
          </cell>
          <cell r="G3327">
            <v>42552</v>
          </cell>
        </row>
        <row r="3328">
          <cell r="C3328">
            <v>6161</v>
          </cell>
          <cell r="D3328" t="str">
            <v>Muro Para Soporte O Estribo De Puente En Concreto De 4000 Psi Premezclado, No Incluye Acero De Refuerzo</v>
          </cell>
          <cell r="E3328" t="str">
            <v>M3</v>
          </cell>
          <cell r="F3328">
            <v>662240.1</v>
          </cell>
          <cell r="G3328">
            <v>42552</v>
          </cell>
        </row>
        <row r="3329">
          <cell r="C3329">
            <v>6163</v>
          </cell>
          <cell r="D3329" t="str">
            <v>Prvc. Suministro De Tuberia En Grp Y/O Pvc D = 1,800 Mm Pn = 1, Sn 2500, Incluye Union Y Transporte</v>
          </cell>
          <cell r="E3329" t="str">
            <v>ML</v>
          </cell>
          <cell r="F3329">
            <v>2277558</v>
          </cell>
          <cell r="G3329">
            <v>42556</v>
          </cell>
        </row>
        <row r="3330">
          <cell r="C3330">
            <v>6164</v>
          </cell>
          <cell r="D3330" t="str">
            <v>Prvc. Suministro De Tee De 1,800 X 1,800 Mm Sn 2500, Incluye Uniones, Accesorios Y Transporte</v>
          </cell>
          <cell r="E3330" t="str">
            <v>UN</v>
          </cell>
          <cell r="F3330">
            <v>29980000</v>
          </cell>
          <cell r="G3330">
            <v>42556</v>
          </cell>
        </row>
        <row r="3331">
          <cell r="C3331">
            <v>6165</v>
          </cell>
          <cell r="D3331" t="str">
            <v>Prvc. Suministro De Tee De 2,000 X 2,000 Mm Sn 2500, Incluye Uniones, Accesorios Y Transporte</v>
          </cell>
          <cell r="E3331" t="str">
            <v>UN</v>
          </cell>
          <cell r="F3331">
            <v>39160000</v>
          </cell>
          <cell r="G3331">
            <v>42556</v>
          </cell>
        </row>
        <row r="3332">
          <cell r="C3332">
            <v>6166</v>
          </cell>
          <cell r="D3332" t="str">
            <v>Prvc. Instalacion De Tuberias En Grp Y/O Pvc De Diametro 1,800 Mm Pn= 1,00</v>
          </cell>
          <cell r="E3332" t="str">
            <v>ML</v>
          </cell>
          <cell r="F3332">
            <v>107589.64</v>
          </cell>
          <cell r="G3332">
            <v>42556</v>
          </cell>
        </row>
        <row r="3333">
          <cell r="C3333">
            <v>6167</v>
          </cell>
          <cell r="D3333" t="str">
            <v>Prvc. Instalacion De Tee De 1,800 X 1,800 Mm Pn=1 Sn 2500</v>
          </cell>
          <cell r="E3333" t="str">
            <v>UN</v>
          </cell>
          <cell r="F3333">
            <v>815673.45</v>
          </cell>
          <cell r="G3333">
            <v>42556</v>
          </cell>
        </row>
        <row r="3334">
          <cell r="C3334">
            <v>6168</v>
          </cell>
          <cell r="D3334" t="str">
            <v>Prvc. Instalacion De Tee De 2,000 X 2,000 Mm Pn=1 Sn 2500, Incluye Uniones, Accesorio Y Transporte</v>
          </cell>
          <cell r="E3334" t="str">
            <v>UN</v>
          </cell>
          <cell r="F3334">
            <v>878467.36</v>
          </cell>
          <cell r="G3334">
            <v>42592</v>
          </cell>
        </row>
        <row r="3335">
          <cell r="C3335">
            <v>6171</v>
          </cell>
          <cell r="D3335" t="str">
            <v>Prvc. Demolicion De Jardineras Existentes Ancho Promedio De 2.00 Metros Y Retiro De Material Demolido</v>
          </cell>
          <cell r="E3335" t="str">
            <v>ML</v>
          </cell>
          <cell r="F3335">
            <v>14711.45</v>
          </cell>
          <cell r="G3335">
            <v>42572</v>
          </cell>
        </row>
        <row r="3336">
          <cell r="C3336">
            <v>6172</v>
          </cell>
          <cell r="D3336" t="str">
            <v>Capitulo - Preliminares</v>
          </cell>
          <cell r="E3336" t="str">
            <v>UN</v>
          </cell>
          <cell r="F3336">
            <v>0</v>
          </cell>
          <cell r="G3336">
            <v>42557</v>
          </cell>
        </row>
        <row r="3337">
          <cell r="C3337">
            <v>6173</v>
          </cell>
          <cell r="D3337" t="str">
            <v>Capitulo - Levante</v>
          </cell>
          <cell r="E3337" t="str">
            <v>UN</v>
          </cell>
          <cell r="F3337">
            <v>0</v>
          </cell>
          <cell r="G3337">
            <v>42557</v>
          </cell>
        </row>
        <row r="3338">
          <cell r="C3338">
            <v>6175</v>
          </cell>
          <cell r="D3338" t="str">
            <v>Capitulo - Pañete</v>
          </cell>
          <cell r="E3338" t="str">
            <v>UN</v>
          </cell>
          <cell r="F3338">
            <v>0</v>
          </cell>
          <cell r="G3338">
            <v>42557</v>
          </cell>
        </row>
        <row r="3339">
          <cell r="C3339">
            <v>6176</v>
          </cell>
          <cell r="D3339" t="str">
            <v>Prvc. Instalacion De Poste Hpv 510 Kg 9M</v>
          </cell>
          <cell r="E3339" t="str">
            <v>UN</v>
          </cell>
          <cell r="F3339">
            <v>1223129.32</v>
          </cell>
          <cell r="G3339">
            <v>42573</v>
          </cell>
        </row>
        <row r="3340">
          <cell r="C3340">
            <v>6177</v>
          </cell>
          <cell r="D3340" t="str">
            <v>Capitulo - Puertas</v>
          </cell>
          <cell r="E3340" t="str">
            <v>UN</v>
          </cell>
          <cell r="F3340">
            <v>0</v>
          </cell>
          <cell r="G3340">
            <v>42557</v>
          </cell>
        </row>
        <row r="3341">
          <cell r="C3341">
            <v>6178</v>
          </cell>
          <cell r="D3341" t="str">
            <v>Capitulo - Ventanas</v>
          </cell>
          <cell r="E3341" t="str">
            <v>UN</v>
          </cell>
          <cell r="F3341">
            <v>0</v>
          </cell>
          <cell r="G3341">
            <v>42557</v>
          </cell>
        </row>
        <row r="3342">
          <cell r="C3342">
            <v>6179</v>
          </cell>
          <cell r="D3342" t="str">
            <v>Capitulo - Acabados</v>
          </cell>
          <cell r="E3342" t="str">
            <v>UN</v>
          </cell>
          <cell r="F3342">
            <v>0</v>
          </cell>
          <cell r="G3342">
            <v>42557</v>
          </cell>
        </row>
        <row r="3343">
          <cell r="C3343">
            <v>6180</v>
          </cell>
          <cell r="D3343" t="str">
            <v>Capitulo - Instalaciones Electricas</v>
          </cell>
          <cell r="E3343" t="str">
            <v>UN</v>
          </cell>
          <cell r="F3343">
            <v>0</v>
          </cell>
          <cell r="G3343">
            <v>42557</v>
          </cell>
        </row>
        <row r="3344">
          <cell r="C3344">
            <v>6182</v>
          </cell>
          <cell r="D3344" t="str">
            <v>Prvc. Instalacion De Poste Hpv 750Kg 14M</v>
          </cell>
          <cell r="E3344" t="str">
            <v>UN</v>
          </cell>
          <cell r="F3344">
            <v>2559115.4700000002</v>
          </cell>
          <cell r="G3344">
            <v>42573</v>
          </cell>
        </row>
        <row r="3345">
          <cell r="C3345">
            <v>6183</v>
          </cell>
          <cell r="D3345" t="str">
            <v>Prvc. Cimentacion Monobloque Cilindrica P/ Apoyo 9 X 510 Kgf</v>
          </cell>
          <cell r="E3345" t="str">
            <v>UN</v>
          </cell>
          <cell r="F3345">
            <v>201498.38</v>
          </cell>
          <cell r="G3345">
            <v>42573</v>
          </cell>
        </row>
        <row r="3346">
          <cell r="C3346">
            <v>6184</v>
          </cell>
          <cell r="D3346" t="str">
            <v>Prvc. Cimentacion Monobloque Cilindrica P/ Apoyo 14 X 750 Kgf</v>
          </cell>
          <cell r="E3346" t="str">
            <v>UN</v>
          </cell>
          <cell r="F3346">
            <v>545587.73</v>
          </cell>
          <cell r="G3346">
            <v>42573</v>
          </cell>
        </row>
        <row r="3347">
          <cell r="C3347">
            <v>6185</v>
          </cell>
          <cell r="D3347" t="str">
            <v>Prvc. Cimentacion Monobloque Cilindrica P/ Apoyo 14 X 1050 Kgf</v>
          </cell>
          <cell r="E3347" t="str">
            <v>UN</v>
          </cell>
          <cell r="F3347">
            <v>545587.73</v>
          </cell>
          <cell r="G3347">
            <v>42573</v>
          </cell>
        </row>
        <row r="3348">
          <cell r="C3348">
            <v>6187</v>
          </cell>
          <cell r="D3348" t="str">
            <v>Prvc. Instalacion De Poste Hpv 1050 Kg 12M</v>
          </cell>
          <cell r="E3348" t="str">
            <v>UN</v>
          </cell>
          <cell r="F3348">
            <v>2877673.41</v>
          </cell>
          <cell r="G3348">
            <v>42573</v>
          </cell>
        </row>
        <row r="3349">
          <cell r="C3349">
            <v>6189</v>
          </cell>
          <cell r="D3349" t="str">
            <v>Pih. Suministro E Instalacion De Poste De 12 X 1750</v>
          </cell>
          <cell r="E3349" t="str">
            <v>UN</v>
          </cell>
          <cell r="F3349">
            <v>2586505.2000000002</v>
          </cell>
          <cell r="G3349">
            <v>42578</v>
          </cell>
        </row>
        <row r="3350">
          <cell r="C3350">
            <v>6190</v>
          </cell>
          <cell r="D3350" t="str">
            <v>Instalacion Y Siembra De Arbol Tipico De La Zona, De 3 A 5 Mts De Altura</v>
          </cell>
          <cell r="E3350" t="str">
            <v>UN</v>
          </cell>
          <cell r="F3350">
            <v>639556.52</v>
          </cell>
          <cell r="G3350">
            <v>42558</v>
          </cell>
        </row>
        <row r="3351">
          <cell r="C3351">
            <v>6592</v>
          </cell>
          <cell r="D3351" t="str">
            <v>Pih. Desmonte De Aparato Sanitario</v>
          </cell>
          <cell r="E3351" t="str">
            <v>UN</v>
          </cell>
          <cell r="F3351">
            <v>24212.22</v>
          </cell>
          <cell r="G3351">
            <v>42647</v>
          </cell>
        </row>
        <row r="3352">
          <cell r="C3352">
            <v>6594</v>
          </cell>
          <cell r="D3352" t="str">
            <v>Pih. Demolición De Muro En Bloque</v>
          </cell>
          <cell r="E3352" t="str">
            <v>M2</v>
          </cell>
          <cell r="F3352">
            <v>19148.11</v>
          </cell>
          <cell r="G3352">
            <v>42578</v>
          </cell>
        </row>
        <row r="3353">
          <cell r="C3353">
            <v>6595</v>
          </cell>
          <cell r="D3353" t="str">
            <v>Pih. Desmonte De Puertas</v>
          </cell>
          <cell r="E3353" t="str">
            <v>UN</v>
          </cell>
          <cell r="F3353">
            <v>32786.080000000002</v>
          </cell>
          <cell r="G3353">
            <v>42578</v>
          </cell>
        </row>
        <row r="3354">
          <cell r="C3354">
            <v>6599</v>
          </cell>
          <cell r="D3354" t="str">
            <v>Pih. Desmonte De Ventana</v>
          </cell>
          <cell r="E3354" t="str">
            <v>UN</v>
          </cell>
          <cell r="F3354">
            <v>32786.080000000002</v>
          </cell>
          <cell r="G3354">
            <v>42578</v>
          </cell>
        </row>
        <row r="3355">
          <cell r="C3355">
            <v>6607</v>
          </cell>
          <cell r="D3355" t="str">
            <v>Pih. Desmonte De Cubierta</v>
          </cell>
          <cell r="E3355" t="str">
            <v>M2</v>
          </cell>
          <cell r="F3355">
            <v>20687.57</v>
          </cell>
          <cell r="G3355">
            <v>42578</v>
          </cell>
        </row>
        <row r="3356">
          <cell r="C3356">
            <v>6608</v>
          </cell>
          <cell r="D3356" t="str">
            <v>Pih. Zocalo 1/2 Caña En Granito Lavado</v>
          </cell>
          <cell r="E3356" t="str">
            <v>ML</v>
          </cell>
          <cell r="F3356">
            <v>33755.14</v>
          </cell>
          <cell r="G3356">
            <v>42578</v>
          </cell>
        </row>
        <row r="3357">
          <cell r="C3357">
            <v>6609</v>
          </cell>
          <cell r="D3357" t="str">
            <v>Pih. Desmonte De Cielo Raso</v>
          </cell>
          <cell r="E3357" t="str">
            <v>M2</v>
          </cell>
          <cell r="F3357">
            <v>19588.84</v>
          </cell>
          <cell r="G3357">
            <v>42578</v>
          </cell>
        </row>
        <row r="3358">
          <cell r="C3358">
            <v>6610</v>
          </cell>
          <cell r="D3358" t="str">
            <v>Pih. Dinteles En Concreto De 0.10 X 0.20 Metros</v>
          </cell>
          <cell r="E3358" t="str">
            <v>ML</v>
          </cell>
          <cell r="F3358">
            <v>38794.04</v>
          </cell>
          <cell r="G3358">
            <v>42579</v>
          </cell>
        </row>
        <row r="3359">
          <cell r="C3359">
            <v>6611</v>
          </cell>
          <cell r="D3359" t="str">
            <v>Pih. Demolición De Pisos Y Andenes</v>
          </cell>
          <cell r="E3359" t="str">
            <v>M2</v>
          </cell>
          <cell r="F3359">
            <v>25690.11</v>
          </cell>
          <cell r="G3359">
            <v>42578</v>
          </cell>
        </row>
        <row r="3360">
          <cell r="C3360">
            <v>6612</v>
          </cell>
          <cell r="D3360" t="str">
            <v>Pih. Demolición De Pisos Y Andenes</v>
          </cell>
          <cell r="E3360" t="str">
            <v>ML</v>
          </cell>
          <cell r="F3360">
            <v>9616.31</v>
          </cell>
          <cell r="G3360">
            <v>42578</v>
          </cell>
        </row>
        <row r="3361">
          <cell r="C3361">
            <v>6615</v>
          </cell>
          <cell r="D3361" t="str">
            <v>Pih. Zocalo En Ceramica</v>
          </cell>
          <cell r="E3361" t="str">
            <v>ML</v>
          </cell>
          <cell r="F3361">
            <v>20591.759999999998</v>
          </cell>
          <cell r="G3361">
            <v>42578</v>
          </cell>
        </row>
        <row r="3362">
          <cell r="C3362">
            <v>6616</v>
          </cell>
          <cell r="D3362" t="str">
            <v>Pih. Demolición De Mesón En Concreto</v>
          </cell>
          <cell r="E3362" t="str">
            <v>UN</v>
          </cell>
          <cell r="F3362">
            <v>19546.38</v>
          </cell>
          <cell r="G3362">
            <v>42590</v>
          </cell>
        </row>
        <row r="3363">
          <cell r="C3363">
            <v>6617</v>
          </cell>
          <cell r="D3363" t="str">
            <v>Pih. Elementos Verticales En Concreto De 3000 Psi</v>
          </cell>
          <cell r="E3363" t="str">
            <v>ML</v>
          </cell>
          <cell r="F3363">
            <v>48511.17</v>
          </cell>
          <cell r="G3363">
            <v>42579</v>
          </cell>
        </row>
        <row r="3364">
          <cell r="C3364">
            <v>6618</v>
          </cell>
          <cell r="D3364" t="str">
            <v>Pih. Demolición De Placas En Concreto E = 0.20 Metros</v>
          </cell>
          <cell r="E3364" t="str">
            <v>M2</v>
          </cell>
          <cell r="F3364">
            <v>74645.919999999998</v>
          </cell>
          <cell r="G3364">
            <v>42578</v>
          </cell>
        </row>
        <row r="3365">
          <cell r="C3365">
            <v>6619</v>
          </cell>
          <cell r="D3365" t="str">
            <v>Pih. Mecanismo De Vaiven</v>
          </cell>
          <cell r="E3365" t="str">
            <v>UN</v>
          </cell>
          <cell r="F3365">
            <v>89673.58</v>
          </cell>
          <cell r="G3365">
            <v>42578</v>
          </cell>
        </row>
        <row r="3366">
          <cell r="C3366">
            <v>6620</v>
          </cell>
          <cell r="D3366" t="str">
            <v>Pih. Enchape Lineal En Ceramica</v>
          </cell>
          <cell r="E3366" t="str">
            <v>ML</v>
          </cell>
          <cell r="F3366">
            <v>37439.199999999997</v>
          </cell>
          <cell r="G3366">
            <v>42578</v>
          </cell>
        </row>
        <row r="3367">
          <cell r="C3367">
            <v>6621</v>
          </cell>
          <cell r="D3367" t="str">
            <v>Pih. Meson En Concreto</v>
          </cell>
          <cell r="E3367" t="str">
            <v>M2</v>
          </cell>
          <cell r="F3367">
            <v>189505.32</v>
          </cell>
          <cell r="G3367">
            <v>42578</v>
          </cell>
        </row>
        <row r="3368">
          <cell r="C3368">
            <v>6622</v>
          </cell>
          <cell r="D3368" t="str">
            <v>Pih. Pintura Epoxica Para Muros</v>
          </cell>
          <cell r="E3368" t="str">
            <v>M2</v>
          </cell>
          <cell r="F3368">
            <v>25782.11</v>
          </cell>
          <cell r="G3368">
            <v>42578</v>
          </cell>
        </row>
        <row r="3369">
          <cell r="C3369">
            <v>6623</v>
          </cell>
          <cell r="D3369" t="str">
            <v>Pih. Piso En Ceramica 0.20 X 0.20 Baños</v>
          </cell>
          <cell r="E3369" t="str">
            <v>M2</v>
          </cell>
          <cell r="F3369">
            <v>56647.41</v>
          </cell>
          <cell r="G3369">
            <v>42578</v>
          </cell>
        </row>
        <row r="3370">
          <cell r="C3370">
            <v>6624</v>
          </cell>
          <cell r="D3370" t="str">
            <v>Pih. Anden En Concreto</v>
          </cell>
          <cell r="E3370" t="str">
            <v>M2</v>
          </cell>
          <cell r="F3370">
            <v>57792.76</v>
          </cell>
          <cell r="G3370">
            <v>42578</v>
          </cell>
        </row>
        <row r="3371">
          <cell r="C3371">
            <v>6625</v>
          </cell>
          <cell r="D3371" t="str">
            <v>Pih. Meson En Granito Pulido</v>
          </cell>
          <cell r="E3371" t="str">
            <v>M2</v>
          </cell>
          <cell r="F3371">
            <v>122151.8</v>
          </cell>
          <cell r="G3371">
            <v>42578</v>
          </cell>
        </row>
        <row r="3372">
          <cell r="C3372">
            <v>6626</v>
          </cell>
          <cell r="D3372" t="str">
            <v>Pih. Cenefa De Piso</v>
          </cell>
          <cell r="E3372" t="str">
            <v>ML</v>
          </cell>
          <cell r="F3372">
            <v>43368.2</v>
          </cell>
          <cell r="G3372">
            <v>42578</v>
          </cell>
        </row>
        <row r="3373">
          <cell r="C3373">
            <v>6627</v>
          </cell>
          <cell r="D3373" t="str">
            <v>Pih. Piso En Tablon Vitrificado</v>
          </cell>
          <cell r="E3373" t="str">
            <v>M2</v>
          </cell>
          <cell r="F3373">
            <v>74873.55</v>
          </cell>
          <cell r="G3373">
            <v>42578</v>
          </cell>
        </row>
        <row r="3374">
          <cell r="C3374">
            <v>6628</v>
          </cell>
          <cell r="D3374" t="str">
            <v>Pih. Alfajias En Concreto De 0.20 X 0.08</v>
          </cell>
          <cell r="E3374" t="str">
            <v>ML</v>
          </cell>
          <cell r="F3374">
            <v>34695.11</v>
          </cell>
          <cell r="G3374">
            <v>42583</v>
          </cell>
        </row>
        <row r="3375">
          <cell r="C3375">
            <v>6629</v>
          </cell>
          <cell r="D3375" t="str">
            <v>Pih. Jardineras En Ladrillo Comun H= 0.40 Metros</v>
          </cell>
          <cell r="E3375" t="str">
            <v>ML</v>
          </cell>
          <cell r="F3375">
            <v>73026.399999999994</v>
          </cell>
          <cell r="G3375">
            <v>42579</v>
          </cell>
        </row>
        <row r="3376">
          <cell r="C3376">
            <v>6630</v>
          </cell>
          <cell r="D3376" t="str">
            <v>Pih. Levante En Ladrillo Chapeton</v>
          </cell>
          <cell r="E3376" t="str">
            <v>M2</v>
          </cell>
          <cell r="F3376">
            <v>69900.72</v>
          </cell>
          <cell r="G3376">
            <v>42579</v>
          </cell>
        </row>
        <row r="3377">
          <cell r="C3377">
            <v>6631</v>
          </cell>
          <cell r="D3377" t="str">
            <v>Pih. Enchapes En Ceramica 30 X 30</v>
          </cell>
          <cell r="E3377" t="str">
            <v>M2</v>
          </cell>
          <cell r="F3377">
            <v>87631.87</v>
          </cell>
          <cell r="G3377">
            <v>42578</v>
          </cell>
        </row>
        <row r="3378">
          <cell r="C3378">
            <v>6632</v>
          </cell>
          <cell r="D3378" t="str">
            <v>Pih. Cenefa De Señalizacion</v>
          </cell>
          <cell r="E3378" t="str">
            <v>ML</v>
          </cell>
          <cell r="F3378">
            <v>27122.76</v>
          </cell>
          <cell r="G3378">
            <v>42578</v>
          </cell>
        </row>
        <row r="3379">
          <cell r="C3379">
            <v>6633</v>
          </cell>
          <cell r="D3379" t="str">
            <v>Pih. Pañete Interior Pulido Con Cal</v>
          </cell>
          <cell r="E3379" t="str">
            <v>M2</v>
          </cell>
          <cell r="F3379">
            <v>21655.69</v>
          </cell>
          <cell r="G3379">
            <v>42579</v>
          </cell>
        </row>
        <row r="3380">
          <cell r="C3380">
            <v>6634</v>
          </cell>
          <cell r="D3380" t="str">
            <v>Pih. Demolición De Placas En Concreto E = 0.10 Metros</v>
          </cell>
          <cell r="E3380" t="str">
            <v>M2</v>
          </cell>
          <cell r="F3380">
            <v>32342.68</v>
          </cell>
          <cell r="G3380">
            <v>42578</v>
          </cell>
        </row>
        <row r="3381">
          <cell r="C3381">
            <v>6635</v>
          </cell>
          <cell r="D3381" t="str">
            <v>Pih. Red De Suministro 3/4</v>
          </cell>
          <cell r="E3381" t="str">
            <v>ML</v>
          </cell>
          <cell r="F3381">
            <v>14761.46</v>
          </cell>
          <cell r="G3381">
            <v>42578</v>
          </cell>
        </row>
        <row r="3382">
          <cell r="C3382">
            <v>6636</v>
          </cell>
          <cell r="D3382" t="str">
            <v>Pih. Demolición De Placas En Concreto E = 0.20 Metros</v>
          </cell>
          <cell r="E3382" t="str">
            <v>ML</v>
          </cell>
          <cell r="F3382">
            <v>42295.92</v>
          </cell>
          <cell r="G3382">
            <v>42578</v>
          </cell>
        </row>
        <row r="3383">
          <cell r="C3383">
            <v>6637</v>
          </cell>
          <cell r="D3383" t="str">
            <v>Pih. Pañete Interior Impermeabilizado</v>
          </cell>
          <cell r="E3383" t="str">
            <v>M2</v>
          </cell>
          <cell r="F3383">
            <v>23431.3</v>
          </cell>
          <cell r="G3383">
            <v>42586</v>
          </cell>
        </row>
        <row r="3384">
          <cell r="C3384">
            <v>6638</v>
          </cell>
          <cell r="D3384" t="str">
            <v>Pih. Red De Suministro 1/2"</v>
          </cell>
          <cell r="E3384" t="str">
            <v>ML</v>
          </cell>
          <cell r="F3384">
            <v>15847.46</v>
          </cell>
          <cell r="G3384">
            <v>42578</v>
          </cell>
        </row>
        <row r="3385">
          <cell r="C3385">
            <v>6639</v>
          </cell>
          <cell r="D3385" t="str">
            <v>Pih. Pañete Exterior Allanado Impermeabilizado</v>
          </cell>
          <cell r="E3385" t="str">
            <v>M2</v>
          </cell>
          <cell r="F3385">
            <v>24177.1</v>
          </cell>
          <cell r="G3385">
            <v>42586</v>
          </cell>
        </row>
        <row r="3386">
          <cell r="C3386">
            <v>6640</v>
          </cell>
          <cell r="D3386" t="str">
            <v>Pih. Pañete Lineal Exterior</v>
          </cell>
          <cell r="E3386" t="str">
            <v>ML</v>
          </cell>
          <cell r="F3386">
            <v>10634.65</v>
          </cell>
          <cell r="G3386">
            <v>42579</v>
          </cell>
        </row>
        <row r="3387">
          <cell r="C3387">
            <v>6641</v>
          </cell>
          <cell r="D3387" t="str">
            <v>Pih. Pintura Exopica Para Cielos</v>
          </cell>
          <cell r="E3387" t="str">
            <v>M2</v>
          </cell>
          <cell r="F3387">
            <v>25782.11</v>
          </cell>
          <cell r="G3387">
            <v>42578</v>
          </cell>
        </row>
        <row r="3388">
          <cell r="C3388">
            <v>6642</v>
          </cell>
          <cell r="D3388" t="str">
            <v>Pih. Punto Potable 1/2" Sanitario</v>
          </cell>
          <cell r="E3388" t="str">
            <v>UN</v>
          </cell>
          <cell r="F3388">
            <v>34016.51</v>
          </cell>
          <cell r="G3388">
            <v>42578</v>
          </cell>
        </row>
        <row r="3389">
          <cell r="C3389">
            <v>6643</v>
          </cell>
          <cell r="D3389" t="str">
            <v>Pih. Demolición De Columnas 0.30 X 0.30 X 2.80 Metros En Concreto</v>
          </cell>
          <cell r="E3389" t="str">
            <v>UN</v>
          </cell>
          <cell r="F3389">
            <v>193258.4</v>
          </cell>
          <cell r="G3389">
            <v>42578</v>
          </cell>
        </row>
        <row r="3390">
          <cell r="C3390">
            <v>6644</v>
          </cell>
          <cell r="D3390" t="str">
            <v>Pih. Punto Potable 1/2" Lavamanos</v>
          </cell>
          <cell r="E3390" t="str">
            <v>UN</v>
          </cell>
          <cell r="F3390">
            <v>37302.51</v>
          </cell>
          <cell r="G3390">
            <v>42578</v>
          </cell>
        </row>
        <row r="3391">
          <cell r="C3391">
            <v>6645</v>
          </cell>
          <cell r="D3391" t="str">
            <v>Pih. Pañete Lineal Exterior Impermeabilizado</v>
          </cell>
          <cell r="E3391" t="str">
            <v>ML</v>
          </cell>
          <cell r="F3391">
            <v>13694.65</v>
          </cell>
          <cell r="G3391">
            <v>42579</v>
          </cell>
        </row>
        <row r="3392">
          <cell r="C3392">
            <v>6646</v>
          </cell>
          <cell r="D3392" t="str">
            <v>Pih. Demolición De Vigas De Cimentación</v>
          </cell>
          <cell r="E3392" t="str">
            <v>ML</v>
          </cell>
          <cell r="F3392">
            <v>46457.599999999999</v>
          </cell>
          <cell r="G3392">
            <v>42578</v>
          </cell>
        </row>
        <row r="3393">
          <cell r="C3393">
            <v>6647</v>
          </cell>
          <cell r="D3393" t="str">
            <v>Pih. Demolición De Jardineras</v>
          </cell>
          <cell r="E3393" t="str">
            <v>ML</v>
          </cell>
          <cell r="F3393">
            <v>15788.11</v>
          </cell>
          <cell r="G3393">
            <v>42578</v>
          </cell>
        </row>
        <row r="3394">
          <cell r="C3394">
            <v>6648</v>
          </cell>
          <cell r="D3394" t="str">
            <v>Pih. Punto Potable 1/2" Ducha</v>
          </cell>
          <cell r="E3394" t="str">
            <v>UN</v>
          </cell>
          <cell r="F3394">
            <v>37302.51</v>
          </cell>
          <cell r="G3394">
            <v>42578</v>
          </cell>
        </row>
        <row r="3395">
          <cell r="C3395">
            <v>6649</v>
          </cell>
          <cell r="D3395" t="str">
            <v>Pih. Pañete Cielo Raso Con Malla Vena</v>
          </cell>
          <cell r="E3395" t="str">
            <v>M2</v>
          </cell>
          <cell r="F3395">
            <v>35336.629999999997</v>
          </cell>
          <cell r="G3395">
            <v>42579</v>
          </cell>
        </row>
        <row r="3396">
          <cell r="C3396">
            <v>6650</v>
          </cell>
          <cell r="D3396" t="str">
            <v>Pih. Desmonte De Sistema Electrico</v>
          </cell>
          <cell r="E3396" t="str">
            <v>GL</v>
          </cell>
          <cell r="F3396">
            <v>9063597</v>
          </cell>
          <cell r="G3396">
            <v>42578</v>
          </cell>
        </row>
        <row r="3397">
          <cell r="C3397">
            <v>6651</v>
          </cell>
          <cell r="D3397" t="str">
            <v>Pih. Estuco En Yeso Sobre Cielo</v>
          </cell>
          <cell r="E3397" t="str">
            <v>M2</v>
          </cell>
          <cell r="F3397">
            <v>7775.74</v>
          </cell>
          <cell r="G3397">
            <v>42578</v>
          </cell>
        </row>
        <row r="3398">
          <cell r="C3398">
            <v>6652</v>
          </cell>
          <cell r="D3398" t="str">
            <v>Pih. Pañete Interior Allanado</v>
          </cell>
          <cell r="E3398" t="str">
            <v>M2</v>
          </cell>
          <cell r="F3398">
            <v>18612.3</v>
          </cell>
          <cell r="G3398">
            <v>42579</v>
          </cell>
        </row>
        <row r="3399">
          <cell r="C3399">
            <v>6653</v>
          </cell>
          <cell r="D3399" t="str">
            <v>Pih. Instalacion Y Suministro De Tanque Elevado 1000 Lts</v>
          </cell>
          <cell r="E3399" t="str">
            <v>UN</v>
          </cell>
          <cell r="F3399">
            <v>632415.1</v>
          </cell>
          <cell r="G3399">
            <v>42579</v>
          </cell>
        </row>
        <row r="3400">
          <cell r="C3400">
            <v>6654</v>
          </cell>
          <cell r="D3400" t="str">
            <v>Pih. Goteros</v>
          </cell>
          <cell r="E3400" t="str">
            <v>ML</v>
          </cell>
          <cell r="F3400">
            <v>22489.68</v>
          </cell>
          <cell r="G3400">
            <v>42579</v>
          </cell>
        </row>
        <row r="3401">
          <cell r="C3401">
            <v>6655</v>
          </cell>
          <cell r="D3401" t="str">
            <v>Pih. Punto Potable 1/2" Llave Terminal</v>
          </cell>
          <cell r="E3401" t="str">
            <v>UN</v>
          </cell>
          <cell r="F3401">
            <v>43599.3</v>
          </cell>
          <cell r="G3401">
            <v>42578</v>
          </cell>
        </row>
        <row r="3402">
          <cell r="C3402">
            <v>6656</v>
          </cell>
          <cell r="D3402" t="str">
            <v>Pih. Juntas Interiores</v>
          </cell>
          <cell r="E3402" t="str">
            <v>ML</v>
          </cell>
          <cell r="F3402">
            <v>7334.65</v>
          </cell>
          <cell r="G3402">
            <v>42579</v>
          </cell>
        </row>
        <row r="3403">
          <cell r="C3403">
            <v>6657</v>
          </cell>
          <cell r="D3403" t="str">
            <v>Pih. Dilataciones Exteriores</v>
          </cell>
          <cell r="E3403" t="str">
            <v>ML</v>
          </cell>
          <cell r="F3403">
            <v>7829.65</v>
          </cell>
          <cell r="G3403">
            <v>42579</v>
          </cell>
        </row>
        <row r="3404">
          <cell r="C3404">
            <v>6658</v>
          </cell>
          <cell r="D3404" t="str">
            <v>Pih. Red De Suministro De 1"</v>
          </cell>
          <cell r="E3404" t="str">
            <v>ML</v>
          </cell>
          <cell r="F3404">
            <v>18680.96</v>
          </cell>
          <cell r="G3404">
            <v>42584</v>
          </cell>
        </row>
        <row r="3405">
          <cell r="C3405">
            <v>6660</v>
          </cell>
          <cell r="D3405" t="str">
            <v>Pih. Acero De Refuerzo</v>
          </cell>
          <cell r="E3405" t="str">
            <v>KG</v>
          </cell>
          <cell r="F3405">
            <v>5010.76</v>
          </cell>
          <cell r="G3405">
            <v>42579</v>
          </cell>
        </row>
        <row r="3406">
          <cell r="C3406">
            <v>6661</v>
          </cell>
          <cell r="D3406" t="str">
            <v>Pih. Tala De Arboles Medianos</v>
          </cell>
          <cell r="E3406" t="str">
            <v>UN</v>
          </cell>
          <cell r="F3406">
            <v>329377.2</v>
          </cell>
          <cell r="G3406">
            <v>42578</v>
          </cell>
        </row>
        <row r="3407">
          <cell r="C3407">
            <v>6662</v>
          </cell>
          <cell r="D3407" t="str">
            <v>Pih. Red De Suministro De 1 1/2"</v>
          </cell>
          <cell r="E3407" t="str">
            <v>UN</v>
          </cell>
          <cell r="F3407">
            <v>33375.360000000001</v>
          </cell>
          <cell r="G3407">
            <v>42578</v>
          </cell>
        </row>
        <row r="3408">
          <cell r="C3408">
            <v>6663</v>
          </cell>
          <cell r="D3408" t="str">
            <v>Pih. Acabado De Fachada En Puliplast</v>
          </cell>
          <cell r="E3408" t="str">
            <v>M2</v>
          </cell>
          <cell r="F3408">
            <v>16503.740000000002</v>
          </cell>
          <cell r="G3408">
            <v>42578</v>
          </cell>
        </row>
        <row r="3409">
          <cell r="C3409">
            <v>6664</v>
          </cell>
          <cell r="D3409" t="str">
            <v>Pih. Red De Suministro De 2"</v>
          </cell>
          <cell r="E3409" t="str">
            <v>ML</v>
          </cell>
          <cell r="F3409">
            <v>42215.67</v>
          </cell>
          <cell r="G3409">
            <v>42584</v>
          </cell>
        </row>
        <row r="3410">
          <cell r="C3410">
            <v>6665</v>
          </cell>
          <cell r="D3410" t="str">
            <v>Pih. Red De Suministro De 3"</v>
          </cell>
          <cell r="E3410" t="str">
            <v>ML</v>
          </cell>
          <cell r="F3410">
            <v>58592.03</v>
          </cell>
          <cell r="G3410">
            <v>42584</v>
          </cell>
        </row>
        <row r="3411">
          <cell r="C3411">
            <v>6666</v>
          </cell>
          <cell r="D3411" t="str">
            <v>Pih. Prueba Hidraulica Por Zonas</v>
          </cell>
          <cell r="E3411" t="str">
            <v>UN</v>
          </cell>
          <cell r="F3411">
            <v>481589.4</v>
          </cell>
          <cell r="G3411">
            <v>42578</v>
          </cell>
        </row>
        <row r="3412">
          <cell r="C3412">
            <v>6667</v>
          </cell>
          <cell r="D3412" t="str">
            <v>Pih. Dilataciones De Fachada En Puliplast</v>
          </cell>
          <cell r="E3412" t="str">
            <v>ML</v>
          </cell>
          <cell r="F3412">
            <v>6768.24</v>
          </cell>
          <cell r="G3412">
            <v>42578</v>
          </cell>
        </row>
        <row r="3413">
          <cell r="C3413">
            <v>6668</v>
          </cell>
          <cell r="D3413" t="str">
            <v>Pih. Colector Aguas Negras 6"</v>
          </cell>
          <cell r="E3413" t="str">
            <v>ML</v>
          </cell>
          <cell r="F3413">
            <v>75968.210000000006</v>
          </cell>
          <cell r="G3413">
            <v>42578</v>
          </cell>
        </row>
        <row r="3414">
          <cell r="C3414">
            <v>6669</v>
          </cell>
          <cell r="D3414" t="str">
            <v>Pih. Abuzardado Para Fachada</v>
          </cell>
          <cell r="E3414" t="str">
            <v>M2</v>
          </cell>
          <cell r="F3414">
            <v>59298.93</v>
          </cell>
          <cell r="G3414">
            <v>42578</v>
          </cell>
        </row>
        <row r="3415">
          <cell r="C3415">
            <v>6670</v>
          </cell>
          <cell r="D3415" t="str">
            <v>Pih. Cerramiento Provisional Tela Verde</v>
          </cell>
          <cell r="E3415" t="str">
            <v>ML</v>
          </cell>
          <cell r="F3415">
            <v>21043.3</v>
          </cell>
          <cell r="G3415">
            <v>42578</v>
          </cell>
        </row>
        <row r="3416">
          <cell r="C3416">
            <v>6671</v>
          </cell>
          <cell r="D3416" t="str">
            <v>Pih. Cerramiento Provisional En Zinc</v>
          </cell>
          <cell r="E3416" t="str">
            <v>M2</v>
          </cell>
          <cell r="F3416">
            <v>51628.76</v>
          </cell>
          <cell r="G3416">
            <v>42578</v>
          </cell>
        </row>
        <row r="3417">
          <cell r="C3417">
            <v>6672</v>
          </cell>
          <cell r="D3417" t="str">
            <v>Pih. Demolición De Plantilla En Concreto E = 0.10 Metros</v>
          </cell>
          <cell r="E3417" t="str">
            <v>M2</v>
          </cell>
          <cell r="F3417">
            <v>27857.22</v>
          </cell>
          <cell r="G3417">
            <v>42578</v>
          </cell>
        </row>
        <row r="3418">
          <cell r="C3418">
            <v>6673</v>
          </cell>
          <cell r="D3418" t="str">
            <v>Pih. Trazado Y Replanteo Sobre Terreno Con Topografía</v>
          </cell>
          <cell r="E3418" t="str">
            <v>M2</v>
          </cell>
          <cell r="F3418">
            <v>4659.2</v>
          </cell>
          <cell r="G3418">
            <v>42578</v>
          </cell>
        </row>
        <row r="3419">
          <cell r="C3419">
            <v>6674</v>
          </cell>
          <cell r="D3419" t="str">
            <v>Pih. Trazado Sobre Placa</v>
          </cell>
          <cell r="E3419" t="str">
            <v>M2</v>
          </cell>
          <cell r="F3419">
            <v>1996.02</v>
          </cell>
          <cell r="G3419">
            <v>42578</v>
          </cell>
        </row>
        <row r="3420">
          <cell r="C3420">
            <v>6675</v>
          </cell>
          <cell r="D3420" t="str">
            <v>Pih. Colector Aguas Negras 4"</v>
          </cell>
          <cell r="E3420" t="str">
            <v>ML</v>
          </cell>
          <cell r="F3420">
            <v>50505.17</v>
          </cell>
          <cell r="G3420">
            <v>42578</v>
          </cell>
        </row>
        <row r="3421">
          <cell r="C3421">
            <v>6676</v>
          </cell>
          <cell r="D3421" t="str">
            <v>Pih. Excavaciones Para Cimiento Y Viga De Amarre</v>
          </cell>
          <cell r="E3421" t="str">
            <v>ML</v>
          </cell>
          <cell r="F3421">
            <v>10563.57</v>
          </cell>
          <cell r="G3421">
            <v>42578</v>
          </cell>
        </row>
        <row r="3422">
          <cell r="C3422">
            <v>6677</v>
          </cell>
          <cell r="D3422" t="str">
            <v>Pih. Losa Aligerada En Concreto De 3000 Psi E= 0.30 Metros</v>
          </cell>
          <cell r="E3422" t="str">
            <v>M2</v>
          </cell>
          <cell r="F3422">
            <v>284272.7</v>
          </cell>
          <cell r="G3422">
            <v>42579</v>
          </cell>
        </row>
        <row r="3423">
          <cell r="C3423">
            <v>6678</v>
          </cell>
          <cell r="D3423" t="str">
            <v>Pih. Colector Aguas Negras 2"</v>
          </cell>
          <cell r="E3423" t="str">
            <v>ML</v>
          </cell>
          <cell r="F3423">
            <v>31460.58</v>
          </cell>
          <cell r="G3423">
            <v>42578</v>
          </cell>
        </row>
        <row r="3424">
          <cell r="C3424">
            <v>6679</v>
          </cell>
          <cell r="D3424" t="str">
            <v>Pih. Excavaciones Redes Sanitarias Y Pluviales</v>
          </cell>
          <cell r="E3424" t="str">
            <v>ML</v>
          </cell>
          <cell r="F3424">
            <v>11737.3</v>
          </cell>
          <cell r="G3424">
            <v>42578</v>
          </cell>
        </row>
        <row r="3425">
          <cell r="C3425">
            <v>6680</v>
          </cell>
          <cell r="D3425" t="str">
            <v>Pih. Abuzardado Lineal</v>
          </cell>
          <cell r="E3425" t="str">
            <v>ML</v>
          </cell>
          <cell r="F3425">
            <v>30502.720000000001</v>
          </cell>
          <cell r="G3425">
            <v>42578</v>
          </cell>
        </row>
        <row r="3426">
          <cell r="C3426">
            <v>6681</v>
          </cell>
          <cell r="D3426" t="str">
            <v>Pih. Placa Aerea Maciza En Concreto De 3000 Psi E= 0.15 Metros</v>
          </cell>
          <cell r="E3426" t="str">
            <v>M2</v>
          </cell>
          <cell r="F3426">
            <v>218906.42</v>
          </cell>
          <cell r="G3426">
            <v>42579</v>
          </cell>
        </row>
        <row r="3427">
          <cell r="C3427">
            <v>6682</v>
          </cell>
          <cell r="D3427" t="str">
            <v>Pih. Corte De Terreno</v>
          </cell>
          <cell r="E3427" t="str">
            <v>M3</v>
          </cell>
          <cell r="F3427">
            <v>38524.400000000001</v>
          </cell>
          <cell r="G3427">
            <v>42578</v>
          </cell>
        </row>
        <row r="3428">
          <cell r="C3428">
            <v>6683</v>
          </cell>
          <cell r="D3428" t="str">
            <v>Pih. Campamento Provisional En Bloque Y Teja De Asbesto Cemento</v>
          </cell>
          <cell r="E3428" t="str">
            <v>M2</v>
          </cell>
          <cell r="F3428">
            <v>224413.64</v>
          </cell>
          <cell r="G3428">
            <v>42578</v>
          </cell>
        </row>
        <row r="3429">
          <cell r="C3429">
            <v>6684</v>
          </cell>
          <cell r="D3429" t="str">
            <v>Pih. Punto Sanitario 4"</v>
          </cell>
          <cell r="E3429" t="str">
            <v>UN</v>
          </cell>
          <cell r="F3429">
            <v>103088.6</v>
          </cell>
          <cell r="G3429">
            <v>42578</v>
          </cell>
        </row>
        <row r="3430">
          <cell r="C3430">
            <v>6685</v>
          </cell>
          <cell r="D3430" t="str">
            <v>Pih. Relleno En Material Seleccionado (Caliche)</v>
          </cell>
          <cell r="E3430" t="str">
            <v>M3</v>
          </cell>
          <cell r="F3430">
            <v>74017.679999999993</v>
          </cell>
          <cell r="G3430">
            <v>42578</v>
          </cell>
        </row>
        <row r="3431">
          <cell r="C3431">
            <v>6686</v>
          </cell>
          <cell r="D3431" t="str">
            <v>Pih. Punto Sanitario 2"</v>
          </cell>
          <cell r="E3431" t="str">
            <v>UN</v>
          </cell>
          <cell r="F3431">
            <v>75006.509999999995</v>
          </cell>
          <cell r="G3431">
            <v>42578</v>
          </cell>
        </row>
        <row r="3432">
          <cell r="C3432">
            <v>6687</v>
          </cell>
          <cell r="D3432" t="str">
            <v>Pih. Relleno En Material Seleccionado ( Triturado )</v>
          </cell>
          <cell r="E3432" t="str">
            <v>M3</v>
          </cell>
          <cell r="F3432">
            <v>167617.68</v>
          </cell>
          <cell r="G3432">
            <v>42578</v>
          </cell>
        </row>
        <row r="3433">
          <cell r="C3433">
            <v>6688</v>
          </cell>
          <cell r="D3433" t="str">
            <v>Pih. Sifon A Piso 180º C X C Completo</v>
          </cell>
          <cell r="E3433" t="str">
            <v>UN</v>
          </cell>
          <cell r="F3433">
            <v>78846.509999999995</v>
          </cell>
          <cell r="G3433">
            <v>42580</v>
          </cell>
        </row>
        <row r="3434">
          <cell r="C3434">
            <v>6689</v>
          </cell>
          <cell r="D3434" t="str">
            <v>Pih. Relleno Arena Negra Abonada</v>
          </cell>
          <cell r="E3434" t="str">
            <v>M3</v>
          </cell>
          <cell r="F3434">
            <v>52893.760000000002</v>
          </cell>
          <cell r="G3434">
            <v>42578</v>
          </cell>
        </row>
        <row r="3435">
          <cell r="C3435">
            <v>6690</v>
          </cell>
          <cell r="D3435" t="str">
            <v>Pih. Relleno Con Arena Hasta 0.30 Metros Sobre Tubería Hidrosanitaria</v>
          </cell>
          <cell r="E3435" t="str">
            <v>M3</v>
          </cell>
          <cell r="F3435">
            <v>54134.76</v>
          </cell>
          <cell r="G3435">
            <v>42578</v>
          </cell>
        </row>
        <row r="3436">
          <cell r="C3436">
            <v>6691</v>
          </cell>
          <cell r="D3436" t="str">
            <v>Pih. Colector Aguas Lluvias 4"</v>
          </cell>
          <cell r="E3436" t="str">
            <v>ML</v>
          </cell>
          <cell r="F3436">
            <v>59512.17</v>
          </cell>
          <cell r="G3436">
            <v>42578</v>
          </cell>
        </row>
        <row r="3437">
          <cell r="C3437">
            <v>6692</v>
          </cell>
          <cell r="D3437" t="str">
            <v>Pih. Acabado De Fachada En Estuco Plastico</v>
          </cell>
          <cell r="E3437" t="str">
            <v>M2</v>
          </cell>
          <cell r="F3437">
            <v>22058.18</v>
          </cell>
          <cell r="G3437">
            <v>42579</v>
          </cell>
        </row>
        <row r="3438">
          <cell r="C3438">
            <v>6693</v>
          </cell>
          <cell r="D3438" t="str">
            <v>Pih. Pintura Acrilico Sobre Muro</v>
          </cell>
          <cell r="E3438" t="str">
            <v>M2</v>
          </cell>
          <cell r="F3438">
            <v>10273.69</v>
          </cell>
          <cell r="G3438">
            <v>42579</v>
          </cell>
        </row>
        <row r="3439">
          <cell r="C3439">
            <v>6694</v>
          </cell>
          <cell r="D3439" t="str">
            <v>Pih. Bajante De Aguas Lluvias 3"</v>
          </cell>
          <cell r="E3439" t="str">
            <v>ML</v>
          </cell>
          <cell r="F3439">
            <v>51276.63</v>
          </cell>
          <cell r="G3439">
            <v>42578</v>
          </cell>
        </row>
        <row r="3440">
          <cell r="C3440">
            <v>6695</v>
          </cell>
          <cell r="D3440" t="str">
            <v>Pih. Pintura Koraza O Similar Sobre Muros</v>
          </cell>
          <cell r="E3440" t="str">
            <v>M2</v>
          </cell>
          <cell r="F3440">
            <v>11607.69</v>
          </cell>
          <cell r="G3440">
            <v>42579</v>
          </cell>
        </row>
        <row r="3441">
          <cell r="C3441">
            <v>6696</v>
          </cell>
          <cell r="D3441" t="str">
            <v>Pih. Pintura Vinilo Sobre Cielo Raso</v>
          </cell>
          <cell r="E3441" t="str">
            <v>M2</v>
          </cell>
          <cell r="F3441">
            <v>8335.69</v>
          </cell>
          <cell r="G3441">
            <v>42579</v>
          </cell>
        </row>
        <row r="3442">
          <cell r="C3442">
            <v>6697</v>
          </cell>
          <cell r="D3442" t="str">
            <v>Pih. Suministro E Instalacion Aire Acondicionado Central Por Tonelada Refrigerada</v>
          </cell>
          <cell r="E3442" t="str">
            <v>UN</v>
          </cell>
          <cell r="F3442">
            <v>9627917</v>
          </cell>
          <cell r="G3442">
            <v>42590</v>
          </cell>
        </row>
        <row r="3443">
          <cell r="C3443">
            <v>6698</v>
          </cell>
          <cell r="D3443" t="str">
            <v>Pih. Bajante De Aguas Negras 3"</v>
          </cell>
          <cell r="E3443" t="str">
            <v>ML</v>
          </cell>
          <cell r="F3443">
            <v>49336.1</v>
          </cell>
          <cell r="G3443">
            <v>42579</v>
          </cell>
        </row>
        <row r="3444">
          <cell r="C3444">
            <v>6699</v>
          </cell>
          <cell r="D3444" t="str">
            <v>Pih. Bajante De Aguas Negras 1 1/2"</v>
          </cell>
          <cell r="E3444" t="str">
            <v>ML</v>
          </cell>
          <cell r="F3444">
            <v>38306.1</v>
          </cell>
          <cell r="G3444">
            <v>42578</v>
          </cell>
        </row>
        <row r="3445">
          <cell r="C3445">
            <v>6700</v>
          </cell>
          <cell r="D3445" t="str">
            <v>Pih. Bajante De Agua A.A 1 1/2"</v>
          </cell>
          <cell r="E3445" t="str">
            <v>ML</v>
          </cell>
          <cell r="F3445">
            <v>24849.3</v>
          </cell>
          <cell r="G3445">
            <v>42579</v>
          </cell>
        </row>
        <row r="3446">
          <cell r="C3446">
            <v>6701</v>
          </cell>
          <cell r="D3446" t="str">
            <v>Pih. Tuberia De Ventilacion 2"</v>
          </cell>
          <cell r="E3446" t="str">
            <v>ML</v>
          </cell>
          <cell r="F3446">
            <v>32669.3</v>
          </cell>
          <cell r="G3446">
            <v>42584</v>
          </cell>
        </row>
        <row r="3447">
          <cell r="C3447">
            <v>6702</v>
          </cell>
          <cell r="D3447" t="str">
            <v>Pih. Suministro E Instalacion De Poste De 12 X 1050 Kgf</v>
          </cell>
          <cell r="E3447" t="str">
            <v>UN</v>
          </cell>
          <cell r="F3447">
            <v>2318755.2000000002</v>
          </cell>
          <cell r="G3447">
            <v>42578</v>
          </cell>
        </row>
        <row r="3448">
          <cell r="C3448">
            <v>6703</v>
          </cell>
          <cell r="D3448" t="str">
            <v>Pih. Sumunistro E Instalacion De Estructura Terminal Primaria 2F</v>
          </cell>
          <cell r="E3448" t="str">
            <v>UN</v>
          </cell>
          <cell r="F3448">
            <v>1780150.2</v>
          </cell>
          <cell r="G3448">
            <v>42579</v>
          </cell>
        </row>
        <row r="3449">
          <cell r="C3449">
            <v>6704</v>
          </cell>
          <cell r="D3449" t="str">
            <v>Pih. Suministro E Instalacion De Estructura Primaria Horizontal 2F</v>
          </cell>
          <cell r="E3449" t="str">
            <v>UN</v>
          </cell>
          <cell r="F3449">
            <v>3092650.2</v>
          </cell>
          <cell r="G3449">
            <v>42578</v>
          </cell>
        </row>
        <row r="3450">
          <cell r="C3450">
            <v>6705</v>
          </cell>
          <cell r="D3450" t="str">
            <v>Pih. Suministro E Instalacion De Retenida Primaria</v>
          </cell>
          <cell r="E3450" t="str">
            <v>UN</v>
          </cell>
          <cell r="F3450">
            <v>487045.4</v>
          </cell>
          <cell r="G3450">
            <v>42578</v>
          </cell>
        </row>
        <row r="3451">
          <cell r="C3451">
            <v>6706</v>
          </cell>
          <cell r="D3451" t="str">
            <v>Jca. Aspersores Pop Up Adj De 4" Incluye Valvulas Y Controladores</v>
          </cell>
          <cell r="E3451" t="str">
            <v>UN</v>
          </cell>
          <cell r="F3451">
            <v>99247.79</v>
          </cell>
          <cell r="G3451">
            <v>42569</v>
          </cell>
        </row>
        <row r="3452">
          <cell r="C3452">
            <v>6707</v>
          </cell>
          <cell r="D3452" t="str">
            <v>Jca. Suministro E Instalacion De Pantalla Led De 12 X 6 Metros 7000 Nits Full  Hd Incluye Software Y Estructura De Pantalla</v>
          </cell>
          <cell r="E3452" t="str">
            <v>UN</v>
          </cell>
          <cell r="F3452">
            <v>1003500000</v>
          </cell>
          <cell r="G3452">
            <v>42569</v>
          </cell>
        </row>
        <row r="3453">
          <cell r="C3453">
            <v>6708</v>
          </cell>
          <cell r="D3453" t="str">
            <v>Jca. Suministro E Instalacion De Aire Acondicionado Mini Split De 36000 Btu - Areas 5 Aa, 7 Aa, 9 Aa Y 10 Aa</v>
          </cell>
          <cell r="E3453" t="str">
            <v>UN</v>
          </cell>
          <cell r="F3453">
            <v>35616078.539999999</v>
          </cell>
          <cell r="G3453">
            <v>42569</v>
          </cell>
        </row>
        <row r="3454">
          <cell r="C3454">
            <v>6709</v>
          </cell>
          <cell r="D3454" t="str">
            <v>Jca. Suministro E Instalacion De Aire  Piso Techo De 5 Toneladas Area 8 Aa</v>
          </cell>
          <cell r="E3454" t="str">
            <v>UN</v>
          </cell>
          <cell r="F3454">
            <v>24221498.140000001</v>
          </cell>
          <cell r="G3454">
            <v>42569</v>
          </cell>
        </row>
        <row r="3455">
          <cell r="C3455">
            <v>6710</v>
          </cell>
          <cell r="D3455" t="str">
            <v>Jca. Suministro E Instalacion De Sifon De Piso Diametro 2"</v>
          </cell>
          <cell r="E3455" t="str">
            <v>UN</v>
          </cell>
          <cell r="F3455">
            <v>10720965.92</v>
          </cell>
          <cell r="G3455">
            <v>42569</v>
          </cell>
        </row>
        <row r="3456">
          <cell r="C3456">
            <v>6711</v>
          </cell>
          <cell r="D3456" t="str">
            <v>Pih. Placa Aerea Maciza En Concreto De 3000 Psi E= 0.12 Metros</v>
          </cell>
          <cell r="E3456" t="str">
            <v>M2</v>
          </cell>
          <cell r="F3456">
            <v>205429.52</v>
          </cell>
          <cell r="G3456">
            <v>42579</v>
          </cell>
        </row>
        <row r="3457">
          <cell r="C3457">
            <v>6712</v>
          </cell>
          <cell r="D3457" t="str">
            <v>Jca. Suministro E Instalacion De Union Universal Lisa 3"</v>
          </cell>
          <cell r="E3457" t="str">
            <v>UN</v>
          </cell>
          <cell r="F3457">
            <v>52764</v>
          </cell>
          <cell r="G3457">
            <v>42569</v>
          </cell>
        </row>
        <row r="3458">
          <cell r="C3458">
            <v>6713</v>
          </cell>
          <cell r="D3458" t="str">
            <v>Jca. Suministro E Instalacion De Codo Pvc 3"</v>
          </cell>
          <cell r="E3458" t="str">
            <v>UN</v>
          </cell>
          <cell r="F3458">
            <v>92337</v>
          </cell>
          <cell r="G3458">
            <v>42569</v>
          </cell>
        </row>
        <row r="3459">
          <cell r="C3459">
            <v>6714</v>
          </cell>
          <cell r="D3459" t="str">
            <v>Jca. Suministro E Instalacion De Adaptador Macho Pvc 3"</v>
          </cell>
          <cell r="E3459" t="str">
            <v>UN</v>
          </cell>
          <cell r="F3459">
            <v>26380</v>
          </cell>
          <cell r="G3459">
            <v>42569</v>
          </cell>
        </row>
        <row r="3460">
          <cell r="C3460">
            <v>6715</v>
          </cell>
          <cell r="D3460" t="str">
            <v>Jca. Suministro E Instalacion De Cheque Vertical 3"</v>
          </cell>
          <cell r="E3460" t="str">
            <v>UN</v>
          </cell>
          <cell r="F3460">
            <v>51300</v>
          </cell>
          <cell r="G3460">
            <v>42569</v>
          </cell>
        </row>
        <row r="3461">
          <cell r="C3461">
            <v>6716</v>
          </cell>
          <cell r="D3461" t="str">
            <v>Pih. Placa Aerea Maciza En Concreto De 3000 Psi E= 0.10 Metros</v>
          </cell>
          <cell r="E3461" t="str">
            <v>M2</v>
          </cell>
          <cell r="F3461">
            <v>196323.34</v>
          </cell>
          <cell r="G3461">
            <v>42579</v>
          </cell>
        </row>
        <row r="3462">
          <cell r="C3462">
            <v>6717</v>
          </cell>
          <cell r="D3462" t="str">
            <v>Jca. Suministro E Instalacion De Soporte 1/2"</v>
          </cell>
          <cell r="E3462" t="str">
            <v>UN</v>
          </cell>
          <cell r="F3462">
            <v>325500</v>
          </cell>
          <cell r="G3462">
            <v>42569</v>
          </cell>
        </row>
        <row r="3463">
          <cell r="C3463">
            <v>6718</v>
          </cell>
          <cell r="D3463" t="str">
            <v>Jca. Suministro E Instalacion De Soporte 1"</v>
          </cell>
          <cell r="E3463" t="str">
            <v>UN</v>
          </cell>
          <cell r="F3463">
            <v>1563300</v>
          </cell>
          <cell r="G3463">
            <v>42569</v>
          </cell>
        </row>
        <row r="3464">
          <cell r="C3464">
            <v>6719</v>
          </cell>
          <cell r="D3464" t="str">
            <v>Jca. Suministro E Instalacion De Soporte 1 1/2"</v>
          </cell>
          <cell r="E3464" t="str">
            <v>UN</v>
          </cell>
          <cell r="F3464">
            <v>6104400</v>
          </cell>
          <cell r="G3464">
            <v>42569</v>
          </cell>
        </row>
        <row r="3465">
          <cell r="C3465">
            <v>6720</v>
          </cell>
          <cell r="D3465" t="str">
            <v>Jca. Suministro E Instalacion De Soporte 2"</v>
          </cell>
          <cell r="E3465" t="str">
            <v>UN</v>
          </cell>
          <cell r="F3465">
            <v>13900900</v>
          </cell>
          <cell r="G3465">
            <v>42569</v>
          </cell>
        </row>
        <row r="3466">
          <cell r="C3466">
            <v>6721</v>
          </cell>
          <cell r="D3466" t="str">
            <v>Jca. Suministro E Instalacion De Soporte 3"</v>
          </cell>
          <cell r="E3466" t="str">
            <v>UN</v>
          </cell>
          <cell r="F3466">
            <v>1665125</v>
          </cell>
          <cell r="G3466">
            <v>42569</v>
          </cell>
        </row>
        <row r="3467">
          <cell r="C3467">
            <v>6722</v>
          </cell>
          <cell r="D3467" t="str">
            <v>Jca. Suministro E Instalacion De Tubería Galvanizada 3"</v>
          </cell>
          <cell r="E3467" t="str">
            <v>ML</v>
          </cell>
          <cell r="F3467">
            <v>3662700</v>
          </cell>
          <cell r="G3467">
            <v>42569</v>
          </cell>
        </row>
        <row r="3468">
          <cell r="C3468">
            <v>6723</v>
          </cell>
          <cell r="D3468" t="str">
            <v>Jca. Suministro E Instalacion De Válvula De Pie Con Coladera 3" Npt En Bronce</v>
          </cell>
          <cell r="E3468" t="str">
            <v>UN</v>
          </cell>
          <cell r="F3468">
            <v>732540</v>
          </cell>
          <cell r="G3468">
            <v>42569</v>
          </cell>
        </row>
        <row r="3469">
          <cell r="C3469">
            <v>6724</v>
          </cell>
          <cell r="D3469" t="str">
            <v>Pih. Viga Aerea De Amarre De 0.25 X 0.30 Metros</v>
          </cell>
          <cell r="E3469" t="str">
            <v>ML</v>
          </cell>
          <cell r="F3469">
            <v>89132.89</v>
          </cell>
          <cell r="G3469">
            <v>42579</v>
          </cell>
        </row>
        <row r="3470">
          <cell r="C3470">
            <v>6725</v>
          </cell>
          <cell r="D3470" t="str">
            <v>Jca. Suministro E Instalacion De Codo 90° Galvanizado 3"</v>
          </cell>
          <cell r="E3470" t="str">
            <v>UN</v>
          </cell>
          <cell r="F3470">
            <v>81000</v>
          </cell>
          <cell r="G3470">
            <v>42569</v>
          </cell>
        </row>
        <row r="3471">
          <cell r="C3471">
            <v>6726</v>
          </cell>
          <cell r="D3471" t="str">
            <v>Jca. Suministro E Instalacion De Niples Galvanizados Pasa Muros Extremos Roscados 3"</v>
          </cell>
          <cell r="E3471" t="str">
            <v>UN</v>
          </cell>
          <cell r="F3471">
            <v>293016</v>
          </cell>
          <cell r="G3471">
            <v>42569</v>
          </cell>
        </row>
        <row r="3472">
          <cell r="C3472">
            <v>6727</v>
          </cell>
          <cell r="D3472" t="str">
            <v>Jca. Suministro E Instalacion De Unión Flexible Npt 3"</v>
          </cell>
          <cell r="E3472" t="str">
            <v>UN</v>
          </cell>
          <cell r="F3472">
            <v>183135</v>
          </cell>
          <cell r="G3472">
            <v>42569</v>
          </cell>
        </row>
        <row r="3473">
          <cell r="C3473">
            <v>6728</v>
          </cell>
          <cell r="D3473" t="str">
            <v>Jca. Suministro E Instalacion De Reducción Excéntrica Npt 3"X 2" Galvanizada</v>
          </cell>
          <cell r="E3473" t="str">
            <v>UN</v>
          </cell>
          <cell r="F3473">
            <v>439524</v>
          </cell>
          <cell r="G3473">
            <v>42569</v>
          </cell>
        </row>
        <row r="3474">
          <cell r="C3474">
            <v>6729</v>
          </cell>
          <cell r="D3474" t="str">
            <v>Jca. Suministro E Instalacion De Válvula P.D En Bronce Npt 3"</v>
          </cell>
          <cell r="E3474" t="str">
            <v>UN</v>
          </cell>
          <cell r="F3474">
            <v>659286</v>
          </cell>
          <cell r="G3474">
            <v>42569</v>
          </cell>
        </row>
        <row r="3475">
          <cell r="C3475">
            <v>6730</v>
          </cell>
          <cell r="D3475" t="str">
            <v>Jca. Suministro E Instalacion De Unión Universal Galvanizada 3"</v>
          </cell>
          <cell r="E3475" t="str">
            <v>UN</v>
          </cell>
          <cell r="F3475">
            <v>293016</v>
          </cell>
          <cell r="G3475">
            <v>42569</v>
          </cell>
        </row>
        <row r="3476">
          <cell r="C3476">
            <v>6731</v>
          </cell>
          <cell r="D3476" t="str">
            <v>Pih. Viga Aerea De Amarre De 0.25 X 0.40 Metros</v>
          </cell>
          <cell r="E3476" t="str">
            <v>ML</v>
          </cell>
          <cell r="F3476">
            <v>110752.17</v>
          </cell>
          <cell r="G3476">
            <v>42579</v>
          </cell>
        </row>
        <row r="3477">
          <cell r="C3477">
            <v>6732</v>
          </cell>
          <cell r="D3477" t="str">
            <v>Pih. Suelo Cemento 1:20</v>
          </cell>
          <cell r="E3477" t="str">
            <v>M3</v>
          </cell>
          <cell r="F3477">
            <v>130389.14</v>
          </cell>
          <cell r="G3477">
            <v>42578</v>
          </cell>
        </row>
        <row r="3478">
          <cell r="C3478">
            <v>6733</v>
          </cell>
          <cell r="D3478" t="str">
            <v>Apa - Jca. Suministro E Instalacion De Reducción Concéntrica Npt 3"X 2" Galvanizada</v>
          </cell>
          <cell r="E3478" t="str">
            <v>UN</v>
          </cell>
          <cell r="F3478">
            <v>164820</v>
          </cell>
          <cell r="G3478">
            <v>42569</v>
          </cell>
        </row>
        <row r="3479">
          <cell r="C3479">
            <v>6734</v>
          </cell>
          <cell r="D3479" t="str">
            <v>Apa - Jca. Suministro E Instalacion De Tee Galvanizada 3"</v>
          </cell>
          <cell r="E3479" t="str">
            <v>UN</v>
          </cell>
          <cell r="F3479">
            <v>586032</v>
          </cell>
          <cell r="G3479">
            <v>42569</v>
          </cell>
        </row>
        <row r="3480">
          <cell r="C3480">
            <v>6735</v>
          </cell>
          <cell r="D3480" t="str">
            <v>Jca. Suministro E Instalacion De Tapón Galvanizado Hembra 3"</v>
          </cell>
          <cell r="E3480" t="str">
            <v>UN</v>
          </cell>
          <cell r="F3480">
            <v>146508</v>
          </cell>
          <cell r="G3480">
            <v>42569</v>
          </cell>
        </row>
        <row r="3481">
          <cell r="C3481">
            <v>6736</v>
          </cell>
          <cell r="D3481" t="str">
            <v>Pih. Excavacion Para Zapatas</v>
          </cell>
          <cell r="E3481" t="str">
            <v>M3</v>
          </cell>
          <cell r="F3481">
            <v>30537.25</v>
          </cell>
          <cell r="G3481">
            <v>42578</v>
          </cell>
        </row>
        <row r="3482">
          <cell r="C3482">
            <v>6737</v>
          </cell>
          <cell r="D3482" t="str">
            <v>Jca. Suministro E Instalacion De Unión Universal Galvanizada 3"</v>
          </cell>
          <cell r="E3482" t="str">
            <v>UN</v>
          </cell>
          <cell r="F3482">
            <v>366270</v>
          </cell>
          <cell r="G3482">
            <v>42569</v>
          </cell>
        </row>
        <row r="3483">
          <cell r="C3483">
            <v>6738</v>
          </cell>
          <cell r="D3483" t="str">
            <v>Jca. Suministro E Instalacion De Válvula P.D En Bronce Npt 3"</v>
          </cell>
          <cell r="E3483" t="str">
            <v>UN</v>
          </cell>
          <cell r="F3483">
            <v>439524</v>
          </cell>
          <cell r="G3483">
            <v>42569</v>
          </cell>
        </row>
        <row r="3484">
          <cell r="C3484">
            <v>6739</v>
          </cell>
          <cell r="D3484" t="str">
            <v>Pih. Retiro De Material Sobrante De Excavación</v>
          </cell>
          <cell r="E3484" t="str">
            <v>M3</v>
          </cell>
          <cell r="F3484">
            <v>31152.46</v>
          </cell>
          <cell r="G3484">
            <v>42578</v>
          </cell>
        </row>
        <row r="3485">
          <cell r="C3485">
            <v>6740</v>
          </cell>
          <cell r="D3485" t="str">
            <v>Pih. Viga Aerea De Amarre De 0.20 X 0.40 Metros</v>
          </cell>
          <cell r="E3485" t="str">
            <v>ML</v>
          </cell>
          <cell r="F3485">
            <v>96022.99</v>
          </cell>
          <cell r="G3485">
            <v>42579</v>
          </cell>
        </row>
        <row r="3486">
          <cell r="C3486">
            <v>6741</v>
          </cell>
          <cell r="D3486" t="str">
            <v>Jca. Suministro E Instalacion De Válvula Cheque  Resortado Bronce Npt 3"</v>
          </cell>
          <cell r="E3486" t="str">
            <v>UN</v>
          </cell>
          <cell r="F3486">
            <v>293016</v>
          </cell>
          <cell r="G3486">
            <v>42569</v>
          </cell>
        </row>
        <row r="3487">
          <cell r="C3487">
            <v>6742</v>
          </cell>
          <cell r="D3487" t="str">
            <v>Pih. Solado En Concreto De 2000 Psi</v>
          </cell>
          <cell r="E3487" t="str">
            <v>M3</v>
          </cell>
          <cell r="F3487">
            <v>589448.26</v>
          </cell>
          <cell r="G3487">
            <v>42578</v>
          </cell>
        </row>
        <row r="3488">
          <cell r="C3488">
            <v>6743</v>
          </cell>
          <cell r="D3488" t="str">
            <v>Jca. Suministro E Instalacion De Unión Universal H.D Extremo  Roscado 3"</v>
          </cell>
          <cell r="E3488" t="str">
            <v>UN</v>
          </cell>
          <cell r="F3488">
            <v>293016</v>
          </cell>
          <cell r="G3488">
            <v>42569</v>
          </cell>
        </row>
        <row r="3489">
          <cell r="C3489">
            <v>6744</v>
          </cell>
          <cell r="D3489" t="str">
            <v>Pih. Viga Aerea De Amarre De 0.12 X 0.40 Metros</v>
          </cell>
          <cell r="E3489" t="str">
            <v>ML</v>
          </cell>
          <cell r="F3489">
            <v>80276.09</v>
          </cell>
          <cell r="G3489">
            <v>42579</v>
          </cell>
        </row>
        <row r="3490">
          <cell r="C3490">
            <v>6745</v>
          </cell>
          <cell r="D3490" t="str">
            <v>Pih. Viga De Amarre En Concreto De 3500 Psi De 0.30 X 0.30 Metros</v>
          </cell>
          <cell r="E3490" t="str">
            <v>ML</v>
          </cell>
          <cell r="F3490">
            <v>93404.37</v>
          </cell>
          <cell r="G3490">
            <v>42578</v>
          </cell>
        </row>
        <row r="3491">
          <cell r="C3491">
            <v>6746</v>
          </cell>
          <cell r="D3491" t="str">
            <v>Jca. Suministro E Instalacion De Niple A.C Sch 40 De 4"X3 Cm</v>
          </cell>
          <cell r="E3491" t="str">
            <v>UN</v>
          </cell>
          <cell r="G3491">
            <v>42569</v>
          </cell>
        </row>
        <row r="3492">
          <cell r="C3492">
            <v>6747</v>
          </cell>
          <cell r="D3492" t="str">
            <v>Instalación De Válvula De Compuerta Brida X Brida Norma Iso Pn 10 D=4", Incluye El Suministro E Instalación De Tornillería Grado 2 Y Empaquetadura Para El Montaje</v>
          </cell>
          <cell r="E3492" t="str">
            <v>UN</v>
          </cell>
          <cell r="F3492">
            <v>169227.5</v>
          </cell>
          <cell r="G3492">
            <v>42685</v>
          </cell>
        </row>
        <row r="3493">
          <cell r="C3493">
            <v>6748</v>
          </cell>
          <cell r="D3493" t="str">
            <v>Jca. Suministro E Instalacion De Valvúla Bronce Compuerta Roscada 125 Lbs Liviana De 2"</v>
          </cell>
          <cell r="E3493" t="str">
            <v>UN</v>
          </cell>
          <cell r="G3493">
            <v>42569</v>
          </cell>
        </row>
        <row r="3494">
          <cell r="C3494">
            <v>6749</v>
          </cell>
          <cell r="D3494" t="str">
            <v>Pih. Viga De Amarre En Concreto De 3500 Psi De 0.25 X 0.25 Metros</v>
          </cell>
          <cell r="E3494" t="str">
            <v>ML</v>
          </cell>
          <cell r="F3494">
            <v>74405.259999999995</v>
          </cell>
          <cell r="G3494">
            <v>42579</v>
          </cell>
        </row>
        <row r="3495">
          <cell r="C3495">
            <v>6750</v>
          </cell>
          <cell r="D3495" t="str">
            <v>Pih. Viga De Amarre Superior De Muro En Concreto 3000 Psi De 0.20 X 0.15 Metros</v>
          </cell>
          <cell r="E3495" t="str">
            <v>ML</v>
          </cell>
          <cell r="F3495">
            <v>53331.72</v>
          </cell>
          <cell r="G3495">
            <v>42578</v>
          </cell>
        </row>
        <row r="3496">
          <cell r="C3496">
            <v>6751</v>
          </cell>
          <cell r="D3496" t="str">
            <v>Pih. Viga Aerea De Amarre De 0.10 X 0.40 Metros</v>
          </cell>
          <cell r="E3496" t="str">
            <v>ML</v>
          </cell>
          <cell r="F3496">
            <v>74857.960000000006</v>
          </cell>
          <cell r="G3496">
            <v>42579</v>
          </cell>
        </row>
        <row r="3497">
          <cell r="C3497">
            <v>6752</v>
          </cell>
          <cell r="D3497" t="str">
            <v>Jca. Suministro E Instalacion De Niple A.C Sch 40 De 4"X10 Cm</v>
          </cell>
          <cell r="E3497" t="str">
            <v>UN</v>
          </cell>
          <cell r="G3497">
            <v>42569</v>
          </cell>
        </row>
        <row r="3498">
          <cell r="C3498">
            <v>6753</v>
          </cell>
          <cell r="D3498" t="str">
            <v>Jca. Suministro E Instalacion De Niple A.C Sch 40 De 4"X7.5 Cm</v>
          </cell>
          <cell r="E3498" t="str">
            <v>UN</v>
          </cell>
          <cell r="G3498">
            <v>42569</v>
          </cell>
        </row>
        <row r="3499">
          <cell r="C3499">
            <v>6754</v>
          </cell>
          <cell r="D3499" t="str">
            <v>Instalación De Válvula De Compuerta Brida X Brida Norma Iso Pn 10 D=8", Incluye El Suministro E Instalación De Tornillería Grado 2 Y Empaquetadura Para El Montaje</v>
          </cell>
          <cell r="E3499" t="str">
            <v>UN</v>
          </cell>
          <cell r="F3499">
            <v>307949.17</v>
          </cell>
          <cell r="G3499">
            <v>42685</v>
          </cell>
        </row>
        <row r="3500">
          <cell r="C3500">
            <v>6755</v>
          </cell>
          <cell r="D3500" t="str">
            <v>Jca. Suministro E Instalacion De Niple A.C Sch 40 De 4"X5 Cm</v>
          </cell>
          <cell r="E3500" t="str">
            <v>UN</v>
          </cell>
          <cell r="G3500">
            <v>42569</v>
          </cell>
        </row>
        <row r="3501">
          <cell r="C3501">
            <v>6756</v>
          </cell>
          <cell r="D3501" t="str">
            <v>Pih. Viga De Amarre En Concreto De 3000 Psi De 0.20 X0.30 Metros</v>
          </cell>
          <cell r="E3501" t="str">
            <v>ML</v>
          </cell>
          <cell r="F3501">
            <v>75372.14</v>
          </cell>
          <cell r="G3501">
            <v>42578</v>
          </cell>
        </row>
        <row r="3502">
          <cell r="C3502">
            <v>6757</v>
          </cell>
          <cell r="D3502" t="str">
            <v>Jca. Suministro E Instalacion De Niple A.C Sch 40 De 4"X25 Cm</v>
          </cell>
          <cell r="E3502" t="str">
            <v>UN</v>
          </cell>
          <cell r="G3502">
            <v>42569</v>
          </cell>
        </row>
        <row r="3503">
          <cell r="C3503">
            <v>6758</v>
          </cell>
          <cell r="D3503" t="str">
            <v>Jca. Suministro E Instalacion De Niple A.C Sch 40 De 2-1/2"X15Cm</v>
          </cell>
          <cell r="E3503" t="str">
            <v>UN</v>
          </cell>
          <cell r="G3503">
            <v>42569</v>
          </cell>
        </row>
        <row r="3504">
          <cell r="C3504">
            <v>6759</v>
          </cell>
          <cell r="D3504" t="str">
            <v>Jca. Suministro E Instalacion De Niple A.C Sch 40 De 2"X2 Pulg</v>
          </cell>
          <cell r="E3504" t="str">
            <v>UN</v>
          </cell>
          <cell r="G3504">
            <v>42569</v>
          </cell>
        </row>
        <row r="3505">
          <cell r="C3505">
            <v>6760</v>
          </cell>
          <cell r="D3505" t="str">
            <v>Jca. Suministro E Instalacion De Niple A.C Sch 40 De 4"X2 Pulg</v>
          </cell>
          <cell r="E3505" t="str">
            <v>UN</v>
          </cell>
          <cell r="G3505">
            <v>42569</v>
          </cell>
        </row>
        <row r="3506">
          <cell r="C3506">
            <v>6761</v>
          </cell>
          <cell r="D3506" t="str">
            <v>Jca. Suministro E Instalacion De Niple A.C Sch 40 De 2-1/2"X3 Pulg</v>
          </cell>
          <cell r="E3506" t="str">
            <v>UN</v>
          </cell>
          <cell r="G3506">
            <v>42569</v>
          </cell>
        </row>
        <row r="3507">
          <cell r="C3507">
            <v>6762</v>
          </cell>
          <cell r="D3507" t="str">
            <v>Jca. Suministro E Instalacion De Niple A.C Sch 40 De 4"X3 Pulg</v>
          </cell>
          <cell r="E3507" t="str">
            <v>UN</v>
          </cell>
          <cell r="G3507">
            <v>42569</v>
          </cell>
        </row>
        <row r="3508">
          <cell r="C3508">
            <v>6763</v>
          </cell>
          <cell r="D3508" t="str">
            <v>Jca. Suministro E Instalacion De Niple A.C Sch 40 De 6"X10 Pulg</v>
          </cell>
          <cell r="E3508" t="str">
            <v>UN</v>
          </cell>
          <cell r="G3508">
            <v>42569</v>
          </cell>
        </row>
        <row r="3509">
          <cell r="C3509">
            <v>6764</v>
          </cell>
          <cell r="D3509" t="str">
            <v>Jca. Suministro E Instalacion De Válvula Bron. Vert. Chino 2 1/2"</v>
          </cell>
          <cell r="E3509" t="str">
            <v>UN</v>
          </cell>
          <cell r="G3509">
            <v>42569</v>
          </cell>
        </row>
        <row r="3510">
          <cell r="C3510">
            <v>6765</v>
          </cell>
          <cell r="D3510" t="str">
            <v>Instalacion De Tuberías Pead  250Mm Pn 10 Pe 100 D=10 Y Accesorios</v>
          </cell>
          <cell r="E3510" t="str">
            <v>ML</v>
          </cell>
          <cell r="F3510">
            <v>12430.66</v>
          </cell>
          <cell r="G3510">
            <v>42685</v>
          </cell>
        </row>
        <row r="3511">
          <cell r="C3511">
            <v>6766</v>
          </cell>
          <cell r="D3511" t="str">
            <v>Pih. Viga De Amarre En Concreto De 3000 Psi De 0.25 X 0.30 Metros</v>
          </cell>
          <cell r="E3511" t="str">
            <v>ML</v>
          </cell>
          <cell r="F3511">
            <v>81249.73</v>
          </cell>
          <cell r="G3511">
            <v>42578</v>
          </cell>
        </row>
        <row r="3512">
          <cell r="C3512">
            <v>6767</v>
          </cell>
          <cell r="D3512" t="str">
            <v>Pih. Viga Aerea De Amarre De 0.40 X 0.35 Metros</v>
          </cell>
          <cell r="E3512" t="str">
            <v>ML</v>
          </cell>
          <cell r="F3512">
            <v>127063.22</v>
          </cell>
          <cell r="G3512">
            <v>42579</v>
          </cell>
        </row>
        <row r="3513">
          <cell r="C3513">
            <v>6768</v>
          </cell>
          <cell r="D3513" t="str">
            <v>Instalación De Válvula De Compuerta Brida X Brida Norma Iso Pn 10 D=6", Incluye El Suministro E Instalación De Tornillería Grado 2 Y Empaquetadura Para El Montaje</v>
          </cell>
          <cell r="E3513" t="str">
            <v>UN</v>
          </cell>
          <cell r="F3513">
            <v>246218.12</v>
          </cell>
          <cell r="G3513">
            <v>42685</v>
          </cell>
        </row>
        <row r="3514">
          <cell r="C3514">
            <v>6769</v>
          </cell>
          <cell r="D3514" t="str">
            <v>Instalacion De Tuberías Pead  160Mm Pn 10 Pe 100 D= 6" Y Accesorios.</v>
          </cell>
          <cell r="E3514" t="str">
            <v>ML</v>
          </cell>
          <cell r="F3514">
            <v>8682.24</v>
          </cell>
          <cell r="G3514">
            <v>42685</v>
          </cell>
        </row>
        <row r="3515">
          <cell r="C3515">
            <v>6770</v>
          </cell>
          <cell r="D3515" t="str">
            <v>Jca. Suministro E Instalacion De Niple A.C Sch 40 De 2 1/2"X3 Pulg</v>
          </cell>
          <cell r="E3515" t="str">
            <v>UN</v>
          </cell>
          <cell r="G3515">
            <v>42569</v>
          </cell>
        </row>
        <row r="3516">
          <cell r="C3516">
            <v>6771</v>
          </cell>
          <cell r="D3516" t="str">
            <v>Pih. Viga De Amarre En Concreto De 3000 Psi De 0.30 X 0.40 Metros</v>
          </cell>
          <cell r="E3516" t="str">
            <v>ML</v>
          </cell>
          <cell r="F3516">
            <v>105817.51</v>
          </cell>
          <cell r="G3516">
            <v>42578</v>
          </cell>
        </row>
        <row r="3517">
          <cell r="C3517">
            <v>6772</v>
          </cell>
          <cell r="D3517" t="str">
            <v>Jca.</v>
          </cell>
          <cell r="E3517" t="str">
            <v>ML</v>
          </cell>
          <cell r="F3517">
            <v>177.45</v>
          </cell>
          <cell r="G3517">
            <v>42685</v>
          </cell>
        </row>
        <row r="3518">
          <cell r="C3518">
            <v>6773</v>
          </cell>
          <cell r="D3518" t="str">
            <v>Pih. Viga Aerea De Amarre De 0.40 X 0.45 Metros</v>
          </cell>
          <cell r="E3518" t="str">
            <v>ML</v>
          </cell>
          <cell r="F3518">
            <v>152674.76999999999</v>
          </cell>
          <cell r="G3518">
            <v>42579</v>
          </cell>
        </row>
        <row r="3519">
          <cell r="C3519">
            <v>6774</v>
          </cell>
          <cell r="D3519" t="str">
            <v>Edu. Salida Para Toma Gfci 120V Con Polo A Tierra</v>
          </cell>
          <cell r="E3519" t="str">
            <v>UN</v>
          </cell>
          <cell r="F3519">
            <v>95823.61</v>
          </cell>
          <cell r="G3519">
            <v>42615</v>
          </cell>
        </row>
        <row r="3520">
          <cell r="C3520">
            <v>6775</v>
          </cell>
          <cell r="D3520" t="str">
            <v>Edu. Instalacion Reflector Aero-Led  De 400 Vatios De 41244 Luminex  (Ver Diseño)</v>
          </cell>
          <cell r="E3520" t="str">
            <v>UN</v>
          </cell>
          <cell r="F3520">
            <v>681678.26</v>
          </cell>
          <cell r="G3520">
            <v>42615</v>
          </cell>
        </row>
        <row r="3521">
          <cell r="C3521">
            <v>6776</v>
          </cell>
          <cell r="D3521" t="str">
            <v>Pih. Viga De Amarre En Concreto De 3000 Psi De 0.40 X 0.60 Metros</v>
          </cell>
          <cell r="E3521" t="str">
            <v>ML</v>
          </cell>
          <cell r="F3521">
            <v>168978.79</v>
          </cell>
          <cell r="G3521">
            <v>42578</v>
          </cell>
        </row>
        <row r="3522">
          <cell r="C3522">
            <v>6777</v>
          </cell>
          <cell r="D3522" t="str">
            <v>Edu. Suministro E Instalacion De Transformador Normalizado Seco Tipo Resina Clase F De 1000 Kva De 13200 V -220 Con Termometro Digital. Incluye Celda De Transformador</v>
          </cell>
          <cell r="E3522" t="str">
            <v>UN</v>
          </cell>
          <cell r="F3522">
            <v>55726107.5</v>
          </cell>
          <cell r="G3522">
            <v>42618</v>
          </cell>
        </row>
        <row r="3523">
          <cell r="C3523">
            <v>6778</v>
          </cell>
          <cell r="D3523" t="str">
            <v>Edu. Suministro E Instalacion De Tuberia Emt De 3"</v>
          </cell>
          <cell r="E3523" t="str">
            <v>ML</v>
          </cell>
          <cell r="F3523">
            <v>31020.03</v>
          </cell>
          <cell r="G3523">
            <v>42615</v>
          </cell>
        </row>
        <row r="3524">
          <cell r="C3524">
            <v>6779</v>
          </cell>
          <cell r="D3524" t="str">
            <v>Edu. E - Salida De Tomacorriente Doble Monofásica Con Puesta A Tierra</v>
          </cell>
          <cell r="E3524" t="str">
            <v>UN</v>
          </cell>
          <cell r="F3524">
            <v>89164.15</v>
          </cell>
          <cell r="G3524">
            <v>42615</v>
          </cell>
        </row>
        <row r="3525">
          <cell r="C3525">
            <v>6780</v>
          </cell>
          <cell r="D3525" t="str">
            <v>Pih. Viga Aerea De Amarre De 0.30 X 0.45 Metros</v>
          </cell>
          <cell r="E3525" t="str">
            <v>ML</v>
          </cell>
          <cell r="F3525">
            <v>130368.68</v>
          </cell>
          <cell r="G3525">
            <v>42579</v>
          </cell>
        </row>
        <row r="3526">
          <cell r="C3526">
            <v>6781</v>
          </cell>
          <cell r="D3526" t="str">
            <v>Pih. Viga De Amarre En Concreto De 3000 Psi De 0.35 X 0.60 Metros</v>
          </cell>
          <cell r="E3526" t="str">
            <v>ML</v>
          </cell>
          <cell r="F3526">
            <v>154467.45000000001</v>
          </cell>
          <cell r="G3526">
            <v>42578</v>
          </cell>
        </row>
        <row r="3527">
          <cell r="C3527">
            <v>6782</v>
          </cell>
          <cell r="D3527" t="str">
            <v>Edu. Acometida 3 X(3 #350 + #350 +#4/Ot) Cu Hfls (Ver Diseño)</v>
          </cell>
          <cell r="E3527" t="str">
            <v>ML</v>
          </cell>
          <cell r="F3527">
            <v>1740178.53</v>
          </cell>
          <cell r="G3527">
            <v>42614</v>
          </cell>
        </row>
        <row r="3528">
          <cell r="C3528">
            <v>6783</v>
          </cell>
          <cell r="D3528" t="str">
            <v>Edu.  Planta Electrica De Emergencia Cabinada Con Motor Cummins Y Generador Stanford De 750 Kva Con Transferencia De 2000 Amperios Trifasica A 220 Voltios  Y Tanque De Combustible Incluye Cofre Marca Abb - Change -Over (Ver Diseño)</v>
          </cell>
          <cell r="E3528" t="str">
            <v>UN</v>
          </cell>
          <cell r="F3528">
            <v>358110887.94999999</v>
          </cell>
          <cell r="G3528">
            <v>42618</v>
          </cell>
        </row>
        <row r="3529">
          <cell r="C3529">
            <v>6784</v>
          </cell>
          <cell r="D3529" t="str">
            <v>Edu. Suministro E Instalacion De Acometida 8 X (3#500 + #500 + #2/0T) Cu Hf Ls (Ver Diseño)</v>
          </cell>
          <cell r="E3529" t="str">
            <v>ML</v>
          </cell>
          <cell r="F3529">
            <v>6319006.3700000001</v>
          </cell>
          <cell r="G3529">
            <v>42618</v>
          </cell>
        </row>
        <row r="3530">
          <cell r="C3530">
            <v>6785</v>
          </cell>
          <cell r="D3530" t="str">
            <v>Edu. Suministro E Instalacion De Acometida 3 X (3#500 + #500 + #2/0T) Cu Hf Ls (Ver Diseño)</v>
          </cell>
          <cell r="E3530" t="str">
            <v>ML</v>
          </cell>
          <cell r="F3530">
            <v>2491657.5</v>
          </cell>
          <cell r="G3530">
            <v>42618</v>
          </cell>
        </row>
        <row r="3531">
          <cell r="C3531">
            <v>6786</v>
          </cell>
          <cell r="D3531" t="str">
            <v>Edu. Suministro E Instalacion De Acometida 4 X (3#750 + #750 + #4/0T) Cu Hf Ls</v>
          </cell>
          <cell r="E3531" t="str">
            <v>ML</v>
          </cell>
          <cell r="F3531">
            <v>4495063.8600000003</v>
          </cell>
          <cell r="G3531">
            <v>42618</v>
          </cell>
        </row>
        <row r="3532">
          <cell r="C3532">
            <v>6787</v>
          </cell>
          <cell r="D3532" t="str">
            <v>Edu. Suministro E Instalacion De Acometida 3#4 + #4 + #6T Cu Hf Ls</v>
          </cell>
          <cell r="E3532" t="str">
            <v>ML</v>
          </cell>
          <cell r="F3532">
            <v>76395.55</v>
          </cell>
          <cell r="G3532">
            <v>42618</v>
          </cell>
        </row>
        <row r="3533">
          <cell r="C3533">
            <v>6788</v>
          </cell>
          <cell r="D3533" t="str">
            <v>Edu. Suministro E Instalación Acometida Parcial 2#8 + #8 + 10T Cu Hf Ls</v>
          </cell>
          <cell r="E3533" t="str">
            <v>ML</v>
          </cell>
          <cell r="F3533">
            <v>27716.48</v>
          </cell>
          <cell r="G3533">
            <v>42618</v>
          </cell>
        </row>
        <row r="3534">
          <cell r="C3534">
            <v>6789</v>
          </cell>
          <cell r="D3534" t="str">
            <v>Pih. Viga Aerea De Amarre De 0.25 X 0.45 Metros</v>
          </cell>
          <cell r="E3534" t="str">
            <v>ML</v>
          </cell>
          <cell r="F3534">
            <v>114238.13</v>
          </cell>
          <cell r="G3534">
            <v>42579</v>
          </cell>
        </row>
        <row r="3535">
          <cell r="C3535">
            <v>6790</v>
          </cell>
          <cell r="D3535" t="str">
            <v>Pih. Viga De Amarre En Concreto De 3000 Psi De 0.30 X 0.60 Metros</v>
          </cell>
          <cell r="E3535" t="str">
            <v>ML</v>
          </cell>
          <cell r="F3535">
            <v>138271.53</v>
          </cell>
          <cell r="G3535">
            <v>42578</v>
          </cell>
        </row>
        <row r="3536">
          <cell r="C3536">
            <v>6791</v>
          </cell>
          <cell r="D3536" t="str">
            <v>Pih. Viga De Amarre En Concreto De 3000 Psi De 0.25 X 0.60 Metros</v>
          </cell>
          <cell r="E3536" t="str">
            <v>ML</v>
          </cell>
          <cell r="F3536">
            <v>118106.77</v>
          </cell>
          <cell r="G3536">
            <v>42578</v>
          </cell>
        </row>
        <row r="3537">
          <cell r="C3537">
            <v>6792</v>
          </cell>
          <cell r="D3537" t="str">
            <v>Edu. Suministro E Instalación De Luminaria Led De Jardin -45 Vatios</v>
          </cell>
          <cell r="E3537" t="str">
            <v>UN</v>
          </cell>
          <cell r="F3537">
            <v>646240.28</v>
          </cell>
          <cell r="G3537">
            <v>42618</v>
          </cell>
        </row>
        <row r="3538">
          <cell r="C3538">
            <v>6793</v>
          </cell>
          <cell r="D3538" t="str">
            <v>Pih. Viga De Amarre En Concreto De 3000 Psi De 0.15 X 0.60 Metros</v>
          </cell>
          <cell r="E3538" t="str">
            <v>ML</v>
          </cell>
          <cell r="F3538">
            <v>86954.17</v>
          </cell>
          <cell r="G3538">
            <v>42578</v>
          </cell>
        </row>
        <row r="3539">
          <cell r="C3539">
            <v>6794</v>
          </cell>
          <cell r="D3539" t="str">
            <v>Edu. Suministro E Instalacion De Equipo De Bombeo Sistema Contraincendio-Bomba Centrifuga De Alta Eficiencia Carcaza En Hierro Y Rodete En Acero Inoxidable Potencia : 50 Hp  , Tres83) Fases 220/440 Hdt 100 M Y 570Gpm (Ver Diseño)</v>
          </cell>
          <cell r="E3539" t="str">
            <v>UN</v>
          </cell>
          <cell r="F3539">
            <v>11646416.66</v>
          </cell>
          <cell r="G3539">
            <v>42618</v>
          </cell>
        </row>
        <row r="3540">
          <cell r="C3540">
            <v>6795</v>
          </cell>
          <cell r="D3540" t="str">
            <v>Edu. Bolardos Tubo Acero Inoxidable 304 Cal 14 Diam 4" Con Tapa, Relleno En Concreto Y Con Anclajes De !/4 Pulgada Soldados, Incluye Corte De Nucleo De 5 Pulgadas De Diametro En Andenes Y Tabletas  Y Concreto Fluido Para Su  Instalacion</v>
          </cell>
          <cell r="E3540" t="str">
            <v>UN</v>
          </cell>
          <cell r="F3540">
            <v>229015.13</v>
          </cell>
          <cell r="G3540">
            <v>42618</v>
          </cell>
        </row>
        <row r="3541">
          <cell r="C3541">
            <v>6796</v>
          </cell>
          <cell r="D3541" t="str">
            <v>Pih. Viga De Amarre En Concreto De 3000 Psi De 0.25 X 0.10 Metros</v>
          </cell>
          <cell r="E3541" t="str">
            <v>ML</v>
          </cell>
          <cell r="F3541">
            <v>40792.480000000003</v>
          </cell>
          <cell r="G3541">
            <v>42578</v>
          </cell>
        </row>
        <row r="3542">
          <cell r="C3542">
            <v>6797</v>
          </cell>
          <cell r="D3542" t="str">
            <v>Edu. Suministro E Instalación Acometida 2 X (3#4/0 + #4/0 + #2/0T Cu Hf Ls)</v>
          </cell>
          <cell r="E3542" t="str">
            <v>ML</v>
          </cell>
          <cell r="F3542">
            <v>701324.17</v>
          </cell>
          <cell r="G3542">
            <v>42614</v>
          </cell>
        </row>
        <row r="3543">
          <cell r="C3543">
            <v>6798</v>
          </cell>
          <cell r="D3543" t="str">
            <v>Jca. Suministro E Instalacion De Switch 48</v>
          </cell>
          <cell r="E3543" t="str">
            <v>UN</v>
          </cell>
          <cell r="F3543">
            <v>6920000</v>
          </cell>
          <cell r="G3543">
            <v>42569</v>
          </cell>
        </row>
        <row r="3544">
          <cell r="C3544">
            <v>6799</v>
          </cell>
          <cell r="D3544" t="str">
            <v>Edu. Suministro E Instalación Acometida Parcial 3#2 + #2 + 4T Cu Hfls</v>
          </cell>
          <cell r="E3544" t="str">
            <v>ML</v>
          </cell>
          <cell r="F3544">
            <v>119318.9</v>
          </cell>
          <cell r="G3544">
            <v>42614</v>
          </cell>
        </row>
        <row r="3545">
          <cell r="C3545">
            <v>6800</v>
          </cell>
          <cell r="D3545" t="str">
            <v>Jca. Suministro E Instalacion De Switch 48 Puertos Modulo De Fibra</v>
          </cell>
          <cell r="E3545" t="str">
            <v>UN</v>
          </cell>
          <cell r="F3545">
            <v>21200000</v>
          </cell>
          <cell r="G3545">
            <v>42569</v>
          </cell>
        </row>
        <row r="3546">
          <cell r="C3546">
            <v>6801</v>
          </cell>
          <cell r="D3546" t="str">
            <v>Jca. Suministro E Instalacion De Modulo Para Fibra Lc</v>
          </cell>
          <cell r="E3546" t="str">
            <v>UN</v>
          </cell>
          <cell r="F3546">
            <v>1557000</v>
          </cell>
          <cell r="G3546">
            <v>42569</v>
          </cell>
        </row>
        <row r="3547">
          <cell r="C3547">
            <v>6802</v>
          </cell>
          <cell r="D3547" t="str">
            <v>Jca. Certificacion De Puntos Voz Y Datos</v>
          </cell>
          <cell r="E3547" t="str">
            <v>UN</v>
          </cell>
          <cell r="G3547">
            <v>42569</v>
          </cell>
        </row>
        <row r="3548">
          <cell r="C3548">
            <v>6803</v>
          </cell>
          <cell r="D3548" t="str">
            <v>Jca. Certificacion De Puntos De Fibra</v>
          </cell>
          <cell r="E3548" t="str">
            <v>UN</v>
          </cell>
          <cell r="G3548">
            <v>42569</v>
          </cell>
        </row>
        <row r="3549">
          <cell r="C3549">
            <v>6804</v>
          </cell>
          <cell r="D3549" t="str">
            <v>Jca. Suministro E Instalacion De Organizadores Amp Horizontal 2U (80X80) Planos</v>
          </cell>
          <cell r="E3549" t="str">
            <v>UN</v>
          </cell>
          <cell r="F3549">
            <v>161200</v>
          </cell>
          <cell r="G3549">
            <v>42569</v>
          </cell>
        </row>
        <row r="3550">
          <cell r="C3550">
            <v>6805</v>
          </cell>
          <cell r="D3550" t="str">
            <v>Jca. Pickteles</v>
          </cell>
          <cell r="E3550" t="str">
            <v>UN</v>
          </cell>
          <cell r="G3550">
            <v>42569</v>
          </cell>
        </row>
        <row r="3551">
          <cell r="C3551">
            <v>6806</v>
          </cell>
          <cell r="D3551" t="str">
            <v>Jca. Suministro E Instalacion De Patch Panel 24 Puertos Incluye Jacks</v>
          </cell>
          <cell r="E3551" t="str">
            <v>UN</v>
          </cell>
          <cell r="F3551">
            <v>2650000</v>
          </cell>
          <cell r="G3551">
            <v>42569</v>
          </cell>
        </row>
        <row r="3552">
          <cell r="C3552">
            <v>6807</v>
          </cell>
          <cell r="D3552" t="str">
            <v>Pih. Viga De Amarre En Concreto De 3000 Psi De 0.50 X 0.24 Metros</v>
          </cell>
          <cell r="E3552" t="str">
            <v>ML</v>
          </cell>
          <cell r="F3552">
            <v>110919.79</v>
          </cell>
          <cell r="G3552">
            <v>42578</v>
          </cell>
        </row>
        <row r="3553">
          <cell r="C3553">
            <v>6808</v>
          </cell>
          <cell r="D3553" t="str">
            <v>Jca. Suministro E Instalacion De Patch Cord Categoria 6A</v>
          </cell>
          <cell r="E3553" t="str">
            <v>UN</v>
          </cell>
          <cell r="F3553">
            <v>47800</v>
          </cell>
          <cell r="G3553">
            <v>42569</v>
          </cell>
        </row>
        <row r="3554">
          <cell r="C3554">
            <v>6809</v>
          </cell>
          <cell r="D3554" t="str">
            <v>Jac. Suministro E Instalacion De Patch Cord Multimodo Lc</v>
          </cell>
          <cell r="E3554" t="str">
            <v>UN</v>
          </cell>
          <cell r="F3554">
            <v>111500</v>
          </cell>
          <cell r="G3554">
            <v>42569</v>
          </cell>
        </row>
        <row r="3555">
          <cell r="C3555">
            <v>6810</v>
          </cell>
          <cell r="D3555" t="str">
            <v>Jac. Suministro E Instalacion Fibra Optica Multimodo De 12 Hilos</v>
          </cell>
          <cell r="E3555" t="str">
            <v>ML</v>
          </cell>
          <cell r="F3555">
            <v>23400</v>
          </cell>
          <cell r="G3555">
            <v>42569</v>
          </cell>
        </row>
        <row r="3556">
          <cell r="C3556">
            <v>6811</v>
          </cell>
          <cell r="D3556" t="str">
            <v>Jac. Suministro E Instalacion De Union Reforzada Ez</v>
          </cell>
          <cell r="E3556" t="str">
            <v>UN</v>
          </cell>
          <cell r="F3556">
            <v>2900</v>
          </cell>
          <cell r="G3556">
            <v>42569</v>
          </cell>
        </row>
        <row r="3557">
          <cell r="C3557">
            <v>6812</v>
          </cell>
          <cell r="D3557" t="str">
            <v>Jac. Suministro E Instalacion De Bandeja Portacable 60 X 300 Ez X 3M</v>
          </cell>
          <cell r="E3557" t="str">
            <v>UN</v>
          </cell>
          <cell r="F3557">
            <v>146500</v>
          </cell>
          <cell r="G3557">
            <v>42569</v>
          </cell>
        </row>
        <row r="3558">
          <cell r="C3558">
            <v>6813</v>
          </cell>
          <cell r="D3558" t="str">
            <v>Jac. Suministro E Instalacion De Canaletas Metalicas 100 X 45</v>
          </cell>
          <cell r="E3558" t="str">
            <v>ML</v>
          </cell>
          <cell r="F3558">
            <v>80600</v>
          </cell>
          <cell r="G3558">
            <v>42569</v>
          </cell>
        </row>
        <row r="3559">
          <cell r="C3559">
            <v>6814</v>
          </cell>
          <cell r="D3559" t="str">
            <v>Jca. Suministro E Instalacion De Union Universal Lisa 2"</v>
          </cell>
          <cell r="E3559" t="str">
            <v>UN</v>
          </cell>
          <cell r="G3559">
            <v>42569</v>
          </cell>
        </row>
        <row r="3560">
          <cell r="C3560">
            <v>6815</v>
          </cell>
          <cell r="D3560" t="str">
            <v>Instalación De Válvula De Compuerta Brida X Brida Norma Iso Pn 10 D= 10", Incluye El Suministro E Instalación De Tornillería Grado 2 Y Empaquetadura Para El Montaje</v>
          </cell>
          <cell r="E3560" t="str">
            <v>UN</v>
          </cell>
          <cell r="F3560">
            <v>395892.61</v>
          </cell>
          <cell r="G3560">
            <v>42685</v>
          </cell>
        </row>
        <row r="3561">
          <cell r="C3561">
            <v>6816</v>
          </cell>
          <cell r="D3561" t="str">
            <v>Concreto Para Anclajes F'C=17,5 Mpa 2500 Psi (Preparado En Obra)</v>
          </cell>
          <cell r="E3561" t="str">
            <v>M3</v>
          </cell>
          <cell r="F3561">
            <v>346312.12</v>
          </cell>
          <cell r="G3561">
            <v>42685</v>
          </cell>
        </row>
        <row r="3562">
          <cell r="C3562">
            <v>6817</v>
          </cell>
          <cell r="D3562" t="str">
            <v>Jac. Suministro E Instalacion De Rack Comunicacion De 210 X 60 X 80 (Gabinete De Piso Netlink 42U Doble Puerta)</v>
          </cell>
          <cell r="E3562" t="str">
            <v>UN</v>
          </cell>
          <cell r="F3562">
            <v>4000000</v>
          </cell>
          <cell r="G3562">
            <v>42569</v>
          </cell>
        </row>
        <row r="3563">
          <cell r="C3563">
            <v>6818</v>
          </cell>
          <cell r="D3563" t="str">
            <v>Instalacion De Tuberías Pead  110Mm Pn 10 Pe 100 D=4", Y Accesorios</v>
          </cell>
          <cell r="E3563" t="str">
            <v>ML</v>
          </cell>
          <cell r="F3563">
            <v>5790.22</v>
          </cell>
          <cell r="G3563">
            <v>42685</v>
          </cell>
        </row>
        <row r="3564">
          <cell r="C3564">
            <v>6819</v>
          </cell>
          <cell r="D3564" t="str">
            <v>Jac. Suministro E Instalacion De Bandeja Porta Fibra Lc 12 Hilos</v>
          </cell>
          <cell r="E3564" t="str">
            <v>UN</v>
          </cell>
          <cell r="F3564">
            <v>685000</v>
          </cell>
          <cell r="G3564">
            <v>42569</v>
          </cell>
        </row>
        <row r="3565">
          <cell r="C3565">
            <v>6820</v>
          </cell>
          <cell r="D3565" t="str">
            <v>Jac. Suministro E Instalacion De Adaptador Para Bandeja Portafibra Lc 12 Hilos</v>
          </cell>
          <cell r="E3565" t="str">
            <v>UN</v>
          </cell>
          <cell r="F3565">
            <v>264000</v>
          </cell>
          <cell r="G3565">
            <v>42569</v>
          </cell>
        </row>
        <row r="3566">
          <cell r="C3566">
            <v>6821</v>
          </cell>
          <cell r="D3566" t="str">
            <v>Jac. Suministro E Instalacion De Face Plate Doble</v>
          </cell>
          <cell r="E3566" t="str">
            <v>UN</v>
          </cell>
          <cell r="F3566">
            <v>11700</v>
          </cell>
          <cell r="G3566">
            <v>42569</v>
          </cell>
        </row>
        <row r="3567">
          <cell r="C3567">
            <v>6822</v>
          </cell>
          <cell r="D3567" t="str">
            <v>Pih. Columneta De 0.20 X 0.20 En Concreto De 3000 Psi</v>
          </cell>
          <cell r="E3567" t="str">
            <v>ML</v>
          </cell>
          <cell r="F3567">
            <v>53165.01</v>
          </cell>
          <cell r="G3567">
            <v>42578</v>
          </cell>
        </row>
        <row r="3568">
          <cell r="C3568">
            <v>6823</v>
          </cell>
          <cell r="D3568" t="str">
            <v>Jac. Suministro E Instalacion De Rack De Pared De 9Ru</v>
          </cell>
          <cell r="E3568" t="str">
            <v>UN</v>
          </cell>
          <cell r="F3568">
            <v>1746900</v>
          </cell>
          <cell r="G3568">
            <v>42569</v>
          </cell>
        </row>
        <row r="3569">
          <cell r="C3569">
            <v>6824</v>
          </cell>
          <cell r="D3569" t="str">
            <v>Jac. Certificacion De Puntos Voz Y Datos</v>
          </cell>
          <cell r="E3569" t="str">
            <v>UN</v>
          </cell>
          <cell r="F3569">
            <v>26714.65</v>
          </cell>
          <cell r="G3569">
            <v>42569</v>
          </cell>
        </row>
        <row r="3570">
          <cell r="C3570">
            <v>6825</v>
          </cell>
          <cell r="D3570" t="str">
            <v>Jac. Suministro E Instalacion De Switch 24 Puertos Con Socker Para Modulo De Fibra Poe</v>
          </cell>
          <cell r="E3570" t="str">
            <v>UN</v>
          </cell>
          <cell r="F3570">
            <v>1800000</v>
          </cell>
          <cell r="G3570">
            <v>42569</v>
          </cell>
        </row>
        <row r="3571">
          <cell r="C3571">
            <v>6826</v>
          </cell>
          <cell r="D3571" t="str">
            <v>Pih. Columneta De 0.15 X 0.25 Metros En Concreto De 3000 Psi</v>
          </cell>
          <cell r="E3571" t="str">
            <v>ML</v>
          </cell>
          <cell r="F3571">
            <v>59070.33</v>
          </cell>
          <cell r="G3571">
            <v>42579</v>
          </cell>
        </row>
        <row r="3572">
          <cell r="C3572">
            <v>6827</v>
          </cell>
          <cell r="D3572" t="str">
            <v>Pih. Zapata En Concreto De 3500 Psi</v>
          </cell>
          <cell r="E3572" t="str">
            <v>M3</v>
          </cell>
          <cell r="F3572">
            <v>745461.49</v>
          </cell>
          <cell r="G3572">
            <v>42579</v>
          </cell>
        </row>
        <row r="3573">
          <cell r="C3573">
            <v>6828</v>
          </cell>
          <cell r="D3573" t="str">
            <v>Pih. Viga Aerea De Amarre De 0.15 X 0.45 Metros</v>
          </cell>
          <cell r="E3573" t="str">
            <v>ML</v>
          </cell>
          <cell r="F3573">
            <v>91932.04</v>
          </cell>
          <cell r="G3573">
            <v>42579</v>
          </cell>
        </row>
        <row r="3574">
          <cell r="C3574">
            <v>6829</v>
          </cell>
          <cell r="D3574" t="str">
            <v>Pih. Viga Aerea De Amarre De 0.40 X 0.30 Metros</v>
          </cell>
          <cell r="E3574" t="str">
            <v>ML</v>
          </cell>
          <cell r="F3574">
            <v>119768.95</v>
          </cell>
          <cell r="G3574">
            <v>42579</v>
          </cell>
        </row>
        <row r="3575">
          <cell r="C3575">
            <v>6830</v>
          </cell>
          <cell r="D3575" t="str">
            <v>Pih. Pedestal En Concreto De 3500 Psi</v>
          </cell>
          <cell r="E3575" t="str">
            <v>M3</v>
          </cell>
          <cell r="F3575">
            <v>1087134.8799999999</v>
          </cell>
          <cell r="G3575">
            <v>42579</v>
          </cell>
        </row>
        <row r="3576">
          <cell r="C3576">
            <v>6831</v>
          </cell>
          <cell r="D3576" t="str">
            <v>Pih. Viga Aerea De Amarre De 0.25 X 0.25 Metros</v>
          </cell>
          <cell r="E3576" t="str">
            <v>ML</v>
          </cell>
          <cell r="F3576">
            <v>87522.44</v>
          </cell>
          <cell r="G3576">
            <v>42579</v>
          </cell>
        </row>
        <row r="3577">
          <cell r="C3577">
            <v>6832</v>
          </cell>
          <cell r="D3577" t="str">
            <v>Pih. Losa De Cimentación En Concreto De 3500 Psi</v>
          </cell>
          <cell r="E3577" t="str">
            <v>M3</v>
          </cell>
          <cell r="F3577">
            <v>848100.19</v>
          </cell>
          <cell r="G3577">
            <v>42579</v>
          </cell>
        </row>
        <row r="3578">
          <cell r="C3578">
            <v>6833</v>
          </cell>
          <cell r="D3578" t="str">
            <v>Pih. Malla Electrosoldada De 4 Mm De 0.15 X 0.15</v>
          </cell>
          <cell r="E3578" t="str">
            <v>M2</v>
          </cell>
          <cell r="F3578">
            <v>14885.58</v>
          </cell>
          <cell r="G3578">
            <v>42579</v>
          </cell>
        </row>
        <row r="3579">
          <cell r="C3579">
            <v>6834</v>
          </cell>
          <cell r="D3579" t="str">
            <v>Pih. Geotextil Nt 1600</v>
          </cell>
          <cell r="E3579" t="str">
            <v>M2</v>
          </cell>
          <cell r="F3579">
            <v>7897.39</v>
          </cell>
          <cell r="G3579">
            <v>42572</v>
          </cell>
        </row>
        <row r="3580">
          <cell r="C3580">
            <v>6835</v>
          </cell>
          <cell r="D3580" t="str">
            <v>Pih. Filtro En Zanja De 030 X 030 Metros</v>
          </cell>
          <cell r="E3580" t="str">
            <v>M2</v>
          </cell>
          <cell r="F3580">
            <v>45732.22</v>
          </cell>
          <cell r="G3580">
            <v>42579</v>
          </cell>
        </row>
        <row r="3581">
          <cell r="C3581">
            <v>6836</v>
          </cell>
          <cell r="D3581" t="str">
            <v>Pih. Concreto Ciclopeo 2500 Psi</v>
          </cell>
          <cell r="E3581" t="str">
            <v>M3</v>
          </cell>
          <cell r="F3581">
            <v>440339.26</v>
          </cell>
          <cell r="G3581">
            <v>42579</v>
          </cell>
        </row>
        <row r="3582">
          <cell r="C3582">
            <v>6837</v>
          </cell>
          <cell r="D3582" t="str">
            <v>Pih. Concreto Ciclopeo De 3000 Psi</v>
          </cell>
          <cell r="E3582" t="str">
            <v>M3</v>
          </cell>
          <cell r="F3582">
            <v>467349.26</v>
          </cell>
          <cell r="G3582">
            <v>42579</v>
          </cell>
        </row>
        <row r="3583">
          <cell r="C3583">
            <v>6838</v>
          </cell>
          <cell r="D3583" t="str">
            <v>Pih. Viga Aerea De Amarre De 0.15 X 0.25 Metros</v>
          </cell>
          <cell r="E3583" t="str">
            <v>ML</v>
          </cell>
          <cell r="F3583">
            <v>77598.62</v>
          </cell>
          <cell r="G3583">
            <v>42579</v>
          </cell>
        </row>
        <row r="3584">
          <cell r="C3584">
            <v>6839</v>
          </cell>
          <cell r="D3584" t="str">
            <v>Pih. Sobrenivel Doble En Ladrillo Común H = 0.40 Metros</v>
          </cell>
          <cell r="E3584" t="str">
            <v>ML</v>
          </cell>
          <cell r="F3584">
            <v>56928.73</v>
          </cell>
          <cell r="G3584">
            <v>42579</v>
          </cell>
        </row>
        <row r="3585">
          <cell r="C3585">
            <v>6840</v>
          </cell>
          <cell r="D3585" t="str">
            <v>Pih. Viga Aerea De Amarre De 0.60 X 0.30 Metros</v>
          </cell>
          <cell r="E3585" t="str">
            <v>ML</v>
          </cell>
          <cell r="F3585">
            <v>146739.76999999999</v>
          </cell>
          <cell r="G3585">
            <v>42579</v>
          </cell>
        </row>
        <row r="3586">
          <cell r="C3586">
            <v>6841</v>
          </cell>
          <cell r="D3586" t="str">
            <v>Pih. Registro Sanitaro De 0.50 X 0.50 X 0.50 Metros</v>
          </cell>
          <cell r="E3586" t="str">
            <v>UN</v>
          </cell>
          <cell r="F3586">
            <v>272923.5</v>
          </cell>
          <cell r="G3586">
            <v>42579</v>
          </cell>
        </row>
        <row r="3587">
          <cell r="C3587">
            <v>6842</v>
          </cell>
          <cell r="D3587" t="str">
            <v>Pih. Registro Sanitario De 0.80 X 0.80 X 1.00 Metros</v>
          </cell>
          <cell r="E3587" t="str">
            <v>UN</v>
          </cell>
          <cell r="F3587">
            <v>473319.22</v>
          </cell>
          <cell r="G3587">
            <v>42579</v>
          </cell>
        </row>
        <row r="3588">
          <cell r="C3588">
            <v>6843</v>
          </cell>
          <cell r="D3588" t="str">
            <v>Pih. Columna En Concreto De 3000 Psi</v>
          </cell>
          <cell r="E3588" t="str">
            <v>M3</v>
          </cell>
          <cell r="F3588">
            <v>1153894.83</v>
          </cell>
          <cell r="G3588">
            <v>42579</v>
          </cell>
        </row>
        <row r="3589">
          <cell r="C3589">
            <v>6844</v>
          </cell>
          <cell r="D3589" t="str">
            <v>Pih. Levante En Bloque De Arcilla E = 0.10 Metros</v>
          </cell>
          <cell r="E3589" t="str">
            <v>M2</v>
          </cell>
          <cell r="F3589">
            <v>50589.21</v>
          </cell>
          <cell r="G3589">
            <v>42579</v>
          </cell>
        </row>
        <row r="3590">
          <cell r="C3590">
            <v>6845</v>
          </cell>
          <cell r="D3590" t="str">
            <v>Pih. Levante En Bloque De Cemento E = 0.10 Metros</v>
          </cell>
          <cell r="E3590" t="str">
            <v>M2</v>
          </cell>
          <cell r="F3590">
            <v>54454.21</v>
          </cell>
          <cell r="G3590">
            <v>42579</v>
          </cell>
        </row>
        <row r="3591">
          <cell r="C3591">
            <v>6846</v>
          </cell>
          <cell r="D3591" t="str">
            <v>Pih. Levante En Bloque De Cemento Vibroprensado De 0.15 X 0.20 X 0.40 Metros Con Celdas Rellenas En Concreto Y Acero Según Diseño</v>
          </cell>
          <cell r="E3591" t="str">
            <v>M2</v>
          </cell>
          <cell r="F3591">
            <v>103917.02</v>
          </cell>
          <cell r="G3591">
            <v>42579</v>
          </cell>
        </row>
        <row r="3592">
          <cell r="C3592">
            <v>6848</v>
          </cell>
          <cell r="D3592" t="str">
            <v>Pih. Rampa En Concreto</v>
          </cell>
          <cell r="E3592" t="str">
            <v>M2</v>
          </cell>
          <cell r="F3592">
            <v>245715.72</v>
          </cell>
          <cell r="G3592">
            <v>42579</v>
          </cell>
        </row>
        <row r="3593">
          <cell r="C3593">
            <v>6851</v>
          </cell>
          <cell r="D3593" t="str">
            <v>Pih. Pergolas En Concreto</v>
          </cell>
          <cell r="E3593" t="str">
            <v>UN</v>
          </cell>
          <cell r="F3593">
            <v>73494.009999999995</v>
          </cell>
          <cell r="G3593">
            <v>42579</v>
          </cell>
        </row>
        <row r="3594">
          <cell r="C3594">
            <v>6854</v>
          </cell>
          <cell r="D3594" t="str">
            <v>Pih. Torta De Nivelacion</v>
          </cell>
          <cell r="E3594" t="str">
            <v>M2</v>
          </cell>
          <cell r="F3594">
            <v>32801.93</v>
          </cell>
          <cell r="G3594">
            <v>42579</v>
          </cell>
        </row>
        <row r="3595">
          <cell r="C3595">
            <v>6857</v>
          </cell>
          <cell r="D3595" t="str">
            <v>Pih. Media Caña En Mortero</v>
          </cell>
          <cell r="E3595" t="str">
            <v>ML</v>
          </cell>
          <cell r="F3595">
            <v>15219.31</v>
          </cell>
          <cell r="G3595">
            <v>42579</v>
          </cell>
        </row>
        <row r="3596">
          <cell r="C3596">
            <v>6860</v>
          </cell>
          <cell r="D3596" t="str">
            <v>Pih. Impermeabilizacion Losa</v>
          </cell>
          <cell r="E3596" t="str">
            <v>M2</v>
          </cell>
          <cell r="F3596">
            <v>39718.120000000003</v>
          </cell>
          <cell r="G3596">
            <v>42579</v>
          </cell>
        </row>
        <row r="3597">
          <cell r="C3597">
            <v>6862</v>
          </cell>
          <cell r="D3597" t="str">
            <v>Pih. Geotextil Nt 1600</v>
          </cell>
          <cell r="E3597" t="str">
            <v>M2</v>
          </cell>
          <cell r="F3597">
            <v>9181.49</v>
          </cell>
          <cell r="G3597">
            <v>42579</v>
          </cell>
        </row>
        <row r="3598">
          <cell r="C3598">
            <v>6863</v>
          </cell>
          <cell r="D3598" t="str">
            <v>Pih. Impermeabilizacion Baños, Jardineras Zonas Humedas, Cubierta Y Otros Con Igasol</v>
          </cell>
          <cell r="E3598" t="str">
            <v>M2</v>
          </cell>
          <cell r="F3598">
            <v>25362.52</v>
          </cell>
          <cell r="G3598">
            <v>42579</v>
          </cell>
        </row>
        <row r="3599">
          <cell r="C3599">
            <v>6864</v>
          </cell>
          <cell r="D3599" t="str">
            <v>Pih. Suministro Y Construccion De Base Autosoportada Para Poste</v>
          </cell>
          <cell r="E3599" t="str">
            <v>UN</v>
          </cell>
          <cell r="F3599">
            <v>622398</v>
          </cell>
          <cell r="G3599">
            <v>42578</v>
          </cell>
        </row>
        <row r="3600">
          <cell r="C3600">
            <v>6865</v>
          </cell>
          <cell r="D3600" t="str">
            <v>Pih. Suministro E Instalacion De Juego De Pararrayos</v>
          </cell>
          <cell r="E3600" t="str">
            <v>JG</v>
          </cell>
          <cell r="F3600">
            <v>706632.6</v>
          </cell>
          <cell r="G3600">
            <v>42578</v>
          </cell>
        </row>
        <row r="3601">
          <cell r="C3601">
            <v>6866</v>
          </cell>
          <cell r="D3601" t="str">
            <v>Pih. Suministro E Instalacion De Cortacircuitos</v>
          </cell>
          <cell r="E3601" t="str">
            <v>JG</v>
          </cell>
          <cell r="F3601">
            <v>887159.6</v>
          </cell>
          <cell r="G3601">
            <v>42578</v>
          </cell>
        </row>
        <row r="3602">
          <cell r="C3602">
            <v>6867</v>
          </cell>
          <cell r="D3602" t="str">
            <v>Pih. Suministro E Instalacion De Transformador Trifasico De 75 Kva</v>
          </cell>
          <cell r="E3602" t="str">
            <v>UN</v>
          </cell>
          <cell r="F3602">
            <v>18744230</v>
          </cell>
          <cell r="G3602">
            <v>42578</v>
          </cell>
        </row>
        <row r="3603">
          <cell r="C3603">
            <v>6868</v>
          </cell>
          <cell r="D3603" t="str">
            <v>Pih. Suministro E Instalacion De Transformador Trifasico De 45 Kva</v>
          </cell>
          <cell r="E3603" t="str">
            <v>UN</v>
          </cell>
          <cell r="F3603">
            <v>16192730</v>
          </cell>
          <cell r="G3603">
            <v>42578</v>
          </cell>
        </row>
        <row r="3604">
          <cell r="C3604">
            <v>6869</v>
          </cell>
          <cell r="D3604" t="str">
            <v>Pih. Suministro E Instalacion De Malla De Puesta A Tierra</v>
          </cell>
          <cell r="E3604" t="str">
            <v>GL</v>
          </cell>
          <cell r="F3604">
            <v>5413538</v>
          </cell>
          <cell r="G3604">
            <v>42578</v>
          </cell>
        </row>
        <row r="3605">
          <cell r="C3605">
            <v>6870</v>
          </cell>
          <cell r="D3605" t="str">
            <v>Pih. Cielo Raso En Lamina De Yeso Carton</v>
          </cell>
          <cell r="E3605" t="str">
            <v>M2</v>
          </cell>
          <cell r="F3605">
            <v>67991.520000000004</v>
          </cell>
          <cell r="G3605">
            <v>42579</v>
          </cell>
        </row>
        <row r="3606">
          <cell r="C3606">
            <v>6871</v>
          </cell>
          <cell r="D3606" t="str">
            <v>Pih. Cielo Raso En Lamina De Super Board</v>
          </cell>
          <cell r="E3606" t="str">
            <v>M2</v>
          </cell>
          <cell r="F3606">
            <v>121911.64</v>
          </cell>
          <cell r="G3606">
            <v>42579</v>
          </cell>
        </row>
        <row r="3607">
          <cell r="C3607">
            <v>6872</v>
          </cell>
          <cell r="D3607" t="str">
            <v>Pih. Cielo Raso En Lamina De Super Board Altura Mayor A 2.40 Metros</v>
          </cell>
          <cell r="E3607" t="str">
            <v>M2</v>
          </cell>
          <cell r="F3607">
            <v>132996.47</v>
          </cell>
          <cell r="G3607">
            <v>42579</v>
          </cell>
        </row>
        <row r="3608">
          <cell r="C3608">
            <v>6874</v>
          </cell>
          <cell r="D3608" t="str">
            <v>Pih. Losa Aligerada Con Metaldeck En Concreto De 3000 Psi E = 0.35 Metros</v>
          </cell>
          <cell r="E3608" t="str">
            <v>M3</v>
          </cell>
          <cell r="F3608">
            <v>172538.27</v>
          </cell>
          <cell r="G3608">
            <v>42579</v>
          </cell>
        </row>
        <row r="3609">
          <cell r="C3609">
            <v>6876</v>
          </cell>
          <cell r="D3609" t="str">
            <v>Pih. Plantilla De Piso 2000 Psi E=0.05 Metros</v>
          </cell>
          <cell r="E3609" t="str">
            <v>M2</v>
          </cell>
          <cell r="F3609">
            <v>39226.639999999999</v>
          </cell>
          <cell r="G3609">
            <v>42579</v>
          </cell>
        </row>
        <row r="3610">
          <cell r="C3610">
            <v>6877</v>
          </cell>
          <cell r="D3610" t="str">
            <v>Pih. Combo Sanitario Acuacer</v>
          </cell>
          <cell r="E3610" t="str">
            <v>UN</v>
          </cell>
          <cell r="F3610">
            <v>561233.5</v>
          </cell>
          <cell r="G3610">
            <v>42579</v>
          </cell>
        </row>
        <row r="3611">
          <cell r="C3611">
            <v>6878</v>
          </cell>
          <cell r="D3611" t="str">
            <v>Pih. Plantilla De Piso 2500 Psi E= 0.05 Metros</v>
          </cell>
          <cell r="E3611" t="str">
            <v>M2</v>
          </cell>
          <cell r="F3611">
            <v>41354.639999999999</v>
          </cell>
          <cell r="G3611">
            <v>42579</v>
          </cell>
        </row>
        <row r="3612">
          <cell r="C3612">
            <v>6879</v>
          </cell>
          <cell r="D3612" t="str">
            <v>Pih. Suministro E Instalación De Acometida En Cable De Cu Thw 3 No. 6 Awg + 6 Awg + No. 8 Tawg En Ducto De 1 1/2"</v>
          </cell>
          <cell r="E3612" t="str">
            <v>ML</v>
          </cell>
          <cell r="F3612">
            <v>84149.48</v>
          </cell>
          <cell r="G3612">
            <v>42579</v>
          </cell>
        </row>
        <row r="3613">
          <cell r="C3613">
            <v>6881</v>
          </cell>
          <cell r="D3613" t="str">
            <v>Pih. Plantilla De Piso 2500 Psi E= 0.07 Metros</v>
          </cell>
          <cell r="E3613" t="str">
            <v>M2</v>
          </cell>
          <cell r="F3613">
            <v>48886.82</v>
          </cell>
          <cell r="G3613">
            <v>42579</v>
          </cell>
        </row>
        <row r="3614">
          <cell r="C3614">
            <v>6882</v>
          </cell>
          <cell r="D3614" t="str">
            <v>Pih. Suministro E Instalación De Acometida En Cable De Cu Thw 3 No. 8 Awg + 8 Awg + No. 10 Tawg En Ducto De 1"</v>
          </cell>
          <cell r="E3614" t="str">
            <v>ML</v>
          </cell>
          <cell r="F3614">
            <v>59736.480000000003</v>
          </cell>
          <cell r="G3614">
            <v>42579</v>
          </cell>
        </row>
        <row r="3615">
          <cell r="C3615">
            <v>6883</v>
          </cell>
          <cell r="D3615" t="str">
            <v>Pih. Suministro E Instalación De Acometida Aerea En Cable De Cu Thw (3#1/0 Awg) En Ducto De 1 1/2"</v>
          </cell>
          <cell r="E3615" t="str">
            <v>ML</v>
          </cell>
          <cell r="F3615">
            <v>162285.29999999999</v>
          </cell>
          <cell r="G3615">
            <v>42579</v>
          </cell>
        </row>
        <row r="3616">
          <cell r="C3616">
            <v>6884</v>
          </cell>
          <cell r="D3616" t="str">
            <v>Pih. Plantilla De Piso 3000 Psi E= 0.07 Metros</v>
          </cell>
          <cell r="E3616" t="str">
            <v>M2</v>
          </cell>
          <cell r="F3616">
            <v>55654.02</v>
          </cell>
          <cell r="G3616">
            <v>42579</v>
          </cell>
        </row>
        <row r="3617">
          <cell r="C3617">
            <v>6885</v>
          </cell>
          <cell r="D3617" t="str">
            <v>Pih. Suministro E Instalación De Acometida Aerea En Cable De Cu 3#4 Awg + #4 Awg + #8 Tawg En Ducto De 1"</v>
          </cell>
          <cell r="E3617" t="str">
            <v>ML</v>
          </cell>
          <cell r="F3617">
            <v>74539.3</v>
          </cell>
          <cell r="G3617">
            <v>42579</v>
          </cell>
        </row>
        <row r="3618">
          <cell r="C3618">
            <v>6886</v>
          </cell>
          <cell r="D3618" t="str">
            <v>Pih. Plantilla De Piso 3000 Psi E= 0.10 Metros</v>
          </cell>
          <cell r="E3618" t="str">
            <v>M2</v>
          </cell>
          <cell r="F3618">
            <v>74758.52</v>
          </cell>
          <cell r="G3618">
            <v>42579</v>
          </cell>
        </row>
        <row r="3619">
          <cell r="C3619">
            <v>6887</v>
          </cell>
          <cell r="D3619" t="str">
            <v>Pih. Suministro E Instalación  De Acometida Aerea En Cable De Cu Thw(2#6 Awg + 1#10 Awg) En Ducto De 1"</v>
          </cell>
          <cell r="E3619" t="str">
            <v>ML</v>
          </cell>
          <cell r="F3619">
            <v>46596.3</v>
          </cell>
          <cell r="G3619">
            <v>42579</v>
          </cell>
        </row>
        <row r="3620">
          <cell r="C3620">
            <v>6888</v>
          </cell>
          <cell r="D3620" t="str">
            <v>Pih. Plantilla De Piso 3000 Psi E = 0.10 Metros Impermeabilizada</v>
          </cell>
          <cell r="E3620" t="str">
            <v>M2</v>
          </cell>
          <cell r="F3620">
            <v>91305.52</v>
          </cell>
          <cell r="G3620">
            <v>42579</v>
          </cell>
        </row>
        <row r="3621">
          <cell r="C3621">
            <v>6889</v>
          </cell>
          <cell r="D3621" t="str">
            <v>Pih. Lavamanos De Sobreponer</v>
          </cell>
          <cell r="E3621" t="str">
            <v>UN</v>
          </cell>
          <cell r="F3621">
            <v>156344.20000000001</v>
          </cell>
          <cell r="G3621">
            <v>42579</v>
          </cell>
        </row>
        <row r="3622">
          <cell r="C3622">
            <v>6890</v>
          </cell>
          <cell r="D3622" t="str">
            <v>Pih. Pavimento En Concreto De 3000 Psi E = 0.10 Metros</v>
          </cell>
          <cell r="E3622" t="str">
            <v>M2</v>
          </cell>
          <cell r="F3622">
            <v>105458.24000000001</v>
          </cell>
          <cell r="G3622">
            <v>42579</v>
          </cell>
        </row>
        <row r="3623">
          <cell r="C3623">
            <v>6891</v>
          </cell>
          <cell r="D3623" t="str">
            <v>Pih. Suministro E Instalación  De Acometida Aerea En Cable De Cu Thw(2#8 Awg + 1#10 Awg) En Ducto De 1"</v>
          </cell>
          <cell r="E3623" t="str">
            <v>ML</v>
          </cell>
          <cell r="F3623">
            <v>38137.300000000003</v>
          </cell>
          <cell r="G3623">
            <v>42579</v>
          </cell>
        </row>
        <row r="3624">
          <cell r="C3624">
            <v>6892</v>
          </cell>
          <cell r="D3624" t="str">
            <v>Pih. Suministro E Instalación  De Acometida Aerea En Cable De Cu Thw(2#10 Awg + 1#12Awg) En Ducto De 3/4"</v>
          </cell>
          <cell r="E3624" t="str">
            <v>ML</v>
          </cell>
          <cell r="F3624">
            <v>35207.300000000003</v>
          </cell>
          <cell r="G3624">
            <v>42579</v>
          </cell>
        </row>
        <row r="3625">
          <cell r="C3625">
            <v>6893</v>
          </cell>
          <cell r="D3625" t="str">
            <v>Pih. Pavimento En Concreto De 3000 Psi E = O.15 Metros</v>
          </cell>
          <cell r="E3625" t="str">
            <v>M2</v>
          </cell>
          <cell r="F3625">
            <v>129324.93</v>
          </cell>
          <cell r="G3625">
            <v>42579</v>
          </cell>
        </row>
        <row r="3626">
          <cell r="C3626">
            <v>6894</v>
          </cell>
          <cell r="D3626" t="str">
            <v>Pih. Suministro E Instalación  De Acometida Aerea En Cable De Cu Thw(2#12 Awg + 1#14Awg) En Ducto De 1/2"</v>
          </cell>
          <cell r="E3626" t="str">
            <v>ML</v>
          </cell>
          <cell r="F3626">
            <v>27373.3</v>
          </cell>
          <cell r="G3626">
            <v>42579</v>
          </cell>
        </row>
        <row r="3627">
          <cell r="C3627">
            <v>6895</v>
          </cell>
          <cell r="D3627" t="str">
            <v>Pih. Pavimento En Concreto De Mr 45 E = 0.15 Metros</v>
          </cell>
          <cell r="E3627" t="str">
            <v>M2</v>
          </cell>
          <cell r="F3627">
            <v>135528.97</v>
          </cell>
          <cell r="G3627">
            <v>42579</v>
          </cell>
        </row>
        <row r="3628">
          <cell r="C3628">
            <v>6896</v>
          </cell>
          <cell r="D3628" t="str">
            <v>Pih. Suministro E Instalación  De Acometida Aerea En Cable De Cu Thw(2#12 Awg + 1#12Awg) En Ducto De 1/2"</v>
          </cell>
          <cell r="E3628" t="str">
            <v>ML</v>
          </cell>
          <cell r="F3628">
            <v>30325.3</v>
          </cell>
          <cell r="G3628">
            <v>42579</v>
          </cell>
        </row>
        <row r="3629">
          <cell r="C3629">
            <v>6897</v>
          </cell>
          <cell r="D3629" t="str">
            <v>Pih. Bordillo En Concreto De 2500 Psi E= 0.40 X 0.15 Metros</v>
          </cell>
          <cell r="E3629" t="str">
            <v>ML</v>
          </cell>
          <cell r="F3629">
            <v>66228.27</v>
          </cell>
          <cell r="G3629">
            <v>42579</v>
          </cell>
        </row>
        <row r="3630">
          <cell r="C3630">
            <v>6898</v>
          </cell>
          <cell r="D3630" t="str">
            <v>Pih. Suministro E Instalación  De Acometida Aerea En Cable De Cu Thw(2#12 Awg + 1#12Awg) En Ducto De 1/2" Emt</v>
          </cell>
          <cell r="E3630" t="str">
            <v>ML</v>
          </cell>
          <cell r="F3630">
            <v>32050.3</v>
          </cell>
          <cell r="G3630">
            <v>42579</v>
          </cell>
        </row>
        <row r="3631">
          <cell r="C3631">
            <v>6899</v>
          </cell>
          <cell r="D3631" t="str">
            <v>Pih. Piso En Baldosa De Granito</v>
          </cell>
          <cell r="E3631" t="str">
            <v>M2</v>
          </cell>
          <cell r="F3631">
            <v>131502.6</v>
          </cell>
          <cell r="G3631">
            <v>42579</v>
          </cell>
        </row>
        <row r="3632">
          <cell r="C3632">
            <v>6900</v>
          </cell>
          <cell r="D3632" t="str">
            <v>Pih. Suministro E Instalación  De Acometida Aerea En Cable De Cu Thw(2#12 Awg + 1#12Awg) En Ducto De 3/4" Emt</v>
          </cell>
          <cell r="E3632" t="str">
            <v>ML</v>
          </cell>
          <cell r="F3632">
            <v>33740.300000000003</v>
          </cell>
          <cell r="G3632">
            <v>42579</v>
          </cell>
        </row>
        <row r="3633">
          <cell r="C3633">
            <v>6901</v>
          </cell>
          <cell r="D3633" t="str">
            <v>Pih. Piso En Granito Lavado</v>
          </cell>
          <cell r="E3633" t="str">
            <v>M2</v>
          </cell>
          <cell r="F3633">
            <v>63340.93</v>
          </cell>
          <cell r="G3633">
            <v>42579</v>
          </cell>
        </row>
        <row r="3634">
          <cell r="C3634">
            <v>6902</v>
          </cell>
          <cell r="D3634" t="str">
            <v>Pih. Suministro E Instalación  De Acometida Aerea En Cable De Cu Thw(2#10 Awg + 1#10Awg) En Ducto De 3/4"</v>
          </cell>
          <cell r="E3634" t="str">
            <v>ML</v>
          </cell>
          <cell r="F3634">
            <v>36785.230000000003</v>
          </cell>
          <cell r="G3634">
            <v>42579</v>
          </cell>
        </row>
        <row r="3635">
          <cell r="C3635">
            <v>6903</v>
          </cell>
          <cell r="D3635" t="str">
            <v>Pih. Zocalo 1/2 Caña En Granito Pulido</v>
          </cell>
          <cell r="E3635" t="str">
            <v>ML</v>
          </cell>
          <cell r="F3635">
            <v>35777.47</v>
          </cell>
          <cell r="G3635">
            <v>42579</v>
          </cell>
        </row>
        <row r="3636">
          <cell r="C3636">
            <v>6904</v>
          </cell>
          <cell r="D3636" t="str">
            <v>Pih. Suministro E Instalación De Toma Doble Levington Con P/T 127 V En Cable De Cu 2#12 Awg + #14 Awg En Ducto De 1/2"</v>
          </cell>
          <cell r="E3636" t="str">
            <v>UN</v>
          </cell>
          <cell r="F3636">
            <v>126920.9</v>
          </cell>
          <cell r="G3636">
            <v>42579</v>
          </cell>
        </row>
        <row r="3637">
          <cell r="C3637">
            <v>6905</v>
          </cell>
          <cell r="D3637" t="str">
            <v>Pih. Suministro E Instalación De Salida Para Iluminación Con L/P 127 V En Cable De Cu 2#12 Awg + #14 Awg En Ducto De 1/2"</v>
          </cell>
          <cell r="E3637" t="str">
            <v>UN</v>
          </cell>
          <cell r="F3637">
            <v>120085.9</v>
          </cell>
          <cell r="G3637">
            <v>42579</v>
          </cell>
        </row>
        <row r="3638">
          <cell r="C3638">
            <v>6906</v>
          </cell>
          <cell r="D3638" t="str">
            <v>Pih. Suministro E Instalación De Interruptor Sencillo</v>
          </cell>
          <cell r="E3638" t="str">
            <v>UN</v>
          </cell>
          <cell r="F3638">
            <v>11865.06</v>
          </cell>
          <cell r="G3638">
            <v>42579</v>
          </cell>
        </row>
        <row r="3639">
          <cell r="C3639">
            <v>6907</v>
          </cell>
          <cell r="D3639" t="str">
            <v>Pih. Suministro E Instalación De Tomacorriente A 220 En Cable De Cu 2#10 Awg + #14 Awg En Ducto De 3/4"</v>
          </cell>
          <cell r="E3639" t="str">
            <v>UN</v>
          </cell>
          <cell r="F3639">
            <v>154534.20000000001</v>
          </cell>
          <cell r="G3639">
            <v>42579</v>
          </cell>
        </row>
        <row r="3640">
          <cell r="C3640">
            <v>6908</v>
          </cell>
          <cell r="D3640" t="str">
            <v>Pih. Suministro E Instalación De Ducto De 1"</v>
          </cell>
          <cell r="E3640" t="str">
            <v>UN</v>
          </cell>
          <cell r="F3640">
            <v>9464.1200000000008</v>
          </cell>
          <cell r="G3640">
            <v>42579</v>
          </cell>
        </row>
        <row r="3641">
          <cell r="C3641">
            <v>6909</v>
          </cell>
          <cell r="D3641" t="str">
            <v>Pih. Suministro E Instalación De Strip Telefónico</v>
          </cell>
          <cell r="E3641" t="str">
            <v>UN</v>
          </cell>
          <cell r="F3641">
            <v>434456.4</v>
          </cell>
          <cell r="G3641">
            <v>42579</v>
          </cell>
        </row>
        <row r="3642">
          <cell r="C3642">
            <v>6910</v>
          </cell>
          <cell r="D3642" t="str">
            <v>Pih Suministro E Instalación De Toma Telefónico En Cable De 2 X 2 X 22 En Ducto De 3/4"</v>
          </cell>
          <cell r="E3642" t="str">
            <v>UN</v>
          </cell>
          <cell r="F3642">
            <v>101607.2</v>
          </cell>
          <cell r="G3642">
            <v>42579</v>
          </cell>
        </row>
        <row r="3643">
          <cell r="C3643">
            <v>6911</v>
          </cell>
          <cell r="D3643" t="str">
            <v>Pih. Suministro E Instalación De Lampara De 2 X 48 W Con Balastro Electrónico Ahorrador De Energía</v>
          </cell>
          <cell r="E3643" t="str">
            <v>UN</v>
          </cell>
          <cell r="F3643">
            <v>185991.2</v>
          </cell>
          <cell r="G3643">
            <v>42579</v>
          </cell>
        </row>
        <row r="3644">
          <cell r="C3644">
            <v>6912</v>
          </cell>
          <cell r="D3644" t="str">
            <v>Pih. Suministro E Instalación De Ojo De Buey De 4"</v>
          </cell>
          <cell r="E3644" t="str">
            <v>UN</v>
          </cell>
          <cell r="F3644">
            <v>74279.600000000006</v>
          </cell>
          <cell r="G3644">
            <v>42579</v>
          </cell>
        </row>
        <row r="3645">
          <cell r="C3645">
            <v>6913</v>
          </cell>
          <cell r="D3645" t="str">
            <v>Pih. Suministro E Instalación De Bombillo Fluorescente De 16W</v>
          </cell>
          <cell r="E3645" t="str">
            <v>UN</v>
          </cell>
          <cell r="F3645">
            <v>19382.060000000001</v>
          </cell>
          <cell r="G3645">
            <v>42579</v>
          </cell>
        </row>
        <row r="3646">
          <cell r="C3646">
            <v>6914</v>
          </cell>
          <cell r="D3646" t="str">
            <v>Pih. Suministro E Instalación De Lampara Tipo Aplique Incluye Bombillo De 16 W</v>
          </cell>
          <cell r="E3646" t="str">
            <v>UN</v>
          </cell>
          <cell r="F3646">
            <v>766117.8</v>
          </cell>
          <cell r="G3646">
            <v>42579</v>
          </cell>
        </row>
        <row r="3647">
          <cell r="C3647">
            <v>6915</v>
          </cell>
          <cell r="D3647" t="str">
            <v>Pih. Sanitario Acuacer</v>
          </cell>
          <cell r="E3647" t="str">
            <v>UN</v>
          </cell>
          <cell r="F3647">
            <v>391249.2</v>
          </cell>
          <cell r="G3647">
            <v>42579</v>
          </cell>
        </row>
        <row r="3648">
          <cell r="C3648">
            <v>6916</v>
          </cell>
          <cell r="D3648" t="str">
            <v>Pih. Instalación Y Suministro De Lavaplatos En Acero Inoxidable</v>
          </cell>
          <cell r="E3648" t="str">
            <v>UN</v>
          </cell>
          <cell r="F3648">
            <v>142957.04999999999</v>
          </cell>
          <cell r="G3648">
            <v>42579</v>
          </cell>
        </row>
        <row r="3649">
          <cell r="C3649">
            <v>6917</v>
          </cell>
          <cell r="D3649" t="str">
            <v>Pih. Lavatrapero En Granito</v>
          </cell>
          <cell r="E3649" t="str">
            <v>UN</v>
          </cell>
          <cell r="F3649">
            <v>173498.64</v>
          </cell>
          <cell r="G3649">
            <v>42579</v>
          </cell>
        </row>
        <row r="3650">
          <cell r="C3650">
            <v>6918</v>
          </cell>
          <cell r="D3650" t="str">
            <v>Pih. Grifería Para Lavaplatos</v>
          </cell>
          <cell r="E3650" t="str">
            <v>UN</v>
          </cell>
          <cell r="F3650">
            <v>249618.55</v>
          </cell>
          <cell r="G3650">
            <v>42579</v>
          </cell>
        </row>
        <row r="3651">
          <cell r="C3651">
            <v>6919</v>
          </cell>
          <cell r="D3651" t="str">
            <v>Pih. Suministro E Instalacion De Distribucion De 32 Ctos</v>
          </cell>
          <cell r="E3651" t="str">
            <v>UN</v>
          </cell>
          <cell r="F3651">
            <v>344293.81</v>
          </cell>
          <cell r="G3651">
            <v>42570</v>
          </cell>
        </row>
        <row r="3652">
          <cell r="C3652">
            <v>6920</v>
          </cell>
          <cell r="D3652" t="str">
            <v>Pih. Aseo General</v>
          </cell>
          <cell r="E3652" t="str">
            <v>M2</v>
          </cell>
          <cell r="F3652">
            <v>4327.8100000000004</v>
          </cell>
          <cell r="G3652">
            <v>42579</v>
          </cell>
        </row>
        <row r="3653">
          <cell r="C3653">
            <v>6921</v>
          </cell>
          <cell r="D3653" t="str">
            <v>Pih. Ducha Tayrona</v>
          </cell>
          <cell r="E3653" t="str">
            <v>UN</v>
          </cell>
          <cell r="F3653">
            <v>135280.54999999999</v>
          </cell>
          <cell r="G3653">
            <v>42579</v>
          </cell>
        </row>
        <row r="3654">
          <cell r="C3654">
            <v>6922</v>
          </cell>
          <cell r="D3654" t="str">
            <v>Pih. Pasamanos Sobre Muro En Madera</v>
          </cell>
          <cell r="E3654" t="str">
            <v>ML</v>
          </cell>
          <cell r="F3654">
            <v>121218.6</v>
          </cell>
          <cell r="G3654">
            <v>42579</v>
          </cell>
        </row>
        <row r="3655">
          <cell r="C3655">
            <v>6923</v>
          </cell>
          <cell r="D3655" t="str">
            <v>Pih. Mueble De Cocina Bajo</v>
          </cell>
          <cell r="E3655" t="str">
            <v>ML</v>
          </cell>
          <cell r="F3655">
            <v>608858.80000000005</v>
          </cell>
          <cell r="G3655">
            <v>42579</v>
          </cell>
        </row>
        <row r="3656">
          <cell r="C3656">
            <v>6926</v>
          </cell>
          <cell r="D3656" t="str">
            <v>Pih. Instalación Y Suministro Puerta 1.00 X 2.40 Metros</v>
          </cell>
          <cell r="E3656" t="str">
            <v>UN</v>
          </cell>
          <cell r="F3656">
            <v>947965.11</v>
          </cell>
          <cell r="G3656">
            <v>42579</v>
          </cell>
        </row>
        <row r="3657">
          <cell r="C3657">
            <v>6927</v>
          </cell>
          <cell r="D3657" t="str">
            <v>Pih. Instalación Y Suministro De Puerta 1.20 X 2.40 Metros</v>
          </cell>
          <cell r="E3657" t="str">
            <v>UN</v>
          </cell>
          <cell r="F3657">
            <v>1592218.67</v>
          </cell>
          <cell r="G3657">
            <v>42579</v>
          </cell>
        </row>
        <row r="3658">
          <cell r="C3658">
            <v>6928</v>
          </cell>
          <cell r="D3658" t="str">
            <v>Pih. Instalación Y Suministro De Puerta 1.40 X 2.40 Metros</v>
          </cell>
          <cell r="E3658" t="str">
            <v>UN</v>
          </cell>
          <cell r="F3658">
            <v>1665089.67</v>
          </cell>
          <cell r="G3658">
            <v>42579</v>
          </cell>
        </row>
        <row r="3659">
          <cell r="C3659">
            <v>6929</v>
          </cell>
          <cell r="D3659" t="str">
            <v>Pih. Demarcacion Y Señalizacion</v>
          </cell>
          <cell r="E3659" t="str">
            <v>GL</v>
          </cell>
          <cell r="F3659">
            <v>3957326.58</v>
          </cell>
          <cell r="G3659">
            <v>42579</v>
          </cell>
        </row>
        <row r="3660">
          <cell r="C3660">
            <v>6931</v>
          </cell>
          <cell r="D3660" t="str">
            <v>Pih. Gabinete De 1.80 Metros Para Equipos De 19" Con Ventilacion</v>
          </cell>
          <cell r="E3660" t="str">
            <v>UN</v>
          </cell>
          <cell r="F3660">
            <v>4904014.9000000004</v>
          </cell>
          <cell r="G3660">
            <v>42579</v>
          </cell>
        </row>
        <row r="3661">
          <cell r="C3661">
            <v>6933</v>
          </cell>
          <cell r="D3661" t="str">
            <v>Pih. Pdu Para Gabinete Tipo Hospital</v>
          </cell>
          <cell r="E3661" t="str">
            <v>UN</v>
          </cell>
          <cell r="F3661">
            <v>363104.99</v>
          </cell>
          <cell r="G3661">
            <v>42579</v>
          </cell>
        </row>
        <row r="3662">
          <cell r="C3662">
            <v>6934</v>
          </cell>
          <cell r="D3662" t="str">
            <v>Pih. Suministro E Instalacion De Distribucion De 32 Circuitos</v>
          </cell>
          <cell r="E3662" t="str">
            <v>UN</v>
          </cell>
          <cell r="F3662">
            <v>534671</v>
          </cell>
          <cell r="G3662">
            <v>42578</v>
          </cell>
        </row>
        <row r="3663">
          <cell r="C3663">
            <v>6935</v>
          </cell>
          <cell r="D3663" t="str">
            <v>Pih. Suministro E Instalacion De Distribucion De 12 Circuitos</v>
          </cell>
          <cell r="E3663" t="str">
            <v>UN</v>
          </cell>
          <cell r="F3663">
            <v>394788.7</v>
          </cell>
          <cell r="G3663">
            <v>42578</v>
          </cell>
        </row>
        <row r="3664">
          <cell r="C3664">
            <v>6937</v>
          </cell>
          <cell r="D3664" t="str">
            <v>Pih. Suministro E Instalacion De Distribucion De 18 Circuitos</v>
          </cell>
          <cell r="E3664" t="str">
            <v>UN</v>
          </cell>
          <cell r="F3664">
            <v>409750.7</v>
          </cell>
          <cell r="G3664">
            <v>42578</v>
          </cell>
        </row>
        <row r="3665">
          <cell r="C3665">
            <v>6938</v>
          </cell>
          <cell r="D3665" t="str">
            <v>Pih. Salida Doble De Datos Cat 6A, Incluye Face Plate Ejecutivo De Dos Insertos, Dos Jack</v>
          </cell>
          <cell r="E3665" t="str">
            <v>UN</v>
          </cell>
          <cell r="F3665">
            <v>197968.99</v>
          </cell>
          <cell r="G3665">
            <v>42579</v>
          </cell>
        </row>
        <row r="3666">
          <cell r="C3666">
            <v>6939</v>
          </cell>
          <cell r="D3666" t="str">
            <v>Pih. Suministro E Instalacion De Breaker Enchufable De 1 X 20 Amperios</v>
          </cell>
          <cell r="E3666" t="str">
            <v>UN</v>
          </cell>
          <cell r="F3666">
            <v>22477.06</v>
          </cell>
          <cell r="G3666">
            <v>42592</v>
          </cell>
        </row>
        <row r="3667">
          <cell r="C3667">
            <v>6940</v>
          </cell>
          <cell r="D3667" t="str">
            <v>Pih. Suministro E Instalacion De Breaker Enchufable De 1 X 30 Amperios</v>
          </cell>
          <cell r="E3667" t="str">
            <v>UN</v>
          </cell>
          <cell r="F3667">
            <v>22477.06</v>
          </cell>
          <cell r="G3667">
            <v>42579</v>
          </cell>
        </row>
        <row r="3668">
          <cell r="C3668">
            <v>6941</v>
          </cell>
          <cell r="D3668" t="str">
            <v>Pih. Ventana De Aluminio  De 2.00 X 0.60 Metros, Color Blanco, Vidrio Azul</v>
          </cell>
          <cell r="E3668" t="str">
            <v>UN</v>
          </cell>
          <cell r="F3668">
            <v>262252.56</v>
          </cell>
          <cell r="G3668">
            <v>42579</v>
          </cell>
        </row>
        <row r="3669">
          <cell r="C3669">
            <v>6942</v>
          </cell>
          <cell r="D3669" t="str">
            <v>Pih. Cable Utp 4 Pares Cat 6</v>
          </cell>
          <cell r="E3669" t="str">
            <v>ML</v>
          </cell>
          <cell r="F3669">
            <v>8406.0400000000009</v>
          </cell>
          <cell r="G3669">
            <v>42579</v>
          </cell>
        </row>
        <row r="3670">
          <cell r="C3670">
            <v>6943</v>
          </cell>
          <cell r="D3670" t="str">
            <v>Pih. Ventana En Aluminio De 2.00 X 1.00 Metros, Color Blanco, Vidrio Azul</v>
          </cell>
          <cell r="E3670" t="str">
            <v>UN</v>
          </cell>
          <cell r="F3670">
            <v>694832.56</v>
          </cell>
          <cell r="G3670">
            <v>42579</v>
          </cell>
        </row>
        <row r="3671">
          <cell r="C3671">
            <v>6944</v>
          </cell>
          <cell r="D3671" t="str">
            <v>Pih. Ventana De Aluminio De 1.50 X 1.00 Metros, Color Blanco, Vidrio Azul</v>
          </cell>
          <cell r="E3671" t="str">
            <v>UN</v>
          </cell>
          <cell r="F3671">
            <v>380702.56</v>
          </cell>
          <cell r="G3671">
            <v>42579</v>
          </cell>
        </row>
        <row r="3672">
          <cell r="C3672">
            <v>6945</v>
          </cell>
          <cell r="D3672" t="str">
            <v>Pih. Ventana De Aluminio De 0.80 X 0.40, Color Blanco, Vidrio Azul</v>
          </cell>
          <cell r="E3672" t="str">
            <v>UN</v>
          </cell>
          <cell r="F3672">
            <v>262252.56</v>
          </cell>
          <cell r="G3672">
            <v>42579</v>
          </cell>
        </row>
        <row r="3673">
          <cell r="C3673">
            <v>6946</v>
          </cell>
          <cell r="D3673" t="str">
            <v>Pih. Ventana De Aluminio De 1.50 X 0.40 Metros, Color Blanco, Vidrio Azul</v>
          </cell>
          <cell r="E3673" t="str">
            <v>UN</v>
          </cell>
          <cell r="F3673">
            <v>297787.56</v>
          </cell>
          <cell r="G3673">
            <v>42579</v>
          </cell>
        </row>
        <row r="3674">
          <cell r="C3674">
            <v>6947</v>
          </cell>
          <cell r="D3674" t="str">
            <v>Pih. Ventana De Aluminio De 0.40 X 1.60 Metros, Color Blanco, Vidrio Azul</v>
          </cell>
          <cell r="E3674" t="str">
            <v>UN</v>
          </cell>
          <cell r="F3674">
            <v>308087.56</v>
          </cell>
          <cell r="G3674">
            <v>42579</v>
          </cell>
        </row>
        <row r="3675">
          <cell r="C3675">
            <v>6948</v>
          </cell>
          <cell r="D3675" t="str">
            <v>Pih. Ventana En Aluminio De 1.50 X 1.50 Metros, Color Blanco, Vidrio Azul</v>
          </cell>
          <cell r="E3675" t="str">
            <v>UN</v>
          </cell>
          <cell r="F3675">
            <v>558377.56000000006</v>
          </cell>
          <cell r="G3675">
            <v>42579</v>
          </cell>
        </row>
        <row r="3676">
          <cell r="C3676">
            <v>6949</v>
          </cell>
          <cell r="D3676" t="str">
            <v>Pih. Suministro E Instalacion De Breaker Enchufable De 2 X 50 Amperios</v>
          </cell>
          <cell r="E3676" t="str">
            <v>UN</v>
          </cell>
          <cell r="F3676">
            <v>40393.06</v>
          </cell>
          <cell r="G3676">
            <v>42578</v>
          </cell>
        </row>
        <row r="3677">
          <cell r="C3677">
            <v>6950</v>
          </cell>
          <cell r="D3677" t="str">
            <v>Pih. Marquillas Acrilica Por Punto (Segun Norma)</v>
          </cell>
          <cell r="E3677" t="str">
            <v>UN</v>
          </cell>
          <cell r="F3677">
            <v>8870.91</v>
          </cell>
          <cell r="G3677">
            <v>42579</v>
          </cell>
        </row>
        <row r="3678">
          <cell r="C3678">
            <v>6951</v>
          </cell>
          <cell r="D3678" t="str">
            <v>Pih. Tuberia Y Accesorio Acero Carbon 3"</v>
          </cell>
          <cell r="E3678" t="str">
            <v>ML</v>
          </cell>
          <cell r="F3678">
            <v>81594.36</v>
          </cell>
          <cell r="G3678">
            <v>42578</v>
          </cell>
        </row>
        <row r="3679">
          <cell r="C3679">
            <v>6955</v>
          </cell>
          <cell r="D3679" t="str">
            <v>Losa Aligerada Con Caseton De Icopor, Altura 0.40 Mts. Incluye Torta Superior De 0.05 Mts En Concreto De 4000 Psi</v>
          </cell>
          <cell r="E3679" t="str">
            <v>M2</v>
          </cell>
          <cell r="F3679">
            <v>151200.49</v>
          </cell>
          <cell r="G3679">
            <v>42578</v>
          </cell>
        </row>
        <row r="3680">
          <cell r="C3680">
            <v>6956</v>
          </cell>
          <cell r="D3680" t="str">
            <v>Suministro E Instalacion De Puerta En Malla Eslabonada Transparente De 11.5 X 4.5 Con Apertura De Sistema Mecanico Incluye Rieles Y Todos Los Elementos Para Su Correcta Instalacion</v>
          </cell>
          <cell r="E3680" t="str">
            <v>UN</v>
          </cell>
          <cell r="F3680">
            <v>14848500</v>
          </cell>
          <cell r="G3680">
            <v>42578</v>
          </cell>
        </row>
        <row r="3681">
          <cell r="C3681">
            <v>6957</v>
          </cell>
          <cell r="D3681" t="str">
            <v>Puerta Cortafuego Batientes De Acero De 1.2 X 2.20 Las Hojas Son Fabricadas De Acero Galvanizado Y Pintado Del Mismo Color Del Marco, En Dos Bandejas, Rellenas Con Lana De Roca De 55 Mm De Espesor Adherida Firmemente A Las Bandejas Juntas Intumescentes Rodean La Hoja Por Los Cuatro Bordes</v>
          </cell>
          <cell r="E3681" t="str">
            <v>UN</v>
          </cell>
          <cell r="F3681">
            <v>3721050</v>
          </cell>
          <cell r="G3681">
            <v>42578</v>
          </cell>
        </row>
        <row r="3682">
          <cell r="C3682">
            <v>6958</v>
          </cell>
          <cell r="D3682" t="str">
            <v>Pih. Suministro E Instalacion De Acometida Aerea En Cable De Cobre Thw 2 No. 4/0 Awg + 4/0 Awg Thhn</v>
          </cell>
          <cell r="E3682" t="str">
            <v>ML</v>
          </cell>
          <cell r="F3682">
            <v>205228.48</v>
          </cell>
          <cell r="G3682">
            <v>42580</v>
          </cell>
        </row>
        <row r="3683">
          <cell r="C3683">
            <v>6959</v>
          </cell>
          <cell r="D3683" t="str">
            <v>Pih. Suministro E Instalacion De Acometida En Cable De Cobre Thw 3 No. 2/0 Awg + 2/0 Awg + No. 4 Tawg En Ducto De 1 1/2"</v>
          </cell>
          <cell r="E3683" t="str">
            <v>ML</v>
          </cell>
          <cell r="F3683">
            <v>207114.48</v>
          </cell>
          <cell r="G3683">
            <v>42579</v>
          </cell>
        </row>
        <row r="3684">
          <cell r="C3684">
            <v>6960</v>
          </cell>
          <cell r="D3684" t="str">
            <v>Pih.Suministro E Instalacion De Acometida En Cable De Cobre Thw 3 No. 2/0 Awg + No. 6 Tawg En Ducto De 1 1/2"</v>
          </cell>
          <cell r="E3684" t="str">
            <v>ML</v>
          </cell>
          <cell r="F3684">
            <v>204317.48</v>
          </cell>
          <cell r="G3684">
            <v>42580</v>
          </cell>
        </row>
        <row r="3685">
          <cell r="C3685">
            <v>6961</v>
          </cell>
          <cell r="D3685" t="str">
            <v>Pih. Suministro E Instalacion De Acometida En Cable De Cobre Thw 4 No. 2 Awg + No. 4 Tawg En Ducto De 2"</v>
          </cell>
          <cell r="E3685" t="str">
            <v>ML</v>
          </cell>
          <cell r="F3685">
            <v>176765.48</v>
          </cell>
          <cell r="G3685">
            <v>42579</v>
          </cell>
        </row>
        <row r="3686">
          <cell r="C3686">
            <v>6964</v>
          </cell>
          <cell r="D3686" t="str">
            <v>Interruptor Conmutable Sencillo</v>
          </cell>
          <cell r="E3686" t="str">
            <v>UN</v>
          </cell>
          <cell r="F3686">
            <v>99418.53</v>
          </cell>
          <cell r="G3686">
            <v>42578</v>
          </cell>
        </row>
        <row r="3687">
          <cell r="C3687">
            <v>6966</v>
          </cell>
          <cell r="D3687" t="str">
            <v>Prvc. Instalacion De Poste Hpv 1050 Kg 14 Mts</v>
          </cell>
          <cell r="E3687" t="str">
            <v>UN</v>
          </cell>
          <cell r="F3687">
            <v>2566925.52</v>
          </cell>
          <cell r="G3687">
            <v>42572</v>
          </cell>
        </row>
        <row r="3688">
          <cell r="C3688">
            <v>6967</v>
          </cell>
          <cell r="D3688" t="str">
            <v>Pih. Tuberia Y Accesorios Acero - Carbon 2"</v>
          </cell>
          <cell r="E3688" t="str">
            <v>ML</v>
          </cell>
          <cell r="F3688">
            <v>49522.36</v>
          </cell>
          <cell r="G3688">
            <v>42578</v>
          </cell>
        </row>
        <row r="3689">
          <cell r="C3689">
            <v>6969</v>
          </cell>
          <cell r="D3689" t="str">
            <v>Acometida 2 No. 2 + No. 2 + No. 4T Cobre Thhw</v>
          </cell>
          <cell r="E3689" t="str">
            <v>ML</v>
          </cell>
          <cell r="F3689">
            <v>62066.43</v>
          </cell>
          <cell r="G3689">
            <v>42578</v>
          </cell>
        </row>
        <row r="3690">
          <cell r="C3690">
            <v>6970</v>
          </cell>
          <cell r="D3690" t="str">
            <v>Pih. Tuberia Y Accesorios Acero Carbon 1 1/2"</v>
          </cell>
          <cell r="E3690" t="str">
            <v>ML</v>
          </cell>
          <cell r="F3690">
            <v>36516.17</v>
          </cell>
          <cell r="G3690">
            <v>42578</v>
          </cell>
        </row>
        <row r="3691">
          <cell r="C3691">
            <v>6971</v>
          </cell>
          <cell r="D3691" t="str">
            <v>Pih. Marquillas Para Gabinete Y Patch Panel</v>
          </cell>
          <cell r="E3691" t="str">
            <v>UN</v>
          </cell>
          <cell r="F3691">
            <v>10970.91</v>
          </cell>
          <cell r="G3691">
            <v>42579</v>
          </cell>
        </row>
        <row r="3692">
          <cell r="C3692">
            <v>6972</v>
          </cell>
          <cell r="D3692" t="str">
            <v>Tablero Bifasico Con Puerta Y Espacio Para Totalizador 30 Circuitos Empotrar</v>
          </cell>
          <cell r="E3692" t="str">
            <v>UN</v>
          </cell>
          <cell r="F3692">
            <v>929526.7</v>
          </cell>
          <cell r="G3692">
            <v>42578</v>
          </cell>
        </row>
        <row r="3693">
          <cell r="C3693">
            <v>6976</v>
          </cell>
          <cell r="D3693" t="str">
            <v>Instalacion De Canaleta De 0.12 X 0.05 Mts Con Tapa</v>
          </cell>
          <cell r="E3693" t="str">
            <v>ML</v>
          </cell>
          <cell r="F3693">
            <v>28888.49</v>
          </cell>
          <cell r="G3693">
            <v>42578</v>
          </cell>
        </row>
        <row r="3694">
          <cell r="C3694">
            <v>6978</v>
          </cell>
          <cell r="D3694" t="str">
            <v>Salida Para Television Sin Cable</v>
          </cell>
          <cell r="E3694" t="str">
            <v>UN</v>
          </cell>
          <cell r="F3694">
            <v>64264.38</v>
          </cell>
          <cell r="G3694">
            <v>42578</v>
          </cell>
        </row>
        <row r="3695">
          <cell r="C3695">
            <v>6979</v>
          </cell>
          <cell r="D3695" t="str">
            <v>Pih. Tuberia Y Accesorio Acero - Carbon 1"</v>
          </cell>
          <cell r="E3695" t="str">
            <v>ML</v>
          </cell>
          <cell r="F3695">
            <v>33043.17</v>
          </cell>
          <cell r="G3695">
            <v>42578</v>
          </cell>
        </row>
        <row r="3696">
          <cell r="C3696">
            <v>6980</v>
          </cell>
          <cell r="D3696" t="str">
            <v>Pih. Suministro E Instalacion De Rociadores</v>
          </cell>
          <cell r="E3696" t="str">
            <v>UN</v>
          </cell>
          <cell r="F3696">
            <v>158219.56</v>
          </cell>
          <cell r="G3696">
            <v>42579</v>
          </cell>
        </row>
        <row r="3697">
          <cell r="C3697">
            <v>6981</v>
          </cell>
          <cell r="D3697" t="str">
            <v>Campamento, Instalacion Y Desmonte. Incluye Piso En Concreto Y Cubierta De Eternit, De 5.00 X 3.00 Mts</v>
          </cell>
          <cell r="E3697" t="str">
            <v>UN</v>
          </cell>
          <cell r="F3697">
            <v>2089708</v>
          </cell>
          <cell r="G3697">
            <v>42578</v>
          </cell>
        </row>
        <row r="3698">
          <cell r="C3698">
            <v>6982</v>
          </cell>
          <cell r="D3698" t="str">
            <v>Demoliciones</v>
          </cell>
          <cell r="E3698" t="str">
            <v>UN</v>
          </cell>
          <cell r="F3698">
            <v>15000000</v>
          </cell>
          <cell r="G3698">
            <v>42578</v>
          </cell>
        </row>
        <row r="3699">
          <cell r="C3699">
            <v>6983</v>
          </cell>
          <cell r="D3699" t="str">
            <v>Provision De Señalizacion Horizontal Y Vertical</v>
          </cell>
          <cell r="E3699" t="str">
            <v>GL</v>
          </cell>
          <cell r="F3699">
            <v>14419118.4</v>
          </cell>
          <cell r="G3699">
            <v>42578</v>
          </cell>
        </row>
        <row r="3700">
          <cell r="C3700">
            <v>6984</v>
          </cell>
          <cell r="D3700" t="str">
            <v>Provision De Semaforizacion</v>
          </cell>
          <cell r="E3700" t="str">
            <v>GL</v>
          </cell>
          <cell r="F3700">
            <v>28000000</v>
          </cell>
          <cell r="G3700">
            <v>42578</v>
          </cell>
        </row>
        <row r="3701">
          <cell r="C3701">
            <v>6985</v>
          </cell>
          <cell r="D3701" t="str">
            <v>Edu. Suministro E Instalacion De Tuberia Hierro Ductil Ranurado De 1/2" Sch 40. (Ver Diseño)</v>
          </cell>
          <cell r="E3701" t="str">
            <v>ML</v>
          </cell>
          <cell r="F3701">
            <v>22500</v>
          </cell>
          <cell r="G3701">
            <v>42578</v>
          </cell>
        </row>
        <row r="3702">
          <cell r="C3702">
            <v>6986</v>
          </cell>
          <cell r="D3702" t="str">
            <v>Edu. Suministro E Instalacion De Tuberia Hierro Ductil Ranurado De 1" Sch 40. (Ver Diseño)</v>
          </cell>
          <cell r="E3702" t="str">
            <v>ML</v>
          </cell>
          <cell r="F3702">
            <v>32000</v>
          </cell>
          <cell r="G3702">
            <v>42578</v>
          </cell>
        </row>
        <row r="3703">
          <cell r="C3703">
            <v>6987</v>
          </cell>
          <cell r="D3703" t="str">
            <v>Pih. Valvula De Compuerta 3" En Bronce</v>
          </cell>
          <cell r="E3703" t="str">
            <v>UN</v>
          </cell>
          <cell r="F3703">
            <v>880213.4</v>
          </cell>
          <cell r="G3703">
            <v>42578</v>
          </cell>
        </row>
        <row r="3704">
          <cell r="C3704">
            <v>6988</v>
          </cell>
          <cell r="D3704" t="str">
            <v>Pih. Prueba Hidraulica Sistema Contraincendios</v>
          </cell>
          <cell r="E3704" t="str">
            <v>UN</v>
          </cell>
          <cell r="F3704">
            <v>439213.4</v>
          </cell>
          <cell r="G3704">
            <v>42590</v>
          </cell>
        </row>
        <row r="3705">
          <cell r="C3705">
            <v>6989</v>
          </cell>
          <cell r="D3705" t="str">
            <v>Pih .Accesorios De Fijacion</v>
          </cell>
          <cell r="E3705" t="str">
            <v>UN</v>
          </cell>
          <cell r="F3705">
            <v>9580.7999999999993</v>
          </cell>
          <cell r="G3705">
            <v>42590</v>
          </cell>
        </row>
        <row r="3706">
          <cell r="C3706">
            <v>6990</v>
          </cell>
          <cell r="D3706" t="str">
            <v>Pih. Anclaje De Acero Inoxidable Para Antena</v>
          </cell>
          <cell r="E3706" t="str">
            <v>UN</v>
          </cell>
          <cell r="F3706">
            <v>39333</v>
          </cell>
          <cell r="G3706">
            <v>42579</v>
          </cell>
        </row>
        <row r="3707">
          <cell r="C3707">
            <v>6991</v>
          </cell>
          <cell r="D3707" t="str">
            <v>Pih. Antena G6 Y/O Direccionales</v>
          </cell>
          <cell r="E3707" t="str">
            <v>UN</v>
          </cell>
          <cell r="F3707">
            <v>428000.49</v>
          </cell>
          <cell r="G3707">
            <v>42584</v>
          </cell>
        </row>
        <row r="3708">
          <cell r="C3708">
            <v>6992</v>
          </cell>
          <cell r="D3708" t="str">
            <v>Pih. Patch Cord De 3 Ft Cat 6</v>
          </cell>
          <cell r="E3708" t="str">
            <v>UN</v>
          </cell>
          <cell r="F3708">
            <v>38061.599999999999</v>
          </cell>
          <cell r="G3708">
            <v>42579</v>
          </cell>
        </row>
        <row r="3709">
          <cell r="C3709">
            <v>6993</v>
          </cell>
          <cell r="D3709" t="str">
            <v>Pih. Bateria Estacionaria 800 Ah</v>
          </cell>
          <cell r="E3709" t="str">
            <v>UN</v>
          </cell>
          <cell r="F3709">
            <v>610632.98</v>
          </cell>
          <cell r="G3709">
            <v>42584</v>
          </cell>
        </row>
        <row r="3710">
          <cell r="C3710">
            <v>6994</v>
          </cell>
          <cell r="D3710" t="str">
            <v>Pih. Patch Cord De 5 Ft Cat 6</v>
          </cell>
          <cell r="E3710" t="str">
            <v>UN</v>
          </cell>
          <cell r="F3710">
            <v>41526.6</v>
          </cell>
          <cell r="G3710">
            <v>42579</v>
          </cell>
        </row>
        <row r="3711">
          <cell r="C3711">
            <v>6995</v>
          </cell>
          <cell r="D3711" t="str">
            <v>Pih. Suministro E Instalacion Gabinete Contraincendios</v>
          </cell>
          <cell r="E3711" t="str">
            <v>UN</v>
          </cell>
          <cell r="F3711">
            <v>2259703</v>
          </cell>
          <cell r="G3711">
            <v>42578</v>
          </cell>
        </row>
        <row r="3712">
          <cell r="C3712">
            <v>6997</v>
          </cell>
          <cell r="D3712" t="str">
            <v>Pih. Patch Panel De 24 Puertos Cat 6</v>
          </cell>
          <cell r="E3712" t="str">
            <v>UN</v>
          </cell>
          <cell r="F3712">
            <v>991991.34</v>
          </cell>
          <cell r="G3712">
            <v>42579</v>
          </cell>
        </row>
        <row r="3713">
          <cell r="C3713">
            <v>6998</v>
          </cell>
          <cell r="D3713" t="str">
            <v>Pih. Cable Rg8 Ref 9913 Belden O Similar</v>
          </cell>
          <cell r="E3713" t="str">
            <v>ML</v>
          </cell>
          <cell r="F3713">
            <v>509100.49</v>
          </cell>
          <cell r="G3713">
            <v>42579</v>
          </cell>
        </row>
        <row r="3714">
          <cell r="C3714">
            <v>6999</v>
          </cell>
          <cell r="D3714" t="str">
            <v>Pih. Suministro E Instalacion Siamesas</v>
          </cell>
          <cell r="E3714" t="str">
            <v>UN</v>
          </cell>
          <cell r="F3714">
            <v>2893911.8</v>
          </cell>
          <cell r="G3714">
            <v>42578</v>
          </cell>
        </row>
        <row r="3715">
          <cell r="C3715">
            <v>7003</v>
          </cell>
          <cell r="D3715" t="str">
            <v>Pih. Patch Panel De 16 Puertos Cat 6</v>
          </cell>
          <cell r="E3715" t="str">
            <v>UN</v>
          </cell>
          <cell r="F3715">
            <v>918701.34</v>
          </cell>
          <cell r="G3715">
            <v>42579</v>
          </cell>
        </row>
        <row r="3716">
          <cell r="C3716">
            <v>7004</v>
          </cell>
          <cell r="D3716" t="str">
            <v>Pih. Ventana En Aluminio De 2.00 X 0.40 Metros De Color Blanco, Vidrio Azul</v>
          </cell>
          <cell r="E3716" t="str">
            <v>UN</v>
          </cell>
          <cell r="F3716">
            <v>321477.56</v>
          </cell>
          <cell r="G3716">
            <v>42579</v>
          </cell>
        </row>
        <row r="3717">
          <cell r="C3717">
            <v>7005</v>
          </cell>
          <cell r="D3717" t="str">
            <v>Pih. Ventana En Vidrio Templado De 6 Mm De 1.50 X 1.40 Metros</v>
          </cell>
          <cell r="E3717" t="str">
            <v>UN</v>
          </cell>
          <cell r="F3717">
            <v>1272069.56</v>
          </cell>
          <cell r="G3717">
            <v>42579</v>
          </cell>
        </row>
        <row r="3718">
          <cell r="C3718">
            <v>7007</v>
          </cell>
          <cell r="D3718" t="str">
            <v>Pih. Patch Panel De 24 Puertos Cat 5</v>
          </cell>
          <cell r="E3718" t="str">
            <v>UN</v>
          </cell>
          <cell r="F3718">
            <v>687491.34</v>
          </cell>
          <cell r="G3718">
            <v>42579</v>
          </cell>
        </row>
        <row r="3719">
          <cell r="C3719">
            <v>7011</v>
          </cell>
          <cell r="D3719" t="str">
            <v>Pih. Puerta En Aluminio De 1.20 X 2.40 Metros Color Blanco</v>
          </cell>
          <cell r="E3719" t="str">
            <v>UN</v>
          </cell>
          <cell r="F3719">
            <v>1826329.11</v>
          </cell>
          <cell r="G3719">
            <v>42579</v>
          </cell>
        </row>
        <row r="3720">
          <cell r="C3720">
            <v>7012</v>
          </cell>
          <cell r="D3720" t="str">
            <v>Pih. Organizador De Cable Horizontal De 2 U</v>
          </cell>
          <cell r="E3720" t="str">
            <v>UN</v>
          </cell>
          <cell r="F3720">
            <v>278835.49</v>
          </cell>
          <cell r="G3720">
            <v>42579</v>
          </cell>
        </row>
        <row r="3721">
          <cell r="C3721">
            <v>7014</v>
          </cell>
          <cell r="D3721" t="str">
            <v>Pih. Puerta En Aluminio De 1.40 X 2.40 Metros Color Blanco</v>
          </cell>
          <cell r="E3721" t="str">
            <v>UN</v>
          </cell>
          <cell r="F3721">
            <v>2064356.11</v>
          </cell>
          <cell r="G3721">
            <v>42579</v>
          </cell>
        </row>
        <row r="3722">
          <cell r="C3722">
            <v>7015</v>
          </cell>
          <cell r="D3722" t="str">
            <v>Pih. Porton En Lamina Galvanizada De 3.00 X 3.00 Metros</v>
          </cell>
          <cell r="E3722" t="str">
            <v>UN</v>
          </cell>
          <cell r="F3722">
            <v>1435848.67</v>
          </cell>
          <cell r="G3722">
            <v>42579</v>
          </cell>
        </row>
        <row r="3723">
          <cell r="C3723">
            <v>7016</v>
          </cell>
          <cell r="D3723" t="str">
            <v>Pih. Cerramiento En Malla Eslabonada</v>
          </cell>
          <cell r="E3723" t="str">
            <v>M2</v>
          </cell>
          <cell r="F3723">
            <v>236156.22</v>
          </cell>
          <cell r="G3723">
            <v>42579</v>
          </cell>
        </row>
        <row r="3724">
          <cell r="C3724">
            <v>7017</v>
          </cell>
          <cell r="D3724" t="str">
            <v>Pih. Reja En Aluminio Tipo Bocadillo Color Blanco</v>
          </cell>
          <cell r="E3724" t="str">
            <v>M2</v>
          </cell>
          <cell r="F3724">
            <v>337974.56</v>
          </cell>
          <cell r="G3724">
            <v>42579</v>
          </cell>
        </row>
        <row r="3725">
          <cell r="C3725">
            <v>7018</v>
          </cell>
          <cell r="D3725" t="str">
            <v>Pih. Baranda En Tubo Galvanizado De 1"</v>
          </cell>
          <cell r="E3725" t="str">
            <v>ML</v>
          </cell>
          <cell r="F3725">
            <v>322505.78000000003</v>
          </cell>
          <cell r="G3725">
            <v>42579</v>
          </cell>
        </row>
        <row r="3726">
          <cell r="C3726">
            <v>7019</v>
          </cell>
          <cell r="D3726" t="str">
            <v>Pih. Baranda En Tubo Galvanizado De 1 1/2"</v>
          </cell>
          <cell r="E3726" t="str">
            <v>ML</v>
          </cell>
          <cell r="F3726">
            <v>445292.78</v>
          </cell>
          <cell r="G3726">
            <v>42579</v>
          </cell>
        </row>
        <row r="3727">
          <cell r="C3727">
            <v>7020</v>
          </cell>
          <cell r="D3727" t="str">
            <v>Pih. Conectores Mini Uhf Para Rg 58</v>
          </cell>
          <cell r="E3727" t="str">
            <v>UN</v>
          </cell>
          <cell r="F3727">
            <v>80967</v>
          </cell>
          <cell r="G3727">
            <v>42590</v>
          </cell>
        </row>
        <row r="3728">
          <cell r="C3728">
            <v>7021</v>
          </cell>
          <cell r="D3728" t="str">
            <v>Pih. Accesorios De Organizacion Y Marcacion X Mt De Cable</v>
          </cell>
          <cell r="E3728" t="str">
            <v>ML</v>
          </cell>
          <cell r="F3728">
            <v>4232.45</v>
          </cell>
          <cell r="G3728">
            <v>42579</v>
          </cell>
        </row>
        <row r="3729">
          <cell r="C3729">
            <v>7022</v>
          </cell>
          <cell r="D3729" t="str">
            <v>Pih. Fuente De Poder Astrom Sp150 Trnsyster</v>
          </cell>
          <cell r="E3729" t="str">
            <v>UN</v>
          </cell>
          <cell r="F3729">
            <v>738099.99</v>
          </cell>
          <cell r="G3729">
            <v>42579</v>
          </cell>
        </row>
        <row r="3730">
          <cell r="C3730">
            <v>7023</v>
          </cell>
          <cell r="D3730" t="str">
            <v>Pih. Suministro E Instalacion De Cubierta Techmetnespuma Pur 17 Mm, Color Rall 9002 Tipo Sandwich</v>
          </cell>
          <cell r="E3730" t="str">
            <v>M2</v>
          </cell>
          <cell r="F3730">
            <v>192060.95</v>
          </cell>
          <cell r="G3730">
            <v>42578</v>
          </cell>
        </row>
        <row r="3731">
          <cell r="C3731">
            <v>7024</v>
          </cell>
          <cell r="D3731" t="str">
            <v>Pih. Guayas De Acero De 1/8 0 3/16 Para Vientos</v>
          </cell>
          <cell r="E3731" t="str">
            <v>UN</v>
          </cell>
          <cell r="F3731">
            <v>51970.6</v>
          </cell>
          <cell r="G3731">
            <v>42579</v>
          </cell>
        </row>
        <row r="3732">
          <cell r="C3732">
            <v>7025</v>
          </cell>
          <cell r="D3732" t="str">
            <v>Pih. Certificacion De Puntos De Datos</v>
          </cell>
          <cell r="E3732" t="str">
            <v>UN</v>
          </cell>
          <cell r="F3732">
            <v>63715.24</v>
          </cell>
          <cell r="G3732">
            <v>42579</v>
          </cell>
        </row>
        <row r="3733">
          <cell r="C3733">
            <v>7026</v>
          </cell>
          <cell r="D3733" t="str">
            <v>Pih. Mastil En Tubo Galvanizado De 1/2 X 1/8 X 6</v>
          </cell>
          <cell r="E3733" t="str">
            <v>ML</v>
          </cell>
          <cell r="F3733">
            <v>169178</v>
          </cell>
          <cell r="G3733">
            <v>42579</v>
          </cell>
        </row>
        <row r="3734">
          <cell r="C3734">
            <v>7027</v>
          </cell>
          <cell r="D3734" t="str">
            <v>Pih. Switch 24 Puertos X 10/100 24 + 2 X 1000 Gbps Administrable Capa 2</v>
          </cell>
          <cell r="E3734" t="str">
            <v>UN</v>
          </cell>
          <cell r="F3734">
            <v>2709303.46</v>
          </cell>
          <cell r="G3734">
            <v>42579</v>
          </cell>
        </row>
        <row r="3735">
          <cell r="C3735">
            <v>7029</v>
          </cell>
          <cell r="D3735" t="str">
            <v>Pih. Planta Telefonica 3 Troncales 8 Extensiones</v>
          </cell>
          <cell r="E3735" t="str">
            <v>UN</v>
          </cell>
          <cell r="F3735">
            <v>4478161.9000000004</v>
          </cell>
          <cell r="G3735">
            <v>42579</v>
          </cell>
        </row>
        <row r="3736">
          <cell r="C3736">
            <v>7030</v>
          </cell>
          <cell r="D3736" t="str">
            <v>Pih. Camara Infraroja, 1/3 Ccd, 540 Lineas, Lente Varifocal De 2,8 A 12 Mm , 0 Lux 34 Leds, Icr Dia/Noche, 4 Mascaras De Privacidad, Ip66</v>
          </cell>
          <cell r="E3736" t="str">
            <v>UN</v>
          </cell>
          <cell r="F3736">
            <v>2534434.0299999998</v>
          </cell>
          <cell r="G3736">
            <v>42586</v>
          </cell>
        </row>
        <row r="3737">
          <cell r="C3737">
            <v>7032</v>
          </cell>
          <cell r="D3737" t="str">
            <v>Pih. Radio Base Pro 5100 25W 64 Ch Incluye Bateria Y Cargador</v>
          </cell>
          <cell r="E3737" t="str">
            <v>UN</v>
          </cell>
          <cell r="F3737">
            <v>2860199.99</v>
          </cell>
          <cell r="G3737">
            <v>42579</v>
          </cell>
        </row>
        <row r="3738">
          <cell r="C3738">
            <v>7033</v>
          </cell>
          <cell r="D3738" t="str">
            <v>Pih. Soporte Para Camara Fija</v>
          </cell>
          <cell r="E3738" t="str">
            <v>UN</v>
          </cell>
          <cell r="F3738">
            <v>178758</v>
          </cell>
          <cell r="G3738">
            <v>42579</v>
          </cell>
        </row>
        <row r="3739">
          <cell r="C3739">
            <v>7034</v>
          </cell>
          <cell r="D3739" t="str">
            <v>Pih. Toma Corrientes A 110 V Completo</v>
          </cell>
          <cell r="E3739" t="str">
            <v>UN</v>
          </cell>
          <cell r="F3739">
            <v>59425.66</v>
          </cell>
          <cell r="G3739">
            <v>42579</v>
          </cell>
        </row>
        <row r="3740">
          <cell r="C3740">
            <v>7035</v>
          </cell>
          <cell r="D3740" t="str">
            <v>Pih. Cyberdomo Camara Mobil 12 X Dia/Noche</v>
          </cell>
          <cell r="E3740" t="str">
            <v>UN</v>
          </cell>
          <cell r="F3740">
            <v>6348672.8099999996</v>
          </cell>
          <cell r="G3740">
            <v>42579</v>
          </cell>
        </row>
        <row r="3741">
          <cell r="C3741">
            <v>7037</v>
          </cell>
          <cell r="D3741" t="str">
            <v>Pih. Radio Portatiles Motorola Ep 450</v>
          </cell>
          <cell r="E3741" t="str">
            <v>UN</v>
          </cell>
          <cell r="F3741">
            <v>2930199.99</v>
          </cell>
          <cell r="G3741">
            <v>42579</v>
          </cell>
        </row>
        <row r="3742">
          <cell r="C3742">
            <v>7038</v>
          </cell>
          <cell r="D3742" t="str">
            <v>Pih. Suministro Y Montaje Estructura Metalica</v>
          </cell>
          <cell r="E3742" t="str">
            <v>KG</v>
          </cell>
          <cell r="F3742">
            <v>13852.76</v>
          </cell>
          <cell r="G3742">
            <v>42584</v>
          </cell>
        </row>
        <row r="3743">
          <cell r="C3743">
            <v>7040</v>
          </cell>
          <cell r="D3743" t="str">
            <v>Pih. Varilla Cooperwell 1.8 Monopolo A Tierra</v>
          </cell>
          <cell r="E3743" t="str">
            <v>UN</v>
          </cell>
          <cell r="F3743">
            <v>371054.94</v>
          </cell>
          <cell r="G3743">
            <v>42579</v>
          </cell>
        </row>
        <row r="3744">
          <cell r="C3744">
            <v>7041</v>
          </cell>
          <cell r="D3744" t="str">
            <v>Pih. Instalaciones Garantias Y Mano De Obra</v>
          </cell>
          <cell r="E3744" t="str">
            <v>GL</v>
          </cell>
          <cell r="F3744">
            <v>3750000</v>
          </cell>
          <cell r="G3744">
            <v>42579</v>
          </cell>
        </row>
        <row r="3745">
          <cell r="C3745">
            <v>7042</v>
          </cell>
          <cell r="D3745" t="str">
            <v>Pih. Legalizaciones</v>
          </cell>
          <cell r="E3745" t="str">
            <v>GL</v>
          </cell>
          <cell r="F3745">
            <v>1125000</v>
          </cell>
          <cell r="G3745">
            <v>42579</v>
          </cell>
        </row>
        <row r="3746">
          <cell r="C3746">
            <v>7043</v>
          </cell>
          <cell r="D3746" t="str">
            <v>Pih. Mantenimiento Y Asesoria Anual</v>
          </cell>
          <cell r="E3746" t="str">
            <v>GL</v>
          </cell>
          <cell r="F3746">
            <v>1875000</v>
          </cell>
          <cell r="G3746">
            <v>42579</v>
          </cell>
        </row>
        <row r="3747">
          <cell r="C3747">
            <v>7044</v>
          </cell>
          <cell r="D3747" t="str">
            <v>Pih. Capacitaciones</v>
          </cell>
          <cell r="E3747" t="str">
            <v>GL</v>
          </cell>
          <cell r="F3747">
            <v>7500000</v>
          </cell>
          <cell r="G3747">
            <v>42579</v>
          </cell>
        </row>
        <row r="3748">
          <cell r="C3748">
            <v>7045</v>
          </cell>
          <cell r="D3748" t="str">
            <v>Pih. Suministro E Instalacion De Minisplit De 18000 Btu</v>
          </cell>
          <cell r="E3748" t="str">
            <v>UN</v>
          </cell>
          <cell r="F3748">
            <v>4018027</v>
          </cell>
          <cell r="G3748">
            <v>42579</v>
          </cell>
        </row>
        <row r="3749">
          <cell r="C3749">
            <v>7046</v>
          </cell>
          <cell r="D3749" t="str">
            <v>Pih. Suministro E Instalacion De Minisplit De 12000 Btu</v>
          </cell>
          <cell r="E3749" t="str">
            <v>UN</v>
          </cell>
          <cell r="F3749">
            <v>3467919.49</v>
          </cell>
          <cell r="G3749">
            <v>42579</v>
          </cell>
        </row>
        <row r="3750">
          <cell r="C3750">
            <v>7047</v>
          </cell>
          <cell r="D3750" t="str">
            <v>Pih. Suministro E Instalacion De Minisplit De 9000 Btu</v>
          </cell>
          <cell r="E3750" t="str">
            <v>UN</v>
          </cell>
          <cell r="F3750">
            <v>3122938.09</v>
          </cell>
          <cell r="G3750">
            <v>42579</v>
          </cell>
        </row>
        <row r="3751">
          <cell r="C3751">
            <v>7048</v>
          </cell>
          <cell r="D3751" t="str">
            <v>Pih. Suministro E Instalacion De Cobre Tipo L 1/2</v>
          </cell>
          <cell r="E3751" t="str">
            <v>ML</v>
          </cell>
          <cell r="F3751">
            <v>71084.479999999996</v>
          </cell>
          <cell r="G3751">
            <v>42580</v>
          </cell>
        </row>
        <row r="3752">
          <cell r="C3752">
            <v>7049</v>
          </cell>
          <cell r="D3752" t="str">
            <v>Pih: Concreto Impermeabilizado De 4000 Psi Muros Tanque De Almacenamiento De Agua Potable, Incluye Monte Y Desmonte Formaleta</v>
          </cell>
          <cell r="E3752" t="str">
            <v>M3</v>
          </cell>
          <cell r="F3752">
            <v>980432.12</v>
          </cell>
          <cell r="G3752">
            <v>42578</v>
          </cell>
        </row>
        <row r="3753">
          <cell r="C3753">
            <v>7050</v>
          </cell>
          <cell r="D3753" t="str">
            <v>Pih. Suministro E Instalacion De Cobre Tipo L 3/4"</v>
          </cell>
          <cell r="E3753" t="str">
            <v>ML</v>
          </cell>
          <cell r="F3753">
            <v>99430.67</v>
          </cell>
          <cell r="G3753">
            <v>42579</v>
          </cell>
        </row>
        <row r="3754">
          <cell r="C3754">
            <v>7051</v>
          </cell>
          <cell r="D3754" t="str">
            <v>Pih. Suministro E Instalacion De Cobre Tipo L 1"</v>
          </cell>
          <cell r="E3754" t="str">
            <v>ML</v>
          </cell>
          <cell r="F3754">
            <v>144993.60000000001</v>
          </cell>
          <cell r="G3754">
            <v>42579</v>
          </cell>
        </row>
        <row r="3755">
          <cell r="C3755">
            <v>7052</v>
          </cell>
          <cell r="D3755" t="str">
            <v>Pih: Concreto Impermeabilizado De 4000 Psi Losa Tanque E=0,20</v>
          </cell>
          <cell r="E3755" t="str">
            <v>M2</v>
          </cell>
          <cell r="F3755">
            <v>282793.33</v>
          </cell>
          <cell r="G3755">
            <v>42579</v>
          </cell>
        </row>
        <row r="3756">
          <cell r="C3756">
            <v>7053</v>
          </cell>
          <cell r="D3756" t="str">
            <v>Pih. Suministro E Instalacion De Bomba De Vacio 2 Hp Con Doble Cabezote</v>
          </cell>
          <cell r="E3756" t="str">
            <v>UN</v>
          </cell>
          <cell r="F3756">
            <v>99486379</v>
          </cell>
          <cell r="G3756">
            <v>42579</v>
          </cell>
        </row>
        <row r="3757">
          <cell r="C3757">
            <v>7054</v>
          </cell>
          <cell r="D3757" t="str">
            <v>Pih. Soporte Para Camara Mobil</v>
          </cell>
          <cell r="E3757" t="str">
            <v>UN</v>
          </cell>
          <cell r="F3757">
            <v>276408</v>
          </cell>
          <cell r="G3757">
            <v>42579</v>
          </cell>
        </row>
        <row r="3758">
          <cell r="C3758">
            <v>7056</v>
          </cell>
          <cell r="D3758" t="str">
            <v>Pih. Videograbador De 16 Canales Con Dd De 1024 Gb</v>
          </cell>
          <cell r="E3758" t="str">
            <v>UN</v>
          </cell>
          <cell r="F3758">
            <v>7055531.3300000001</v>
          </cell>
          <cell r="G3758">
            <v>42579</v>
          </cell>
        </row>
        <row r="3759">
          <cell r="C3759">
            <v>7057</v>
          </cell>
          <cell r="D3759" t="str">
            <v>Pih: Suministro E Instalacion Cinta Pvc Sella Junta (0.22) Para Tanque De Almacenamiento</v>
          </cell>
          <cell r="E3759" t="str">
            <v>ML</v>
          </cell>
          <cell r="F3759">
            <v>55729.87</v>
          </cell>
          <cell r="G3759">
            <v>42578</v>
          </cell>
        </row>
        <row r="3760">
          <cell r="C3760">
            <v>7058</v>
          </cell>
          <cell r="D3760" t="str">
            <v>Pih: Excavacion Tanque De Tratamiento Agua Residuales Inclute Retroexcavadora</v>
          </cell>
          <cell r="E3760" t="str">
            <v>M3</v>
          </cell>
          <cell r="F3760">
            <v>29661.38</v>
          </cell>
          <cell r="G3760">
            <v>42578</v>
          </cell>
        </row>
        <row r="3761">
          <cell r="C3761">
            <v>7059</v>
          </cell>
          <cell r="D3761" t="str">
            <v xml:space="preserve"> Pih. Suministro E Instalacion De Alarma De Area 3 Gases Medicinales</v>
          </cell>
          <cell r="E3761" t="str">
            <v>UN</v>
          </cell>
          <cell r="F3761">
            <v>14099173.4</v>
          </cell>
          <cell r="G3761">
            <v>42579</v>
          </cell>
        </row>
        <row r="3762">
          <cell r="C3762">
            <v>7061</v>
          </cell>
          <cell r="D3762" t="str">
            <v>Pih: Placa En Concreto Para Fondo De Tanque Subterreaneo 4000 Psi</v>
          </cell>
          <cell r="E3762" t="str">
            <v>M3</v>
          </cell>
          <cell r="F3762">
            <v>845914.54</v>
          </cell>
          <cell r="G3762">
            <v>42578</v>
          </cell>
        </row>
        <row r="3763">
          <cell r="C3763">
            <v>7062</v>
          </cell>
          <cell r="D3763" t="str">
            <v>Pih. Lente Varifocal Para Camara Fija</v>
          </cell>
          <cell r="E3763" t="str">
            <v>UN</v>
          </cell>
          <cell r="F3763">
            <v>446207.39</v>
          </cell>
          <cell r="G3763">
            <v>42579</v>
          </cell>
        </row>
        <row r="3764">
          <cell r="C3764">
            <v>7064</v>
          </cell>
          <cell r="D3764" t="str">
            <v>Pih. Cable Coaxial Rg-6U</v>
          </cell>
          <cell r="E3764" t="str">
            <v>ML</v>
          </cell>
          <cell r="F3764">
            <v>7280.61</v>
          </cell>
          <cell r="G3764">
            <v>42579</v>
          </cell>
        </row>
        <row r="3765">
          <cell r="C3765">
            <v>7065</v>
          </cell>
          <cell r="D3765" t="str">
            <v>Pih. Suministro E Instalacion De Caja De Corte Para 3 Gases Medicinales</v>
          </cell>
          <cell r="E3765" t="str">
            <v>UN</v>
          </cell>
          <cell r="F3765">
            <v>1844986.4</v>
          </cell>
          <cell r="G3765">
            <v>42579</v>
          </cell>
        </row>
        <row r="3766">
          <cell r="C3766">
            <v>7067</v>
          </cell>
          <cell r="D3766" t="str">
            <v>Pih. Suministro E Instalacion De Valvula De Corte 1/2"</v>
          </cell>
          <cell r="E3766" t="str">
            <v>UN</v>
          </cell>
          <cell r="F3766">
            <v>295270.01</v>
          </cell>
          <cell r="G3766">
            <v>42579</v>
          </cell>
        </row>
        <row r="3767">
          <cell r="C3767">
            <v>7068</v>
          </cell>
          <cell r="D3767" t="str">
            <v>Pih. Conectores Bnc</v>
          </cell>
          <cell r="E3767" t="str">
            <v>UN</v>
          </cell>
          <cell r="F3767">
            <v>12803.61</v>
          </cell>
          <cell r="G3767">
            <v>42579</v>
          </cell>
        </row>
        <row r="3768">
          <cell r="C3768">
            <v>7069</v>
          </cell>
          <cell r="D3768" t="str">
            <v>Pih: Muro En Concreto Foso Ascensor E= 0,20 4000 Psi</v>
          </cell>
          <cell r="E3768" t="str">
            <v>M3</v>
          </cell>
          <cell r="F3768">
            <v>936585.2</v>
          </cell>
          <cell r="G3768">
            <v>42577</v>
          </cell>
        </row>
        <row r="3769">
          <cell r="C3769">
            <v>7070</v>
          </cell>
          <cell r="D3769" t="str">
            <v>Pih. Cable Vehicular Polarizado 14 Awg</v>
          </cell>
          <cell r="E3769" t="str">
            <v>ML</v>
          </cell>
          <cell r="F3769">
            <v>4779.8900000000003</v>
          </cell>
          <cell r="G3769">
            <v>42579</v>
          </cell>
        </row>
        <row r="3770">
          <cell r="C3770">
            <v>7071</v>
          </cell>
          <cell r="D3770" t="str">
            <v>Pih. Suministro E Instalacion De Valvula De Corte 3/4"</v>
          </cell>
          <cell r="E3770" t="str">
            <v>UN</v>
          </cell>
          <cell r="F3770">
            <v>326362.01</v>
          </cell>
          <cell r="G3770">
            <v>42579</v>
          </cell>
        </row>
        <row r="3771">
          <cell r="C3771">
            <v>7072</v>
          </cell>
          <cell r="D3771" t="str">
            <v>Pih. Adaptador De Corriente Para Camaras</v>
          </cell>
          <cell r="E3771" t="str">
            <v>UN</v>
          </cell>
          <cell r="F3771">
            <v>169377.49</v>
          </cell>
          <cell r="G3771">
            <v>42579</v>
          </cell>
        </row>
        <row r="3772">
          <cell r="C3772">
            <v>7073</v>
          </cell>
          <cell r="D3772" t="str">
            <v>Pih. Suministro E Instalacion De Valvula De Corte 1"</v>
          </cell>
          <cell r="E3772" t="str">
            <v>UN</v>
          </cell>
          <cell r="F3772">
            <v>559870.01</v>
          </cell>
          <cell r="G3772">
            <v>42579</v>
          </cell>
        </row>
        <row r="3773">
          <cell r="C3773">
            <v>7074</v>
          </cell>
          <cell r="D3773" t="str">
            <v>Pih. Suministro E Instalacion De Tomas Gases Medicinales (Oxigeno, Aire, Vacio)</v>
          </cell>
          <cell r="E3773" t="str">
            <v>UN</v>
          </cell>
          <cell r="F3773">
            <v>644193.4</v>
          </cell>
          <cell r="G3773">
            <v>42579</v>
          </cell>
        </row>
        <row r="3774">
          <cell r="C3774">
            <v>7075</v>
          </cell>
          <cell r="D3774" t="str">
            <v>Pih: Accesorio De Organizacion Fijacion</v>
          </cell>
          <cell r="E3774" t="str">
            <v>GL</v>
          </cell>
          <cell r="F3774">
            <v>1138715.99</v>
          </cell>
          <cell r="G3774">
            <v>42578</v>
          </cell>
        </row>
        <row r="3775">
          <cell r="C3775">
            <v>7076</v>
          </cell>
          <cell r="D3775" t="str">
            <v>Pih. Division De Baño En Lamina Con Recubrimiento Electrostatico</v>
          </cell>
          <cell r="E3775" t="str">
            <v>M2</v>
          </cell>
          <cell r="F3775">
            <v>964438.4</v>
          </cell>
          <cell r="G3775">
            <v>42579</v>
          </cell>
        </row>
        <row r="3776">
          <cell r="C3776">
            <v>7077</v>
          </cell>
          <cell r="D3776" t="str">
            <v>Pih: Capacitacion Basica</v>
          </cell>
          <cell r="E3776" t="str">
            <v>UN</v>
          </cell>
          <cell r="F3776">
            <v>0</v>
          </cell>
          <cell r="G3776">
            <v>42578</v>
          </cell>
        </row>
        <row r="3777">
          <cell r="C3777">
            <v>7078</v>
          </cell>
          <cell r="D3777" t="str">
            <v>Pih. Monitor Lcd De 21" Para Cctv Con Puerto Rgb/Vga</v>
          </cell>
          <cell r="E3777" t="str">
            <v>UN</v>
          </cell>
          <cell r="F3777">
            <v>3062040.98</v>
          </cell>
          <cell r="G3777">
            <v>42579</v>
          </cell>
        </row>
        <row r="3778">
          <cell r="C3778">
            <v>7079</v>
          </cell>
          <cell r="D3778" t="str">
            <v>Pih. Vidrio Templado De 6 Mm</v>
          </cell>
          <cell r="E3778" t="str">
            <v>M2</v>
          </cell>
          <cell r="F3778">
            <v>182778.56</v>
          </cell>
          <cell r="G3778">
            <v>42579</v>
          </cell>
        </row>
        <row r="3779">
          <cell r="C3779">
            <v>7082</v>
          </cell>
          <cell r="D3779" t="str">
            <v>Pih. Sofware De Acceso Remoto</v>
          </cell>
          <cell r="E3779" t="str">
            <v>UN</v>
          </cell>
          <cell r="F3779">
            <v>3265936.98</v>
          </cell>
          <cell r="G3779">
            <v>42579</v>
          </cell>
        </row>
        <row r="3780">
          <cell r="C3780">
            <v>7084</v>
          </cell>
          <cell r="D3780" t="str">
            <v>Pih: Ups De 6 Kva</v>
          </cell>
          <cell r="E3780" t="str">
            <v>UN</v>
          </cell>
          <cell r="F3780">
            <v>16902946.539999999</v>
          </cell>
          <cell r="G3780">
            <v>42578</v>
          </cell>
        </row>
        <row r="3781">
          <cell r="C3781">
            <v>7085</v>
          </cell>
          <cell r="D3781" t="str">
            <v>Pih. Capacitacion Basica</v>
          </cell>
          <cell r="E3781" t="str">
            <v>UN</v>
          </cell>
          <cell r="F3781">
            <v>1831050</v>
          </cell>
          <cell r="G3781">
            <v>42579</v>
          </cell>
        </row>
        <row r="3782">
          <cell r="C3782">
            <v>7086</v>
          </cell>
          <cell r="D3782" t="str">
            <v>Pih. Sensor De Alarma</v>
          </cell>
          <cell r="E3782" t="str">
            <v>UN</v>
          </cell>
          <cell r="F3782">
            <v>400565.99</v>
          </cell>
          <cell r="G3782">
            <v>42579</v>
          </cell>
        </row>
        <row r="3783">
          <cell r="C3783">
            <v>7087</v>
          </cell>
          <cell r="D3783" t="str">
            <v>Pih. Sirena</v>
          </cell>
          <cell r="E3783" t="str">
            <v>UN</v>
          </cell>
          <cell r="F3783">
            <v>306065.99</v>
          </cell>
          <cell r="G3783">
            <v>42579</v>
          </cell>
        </row>
        <row r="3784">
          <cell r="C3784">
            <v>7088</v>
          </cell>
          <cell r="D3784" t="str">
            <v>Pih. Panel De Alarma 6 Zonas</v>
          </cell>
          <cell r="E3784" t="str">
            <v>UN</v>
          </cell>
          <cell r="F3784">
            <v>2729569.9</v>
          </cell>
          <cell r="G3784">
            <v>42579</v>
          </cell>
        </row>
        <row r="3785">
          <cell r="C3785">
            <v>7090</v>
          </cell>
          <cell r="D3785" t="str">
            <v>Pih: Toma Polo A Tierra Aislado 15A Color Naranja Tipo Hospitalario</v>
          </cell>
          <cell r="E3785" t="str">
            <v>UN</v>
          </cell>
          <cell r="F3785">
            <v>49679.94</v>
          </cell>
          <cell r="G3785">
            <v>42578</v>
          </cell>
        </row>
        <row r="3786">
          <cell r="C3786">
            <v>7091</v>
          </cell>
          <cell r="D3786" t="str">
            <v>Pih. Cable De Instrumentacion Con Proteccion 2 X 16 Para Alarmas</v>
          </cell>
          <cell r="E3786" t="str">
            <v>ML</v>
          </cell>
          <cell r="F3786">
            <v>10992.8</v>
          </cell>
          <cell r="G3786">
            <v>42579</v>
          </cell>
        </row>
        <row r="3787">
          <cell r="C3787">
            <v>7092</v>
          </cell>
          <cell r="D3787" t="str">
            <v>Pih: Cable 3 N0. 12Thhn Fase Azul</v>
          </cell>
          <cell r="E3787" t="str">
            <v>ML</v>
          </cell>
          <cell r="F3787">
            <v>17980.14</v>
          </cell>
          <cell r="G3787">
            <v>42583</v>
          </cell>
        </row>
        <row r="3788">
          <cell r="C3788">
            <v>7093</v>
          </cell>
          <cell r="D3788" t="str">
            <v>Pih: Terminales De Autodesforre 3M</v>
          </cell>
          <cell r="E3788" t="str">
            <v>UN</v>
          </cell>
          <cell r="F3788">
            <v>5315.89</v>
          </cell>
          <cell r="G3788">
            <v>42578</v>
          </cell>
        </row>
        <row r="3789">
          <cell r="C3789">
            <v>7094</v>
          </cell>
          <cell r="D3789" t="str">
            <v>Pih. Cerradura De Acceso</v>
          </cell>
          <cell r="E3789" t="str">
            <v>UN</v>
          </cell>
          <cell r="F3789">
            <v>128314.46</v>
          </cell>
          <cell r="G3789">
            <v>42579</v>
          </cell>
        </row>
        <row r="3790">
          <cell r="C3790">
            <v>7095</v>
          </cell>
          <cell r="D3790" t="str">
            <v>Pih. Cerradura De Interiores</v>
          </cell>
          <cell r="E3790" t="str">
            <v>UN</v>
          </cell>
          <cell r="F3790">
            <v>99875.95</v>
          </cell>
          <cell r="G3790">
            <v>42579</v>
          </cell>
        </row>
        <row r="3791">
          <cell r="C3791">
            <v>7096</v>
          </cell>
          <cell r="D3791" t="str">
            <v>Pih. Cerradura De Baño</v>
          </cell>
          <cell r="E3791" t="str">
            <v>UN</v>
          </cell>
          <cell r="F3791">
            <v>67082.460000000006</v>
          </cell>
          <cell r="G3791">
            <v>42579</v>
          </cell>
        </row>
        <row r="3792">
          <cell r="C3792">
            <v>7097</v>
          </cell>
          <cell r="D3792" t="str">
            <v>Pih: Tablero De 12 Circuitos Con Espacio Para Totalizador</v>
          </cell>
          <cell r="E3792" t="str">
            <v>UN</v>
          </cell>
          <cell r="F3792">
            <v>388332.84</v>
          </cell>
          <cell r="G3792">
            <v>42578</v>
          </cell>
        </row>
        <row r="3793">
          <cell r="C3793">
            <v>7098</v>
          </cell>
          <cell r="D3793" t="str">
            <v>Pih. Tuberia Emt De 1 1/2" Con Accesorios (Curvas, Conectores, Grapas)</v>
          </cell>
          <cell r="E3793" t="str">
            <v>ML</v>
          </cell>
          <cell r="F3793">
            <v>26524.44</v>
          </cell>
          <cell r="G3793">
            <v>42578</v>
          </cell>
        </row>
        <row r="3794">
          <cell r="C3794">
            <v>7099</v>
          </cell>
          <cell r="D3794" t="str">
            <v>Pih: Totalizador Industrial De 3 X 50A</v>
          </cell>
          <cell r="E3794" t="str">
            <v>UN</v>
          </cell>
          <cell r="F3794">
            <v>484137.48</v>
          </cell>
          <cell r="G3794">
            <v>42578</v>
          </cell>
        </row>
        <row r="3795">
          <cell r="C3795">
            <v>7100</v>
          </cell>
          <cell r="D3795" t="str">
            <v>Pih. Tuberia Emt De 1 1/2" Con Accesorios (Curvas, Conectores, Grapas)</v>
          </cell>
          <cell r="E3795" t="str">
            <v>ML</v>
          </cell>
          <cell r="F3795">
            <v>26524.44</v>
          </cell>
          <cell r="G3795">
            <v>42579</v>
          </cell>
        </row>
        <row r="3796">
          <cell r="C3796">
            <v>7101</v>
          </cell>
          <cell r="D3796" t="str">
            <v>Pih. Tuberia Pvc De 1/2" Con Accesorios (Curvas, Conectores, Grapas)</v>
          </cell>
          <cell r="E3796" t="str">
            <v>ML</v>
          </cell>
          <cell r="F3796">
            <v>8371.7800000000007</v>
          </cell>
          <cell r="G3796">
            <v>42579</v>
          </cell>
        </row>
        <row r="3797">
          <cell r="C3797">
            <v>7102</v>
          </cell>
          <cell r="D3797" t="str">
            <v>Pih. Tuberia Pvc De 3/4" Con Acessorios (Curvas, Conectores, Grapas)</v>
          </cell>
          <cell r="E3797" t="str">
            <v>ML</v>
          </cell>
          <cell r="F3797">
            <v>9276.7800000000007</v>
          </cell>
          <cell r="G3797">
            <v>42579</v>
          </cell>
        </row>
        <row r="3798">
          <cell r="C3798">
            <v>7103</v>
          </cell>
          <cell r="D3798" t="str">
            <v>Pih. Caja 5800 (2 X 4) Plastica</v>
          </cell>
          <cell r="E3798" t="str">
            <v>UN</v>
          </cell>
          <cell r="F3798">
            <v>4685.8900000000003</v>
          </cell>
          <cell r="G3798">
            <v>42579</v>
          </cell>
        </row>
        <row r="3799">
          <cell r="C3799">
            <v>7104</v>
          </cell>
          <cell r="D3799" t="str">
            <v>Pih. Totalizador Industrial De 3 X 30A</v>
          </cell>
          <cell r="E3799" t="str">
            <v>UN</v>
          </cell>
          <cell r="F3799">
            <v>358557.48</v>
          </cell>
          <cell r="G3799">
            <v>42578</v>
          </cell>
        </row>
        <row r="3800">
          <cell r="C3800">
            <v>7105</v>
          </cell>
          <cell r="D3800" t="str">
            <v>Pih. Caja 2400 (4 X 4) Plastica</v>
          </cell>
          <cell r="E3800" t="str">
            <v>UN</v>
          </cell>
          <cell r="F3800">
            <v>5000.8900000000003</v>
          </cell>
          <cell r="G3800">
            <v>42579</v>
          </cell>
        </row>
        <row r="3801">
          <cell r="C3801">
            <v>7106</v>
          </cell>
          <cell r="D3801" t="str">
            <v>Pih. Caja De Paso De 15 X 15</v>
          </cell>
          <cell r="E3801" t="str">
            <v>UN</v>
          </cell>
          <cell r="F3801">
            <v>26590.78</v>
          </cell>
          <cell r="G3801">
            <v>42579</v>
          </cell>
        </row>
        <row r="3802">
          <cell r="C3802">
            <v>7107</v>
          </cell>
          <cell r="D3802" t="str">
            <v>Pih. Caja De Paso De 20 X 20</v>
          </cell>
          <cell r="E3802" t="str">
            <v>UN</v>
          </cell>
          <cell r="F3802">
            <v>32890.78</v>
          </cell>
          <cell r="G3802">
            <v>42579</v>
          </cell>
        </row>
        <row r="3803">
          <cell r="C3803">
            <v>7108</v>
          </cell>
          <cell r="D3803" t="str">
            <v>Pih. Breaker Monopolar De 1 X 20 Amperios</v>
          </cell>
          <cell r="E3803" t="str">
            <v>UN</v>
          </cell>
          <cell r="F3803">
            <v>21695.89</v>
          </cell>
          <cell r="G3803">
            <v>42579</v>
          </cell>
        </row>
        <row r="3804">
          <cell r="C3804">
            <v>7109</v>
          </cell>
          <cell r="D3804" t="str">
            <v>Pih. Acometida Ups 3 - 8 Kva</v>
          </cell>
          <cell r="E3804" t="str">
            <v>ML</v>
          </cell>
          <cell r="F3804">
            <v>69137.88</v>
          </cell>
          <cell r="G3804">
            <v>42579</v>
          </cell>
        </row>
        <row r="3805">
          <cell r="C3805">
            <v>7110</v>
          </cell>
          <cell r="D3805" t="str">
            <v>Pih. Tuberia Emt De 1/2" Con Accesorios (Curvas, Conectores, Grapas)</v>
          </cell>
          <cell r="E3805" t="str">
            <v>ML</v>
          </cell>
          <cell r="F3805">
            <v>13284.72</v>
          </cell>
          <cell r="G3805">
            <v>42579</v>
          </cell>
        </row>
        <row r="3806">
          <cell r="C3806">
            <v>7111</v>
          </cell>
          <cell r="D3806" t="str">
            <v>Pih. Tuberia Emt De 3/4" Con Accesorios (Curvas, Conectores, Grapas)</v>
          </cell>
          <cell r="E3806" t="str">
            <v>ML</v>
          </cell>
          <cell r="F3806">
            <v>17142.62</v>
          </cell>
          <cell r="G3806">
            <v>42579</v>
          </cell>
        </row>
        <row r="3807">
          <cell r="C3807">
            <v>7112</v>
          </cell>
          <cell r="D3807" t="str">
            <v>Pih. Instalacion Ysuministro Puerta 0.70 X 2.40</v>
          </cell>
          <cell r="E3807" t="str">
            <v>UN</v>
          </cell>
          <cell r="F3807">
            <v>811747.11</v>
          </cell>
          <cell r="G3807">
            <v>42579</v>
          </cell>
        </row>
        <row r="3808">
          <cell r="C3808">
            <v>7113</v>
          </cell>
          <cell r="D3808" t="str">
            <v>Pih. Fallebas</v>
          </cell>
          <cell r="E3808" t="str">
            <v>UN</v>
          </cell>
          <cell r="F3808">
            <v>65521.37</v>
          </cell>
          <cell r="G3808">
            <v>42579</v>
          </cell>
        </row>
        <row r="3809">
          <cell r="C3809">
            <v>7114</v>
          </cell>
          <cell r="D3809" t="str">
            <v>Pih. Certificacion De Puntos De Datos</v>
          </cell>
          <cell r="E3809" t="str">
            <v>UN</v>
          </cell>
          <cell r="F3809">
            <v>61035</v>
          </cell>
          <cell r="G3809">
            <v>42579</v>
          </cell>
        </row>
        <row r="3810">
          <cell r="C3810">
            <v>7115</v>
          </cell>
          <cell r="D3810" t="str">
            <v>Pih. Excavacion A Maquina Y Retiro De Material</v>
          </cell>
          <cell r="E3810" t="str">
            <v>M3</v>
          </cell>
          <cell r="F3810">
            <v>28400.28</v>
          </cell>
          <cell r="G3810">
            <v>42579</v>
          </cell>
        </row>
        <row r="3811">
          <cell r="C3811">
            <v>7116</v>
          </cell>
          <cell r="D3811" t="str">
            <v>Pih. Ascensor 5 Paradas</v>
          </cell>
          <cell r="E3811" t="str">
            <v>UN</v>
          </cell>
          <cell r="F3811">
            <v>146805456</v>
          </cell>
          <cell r="G3811">
            <v>42583</v>
          </cell>
        </row>
        <row r="3812">
          <cell r="C3812">
            <v>7117</v>
          </cell>
          <cell r="D3812" t="str">
            <v>Pih. Ascensor Camillero 5 Paradas</v>
          </cell>
          <cell r="E3812" t="str">
            <v>UN</v>
          </cell>
          <cell r="F3812">
            <v>223313800.06</v>
          </cell>
          <cell r="G3812">
            <v>42583</v>
          </cell>
        </row>
        <row r="3813">
          <cell r="C3813">
            <v>7118</v>
          </cell>
          <cell r="D3813" t="str">
            <v>Pih. Gabinete De 1.55 M</v>
          </cell>
          <cell r="E3813" t="str">
            <v>UN</v>
          </cell>
          <cell r="F3813">
            <v>4168628.43</v>
          </cell>
          <cell r="G3813">
            <v>42583</v>
          </cell>
        </row>
        <row r="3814">
          <cell r="C3814">
            <v>7119</v>
          </cell>
          <cell r="D3814" t="str">
            <v>Pih. Modulo De 1 Jack Rj45, Cat 6</v>
          </cell>
          <cell r="E3814" t="str">
            <v>UN</v>
          </cell>
          <cell r="F3814">
            <v>34037.620000000003</v>
          </cell>
          <cell r="G3814">
            <v>42583</v>
          </cell>
        </row>
        <row r="3815">
          <cell r="C3815">
            <v>7120</v>
          </cell>
          <cell r="D3815" t="str">
            <v>Pih. Switch De 16 Puertos X 10/100 Basetx No Administrable</v>
          </cell>
          <cell r="E3815" t="str">
            <v>UN</v>
          </cell>
          <cell r="F3815">
            <v>2393531.33</v>
          </cell>
          <cell r="G3815">
            <v>42584</v>
          </cell>
        </row>
        <row r="3816">
          <cell r="C3816">
            <v>7121</v>
          </cell>
          <cell r="D3816" t="str">
            <v>Pih. Camara Fija Autoiris Color 480 Tvl Dia / Noche</v>
          </cell>
          <cell r="E3816" t="str">
            <v>UN</v>
          </cell>
          <cell r="F3816">
            <v>2478735</v>
          </cell>
          <cell r="G3816">
            <v>42580</v>
          </cell>
        </row>
        <row r="3817">
          <cell r="C3817">
            <v>7122</v>
          </cell>
          <cell r="D3817" t="str">
            <v>Pih. Videograbador De 16 Canales Con Dd De 1024 Gb</v>
          </cell>
          <cell r="E3817" t="str">
            <v>UN</v>
          </cell>
          <cell r="F3817">
            <v>7055531.3300000001</v>
          </cell>
          <cell r="G3817">
            <v>42584</v>
          </cell>
        </row>
        <row r="3818">
          <cell r="C3818">
            <v>7123</v>
          </cell>
          <cell r="D3818" t="str">
            <v>Pih. Construccion , Instalacion Y Puesta De Planta De Tratamiento - Tanques (Eqa-01, D=1,7 M- Mbbr-01, D=1,30;  Cla-01 D=1,7 Mts) Incluye :  Tanque De Tratamiento Biologico - Tablero Electrico - Soplador Regenerativo - Bombas Sumergibles, Dosificadoras, Tuberias Y Valvula</v>
          </cell>
          <cell r="E3818" t="str">
            <v>UN</v>
          </cell>
          <cell r="F3818">
            <v>137500000</v>
          </cell>
          <cell r="G3818">
            <v>42583</v>
          </cell>
        </row>
        <row r="3819">
          <cell r="C3819">
            <v>7124</v>
          </cell>
          <cell r="D3819" t="str">
            <v>Pih. Tanque Industrial Subterraneo, Cilindrico Horizontal Con Fondo Abombados De 42000 Lts, Diametro 2,60 Mt, Longitud De 8 Mt, Espesor 10 Mm Rn Plastico Reforzado En Fibra De Vidrio.</v>
          </cell>
          <cell r="E3819" t="str">
            <v>UN</v>
          </cell>
          <cell r="F3819">
            <v>55482970.899999999</v>
          </cell>
          <cell r="G3819">
            <v>42583</v>
          </cell>
        </row>
        <row r="3820">
          <cell r="C3820">
            <v>7125</v>
          </cell>
          <cell r="D3820" t="str">
            <v>Pih. Multitoma Para Gabinete Tipo Hospitalario Para Rack</v>
          </cell>
          <cell r="E3820" t="str">
            <v>UN</v>
          </cell>
          <cell r="F3820">
            <v>355280.35</v>
          </cell>
          <cell r="G3820">
            <v>42584</v>
          </cell>
        </row>
        <row r="3821">
          <cell r="C3821">
            <v>7126</v>
          </cell>
          <cell r="D3821" t="str">
            <v>Pih. Ups De 6 Kva</v>
          </cell>
          <cell r="E3821" t="str">
            <v>UN</v>
          </cell>
          <cell r="F3821">
            <v>16907407.84</v>
          </cell>
          <cell r="G3821">
            <v>42584</v>
          </cell>
        </row>
        <row r="3822">
          <cell r="C3822">
            <v>7127</v>
          </cell>
          <cell r="D3822" t="str">
            <v>Pih. Provision Para Publicacion Y Gestion Social</v>
          </cell>
          <cell r="E3822" t="str">
            <v>GL</v>
          </cell>
          <cell r="F3822">
            <v>534217877.10000002</v>
          </cell>
          <cell r="G3822">
            <v>42580</v>
          </cell>
        </row>
        <row r="3823">
          <cell r="C3823">
            <v>7137</v>
          </cell>
          <cell r="D3823" t="str">
            <v>Manejo Y Control De Aguas (Ver Diseño)</v>
          </cell>
          <cell r="E3823" t="str">
            <v>GL</v>
          </cell>
          <cell r="F3823">
            <v>47124000</v>
          </cell>
          <cell r="G3823">
            <v>42587</v>
          </cell>
        </row>
        <row r="3824">
          <cell r="C3824">
            <v>7138</v>
          </cell>
          <cell r="D3824" t="str">
            <v>Demolicion De Zonas De Vivienda</v>
          </cell>
          <cell r="E3824" t="str">
            <v>M2</v>
          </cell>
          <cell r="F3824">
            <v>17462.5</v>
          </cell>
          <cell r="G3824">
            <v>42587</v>
          </cell>
        </row>
        <row r="3825">
          <cell r="C3825">
            <v>7139</v>
          </cell>
          <cell r="D3825" t="str">
            <v>Adecuacion Y Restauracion De Zonas Aledañas Que Se Cancelaran Por Actividades Realizadas Hasta Agotar Monto</v>
          </cell>
          <cell r="E3825" t="str">
            <v>GL</v>
          </cell>
          <cell r="F3825">
            <v>269178000</v>
          </cell>
          <cell r="G3825">
            <v>42587</v>
          </cell>
        </row>
        <row r="3826">
          <cell r="C3826">
            <v>7140</v>
          </cell>
          <cell r="D3826" t="str">
            <v>Construccion De Puentes Peatonales, Longitud = 6.00 Metros (Ver Diseño)</v>
          </cell>
          <cell r="E3826" t="str">
            <v>UN</v>
          </cell>
          <cell r="F3826">
            <v>62832000</v>
          </cell>
          <cell r="G3826">
            <v>42587</v>
          </cell>
        </row>
        <row r="3827">
          <cell r="C3827">
            <v>7141</v>
          </cell>
          <cell r="D3827" t="str">
            <v>Limpieza General (Ver Diseño)</v>
          </cell>
          <cell r="E3827" t="str">
            <v>M3</v>
          </cell>
          <cell r="F3827">
            <v>38620</v>
          </cell>
          <cell r="G3827">
            <v>42587</v>
          </cell>
        </row>
        <row r="3828">
          <cell r="C3828">
            <v>7142</v>
          </cell>
          <cell r="D3828" t="str">
            <v>Pasacalles De 1.00 X 6.00 Metros (Ver Diseño)</v>
          </cell>
          <cell r="E3828" t="str">
            <v>UN</v>
          </cell>
          <cell r="F3828">
            <v>235620</v>
          </cell>
          <cell r="G3828">
            <v>42587</v>
          </cell>
        </row>
        <row r="3829">
          <cell r="C3829">
            <v>7143</v>
          </cell>
          <cell r="D3829" t="str">
            <v>Valla Informativa De 3.00 X 6.00 Metros Con Estructura De Fijacion En Cercha Metalica (Ver Diseño)</v>
          </cell>
          <cell r="E3829" t="str">
            <v>UN</v>
          </cell>
          <cell r="F3829">
            <v>10566400</v>
          </cell>
          <cell r="G3829">
            <v>42587</v>
          </cell>
        </row>
        <row r="3830">
          <cell r="C3830">
            <v>7144</v>
          </cell>
          <cell r="D3830" t="str">
            <v>Manejo Socio Ambiental (Ver Diseño)</v>
          </cell>
          <cell r="E3830" t="str">
            <v>GL</v>
          </cell>
          <cell r="F3830">
            <v>23562000</v>
          </cell>
          <cell r="G3830">
            <v>42587</v>
          </cell>
        </row>
        <row r="3831">
          <cell r="C3831">
            <v>7145</v>
          </cell>
          <cell r="D3831" t="str">
            <v>Diseño Del Proyecto De Canalizacion</v>
          </cell>
          <cell r="E3831" t="str">
            <v>GL</v>
          </cell>
          <cell r="F3831">
            <v>55000000</v>
          </cell>
          <cell r="G3831">
            <v>42587</v>
          </cell>
        </row>
        <row r="3832">
          <cell r="C3832">
            <v>7146</v>
          </cell>
          <cell r="D3832" t="str">
            <v>Adquisicion De Viviendas Que Impidan La Canalizacion Del Arroyo Hasta Agotar Monto</v>
          </cell>
          <cell r="E3832" t="str">
            <v>GL</v>
          </cell>
          <cell r="F3832">
            <v>420000000</v>
          </cell>
          <cell r="G3832">
            <v>42587</v>
          </cell>
        </row>
        <row r="3833">
          <cell r="C3833">
            <v>7147</v>
          </cell>
          <cell r="D3833" t="str">
            <v>Suministro E Instalacion De Tuberia De Agua Potable De 2" De Diametro En Pvc, Incluye Excavacion (Ver Diseño)</v>
          </cell>
          <cell r="E3833" t="str">
            <v>ML</v>
          </cell>
          <cell r="F3833">
            <v>149226</v>
          </cell>
          <cell r="G3833">
            <v>42587</v>
          </cell>
        </row>
        <row r="3834">
          <cell r="C3834">
            <v>7148</v>
          </cell>
          <cell r="D3834" t="str">
            <v>Suministro E Instalacion De Tuberia Sanitaria De 8" En Pvc, Incluye Excavacion (Ver Diseño)</v>
          </cell>
          <cell r="E3834" t="str">
            <v>ML</v>
          </cell>
          <cell r="F3834">
            <v>148500</v>
          </cell>
          <cell r="G3834">
            <v>42587</v>
          </cell>
        </row>
        <row r="3835">
          <cell r="C3835">
            <v>7152</v>
          </cell>
          <cell r="D3835" t="str">
            <v>Pilote Pre Excavado D = 0.60 Metros, En Concreto De 4000 Psi</v>
          </cell>
          <cell r="E3835" t="str">
            <v>ML</v>
          </cell>
          <cell r="F3835">
            <v>556845.42000000004</v>
          </cell>
          <cell r="G3835">
            <v>42591</v>
          </cell>
        </row>
        <row r="3836">
          <cell r="C3836">
            <v>7155</v>
          </cell>
          <cell r="D3836" t="str">
            <v>Demolición De Pilote D = 0.60 Metros De Concreto Armado</v>
          </cell>
          <cell r="E3836" t="str">
            <v>ML</v>
          </cell>
          <cell r="F3836">
            <v>141068.20000000001</v>
          </cell>
          <cell r="G3836">
            <v>42587</v>
          </cell>
        </row>
        <row r="3837">
          <cell r="C3837">
            <v>7158</v>
          </cell>
          <cell r="D3837" t="str">
            <v>Viga De Atado / Coronación De Pantalla Pilotes De 0.60 X 0.40 Metros</v>
          </cell>
          <cell r="E3837" t="str">
            <v>ML</v>
          </cell>
          <cell r="F3837">
            <v>360051.26</v>
          </cell>
          <cell r="G3837">
            <v>42587</v>
          </cell>
        </row>
        <row r="3838">
          <cell r="C3838">
            <v>7159</v>
          </cell>
          <cell r="D3838" t="str">
            <v>Cerramiento En Malla Eslabonada H = 1.80 Metros, Incluye Desmontaje (Varios Usos)</v>
          </cell>
          <cell r="E3838" t="str">
            <v>ML</v>
          </cell>
          <cell r="F3838">
            <v>37356.58</v>
          </cell>
          <cell r="G3838">
            <v>42587</v>
          </cell>
        </row>
        <row r="3839">
          <cell r="C3839">
            <v>7160</v>
          </cell>
          <cell r="D3839" t="str">
            <v>Prvc. Instalacion De Codos Grp Y/O Pvc Dn 1500 Pn=1 Sn 2500 (0-30º)</v>
          </cell>
          <cell r="E3839" t="str">
            <v>UN</v>
          </cell>
          <cell r="F3839">
            <v>877801.84</v>
          </cell>
          <cell r="G3839">
            <v>42591</v>
          </cell>
        </row>
        <row r="3840">
          <cell r="C3840">
            <v>7161</v>
          </cell>
          <cell r="D3840" t="str">
            <v>Prvc. Instalacionde Tuberias En Grp Y/O Pvc De Diametro 1500 Mm, Pn=1.00 Sn 2500</v>
          </cell>
          <cell r="E3840" t="str">
            <v>ML</v>
          </cell>
          <cell r="F3840">
            <v>107589.64</v>
          </cell>
          <cell r="G3840">
            <v>42591</v>
          </cell>
        </row>
        <row r="3841">
          <cell r="C3841">
            <v>7163</v>
          </cell>
          <cell r="D3841" t="str">
            <v>Prvc. Suminidtro De Tee De 1,500 X 1,500 Mm, Sn 2500, Incluye Uniones, Accesorio Y Transporte</v>
          </cell>
          <cell r="E3841" t="str">
            <v>UN</v>
          </cell>
          <cell r="F3841">
            <v>19934000</v>
          </cell>
          <cell r="G3841">
            <v>42591</v>
          </cell>
        </row>
        <row r="3842">
          <cell r="C3842">
            <v>7165</v>
          </cell>
          <cell r="D3842" t="str">
            <v>Prvc. Suministro Codos Grp Y/O Pvc Dn 2200 Pn=1 Sn 2500 (0º-30º) Incluye Union Y Transporte</v>
          </cell>
          <cell r="E3842" t="str">
            <v>UN</v>
          </cell>
          <cell r="F3842">
            <v>10352000</v>
          </cell>
          <cell r="G3842">
            <v>42591</v>
          </cell>
        </row>
        <row r="3843">
          <cell r="C3843">
            <v>7167</v>
          </cell>
          <cell r="D3843" t="str">
            <v>Prvc. Suministro Codos Grp Y/O Pvc Dn 1500 Pn=1 Sn 2500 (0º-30º) Incluye Union Y Transporte</v>
          </cell>
          <cell r="E3843" t="str">
            <v>UN</v>
          </cell>
          <cell r="F3843">
            <v>5094000</v>
          </cell>
          <cell r="G3843">
            <v>42591</v>
          </cell>
        </row>
        <row r="3844">
          <cell r="C3844">
            <v>7169</v>
          </cell>
          <cell r="D3844" t="str">
            <v>Prvc. Suministro De Tuberia En Grp Y/O Pvc De Diametro 1500 Mm, Pn=1, Sn 2500, Incluye Union Y Transporte</v>
          </cell>
          <cell r="E3844" t="str">
            <v>ML</v>
          </cell>
          <cell r="F3844">
            <v>1634346</v>
          </cell>
          <cell r="G3844">
            <v>42591</v>
          </cell>
        </row>
        <row r="3845">
          <cell r="C3845">
            <v>7170</v>
          </cell>
          <cell r="D3845" t="str">
            <v>Prvc. Instalacion De Tee De 1,500 X 1,500 Mm, Sn 2500, Incluye Uniones, Accesorios Y Transporte</v>
          </cell>
          <cell r="E3845" t="str">
            <v>UN</v>
          </cell>
          <cell r="F3845">
            <v>815673.45</v>
          </cell>
          <cell r="G3845">
            <v>42591</v>
          </cell>
        </row>
        <row r="3846">
          <cell r="C3846">
            <v>7171</v>
          </cell>
          <cell r="D3846" t="str">
            <v>Prvc. Suplemento De Trabajo En Tensión Retiro Puente De Línea Trifásico M.T.</v>
          </cell>
          <cell r="E3846" t="str">
            <v>UN</v>
          </cell>
          <cell r="F3846">
            <v>27607.94</v>
          </cell>
          <cell r="G3846">
            <v>42591</v>
          </cell>
        </row>
        <row r="3847">
          <cell r="C3847">
            <v>7172</v>
          </cell>
          <cell r="D3847" t="str">
            <v>P. 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3847" t="str">
            <v>M2</v>
          </cell>
          <cell r="F3847">
            <v>110093.58</v>
          </cell>
          <cell r="G3847">
            <v>42599</v>
          </cell>
        </row>
        <row r="3848">
          <cell r="C3848">
            <v>7173</v>
          </cell>
          <cell r="D3848" t="str">
            <v>Desmonte De Cielo Raso A Una Altura &lt; 3.00 Metros, Incluye Retiro De Material</v>
          </cell>
          <cell r="E3848" t="str">
            <v>M2</v>
          </cell>
          <cell r="F3848">
            <v>9506.75</v>
          </cell>
          <cell r="G3848">
            <v>42600</v>
          </cell>
        </row>
        <row r="3849">
          <cell r="C3849">
            <v>7174</v>
          </cell>
          <cell r="D3849" t="str">
            <v>Desmonte De Unidad De Acondicionador De Aire Tipo Split Con Manejadora Y Reubicación (Incluye Regata, Materiales Y Puesta En Funcionamiento)</v>
          </cell>
          <cell r="E3849" t="str">
            <v>UN</v>
          </cell>
          <cell r="F3849">
            <v>400000</v>
          </cell>
          <cell r="G3849">
            <v>42601</v>
          </cell>
        </row>
        <row r="3850">
          <cell r="C3850">
            <v>7175</v>
          </cell>
          <cell r="D3850" t="str">
            <v>Dado De Anclaje De Dovelas En Concreto De 3000 Psi De 0.30 X 0.30 X 0.30 Metros, Incluye Excavación Y Acero De Refuerzo</v>
          </cell>
          <cell r="E3850" t="str">
            <v>UN</v>
          </cell>
          <cell r="F3850">
            <v>16210.76</v>
          </cell>
          <cell r="G3850">
            <v>42600</v>
          </cell>
        </row>
        <row r="3851">
          <cell r="C3851">
            <v>7177</v>
          </cell>
          <cell r="D3851" t="str">
            <v>Banca En Concreto De 3000 Psi Impermabilizado, E = 0.08 Metros Y Ancho 0.45 Metros, Incluye Acero De Refuerzo, Varilla De 3/8" En Cuadricula De 0.15 Metros En Ambos Sentidos, Con Apoyo A Cada 3.00 Metros, Altura 0.45 Metros</v>
          </cell>
          <cell r="E3851" t="str">
            <v>ML</v>
          </cell>
          <cell r="F3851">
            <v>61291.56</v>
          </cell>
          <cell r="G3851">
            <v>42604</v>
          </cell>
        </row>
        <row r="3852">
          <cell r="C3852">
            <v>7178</v>
          </cell>
          <cell r="D3852" t="str">
            <v>Plantilla De Piso En Concreto De 3000 Psi E = 0.10 Metros, Esmaltado Y Con Endurecedor</v>
          </cell>
          <cell r="E3852" t="str">
            <v>M2</v>
          </cell>
          <cell r="F3852">
            <v>69211.09</v>
          </cell>
          <cell r="G3852">
            <v>42600</v>
          </cell>
        </row>
        <row r="3853">
          <cell r="C3853">
            <v>7179</v>
          </cell>
          <cell r="D3853" t="str">
            <v>Zócalo Media Caña Con Mortero 1:4 Impermeabilizado</v>
          </cell>
          <cell r="E3853" t="str">
            <v>ML</v>
          </cell>
          <cell r="F3853">
            <v>12075.61</v>
          </cell>
          <cell r="G3853">
            <v>42600</v>
          </cell>
        </row>
        <row r="3854">
          <cell r="C3854">
            <v>7180</v>
          </cell>
          <cell r="D3854" t="str">
            <v>Suministro E Instalación De Puerta Metálica Con Mirilla De 0.20 X 0.30 Metros, Calibre 20 Por Una Faz Y Marco Calibre18, De 1.00 X 2.00 Metros, Incluye Pintura Anticorrosiva, Esmalte, Cerradura Y Herraje</v>
          </cell>
          <cell r="E3854" t="str">
            <v>UN</v>
          </cell>
          <cell r="F3854">
            <v>285437.5</v>
          </cell>
          <cell r="G3854">
            <v>42600</v>
          </cell>
        </row>
        <row r="3855">
          <cell r="C3855">
            <v>7184</v>
          </cell>
          <cell r="D3855" t="str">
            <v>Suministro E Instalación De Malla Expandida Imt-20 Calibre 2.5 Material Hr, Incluye Accesorios De Instalación (Angulos, Tornillos) Para Evitar Acceso A Estructura Metálica En Varilla De 1/2"</v>
          </cell>
          <cell r="E3855" t="str">
            <v>M2</v>
          </cell>
          <cell r="F3855">
            <v>110746.84</v>
          </cell>
          <cell r="G3855">
            <v>42601</v>
          </cell>
        </row>
        <row r="3856">
          <cell r="C3856">
            <v>7192</v>
          </cell>
          <cell r="D3856" t="str">
            <v>Suministro E Instalación De Detector De Metal Y Armas Tipo Arco, Cobertura De Pies A Cabeza 100 A 240 Vac, 50 A 60 Hz / 55 W, 1 - 200 Por Programa Para Selección De Objetivos En Forma Precisa, 1.90 X 2.20 X 0.57 Metros, Garrett</v>
          </cell>
          <cell r="E3856" t="str">
            <v>UN</v>
          </cell>
          <cell r="F3856">
            <v>16053000</v>
          </cell>
          <cell r="G3856">
            <v>42601</v>
          </cell>
        </row>
        <row r="3857">
          <cell r="C3857">
            <v>7193</v>
          </cell>
          <cell r="D3857" t="str">
            <v>Suministro De Detector De Metales Puntuales Pinpointer, 360° Y Punta, Ip66 Resistente Al Agua Y Polvo. Localización Puntual De Metal En Lugares Confinados, En Las Paredes, Madera, Garrett</v>
          </cell>
          <cell r="E3857" t="str">
            <v>UN</v>
          </cell>
          <cell r="F3857">
            <v>509240</v>
          </cell>
          <cell r="G3857">
            <v>42601</v>
          </cell>
        </row>
        <row r="3858">
          <cell r="C3858">
            <v>7194</v>
          </cell>
          <cell r="D3858" t="str">
            <v>Suministro E Instalación De Sanitario Comby 15" Antivandálico Con Su Grifería, Incluye Accesorios Para Instalación; Línea Penitenciaría</v>
          </cell>
          <cell r="E3858" t="str">
            <v>UN</v>
          </cell>
          <cell r="F3858">
            <v>3286216.67</v>
          </cell>
          <cell r="G3858">
            <v>42601</v>
          </cell>
        </row>
        <row r="3859">
          <cell r="C3859">
            <v>7195</v>
          </cell>
          <cell r="D3859" t="str">
            <v>Suministro E Instalación De Pelicula Sand Blasting</v>
          </cell>
          <cell r="E3859" t="str">
            <v>M2</v>
          </cell>
          <cell r="F3859">
            <v>46400</v>
          </cell>
          <cell r="G3859">
            <v>42601</v>
          </cell>
        </row>
        <row r="3860">
          <cell r="C3860">
            <v>7196</v>
          </cell>
          <cell r="D3860" t="str">
            <v>Suministro E Instalación De Cortina Solar Screen</v>
          </cell>
          <cell r="E3860" t="str">
            <v>M2</v>
          </cell>
          <cell r="F3860">
            <v>80000</v>
          </cell>
          <cell r="G3860">
            <v>42601</v>
          </cell>
        </row>
        <row r="3861">
          <cell r="C3861">
            <v>7197</v>
          </cell>
          <cell r="D3861" t="str">
            <v>Anclaje Con Epóxico</v>
          </cell>
          <cell r="E3861" t="str">
            <v>UN</v>
          </cell>
          <cell r="F3861">
            <v>24481.3</v>
          </cell>
          <cell r="G3861">
            <v>42604</v>
          </cell>
        </row>
        <row r="3862">
          <cell r="C3862">
            <v>7200</v>
          </cell>
          <cell r="D3862" t="str">
            <v>Edu. Columna De Confinamiento En Concreto De 4000 Psi De 0.10 X 0.20 Metros, Incluye Acero De Refuerzo  3 Varillas De 1/2", Estribos De 3/8" A Cada 0.15 Metros Y Apuntalamiento De Muro</v>
          </cell>
          <cell r="E3862" t="str">
            <v>ML</v>
          </cell>
          <cell r="F3862">
            <v>56740.65</v>
          </cell>
          <cell r="G3862">
            <v>42613</v>
          </cell>
        </row>
        <row r="3863">
          <cell r="C3863">
            <v>7201</v>
          </cell>
          <cell r="D3863" t="str">
            <v>Edu. Losa Maciza Con Vigas Descolgadas De 0,15 Cms De Espesor En Concreto De 4000 Psi Premezclado</v>
          </cell>
          <cell r="E3863" t="str">
            <v>M3</v>
          </cell>
          <cell r="F3863">
            <v>912282.65</v>
          </cell>
          <cell r="G3863">
            <v>42614</v>
          </cell>
        </row>
        <row r="3864">
          <cell r="C3864">
            <v>7202</v>
          </cell>
          <cell r="D3864" t="str">
            <v>Edu. Rampa En Concreto Premezclado Visto F'C 28 Mpa. Conjunto Estructural Viga + Losa Maciza + Descanso (Secciones Según Planos) Incluye Malla Electrosoldada Con Acabado Estriado Horizontal, Junta  E= 0,10 Mts.</v>
          </cell>
          <cell r="E3864" t="str">
            <v>M2</v>
          </cell>
          <cell r="F3864">
            <v>254475.24</v>
          </cell>
          <cell r="G3864">
            <v>42613</v>
          </cell>
        </row>
        <row r="3865">
          <cell r="C3865">
            <v>7203</v>
          </cell>
          <cell r="D3865" t="str">
            <v>Edu. Concreto Grout F´C 28 Mpa Relleno Una Celda Vertical Reforzada En Muros E:0.12 M De Ladrillo.</v>
          </cell>
          <cell r="E3865" t="str">
            <v>ML</v>
          </cell>
          <cell r="F3865">
            <v>17075.580000000002</v>
          </cell>
          <cell r="G3865">
            <v>42613</v>
          </cell>
        </row>
        <row r="3866">
          <cell r="C3866">
            <v>7213</v>
          </cell>
          <cell r="D3866" t="str">
            <v>Edu. Graderias Prefabricadas Incluye Fabricacion Y Montaje</v>
          </cell>
          <cell r="E3866" t="str">
            <v>M3</v>
          </cell>
          <cell r="F3866">
            <v>1017145.31</v>
          </cell>
          <cell r="G3866">
            <v>42613</v>
          </cell>
        </row>
        <row r="3867">
          <cell r="C3867">
            <v>7221</v>
          </cell>
          <cell r="D3867" t="str">
            <v>Edu. Cancha Flotante En Madera En Guaimaro Inmunizado Espesor 20 Mm Machimbrado Por Los Cauatro Lados  Plataforma En Triplex  De 12 Mm Cara Inferior Con Ranura En Los Durmientes De  Madera En Pino Importado De Espesor 33 Mm Y 65  Mm Inmunizados, Pads De Apoyo En Neopreno Con La Altura De 10 Mm (15 Pads X M2) Recubrimiento Impermeabilizado En Polietileno Negro Calibre 6. Acabado En Laca Transparente Aprobado Por La Fiba, Dos (2) Manos De Sellador Y Tres De Laca Incluye Pintura De Demarcion</v>
          </cell>
          <cell r="E3867" t="str">
            <v>M2</v>
          </cell>
          <cell r="F3867">
            <v>275000</v>
          </cell>
          <cell r="G3867">
            <v>42613</v>
          </cell>
        </row>
        <row r="3868">
          <cell r="C3868">
            <v>7224</v>
          </cell>
          <cell r="D3868" t="str">
            <v>Edu. Viga Corona En Concreto De Fc=4000 Psi, De 0,15 X 0,20 Mts, Incluye Acero De Refuerzo 2 D=1/2" , Estribos De D=3/8"  A Cada 0,15 Mts</v>
          </cell>
          <cell r="E3868" t="str">
            <v>ML</v>
          </cell>
          <cell r="F3868">
            <v>53509.05</v>
          </cell>
          <cell r="G3868">
            <v>42614</v>
          </cell>
        </row>
        <row r="3869">
          <cell r="C3869">
            <v>7232</v>
          </cell>
          <cell r="D3869" t="str">
            <v>Edu. Construcion De Tanque De Concreto Premezclado De 4000 Psi Con  Impermeabilizacion Integral Incluye Pasantes Para Tuberias, Tanque Contraincendio Y Tanque De Agua Potable</v>
          </cell>
          <cell r="E3869" t="str">
            <v>M3</v>
          </cell>
          <cell r="F3869">
            <v>777380.01</v>
          </cell>
          <cell r="G3869">
            <v>42613</v>
          </cell>
        </row>
        <row r="3870">
          <cell r="C3870">
            <v>7239</v>
          </cell>
          <cell r="D3870" t="str">
            <v>Edu. Columnas De Acero Calidad S355 Para Columnas Circulares</v>
          </cell>
          <cell r="E3870" t="str">
            <v>KG</v>
          </cell>
          <cell r="F3870">
            <v>5549.86</v>
          </cell>
          <cell r="G3870">
            <v>42613</v>
          </cell>
        </row>
        <row r="3871">
          <cell r="C3871">
            <v>7240</v>
          </cell>
          <cell r="D3871" t="str">
            <v>Edu. Estructura Metalica Para Placa De Anclaje Y Conexiones De Acero Calidad 5355</v>
          </cell>
          <cell r="E3871" t="str">
            <v>KG</v>
          </cell>
          <cell r="F3871">
            <v>5549.86</v>
          </cell>
          <cell r="G3871">
            <v>42613</v>
          </cell>
        </row>
        <row r="3872">
          <cell r="C3872">
            <v>7241</v>
          </cell>
          <cell r="D3872" t="str">
            <v>Edu. Suministro Y Montaje De Membrana Impermeable De  Referencia Sarnafil Adherida Referencia S327-12 Espesor De 1.2 Mm O Similar Debidamente Rematada Y Sellada En Los Bordes Perimetrales Y Contra Los Marcos De Soportes De Las Lucarnas. Incluye Pruebas De Estanqueidad</v>
          </cell>
          <cell r="E3872" t="str">
            <v>M2</v>
          </cell>
          <cell r="F3872">
            <v>71105.14</v>
          </cell>
          <cell r="G3872">
            <v>42619</v>
          </cell>
        </row>
        <row r="3873">
          <cell r="C3873">
            <v>7242</v>
          </cell>
          <cell r="D3873" t="str">
            <v>Edu. Impermeabilizacion De Tanque En Membrana Sika Plan 12 Ntr Espesor 1,2 Mm O Similar</v>
          </cell>
          <cell r="E3873" t="str">
            <v>M2</v>
          </cell>
          <cell r="F3873">
            <v>92464.78</v>
          </cell>
          <cell r="G3873">
            <v>42619</v>
          </cell>
        </row>
        <row r="3874">
          <cell r="C3874">
            <v>7243</v>
          </cell>
          <cell r="D3874" t="str">
            <v>Edu. Suministro Fabricacion Y Montaje De Superficie De Cubierta En Superboard De 19 Mm Sobre Perfiles De Soporte</v>
          </cell>
          <cell r="E3874" t="str">
            <v>M2</v>
          </cell>
          <cell r="F3874">
            <v>44623.09</v>
          </cell>
          <cell r="G3874">
            <v>42613</v>
          </cell>
        </row>
        <row r="3875">
          <cell r="C3875">
            <v>7244</v>
          </cell>
          <cell r="D3875" t="str">
            <v>Edu. Bomba Centrifuga De 5Hp  De 220/440 Voltios Motor De Alta Eficienca Trabajo Continuo / Equipo De Bombeoespecial Para El Sistema Contraincendio (Ver Diseño)</v>
          </cell>
          <cell r="E3875" t="str">
            <v>UN</v>
          </cell>
          <cell r="F3875">
            <v>3605541.63</v>
          </cell>
          <cell r="G3875">
            <v>42613</v>
          </cell>
        </row>
        <row r="3876">
          <cell r="C3876">
            <v>7245</v>
          </cell>
          <cell r="D3876" t="str">
            <v>Edu. Tragante De Aguas Lluvias De 6"</v>
          </cell>
          <cell r="E3876" t="str">
            <v>UN</v>
          </cell>
          <cell r="F3876">
            <v>762203.03</v>
          </cell>
          <cell r="G3876">
            <v>42613</v>
          </cell>
        </row>
        <row r="3877">
          <cell r="C3877">
            <v>7247</v>
          </cell>
          <cell r="D3877" t="str">
            <v>Edu. Suministro E Instalacion De Luminaria Curvoled De 40 W</v>
          </cell>
          <cell r="E3877" t="str">
            <v>UN</v>
          </cell>
          <cell r="F3877">
            <v>800427.89</v>
          </cell>
          <cell r="G3877">
            <v>42613</v>
          </cell>
        </row>
        <row r="3878">
          <cell r="C3878">
            <v>7248</v>
          </cell>
          <cell r="D3878" t="str">
            <v>Edu. Suministro E Instalacion De Down Light 12W Cw</v>
          </cell>
          <cell r="E3878" t="str">
            <v>UN</v>
          </cell>
          <cell r="F3878">
            <v>668834.02</v>
          </cell>
          <cell r="G3878">
            <v>42613</v>
          </cell>
        </row>
        <row r="3879">
          <cell r="C3879">
            <v>7249</v>
          </cell>
          <cell r="D3879" t="str">
            <v>Edu. Suministro E Instalacion De At-Proyeled 60 @68 W Cw</v>
          </cell>
          <cell r="E3879" t="str">
            <v>UN</v>
          </cell>
          <cell r="F3879">
            <v>668834.02</v>
          </cell>
          <cell r="G3879">
            <v>42613</v>
          </cell>
        </row>
        <row r="3880">
          <cell r="C3880">
            <v>7250</v>
          </cell>
          <cell r="D3880" t="str">
            <v>Edu. Suministro E Instalacion De At-Paneled Lf De 40 W 60 X 60 Cw</v>
          </cell>
          <cell r="E3880" t="str">
            <v>UN</v>
          </cell>
          <cell r="F3880">
            <v>435158.36</v>
          </cell>
          <cell r="G3880">
            <v>42613</v>
          </cell>
        </row>
        <row r="3881">
          <cell r="C3881">
            <v>7251</v>
          </cell>
          <cell r="D3881" t="str">
            <v>Edu. Suministro E Instalacion De Ventana  Sobre Cubierta En Aluminio Natural Marco En Perfileria 3831 Con Empaque  Y Con Pisavidrio A Presion Tipo Alamo, Contiene Policarbonato Alveolar De 6 Mm De Espesor Según Diseño</v>
          </cell>
          <cell r="E3881" t="str">
            <v>UN</v>
          </cell>
          <cell r="F3881">
            <v>390331.6</v>
          </cell>
          <cell r="G3881">
            <v>42613</v>
          </cell>
        </row>
        <row r="3882">
          <cell r="C3882">
            <v>7252</v>
          </cell>
          <cell r="D3882" t="str">
            <v>Edu. Suministro E Instalacion De Transformador Normalizado Seco Tipo Resina Clase H De 225 Kva De 13200 V -220 Con Termometro Digital. Incluye Celda De Transformador</v>
          </cell>
          <cell r="E3882" t="str">
            <v>UN</v>
          </cell>
          <cell r="F3882">
            <v>29335107.5</v>
          </cell>
          <cell r="G3882">
            <v>42614</v>
          </cell>
        </row>
        <row r="3883">
          <cell r="C3883">
            <v>7253</v>
          </cell>
          <cell r="D3883" t="str">
            <v>Edu. Planta Electrica De Emergencia Cabinada Con Motor Cummins Y Generador Stanford De 250 Kva Con Transferencia De 630 Amperios Y Tanque De Combustible (Ver Diseño)</v>
          </cell>
          <cell r="E3883" t="str">
            <v>UN</v>
          </cell>
          <cell r="F3883">
            <v>120093231.95</v>
          </cell>
          <cell r="G3883">
            <v>42614</v>
          </cell>
        </row>
        <row r="3884">
          <cell r="C3884">
            <v>7255</v>
          </cell>
          <cell r="D3884" t="str">
            <v>Edu. Salida Para Alumbrado Sin Lampara En Tuberia Emt</v>
          </cell>
          <cell r="E3884" t="str">
            <v>UN</v>
          </cell>
          <cell r="F3884">
            <v>98424.43</v>
          </cell>
          <cell r="G3884">
            <v>42615</v>
          </cell>
        </row>
        <row r="3885">
          <cell r="C3885">
            <v>7264</v>
          </cell>
          <cell r="D3885" t="str">
            <v>Edu. Suministro E Instalación De Switch 24 Puertos Con Socket Para Modulo De Fibra - Poe</v>
          </cell>
          <cell r="E3885" t="str">
            <v>UN</v>
          </cell>
          <cell r="F3885">
            <v>1800000</v>
          </cell>
          <cell r="G3885">
            <v>42614</v>
          </cell>
        </row>
        <row r="3886">
          <cell r="C3886">
            <v>7281</v>
          </cell>
          <cell r="D3886" t="str">
            <v>Edu. Suministro, Fabricacion Montaje  De Estructura Metalica Cubierta En Aluminio Extruido 6071T6  Con Tornilleria De Alta Resitencia En Acero Inoxidable 304</v>
          </cell>
          <cell r="E3886" t="str">
            <v>KG</v>
          </cell>
          <cell r="F3886">
            <v>21592.36</v>
          </cell>
          <cell r="G3886">
            <v>42615</v>
          </cell>
        </row>
        <row r="3887">
          <cell r="C3887">
            <v>7295</v>
          </cell>
          <cell r="D3887" t="str">
            <v>Edu. Instalación De Luminaria Para Alumbrado Publico Tipo Led De 30 Vatios</v>
          </cell>
          <cell r="E3887" t="str">
            <v>UN</v>
          </cell>
          <cell r="F3887">
            <v>902627.09</v>
          </cell>
          <cell r="G3887">
            <v>42618</v>
          </cell>
        </row>
        <row r="3888">
          <cell r="C3888">
            <v>7298</v>
          </cell>
          <cell r="D3888" t="str">
            <v>Edu. Construcion De Tanques De 4000 Psi Con  Impermeabilizacion Integral Incluye Pasantes Para Tuberias. Sistema Contraincendio, Agua Potable, Irrigacion Y Tanque De Agua Lluvia</v>
          </cell>
          <cell r="E3888" t="str">
            <v>M3</v>
          </cell>
          <cell r="F3888">
            <v>775146.64</v>
          </cell>
          <cell r="G3888">
            <v>42618</v>
          </cell>
        </row>
        <row r="3889">
          <cell r="C3889">
            <v>7300</v>
          </cell>
          <cell r="D3889" t="str">
            <v>Edu. Suministro E Instalacion De Equipo De Bombeo Sistema De Riego  Bomba Centrifuga Motor Electrico De 220 - 440 Trifasica 10Hp Hdt 40 Mts 370 Gpm  (Ver Diseño)</v>
          </cell>
          <cell r="E3889" t="str">
            <v>UN</v>
          </cell>
          <cell r="F3889">
            <v>3111540.63</v>
          </cell>
          <cell r="G3889">
            <v>42618</v>
          </cell>
        </row>
        <row r="3890">
          <cell r="C3890">
            <v>7302</v>
          </cell>
          <cell r="D3890" t="str">
            <v>Edu. Grama Bermuda En Tepe Incluye Nivelacion, Riego Y Fertilizacion Bajo La Direccion Tecnica De Un Ingeniero Agronomo Y Dos (2)  Cortes Requeridos Debe Entregarse A Los Niveles Solicitados En El Diseño</v>
          </cell>
          <cell r="E3890" t="str">
            <v>M2</v>
          </cell>
          <cell r="F3890">
            <v>17816.16</v>
          </cell>
          <cell r="G3890">
            <v>42618</v>
          </cell>
        </row>
        <row r="3891">
          <cell r="C3891">
            <v>7303</v>
          </cell>
          <cell r="D3891" t="str">
            <v>Edu. Relleno En Arena De Rio (Santo Tomas)</v>
          </cell>
          <cell r="E3891" t="str">
            <v>M3</v>
          </cell>
          <cell r="F3891">
            <v>33722.14</v>
          </cell>
          <cell r="G3891">
            <v>42619</v>
          </cell>
        </row>
        <row r="3892">
          <cell r="C3892">
            <v>7306</v>
          </cell>
          <cell r="D3892" t="str">
            <v>Edu. Tuberia Tipo Durman Rib Draine Perforada Para Drenaje Con Filtro Subterraneo De 6" O Similar  (Ver Diseño). Incluye Accesorios (Codos,  Sillas T, Uniones)</v>
          </cell>
          <cell r="E3892" t="str">
            <v>ML</v>
          </cell>
          <cell r="F3892">
            <v>44526.32</v>
          </cell>
          <cell r="G3892">
            <v>42619</v>
          </cell>
        </row>
        <row r="3893">
          <cell r="C3893">
            <v>7309</v>
          </cell>
          <cell r="D3893" t="str">
            <v>Edu. Suministro E Instalación De Reflectores  Led Para Campo De Futbol Potencia 400 Ww Y 46000 Lumenes Con Eficieciencia De 115 Lumenes / W Para Iluminación De La Cancha Nivel De Iluminacion 1800 Luxes Ref. . Wxtl-05-400W (Ver Diseño)</v>
          </cell>
          <cell r="E3893" t="str">
            <v>UN</v>
          </cell>
          <cell r="F3893">
            <v>2575005.23</v>
          </cell>
          <cell r="G3893">
            <v>42618</v>
          </cell>
        </row>
        <row r="3894">
          <cell r="C3894">
            <v>7315</v>
          </cell>
          <cell r="D3894" t="str">
            <v>Dps. Sumidero Fundido En Sitio Reforzado</v>
          </cell>
          <cell r="E3894" t="str">
            <v>UN</v>
          </cell>
          <cell r="F3894">
            <v>2763383.36</v>
          </cell>
          <cell r="G3894">
            <v>42620</v>
          </cell>
        </row>
        <row r="3895">
          <cell r="C3895">
            <v>7317</v>
          </cell>
          <cell r="D3895" t="str">
            <v>Dps. Demolicion De Pisos, Andenes, Bordillos</v>
          </cell>
          <cell r="E3895" t="str">
            <v>M2</v>
          </cell>
          <cell r="F3895">
            <v>17237.34</v>
          </cell>
          <cell r="G3895">
            <v>42621</v>
          </cell>
        </row>
        <row r="3896">
          <cell r="C3896">
            <v>7321</v>
          </cell>
          <cell r="D3896" t="str">
            <v>Dps. Demolicion De Pavimientos De Concreto</v>
          </cell>
          <cell r="E3896" t="str">
            <v>M2</v>
          </cell>
          <cell r="F3896">
            <v>24167.040000000001</v>
          </cell>
          <cell r="G3896">
            <v>42620</v>
          </cell>
        </row>
        <row r="3897">
          <cell r="C3897">
            <v>7322</v>
          </cell>
          <cell r="D3897" t="str">
            <v>Dps. Excavaciones Varias Sin Clasificar</v>
          </cell>
          <cell r="E3897" t="str">
            <v>M3</v>
          </cell>
          <cell r="F3897">
            <v>23711.33</v>
          </cell>
          <cell r="G3897">
            <v>42620</v>
          </cell>
        </row>
        <row r="3898">
          <cell r="C3898">
            <v>7324</v>
          </cell>
          <cell r="D3898" t="str">
            <v>Dps. Acero De Refuerzo Grado 60</v>
          </cell>
          <cell r="E3898" t="str">
            <v>KG</v>
          </cell>
          <cell r="F3898">
            <v>3634.36</v>
          </cell>
          <cell r="G3898">
            <v>42620</v>
          </cell>
        </row>
        <row r="3899">
          <cell r="C3899">
            <v>7327</v>
          </cell>
          <cell r="D3899" t="str">
            <v>Dps. Subbase Granular</v>
          </cell>
          <cell r="E3899" t="str">
            <v>M3</v>
          </cell>
          <cell r="F3899">
            <v>111505.91</v>
          </cell>
          <cell r="G3899">
            <v>42620</v>
          </cell>
        </row>
        <row r="3900">
          <cell r="C3900">
            <v>7331</v>
          </cell>
          <cell r="D3900" t="str">
            <v>Dps. Canastillas En Acero Para Soporte De Dovelas</v>
          </cell>
          <cell r="E3900" t="str">
            <v>ML</v>
          </cell>
          <cell r="F3900">
            <v>14513.01</v>
          </cell>
          <cell r="G3900">
            <v>42621</v>
          </cell>
        </row>
        <row r="3901">
          <cell r="C3901">
            <v>7333</v>
          </cell>
          <cell r="D3901" t="str">
            <v>Dps. Separacion De Suelos De Subrasante Y Capas Granulares Con Geotextil Tejido 2400 O Similar</v>
          </cell>
          <cell r="E3901" t="str">
            <v>M2</v>
          </cell>
          <cell r="F3901">
            <v>9590.9699999999993</v>
          </cell>
          <cell r="G3901">
            <v>42620</v>
          </cell>
        </row>
        <row r="3902">
          <cell r="C3902">
            <v>7334</v>
          </cell>
          <cell r="D3902" t="str">
            <v>Dps. Base Estabilizada Con Cemento</v>
          </cell>
          <cell r="E3902" t="str">
            <v>M3</v>
          </cell>
          <cell r="F3902">
            <v>181740.83</v>
          </cell>
          <cell r="G3902">
            <v>42621</v>
          </cell>
        </row>
        <row r="3903">
          <cell r="C3903">
            <v>7335</v>
          </cell>
          <cell r="D3903" t="str">
            <v>Dps. Andenes En Concreto Tipo D</v>
          </cell>
          <cell r="E3903" t="str">
            <v>M2</v>
          </cell>
          <cell r="F3903">
            <v>62714.78</v>
          </cell>
          <cell r="G3903">
            <v>42620</v>
          </cell>
        </row>
        <row r="3904">
          <cell r="C3904">
            <v>7336</v>
          </cell>
          <cell r="D3904" t="str">
            <v>Dps. Bordillos En Concreto Tipo D (0.15 X 0.20) Mts</v>
          </cell>
          <cell r="E3904" t="str">
            <v>ML</v>
          </cell>
          <cell r="F3904">
            <v>44968.7</v>
          </cell>
          <cell r="G3904">
            <v>42620</v>
          </cell>
        </row>
        <row r="3905">
          <cell r="C3905">
            <v>7339</v>
          </cell>
          <cell r="D3905" t="str">
            <v>Dps. Material Seleccionado Para Anden</v>
          </cell>
          <cell r="E3905" t="str">
            <v>M3</v>
          </cell>
          <cell r="F3905">
            <v>78190.95</v>
          </cell>
          <cell r="G3905">
            <v>42620</v>
          </cell>
        </row>
        <row r="3906">
          <cell r="C3906">
            <v>7340</v>
          </cell>
          <cell r="D3906" t="str">
            <v>Dps. Terraplen Con Material Seleccionado</v>
          </cell>
          <cell r="E3906" t="str">
            <v>M3</v>
          </cell>
          <cell r="F3906">
            <v>76194.36</v>
          </cell>
          <cell r="G3906">
            <v>42620</v>
          </cell>
        </row>
        <row r="3907">
          <cell r="C3907">
            <v>7342</v>
          </cell>
          <cell r="D3907" t="str">
            <v>Dps. Pavimento En Concreto Hidraulico De Mr= 4.1 Mpa Y E= 20 Cm</v>
          </cell>
          <cell r="E3907" t="str">
            <v>M3</v>
          </cell>
          <cell r="F3907">
            <v>740893.45</v>
          </cell>
          <cell r="G3907">
            <v>42620</v>
          </cell>
        </row>
        <row r="3908">
          <cell r="C3908">
            <v>7343</v>
          </cell>
          <cell r="D3908" t="str">
            <v>Dps. Cunetas Revestidas En Concreto</v>
          </cell>
          <cell r="E3908" t="str">
            <v>M3</v>
          </cell>
          <cell r="F3908">
            <v>513775.92</v>
          </cell>
          <cell r="G3908">
            <v>42620</v>
          </cell>
        </row>
        <row r="3909">
          <cell r="C3909">
            <v>7344</v>
          </cell>
          <cell r="D3909" t="str">
            <v>Dps. Solado En Concreto Clase F</v>
          </cell>
          <cell r="E3909" t="str">
            <v>M3</v>
          </cell>
          <cell r="F3909">
            <v>275745.84000000003</v>
          </cell>
          <cell r="G3909">
            <v>42620</v>
          </cell>
        </row>
        <row r="3910">
          <cell r="C3910">
            <v>7348</v>
          </cell>
          <cell r="D3910" t="str">
            <v>Dps. Relleno Para Estructura</v>
          </cell>
          <cell r="E3910" t="str">
            <v>M3</v>
          </cell>
          <cell r="F3910">
            <v>72346.44</v>
          </cell>
          <cell r="G3910">
            <v>42620</v>
          </cell>
        </row>
        <row r="3911">
          <cell r="C3911">
            <v>7349</v>
          </cell>
          <cell r="D3911" t="str">
            <v>Dps. Señales De Transito Grupo 1 (0.75 X 0.75) Mts</v>
          </cell>
          <cell r="E3911" t="str">
            <v>UN</v>
          </cell>
          <cell r="F3911">
            <v>327716.58</v>
          </cell>
          <cell r="G3911">
            <v>42621</v>
          </cell>
        </row>
        <row r="3912">
          <cell r="C3912">
            <v>7350</v>
          </cell>
          <cell r="D3912" t="str">
            <v>Dps. Muro De Contencion En Concreto Clase D</v>
          </cell>
          <cell r="E3912" t="str">
            <v>M3</v>
          </cell>
          <cell r="F3912">
            <v>751005.7</v>
          </cell>
          <cell r="G3912">
            <v>42620</v>
          </cell>
        </row>
        <row r="3913">
          <cell r="C3913">
            <v>7353</v>
          </cell>
          <cell r="D3913" t="str">
            <v>Dps. Linea De Demarcacion</v>
          </cell>
          <cell r="E3913" t="str">
            <v>ML</v>
          </cell>
          <cell r="F3913">
            <v>2586.44</v>
          </cell>
          <cell r="G3913">
            <v>42620</v>
          </cell>
        </row>
        <row r="3914">
          <cell r="C3914">
            <v>7354</v>
          </cell>
          <cell r="D3914" t="str">
            <v>Dps. Excavaciones Varias Sin Clasificar</v>
          </cell>
          <cell r="E3914" t="str">
            <v>M3</v>
          </cell>
          <cell r="F3914">
            <v>23711.33</v>
          </cell>
          <cell r="G3914">
            <v>42620</v>
          </cell>
        </row>
        <row r="3915">
          <cell r="C3915">
            <v>7355</v>
          </cell>
          <cell r="D3915" t="str">
            <v>Pavimento En Concreto Rigido Mr 0 600 Psi, Acelerado A Tres (3) Dias E = 0.20 Metros, Sin Acero</v>
          </cell>
          <cell r="E3915" t="str">
            <v>M2</v>
          </cell>
          <cell r="F3915">
            <v>127845.63</v>
          </cell>
          <cell r="G3915">
            <v>42621</v>
          </cell>
        </row>
        <row r="3916">
          <cell r="C3916">
            <v>7357</v>
          </cell>
          <cell r="D3916" t="str">
            <v>Bordillo En Concreto De 3000 Psi De 0.20 X 0.20 Mts</v>
          </cell>
          <cell r="E3916" t="str">
            <v>ML</v>
          </cell>
          <cell r="F3916">
            <v>42550.06</v>
          </cell>
          <cell r="G3916">
            <v>42621</v>
          </cell>
        </row>
        <row r="3917">
          <cell r="C3917">
            <v>7359</v>
          </cell>
          <cell r="D3917" t="str">
            <v>Edu. Suministro E Instalacion De Balancin Para Juego De Perros Modelo Cac-04 O Similar</v>
          </cell>
          <cell r="E3917" t="str">
            <v>UN</v>
          </cell>
          <cell r="F3917">
            <v>1740000</v>
          </cell>
          <cell r="G3917">
            <v>42625</v>
          </cell>
        </row>
        <row r="3918">
          <cell r="C3918">
            <v>7361</v>
          </cell>
          <cell r="D3918" t="str">
            <v>Edu. Suministro E Instalacion De Empalizada Para Juego De Perros Modelo Cac-05 O Similares</v>
          </cell>
          <cell r="E3918" t="str">
            <v>UN</v>
          </cell>
          <cell r="F3918">
            <v>3248000</v>
          </cell>
          <cell r="G3918">
            <v>42625</v>
          </cell>
        </row>
        <row r="3919">
          <cell r="C3919">
            <v>7363</v>
          </cell>
          <cell r="D3919" t="str">
            <v>Suministro Y Siembra De Arbol Tipico De La Zona, De 3 A 5 Mts De Altura</v>
          </cell>
          <cell r="E3919" t="str">
            <v>UN</v>
          </cell>
          <cell r="F3919">
            <v>652793.59999999998</v>
          </cell>
          <cell r="G3919">
            <v>42625</v>
          </cell>
        </row>
        <row r="3920">
          <cell r="C3920">
            <v>7364</v>
          </cell>
          <cell r="D3920" t="str">
            <v>Edu. Suministro E Instalacion De Pasarela Para Juego De Perros Modelo Cac-05 O Similar</v>
          </cell>
          <cell r="E3920" t="str">
            <v>UN</v>
          </cell>
          <cell r="F3920">
            <v>3712000</v>
          </cell>
          <cell r="G3920">
            <v>42625</v>
          </cell>
        </row>
        <row r="3921">
          <cell r="C3921">
            <v>7366</v>
          </cell>
          <cell r="D3921" t="str">
            <v>Edu. Suministro E Instalacion De Rueda Para Juego De Perros Modelo Cac-07 O Similar</v>
          </cell>
          <cell r="E3921" t="str">
            <v>UN</v>
          </cell>
          <cell r="F3921">
            <v>580000</v>
          </cell>
          <cell r="G3921">
            <v>42625</v>
          </cell>
        </row>
        <row r="3922">
          <cell r="C3922">
            <v>7367</v>
          </cell>
          <cell r="D3922" t="str">
            <v>Suministro E Instalación De Sistema De Riego + Hidrantes De 1"</v>
          </cell>
          <cell r="E3922" t="str">
            <v>ML</v>
          </cell>
          <cell r="F3922">
            <v>54759.96</v>
          </cell>
          <cell r="G3922">
            <v>42625</v>
          </cell>
        </row>
        <row r="3923">
          <cell r="C3923">
            <v>7369</v>
          </cell>
          <cell r="D3923" t="str">
            <v>Edu. Suministro E Instalacion De Salto De Altura Para Juego De Perros Modelo Cac-08 O Similar</v>
          </cell>
          <cell r="E3923" t="str">
            <v>UN</v>
          </cell>
          <cell r="F3923">
            <v>745000</v>
          </cell>
          <cell r="G3923">
            <v>42632</v>
          </cell>
        </row>
        <row r="3924">
          <cell r="C3924">
            <v>7371</v>
          </cell>
          <cell r="D3924" t="str">
            <v>Edu. Suministro E Instalacion De Salto De Longitud Para Juego De Perros Modelo Cac-09 O Similar</v>
          </cell>
          <cell r="E3924" t="str">
            <v>UN</v>
          </cell>
          <cell r="F3924">
            <v>672800</v>
          </cell>
          <cell r="G3924">
            <v>42625</v>
          </cell>
        </row>
        <row r="3925">
          <cell r="C3925">
            <v>7373</v>
          </cell>
          <cell r="D3925" t="str">
            <v>Edu. Suministro E Instalacion De Slalom Para Juego De Perros Modelo Cac-10 O Similar</v>
          </cell>
          <cell r="E3925" t="str">
            <v>UN</v>
          </cell>
          <cell r="F3925">
            <v>812000</v>
          </cell>
          <cell r="G3925">
            <v>42625</v>
          </cell>
        </row>
        <row r="3926">
          <cell r="C3926">
            <v>7375</v>
          </cell>
          <cell r="D3926" t="str">
            <v>Edu. Suministro E Instalacion De Tunel Para Juego De Perros Modelo Cac-11 O Similar</v>
          </cell>
          <cell r="E3926" t="str">
            <v>UN</v>
          </cell>
          <cell r="F3926">
            <v>2204000</v>
          </cell>
          <cell r="G3926">
            <v>42625</v>
          </cell>
        </row>
        <row r="3927">
          <cell r="C3927">
            <v>7376</v>
          </cell>
          <cell r="D3927" t="str">
            <v>Edu. Terraplen Para Refuerzo Con Geosinteticos Inv 223-13, Incluye Suministro , Extendida, Nivelacion, Humedecimiento Y Compactacion E=25. (No Incluye Geosintetico) O Similar</v>
          </cell>
          <cell r="E3927" t="str">
            <v>M3</v>
          </cell>
          <cell r="F3927">
            <v>58217.36</v>
          </cell>
          <cell r="G3927">
            <v>42636</v>
          </cell>
        </row>
        <row r="3928">
          <cell r="C3928">
            <v>7379</v>
          </cell>
          <cell r="D3928" t="str">
            <v>Edu. Suministro E Instalacion De Puerta En Fibra De Vidrio</v>
          </cell>
          <cell r="E3928" t="str">
            <v>M2</v>
          </cell>
          <cell r="F3928">
            <v>298960</v>
          </cell>
          <cell r="G3928">
            <v>42628</v>
          </cell>
        </row>
        <row r="3929">
          <cell r="C3929">
            <v>7381</v>
          </cell>
          <cell r="D3929" t="str">
            <v>Edu. Suministro E Instalacion De Puerta En Fibra De Vidrio Tipo Persiana</v>
          </cell>
          <cell r="E3929" t="str">
            <v>M2</v>
          </cell>
          <cell r="F3929">
            <v>306570</v>
          </cell>
          <cell r="G3929">
            <v>42626</v>
          </cell>
        </row>
        <row r="3930">
          <cell r="C3930">
            <v>7383</v>
          </cell>
          <cell r="D3930" t="str">
            <v>Edu. Suministro E Instalacion De Estera En Acero Galavanizado Enrollable Microperforada</v>
          </cell>
          <cell r="E3930" t="str">
            <v>M2</v>
          </cell>
          <cell r="F3930">
            <v>1431720</v>
          </cell>
          <cell r="G3930">
            <v>42626</v>
          </cell>
        </row>
        <row r="3931">
          <cell r="C3931">
            <v>7385</v>
          </cell>
          <cell r="D3931" t="str">
            <v>Edu. Suministro E Instalacion De Cambiador De Bebe Horizontal Para Empotrar Tipo Ac962 Bradley O Similar</v>
          </cell>
          <cell r="E3931" t="str">
            <v>UN</v>
          </cell>
          <cell r="F3931">
            <v>5629264.2800000003</v>
          </cell>
          <cell r="G3931">
            <v>42629</v>
          </cell>
        </row>
        <row r="3932">
          <cell r="C3932">
            <v>7387</v>
          </cell>
          <cell r="D3932" t="str">
            <v>Edu. Suministro E Instalacion De Banca En Madera Mu-4 O Similar</v>
          </cell>
          <cell r="E3932" t="str">
            <v>UN</v>
          </cell>
          <cell r="F3932">
            <v>1160000</v>
          </cell>
          <cell r="G3932">
            <v>42626</v>
          </cell>
        </row>
        <row r="3933">
          <cell r="C3933">
            <v>7389</v>
          </cell>
          <cell r="D3933" t="str">
            <v>Edu. Suministro E Instalacion De B-2: Baranda Para Vacios Espacio Publico, De Altura H=1.10 M ( Ver Diseño)</v>
          </cell>
          <cell r="E3933" t="str">
            <v>ML</v>
          </cell>
          <cell r="F3933">
            <v>366670</v>
          </cell>
          <cell r="G3933">
            <v>42626</v>
          </cell>
        </row>
        <row r="3934">
          <cell r="C3934">
            <v>7396</v>
          </cell>
          <cell r="D3934" t="str">
            <v>Edu. Suministro E Instalacion De Tablestaca Sintetica Pvc Sg-950 L = 8 Metros Anclada O Similar</v>
          </cell>
          <cell r="E3934" t="str">
            <v>ML</v>
          </cell>
          <cell r="F3934">
            <v>5617803.8700000001</v>
          </cell>
          <cell r="G3934">
            <v>42626</v>
          </cell>
        </row>
        <row r="3935">
          <cell r="C3935">
            <v>7397</v>
          </cell>
          <cell r="D3935" t="str">
            <v>Edu. Suministro E Instalacion De Tablestaca Sintetica Sg-425, H=3 Metros Anclada O Similiar</v>
          </cell>
          <cell r="E3935" t="str">
            <v>ML</v>
          </cell>
          <cell r="F3935">
            <v>1288439.6100000001</v>
          </cell>
          <cell r="G3935">
            <v>42626</v>
          </cell>
        </row>
        <row r="3936">
          <cell r="C3936">
            <v>7404</v>
          </cell>
          <cell r="D3936" t="str">
            <v>Edu. Suministro, Fabricacion En Sitio E Instalacion De Geoesteras Bx 50 E=0.30 Metros</v>
          </cell>
          <cell r="E3936" t="str">
            <v>M2</v>
          </cell>
          <cell r="F3936">
            <v>75678.97</v>
          </cell>
          <cell r="G3936">
            <v>42626</v>
          </cell>
        </row>
        <row r="3937">
          <cell r="C3937">
            <v>7406</v>
          </cell>
          <cell r="D3937" t="str">
            <v>Edu. Kit De Emplame Contractil Tipo Exterior Para Cable Xlpe-1/0-15 Kv O Similar</v>
          </cell>
          <cell r="E3937" t="str">
            <v>UN</v>
          </cell>
          <cell r="F3937">
            <v>1035289.03</v>
          </cell>
          <cell r="G3937">
            <v>42626</v>
          </cell>
        </row>
        <row r="3938">
          <cell r="C3938">
            <v>7410</v>
          </cell>
          <cell r="D3938" t="str">
            <v>Edu. Suministro E Instalacion De Luminaria Led Hermetica Ip-66 De 40 W O Similar</v>
          </cell>
          <cell r="E3938" t="str">
            <v>UN</v>
          </cell>
          <cell r="F3938">
            <v>384711.42</v>
          </cell>
          <cell r="G3938">
            <v>42626</v>
          </cell>
        </row>
        <row r="3939">
          <cell r="C3939">
            <v>7414</v>
          </cell>
          <cell r="D3939" t="str">
            <v>Edu. Suministro E Instalacion De Tranformador Tipo Pad Mountefd Radial De 150 Kva Trifasico-13.2/230/127 V O Similiar</v>
          </cell>
          <cell r="E3939" t="str">
            <v>UN</v>
          </cell>
          <cell r="F3939">
            <v>23023971.780000001</v>
          </cell>
          <cell r="G3939">
            <v>42626</v>
          </cell>
        </row>
        <row r="3940">
          <cell r="C3940">
            <v>7417</v>
          </cell>
          <cell r="D3940" t="str">
            <v>Edu. Construccion De Registro De Alumbrad De 1.00X1.00X1.20 Mts  (Interno) Con Marco En Angulo  De Hierro Galvanizada En Caliente De 4"" Y Tapa De Concreto Con Refuerzo En Varilla De 3/8"</v>
          </cell>
          <cell r="E3940" t="str">
            <v>UN</v>
          </cell>
          <cell r="F3940">
            <v>547999.15</v>
          </cell>
          <cell r="G3940">
            <v>42626</v>
          </cell>
        </row>
        <row r="3941">
          <cell r="C3941">
            <v>7419</v>
          </cell>
          <cell r="D3941" t="str">
            <v>Edu. Suministro E Instalacion De Tablestaca Sintetica Sg-825 L= 6.5 Metros Anclada O Similar</v>
          </cell>
          <cell r="E3941" t="str">
            <v>ML</v>
          </cell>
          <cell r="F3941">
            <v>3464572.77</v>
          </cell>
          <cell r="G3941">
            <v>42668</v>
          </cell>
        </row>
        <row r="3942">
          <cell r="C3942">
            <v>7421</v>
          </cell>
          <cell r="D3942" t="str">
            <v>Edu.Construccion Caja De Giro En Concreto Dim  Interna ( 1.20 X 1.20*1.30 ) Mts - Con Marco En Angulo Galvanizado En Caliente Y Tapa  De Concreto En Angulo De Hierro De 4" X 3/16" Reforzada Con Varilla Corrugada De 3/8"</v>
          </cell>
          <cell r="E3942" t="str">
            <v>UN</v>
          </cell>
          <cell r="F3942">
            <v>627197.65</v>
          </cell>
          <cell r="G3942">
            <v>42626</v>
          </cell>
        </row>
        <row r="3943">
          <cell r="C3943">
            <v>7423</v>
          </cell>
          <cell r="D3943" t="str">
            <v>Edu. Suministro E Instalacion De Tablestacas Sinteticas Sg-825 L = 6 Metros Anclada O Similar</v>
          </cell>
          <cell r="E3943" t="str">
            <v>ML</v>
          </cell>
          <cell r="F3943">
            <v>3317825.39</v>
          </cell>
          <cell r="G3943">
            <v>42668</v>
          </cell>
        </row>
        <row r="3944">
          <cell r="C3944">
            <v>7426</v>
          </cell>
          <cell r="D3944" t="str">
            <v>Edu. Suministro E Instalacion De Tablestaca Sintetica Sg- 625 L = 3 Metros No Anclada O Similar</v>
          </cell>
          <cell r="E3944" t="str">
            <v>ML</v>
          </cell>
          <cell r="F3944">
            <v>1492454.58</v>
          </cell>
          <cell r="G3944">
            <v>42668</v>
          </cell>
        </row>
        <row r="3945">
          <cell r="C3945">
            <v>7435</v>
          </cell>
          <cell r="D3945" t="str">
            <v>Edu. Suministro E Instalacion De Sube Y Baja Galvanizado En Caliente Ref Gtq 6219 O Similar</v>
          </cell>
          <cell r="E3945" t="str">
            <v>UN</v>
          </cell>
          <cell r="F3945">
            <v>10565672.4</v>
          </cell>
          <cell r="G3945">
            <v>42626</v>
          </cell>
        </row>
        <row r="3946">
          <cell r="C3946">
            <v>7442</v>
          </cell>
          <cell r="D3946" t="str">
            <v>Edu. Suministro E Instalacion De Canopy Para Niños Galvanizado En Caliente Gtq 5120 O Similar</v>
          </cell>
          <cell r="E3946" t="str">
            <v>UN</v>
          </cell>
          <cell r="F3946">
            <v>55851581.549999997</v>
          </cell>
          <cell r="G3946">
            <v>42626</v>
          </cell>
        </row>
        <row r="3947">
          <cell r="C3947">
            <v>7449</v>
          </cell>
          <cell r="D3947" t="str">
            <v>Edu. Suministro E Instalacion De Estructura De Baloncesto</v>
          </cell>
          <cell r="E3947" t="str">
            <v>UN</v>
          </cell>
          <cell r="F3947">
            <v>10269480</v>
          </cell>
          <cell r="G3947">
            <v>42626</v>
          </cell>
        </row>
        <row r="3948">
          <cell r="C3948">
            <v>7454</v>
          </cell>
          <cell r="D3948" t="str">
            <v>Edu. Suministro E Instalacion De Equipamiento De Voleybol Fijo</v>
          </cell>
          <cell r="E3948" t="str">
            <v>UN</v>
          </cell>
          <cell r="F3948">
            <v>5677156</v>
          </cell>
          <cell r="G3948">
            <v>42626</v>
          </cell>
        </row>
        <row r="3949">
          <cell r="C3949">
            <v>7459</v>
          </cell>
          <cell r="D3949" t="str">
            <v>Edu. Suministro E Instalacion De Porteria De Microfutbol (Un Par) Ref Stadio 002 O Similar</v>
          </cell>
          <cell r="E3949" t="str">
            <v>UN</v>
          </cell>
          <cell r="F3949">
            <v>5987340</v>
          </cell>
          <cell r="G3949">
            <v>42626</v>
          </cell>
        </row>
        <row r="3950">
          <cell r="C3950">
            <v>7465</v>
          </cell>
          <cell r="D3950" t="str">
            <v>Edu. Suministro E Instalacion De Geotextil Tr - 4000 O Similar</v>
          </cell>
          <cell r="E3950" t="str">
            <v>M2</v>
          </cell>
          <cell r="F3950">
            <v>10600.79</v>
          </cell>
          <cell r="G3950">
            <v>42629</v>
          </cell>
        </row>
        <row r="3951">
          <cell r="C3951">
            <v>7471</v>
          </cell>
          <cell r="D3951" t="str">
            <v>Edu. Suministro E Instalacionde Tuberia De 2" Perforada Y Forrada Con Geotextil Tr 4000 O Similar</v>
          </cell>
          <cell r="E3951" t="str">
            <v>ML</v>
          </cell>
          <cell r="F3951">
            <v>23021.54</v>
          </cell>
          <cell r="G3951">
            <v>42629</v>
          </cell>
        </row>
        <row r="3952">
          <cell r="C3952">
            <v>7480</v>
          </cell>
          <cell r="D3952" t="str">
            <v>Edu. Suministro E Instalacion De Cesped Sintetico De Paisajismo, Incluye Capa De 15 Cm De Suelo Cemento</v>
          </cell>
          <cell r="E3952" t="str">
            <v>M2</v>
          </cell>
          <cell r="F3952">
            <v>78628.94</v>
          </cell>
          <cell r="G3952">
            <v>42629</v>
          </cell>
        </row>
        <row r="3953">
          <cell r="C3953">
            <v>7511</v>
          </cell>
          <cell r="D3953" t="str">
            <v>Edu. Suministro E Instalacion De Cesped Sintetico Deportivo. Incluye Capa De 15 Cm De Suelo Cemento Y 10 Cm De Caucho</v>
          </cell>
          <cell r="E3953" t="str">
            <v>M2</v>
          </cell>
          <cell r="F3953">
            <v>287661.26</v>
          </cell>
          <cell r="G3953">
            <v>42629</v>
          </cell>
        </row>
        <row r="3954">
          <cell r="C3954">
            <v>7514</v>
          </cell>
          <cell r="D3954" t="str">
            <v>Edu. Suministro E Instalacion De Superficie De Meson Para Lavamano En Granito Con Estructura De Soporte En Acero</v>
          </cell>
          <cell r="E3954" t="str">
            <v>M2</v>
          </cell>
          <cell r="F3954">
            <v>379000</v>
          </cell>
          <cell r="G3954">
            <v>42627</v>
          </cell>
        </row>
        <row r="3955">
          <cell r="C3955">
            <v>7516</v>
          </cell>
          <cell r="D3955" t="str">
            <v>Edu. Suministro E Instalacion De Piso De Madera Teca Para Mirador</v>
          </cell>
          <cell r="E3955" t="str">
            <v>M2</v>
          </cell>
          <cell r="F3955">
            <v>212100</v>
          </cell>
          <cell r="G3955">
            <v>42627</v>
          </cell>
        </row>
        <row r="3956">
          <cell r="C3956">
            <v>7519</v>
          </cell>
          <cell r="D3956" t="str">
            <v>Edu. Suministro E Instalacion De Caneca Antivandalica Galvanizada En Caliente Mu-5</v>
          </cell>
          <cell r="E3956" t="str">
            <v>UN</v>
          </cell>
          <cell r="F3956">
            <v>232000</v>
          </cell>
          <cell r="G3956">
            <v>42627</v>
          </cell>
        </row>
        <row r="3957">
          <cell r="C3957">
            <v>7521</v>
          </cell>
          <cell r="D3957" t="str">
            <v>Edu. Suministro E Instalacion De Bicicletero Galvanizado En Caliente Mu-6 Segun Detalle Especifico. Incluye Suministro, Instalacion Y Base En Concreto</v>
          </cell>
          <cell r="E3957" t="str">
            <v>UN</v>
          </cell>
          <cell r="F3957">
            <v>515206.88</v>
          </cell>
          <cell r="G3957">
            <v>42629</v>
          </cell>
        </row>
        <row r="3958">
          <cell r="C3958">
            <v>7523</v>
          </cell>
          <cell r="D3958" t="str">
            <v>Edu. Suministro E Instalacion De Mesa Y Bancas Prefabricadas En Hierro Y Concreto Ref Gt677 O Similar Para Plaza De Cafeteria (Ver Diseño)</v>
          </cell>
          <cell r="E3958" t="str">
            <v>UN</v>
          </cell>
          <cell r="F3958">
            <v>4776455.07</v>
          </cell>
          <cell r="G3958">
            <v>42629</v>
          </cell>
        </row>
        <row r="3959">
          <cell r="C3959">
            <v>7525</v>
          </cell>
          <cell r="D3959" t="str">
            <v>Edu. Suministro E Instalacion De Kit De Herramientas Para Bicicletas</v>
          </cell>
          <cell r="E3959" t="str">
            <v>UN</v>
          </cell>
          <cell r="F3959">
            <v>1770158.29</v>
          </cell>
          <cell r="G3959">
            <v>42629</v>
          </cell>
        </row>
        <row r="3960">
          <cell r="C3960">
            <v>7526</v>
          </cell>
          <cell r="D3960" t="str">
            <v>Edu. Suministro E Instalacion De Gravilla Triturada Compactada Para Senderos Peatonales, E = 0.05 Metros</v>
          </cell>
          <cell r="E3960" t="str">
            <v>M3</v>
          </cell>
          <cell r="F3960">
            <v>81085.5</v>
          </cell>
          <cell r="G3960">
            <v>42629</v>
          </cell>
        </row>
        <row r="3961">
          <cell r="C3961">
            <v>7527</v>
          </cell>
          <cell r="D3961" t="str">
            <v>Edu. Piso En Concreto De F´C= 3000 Psi Con Acabado Pulido Sobre Suelo E = 0.15 Metros. Incluye : Suministro, Fundida Y Curado</v>
          </cell>
          <cell r="E3961" t="str">
            <v>M2</v>
          </cell>
          <cell r="F3961">
            <v>88448.85</v>
          </cell>
          <cell r="G3961">
            <v>42633</v>
          </cell>
        </row>
        <row r="3962">
          <cell r="C3962">
            <v>7533</v>
          </cell>
          <cell r="D3962" t="str">
            <v>Edu. Piso De Concreto De F´C= 28 Mpa (4000 Psi). Incluye: Formaleta, Vaciado Y Curado. No Incluye Acero De Refuerzo</v>
          </cell>
          <cell r="E3962" t="str">
            <v>M3</v>
          </cell>
          <cell r="F3962">
            <v>610863.35</v>
          </cell>
          <cell r="G3962">
            <v>42633</v>
          </cell>
        </row>
        <row r="3963">
          <cell r="C3963">
            <v>7534</v>
          </cell>
          <cell r="D3963" t="str">
            <v>Edu. Concreto Losa Aligerada E=0.22 Metros, F'C=28 Mpa 4000 Psi</v>
          </cell>
          <cell r="E3963" t="str">
            <v>M2</v>
          </cell>
          <cell r="F3963">
            <v>119895.27</v>
          </cell>
          <cell r="G3963">
            <v>42629</v>
          </cell>
        </row>
        <row r="3964">
          <cell r="C3964">
            <v>7535</v>
          </cell>
          <cell r="D3964" t="str">
            <v>Edu. Mu - 3 Banca De Concreto Fundido En Sitio Con Espaldar - Tipo Esquinero</v>
          </cell>
          <cell r="E3964" t="str">
            <v>UN</v>
          </cell>
          <cell r="F3964">
            <v>568240.9</v>
          </cell>
          <cell r="G3964">
            <v>42629</v>
          </cell>
        </row>
        <row r="3965">
          <cell r="C3965">
            <v>7537</v>
          </cell>
          <cell r="D3965" t="str">
            <v>Edu. Mu - 2: Banca De Concreto Fundido En Sitio Sin Espaldar</v>
          </cell>
          <cell r="E3965" t="str">
            <v>UN</v>
          </cell>
          <cell r="F3965">
            <v>401787.55</v>
          </cell>
          <cell r="G3965">
            <v>42629</v>
          </cell>
        </row>
        <row r="3966">
          <cell r="C3966">
            <v>7538</v>
          </cell>
          <cell r="D3966" t="str">
            <v>Edu. Banca Prefabricada En Talud. Incluye Suministro, Formaleta, Vaciado Y Curado</v>
          </cell>
          <cell r="E3966" t="str">
            <v>UN</v>
          </cell>
          <cell r="F3966">
            <v>234945.87</v>
          </cell>
          <cell r="G3966">
            <v>42629</v>
          </cell>
        </row>
        <row r="3967">
          <cell r="C3967">
            <v>7541</v>
          </cell>
          <cell r="D3967" t="str">
            <v>Edu. Suministro E Instalacion De Enchape Con Acabado Entrablillado</v>
          </cell>
          <cell r="E3967" t="str">
            <v>M2</v>
          </cell>
          <cell r="F3967">
            <v>222055.67</v>
          </cell>
          <cell r="G3967">
            <v>42629</v>
          </cell>
        </row>
        <row r="3968">
          <cell r="C3968">
            <v>7542</v>
          </cell>
          <cell r="D3968" t="str">
            <v>Edu. Suministro E Instalacion De Mesa Y Bancas Prefabricadas En Concreto Para Plaza De Juegos (Ver Diseño)</v>
          </cell>
          <cell r="E3968" t="str">
            <v>UN</v>
          </cell>
          <cell r="F3968">
            <v>441107.5</v>
          </cell>
          <cell r="G3968">
            <v>42629</v>
          </cell>
        </row>
        <row r="3969">
          <cell r="C3969">
            <v>7545</v>
          </cell>
          <cell r="D3969" t="str">
            <v>Edu. Mu-8 Alcorques Cuadrados De 1.6 X 1.6 M</v>
          </cell>
          <cell r="E3969" t="str">
            <v>UN</v>
          </cell>
          <cell r="F3969">
            <v>1518228.32</v>
          </cell>
          <cell r="G3969">
            <v>42629</v>
          </cell>
        </row>
        <row r="3970">
          <cell r="C3970">
            <v>7548</v>
          </cell>
          <cell r="D3970" t="str">
            <v>Edu. Mu-10 Alcorques Circulares</v>
          </cell>
          <cell r="E3970" t="str">
            <v>UN</v>
          </cell>
          <cell r="F3970">
            <v>1275060.6100000001</v>
          </cell>
          <cell r="G3970">
            <v>42629</v>
          </cell>
        </row>
        <row r="3971">
          <cell r="C3971">
            <v>7549</v>
          </cell>
          <cell r="D3971" t="str">
            <v>Edu. Relleno Para Estructura Inv. 610-13 Incluye Suministro, Extendida, Nivelacion, Humedecimiento Y Compactacion E=25</v>
          </cell>
          <cell r="E3971" t="str">
            <v>M3</v>
          </cell>
          <cell r="F3971">
            <v>132089</v>
          </cell>
          <cell r="G3971">
            <v>42629</v>
          </cell>
        </row>
        <row r="3972">
          <cell r="C3972">
            <v>7551</v>
          </cell>
          <cell r="D3972" t="str">
            <v>Edu. Suministro E Instalacion De Sistemas De Confinamiento Celular De Nanofibras De Polimero-Neoweb 330 X 120 Tipo D De 2.50X8.00 M Neoloy O Similar</v>
          </cell>
          <cell r="E3972" t="str">
            <v>M2</v>
          </cell>
          <cell r="F3972">
            <v>41796.9</v>
          </cell>
          <cell r="G3972">
            <v>42632</v>
          </cell>
        </row>
        <row r="3973">
          <cell r="C3973">
            <v>7554</v>
          </cell>
          <cell r="D3973" t="str">
            <v>Edu. Excavacion Para Micropilotes Pre-Excavados, Rellenos En Concreto De 5000 Psi. Incluye Retiro De Material</v>
          </cell>
          <cell r="E3973" t="str">
            <v>ML</v>
          </cell>
          <cell r="F3973">
            <v>104425.5</v>
          </cell>
          <cell r="G3973">
            <v>42632</v>
          </cell>
        </row>
        <row r="3974">
          <cell r="C3974">
            <v>7556</v>
          </cell>
          <cell r="D3974" t="str">
            <v>Edu. Piso De Concreto A/C= 0.5 Con Acabado Texturizado. Incluye: Suministro, Instalacion,Formaleta Y Curado</v>
          </cell>
          <cell r="E3974" t="str">
            <v>M3</v>
          </cell>
          <cell r="F3974">
            <v>742317.8</v>
          </cell>
          <cell r="G3974">
            <v>42633</v>
          </cell>
        </row>
        <row r="3975">
          <cell r="C3975">
            <v>7557</v>
          </cell>
          <cell r="D3975" t="str">
            <v>Edu. Equipo De Bombeo Sumergible: Q= 6.7 Lps, Hdt = 23M Incluido 2 Equipos De Bombeo, Tuberias Y Accesorio, Estacion Prefabricada, Tablero Control E Instalacion (Ver Cotizacion Anexa)</v>
          </cell>
          <cell r="E3975" t="str">
            <v>GL</v>
          </cell>
          <cell r="F3975">
            <v>128432095</v>
          </cell>
          <cell r="G3975">
            <v>42633</v>
          </cell>
        </row>
        <row r="3976">
          <cell r="C3976">
            <v>7560</v>
          </cell>
          <cell r="D3976" t="str">
            <v>Edu. Cruce De La Vía 40 Con Equipo Mecánico De Perforación Horizontal De Percusión O Rotación (Topo)</v>
          </cell>
          <cell r="E3976" t="str">
            <v>ML</v>
          </cell>
          <cell r="F3976">
            <v>320000</v>
          </cell>
          <cell r="G3976">
            <v>42633</v>
          </cell>
        </row>
        <row r="3977">
          <cell r="C3977">
            <v>7577</v>
          </cell>
          <cell r="D3977" t="str">
            <v>Edu. Modulo De Vendedores Estacionarios En Acero Galvanizado (4 Unidades Por Modulo). Incluye: Cubierta, Muebles Fijos Y Moviles</v>
          </cell>
          <cell r="E3977" t="str">
            <v>UN</v>
          </cell>
          <cell r="F3977">
            <v>15339555.02</v>
          </cell>
          <cell r="G3977">
            <v>42633</v>
          </cell>
        </row>
        <row r="3978">
          <cell r="C3978">
            <v>7579</v>
          </cell>
          <cell r="D3978" t="str">
            <v>Edu. Suministro E Instalacion De Piso De Caucho. Incluye Capa De 15 Cm De Suelo Cemento</v>
          </cell>
          <cell r="E3978" t="str">
            <v>M2</v>
          </cell>
          <cell r="F3978">
            <v>213814</v>
          </cell>
          <cell r="G3978">
            <v>42633</v>
          </cell>
        </row>
        <row r="3979">
          <cell r="C3979">
            <v>7587</v>
          </cell>
          <cell r="D3979" t="str">
            <v>Edu Pozo De Inspeccion 1.80 Mts &lt; H &lt;= 3.00 Mts Para Tuberías De Diámetros Entre Los 200 Mm (8 Pulgadas) Y 400 Mm (16 Pulgadas), Diámetro Del Cilindro 1,20 M.</v>
          </cell>
          <cell r="E3979" t="str">
            <v>UN</v>
          </cell>
          <cell r="F3979">
            <v>4083137.27</v>
          </cell>
          <cell r="G3979">
            <v>42691</v>
          </cell>
        </row>
        <row r="3980">
          <cell r="C3980">
            <v>7590</v>
          </cell>
          <cell r="D3980" t="str">
            <v>Edu. Suministro De Tubería En Polietileno De Alta Densidad  Pead 75 Mm Pn 10 Pe 100  Para La Acometida De Agua Desde Red Acueducto Existente</v>
          </cell>
          <cell r="E3980" t="str">
            <v>ML</v>
          </cell>
          <cell r="F3980">
            <v>16283</v>
          </cell>
          <cell r="G3980">
            <v>42642</v>
          </cell>
        </row>
        <row r="3981">
          <cell r="C3981">
            <v>7592</v>
          </cell>
          <cell r="D3981" t="str">
            <v>Edu. Suministro De Tubería En Polietileno De Alta Densidad  Pead 63 Mm Pn 10 Pe 100 Para La Acometida De Agua Desde Red Acueducto Existente.</v>
          </cell>
          <cell r="E3981" t="str">
            <v>ML</v>
          </cell>
          <cell r="F3981">
            <v>11841</v>
          </cell>
          <cell r="G3981">
            <v>42642</v>
          </cell>
        </row>
        <row r="3982">
          <cell r="C3982">
            <v>7593</v>
          </cell>
          <cell r="D3982" t="str">
            <v>Edu. Instalación De Tubería Y Accesorios A Presion Pead Diámetro 75 Mm De La Acometida, Bajo Cualquier Condición De Humedad</v>
          </cell>
          <cell r="E3982" t="str">
            <v>ML</v>
          </cell>
          <cell r="F3982">
            <v>7408.72</v>
          </cell>
          <cell r="G3982">
            <v>42642</v>
          </cell>
        </row>
        <row r="3983">
          <cell r="C3983">
            <v>7595</v>
          </cell>
          <cell r="D3983" t="str">
            <v>Edu. Suministro E Instalacion De Sistema De Confinamiento Celular De Nanofibras De Polimero-Neoweb 330 X 120 Tipo B De 2.50 X 8.00 M Neoloy O Similar</v>
          </cell>
          <cell r="E3983" t="str">
            <v>M2</v>
          </cell>
          <cell r="F3983">
            <v>46423.5</v>
          </cell>
          <cell r="G3983">
            <v>42642</v>
          </cell>
        </row>
        <row r="3984">
          <cell r="C3984">
            <v>7596</v>
          </cell>
          <cell r="D3984" t="str">
            <v>Edu. Instalación De Tubería Y Accesorios A Presion Pead Diámetro 63 Mm De La Acometida, Bajo Cualquier Condición De Humedad</v>
          </cell>
          <cell r="E3984" t="str">
            <v>ML</v>
          </cell>
          <cell r="F3984">
            <v>6960.43</v>
          </cell>
          <cell r="G3984">
            <v>42642</v>
          </cell>
        </row>
        <row r="3985">
          <cell r="C3985">
            <v>7599</v>
          </cell>
          <cell r="D3985" t="str">
            <v>Edu. Colocacion De Malla Electrosoldada D = 6 Mm Con Separacion De 0.15 Mts</v>
          </cell>
          <cell r="E3985" t="str">
            <v>KG</v>
          </cell>
          <cell r="F3985">
            <v>4343.8599999999997</v>
          </cell>
          <cell r="G3985">
            <v>42643</v>
          </cell>
        </row>
        <row r="3986">
          <cell r="C3986">
            <v>7600</v>
          </cell>
          <cell r="D3986" t="str">
            <v>Edu. Colocacion De Malla Electrosoldada D = 7 Mm Con Separacion De 0.15 Mts</v>
          </cell>
          <cell r="E3986" t="str">
            <v>KG</v>
          </cell>
          <cell r="F3986">
            <v>4343.8599999999997</v>
          </cell>
          <cell r="G3986">
            <v>42643</v>
          </cell>
        </row>
        <row r="3987">
          <cell r="C3987">
            <v>7602</v>
          </cell>
          <cell r="D3987" t="str">
            <v>Edu. Suministro E Instalacion De Circuito De Actividad Fisica Para Jovenes</v>
          </cell>
          <cell r="E3987" t="str">
            <v>UN</v>
          </cell>
          <cell r="F3987">
            <v>223151956.19999999</v>
          </cell>
          <cell r="G3987">
            <v>42642</v>
          </cell>
        </row>
        <row r="3988">
          <cell r="C3988">
            <v>7604</v>
          </cell>
          <cell r="D3988" t="str">
            <v>Edu. Suministro E Instalacion De Juego Para Escalar Piramida</v>
          </cell>
          <cell r="E3988" t="str">
            <v>UN</v>
          </cell>
          <cell r="F3988">
            <v>99089145.269999996</v>
          </cell>
          <cell r="G3988">
            <v>42642</v>
          </cell>
        </row>
        <row r="3989">
          <cell r="C3989">
            <v>7606</v>
          </cell>
          <cell r="D3989" t="str">
            <v>Edu. Suministro E Instalacion De Dispensador Para Perros</v>
          </cell>
          <cell r="E3989" t="str">
            <v>UN</v>
          </cell>
          <cell r="F3989">
            <v>2091583.83</v>
          </cell>
          <cell r="G3989">
            <v>42642</v>
          </cell>
        </row>
        <row r="3990">
          <cell r="C3990">
            <v>7608</v>
          </cell>
          <cell r="D3990" t="str">
            <v>Edu. Suministro E Instalacion De Mesa Para Juego De Perros</v>
          </cell>
          <cell r="E3990" t="str">
            <v>UN</v>
          </cell>
          <cell r="F3990">
            <v>4330913.58</v>
          </cell>
          <cell r="G3990">
            <v>42642</v>
          </cell>
        </row>
        <row r="3991">
          <cell r="C3991">
            <v>7610</v>
          </cell>
          <cell r="D3991" t="str">
            <v>Edu. Suministro E Instalacion De Juego Para Escalar Tipo Estrella Ref Gtq6415 O Similar</v>
          </cell>
          <cell r="E3991" t="str">
            <v>UN</v>
          </cell>
          <cell r="F3991">
            <v>14944763.82</v>
          </cell>
          <cell r="G3991">
            <v>42642</v>
          </cell>
        </row>
        <row r="3992">
          <cell r="C3992">
            <v>7613</v>
          </cell>
          <cell r="D3992" t="str">
            <v>Edu. Proteccion Flexocreto 6000 O Similar,. Incluye Instalacion Y Relleno En Sitio Con Mortero Fluido F'C= 2500 Psi</v>
          </cell>
          <cell r="E3992" t="str">
            <v>M2</v>
          </cell>
          <cell r="F3992">
            <v>61369.08</v>
          </cell>
          <cell r="G3992">
            <v>42642</v>
          </cell>
        </row>
        <row r="3993">
          <cell r="C3993">
            <v>7615</v>
          </cell>
          <cell r="D3993" t="str">
            <v>Edu. Concreto Para Box Coulvert De 4500 Psi, No Incluye Acero De Refuerzo (Ver Diseño)</v>
          </cell>
          <cell r="E3993" t="str">
            <v>M3</v>
          </cell>
          <cell r="F3993">
            <v>726490.57</v>
          </cell>
          <cell r="G3993">
            <v>42643</v>
          </cell>
        </row>
        <row r="3994">
          <cell r="C3994">
            <v>7616</v>
          </cell>
          <cell r="D3994" t="str">
            <v>Edu. Piso De Concreto De F´C= 28 Mpa (4000 Psi) E = 0.21 Mts. Incluye: Formaleta,  Vaciado  Y  Curado. No  Incluye  Acero  De Refuerzo</v>
          </cell>
          <cell r="E3994" t="str">
            <v>M2</v>
          </cell>
          <cell r="F3994">
            <v>124241.08</v>
          </cell>
          <cell r="G3994">
            <v>42643</v>
          </cell>
        </row>
        <row r="3995">
          <cell r="C3995">
            <v>7617</v>
          </cell>
          <cell r="D3995" t="str">
            <v>Edu. Piso De Concreto De F´C= 28 Mpa (4000 Psi) E = 0.22 Mts. Incluye: Formaleta,  Vaciado  Y  Curado. No  Incluye  Acero  De Refuerzo</v>
          </cell>
          <cell r="E3995" t="str">
            <v>M2</v>
          </cell>
          <cell r="F3995">
            <v>130157.33</v>
          </cell>
          <cell r="G3995">
            <v>42643</v>
          </cell>
        </row>
        <row r="3996">
          <cell r="C3996">
            <v>7618</v>
          </cell>
          <cell r="D3996" t="str">
            <v>Edu. Concreto Para Box Coulvert De 5000 Psi, No Incluye Acero De Refuerzo (Ver Diseño)</v>
          </cell>
          <cell r="E3996" t="str">
            <v>M3</v>
          </cell>
          <cell r="F3996">
            <v>746388.07</v>
          </cell>
          <cell r="G3996">
            <v>42643</v>
          </cell>
        </row>
        <row r="3997">
          <cell r="C3997">
            <v>7620</v>
          </cell>
          <cell r="D3997" t="str">
            <v>Edu. Suministro E Instalación De Cable Thw Cobre Forrado, 90°C -Awg 2</v>
          </cell>
          <cell r="E3997" t="str">
            <v>ML</v>
          </cell>
          <cell r="F3997">
            <v>15467.94</v>
          </cell>
          <cell r="G3997">
            <v>42643</v>
          </cell>
        </row>
        <row r="3998">
          <cell r="C3998">
            <v>7621</v>
          </cell>
          <cell r="D3998" t="str">
            <v>Edu. Pozo De Inspeccion H &gt; 3,00 Mts</v>
          </cell>
          <cell r="E3998" t="str">
            <v>UN</v>
          </cell>
          <cell r="F3998">
            <v>6057212.9100000001</v>
          </cell>
          <cell r="G3998">
            <v>42643</v>
          </cell>
        </row>
        <row r="3999">
          <cell r="C3999">
            <v>7622</v>
          </cell>
          <cell r="D3999" t="str">
            <v>Edu. Mu-1 Banca En Concreto Prefabricada Con Espaldar</v>
          </cell>
          <cell r="E3999" t="str">
            <v>UN</v>
          </cell>
          <cell r="F3999">
            <v>606803.86</v>
          </cell>
          <cell r="G3999">
            <v>42643</v>
          </cell>
        </row>
        <row r="4000">
          <cell r="C4000">
            <v>7623</v>
          </cell>
          <cell r="D4000" t="str">
            <v>Error</v>
          </cell>
          <cell r="E4000" t="str">
            <v>M3</v>
          </cell>
          <cell r="F4000">
            <v>156635</v>
          </cell>
          <cell r="G4000">
            <v>42643</v>
          </cell>
        </row>
        <row r="4001">
          <cell r="C4001">
            <v>7625</v>
          </cell>
          <cell r="D4001" t="str">
            <v>Edu. Micropilotes Inyectados. Incluye Excavación, Tubería De Refuerzo, Relleno De La Cavidad Con Lechada Primaria E Inyección Con Lechada Secundaria (Incluye Pala Auxiliar).</v>
          </cell>
          <cell r="E4001" t="str">
            <v>ML</v>
          </cell>
          <cell r="F4001">
            <v>107051.32</v>
          </cell>
          <cell r="G4001">
            <v>42646</v>
          </cell>
        </row>
        <row r="4002">
          <cell r="C4002">
            <v>7626</v>
          </cell>
          <cell r="D4002" t="str">
            <v>Edu. Descapote Y Limpieza A Máquina Y Adecuación Con Compactación Del Terreno Existente, Incluye Retiro De Material E= 0.50</v>
          </cell>
          <cell r="E4002" t="str">
            <v>M2</v>
          </cell>
          <cell r="F4002">
            <v>19202.71</v>
          </cell>
          <cell r="G4002">
            <v>42667</v>
          </cell>
        </row>
        <row r="4003">
          <cell r="C4003">
            <v>7627</v>
          </cell>
          <cell r="D4003" t="str">
            <v>Edu. Pilotes En Concreto Preexcavados    F'C=4000 Psi    D=0.80M. No Incluye Acero De Refuerzo</v>
          </cell>
          <cell r="E4003" t="str">
            <v>ML</v>
          </cell>
          <cell r="F4003">
            <v>630358.98</v>
          </cell>
          <cell r="G4003">
            <v>42667</v>
          </cell>
        </row>
        <row r="4004">
          <cell r="C4004">
            <v>7628</v>
          </cell>
          <cell r="D4004" t="str">
            <v>Edu. Excavacion A Maquina Y Retiro De Materiales A Una Distancia Superior A Los 20 Km.</v>
          </cell>
          <cell r="E4004" t="str">
            <v>M3</v>
          </cell>
          <cell r="F4004">
            <v>14460</v>
          </cell>
          <cell r="G4004">
            <v>42667</v>
          </cell>
        </row>
        <row r="4005">
          <cell r="C4005">
            <v>7631</v>
          </cell>
          <cell r="D4005" t="str">
            <v>Edu.  Suministro E Instalacion De Cable De Aluminio Forrado Nº 4 Awg - Aislamiento Thw -90º</v>
          </cell>
          <cell r="E4005" t="str">
            <v>ML</v>
          </cell>
          <cell r="F4005">
            <v>4486.1400000000003</v>
          </cell>
          <cell r="G4005">
            <v>42668</v>
          </cell>
        </row>
        <row r="4006">
          <cell r="C4006">
            <v>7634</v>
          </cell>
          <cell r="D4006" t="str">
            <v>Edu. Suministro E Instalacion De Tranformador Tipo Pad Mounted De 112.5 Kva Trifásico- 13.2/230/127 V  Configuracion En Anillo -- (Incluye Gabinete De Protecciones, Barraje De Cobre, Interruptores Industriales, Terminales Premoldeados Tipo Codo,Anclaje, Mallas A Tierra,  Dps,Pruebas Y Puesta En Servico</v>
          </cell>
          <cell r="E4006" t="str">
            <v>UN</v>
          </cell>
          <cell r="F4006">
            <v>22692215.539999999</v>
          </cell>
          <cell r="G4006">
            <v>42668</v>
          </cell>
        </row>
        <row r="4007">
          <cell r="C4007">
            <v>7636</v>
          </cell>
          <cell r="D4007" t="str">
            <v>Edu. Suministro E Instalacion De Tranformador Tipo Pad Mounted De 75 Kva Monofásico- 13.2/230/127 V  -- (Incluye Gabinete De Protecciones, Barraje De Cobre, Interruptores Industriales, Terminales Premoldeados Tipo Codo,Anclaje, Mallas A Tierra, Pruebas Y Puesta En Servico</v>
          </cell>
          <cell r="E4007" t="str">
            <v>UN</v>
          </cell>
          <cell r="F4007">
            <v>17348027.100000001</v>
          </cell>
          <cell r="G4007">
            <v>42668</v>
          </cell>
        </row>
        <row r="4008">
          <cell r="C4008">
            <v>7637</v>
          </cell>
          <cell r="D4008" t="str">
            <v>Edu. Suministro E Instalacion De Cable De Aluminio Forrado N°2 Awg - Aislamiento Thw-90°</v>
          </cell>
          <cell r="E4008" t="str">
            <v>ML</v>
          </cell>
          <cell r="F4008">
            <v>5369.14</v>
          </cell>
          <cell r="G4008">
            <v>42668</v>
          </cell>
        </row>
        <row r="4009">
          <cell r="C4009">
            <v>7639</v>
          </cell>
          <cell r="D4009" t="str">
            <v>Edu. Kit De Empalme En Gel Para Baja Tensión De 6 - 6</v>
          </cell>
          <cell r="E4009" t="str">
            <v>UN</v>
          </cell>
          <cell r="F4009">
            <v>85465.16</v>
          </cell>
          <cell r="G4009">
            <v>42668</v>
          </cell>
        </row>
        <row r="4010">
          <cell r="C4010">
            <v>7640</v>
          </cell>
          <cell r="D4010" t="str">
            <v>Edu. Suministro E Instalacion De Cable De Cobre Forrado Nº 8 Awg- Aislamiento Thw º</v>
          </cell>
          <cell r="E4010" t="str">
            <v>ML</v>
          </cell>
          <cell r="F4010">
            <v>4009.99</v>
          </cell>
          <cell r="G4010">
            <v>42668</v>
          </cell>
        </row>
        <row r="4011">
          <cell r="C4011">
            <v>7643</v>
          </cell>
          <cell r="D4011" t="str">
            <v>Edu. Sumunistro E Instalación De Poste Acero Galvanizado En Caliente De 9 Mts. De Altura Libre,  En Lamina De Acero, Acabado Final En Pintura De Pioluretano  Para Exteriores Ral 7035, Doble Proposito Incluye Dos Brazos Tipo Cercha De 2.00 M, Anclaje De Concreto  De Concreto Y Pedestal</v>
          </cell>
          <cell r="E4011" t="str">
            <v>UN</v>
          </cell>
          <cell r="F4011">
            <v>2688438.74</v>
          </cell>
          <cell r="G4011">
            <v>42668</v>
          </cell>
        </row>
        <row r="4012">
          <cell r="C4012">
            <v>7647</v>
          </cell>
          <cell r="D4012" t="str">
            <v>Edu. Suministro E Instalacion De Luminaria  Tipo At*Down 30 Cw- Con Sistema De Encendido Automatico Y Accesorios Para Su Instalacion(Cajas Octogonales, Adaptadores, Sensor De Movimiento, Interrruptores)</v>
          </cell>
          <cell r="E4012" t="str">
            <v>UN</v>
          </cell>
          <cell r="F4012">
            <v>194267.01</v>
          </cell>
          <cell r="G4012">
            <v>42668</v>
          </cell>
        </row>
        <row r="4013">
          <cell r="C4013">
            <v>7650</v>
          </cell>
          <cell r="D4013" t="str">
            <v>Edu. Micropilotes Inyectados. Incluye Excavación, Colocación Del Acero Y Tubería De Refuerzo, Relleno De La Cavidad Con Lechada Primaria E Inyección Con Lechada Secundaria.</v>
          </cell>
          <cell r="E4013" t="str">
            <v>ML</v>
          </cell>
          <cell r="F4013">
            <v>237010.03</v>
          </cell>
          <cell r="G4013">
            <v>42668</v>
          </cell>
        </row>
        <row r="4014">
          <cell r="C4014">
            <v>7651</v>
          </cell>
          <cell r="D4014" t="str">
            <v>Zapata  Y  Pedestal  En  Concreto  De  3500  Psi  Premezclado, No Incluye Acero De Refuerzo</v>
          </cell>
          <cell r="E4014" t="str">
            <v>M3</v>
          </cell>
          <cell r="F4014">
            <v>463317.23</v>
          </cell>
          <cell r="G4014">
            <v>42669</v>
          </cell>
        </row>
        <row r="4015">
          <cell r="C4015">
            <v>7652</v>
          </cell>
          <cell r="D4015" t="str">
            <v>Viga De Cimiento En Concreto De 3500 Psi, No Incluye Acero De Refuerzo</v>
          </cell>
          <cell r="E4015" t="str">
            <v>M3</v>
          </cell>
          <cell r="F4015">
            <v>587163.63</v>
          </cell>
          <cell r="G4015">
            <v>42669</v>
          </cell>
        </row>
        <row r="4016">
          <cell r="C4016">
            <v>7653</v>
          </cell>
          <cell r="D4016" t="str">
            <v>Levante  De  Muro  En  Bloque  De  Concreto Abuzardado (Split)  De  0.20  X 0.20 X 0.40 Metros, Mortero De Pega 1:4</v>
          </cell>
          <cell r="E4016" t="str">
            <v>M2</v>
          </cell>
          <cell r="F4016">
            <v>61335.91</v>
          </cell>
          <cell r="G4016">
            <v>42669</v>
          </cell>
        </row>
        <row r="4017">
          <cell r="C4017">
            <v>7655</v>
          </cell>
          <cell r="D4017" t="str">
            <v>Piso En Ceramica Fortaleza Blanco De 0.33 X 0.33 Metros O Similar</v>
          </cell>
          <cell r="E4017" t="str">
            <v>M2</v>
          </cell>
          <cell r="F4017">
            <v>47305.21</v>
          </cell>
          <cell r="G4017">
            <v>42670</v>
          </cell>
        </row>
        <row r="4018">
          <cell r="C4018">
            <v>7657</v>
          </cell>
          <cell r="D4018" t="str">
            <v>Enchape Pared Egeo Blanco De 0.30 X 0.60 Metros  O Similar   (Incluye Pega, Biselada, Win De Aluminio Y Emboquillada)</v>
          </cell>
          <cell r="E4018" t="str">
            <v>M2</v>
          </cell>
          <cell r="F4018">
            <v>61333.25</v>
          </cell>
          <cell r="G4018">
            <v>42676</v>
          </cell>
        </row>
        <row r="4019">
          <cell r="C4019">
            <v>7658</v>
          </cell>
          <cell r="D4019" t="str">
            <v>Ns. Acabado De Losa En Concreto Con Equipo Mecanico, Incluye Endurecedor, Juntas De Dilatación Y Acabado Final Esmaltado.</v>
          </cell>
          <cell r="E4019" t="str">
            <v>M2</v>
          </cell>
          <cell r="F4019">
            <v>12000</v>
          </cell>
          <cell r="G4019">
            <v>42670</v>
          </cell>
        </row>
        <row r="4020">
          <cell r="C4020">
            <v>7659</v>
          </cell>
          <cell r="D4020" t="str">
            <v>Ns. Cerramiento En Malla Eslabonada Galv # 12 Rombo 1.1/2"</v>
          </cell>
          <cell r="E4020" t="str">
            <v>M2</v>
          </cell>
          <cell r="F4020">
            <v>52720</v>
          </cell>
          <cell r="G4020">
            <v>42670</v>
          </cell>
        </row>
        <row r="4021">
          <cell r="C4021">
            <v>7661</v>
          </cell>
          <cell r="D4021" t="str">
            <v>Ns. Demolicion Y Retiro De Material Sobrante En Volqueta</v>
          </cell>
          <cell r="E4021" t="str">
            <v>GL</v>
          </cell>
          <cell r="F4021">
            <v>80000000</v>
          </cell>
          <cell r="G4021">
            <v>42670</v>
          </cell>
        </row>
        <row r="4022">
          <cell r="C4022">
            <v>7662</v>
          </cell>
          <cell r="D4022" t="str">
            <v>Ns. Piso En Madera Laminada (Taller De Danza)</v>
          </cell>
          <cell r="E4022" t="str">
            <v>M2</v>
          </cell>
          <cell r="F4022">
            <v>105000</v>
          </cell>
          <cell r="G4022">
            <v>42670</v>
          </cell>
        </row>
        <row r="4023">
          <cell r="C4023">
            <v>7663</v>
          </cell>
          <cell r="D4023" t="str">
            <v>Ns. Limpieza Muros, Resane Y Sellado De Muros De Fachada En Ladrillo A La Vista</v>
          </cell>
          <cell r="E4023" t="str">
            <v>M2</v>
          </cell>
          <cell r="F4023">
            <v>19760</v>
          </cell>
          <cell r="G4023">
            <v>42678</v>
          </cell>
        </row>
        <row r="4024">
          <cell r="C4024">
            <v>7664</v>
          </cell>
          <cell r="D4024" t="str">
            <v>Ns. Piso En Ceramica Beta Rectificado Marfil O Similar 40 X 90 Cm.</v>
          </cell>
          <cell r="E4024" t="str">
            <v>M2</v>
          </cell>
          <cell r="F4024">
            <v>82000</v>
          </cell>
          <cell r="G4024">
            <v>42678</v>
          </cell>
        </row>
        <row r="4025">
          <cell r="C4025">
            <v>7665</v>
          </cell>
          <cell r="D4025" t="str">
            <v>Ns. Estructura De Escalera Tramo De 1 Piso</v>
          </cell>
          <cell r="E4025" t="str">
            <v>GL</v>
          </cell>
          <cell r="F4025">
            <v>12000000</v>
          </cell>
          <cell r="G4025">
            <v>42670</v>
          </cell>
        </row>
        <row r="4026">
          <cell r="C4026">
            <v>7666</v>
          </cell>
          <cell r="D4026" t="str">
            <v>Ns. Media Caña Pvc De 9 Cm</v>
          </cell>
          <cell r="E4026" t="str">
            <v>ML</v>
          </cell>
          <cell r="F4026">
            <v>38000</v>
          </cell>
          <cell r="G4026">
            <v>42678</v>
          </cell>
        </row>
        <row r="4027">
          <cell r="C4027">
            <v>7667</v>
          </cell>
          <cell r="D4027" t="str">
            <v>Ns. Estructura De Rampa Tramo De 1 Piso</v>
          </cell>
          <cell r="E4027" t="str">
            <v>GL</v>
          </cell>
          <cell r="F4027">
            <v>23000000</v>
          </cell>
          <cell r="G4027">
            <v>42670</v>
          </cell>
        </row>
        <row r="4028">
          <cell r="C4028">
            <v>7668</v>
          </cell>
          <cell r="D4028" t="str">
            <v>Prvc. Instalación De Codos Grp Y/O Pvc Dn 1800 Pn=1 Sn 2500 (0°-30°)</v>
          </cell>
          <cell r="E4028" t="str">
            <v>UN</v>
          </cell>
          <cell r="F4028">
            <v>877801.84</v>
          </cell>
          <cell r="G4028">
            <v>42671</v>
          </cell>
        </row>
        <row r="4029">
          <cell r="C4029">
            <v>7669</v>
          </cell>
          <cell r="D4029" t="str">
            <v>Prvc. Instalación De Tuberías En Grp Y/O Pvc De Diametro 1300Mm, Pn=1:00 Sn 2500</v>
          </cell>
          <cell r="E4029" t="str">
            <v>ML</v>
          </cell>
          <cell r="F4029">
            <v>107589.64</v>
          </cell>
          <cell r="G4029">
            <v>42671</v>
          </cell>
        </row>
        <row r="4030">
          <cell r="C4030">
            <v>7672</v>
          </cell>
          <cell r="D4030" t="str">
            <v>Prvc. Suminisro De Tuberia Grp Y/O Pvc De Diametro 1300 Mm Pn=1, Sn 2500, Incluye Union, Transporte Al Campamento Y Demas Costos</v>
          </cell>
          <cell r="E4030" t="str">
            <v>ML</v>
          </cell>
          <cell r="F4030">
            <v>1471834</v>
          </cell>
          <cell r="G4030">
            <v>42671</v>
          </cell>
        </row>
        <row r="4031">
          <cell r="C4031">
            <v>7673</v>
          </cell>
          <cell r="D4031" t="str">
            <v>Prvc. Suministro Codos Grp Y/O Pvc Dn 1800 Pn=1 Sn 2500 (0º-30) Incluye Union, Transporte Al Campamento Y Demas Costos</v>
          </cell>
          <cell r="E4031" t="str">
            <v>UN</v>
          </cell>
          <cell r="F4031">
            <v>7200000</v>
          </cell>
          <cell r="G4031">
            <v>42671</v>
          </cell>
        </row>
        <row r="4032">
          <cell r="C4032">
            <v>7674</v>
          </cell>
          <cell r="D4032" t="str">
            <v>Instalación De Tubería De Alcantarillado De Pvc 450 Mm 18" De Superficie Interior Lisa Y Exterior Perfilada, Bajo Cualquier Condición De Humedad</v>
          </cell>
          <cell r="E4032" t="str">
            <v>ML</v>
          </cell>
          <cell r="F4032">
            <v>22792.45</v>
          </cell>
          <cell r="G4032">
            <v>42685</v>
          </cell>
        </row>
        <row r="4033">
          <cell r="C4033">
            <v>7675</v>
          </cell>
          <cell r="D4033" t="str">
            <v>Instalación De Tubería De Alcantarillado De Pvc De 200 Mm (8”)  De Superficie Interior Lisa Y Exterior Perfilada, Bajo Cualquier Condición De Humedad, (Inlcuye Manijas)</v>
          </cell>
          <cell r="E4033" t="str">
            <v>ML</v>
          </cell>
          <cell r="F4033">
            <v>10065.19</v>
          </cell>
          <cell r="G4033">
            <v>42685</v>
          </cell>
        </row>
        <row r="4034">
          <cell r="C4034">
            <v>7676</v>
          </cell>
          <cell r="D4034" t="str">
            <v>Instalación De Tubería De Alcantarillado De Pvc De 250 Mm 10”  De Superficie Interior Lisa Y Exterior Perfilada, Bajo Cualquier Condición De Humedad</v>
          </cell>
          <cell r="E4034" t="str">
            <v>ML</v>
          </cell>
          <cell r="F4034">
            <v>12733.8</v>
          </cell>
          <cell r="G4034">
            <v>42685</v>
          </cell>
        </row>
        <row r="4035">
          <cell r="C4035">
            <v>7677</v>
          </cell>
          <cell r="D4035" t="str">
            <v>Instalación De Tubería De Alcantarillado De Pvc De 400 Mm 16” De Superficie Interior Lisa Y Exterior Perfilada, Bajo Cualquier Condición De Humedad</v>
          </cell>
          <cell r="E4035" t="str">
            <v>ML</v>
          </cell>
          <cell r="F4035">
            <v>20276.150000000001</v>
          </cell>
          <cell r="G4035">
            <v>42685</v>
          </cell>
        </row>
        <row r="4036">
          <cell r="C4036">
            <v>7678</v>
          </cell>
          <cell r="D4036" t="str">
            <v>Instalación De Tubería De Alcantarillado De Pvc De 660 Mm 24”  De Superficie Interior Lisa Y Exterior Perfilada, Bajo Cualquier Condición De Humedad</v>
          </cell>
          <cell r="E4036" t="str">
            <v>ML</v>
          </cell>
          <cell r="F4036">
            <v>33478.339999999997</v>
          </cell>
          <cell r="G4036">
            <v>42685</v>
          </cell>
        </row>
        <row r="4037">
          <cell r="C4037">
            <v>7679</v>
          </cell>
          <cell r="D4037" t="str">
            <v>Soporte Para Cinta Demarcadora</v>
          </cell>
          <cell r="E4037" t="str">
            <v>UN</v>
          </cell>
          <cell r="F4037">
            <v>11907</v>
          </cell>
          <cell r="G4037">
            <v>42689</v>
          </cell>
        </row>
        <row r="4038">
          <cell r="C4038">
            <v>7680</v>
          </cell>
          <cell r="D4038" t="str">
            <v>Cinta Demarcadora, Sin Soporte</v>
          </cell>
          <cell r="E4038" t="str">
            <v>ML</v>
          </cell>
          <cell r="F4038">
            <v>483.63</v>
          </cell>
          <cell r="G4038">
            <v>42689</v>
          </cell>
        </row>
        <row r="4039">
          <cell r="C4039">
            <v>7681</v>
          </cell>
          <cell r="D4039" t="str">
            <v>Entibado Tipo 6. Continuo Metalico</v>
          </cell>
          <cell r="E4039" t="str">
            <v>M2</v>
          </cell>
          <cell r="F4039">
            <v>30900</v>
          </cell>
          <cell r="G4039">
            <v>42689</v>
          </cell>
        </row>
        <row r="4040">
          <cell r="C4040">
            <v>7682</v>
          </cell>
          <cell r="D4040" t="str">
            <v>Valla Movil Tipo 3. Valla Doble Cara</v>
          </cell>
          <cell r="E4040" t="str">
            <v>UN</v>
          </cell>
          <cell r="F4040">
            <v>160400</v>
          </cell>
          <cell r="G4040">
            <v>42689</v>
          </cell>
        </row>
        <row r="4041">
          <cell r="C4041">
            <v>7683</v>
          </cell>
          <cell r="D4041" t="str">
            <v>Empalme De Tuberias De Alcantarillado Desde 160 Mm (6") Hasta 300 Mm (12") A Pozo Existente En Mamposteria</v>
          </cell>
          <cell r="E4041" t="str">
            <v>UN</v>
          </cell>
          <cell r="F4041">
            <v>127004</v>
          </cell>
          <cell r="G4041">
            <v>42689</v>
          </cell>
        </row>
        <row r="4042">
          <cell r="C4042">
            <v>7684</v>
          </cell>
          <cell r="D4042" t="str">
            <v>Empalme De Tuberías Desde 350 Mm (14") Hasta 500 Mm (20") A Pozo Existente En Mampostería</v>
          </cell>
          <cell r="E4042" t="str">
            <v>UN</v>
          </cell>
          <cell r="F4042">
            <v>161958</v>
          </cell>
          <cell r="G4042">
            <v>42689</v>
          </cell>
        </row>
        <row r="4043">
          <cell r="C4043">
            <v>7685</v>
          </cell>
          <cell r="D4043" t="str">
            <v>Empalme De Tuberías Desde 600 Mm (24") Hasta 900 Mm (36") A Pozo Existenteen Mampostería</v>
          </cell>
          <cell r="E4043" t="str">
            <v>UN</v>
          </cell>
          <cell r="F4043">
            <v>163577.57999999999</v>
          </cell>
          <cell r="G4043">
            <v>42689</v>
          </cell>
        </row>
        <row r="4044">
          <cell r="C4044">
            <v>7687</v>
          </cell>
          <cell r="D4044" t="str">
            <v>Suministro Tubería De Alcantarillado De Pvc  De Superficie Interior Lisa Y Exterior Perfilada Rigidez 8Kn/M2 (S8) D= 200 Mm (8") (Incluye Manijas)</v>
          </cell>
          <cell r="E4044" t="str">
            <v>ML</v>
          </cell>
          <cell r="F4044">
            <v>48720</v>
          </cell>
          <cell r="G4044">
            <v>42699</v>
          </cell>
        </row>
        <row r="4045">
          <cell r="C4045">
            <v>7688</v>
          </cell>
          <cell r="D4045" t="str">
            <v>Suministro Tubería De Alcantarillado De Pvc  De Superficie Interior Lisa Y Exterior Perfilada Rigidez 8Kn/M2 (S8) D=250 Mm (10")</v>
          </cell>
          <cell r="E4045" t="str">
            <v>ML</v>
          </cell>
          <cell r="F4045">
            <v>75589</v>
          </cell>
          <cell r="G4045">
            <v>42699</v>
          </cell>
        </row>
        <row r="4046">
          <cell r="C4046">
            <v>7689</v>
          </cell>
          <cell r="D4046" t="str">
            <v>Suministro Tubería De Alcantarillado De Pvc  De Superficie Interior Lisa Y Exterior Perfilada Rigidez 8Kn/M2 (S8) D= 400 Mm (16")</v>
          </cell>
          <cell r="E4046" t="str">
            <v>ML</v>
          </cell>
          <cell r="F4046">
            <v>182813</v>
          </cell>
          <cell r="G4046">
            <v>42699</v>
          </cell>
        </row>
        <row r="4047">
          <cell r="C4047">
            <v>7690</v>
          </cell>
          <cell r="D4047" t="str">
            <v>Suministro Tubería De Alcantarillado De Pvc  De Superficie Interior Lisa Y Exterior Perfilada Rigidez 8Kn/M2 (S8) D= 450 Mm (18")</v>
          </cell>
          <cell r="E4047" t="str">
            <v>ML</v>
          </cell>
          <cell r="F4047">
            <v>254751</v>
          </cell>
          <cell r="G4047">
            <v>42699</v>
          </cell>
        </row>
        <row r="4048">
          <cell r="C4048">
            <v>7691</v>
          </cell>
          <cell r="D4048" t="str">
            <v>Suministro Tubería De Alcantarillado De Pvc  De Superficie Interior Lisa Y Exterior Perfilada Rigidez 8Kn/M2 (S8) D= 660 Mm (24")</v>
          </cell>
          <cell r="E4048" t="str">
            <v>ML</v>
          </cell>
          <cell r="F4048">
            <v>450849</v>
          </cell>
          <cell r="G4048">
            <v>42699</v>
          </cell>
        </row>
        <row r="4049">
          <cell r="C4049">
            <v>7692</v>
          </cell>
          <cell r="D4049" t="str">
            <v>Instalación De Domiciliaria De Alcantarillado Con Tubería De  Pvc  Y/O Pead  160 Mm (6”). Incluye Tee O Yee, Codo O Accesorio De Derivación, Tipo 1.  0 &lt; L &lt; 1,0 M.</v>
          </cell>
          <cell r="E4049" t="str">
            <v>UN</v>
          </cell>
          <cell r="F4049">
            <v>37303</v>
          </cell>
          <cell r="G4049">
            <v>42689</v>
          </cell>
        </row>
        <row r="4050">
          <cell r="C4050">
            <v>7693</v>
          </cell>
          <cell r="D4050" t="str">
            <v>Instalación De Domiciliaria De Alcantarillado Con Tubería De  Pvc  Y/O Pead  160 Mm (6”). Incluye Tee O Yee, Codo O Accesorio De Derivación, Tipo 2.  1 &lt; L&lt;  3,0 M.</v>
          </cell>
          <cell r="E4050" t="str">
            <v>UN</v>
          </cell>
          <cell r="F4050">
            <v>64904</v>
          </cell>
          <cell r="G4050">
            <v>42689</v>
          </cell>
        </row>
        <row r="4051">
          <cell r="C4051">
            <v>7694</v>
          </cell>
          <cell r="D4051" t="str">
            <v>Instalación De Domiciliaria De Alcantarillado Con Tubería De  Pvc  Y/O Pead  160 Mm (6”). Incluye Tee O Yee, Codo O Accesorio De Derivación, Tipo 3.  3 &lt; L &lt; 5,0 M.</v>
          </cell>
          <cell r="E4051" t="str">
            <v>UN</v>
          </cell>
          <cell r="F4051">
            <v>129808</v>
          </cell>
          <cell r="G4051">
            <v>42689</v>
          </cell>
        </row>
        <row r="4052">
          <cell r="C4052">
            <v>7695</v>
          </cell>
          <cell r="D4052" t="str">
            <v>Suministro De Tubería De Alcantarillado De Pvc De 160 Mm (6") De Superficie Interior Lisa Y Exterior Perfilada</v>
          </cell>
          <cell r="E4052" t="str">
            <v>ML</v>
          </cell>
          <cell r="F4052">
            <v>39556.65</v>
          </cell>
          <cell r="G4052">
            <v>42691</v>
          </cell>
        </row>
        <row r="4053">
          <cell r="C4053">
            <v>7696</v>
          </cell>
          <cell r="D4053" t="str">
            <v>Suministro De Codo 90° Campana X Campana Diámetro Nominal 160 Mm</v>
          </cell>
          <cell r="E4053" t="str">
            <v>UN</v>
          </cell>
          <cell r="F4053">
            <v>59745</v>
          </cell>
          <cell r="G4053">
            <v>42689</v>
          </cell>
        </row>
        <row r="4054">
          <cell r="C4054">
            <v>7697</v>
          </cell>
          <cell r="D4054" t="str">
            <v>Suministro Codo 45° Campana X Campana Diámetro Nominal 160 Mm</v>
          </cell>
          <cell r="E4054" t="str">
            <v>UN</v>
          </cell>
          <cell r="F4054">
            <v>31395</v>
          </cell>
          <cell r="G4054">
            <v>42689</v>
          </cell>
        </row>
        <row r="4055">
          <cell r="C4055">
            <v>7698</v>
          </cell>
          <cell r="D4055" t="str">
            <v>Suministro Yee Campana X Campana X Campana Diámetro Nominal 200 X 200 X 160 Mm</v>
          </cell>
          <cell r="E4055" t="str">
            <v>ML</v>
          </cell>
          <cell r="F4055">
            <v>125727</v>
          </cell>
          <cell r="G4055">
            <v>42689</v>
          </cell>
        </row>
        <row r="4056">
          <cell r="C4056">
            <v>7699</v>
          </cell>
          <cell r="D4056" t="str">
            <v>Cimentacion De Tuberia Con Material Granular  (Agregado Grueso)</v>
          </cell>
          <cell r="E4056" t="str">
            <v>M3</v>
          </cell>
          <cell r="F4056">
            <v>96369</v>
          </cell>
          <cell r="G4056">
            <v>42689</v>
          </cell>
        </row>
        <row r="4057">
          <cell r="C4057">
            <v>7701</v>
          </cell>
          <cell r="D4057" t="str">
            <v>Suministro De Codos De Polietileno 160 Mm X 90° D=6"</v>
          </cell>
          <cell r="E4057" t="str">
            <v>UN</v>
          </cell>
          <cell r="F4057">
            <v>76398.289999999994</v>
          </cell>
          <cell r="G4057">
            <v>42690</v>
          </cell>
        </row>
        <row r="4058">
          <cell r="C4058">
            <v>7703</v>
          </cell>
          <cell r="D4058" t="str">
            <v>Suministro De Tee De Polietileno 110Mm X 110Mm X 110Mm</v>
          </cell>
          <cell r="E4058" t="str">
            <v>UN</v>
          </cell>
          <cell r="F4058">
            <v>48385.68</v>
          </cell>
          <cell r="G4058">
            <v>42690</v>
          </cell>
        </row>
        <row r="4059">
          <cell r="C4059">
            <v>7705</v>
          </cell>
          <cell r="D4059" t="str">
            <v>Suministro De Tee De Polietileno 200Mm X 200Mm X 200Mm</v>
          </cell>
          <cell r="E4059" t="str">
            <v>UN</v>
          </cell>
          <cell r="F4059">
            <v>312293.98</v>
          </cell>
          <cell r="G4059">
            <v>42691</v>
          </cell>
        </row>
        <row r="4060">
          <cell r="C4060">
            <v>7707</v>
          </cell>
          <cell r="D4060" t="str">
            <v>Suministro De Silletas Para Acometidas De Polietileno De 110Mm X 20Mm Para Union Por Termofusion</v>
          </cell>
          <cell r="E4060" t="str">
            <v>UN</v>
          </cell>
          <cell r="F4060">
            <v>11021.97</v>
          </cell>
          <cell r="G4060">
            <v>42690</v>
          </cell>
        </row>
        <row r="4061">
          <cell r="C4061">
            <v>7709</v>
          </cell>
          <cell r="D4061" t="str">
            <v>Suministro De Silletas Para Acometidas De Polietileno De 160Mm X 20Mm Para Union Por Termofusion</v>
          </cell>
          <cell r="E4061" t="str">
            <v>UN</v>
          </cell>
          <cell r="F4061">
            <v>11021.97</v>
          </cell>
          <cell r="G4061">
            <v>42690</v>
          </cell>
        </row>
        <row r="4062">
          <cell r="C4062">
            <v>7711</v>
          </cell>
          <cell r="D4062" t="str">
            <v>Suministro De Silletas Para Acometidas De Polietileno De 200Mm X 20Mm Para Union Por Termofusion</v>
          </cell>
          <cell r="E4062" t="str">
            <v>UN</v>
          </cell>
          <cell r="F4062">
            <v>11021.97</v>
          </cell>
          <cell r="G4062">
            <v>42690</v>
          </cell>
        </row>
        <row r="4063">
          <cell r="C4063">
            <v>7713</v>
          </cell>
          <cell r="D4063" t="str">
            <v>Suministro De Silletas Para Acometidas De Polietileno De 250Mm X 20Mm Para Union Por Termofusion</v>
          </cell>
          <cell r="E4063" t="str">
            <v>UN</v>
          </cell>
          <cell r="F4063">
            <v>16957</v>
          </cell>
          <cell r="G4063">
            <v>42690</v>
          </cell>
        </row>
        <row r="4064">
          <cell r="C4064">
            <v>7715</v>
          </cell>
          <cell r="D4064" t="str">
            <v>Suministro De Adaptadores Tope Brida De Polietileno Sin Brida Pn 10 D=110Mm</v>
          </cell>
          <cell r="E4064" t="str">
            <v>UN</v>
          </cell>
          <cell r="F4064">
            <v>18430.02</v>
          </cell>
          <cell r="G4064">
            <v>42690</v>
          </cell>
        </row>
        <row r="4065">
          <cell r="C4065">
            <v>7717</v>
          </cell>
          <cell r="D4065" t="str">
            <v>Suministro De Adaptadores Tope Brida De Polietileno Sin Brida Pn 10 D=160Mm</v>
          </cell>
          <cell r="E4065" t="str">
            <v>UN</v>
          </cell>
          <cell r="F4065">
            <v>42737.47</v>
          </cell>
          <cell r="G4065">
            <v>42690</v>
          </cell>
        </row>
        <row r="4066">
          <cell r="C4066">
            <v>7719</v>
          </cell>
          <cell r="D4066" t="str">
            <v>Suministro De Adaptadores Tope Brida De Polietileno Sin Brida Pn 10 D=250Mm</v>
          </cell>
          <cell r="E4066" t="str">
            <v>UN</v>
          </cell>
          <cell r="F4066">
            <v>125994.15</v>
          </cell>
          <cell r="G4066">
            <v>42690</v>
          </cell>
        </row>
        <row r="4067">
          <cell r="C4067">
            <v>7720</v>
          </cell>
          <cell r="D4067" t="str">
            <v>Pozo De Inspección 1,80 M &lt; H &lt;= 3,00 M Para Tuberías De Diámetros Entre Los 450 Mm (18 Pulgadas) Y 700 Mm (27 Pulgadas), Diámetro Del Cilindro 1,50 M.</v>
          </cell>
          <cell r="E4067" t="str">
            <v>UN</v>
          </cell>
          <cell r="F4067">
            <v>4699061.2300000004</v>
          </cell>
          <cell r="G4067">
            <v>42699</v>
          </cell>
        </row>
        <row r="4068">
          <cell r="C4068">
            <v>7721</v>
          </cell>
          <cell r="D4068" t="str">
            <v>Suministro De Hidrante Tipo Trafico Norma Iso Pn 10, Incluye El Suministro E Instalación De Tornillería Y Empaquetadura Para El Montaje, D = 100 Mm  (4")</v>
          </cell>
          <cell r="E4068" t="str">
            <v>UN</v>
          </cell>
          <cell r="F4068">
            <v>2760800</v>
          </cell>
          <cell r="G4068">
            <v>42691</v>
          </cell>
        </row>
        <row r="4069">
          <cell r="C4069">
            <v>7722</v>
          </cell>
          <cell r="D4069" t="str">
            <v>Suministro De Hidrante Tipo Trafico Norma Iso Pn 10, Incluye El Suministro E Instalación De Tornillería Y Empaquetadura Para El Montaje, D = 150 Mm  (6")</v>
          </cell>
          <cell r="E4069" t="str">
            <v>UN</v>
          </cell>
          <cell r="F4069">
            <v>3770000</v>
          </cell>
          <cell r="G4069">
            <v>42691</v>
          </cell>
        </row>
        <row r="4070">
          <cell r="C4070">
            <v>7723</v>
          </cell>
          <cell r="D4070" t="str">
            <v>Suministro De Tuberías De Acueducto De Polietileno De Alta Densidad (Pead) De 160Mm Pn 10 Pe 100 D=6"</v>
          </cell>
          <cell r="E4070" t="str">
            <v>ML</v>
          </cell>
          <cell r="F4070">
            <v>46940.76</v>
          </cell>
          <cell r="G4070">
            <v>42802</v>
          </cell>
        </row>
        <row r="4071">
          <cell r="C4071">
            <v>7724</v>
          </cell>
          <cell r="D4071" t="str">
            <v>Instalación De  Acometidas Domiciliarias Tipo 10. En Zona Dura Sin Cruce De Vía (A Favor De La Red), Con 0,0 M &lt; L &lt; 7,0 M Y 16 Mm &lt; D &lt; 50 Mm. Con Silleta De Polietileno Para Acueducto. Incluye Excavación, Instalación De Tubería Y Accesorios, Cinta Referenciadora Y Relleno.</v>
          </cell>
          <cell r="E4071" t="str">
            <v>UN</v>
          </cell>
          <cell r="F4071">
            <v>102702</v>
          </cell>
          <cell r="G4071">
            <v>42691</v>
          </cell>
        </row>
        <row r="4072">
          <cell r="C4072">
            <v>7725</v>
          </cell>
          <cell r="D4072" t="str">
            <v>Camisa En Tuberia De Acero Al Carbon Para Cruce De Arroyo Con Tuberias De Polietileno De 160 Mm  6". Incluye Tubería De Acero.</v>
          </cell>
          <cell r="E4072" t="str">
            <v>ML</v>
          </cell>
          <cell r="F4072">
            <v>208965</v>
          </cell>
          <cell r="G4072">
            <v>42691</v>
          </cell>
        </row>
        <row r="4073">
          <cell r="C4073">
            <v>7726</v>
          </cell>
          <cell r="D4073" t="str">
            <v>Camisa En Tuberia De Acero Al Carbon Para Cruce De Arroyo Con Tuberias De Polietileno De 200 Mm   8". Incluye Tubería De Acero.</v>
          </cell>
          <cell r="E4073" t="str">
            <v>ML</v>
          </cell>
          <cell r="F4073">
            <v>272401</v>
          </cell>
          <cell r="G4073">
            <v>42691</v>
          </cell>
        </row>
        <row r="4074">
          <cell r="C4074">
            <v>7727</v>
          </cell>
          <cell r="D4074" t="str">
            <v>Instalación Tubo Operador Para Válvulas Entre 80 Mm Y 200 Mm Y Para Válvulas De Purga</v>
          </cell>
          <cell r="E4074" t="str">
            <v>UN</v>
          </cell>
          <cell r="F4074">
            <v>200983</v>
          </cell>
          <cell r="G4074">
            <v>42691</v>
          </cell>
        </row>
        <row r="4075">
          <cell r="C4075">
            <v>7728</v>
          </cell>
          <cell r="D4075" t="str">
            <v>Caja De Mampostería Para Tuberías Entre  250 Mm (10") Y  400 Mm (16").</v>
          </cell>
          <cell r="E4075" t="str">
            <v>UN</v>
          </cell>
          <cell r="F4075">
            <v>5694873</v>
          </cell>
          <cell r="G4075">
            <v>42691</v>
          </cell>
        </row>
        <row r="4076">
          <cell r="C4076">
            <v>7729</v>
          </cell>
          <cell r="D4076" t="str">
            <v>Suministro De Tuberías De Acueducto De Polietileno De Alta Densidad (Pead) De 200Mm Pn 10 Pe 100 D=8"</v>
          </cell>
          <cell r="E4076" t="str">
            <v>ML</v>
          </cell>
          <cell r="F4076">
            <v>56375.61</v>
          </cell>
          <cell r="G4076">
            <v>42691</v>
          </cell>
        </row>
        <row r="4077">
          <cell r="C4077">
            <v>7730</v>
          </cell>
          <cell r="D4077" t="str">
            <v>Instalación De Hidrante Tipo Trafico Norma Iso Pn 10, Incluye El Suministro E Instalación De Tornillería Y Empaquetadura Para El Montaje, D = 100 Mm  (4")</v>
          </cell>
          <cell r="E4077" t="str">
            <v>UN</v>
          </cell>
          <cell r="F4077">
            <v>738749</v>
          </cell>
          <cell r="G4077">
            <v>42691</v>
          </cell>
        </row>
        <row r="4078">
          <cell r="C4078">
            <v>7731</v>
          </cell>
          <cell r="D4078" t="str">
            <v>Suministro De Tuberías De Acueducto De Polietileno De Alta Densidad (Pead) De 250Mm Pn 10 Pe 100 D=10"</v>
          </cell>
          <cell r="E4078" t="str">
            <v>ML</v>
          </cell>
          <cell r="F4078">
            <v>90988.37</v>
          </cell>
          <cell r="G4078">
            <v>42691</v>
          </cell>
        </row>
        <row r="4079">
          <cell r="C4079">
            <v>7732</v>
          </cell>
          <cell r="D4079" t="str">
            <v>Instalación De Hidrante Tipo Trafico Norma Iso Pn 10, Incluye El Suministro E Instalación De Tornillería Y Empaquetadura Para El Montaje, D = 150 Mm  (6")</v>
          </cell>
          <cell r="E4079" t="str">
            <v>UN</v>
          </cell>
          <cell r="F4079">
            <v>865302</v>
          </cell>
          <cell r="G4079">
            <v>42691</v>
          </cell>
        </row>
        <row r="4080">
          <cell r="C4080">
            <v>7733</v>
          </cell>
          <cell r="D4080" t="str">
            <v>Empalmes A Red De Acueducto En Tubería  Pead De 110 Mm  (4")</v>
          </cell>
          <cell r="E4080" t="str">
            <v>UN</v>
          </cell>
          <cell r="F4080">
            <v>407148</v>
          </cell>
          <cell r="G4080">
            <v>42691</v>
          </cell>
        </row>
        <row r="4081">
          <cell r="C4081">
            <v>7734</v>
          </cell>
          <cell r="D4081" t="str">
            <v>Empalmes A Red De Acueducto En Tubería  Pead De 160 Mm  (6")</v>
          </cell>
          <cell r="E4081" t="str">
            <v>UN</v>
          </cell>
          <cell r="F4081">
            <v>461305</v>
          </cell>
          <cell r="G4081">
            <v>42691</v>
          </cell>
        </row>
        <row r="4082">
          <cell r="C4082">
            <v>7735</v>
          </cell>
          <cell r="D4082" t="str">
            <v>Empalmes A Red De Acueducto En Tubería  Pead De 200 Mm   ( 8")</v>
          </cell>
          <cell r="E4082" t="str">
            <v>UN</v>
          </cell>
          <cell r="F4082">
            <v>515128</v>
          </cell>
          <cell r="G4082">
            <v>42691</v>
          </cell>
        </row>
        <row r="4083">
          <cell r="C4083">
            <v>7736</v>
          </cell>
          <cell r="D4083" t="str">
            <v>Suministro De Tuberías De Acueducto De Polietileno Para Acometidas D=20 Mm Pn 10</v>
          </cell>
          <cell r="E4083" t="str">
            <v>ML</v>
          </cell>
          <cell r="F4083">
            <v>1216.8399999999999</v>
          </cell>
          <cell r="G4083">
            <v>42691</v>
          </cell>
        </row>
        <row r="4084">
          <cell r="C4084">
            <v>7737</v>
          </cell>
          <cell r="D4084" t="str">
            <v>Empalmes A Red De Acueducto En Tubería  Pead De 250 Mm   (10")</v>
          </cell>
          <cell r="E4084" t="str">
            <v>UN</v>
          </cell>
          <cell r="F4084">
            <v>571207</v>
          </cell>
          <cell r="G4084">
            <v>42691</v>
          </cell>
        </row>
        <row r="4085">
          <cell r="C4085">
            <v>7738</v>
          </cell>
          <cell r="D4085" t="str">
            <v>Suministro De Codos De Polietileno Pe 100 Pn 10 De 200 Mm X 90° D=8"</v>
          </cell>
          <cell r="E4085" t="str">
            <v>UN</v>
          </cell>
          <cell r="F4085">
            <v>172979.66</v>
          </cell>
          <cell r="G4085">
            <v>42691</v>
          </cell>
        </row>
        <row r="4086">
          <cell r="C4086">
            <v>7739</v>
          </cell>
          <cell r="D4086" t="str">
            <v>Suministro De Tees De Polietileno Pe 100 Pn 10 De 160Mm X 160Mm X 160Mm</v>
          </cell>
          <cell r="E4086" t="str">
            <v>UN</v>
          </cell>
          <cell r="F4086">
            <v>184475.14</v>
          </cell>
          <cell r="G4086">
            <v>42691</v>
          </cell>
        </row>
        <row r="4087">
          <cell r="C4087">
            <v>7740</v>
          </cell>
          <cell r="D4087" t="str">
            <v>Suministro De Adaptadores Tope Brida De Polietileno Sin Brida Pn 10 D=200Mm</v>
          </cell>
          <cell r="E4087" t="str">
            <v>UN</v>
          </cell>
          <cell r="F4087">
            <v>83661.570000000007</v>
          </cell>
          <cell r="G4087">
            <v>42691</v>
          </cell>
        </row>
        <row r="4088">
          <cell r="C4088">
            <v>7741</v>
          </cell>
          <cell r="D4088" t="str">
            <v>Suministro De Brida Metálica Para Adaptador Tope De Polietileno Norma Iso Pn 10 D=110Mm</v>
          </cell>
          <cell r="E4088" t="str">
            <v>UN</v>
          </cell>
          <cell r="F4088">
            <v>56476.14</v>
          </cell>
          <cell r="G4088">
            <v>42691</v>
          </cell>
        </row>
        <row r="4089">
          <cell r="C4089">
            <v>7742</v>
          </cell>
          <cell r="D4089" t="str">
            <v>Suministro De Brida Metálica Para Adaptador Tope De Polietileno Norma Iso Pn 10 D=160Mm</v>
          </cell>
          <cell r="E4089" t="str">
            <v>UN</v>
          </cell>
          <cell r="F4089">
            <v>74577.31</v>
          </cell>
          <cell r="G4089">
            <v>42691</v>
          </cell>
        </row>
        <row r="4090">
          <cell r="C4090">
            <v>7743</v>
          </cell>
          <cell r="D4090" t="str">
            <v>Suministro De Brida Metálica Para Adaptador Tope De Polietileno Norma Iso Pn 10 D=200Mm</v>
          </cell>
          <cell r="E4090" t="str">
            <v>UN</v>
          </cell>
          <cell r="F4090">
            <v>99502.3</v>
          </cell>
          <cell r="G4090">
            <v>42691</v>
          </cell>
        </row>
        <row r="4091">
          <cell r="C4091">
            <v>7744</v>
          </cell>
          <cell r="D4091" t="str">
            <v>Suministro De Válvula De Compuerta Brida X Brida Normaiso Pn 10 D = 150 Mm (6")</v>
          </cell>
          <cell r="E4091" t="str">
            <v>UN</v>
          </cell>
          <cell r="F4091">
            <v>1243520</v>
          </cell>
          <cell r="G4091">
            <v>42691</v>
          </cell>
        </row>
        <row r="4092">
          <cell r="C4092">
            <v>7745</v>
          </cell>
          <cell r="D4092" t="str">
            <v>Suministro De Brida Metálica Para Adaptador Tope De Polietileno Norma Iso Pn 10 D=250Mm</v>
          </cell>
          <cell r="E4092" t="str">
            <v>UN</v>
          </cell>
          <cell r="F4092">
            <v>175743.6</v>
          </cell>
          <cell r="G4092">
            <v>42691</v>
          </cell>
        </row>
        <row r="4093">
          <cell r="C4093">
            <v>7746</v>
          </cell>
          <cell r="D4093" t="str">
            <v>Suministro De Válvula De Compuerta Brida X Brida Normaiso Pn 10 D = 250 Mm (10")</v>
          </cell>
          <cell r="E4093" t="str">
            <v>UN</v>
          </cell>
          <cell r="F4093">
            <v>4060000</v>
          </cell>
          <cell r="G4093">
            <v>42691</v>
          </cell>
        </row>
        <row r="4094">
          <cell r="C4094">
            <v>7747</v>
          </cell>
          <cell r="D4094" t="str">
            <v>Suministro De Válvula De Compuerta Brida X Brida Normaiso Pn 10 D = 200 Mm (8")</v>
          </cell>
          <cell r="E4094" t="str">
            <v>UN</v>
          </cell>
          <cell r="F4094">
            <v>1852520</v>
          </cell>
          <cell r="G4094">
            <v>42691</v>
          </cell>
        </row>
        <row r="4095">
          <cell r="C4095">
            <v>7748</v>
          </cell>
          <cell r="D4095" t="str">
            <v>Empalmes A Red De Acueducto En Tubería  Pead De 160 Mm  (6")</v>
          </cell>
          <cell r="E4095" t="str">
            <v>UN</v>
          </cell>
          <cell r="F4095">
            <v>461305</v>
          </cell>
          <cell r="G4095">
            <v>42691</v>
          </cell>
        </row>
        <row r="4096">
          <cell r="C4096">
            <v>7749</v>
          </cell>
          <cell r="D4096" t="str">
            <v>Instalación De Tubería De Alcantarillado De Pvc De 300Mm 12” De Superficie Interior Lisa Y Exterior Perfilada,Bajo Cualquier Condición De Humedad</v>
          </cell>
          <cell r="E4096" t="str">
            <v>ML</v>
          </cell>
          <cell r="F4096">
            <v>15106.56</v>
          </cell>
          <cell r="G4096">
            <v>42697</v>
          </cell>
        </row>
        <row r="4097">
          <cell r="C4097">
            <v>7750</v>
          </cell>
          <cell r="D4097" t="str">
            <v>Empalme De Red Existente  A Tuberia Proyectada De 315 Mm De Pead D=12"</v>
          </cell>
          <cell r="E4097" t="str">
            <v>UN</v>
          </cell>
          <cell r="F4097">
            <v>621207</v>
          </cell>
          <cell r="G4097">
            <v>42697</v>
          </cell>
        </row>
        <row r="4098">
          <cell r="C4098">
            <v>7751</v>
          </cell>
          <cell r="D4098" t="str">
            <v>Instalación De Tubería De Alcantarillado De Pvc De 355Mm 14” De Superficie Interior Lisa Y Exterior Perfilada,Bajo Cualquier Condición De Humedad</v>
          </cell>
          <cell r="E4098" t="str">
            <v>ML</v>
          </cell>
          <cell r="F4098">
            <v>17555.099999999999</v>
          </cell>
          <cell r="G4098">
            <v>42697</v>
          </cell>
        </row>
        <row r="4099">
          <cell r="C4099">
            <v>7752</v>
          </cell>
          <cell r="D4099" t="str">
            <v>Instalación De Válvula De Compuerta Brida X Brida Norma Iso Pn 10, Incluye El Suministro E Instalación De Tornillería Grado 2 Y Empaquetadura Para El Montaje D = 400Mm (16")</v>
          </cell>
          <cell r="E4099" t="str">
            <v>UN</v>
          </cell>
          <cell r="F4099">
            <v>615142.91</v>
          </cell>
          <cell r="G4099">
            <v>42697</v>
          </cell>
        </row>
        <row r="4100">
          <cell r="C4100">
            <v>7753</v>
          </cell>
          <cell r="D4100" t="str">
            <v>Instalación De Tubería De Alcantarillado De Pvc De 500Mm 20” De Superficie Interior Lisa Y Exterior Perfilada,Bajo Cualquier Condición De Humedad</v>
          </cell>
          <cell r="E4100" t="str">
            <v>ML</v>
          </cell>
          <cell r="F4100">
            <v>25308.75</v>
          </cell>
          <cell r="G4100">
            <v>42697</v>
          </cell>
        </row>
        <row r="4101">
          <cell r="C4101">
            <v>7754</v>
          </cell>
          <cell r="D4101" t="str">
            <v>Instalación De Válvula De Compuerta Brida X Brida Norma Iso Pn 10, Incluye El Suministro E Instalación De Tornillería Grado 2 Y Empaquetadura Para El Montaje D = 300Mm (12")</v>
          </cell>
          <cell r="E4101" t="str">
            <v>UN</v>
          </cell>
          <cell r="F4101">
            <v>492450.61</v>
          </cell>
          <cell r="G4101">
            <v>42697</v>
          </cell>
        </row>
        <row r="4102">
          <cell r="C4102">
            <v>7756</v>
          </cell>
          <cell r="D4102" t="str">
            <v>Suministro Tubería De Alcantarillado De Pvc  De Superficie Interior Lisa Y Exterior Perfilada Rigidez 8Kn/M2 (S8) D=300 Mm (12”)</v>
          </cell>
          <cell r="E4102" t="str">
            <v>ML</v>
          </cell>
          <cell r="F4102">
            <v>112856.59</v>
          </cell>
          <cell r="G4102">
            <v>42697</v>
          </cell>
        </row>
        <row r="4103">
          <cell r="C4103">
            <v>7758</v>
          </cell>
          <cell r="D4103" t="str">
            <v>Suministro De Tubería De Alcantarillado De Pvc  De Superficie Interior Lisa Y Exterior Perfilada Rigidez 8Kn/M2 (S8) D=350 Mm (14")</v>
          </cell>
          <cell r="E4103" t="str">
            <v>ML</v>
          </cell>
          <cell r="F4103">
            <v>131626.54999999999</v>
          </cell>
          <cell r="G4103">
            <v>42699</v>
          </cell>
        </row>
        <row r="4104">
          <cell r="C4104">
            <v>7760</v>
          </cell>
          <cell r="D4104" t="str">
            <v>Suministro De Tubería De Alcantarillado De Pvc  De Superficie Interior Lisa Y Exterior Perfilada Rigidez 8Kn/M2 (S8) D=500 Mm (20”)</v>
          </cell>
          <cell r="E4104" t="str">
            <v>ML</v>
          </cell>
          <cell r="F4104">
            <v>308737.44</v>
          </cell>
          <cell r="G4104">
            <v>42697</v>
          </cell>
        </row>
        <row r="4105">
          <cell r="C4105">
            <v>7761</v>
          </cell>
          <cell r="D4105" t="str">
            <v>Suministro De Codos De Polietileno 110Mm X 45° (4") Pe 100 Pn 10 A Tope</v>
          </cell>
          <cell r="E4105" t="str">
            <v>UN</v>
          </cell>
          <cell r="F4105">
            <v>202468</v>
          </cell>
          <cell r="G4105">
            <v>42697</v>
          </cell>
        </row>
        <row r="4106">
          <cell r="C4106">
            <v>7762</v>
          </cell>
          <cell r="D4106" t="str">
            <v>Suministro De Codos De Polietileno 160Mm X 45° (6") Pe 100 Pn 10 A Tope</v>
          </cell>
          <cell r="E4106" t="str">
            <v>UN</v>
          </cell>
          <cell r="F4106">
            <v>371638</v>
          </cell>
          <cell r="G4106">
            <v>42697</v>
          </cell>
        </row>
        <row r="4107">
          <cell r="C4107">
            <v>7763</v>
          </cell>
          <cell r="D4107" t="str">
            <v>Suministro De Reduccion De Polietileno 160Mm X 110Mm  (6" X 4") Pe 100 Pn 10 A Tope</v>
          </cell>
          <cell r="E4107" t="str">
            <v>UN</v>
          </cell>
          <cell r="F4107">
            <v>335037</v>
          </cell>
          <cell r="G4107">
            <v>42697</v>
          </cell>
        </row>
        <row r="4108">
          <cell r="C4108">
            <v>7764</v>
          </cell>
          <cell r="D4108" t="str">
            <v>Suministro De Tapones De Polietileno Diametro 110Mm  (4") A Tope Pe 100 Pn 10</v>
          </cell>
          <cell r="E4108" t="str">
            <v>UN</v>
          </cell>
          <cell r="F4108">
            <v>228341</v>
          </cell>
          <cell r="G4108">
            <v>42697</v>
          </cell>
        </row>
        <row r="4109">
          <cell r="C4109">
            <v>7765</v>
          </cell>
          <cell r="D4109" t="str">
            <v>Suministro De Tapones De Polietileno Diametro 160Mm  (6")  A Tope Pe 100 Pn 10</v>
          </cell>
          <cell r="E4109" t="str">
            <v>UN</v>
          </cell>
          <cell r="F4109">
            <v>520324</v>
          </cell>
          <cell r="G4109">
            <v>42697</v>
          </cell>
        </row>
        <row r="4110">
          <cell r="C4110">
            <v>7766</v>
          </cell>
          <cell r="D4110" t="str">
            <v>Pozo De Inspeccion De 1,45 M &lt; H &lt;= 1,80 M, Incluida Losa Superior Y Tapa Para Tuberías De Diámetros Entre Los 450 Mm (18 Pulgadas) Y 750 Mm (30 Pulgadas), Diámetro Del Cilindro 1,50 M.</v>
          </cell>
          <cell r="E4110" t="str">
            <v>UN</v>
          </cell>
          <cell r="F4110">
            <v>3056910</v>
          </cell>
          <cell r="G4110">
            <v>42699</v>
          </cell>
        </row>
        <row r="4111">
          <cell r="C4111">
            <v>7767</v>
          </cell>
          <cell r="D4111" t="str">
            <v>Pozo De Inspeccion De 1,80 M &lt; H &lt;= 3,00 M, Incluida Losa Superior Y Tapa Para Tuberías De Diámetros Entre Los 450 Mm (18 Pulgadas) Y 750 Mm (30 Pulgadas), Diámetro Del Cilindro 1,50 M.</v>
          </cell>
          <cell r="E4111" t="str">
            <v>UN</v>
          </cell>
          <cell r="F4111">
            <v>4699061.2300000004</v>
          </cell>
          <cell r="G4111">
            <v>42699</v>
          </cell>
        </row>
        <row r="4112">
          <cell r="C4112">
            <v>7769</v>
          </cell>
          <cell r="D4112" t="str">
            <v>Suministro De Yee Campana X Campana X Campana Diámetro Nominal 250 X 250 X 160 Mm</v>
          </cell>
          <cell r="E4112" t="str">
            <v>UN</v>
          </cell>
          <cell r="F4112">
            <v>284591</v>
          </cell>
          <cell r="G4112">
            <v>42697</v>
          </cell>
        </row>
        <row r="4113">
          <cell r="C4113">
            <v>7770</v>
          </cell>
          <cell r="D4113" t="str">
            <v>Entibado Tipo 2. Discontinuo Mixto. Metálico Y Madera</v>
          </cell>
          <cell r="E4113" t="str">
            <v>M2</v>
          </cell>
          <cell r="F4113">
            <v>21075</v>
          </cell>
          <cell r="G4113">
            <v>42697</v>
          </cell>
        </row>
        <row r="4114">
          <cell r="C4114">
            <v>7771</v>
          </cell>
          <cell r="D4114" t="str">
            <v>Suministro De Tuberia De Hd De 300 Mm Pn 10 (12")</v>
          </cell>
          <cell r="E4114" t="str">
            <v>ML</v>
          </cell>
          <cell r="F4114">
            <v>251395.20000000001</v>
          </cell>
          <cell r="G4114">
            <v>42699</v>
          </cell>
        </row>
        <row r="4115">
          <cell r="C4115">
            <v>7772</v>
          </cell>
          <cell r="D4115" t="str">
            <v>Suministro De Tuberia De Hd De 400 Mm Pn 10 (16")</v>
          </cell>
          <cell r="E4115" t="str">
            <v>ML</v>
          </cell>
          <cell r="F4115">
            <v>342209.28000000003</v>
          </cell>
          <cell r="G4115">
            <v>42699</v>
          </cell>
        </row>
        <row r="4116">
          <cell r="C4116">
            <v>7773</v>
          </cell>
          <cell r="D4116" t="str">
            <v>Suministro De Válvula De Compuerta Brida X Brida Normaiso Pn 10 D = 300 Mm (12")</v>
          </cell>
          <cell r="E4116" t="str">
            <v>UN</v>
          </cell>
          <cell r="F4116">
            <v>4060000</v>
          </cell>
          <cell r="G4116">
            <v>42702</v>
          </cell>
        </row>
        <row r="4117">
          <cell r="C4117">
            <v>7774</v>
          </cell>
          <cell r="D4117" t="str">
            <v>Suministro De Válvula De Compuerta Brida X Brida Normaiso Pn 10 D = 400 Mm (16")</v>
          </cell>
          <cell r="E4117" t="str">
            <v>UN</v>
          </cell>
          <cell r="F4117">
            <v>11368000</v>
          </cell>
          <cell r="G4117">
            <v>42702</v>
          </cell>
        </row>
        <row r="4118">
          <cell r="C4118">
            <v>7775</v>
          </cell>
          <cell r="D4118" t="str">
            <v>Suministro De Union De Desmontaje De 300 Mm (12") Norma Iso Pn 10</v>
          </cell>
          <cell r="E4118" t="str">
            <v>UN</v>
          </cell>
          <cell r="F4118">
            <v>2000000</v>
          </cell>
          <cell r="G4118">
            <v>42702</v>
          </cell>
        </row>
        <row r="4119">
          <cell r="C4119">
            <v>7776</v>
          </cell>
          <cell r="D4119" t="str">
            <v>Suministro De Union De Desmontaje De 400 Mm (16") Norma Iso Pn 10</v>
          </cell>
          <cell r="E4119" t="str">
            <v>UN</v>
          </cell>
          <cell r="F4119">
            <v>2378000</v>
          </cell>
          <cell r="G4119">
            <v>42702</v>
          </cell>
        </row>
        <row r="4120">
          <cell r="C4120">
            <v>7777</v>
          </cell>
          <cell r="D4120" t="str">
            <v>Suministro De Brida Universal En Hd De 100 Mm (4") Norma Iso Pn 10</v>
          </cell>
          <cell r="E4120" t="str">
            <v>UN</v>
          </cell>
          <cell r="F4120">
            <v>98600</v>
          </cell>
          <cell r="G4120">
            <v>42702</v>
          </cell>
        </row>
        <row r="4121">
          <cell r="C4121">
            <v>7778</v>
          </cell>
          <cell r="D4121" t="str">
            <v>Suministro De Brida Universal En Hd De 150 Mm (6") Norma Iso Pn 10</v>
          </cell>
          <cell r="E4121" t="str">
            <v>UN</v>
          </cell>
          <cell r="F4121">
            <v>179800</v>
          </cell>
          <cell r="G4121">
            <v>42702</v>
          </cell>
        </row>
        <row r="4122">
          <cell r="C4122">
            <v>7779</v>
          </cell>
          <cell r="D4122" t="str">
            <v>Suministro De Brida Universal En Hd De 300 Mm (12") Norma Iso Pn 10</v>
          </cell>
          <cell r="E4122" t="str">
            <v>UN</v>
          </cell>
          <cell r="F4122">
            <v>609000</v>
          </cell>
          <cell r="G4122">
            <v>42702</v>
          </cell>
        </row>
        <row r="4123">
          <cell r="C4123">
            <v>7780</v>
          </cell>
          <cell r="D4123" t="str">
            <v>Suministro De Brida Universal En Hd De 400 Mm (16") Norma Iso Pn 10</v>
          </cell>
          <cell r="E4123" t="str">
            <v>UN</v>
          </cell>
          <cell r="F4123">
            <v>1090400</v>
          </cell>
          <cell r="G4123">
            <v>42702</v>
          </cell>
        </row>
        <row r="4124">
          <cell r="C4124">
            <v>7781</v>
          </cell>
          <cell r="D4124" t="str">
            <v>Suministro De Codo 90 ° Bxb En Hd De 300 Mm (12") Norma Iso Pn 16</v>
          </cell>
          <cell r="E4124" t="str">
            <v>UN</v>
          </cell>
          <cell r="F4124">
            <v>1900000</v>
          </cell>
          <cell r="G4124">
            <v>42702</v>
          </cell>
        </row>
        <row r="4125">
          <cell r="C4125">
            <v>7782</v>
          </cell>
          <cell r="D4125" t="str">
            <v>Suministro De Codo 90 ° Bxb En Hd De 400 Mm (16") Norma Iso Pn 16</v>
          </cell>
          <cell r="E4125" t="str">
            <v>UN</v>
          </cell>
          <cell r="F4125">
            <v>3438240</v>
          </cell>
          <cell r="G4125">
            <v>42702</v>
          </cell>
        </row>
        <row r="4126">
          <cell r="C4126">
            <v>7783</v>
          </cell>
          <cell r="D4126" t="str">
            <v>Suministro De Tee 300X 300X 300 Mm (12") En Hd. Norma Iso Pn 16</v>
          </cell>
          <cell r="E4126" t="str">
            <v>UN</v>
          </cell>
          <cell r="F4126">
            <v>2564760</v>
          </cell>
          <cell r="G4126">
            <v>42702</v>
          </cell>
        </row>
        <row r="4127">
          <cell r="C4127">
            <v>7784</v>
          </cell>
          <cell r="D4127" t="str">
            <v>Suministro De Tee 400X 400X 300 Mm (16") En Hd. Norma Iso Pn 16</v>
          </cell>
          <cell r="E4127" t="str">
            <v>UN</v>
          </cell>
          <cell r="F4127">
            <v>4024000</v>
          </cell>
          <cell r="G4127">
            <v>42702</v>
          </cell>
        </row>
        <row r="4128">
          <cell r="C4128">
            <v>7785</v>
          </cell>
          <cell r="D4128" t="str">
            <v>Suministro De Tapon Union Mecanica De 300 Mm Hd Pn 16</v>
          </cell>
          <cell r="E4128" t="str">
            <v>UN</v>
          </cell>
          <cell r="F4128">
            <v>837520</v>
          </cell>
          <cell r="G4128">
            <v>42702</v>
          </cell>
        </row>
        <row r="4129">
          <cell r="C4129">
            <v>7786</v>
          </cell>
          <cell r="D4129" t="str">
            <v>Instalacion De Tuberia De Hd De 300 Mm (12")</v>
          </cell>
          <cell r="E4129" t="str">
            <v>ML</v>
          </cell>
          <cell r="F4129">
            <v>9750</v>
          </cell>
          <cell r="G4129">
            <v>42699</v>
          </cell>
        </row>
        <row r="4130">
          <cell r="C4130">
            <v>7787</v>
          </cell>
          <cell r="D4130" t="str">
            <v>Instalacion De Tuberia De Hd De 400 Mm (16")</v>
          </cell>
          <cell r="E4130" t="str">
            <v>ML</v>
          </cell>
          <cell r="F4130">
            <v>13500</v>
          </cell>
          <cell r="G4130">
            <v>42699</v>
          </cell>
        </row>
        <row r="4131">
          <cell r="C4131">
            <v>7788</v>
          </cell>
          <cell r="D4131" t="str">
            <v>Suministro De Tee 400X 400X 400 Mm (16") En Hd. Norma Iso Pn 16</v>
          </cell>
          <cell r="E4131" t="str">
            <v>UN</v>
          </cell>
          <cell r="F4131">
            <v>4024000</v>
          </cell>
          <cell r="G4131">
            <v>42702</v>
          </cell>
        </row>
        <row r="4132">
          <cell r="C4132">
            <v>7789</v>
          </cell>
          <cell r="D4132" t="str">
            <v>P. B. O. Relleno En Material Seleccionado Y Compactado Para Anden Y Zona De Calzada Donde Se Requiera</v>
          </cell>
          <cell r="E4132" t="str">
            <v>M3</v>
          </cell>
          <cell r="F4132">
            <v>66853.679999999993</v>
          </cell>
          <cell r="G4132">
            <v>42740</v>
          </cell>
        </row>
        <row r="4133">
          <cell r="C4133">
            <v>7790</v>
          </cell>
          <cell r="D4133" t="str">
            <v>B. P. O. Acero De Refuerzo De 1/2" 60.000 Psi Legitimo Para Placas De Pavimento Irregulares Cuantia 8 Kg/M2</v>
          </cell>
          <cell r="E4133" t="str">
            <v>KG</v>
          </cell>
          <cell r="F4133">
            <v>3619.4</v>
          </cell>
          <cell r="G4133">
            <v>42740</v>
          </cell>
        </row>
        <row r="4134">
          <cell r="C4134">
            <v>7791</v>
          </cell>
          <cell r="D4134" t="str">
            <v>P. B. O. Demolicion De Cuneta Y Retiro De Material</v>
          </cell>
          <cell r="E4134" t="str">
            <v>M2</v>
          </cell>
          <cell r="F4134">
            <v>10218.32</v>
          </cell>
          <cell r="G4134">
            <v>42740</v>
          </cell>
        </row>
        <row r="4135">
          <cell r="C4135">
            <v>7792</v>
          </cell>
          <cell r="D4135" t="str">
            <v>P. B. O. Demolicion De Bordillo Y Retiro De Material</v>
          </cell>
          <cell r="E4135" t="str">
            <v>ML</v>
          </cell>
          <cell r="F4135">
            <v>5859.33</v>
          </cell>
          <cell r="G4135">
            <v>42740</v>
          </cell>
        </row>
        <row r="4136">
          <cell r="C4136">
            <v>7793</v>
          </cell>
          <cell r="D4136" t="str">
            <v>P. B. O. Bordillo En Concreto De 500 Psi A La Flexion Mezclado En Planta Y Transportado Al Sitio Especificado, Bordillo De 0,15 X 0,30 M., Incluye Acero De 3/8 Longitudinal Y Grapas De 3/8 A 0.50 Mt De 60,000 Psi Legitimo</v>
          </cell>
          <cell r="E4136" t="str">
            <v>ML</v>
          </cell>
          <cell r="F4136">
            <v>42065.47</v>
          </cell>
          <cell r="G4136">
            <v>42740</v>
          </cell>
        </row>
        <row r="4137">
          <cell r="C4137">
            <v>7794</v>
          </cell>
          <cell r="D4137" t="str">
            <v>P. B. O. Reconstruccion De Registros Alcantarillado 0.60M X 0.60M</v>
          </cell>
          <cell r="E4137" t="str">
            <v>UN</v>
          </cell>
          <cell r="F4137">
            <v>107368.09</v>
          </cell>
          <cell r="G4137">
            <v>42740</v>
          </cell>
        </row>
        <row r="4138">
          <cell r="C4138">
            <v>7795</v>
          </cell>
          <cell r="D4138" t="str">
            <v>P. B. O. Base En Suelo-Cemento Proporción 1:20 E=0.20 M. Para Pavimento Rigido</v>
          </cell>
          <cell r="E4138" t="str">
            <v>M2</v>
          </cell>
          <cell r="F4138">
            <v>32955.050000000003</v>
          </cell>
          <cell r="G4138">
            <v>42740</v>
          </cell>
        </row>
        <row r="4139">
          <cell r="C4139">
            <v>7796</v>
          </cell>
          <cell r="D4139" t="str">
            <v>P. B. O. Corte, Demolicion Y Retiro De Pavimento De Concreto Rigido Y/O Asfaltico</v>
          </cell>
          <cell r="E4139" t="str">
            <v>M2</v>
          </cell>
          <cell r="F4139">
            <v>16208.8</v>
          </cell>
          <cell r="G4139">
            <v>42740</v>
          </cell>
        </row>
        <row r="4140">
          <cell r="C4140">
            <v>7800</v>
          </cell>
          <cell r="D4140" t="str">
            <v>P. B. O.  Suministro E Instalacion Alarma</v>
          </cell>
          <cell r="E4140" t="str">
            <v>UN</v>
          </cell>
          <cell r="F4140">
            <v>31454.79</v>
          </cell>
          <cell r="G4140">
            <v>42740</v>
          </cell>
        </row>
        <row r="4141">
          <cell r="C4141">
            <v>7801</v>
          </cell>
          <cell r="D4141" t="str">
            <v>P. B. O. Anden En Concreto Premezclado Fc=3,000 Psi E=0.07 M. (Incluye Rampa Para Discapacitados)</v>
          </cell>
          <cell r="E4141" t="str">
            <v>M2</v>
          </cell>
          <cell r="F4141">
            <v>48026.25</v>
          </cell>
          <cell r="G4141">
            <v>42740</v>
          </cell>
        </row>
        <row r="4142">
          <cell r="C4142">
            <v>7802</v>
          </cell>
          <cell r="D4142" t="str">
            <v>P. B. O. Concreto Asfaltico Para Parcheo E=0,05 M Incluye Imprimacion</v>
          </cell>
          <cell r="E4142" t="str">
            <v>M3</v>
          </cell>
          <cell r="F4142">
            <v>677321.51</v>
          </cell>
          <cell r="G4142">
            <v>42740</v>
          </cell>
        </row>
        <row r="4143">
          <cell r="C4143">
            <v>7803</v>
          </cell>
          <cell r="D4143" t="str">
            <v>P. B. O. Concreto De Fc= 3.000 Psi,  Para Box-Coulvert, Pasos Peatonales Y Muros,Incluye 100 Kg/M3 De Acero Fy=60.000 Psi</v>
          </cell>
          <cell r="E4143" t="str">
            <v>M3</v>
          </cell>
          <cell r="F4143">
            <v>984919.6</v>
          </cell>
          <cell r="G4143">
            <v>42740</v>
          </cell>
        </row>
        <row r="4144">
          <cell r="C4144">
            <v>7804</v>
          </cell>
          <cell r="D4144" t="str">
            <v>P. B. O. Sobre Carpeta En Concreto Asfaltico E=0,05 M, Incluye Riego De Liga, Acabado Con Finisher Y Rodillos Vibratorio Y De Llantas</v>
          </cell>
          <cell r="E4144" t="str">
            <v>M3</v>
          </cell>
          <cell r="F4144">
            <v>687442.26</v>
          </cell>
          <cell r="G4144">
            <v>42740</v>
          </cell>
        </row>
        <row r="4145">
          <cell r="C4145">
            <v>7805</v>
          </cell>
          <cell r="D4145" t="str">
            <v>P. B. O. Construccion De Filtros- Geotextil Nt-1800-Triturado 0.40 X 0.60 M. Tuberia De 4" Pvc, Incluye Excavación Y Sellado En Arena Gruesa</v>
          </cell>
          <cell r="E4145" t="str">
            <v>ML</v>
          </cell>
          <cell r="F4145">
            <v>80217.7</v>
          </cell>
          <cell r="G4145">
            <v>42741</v>
          </cell>
        </row>
        <row r="4146">
          <cell r="C4146">
            <v>7806</v>
          </cell>
          <cell r="D4146" t="str">
            <v>P. B. O. Pavimento En Concreto De 500 Psi A La Flexion Mezclado En Planta Y Transportado Al Sitio Especificado De 0,15 Mt, Incluye Pasadores De 3/4 Liso A 0,30 M Y De 1/2 Corrugado A 1,00 M De Separacion, Canastilla De Soporte Para Dovelas, Junta En Silicona, Cortadora De Pavimento Y Aditivo Curador De Superficie,  Incluye Nivelacion Y Replanteo (Topografia)</v>
          </cell>
          <cell r="E4146" t="str">
            <v>M2</v>
          </cell>
          <cell r="F4146">
            <v>105298.27</v>
          </cell>
          <cell r="G4146">
            <v>42740</v>
          </cell>
        </row>
        <row r="4147">
          <cell r="C4147">
            <v>7807</v>
          </cell>
          <cell r="D4147" t="str">
            <v>P. B. O. Excavacion Y Retiro De Material Comun, Incluye Nivelacion Y Replanteo (Topografia)</v>
          </cell>
          <cell r="E4147" t="str">
            <v>M3</v>
          </cell>
          <cell r="F4147">
            <v>21381.8</v>
          </cell>
          <cell r="G4147">
            <v>42740</v>
          </cell>
        </row>
        <row r="4148">
          <cell r="C4148">
            <v>7809</v>
          </cell>
          <cell r="D4148" t="str">
            <v>P. B. O. Relleno Compactado En Piedra Cimiento Para Fallos</v>
          </cell>
          <cell r="E4148" t="str">
            <v>M3</v>
          </cell>
          <cell r="F4148">
            <v>85193.08</v>
          </cell>
          <cell r="G4148">
            <v>42740</v>
          </cell>
        </row>
        <row r="4149">
          <cell r="C4149">
            <v>7811</v>
          </cell>
          <cell r="D4149" t="str">
            <v>P. B. O. Conexiones Domiciliarias De Alcantarillado En 6" Tuberia Novafort  Longitud Hasta 6 M., Incluye Excavación Y Relleno</v>
          </cell>
          <cell r="E4149" t="str">
            <v>UN</v>
          </cell>
          <cell r="F4149">
            <v>280105.34999999998</v>
          </cell>
          <cell r="G4149">
            <v>42740</v>
          </cell>
        </row>
        <row r="4150">
          <cell r="C4150">
            <v>7813</v>
          </cell>
          <cell r="D4150" t="str">
            <v>P. B. O. Suministro E Instalacion Y/O Reparacion De Domiciliarias De Acueducto</v>
          </cell>
          <cell r="E4150" t="str">
            <v>UN</v>
          </cell>
          <cell r="F4150">
            <v>32094.36</v>
          </cell>
          <cell r="G4150">
            <v>42740</v>
          </cell>
        </row>
        <row r="4151">
          <cell r="C4151">
            <v>7814</v>
          </cell>
          <cell r="D4151" t="str">
            <v>P. B. O. Publipostes En Vinilo Con Estructura En Hierro De 1,05 X 2,10, Instalados</v>
          </cell>
          <cell r="E4151" t="str">
            <v>UN</v>
          </cell>
          <cell r="F4151">
            <v>452971.1</v>
          </cell>
          <cell r="G4151">
            <v>42740</v>
          </cell>
        </row>
        <row r="4152">
          <cell r="C4152">
            <v>7820</v>
          </cell>
          <cell r="D4152" t="str">
            <v>P. B. O. Pasacalle De 1 Mt X 6 Mt, Instalados</v>
          </cell>
          <cell r="E4152" t="str">
            <v>UN</v>
          </cell>
          <cell r="F4152">
            <v>251023.31</v>
          </cell>
          <cell r="G4152">
            <v>42740</v>
          </cell>
        </row>
        <row r="4153">
          <cell r="C4153">
            <v>7821</v>
          </cell>
          <cell r="D4153" t="str">
            <v>P. B. O. Cuneta En Concreto Premezclado Fc=3,000 Psi E=0.07 M. (Incluye Rampa Para Discapacitados)</v>
          </cell>
          <cell r="E4153" t="str">
            <v>M2</v>
          </cell>
          <cell r="F4153">
            <v>44430.61</v>
          </cell>
          <cell r="G4153">
            <v>42740</v>
          </cell>
        </row>
        <row r="4154">
          <cell r="C4154">
            <v>7822</v>
          </cell>
          <cell r="D4154" t="str">
            <v>P. B. O. Reparacion De Fugas Agua Potable</v>
          </cell>
          <cell r="E4154" t="str">
            <v>UN</v>
          </cell>
          <cell r="F4154">
            <v>65549.710000000006</v>
          </cell>
          <cell r="G4154">
            <v>42740</v>
          </cell>
        </row>
        <row r="4155">
          <cell r="C4155">
            <v>7823</v>
          </cell>
          <cell r="D4155" t="str">
            <v>P. B. O. Base En Suelo-Cemento Proporción 1:20 E=0.20 M. Para Parcheo En Concreto Asfaltico</v>
          </cell>
          <cell r="E4155" t="str">
            <v>M2</v>
          </cell>
          <cell r="F4155">
            <v>32955.050000000003</v>
          </cell>
          <cell r="G4155">
            <v>42740</v>
          </cell>
        </row>
        <row r="4156">
          <cell r="C4156">
            <v>7825</v>
          </cell>
          <cell r="D4156" t="str">
            <v>Suministro E Instalacion De Tuberia En Hierro Galvanizado De 1 1/2"</v>
          </cell>
          <cell r="E4156" t="str">
            <v>ML</v>
          </cell>
          <cell r="F4156">
            <v>35205.269999999997</v>
          </cell>
          <cell r="G4156">
            <v>42745</v>
          </cell>
        </row>
        <row r="4157">
          <cell r="C4157">
            <v>7826</v>
          </cell>
          <cell r="D4157" t="str">
            <v>Suministro E Instalacion De Accesorio En Hierro Galvanizado De 1 1/2"</v>
          </cell>
          <cell r="E4157" t="str">
            <v>UN</v>
          </cell>
          <cell r="F4157">
            <v>8213.6</v>
          </cell>
          <cell r="G4157">
            <v>42746</v>
          </cell>
        </row>
        <row r="4158">
          <cell r="C4158">
            <v>7831</v>
          </cell>
          <cell r="D4158" t="str">
            <v>Suministro E Instalacion De Copa Excentrica De 2" X  3"</v>
          </cell>
          <cell r="E4158" t="str">
            <v>UN</v>
          </cell>
          <cell r="F4158">
            <v>90687.6</v>
          </cell>
          <cell r="G4158">
            <v>42745</v>
          </cell>
        </row>
        <row r="4159">
          <cell r="C4159">
            <v>7832</v>
          </cell>
          <cell r="D4159" t="str">
            <v>Suministro E Instalacion De Copa Concentrica De 2" X 3"</v>
          </cell>
          <cell r="E4159" t="str">
            <v>UN</v>
          </cell>
          <cell r="F4159">
            <v>70487.600000000006</v>
          </cell>
          <cell r="G4159">
            <v>42745</v>
          </cell>
        </row>
        <row r="4160">
          <cell r="C4160">
            <v>7837</v>
          </cell>
          <cell r="D4160" t="str">
            <v>Suministro E Instalacion De Tuberia Pvc P-Rde 21 De 4"</v>
          </cell>
          <cell r="E4160" t="str">
            <v>ML</v>
          </cell>
          <cell r="F4160">
            <v>80291.460000000006</v>
          </cell>
          <cell r="G4160">
            <v>42746</v>
          </cell>
        </row>
        <row r="4161">
          <cell r="C4161">
            <v>7838</v>
          </cell>
          <cell r="D4161" t="str">
            <v>Suministro E Instalacion De Tuberia Pvc P - Rde 21 De 3"</v>
          </cell>
          <cell r="E4161" t="str">
            <v>ML</v>
          </cell>
          <cell r="F4161">
            <v>50056</v>
          </cell>
          <cell r="G4161">
            <v>42746</v>
          </cell>
        </row>
        <row r="4162">
          <cell r="C4162">
            <v>7850</v>
          </cell>
          <cell r="D4162" t="str">
            <v>Suministro E Instalacion De Tuberia Cpvc De 3/4"</v>
          </cell>
          <cell r="E4162" t="str">
            <v>ML</v>
          </cell>
          <cell r="F4162">
            <v>16077.77</v>
          </cell>
          <cell r="G4162">
            <v>42746</v>
          </cell>
        </row>
        <row r="4163">
          <cell r="C4163">
            <v>7851</v>
          </cell>
          <cell r="D4163" t="str">
            <v>Suministro E Instalacion De Tuberia Cpvc De 1/2"</v>
          </cell>
          <cell r="E4163" t="str">
            <v>ML</v>
          </cell>
          <cell r="F4163">
            <v>10535.8</v>
          </cell>
          <cell r="G4163">
            <v>42746</v>
          </cell>
        </row>
        <row r="4164">
          <cell r="C4164">
            <v>7852</v>
          </cell>
          <cell r="D4164" t="str">
            <v>Suministro E Instalacion De Tuberia Pvc De 3"</v>
          </cell>
          <cell r="E4164" t="str">
            <v>ML</v>
          </cell>
          <cell r="F4164">
            <v>24080.799999999999</v>
          </cell>
          <cell r="G4164">
            <v>42746</v>
          </cell>
        </row>
        <row r="4165">
          <cell r="C4165">
            <v>7855</v>
          </cell>
          <cell r="D4165" t="str">
            <v>Suministro E Instalacion De Accesorio En Hierro Galvanizado De 3"</v>
          </cell>
          <cell r="E4165" t="str">
            <v>UN</v>
          </cell>
          <cell r="F4165">
            <v>8213.6</v>
          </cell>
          <cell r="G4165">
            <v>42746</v>
          </cell>
        </row>
        <row r="4166">
          <cell r="C4166">
            <v>7856</v>
          </cell>
          <cell r="D4166" t="str">
            <v>Suministro E Instalacion De Accesorio En Hierro Galvanizado De 4"</v>
          </cell>
          <cell r="E4166" t="str">
            <v>UN</v>
          </cell>
          <cell r="F4166">
            <v>8213.6</v>
          </cell>
          <cell r="G4166">
            <v>42746</v>
          </cell>
        </row>
        <row r="4167">
          <cell r="C4167">
            <v>7857</v>
          </cell>
          <cell r="D4167" t="str">
            <v>Suministro E Instalacion De Abrazadera De 1 1/2"</v>
          </cell>
          <cell r="E4167" t="str">
            <v>UN</v>
          </cell>
          <cell r="F4167">
            <v>5247.84</v>
          </cell>
          <cell r="G4167">
            <v>42746</v>
          </cell>
        </row>
        <row r="4168">
          <cell r="C4168">
            <v>7859</v>
          </cell>
          <cell r="D4168" t="str">
            <v>Abrazadera Doble Galvanizada De 4"</v>
          </cell>
          <cell r="E4168" t="str">
            <v>UN</v>
          </cell>
          <cell r="F4168">
            <v>5800</v>
          </cell>
          <cell r="G4168">
            <v>42746</v>
          </cell>
        </row>
        <row r="4169">
          <cell r="C4169">
            <v>7861</v>
          </cell>
          <cell r="D4169" t="str">
            <v>Suministro E Instalacion De Abrazadera De 4"</v>
          </cell>
          <cell r="E4169" t="str">
            <v>UN</v>
          </cell>
          <cell r="F4169">
            <v>5297.84</v>
          </cell>
          <cell r="G4169">
            <v>42746</v>
          </cell>
        </row>
        <row r="4170">
          <cell r="C4170">
            <v>7862</v>
          </cell>
          <cell r="D4170" t="str">
            <v>Suministro E Instalacion De Registro Paso Directo De 3/4"</v>
          </cell>
          <cell r="E4170" t="str">
            <v>UN</v>
          </cell>
          <cell r="F4170">
            <v>49978.8</v>
          </cell>
          <cell r="G4170">
            <v>42746</v>
          </cell>
        </row>
        <row r="4171">
          <cell r="C4171">
            <v>7865</v>
          </cell>
          <cell r="D4171" t="str">
            <v>Suministro E Instalacion De Registro Paso Directo De 4''</v>
          </cell>
          <cell r="E4171" t="str">
            <v>UN</v>
          </cell>
          <cell r="F4171">
            <v>1480419.59</v>
          </cell>
          <cell r="G4171">
            <v>42746</v>
          </cell>
        </row>
        <row r="4172">
          <cell r="C4172">
            <v>7867</v>
          </cell>
          <cell r="D4172" t="str">
            <v>Suministro E Instalación De Registro Paso Directo De 3''</v>
          </cell>
          <cell r="E4172" t="str">
            <v>UN</v>
          </cell>
          <cell r="F4172">
            <v>641364.4</v>
          </cell>
          <cell r="G4172">
            <v>42746</v>
          </cell>
        </row>
        <row r="4173">
          <cell r="C4173">
            <v>7870</v>
          </cell>
          <cell r="D4173" t="str">
            <v>Suministro E Instalación De Registro Paso Directo De 1 1/2''</v>
          </cell>
          <cell r="E4173" t="str">
            <v>UN</v>
          </cell>
          <cell r="F4173">
            <v>173585.6</v>
          </cell>
          <cell r="G4173">
            <v>42746</v>
          </cell>
        </row>
        <row r="4174">
          <cell r="C4174">
            <v>7871</v>
          </cell>
          <cell r="D4174" t="str">
            <v>Suministro E Instalación De  Registro Paso Directo De 1/2''</v>
          </cell>
          <cell r="E4174" t="str">
            <v>UN</v>
          </cell>
          <cell r="F4174">
            <v>56864.800000000003</v>
          </cell>
          <cell r="G4174">
            <v>42746</v>
          </cell>
        </row>
        <row r="4175">
          <cell r="C4175">
            <v>7875</v>
          </cell>
          <cell r="D4175" t="str">
            <v>Suministro E Instalacion De Cheque De 4"</v>
          </cell>
          <cell r="E4175" t="str">
            <v>UN</v>
          </cell>
          <cell r="F4175">
            <v>1023930.36</v>
          </cell>
          <cell r="G4175">
            <v>42746</v>
          </cell>
        </row>
        <row r="4176">
          <cell r="C4176">
            <v>7877</v>
          </cell>
          <cell r="D4176" t="str">
            <v>Suministro E Instalacion De Cheque De 3"</v>
          </cell>
          <cell r="E4176" t="str">
            <v>UN</v>
          </cell>
          <cell r="F4176">
            <v>604773.28</v>
          </cell>
          <cell r="G4176">
            <v>42746</v>
          </cell>
        </row>
        <row r="4177">
          <cell r="C4177">
            <v>7878</v>
          </cell>
          <cell r="D4177" t="str">
            <v>Suministro E Instalación De Valvula Maxivent  O Similar De 3"</v>
          </cell>
          <cell r="E4177" t="str">
            <v>UN</v>
          </cell>
          <cell r="F4177">
            <v>205989.44</v>
          </cell>
          <cell r="G4177">
            <v>42746</v>
          </cell>
        </row>
        <row r="4178">
          <cell r="C4178">
            <v>7880</v>
          </cell>
          <cell r="D4178" t="str">
            <v>Suministro E Instalación De Abrazaderas</v>
          </cell>
          <cell r="E4178" t="str">
            <v>UN</v>
          </cell>
          <cell r="F4178">
            <v>7393.88</v>
          </cell>
          <cell r="G4178">
            <v>42746</v>
          </cell>
        </row>
        <row r="4179">
          <cell r="C4179">
            <v>7881</v>
          </cell>
          <cell r="D4179" t="str">
            <v>Suministro E Instalación De Cheque Perforado De  1 1/2''</v>
          </cell>
          <cell r="E4179" t="str">
            <v>UN</v>
          </cell>
          <cell r="F4179">
            <v>197970.37</v>
          </cell>
          <cell r="G4179">
            <v>42746</v>
          </cell>
        </row>
        <row r="4180">
          <cell r="C4180">
            <v>7889</v>
          </cell>
          <cell r="D4180" t="str">
            <v>Suministro E Instalación De Junta De Expansion Borracha De 2''</v>
          </cell>
          <cell r="E4180" t="str">
            <v>UN</v>
          </cell>
          <cell r="F4180">
            <v>112071.7</v>
          </cell>
          <cell r="G4180">
            <v>42746</v>
          </cell>
        </row>
        <row r="4181">
          <cell r="C4181">
            <v>7890</v>
          </cell>
          <cell r="D4181" t="str">
            <v>Suministro E Instalación De Valvula De Pie Con Coladera De 3''</v>
          </cell>
          <cell r="E4181" t="str">
            <v>UN</v>
          </cell>
          <cell r="F4181">
            <v>194244.64</v>
          </cell>
          <cell r="G4181">
            <v>42746</v>
          </cell>
        </row>
        <row r="4182">
          <cell r="C4182">
            <v>7891</v>
          </cell>
          <cell r="D4182" t="str">
            <v>Suministro E Instalación De Bridas De 2''</v>
          </cell>
          <cell r="E4182" t="str">
            <v>UN</v>
          </cell>
          <cell r="F4182">
            <v>79531.16</v>
          </cell>
          <cell r="G4182">
            <v>42746</v>
          </cell>
        </row>
        <row r="4183">
          <cell r="C4183">
            <v>7892</v>
          </cell>
          <cell r="D4183" t="str">
            <v>Suministro E Instalación De Bridas De 4''</v>
          </cell>
          <cell r="E4183" t="str">
            <v>UN</v>
          </cell>
          <cell r="F4183">
            <v>225497.88</v>
          </cell>
          <cell r="G4183">
            <v>42746</v>
          </cell>
        </row>
        <row r="4184">
          <cell r="C4184">
            <v>7893</v>
          </cell>
          <cell r="D4184" t="str">
            <v>Suministro E Instalación De Manometros</v>
          </cell>
          <cell r="E4184" t="str">
            <v>UN</v>
          </cell>
          <cell r="F4184">
            <v>25923.38</v>
          </cell>
          <cell r="G4184">
            <v>42746</v>
          </cell>
        </row>
        <row r="4185">
          <cell r="C4185">
            <v>7894</v>
          </cell>
          <cell r="D4185" t="str">
            <v>Suministro E Instalación De  Registro Paso Directo De 1 1/4''</v>
          </cell>
          <cell r="E4185" t="str">
            <v>UN</v>
          </cell>
          <cell r="F4185">
            <v>127189.96</v>
          </cell>
          <cell r="G4185">
            <v>42746</v>
          </cell>
        </row>
        <row r="4186">
          <cell r="C4186">
            <v>7895</v>
          </cell>
          <cell r="D4186" t="str">
            <v>Suministro E Instalación De  Registro Paso Directo De 1 ''</v>
          </cell>
          <cell r="E4186" t="str">
            <v>UN</v>
          </cell>
          <cell r="F4186">
            <v>95203.97</v>
          </cell>
          <cell r="G4186">
            <v>42746</v>
          </cell>
        </row>
        <row r="4187">
          <cell r="C4187">
            <v>7896</v>
          </cell>
          <cell r="D4187" t="str">
            <v>Box Coulvert En Concreto Reforzado 3000Psi A=1,00 H=1,00  E=0,12M Incluye Acero De Refuerzo</v>
          </cell>
          <cell r="E4187" t="str">
            <v>ML</v>
          </cell>
          <cell r="F4187">
            <v>453488.94</v>
          </cell>
          <cell r="G4187">
            <v>42746</v>
          </cell>
        </row>
        <row r="4188">
          <cell r="C4188">
            <v>7910</v>
          </cell>
          <cell r="D4188" t="str">
            <v>Suministro E Instalación De Tubería Acero Negro Sch 40  De 1 1/4"</v>
          </cell>
          <cell r="E4188" t="str">
            <v>ML</v>
          </cell>
          <cell r="F4188">
            <v>26256.3</v>
          </cell>
          <cell r="G4188">
            <v>42746</v>
          </cell>
        </row>
        <row r="4189">
          <cell r="C4189">
            <v>7911</v>
          </cell>
          <cell r="D4189" t="str">
            <v>Suministro E Instalación De Tubería Acero Negro Sch 40  -  1"</v>
          </cell>
          <cell r="E4189" t="str">
            <v>ML</v>
          </cell>
          <cell r="F4189">
            <v>21343.4</v>
          </cell>
          <cell r="G4189">
            <v>42746</v>
          </cell>
        </row>
        <row r="4190">
          <cell r="C4190">
            <v>7914</v>
          </cell>
          <cell r="D4190" t="str">
            <v>Caja De Inspección 0,6 * 0,6</v>
          </cell>
          <cell r="E4190" t="str">
            <v>UN</v>
          </cell>
          <cell r="F4190">
            <v>299992.09999999998</v>
          </cell>
          <cell r="G4190">
            <v>42746</v>
          </cell>
        </row>
        <row r="4191">
          <cell r="C4191">
            <v>7915</v>
          </cell>
          <cell r="D4191" t="str">
            <v>Suministro E Instalación De Sistema De Presión De Agua Potable</v>
          </cell>
          <cell r="E4191" t="str">
            <v>UN</v>
          </cell>
          <cell r="F4191">
            <v>549727.81000000006</v>
          </cell>
          <cell r="G4191">
            <v>42746</v>
          </cell>
        </row>
        <row r="4192">
          <cell r="C4192">
            <v>7916</v>
          </cell>
          <cell r="D4192" t="str">
            <v>Suministro E Instalación De Equipo Red Contra Incendio</v>
          </cell>
          <cell r="E4192" t="str">
            <v>UN</v>
          </cell>
          <cell r="F4192">
            <v>716755.59</v>
          </cell>
          <cell r="G4192">
            <v>42746</v>
          </cell>
        </row>
        <row r="4193">
          <cell r="C4193">
            <v>7917</v>
          </cell>
          <cell r="D4193" t="str">
            <v>Suministro E Instalación De Accesorio Acero Negro Sch 40  De  1"</v>
          </cell>
          <cell r="E4193" t="str">
            <v>UN</v>
          </cell>
          <cell r="F4193">
            <v>11208.48</v>
          </cell>
          <cell r="G4193">
            <v>42747</v>
          </cell>
        </row>
        <row r="4194">
          <cell r="C4194">
            <v>7918</v>
          </cell>
          <cell r="D4194" t="str">
            <v>Suministro E Instalación De Strap  2"  De 1 1/4"</v>
          </cell>
          <cell r="E4194" t="str">
            <v>UN</v>
          </cell>
          <cell r="F4194">
            <v>12813.54</v>
          </cell>
          <cell r="G4194">
            <v>42747</v>
          </cell>
        </row>
        <row r="4195">
          <cell r="C4195">
            <v>7919</v>
          </cell>
          <cell r="D4195" t="str">
            <v>Suministro E Instalación De Strap  2" De 1"</v>
          </cell>
          <cell r="E4195" t="str">
            <v>UN</v>
          </cell>
          <cell r="F4195">
            <v>12210.57</v>
          </cell>
          <cell r="G4195">
            <v>42747</v>
          </cell>
        </row>
        <row r="4196">
          <cell r="C4196">
            <v>7920</v>
          </cell>
          <cell r="D4196" t="str">
            <v>Suministro E Instalación De Strap  1 1/4" De 1"</v>
          </cell>
          <cell r="E4196" t="str">
            <v>UN</v>
          </cell>
          <cell r="F4196">
            <v>10705.06</v>
          </cell>
          <cell r="G4196">
            <v>42747</v>
          </cell>
        </row>
        <row r="4197">
          <cell r="C4197">
            <v>7921</v>
          </cell>
          <cell r="D4197" t="str">
            <v>Suministro E Instalación De Gabinete Tipo Iii</v>
          </cell>
          <cell r="E4197" t="str">
            <v>UN</v>
          </cell>
          <cell r="F4197">
            <v>1321789.6000000001</v>
          </cell>
          <cell r="G4197">
            <v>42747</v>
          </cell>
        </row>
        <row r="4198">
          <cell r="C4198">
            <v>7922</v>
          </cell>
          <cell r="D4198" t="str">
            <v>Suministro E Instalación De Cheque Siamesa De 4"</v>
          </cell>
          <cell r="E4198" t="str">
            <v>UN</v>
          </cell>
          <cell r="F4198">
            <v>1023930.36</v>
          </cell>
          <cell r="G4198">
            <v>42747</v>
          </cell>
        </row>
        <row r="4199">
          <cell r="C4199">
            <v>7923</v>
          </cell>
          <cell r="D4199" t="str">
            <v>Suministro E Instalación De Cheque De 2"</v>
          </cell>
          <cell r="E4199" t="str">
            <v>UN</v>
          </cell>
          <cell r="F4199">
            <v>263691.02</v>
          </cell>
          <cell r="G4199">
            <v>42747</v>
          </cell>
        </row>
        <row r="4200">
          <cell r="C4200">
            <v>7924</v>
          </cell>
          <cell r="D4200" t="str">
            <v>Suministro E Instalacion De Valvula Con Sensor De Flujo De 2"</v>
          </cell>
          <cell r="E4200" t="str">
            <v>UN</v>
          </cell>
          <cell r="F4200">
            <v>426471.61</v>
          </cell>
          <cell r="G4200">
            <v>42747</v>
          </cell>
        </row>
        <row r="4201">
          <cell r="C4201">
            <v>7925</v>
          </cell>
          <cell r="D4201" t="str">
            <v>Suministro E Instalación De Vávlvula Mariposa De 2"</v>
          </cell>
          <cell r="E4201" t="str">
            <v>UN</v>
          </cell>
          <cell r="F4201">
            <v>521288.83</v>
          </cell>
          <cell r="G4201">
            <v>42747</v>
          </cell>
        </row>
        <row r="4202">
          <cell r="C4202">
            <v>7926</v>
          </cell>
          <cell r="D4202" t="str">
            <v>Suministro E Instalación De Tuberia Acero De 6"</v>
          </cell>
          <cell r="E4202" t="str">
            <v>UN</v>
          </cell>
          <cell r="F4202">
            <v>301926.55</v>
          </cell>
          <cell r="G4202">
            <v>42747</v>
          </cell>
        </row>
        <row r="4203">
          <cell r="C4203">
            <v>7928</v>
          </cell>
          <cell r="D4203" t="str">
            <v>Suministro E Instalación De Tubería Polietileno De Alta Densidad Rde-17 - 6"</v>
          </cell>
          <cell r="E4203" t="str">
            <v>ML</v>
          </cell>
          <cell r="F4203">
            <v>150708.29</v>
          </cell>
          <cell r="G4203">
            <v>42747</v>
          </cell>
        </row>
        <row r="4204">
          <cell r="C4204">
            <v>7931</v>
          </cell>
          <cell r="D4204" t="str">
            <v>Suministro E Instalación De Accesorio Polietileno De Alta Densidad De 6"</v>
          </cell>
          <cell r="E4204" t="str">
            <v>UN</v>
          </cell>
          <cell r="F4204">
            <v>142977.68</v>
          </cell>
          <cell r="G4204">
            <v>42747</v>
          </cell>
        </row>
        <row r="4205">
          <cell r="C4205">
            <v>7932</v>
          </cell>
          <cell r="D4205" t="str">
            <v>Colocacion De Malla Electrosoldada U-84</v>
          </cell>
          <cell r="E4205" t="str">
            <v>KG</v>
          </cell>
          <cell r="F4205">
            <v>4995.1899999999996</v>
          </cell>
          <cell r="G4205">
            <v>42747</v>
          </cell>
        </row>
        <row r="4206">
          <cell r="C4206">
            <v>7934</v>
          </cell>
          <cell r="D4206" t="str">
            <v>Suministro E Instalación De Tubería Polietileno De Alta Densidad Rde-17 - 4"</v>
          </cell>
          <cell r="E4206" t="str">
            <v>ML</v>
          </cell>
          <cell r="F4206">
            <v>80526.06</v>
          </cell>
          <cell r="G4206">
            <v>42747</v>
          </cell>
        </row>
        <row r="4207">
          <cell r="C4207">
            <v>7937</v>
          </cell>
          <cell r="D4207" t="str">
            <v>Suministro E Instalación Deaccesorio Polietileno De Alta Densidad - 4"</v>
          </cell>
          <cell r="E4207" t="str">
            <v>UN</v>
          </cell>
          <cell r="F4207">
            <v>51318.68</v>
          </cell>
          <cell r="G4207">
            <v>42747</v>
          </cell>
        </row>
        <row r="4208">
          <cell r="C4208">
            <v>7938</v>
          </cell>
          <cell r="D4208" t="str">
            <v>Pintura Muros Norte Pintura Viniltex Acriltex Pintuco Color Pantone 3546C Rojo, O Similar , 3 Manos</v>
          </cell>
          <cell r="E4208" t="str">
            <v>M2</v>
          </cell>
          <cell r="F4208">
            <v>6222.73</v>
          </cell>
          <cell r="G4208">
            <v>42747</v>
          </cell>
        </row>
        <row r="4209">
          <cell r="C4209">
            <v>7940</v>
          </cell>
          <cell r="D4209" t="str">
            <v>Suministro E Instalación De Tubería Polietileno De Alta Densidad Rde-17  De 2  1/2"</v>
          </cell>
          <cell r="E4209" t="str">
            <v>ML</v>
          </cell>
          <cell r="F4209">
            <v>46643.4</v>
          </cell>
          <cell r="G4209">
            <v>42747</v>
          </cell>
        </row>
        <row r="4210">
          <cell r="C4210">
            <v>7942</v>
          </cell>
          <cell r="D4210" t="str">
            <v>Placa De Contrapiso 3000 Psi  E = 0.15 Metros</v>
          </cell>
          <cell r="E4210" t="str">
            <v>M2</v>
          </cell>
          <cell r="F4210">
            <v>80323.929999999993</v>
          </cell>
          <cell r="G4210">
            <v>42747</v>
          </cell>
        </row>
        <row r="4211">
          <cell r="C4211">
            <v>7943</v>
          </cell>
          <cell r="D4211" t="str">
            <v>Suministro E Instalación De Accesorio Polietileno De Alta Densidad  - 2  1/2"</v>
          </cell>
          <cell r="E4211" t="str">
            <v>UN</v>
          </cell>
          <cell r="F4211">
            <v>30295.759999999998</v>
          </cell>
          <cell r="G4211">
            <v>42747</v>
          </cell>
        </row>
        <row r="4212">
          <cell r="C4212">
            <v>7945</v>
          </cell>
          <cell r="D4212" t="str">
            <v>Suministro E Instalación De Tubería Acero Negro Sch 40  De 2  1/2"</v>
          </cell>
          <cell r="E4212" t="str">
            <v>ML</v>
          </cell>
          <cell r="F4212">
            <v>57853.18</v>
          </cell>
          <cell r="G4212">
            <v>42747</v>
          </cell>
        </row>
        <row r="4213">
          <cell r="C4213">
            <v>7949</v>
          </cell>
          <cell r="D4213" t="str">
            <v>Suministro E Instalación De Accesorio Acero Negro Sch 40  De 2  1/2"</v>
          </cell>
          <cell r="E4213" t="str">
            <v>UN</v>
          </cell>
          <cell r="F4213">
            <v>27590.6</v>
          </cell>
          <cell r="G4213">
            <v>42747</v>
          </cell>
        </row>
        <row r="4214">
          <cell r="C4214">
            <v>7951</v>
          </cell>
          <cell r="D4214" t="str">
            <v>Suministro E Instalación De Tubería Acero Negro Sch 40  - 2"</v>
          </cell>
          <cell r="E4214" t="str">
            <v>ML</v>
          </cell>
          <cell r="F4214">
            <v>38899.839999999997</v>
          </cell>
          <cell r="G4214">
            <v>42747</v>
          </cell>
        </row>
        <row r="4215">
          <cell r="C4215">
            <v>7954</v>
          </cell>
          <cell r="D4215" t="str">
            <v>Suministro E Instalación De Accesorio Acero Negro Sch 40  De 2"</v>
          </cell>
          <cell r="E4215" t="str">
            <v>UN</v>
          </cell>
          <cell r="F4215">
            <v>20371.68</v>
          </cell>
          <cell r="G4215">
            <v>42747</v>
          </cell>
        </row>
        <row r="4216">
          <cell r="C4216">
            <v>7956</v>
          </cell>
          <cell r="D4216" t="str">
            <v>Suministro E Instalacion De P-01- Puerta  Doble Abatible  - Marco En Aluminio Anonizado Natural Y Hojas  Con Estructura En Aluminio 4 X 1 3/4" Perfiles Horizontales En Aluminio 1 1/2 X 3/4 Natural</v>
          </cell>
          <cell r="E4216" t="str">
            <v>M2</v>
          </cell>
          <cell r="F4216">
            <v>387377.75</v>
          </cell>
          <cell r="G4216">
            <v>42747</v>
          </cell>
        </row>
        <row r="4217">
          <cell r="C4217">
            <v>7958</v>
          </cell>
          <cell r="D4217" t="str">
            <v>Suministro E Instalacion De P-02 - Puerta Batiente Maciza  En Aluminio  - Acabado Anonizado Natural.</v>
          </cell>
          <cell r="E4217" t="str">
            <v>M2</v>
          </cell>
          <cell r="F4217">
            <v>487877.75</v>
          </cell>
          <cell r="G4217">
            <v>42747</v>
          </cell>
        </row>
        <row r="4218">
          <cell r="C4218">
            <v>7960</v>
          </cell>
          <cell r="D4218" t="str">
            <v>Suministro E Instalacion De P-04 Puerta Doble Con Rejilla Acordeon -  Aluminio Acabado Anonizado Natural</v>
          </cell>
          <cell r="E4218" t="str">
            <v>M2</v>
          </cell>
          <cell r="F4218">
            <v>511877.75</v>
          </cell>
          <cell r="G4218">
            <v>42747</v>
          </cell>
        </row>
        <row r="4219">
          <cell r="C4219">
            <v>7962</v>
          </cell>
          <cell r="D4219" t="str">
            <v>Suministro E Instalacion De P-05 Y P-09- Puerta Batiente Vidrio Laminado 10Mm 5+5 Incoloro +Adhesivo Traslucido  -  Perfileria En Aluminio Anonizado Natural. Manijas En Acero Inoxidable.</v>
          </cell>
          <cell r="E4219" t="str">
            <v>M2</v>
          </cell>
          <cell r="F4219">
            <v>576877.75</v>
          </cell>
          <cell r="G4219">
            <v>42747</v>
          </cell>
        </row>
        <row r="4220">
          <cell r="C4220">
            <v>7964</v>
          </cell>
          <cell r="D4220" t="str">
            <v>Suministro E Instalacion De P-06 - P-13 - Puerta Doble O Batiente Con Rejilla En Aluminio-   Acabado Anonizado Natural.</v>
          </cell>
          <cell r="E4220" t="str">
            <v>M2</v>
          </cell>
          <cell r="F4220">
            <v>504877.75</v>
          </cell>
          <cell r="G4220">
            <v>42747</v>
          </cell>
        </row>
        <row r="4221">
          <cell r="C4221">
            <v>7966</v>
          </cell>
          <cell r="D4221" t="str">
            <v>Suministro E Instalacion De P-7-  Puerta Doble 3 Cuerpos -  Marco En Aluminio Anonizado Natural Y Hojas  Con Estructura En Aluminio 4 X 1 3/4" Perfiles Horizontales En Aluminio 1 1/2 X 3/4 Color Negro</v>
          </cell>
          <cell r="E4221" t="str">
            <v>M2</v>
          </cell>
          <cell r="F4221">
            <v>453877.75</v>
          </cell>
          <cell r="G4221">
            <v>42747</v>
          </cell>
        </row>
        <row r="4222">
          <cell r="C4222">
            <v>7968</v>
          </cell>
          <cell r="D4222" t="str">
            <v>Suministro E Instalacion De P-08 -   Puerta Doble Con Rejilla En Aluminio-   Acabado Anonizado Natural. Dimensiones Según Cuadro De Puertas - Dimensiones 1,60 X 2,20</v>
          </cell>
          <cell r="E4222" t="str">
            <v>M2</v>
          </cell>
          <cell r="F4222">
            <v>663077.75</v>
          </cell>
          <cell r="G4222">
            <v>42747</v>
          </cell>
        </row>
        <row r="4223">
          <cell r="C4223">
            <v>7971</v>
          </cell>
          <cell r="D4223" t="str">
            <v>Suministro E Instalacion De Fachada Vidriada V26-V27 - Fachada Estructura Aluminio Anodizado Natural + Vidrio Láminado Incoloro 3+3</v>
          </cell>
          <cell r="E4223" t="str">
            <v>M2</v>
          </cell>
          <cell r="F4223">
            <v>320000</v>
          </cell>
          <cell r="G4223">
            <v>42747</v>
          </cell>
        </row>
        <row r="4224">
          <cell r="C4224">
            <v>7974</v>
          </cell>
          <cell r="D4224" t="str">
            <v>Suministro E Instalacion De Rejilla Ventilación Rejilla Ventilación En Aluminio Anonizado Natural</v>
          </cell>
          <cell r="E4224" t="str">
            <v>M2</v>
          </cell>
          <cell r="F4224">
            <v>285000</v>
          </cell>
          <cell r="G4224">
            <v>42747</v>
          </cell>
        </row>
        <row r="4225">
          <cell r="C4225">
            <v>7975</v>
          </cell>
          <cell r="D4225" t="str">
            <v>Suministro E Instalacion Deventana V13 -Ventanería Fija Piso Techo En Aluminio Anodizado Color Negro + Vidrio Laminado Incoloro 3+3</v>
          </cell>
          <cell r="E4225" t="str">
            <v>M2</v>
          </cell>
          <cell r="F4225">
            <v>239150.06</v>
          </cell>
          <cell r="G4225">
            <v>42747</v>
          </cell>
        </row>
        <row r="4226">
          <cell r="C4226">
            <v>7976</v>
          </cell>
          <cell r="D4226" t="str">
            <v>Suministro E Instalacion De Ventana V1 -Ventanería En Aluminio Anonizado Natural + Vidrio Incoloro 3+3 De 6Mm + 2 Hojas Correderas + Rejillaperfiles Horizontales Tubulares 1 1/2 X 3/4.</v>
          </cell>
          <cell r="E4226" t="str">
            <v>M2</v>
          </cell>
          <cell r="F4226">
            <v>264600</v>
          </cell>
          <cell r="G4226">
            <v>42747</v>
          </cell>
        </row>
        <row r="4227">
          <cell r="C4227">
            <v>7978</v>
          </cell>
          <cell r="D4227" t="str">
            <v>Suministro E Instalacion De Ventana V2 Y V5 -Ventanería Fija Piso Techo En Aluminio Anonizado Natural + Vidrio Laminado Incoloro 3+3 + Pelicula Adhesiva Traslusida H=1,80M</v>
          </cell>
          <cell r="E4227" t="str">
            <v>M2</v>
          </cell>
          <cell r="F4227">
            <v>253760</v>
          </cell>
          <cell r="G4227">
            <v>42747</v>
          </cell>
        </row>
        <row r="4228">
          <cell r="C4228">
            <v>7979</v>
          </cell>
          <cell r="D4228" t="str">
            <v>Suministro E Instalacion De Ventana V6- V7- V9- V10- V11- V12 - V14 Y V15 -Ventanería Fija Piso Techo En Aluminio Anonizado Natural + Vidrio Laminado Incoloro 5+5</v>
          </cell>
          <cell r="E4228" t="str">
            <v>M2</v>
          </cell>
          <cell r="F4228">
            <v>244000</v>
          </cell>
          <cell r="G4228">
            <v>42747</v>
          </cell>
        </row>
        <row r="4229">
          <cell r="C4229">
            <v>7980</v>
          </cell>
          <cell r="D4229" t="str">
            <v>Suministro E Instalacion De Ventana V3 - V4 Y V8 -Ventanería Fija Piso Techo En Aluminio Anonizado Natural + Vidrio Laminado Incoloro 3+3</v>
          </cell>
          <cell r="E4229" t="str">
            <v>M2</v>
          </cell>
          <cell r="F4229">
            <v>244000</v>
          </cell>
          <cell r="G4229">
            <v>42747</v>
          </cell>
        </row>
        <row r="4230">
          <cell r="C4230">
            <v>7982</v>
          </cell>
          <cell r="D4230" t="str">
            <v>Suministro E Instalación De Tuberia Acero De 2"</v>
          </cell>
          <cell r="E4230" t="str">
            <v>ML</v>
          </cell>
          <cell r="F4230">
            <v>72299.75</v>
          </cell>
          <cell r="G4230">
            <v>42747</v>
          </cell>
        </row>
        <row r="4231">
          <cell r="C4231">
            <v>7985</v>
          </cell>
          <cell r="D4231" t="str">
            <v>Suministro E Instalación De Accesorios Acero  De 6"</v>
          </cell>
          <cell r="E4231" t="str">
            <v>UN</v>
          </cell>
          <cell r="F4231">
            <v>196888.4</v>
          </cell>
          <cell r="G4231">
            <v>42747</v>
          </cell>
        </row>
        <row r="4232">
          <cell r="C4232">
            <v>7989</v>
          </cell>
          <cell r="D4232" t="str">
            <v>Suministro E Instalación De Accesorios Acero  De 4"</v>
          </cell>
          <cell r="E4232" t="str">
            <v>UN</v>
          </cell>
          <cell r="F4232">
            <v>57654.400000000001</v>
          </cell>
          <cell r="G4232">
            <v>42747</v>
          </cell>
        </row>
        <row r="4233">
          <cell r="C4233">
            <v>7992</v>
          </cell>
          <cell r="D4233" t="str">
            <v>Suministro E Instalación De Accesorios Acero De 2"</v>
          </cell>
          <cell r="E4233" t="str">
            <v>UN</v>
          </cell>
          <cell r="F4233">
            <v>16612.5</v>
          </cell>
          <cell r="G4233">
            <v>42747</v>
          </cell>
        </row>
        <row r="4234">
          <cell r="C4234">
            <v>7995</v>
          </cell>
          <cell r="D4234" t="str">
            <v>Suministro E Instalación De Soporte Sencillo De 6"</v>
          </cell>
          <cell r="E4234" t="str">
            <v>UN</v>
          </cell>
          <cell r="F4234">
            <v>13443.6</v>
          </cell>
          <cell r="G4234">
            <v>42747</v>
          </cell>
        </row>
        <row r="4235">
          <cell r="C4235">
            <v>7996</v>
          </cell>
          <cell r="D4235" t="str">
            <v>Suministro E Instalación De Cheques Amortiguados De 6"</v>
          </cell>
          <cell r="E4235" t="str">
            <v>UN</v>
          </cell>
          <cell r="F4235">
            <v>1186507.28</v>
          </cell>
          <cell r="G4235">
            <v>42747</v>
          </cell>
        </row>
        <row r="4236">
          <cell r="C4236">
            <v>7997</v>
          </cell>
          <cell r="D4236" t="str">
            <v>Suministro E Instalación De Soporte Sencillo  De 4"</v>
          </cell>
          <cell r="E4236" t="str">
            <v>UN</v>
          </cell>
          <cell r="F4236">
            <v>25383.200000000001</v>
          </cell>
          <cell r="G4236">
            <v>42747</v>
          </cell>
        </row>
        <row r="4237">
          <cell r="C4237">
            <v>7998</v>
          </cell>
          <cell r="D4237" t="str">
            <v>Suministro E Instalación De Cheques D= 2"</v>
          </cell>
          <cell r="E4237" t="str">
            <v>UN</v>
          </cell>
          <cell r="F4237">
            <v>264852.02</v>
          </cell>
          <cell r="G4237">
            <v>42747</v>
          </cell>
        </row>
        <row r="4238">
          <cell r="C4238">
            <v>7999</v>
          </cell>
          <cell r="D4238" t="str">
            <v>Suministro E Instalación De Soporte Sencillo De 2"</v>
          </cell>
          <cell r="E4238" t="str">
            <v>UN</v>
          </cell>
          <cell r="F4238">
            <v>6213.68</v>
          </cell>
          <cell r="G4238">
            <v>42747</v>
          </cell>
        </row>
        <row r="4239">
          <cell r="C4239">
            <v>8002</v>
          </cell>
          <cell r="D4239" t="str">
            <v>Suministro E Instalación De Cabezal De Prueba 4" X 2 1/2" X 2,1/2"</v>
          </cell>
          <cell r="E4239" t="str">
            <v>UN</v>
          </cell>
          <cell r="F4239">
            <v>3641552.77</v>
          </cell>
          <cell r="G4239">
            <v>42747</v>
          </cell>
        </row>
        <row r="4240">
          <cell r="C4240">
            <v>8003</v>
          </cell>
          <cell r="D4240" t="str">
            <v>Desinfección Según Especificaciones</v>
          </cell>
          <cell r="E4240" t="str">
            <v>GL</v>
          </cell>
          <cell r="F4240">
            <v>420123.99</v>
          </cell>
          <cell r="G4240">
            <v>42747</v>
          </cell>
        </row>
        <row r="4241">
          <cell r="C4241">
            <v>8004</v>
          </cell>
          <cell r="D4241" t="str">
            <v>Suministro E Instalación De Bridas De 2"</v>
          </cell>
          <cell r="E4241" t="str">
            <v>UN</v>
          </cell>
          <cell r="F4241">
            <v>79531.08</v>
          </cell>
          <cell r="G4241">
            <v>42747</v>
          </cell>
        </row>
        <row r="4242">
          <cell r="C4242">
            <v>8005</v>
          </cell>
          <cell r="D4242" t="str">
            <v>Lavado Según Especificaciones</v>
          </cell>
          <cell r="E4242" t="str">
            <v>GL</v>
          </cell>
          <cell r="F4242">
            <v>326939.95</v>
          </cell>
          <cell r="G4242">
            <v>42747</v>
          </cell>
        </row>
        <row r="4243">
          <cell r="C4243">
            <v>8007</v>
          </cell>
          <cell r="D4243" t="str">
            <v>Suministro E Instalación De 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E4243" t="str">
            <v>UN</v>
          </cell>
          <cell r="F4243">
            <v>11832000</v>
          </cell>
          <cell r="G4243">
            <v>42747</v>
          </cell>
        </row>
        <row r="4244">
          <cell r="C4244">
            <v>8008</v>
          </cell>
          <cell r="D4244" t="str">
            <v>Suministro E Instalación De Valvula Mariposa  De 6"</v>
          </cell>
          <cell r="E4244" t="str">
            <v>UN</v>
          </cell>
          <cell r="F4244">
            <v>1294201.1200000001</v>
          </cell>
          <cell r="G4244">
            <v>42747</v>
          </cell>
        </row>
        <row r="4245">
          <cell r="C4245">
            <v>8010</v>
          </cell>
          <cell r="D4245" t="str">
            <v>Suministro E Instalación De Equipo Red Contra Incendio Listado Y Aprobado Ul/Fm Bomba Turbina Vertical 500 Gpm A 123 Psi - Eje De Succión Estándar De 3.04 Mts. 75 Hp</v>
          </cell>
          <cell r="E4245" t="str">
            <v>UN</v>
          </cell>
          <cell r="F4245">
            <v>98024176</v>
          </cell>
          <cell r="G4245">
            <v>42747</v>
          </cell>
        </row>
        <row r="4246">
          <cell r="C4246">
            <v>8012</v>
          </cell>
          <cell r="D4246" t="str">
            <v>Relleno Materia Asmt Tipo Ii 3 O 4 Compactado Al 90%</v>
          </cell>
          <cell r="E4246" t="str">
            <v>M3</v>
          </cell>
          <cell r="F4246">
            <v>76737.06</v>
          </cell>
          <cell r="G4246">
            <v>42747</v>
          </cell>
        </row>
        <row r="4247">
          <cell r="C4247">
            <v>8014</v>
          </cell>
          <cell r="D4247" t="str">
            <v>Suministro E Instalación De Valvula Mariposa  De 4"</v>
          </cell>
          <cell r="E4247" t="str">
            <v>UN</v>
          </cell>
          <cell r="F4247">
            <v>921217.12</v>
          </cell>
          <cell r="G4247">
            <v>42747</v>
          </cell>
        </row>
        <row r="4248">
          <cell r="C4248">
            <v>8016</v>
          </cell>
          <cell r="D4248" t="str">
            <v>Suministro E Instalacion De Banco De Suplentes Móvil: Techo En Policarbonato Macizo De 6 Mm ,(Garantía De 15 Años En La Cubierta) Estructura De 1.20 X 6.1 Tubería Redonda De 2" Y 2 1/2", Estructura De Sillas Móvil , Tubería Cuadrada De 40 X 40 Y Tubería Redonda De 1 1/2¨ Todo Calibre 2.5 Mm, Pintura Electrostática Color Blanco, 10 Sillas Tipo Cubo Fabricadas En Vinil Cuero Color Blanco.</v>
          </cell>
          <cell r="E4248" t="str">
            <v>UN</v>
          </cell>
          <cell r="F4248">
            <v>22968000</v>
          </cell>
          <cell r="G4248">
            <v>42747</v>
          </cell>
        </row>
        <row r="4249">
          <cell r="C4249">
            <v>8019</v>
          </cell>
          <cell r="D4249" t="str">
            <v>Suministro E Instalacion De Banco De Árbitros Móvil: Techo En Policarbonato Macizo De 6 Mm ,(Garantía De 15 Años En La Cubierta) Estructura De 1.20 X 2.1 Tubería Redonda De 2" Y 2 1/2", Estructura De Sillas Móvil , Tubería Cuadrada De 40 X 40 Y Tubería Redonda De 1 1/2¨ Todo Calibre 2.5 Mm, Pintura Electrostática Color Blanco, 3 Sillas Tipo Cubo Fabricadas En Vinil Cuero Color Blanco.</v>
          </cell>
          <cell r="E4249" t="str">
            <v>UN</v>
          </cell>
          <cell r="F4249">
            <v>7888000</v>
          </cell>
          <cell r="G4249">
            <v>42747</v>
          </cell>
        </row>
        <row r="4250">
          <cell r="C4250">
            <v>8020</v>
          </cell>
          <cell r="D4250" t="str">
            <v>Suministro E Instalación De Registro De Paso Directo De 2"</v>
          </cell>
          <cell r="E4250" t="str">
            <v>UN</v>
          </cell>
          <cell r="F4250">
            <v>269139.59999999998</v>
          </cell>
          <cell r="G4250">
            <v>42747</v>
          </cell>
        </row>
        <row r="4251">
          <cell r="C4251">
            <v>8024</v>
          </cell>
          <cell r="D4251" t="str">
            <v>Enchape Tipo Institucional Alfa Código 225000771 O Similar, Formato 20.3 X 30.5 Cm</v>
          </cell>
          <cell r="E4251" t="str">
            <v>M2</v>
          </cell>
          <cell r="F4251">
            <v>53916.24</v>
          </cell>
          <cell r="G4251">
            <v>42747</v>
          </cell>
        </row>
        <row r="4252">
          <cell r="C4252">
            <v>8025</v>
          </cell>
          <cell r="D4252" t="str">
            <v>Suministro E Instalacion De Capa Elástica O “Shockpad”</v>
          </cell>
          <cell r="E4252" t="str">
            <v>M2</v>
          </cell>
          <cell r="F4252">
            <v>48042.07</v>
          </cell>
          <cell r="G4252">
            <v>42747</v>
          </cell>
        </row>
        <row r="4253">
          <cell r="C4253">
            <v>8026</v>
          </cell>
          <cell r="D4253" t="str">
            <v>Enchape Tipo Tropical Alfa, Formato 20.3 X 30.5 Cm</v>
          </cell>
          <cell r="E4253" t="str">
            <v>M2</v>
          </cell>
          <cell r="F4253">
            <v>52444.62</v>
          </cell>
          <cell r="G4253">
            <v>42747</v>
          </cell>
        </row>
        <row r="4254">
          <cell r="C4254">
            <v>8028</v>
          </cell>
          <cell r="D4254" t="str">
            <v>Suministro E Instalacion De Porterías Y Mallas De 7,32 X 2.44 Mts</v>
          </cell>
          <cell r="E4254" t="str">
            <v>UN</v>
          </cell>
          <cell r="F4254">
            <v>2349964.73</v>
          </cell>
          <cell r="G4254">
            <v>42747</v>
          </cell>
        </row>
        <row r="4255">
          <cell r="C4255">
            <v>8030</v>
          </cell>
          <cell r="D4255" t="str">
            <v>Suministro E Instalacion De Tablero Marcador De 120 X 200 Cm, 9 Digitos De 40 Cm + Botonera 3 Mandos Con Cable + Sirena + Control Inalámbrico + Protección En Acrilico Para Intemperie + Software Sistema Android Transmisión Por Bluetooth, Tipo Ofimax O Similar</v>
          </cell>
          <cell r="E4255" t="str">
            <v>UN</v>
          </cell>
          <cell r="F4255">
            <v>3309575.19</v>
          </cell>
          <cell r="G4255">
            <v>42747</v>
          </cell>
        </row>
        <row r="4256">
          <cell r="C4256">
            <v>8032</v>
          </cell>
          <cell r="D4256" t="str">
            <v>Suministro E Instalación De Tuberia Acero  De 4"</v>
          </cell>
          <cell r="E4256" t="str">
            <v>ML</v>
          </cell>
          <cell r="F4256">
            <v>108989.94</v>
          </cell>
          <cell r="G4256">
            <v>42748</v>
          </cell>
        </row>
        <row r="4257">
          <cell r="C4257">
            <v>8033</v>
          </cell>
          <cell r="D4257" t="str">
            <v>Registro En Concreto. 60X60 Cm En Zona Verde</v>
          </cell>
          <cell r="E4257" t="str">
            <v>UN</v>
          </cell>
          <cell r="F4257">
            <v>352707.77</v>
          </cell>
          <cell r="G4257">
            <v>42752</v>
          </cell>
        </row>
        <row r="4258">
          <cell r="C4258">
            <v>8035</v>
          </cell>
          <cell r="D4258" t="str">
            <v>Pavimento Asfaltico Mdc - 25</v>
          </cell>
          <cell r="E4258" t="str">
            <v>M3</v>
          </cell>
          <cell r="F4258">
            <v>691813.58</v>
          </cell>
          <cell r="G4258">
            <v>42752</v>
          </cell>
        </row>
        <row r="4259">
          <cell r="C4259">
            <v>8039</v>
          </cell>
          <cell r="D4259" t="str">
            <v>Suministro E Instalacion Lampara De Alumbrado Publico At-Aluled-70W</v>
          </cell>
          <cell r="E4259" t="str">
            <v>UN</v>
          </cell>
          <cell r="F4259">
            <v>3050631.56</v>
          </cell>
          <cell r="G4259">
            <v>42752</v>
          </cell>
        </row>
        <row r="4260">
          <cell r="C4260">
            <v>8040</v>
          </cell>
          <cell r="D4260" t="str">
            <v>Suministro E Instalacion Lampara De Alumbrado Publico At-Aluled-40W</v>
          </cell>
          <cell r="E4260" t="str">
            <v>UN</v>
          </cell>
          <cell r="F4260">
            <v>2145846.2400000002</v>
          </cell>
          <cell r="G4260">
            <v>42752</v>
          </cell>
        </row>
        <row r="4261">
          <cell r="C4261">
            <v>8042</v>
          </cell>
          <cell r="D4261" t="str">
            <v>Construccion Registro Con Tapa De 0.40 X 0.40 X 0.40 Metros En Mamposteria</v>
          </cell>
          <cell r="E4261" t="str">
            <v>UN</v>
          </cell>
          <cell r="F4261">
            <v>561204.12</v>
          </cell>
          <cell r="G4261">
            <v>42752</v>
          </cell>
        </row>
        <row r="4262">
          <cell r="C4262">
            <v>8043</v>
          </cell>
          <cell r="D4262" t="str">
            <v>Suministro E Instalacion De Puesta A Tierra En Poste Hormigon De 9 M</v>
          </cell>
          <cell r="E4262" t="str">
            <v>UN</v>
          </cell>
          <cell r="F4262">
            <v>356531.95</v>
          </cell>
          <cell r="G4262">
            <v>42753</v>
          </cell>
        </row>
        <row r="4263">
          <cell r="C4263">
            <v>8045</v>
          </cell>
          <cell r="D4263" t="str">
            <v>Construccion Canalizacion C/ Un Tubo De 1 1/2" Diametro Enlecho De Arena.</v>
          </cell>
          <cell r="E4263" t="str">
            <v>ML</v>
          </cell>
          <cell r="F4263">
            <v>36358.99</v>
          </cell>
          <cell r="G4263">
            <v>42753</v>
          </cell>
        </row>
        <row r="4264">
          <cell r="C4264">
            <v>8046</v>
          </cell>
          <cell r="D4264" t="str">
            <v>Construccion De Gaviones, Incluye Canasta Metalica En Alambre De Hierro Galvanizada Calibre 13.5 Mm, Forrada En Pvc, Ojo De 0.10 X 0.10 Metros, Rellena De Roca De Cantera Entre 0.10 Y 0.30 Metros</v>
          </cell>
          <cell r="E4264" t="str">
            <v>M2</v>
          </cell>
          <cell r="F4264">
            <v>223008.75</v>
          </cell>
          <cell r="G4264">
            <v>42753</v>
          </cell>
        </row>
        <row r="4265">
          <cell r="C4265">
            <v>8048</v>
          </cell>
          <cell r="D4265" t="str">
            <v>Suministro E Instalacion De Acometida 2 #6 + #6 + #8T Cu Thhw</v>
          </cell>
          <cell r="E4265" t="str">
            <v>ML</v>
          </cell>
          <cell r="F4265">
            <v>28654.85</v>
          </cell>
          <cell r="G4265">
            <v>42753</v>
          </cell>
        </row>
        <row r="4266">
          <cell r="C4266">
            <v>8049</v>
          </cell>
          <cell r="D4266" t="str">
            <v>Suministro De Valvula Ventosa D= 4" (100Mm) Antifraude</v>
          </cell>
          <cell r="E4266" t="str">
            <v>UN</v>
          </cell>
          <cell r="F4266">
            <v>1455370</v>
          </cell>
          <cell r="G4266">
            <v>42762</v>
          </cell>
        </row>
        <row r="4267">
          <cell r="C4267">
            <v>8050</v>
          </cell>
          <cell r="D4267" t="str">
            <v>Suministro Ventosa D=4" (100Mm) Triple Accion Brida Iso</v>
          </cell>
          <cell r="E4267" t="str">
            <v>UN</v>
          </cell>
          <cell r="F4267">
            <v>1338750</v>
          </cell>
          <cell r="G4267">
            <v>42762</v>
          </cell>
        </row>
        <row r="4268">
          <cell r="C4268">
            <v>8051</v>
          </cell>
          <cell r="D4268" t="str">
            <v>Suministro Ventosa D=3" (75 Mm) Triple Accion Brida Iso</v>
          </cell>
          <cell r="E4268" t="str">
            <v>UN</v>
          </cell>
          <cell r="F4268">
            <v>846090</v>
          </cell>
          <cell r="G4268">
            <v>42762</v>
          </cell>
        </row>
        <row r="4269">
          <cell r="C4269">
            <v>8052</v>
          </cell>
          <cell r="D4269" t="str">
            <v>Suministro De Reduccion De 4" X 3" Brida Iso</v>
          </cell>
          <cell r="E4269" t="str">
            <v>UN</v>
          </cell>
          <cell r="F4269">
            <v>211820</v>
          </cell>
          <cell r="G4269">
            <v>42762</v>
          </cell>
        </row>
        <row r="4270">
          <cell r="C4270">
            <v>8053</v>
          </cell>
          <cell r="D4270" t="str">
            <v>Suministro De Adaptador Brida Universal De 12" R1</v>
          </cell>
          <cell r="E4270" t="str">
            <v>UN</v>
          </cell>
          <cell r="F4270">
            <v>616636.57999999996</v>
          </cell>
          <cell r="G4270">
            <v>42762</v>
          </cell>
        </row>
        <row r="4271">
          <cell r="C4271">
            <v>8054</v>
          </cell>
          <cell r="D4271" t="str">
            <v>Suministro De Ventosa De 2" Triple Accion Brida Iso</v>
          </cell>
          <cell r="E4271" t="str">
            <v>UN</v>
          </cell>
          <cell r="F4271">
            <v>691390</v>
          </cell>
          <cell r="G4271">
            <v>42762</v>
          </cell>
        </row>
        <row r="4272">
          <cell r="C4272">
            <v>8055</v>
          </cell>
          <cell r="D4272" t="str">
            <v>Suministro De Portaflanche Pead De 315Mm (12") Pn16 Rde11</v>
          </cell>
          <cell r="E4272" t="str">
            <v>UN</v>
          </cell>
          <cell r="F4272">
            <v>724931.34</v>
          </cell>
          <cell r="G4272">
            <v>42762</v>
          </cell>
        </row>
        <row r="4273">
          <cell r="C4273">
            <v>8056</v>
          </cell>
          <cell r="D4273" t="str">
            <v>Suministro De Brida Loca Metalica De 315 Mm (12") Hd Iso</v>
          </cell>
          <cell r="E4273" t="str">
            <v>UN</v>
          </cell>
          <cell r="F4273">
            <v>507827.74</v>
          </cell>
          <cell r="G4273">
            <v>42762</v>
          </cell>
        </row>
        <row r="4274">
          <cell r="C4274">
            <v>8057</v>
          </cell>
          <cell r="D4274" t="str">
            <v>Suministro De Codo Pead De 315Mm (12") X 45° Pn16 Rde 11</v>
          </cell>
          <cell r="E4274" t="str">
            <v>UN</v>
          </cell>
          <cell r="F4274">
            <v>1785978.18</v>
          </cell>
          <cell r="G4274">
            <v>42762</v>
          </cell>
        </row>
        <row r="4275">
          <cell r="C4275">
            <v>8058</v>
          </cell>
          <cell r="D4275" t="str">
            <v>Suministro  De Tuberias De Acueducto De Polietileno De Alta Densidad (Pead) De 315Mm (12") Pn 16 Rde 11</v>
          </cell>
          <cell r="E4275" t="str">
            <v>ML</v>
          </cell>
          <cell r="F4275">
            <v>343550.62</v>
          </cell>
          <cell r="G4275">
            <v>42762</v>
          </cell>
        </row>
        <row r="4276">
          <cell r="C4276">
            <v>8059</v>
          </cell>
          <cell r="D4276" t="str">
            <v>Instalacion De Tuberias Pead 315Mm (12") Pn 16 Rde 11</v>
          </cell>
          <cell r="E4276" t="str">
            <v>ML</v>
          </cell>
          <cell r="F4276">
            <v>14685.75</v>
          </cell>
          <cell r="G4276">
            <v>42762</v>
          </cell>
        </row>
        <row r="4277">
          <cell r="C4277">
            <v>8062</v>
          </cell>
          <cell r="D4277" t="str">
            <v>Suministro E Instalacion De Grama Sintetica Para Canchas</v>
          </cell>
          <cell r="E4277" t="str">
            <v>M2</v>
          </cell>
          <cell r="F4277">
            <v>106800</v>
          </cell>
          <cell r="G4277">
            <v>42765</v>
          </cell>
        </row>
        <row r="4278">
          <cell r="C4278">
            <v>8064</v>
          </cell>
          <cell r="D4278" t="str">
            <v>Suministro De Tubería En Polietileno De Alta Densidad Pead 400 Mm Pn 10 Pe 100</v>
          </cell>
          <cell r="E4278" t="str">
            <v>ML</v>
          </cell>
          <cell r="F4278">
            <v>480600</v>
          </cell>
          <cell r="G4278">
            <v>42772</v>
          </cell>
        </row>
        <row r="4279">
          <cell r="C4279">
            <v>8067</v>
          </cell>
          <cell r="D4279" t="str">
            <v>Suministro  E  Instalación  De  Tubería  De  Alcantarillado Novafort O Similar D = 27" - 685 Mm</v>
          </cell>
          <cell r="E4279" t="str">
            <v>ML</v>
          </cell>
          <cell r="F4279">
            <v>634807.24</v>
          </cell>
          <cell r="G4279">
            <v>42772</v>
          </cell>
        </row>
        <row r="4280">
          <cell r="C4280">
            <v>8072</v>
          </cell>
          <cell r="D4280" t="str">
            <v>Suministro De Reducción Polietileno 200Mm X 160Mm (8") X (6") Pe 100 Pn 10 A Tope</v>
          </cell>
          <cell r="E4280" t="str">
            <v>UN</v>
          </cell>
          <cell r="F4280">
            <v>208150</v>
          </cell>
          <cell r="G4280">
            <v>42772</v>
          </cell>
        </row>
        <row r="4281">
          <cell r="C4281">
            <v>8073</v>
          </cell>
          <cell r="D4281" t="str">
            <v>Suministro De Reducción Polietileno 160Mm X 90Mm (6") X (3") Pe 100 Pn 10 A Tope</v>
          </cell>
          <cell r="E4281" t="str">
            <v>UN</v>
          </cell>
          <cell r="F4281">
            <v>48466</v>
          </cell>
          <cell r="G4281">
            <v>42772</v>
          </cell>
        </row>
        <row r="4282">
          <cell r="C4282">
            <v>8077</v>
          </cell>
          <cell r="D4282" t="str">
            <v>Suministro  E  Instalación  De  Tubería  De  Alcantarillado Novafort O Similar D = 30" - 760 Mm</v>
          </cell>
          <cell r="E4282" t="str">
            <v>ML</v>
          </cell>
          <cell r="F4282">
            <v>801549.34</v>
          </cell>
          <cell r="G4282">
            <v>42772</v>
          </cell>
        </row>
        <row r="4283">
          <cell r="C4283">
            <v>8078</v>
          </cell>
          <cell r="D4283" t="str">
            <v>Suministro De Reducción Polietileno 110Mm X 90Mm (4") X (3") Pe 100 Pn 10 A Tope</v>
          </cell>
          <cell r="E4283" t="str">
            <v>UN</v>
          </cell>
          <cell r="F4283">
            <v>37984</v>
          </cell>
          <cell r="G4283">
            <v>42772</v>
          </cell>
        </row>
        <row r="4284">
          <cell r="C4284">
            <v>8080</v>
          </cell>
          <cell r="D4284" t="str">
            <v>Suministro De Tapón De Polietileno 90 Mm (4") Pe 100 Pn 10</v>
          </cell>
          <cell r="E4284" t="str">
            <v>UN</v>
          </cell>
          <cell r="F4284">
            <v>19542</v>
          </cell>
          <cell r="G4284">
            <v>42773</v>
          </cell>
        </row>
        <row r="4285">
          <cell r="C4285">
            <v>8082</v>
          </cell>
          <cell r="D4285" t="str">
            <v>Suministro De Silleta De Polietileno 90Mm X 20Mm (4") X (1") Para Union Por Termofusion</v>
          </cell>
          <cell r="E4285" t="str">
            <v>UN</v>
          </cell>
          <cell r="F4285">
            <v>11498</v>
          </cell>
          <cell r="G4285">
            <v>42775</v>
          </cell>
        </row>
        <row r="4286">
          <cell r="C4286">
            <v>8084</v>
          </cell>
          <cell r="D4286" t="str">
            <v>Suministro De Silleta De Polietileno 200Mm X 20Mm (8") X (1") Para Union Por Termofusion</v>
          </cell>
          <cell r="E4286" t="str">
            <v>UN</v>
          </cell>
          <cell r="F4286">
            <v>11498</v>
          </cell>
          <cell r="G4286">
            <v>42775</v>
          </cell>
        </row>
        <row r="4287">
          <cell r="C4287">
            <v>8086</v>
          </cell>
          <cell r="D4287" t="str">
            <v>Suministro De Adaptadores Tope Brida De Polietileno Diámetro 90Mm (4") Sin Brida Pn 10</v>
          </cell>
          <cell r="E4287" t="str">
            <v>UN</v>
          </cell>
          <cell r="F4287">
            <v>40586</v>
          </cell>
          <cell r="G4287">
            <v>42775</v>
          </cell>
        </row>
        <row r="4288">
          <cell r="C4288">
            <v>8090</v>
          </cell>
          <cell r="D4288" t="str">
            <v>Suministro De Adaptadores Tope Brida De Polietileno Diámetro 315Mm (12") Sin Brida Pn 10</v>
          </cell>
          <cell r="E4288" t="str">
            <v>UN</v>
          </cell>
          <cell r="F4288">
            <v>518523</v>
          </cell>
          <cell r="G4288">
            <v>42775</v>
          </cell>
        </row>
        <row r="4289">
          <cell r="C4289">
            <v>8091</v>
          </cell>
          <cell r="D4289" t="str">
            <v>Adaptadores Tope Brida De Polietileno Diámetro 250Mm (10") Sin Brida Pn 10</v>
          </cell>
          <cell r="E4289" t="str">
            <v>UN</v>
          </cell>
          <cell r="F4289">
            <v>256193</v>
          </cell>
          <cell r="G4289">
            <v>42775</v>
          </cell>
        </row>
        <row r="4290">
          <cell r="C4290">
            <v>8092</v>
          </cell>
          <cell r="D4290" t="str">
            <v>Adaptadores Tope Brida De Polietileno Diámetro 200Mm (8") Sin Brida Pn 10</v>
          </cell>
          <cell r="E4290" t="str">
            <v>UN</v>
          </cell>
          <cell r="F4290">
            <v>126082</v>
          </cell>
          <cell r="G4290">
            <v>42775</v>
          </cell>
        </row>
        <row r="4291">
          <cell r="C4291">
            <v>8097</v>
          </cell>
          <cell r="D4291" t="str">
            <v>Suministro De Brida Metálica Para Adaptador Tope De Polietileno Diámetro 315Mm (12") Norma Iso Pn 10</v>
          </cell>
          <cell r="E4291" t="str">
            <v>UN</v>
          </cell>
          <cell r="F4291">
            <v>507828</v>
          </cell>
          <cell r="G4291">
            <v>42775</v>
          </cell>
        </row>
        <row r="4292">
          <cell r="C4292">
            <v>8098</v>
          </cell>
          <cell r="D4292" t="str">
            <v>Suministro De Brida Metálica Para Adaptador Tope De Polietileno Diámetro 90 Mm (4") Norma Iso Pn 10</v>
          </cell>
          <cell r="E4292" t="str">
            <v>UN</v>
          </cell>
          <cell r="F4292">
            <v>62041</v>
          </cell>
          <cell r="G4292">
            <v>42775</v>
          </cell>
        </row>
        <row r="4293">
          <cell r="C4293">
            <v>8099</v>
          </cell>
          <cell r="D4293" t="str">
            <v>Suministro De Brida Metálica Para Adaptador Tope De Polietileno Diámetro 200 Mm (8") Norma Iso Pn 10</v>
          </cell>
          <cell r="E4293" t="str">
            <v>UN</v>
          </cell>
          <cell r="F4293">
            <v>136491</v>
          </cell>
          <cell r="G4293">
            <v>42775</v>
          </cell>
        </row>
        <row r="4294">
          <cell r="C4294">
            <v>8100</v>
          </cell>
          <cell r="D4294" t="str">
            <v>Suministro De Brida Metálica Para Adaptador Tope De Polietileno Diámetro 250 Mm (10") Norma Iso Pn 10</v>
          </cell>
          <cell r="E4294" t="str">
            <v>UN</v>
          </cell>
          <cell r="F4294">
            <v>241074</v>
          </cell>
          <cell r="G4294">
            <v>42775</v>
          </cell>
        </row>
        <row r="4295">
          <cell r="C4295">
            <v>8103</v>
          </cell>
          <cell r="D4295" t="str">
            <v>Suministro De Codo De Polietileno 200 Mm X 90° (8") Pe 100 Pn 10 A Tope</v>
          </cell>
          <cell r="E4295" t="str">
            <v>UN</v>
          </cell>
          <cell r="F4295">
            <v>308942</v>
          </cell>
          <cell r="G4295">
            <v>42775</v>
          </cell>
        </row>
        <row r="4296">
          <cell r="C4296">
            <v>8104</v>
          </cell>
          <cell r="D4296" t="str">
            <v>Suministro De Codo De Polietileno 90 Mm X 90° (4") Pe 100 Pn 10 A Tope</v>
          </cell>
          <cell r="E4296" t="str">
            <v>UN</v>
          </cell>
          <cell r="F4296">
            <v>35025</v>
          </cell>
          <cell r="G4296">
            <v>42775</v>
          </cell>
        </row>
        <row r="4297">
          <cell r="C4297">
            <v>8107</v>
          </cell>
          <cell r="D4297" t="str">
            <v>Suministro De Tee De Polietileno 90Mm (4") Pe 100 Pn 10 A Tope</v>
          </cell>
          <cell r="E4297" t="str">
            <v>UN</v>
          </cell>
          <cell r="F4297">
            <v>62141</v>
          </cell>
          <cell r="G4297">
            <v>42775</v>
          </cell>
        </row>
        <row r="4298">
          <cell r="C4298">
            <v>8108</v>
          </cell>
          <cell r="D4298" t="str">
            <v>Suministro De Tee De Polietileno 200Mm (8") Pe 100 Pn 10 A Tope</v>
          </cell>
          <cell r="E4298" t="str">
            <v>UN</v>
          </cell>
          <cell r="F4298">
            <v>276217</v>
          </cell>
          <cell r="G4298">
            <v>42775</v>
          </cell>
        </row>
        <row r="4299">
          <cell r="C4299">
            <v>8110</v>
          </cell>
          <cell r="D4299" t="str">
            <v>Suministro De Hidrante Tres Salidas D= 150Mm (6") Tipo Trafico Norma Awwa C-502, Extremo Garra De Tigre.</v>
          </cell>
          <cell r="E4299" t="str">
            <v>UN</v>
          </cell>
          <cell r="F4299">
            <v>3962700</v>
          </cell>
          <cell r="G4299">
            <v>42775</v>
          </cell>
        </row>
        <row r="4300">
          <cell r="C4300">
            <v>8113</v>
          </cell>
          <cell r="D4300" t="str">
            <v>Instalación De Válvula De Compuerta D= 3" Brida X Brida Norma Iso Pn 10, Incluye El Suministro E Instalación De Tornillería Grado 2 Y Empaquetadura Para El Montaje</v>
          </cell>
          <cell r="E4300" t="str">
            <v>UN</v>
          </cell>
          <cell r="F4300">
            <v>537880</v>
          </cell>
          <cell r="G4300">
            <v>42775</v>
          </cell>
        </row>
        <row r="4301">
          <cell r="C4301">
            <v>8114</v>
          </cell>
          <cell r="D4301" t="str">
            <v>Instalación De Válvula De Compuerta D=200Mm (8") Brida X Brida Norma Iso Pn 10, Incluye El Suministro E Instalación De Tornillería Grado 2 Y Empaquetadura Para El Montaje</v>
          </cell>
          <cell r="E4301" t="str">
            <v>UN</v>
          </cell>
          <cell r="F4301">
            <v>1900430</v>
          </cell>
          <cell r="G4301">
            <v>42775</v>
          </cell>
        </row>
        <row r="4302">
          <cell r="C4302">
            <v>8117</v>
          </cell>
          <cell r="D4302" t="str">
            <v>Suministro De Codo De Hd 90Mm (3")</v>
          </cell>
          <cell r="E4302" t="str">
            <v>UN</v>
          </cell>
          <cell r="F4302">
            <v>216580</v>
          </cell>
          <cell r="G4302">
            <v>42775</v>
          </cell>
        </row>
        <row r="4303">
          <cell r="C4303">
            <v>8118</v>
          </cell>
          <cell r="D4303" t="str">
            <v>Suministro De Codo De Hd 110Mm (4")</v>
          </cell>
          <cell r="E4303" t="str">
            <v>UN</v>
          </cell>
          <cell r="F4303">
            <v>271320</v>
          </cell>
          <cell r="G4303">
            <v>42775</v>
          </cell>
        </row>
        <row r="4304">
          <cell r="C4304">
            <v>8124</v>
          </cell>
          <cell r="D4304" t="str">
            <v>Suministro De Union De Hd 90 Mm (3")</v>
          </cell>
          <cell r="E4304" t="str">
            <v>UN</v>
          </cell>
          <cell r="F4304">
            <v>80920</v>
          </cell>
          <cell r="G4304">
            <v>42775</v>
          </cell>
        </row>
        <row r="4305">
          <cell r="C4305">
            <v>8125</v>
          </cell>
          <cell r="D4305" t="str">
            <v>Suministro De Union De Hd 110Mm (4")</v>
          </cell>
          <cell r="E4305" t="str">
            <v>UN</v>
          </cell>
          <cell r="F4305">
            <v>97580</v>
          </cell>
          <cell r="G4305">
            <v>42775</v>
          </cell>
        </row>
        <row r="4306">
          <cell r="C4306">
            <v>8126</v>
          </cell>
          <cell r="D4306" t="str">
            <v>Suministro De Union De Hd 150Mm (6")</v>
          </cell>
          <cell r="E4306" t="str">
            <v>UN</v>
          </cell>
          <cell r="F4306">
            <v>159460</v>
          </cell>
          <cell r="G4306">
            <v>42775</v>
          </cell>
        </row>
        <row r="4307">
          <cell r="C4307">
            <v>8127</v>
          </cell>
          <cell r="D4307" t="str">
            <v>Suministro De Union De Hd 200Mm (8")</v>
          </cell>
          <cell r="E4307" t="str">
            <v>UN</v>
          </cell>
          <cell r="F4307">
            <v>243950</v>
          </cell>
          <cell r="G4307">
            <v>42775</v>
          </cell>
        </row>
        <row r="4308">
          <cell r="C4308">
            <v>8128</v>
          </cell>
          <cell r="D4308" t="str">
            <v>Suministro De Union De Hd 300Mm (12")</v>
          </cell>
          <cell r="E4308" t="str">
            <v>UN</v>
          </cell>
          <cell r="F4308">
            <v>521220</v>
          </cell>
          <cell r="G4308">
            <v>42775</v>
          </cell>
        </row>
        <row r="4309">
          <cell r="C4309">
            <v>8129</v>
          </cell>
          <cell r="D4309" t="str">
            <v>Instalacion De Tuberia De Polietileno De Alta Densidad (Pead) 400Mm D=18", Y Accesorios Para Acueducto</v>
          </cell>
          <cell r="E4309" t="str">
            <v>ML</v>
          </cell>
          <cell r="F4309">
            <v>20803.8</v>
          </cell>
          <cell r="G4309">
            <v>42775</v>
          </cell>
        </row>
        <row r="4310">
          <cell r="C4310">
            <v>8130</v>
          </cell>
          <cell r="D4310" t="str">
            <v>Losa De Concreto Mr 45 (Suministro, Formaletado, Colocacion Y Acabado. No Incluye Acero. Curado, Juntas)</v>
          </cell>
          <cell r="E4310" t="str">
            <v>M3</v>
          </cell>
          <cell r="F4310">
            <v>610082.09</v>
          </cell>
          <cell r="G4310">
            <v>42787</v>
          </cell>
        </row>
        <row r="4311">
          <cell r="C4311">
            <v>8138</v>
          </cell>
          <cell r="D4311" t="str">
            <v>Carcamos De 60 Cms Con 1.5 =&lt; M =&lt; 2 Mts En Concreto De 3000, Acero De 1/2"</v>
          </cell>
          <cell r="E4311" t="str">
            <v>ML</v>
          </cell>
          <cell r="F4311">
            <v>475365.03</v>
          </cell>
          <cell r="G4311">
            <v>42789</v>
          </cell>
        </row>
        <row r="4312">
          <cell r="C4312">
            <v>8139</v>
          </cell>
          <cell r="D4312" t="str">
            <v>Suministro E Instalacion Rejillas De Hd De 100 X 60 Cms</v>
          </cell>
          <cell r="E4312" t="str">
            <v>ML</v>
          </cell>
          <cell r="F4312">
            <v>282093.75</v>
          </cell>
          <cell r="G4312">
            <v>42789</v>
          </cell>
        </row>
        <row r="4313">
          <cell r="C4313">
            <v>8140</v>
          </cell>
          <cell r="D4313" t="str">
            <v>Suministro E Instalacion De Tuberia De Novaloc De 39" O Similar, Incluye Union</v>
          </cell>
          <cell r="E4313" t="str">
            <v>ML</v>
          </cell>
          <cell r="F4313">
            <v>1646471</v>
          </cell>
          <cell r="G4313">
            <v>42789</v>
          </cell>
        </row>
        <row r="4314">
          <cell r="C4314">
            <v>8141</v>
          </cell>
          <cell r="D4314" t="str">
            <v>Suministro E Instalacion De Tuberia Novaloc De 42" O Similar, Incluye Union</v>
          </cell>
          <cell r="E4314" t="str">
            <v>ML</v>
          </cell>
          <cell r="F4314">
            <v>1875730</v>
          </cell>
          <cell r="G4314">
            <v>42789</v>
          </cell>
        </row>
        <row r="4315">
          <cell r="C4315">
            <v>8142</v>
          </cell>
          <cell r="D4315" t="str">
            <v>Suministro E Instalacion De Tuberia Novaloc De 45" O Similar, Incluye Union</v>
          </cell>
          <cell r="E4315" t="str">
            <v>ML</v>
          </cell>
          <cell r="F4315">
            <v>1957331</v>
          </cell>
          <cell r="G4315">
            <v>42789</v>
          </cell>
        </row>
        <row r="4316">
          <cell r="C4316">
            <v>8143</v>
          </cell>
          <cell r="D4316" t="str">
            <v>Suministro E Instalacion De Tuberia Novaloc De 48" O Similar, Incluye Union</v>
          </cell>
          <cell r="E4316" t="str">
            <v>ML</v>
          </cell>
          <cell r="F4316">
            <v>2531500</v>
          </cell>
          <cell r="G4316">
            <v>42789</v>
          </cell>
        </row>
        <row r="4317">
          <cell r="C4317">
            <v>8144</v>
          </cell>
          <cell r="D4317" t="str">
            <v>Suministro E Instalacion De Tuberia Novaloc De 51" O Similar, Incluye Union</v>
          </cell>
          <cell r="E4317" t="str">
            <v>ML</v>
          </cell>
          <cell r="F4317">
            <v>2938131</v>
          </cell>
          <cell r="G4317">
            <v>42789</v>
          </cell>
        </row>
        <row r="4318">
          <cell r="C4318">
            <v>8145</v>
          </cell>
          <cell r="D4318" t="str">
            <v>Suministro E Instalacion De Tuberia Novaloc De 54" O Similar, Incluye Union</v>
          </cell>
          <cell r="E4318" t="str">
            <v>ML</v>
          </cell>
          <cell r="F4318">
            <v>2650134</v>
          </cell>
          <cell r="G4318">
            <v>42789</v>
          </cell>
        </row>
        <row r="4319">
          <cell r="C4319">
            <v>8146</v>
          </cell>
          <cell r="D4319" t="str">
            <v>Suministro E Instalacion De Tuberia De Alcantarillado  Novafort O Similar De D=14" - 355Mm</v>
          </cell>
          <cell r="E4319" t="str">
            <v>ML</v>
          </cell>
          <cell r="F4319">
            <v>142474.5</v>
          </cell>
          <cell r="G4319">
            <v>42789</v>
          </cell>
        </row>
        <row r="4320">
          <cell r="C4320">
            <v>8150</v>
          </cell>
          <cell r="D4320" t="str">
            <v>Suministro E Instalacion De Adoquin Peatonal En Losetas Prefabricadas En Tonos Grises, Tactil Alerta Y Tactil Guia De 0.9 X 0.30 X 0.06 Metros, Con Borde De Confinamiento A Ambos Lados De 0.15 X 0.30 Metros En Concreto De3000 Psi Reforzado Con 2 Varillas De 3/8" Y Estribos De 1/4" A Cada 0.32 Metros (Incluye Excavacion, Retiro De Material, Y Base En Material Seleccionado)</v>
          </cell>
          <cell r="E4320" t="str">
            <v>M2</v>
          </cell>
          <cell r="F4320">
            <v>126168.91</v>
          </cell>
          <cell r="G4320">
            <v>42789</v>
          </cell>
        </row>
        <row r="4321">
          <cell r="C4321">
            <v>8151</v>
          </cell>
          <cell r="D4321" t="str">
            <v>Rampa Peatonal De Concreto Con Adoquin Peatonal En Losetas Tactil De Alerta Prefabricadas En Tonos Grises.(Incluye Excavacion, Retiro De Material, Y Base En Material Seleccionado)</v>
          </cell>
          <cell r="E4321" t="str">
            <v>M2</v>
          </cell>
          <cell r="F4321">
            <v>196846.7</v>
          </cell>
          <cell r="G4321">
            <v>42789</v>
          </cell>
        </row>
        <row r="4322">
          <cell r="C4322">
            <v>8152</v>
          </cell>
          <cell r="D4322" t="str">
            <v>Suministro Liner Para Tuberias De Dn 1400-1600-1700 Con Velocidades De Flujo Entre 8 Y 12 M/S. No Incluye El Suministro Del Tubo.</v>
          </cell>
          <cell r="E4322" t="str">
            <v>ML</v>
          </cell>
          <cell r="F4322">
            <v>1212185</v>
          </cell>
          <cell r="G4322">
            <v>42797</v>
          </cell>
        </row>
        <row r="4323">
          <cell r="C4323">
            <v>8153</v>
          </cell>
          <cell r="D4323" t="str">
            <v>Sumidero Secciones Variables, En Concreto 4000 Psi, No Incluye El Acero</v>
          </cell>
          <cell r="E4323" t="str">
            <v>M3</v>
          </cell>
          <cell r="F4323">
            <v>1017205</v>
          </cell>
          <cell r="G4323">
            <v>42797</v>
          </cell>
        </row>
        <row r="4324">
          <cell r="C4324">
            <v>8154</v>
          </cell>
          <cell r="D4324" t="str">
            <v>Suministo E Instalacion De Rejillas Colectoras Metálicas En Acero Según Diseño, Incluye Marco Y Contra Marco, Tráfico Pesado.</v>
          </cell>
          <cell r="E4324" t="str">
            <v>M2</v>
          </cell>
          <cell r="F4324">
            <v>2097557</v>
          </cell>
          <cell r="G4324">
            <v>42797</v>
          </cell>
        </row>
        <row r="4325">
          <cell r="C4325">
            <v>8155</v>
          </cell>
          <cell r="D4325" t="str">
            <v>Conexion Cond Acsr(Al)477(559.5)-Acsr(Al)477(559.5)</v>
          </cell>
          <cell r="E4325" t="str">
            <v>UN</v>
          </cell>
          <cell r="F4325">
            <v>1389439.18</v>
          </cell>
          <cell r="G4325">
            <v>42797</v>
          </cell>
        </row>
        <row r="4326">
          <cell r="C4326">
            <v>8156</v>
          </cell>
          <cell r="D4326" t="str">
            <v>Conexion Amovible Completa P/ Acsr 477 (Aaac 559.5)Mcm</v>
          </cell>
          <cell r="E4326" t="str">
            <v>UN</v>
          </cell>
          <cell r="F4326">
            <v>408264.51</v>
          </cell>
          <cell r="G4326">
            <v>42797</v>
          </cell>
        </row>
        <row r="4327">
          <cell r="C4327">
            <v>8157</v>
          </cell>
          <cell r="D4327" t="str">
            <v>Aislador Comp Tipo Poste 34,5 Kv(1)</v>
          </cell>
          <cell r="E4327" t="str">
            <v>UN</v>
          </cell>
          <cell r="F4327">
            <v>99973.440000000002</v>
          </cell>
          <cell r="G4327">
            <v>42797</v>
          </cell>
        </row>
        <row r="4328">
          <cell r="C4328">
            <v>8158</v>
          </cell>
          <cell r="D4328" t="str">
            <v>Desm. Descargador De Sobretension Autovalvulas 13.2 Kv-Sn</v>
          </cell>
          <cell r="E4328" t="str">
            <v>UN</v>
          </cell>
          <cell r="F4328">
            <v>55540.800000000003</v>
          </cell>
          <cell r="G4328">
            <v>42797</v>
          </cell>
        </row>
        <row r="4329">
          <cell r="C4329">
            <v>8159</v>
          </cell>
          <cell r="D4329" t="str">
            <v>Desmontaje Trafo 3F Convencional Int 75 Kva 13,2 Kv</v>
          </cell>
          <cell r="E4329" t="str">
            <v>UN</v>
          </cell>
          <cell r="F4329">
            <v>288812.15999999997</v>
          </cell>
          <cell r="G4329">
            <v>42797</v>
          </cell>
        </row>
        <row r="4330">
          <cell r="C4330">
            <v>8160</v>
          </cell>
          <cell r="D4330" t="str">
            <v>Instalacion De Acometida Subterranea 2X4/0+4/0 Cu</v>
          </cell>
          <cell r="E4330" t="str">
            <v>ML</v>
          </cell>
          <cell r="F4330">
            <v>205345.5</v>
          </cell>
          <cell r="G4330">
            <v>42797</v>
          </cell>
        </row>
        <row r="4331">
          <cell r="C4331">
            <v>8161</v>
          </cell>
          <cell r="D4331" t="str">
            <v>Instalacion De Acometida 2X6+6 Awg Polietileno Xlpe 90 Cu</v>
          </cell>
          <cell r="E4331" t="str">
            <v>ML</v>
          </cell>
          <cell r="F4331">
            <v>34355.71</v>
          </cell>
          <cell r="G4331">
            <v>42797</v>
          </cell>
        </row>
        <row r="4332">
          <cell r="C4332">
            <v>8162</v>
          </cell>
          <cell r="D4332" t="str">
            <v>Suministro E Instalacion De Transformador Monofasico De 55 Kva, Incluye Elementos De Proteccion, Accesorios Para Poste, Retie, Retilap Y Tramite Ante El Operador De Red.</v>
          </cell>
          <cell r="E4332" t="str">
            <v>UN</v>
          </cell>
          <cell r="F4332">
            <v>8995154.4700000007</v>
          </cell>
          <cell r="G4332">
            <v>42797</v>
          </cell>
        </row>
        <row r="4333">
          <cell r="C4333">
            <v>8163</v>
          </cell>
          <cell r="D4333" t="str">
            <v>Suministro Tubería De Alcantarillado De Pvc  De Superficie Interior Lisa Y Exterior Perfilada/Corrugada 27"</v>
          </cell>
          <cell r="E4333" t="str">
            <v>ML</v>
          </cell>
          <cell r="F4333">
            <v>492219</v>
          </cell>
          <cell r="G4333">
            <v>42800</v>
          </cell>
        </row>
        <row r="4334">
          <cell r="C4334">
            <v>8164</v>
          </cell>
          <cell r="D4334" t="str">
            <v>Suministro Tubería De Alcantarillado De Pvc  De Superficie Interior Lisa Y Exterior Perfilada/Corrugada 36"</v>
          </cell>
          <cell r="E4334" t="str">
            <v>ML</v>
          </cell>
          <cell r="F4334">
            <v>1068115</v>
          </cell>
          <cell r="G4334">
            <v>42800</v>
          </cell>
        </row>
        <row r="4335">
          <cell r="C4335">
            <v>8165</v>
          </cell>
          <cell r="D4335" t="str">
            <v>Suministro Tubería De Alcantarillado De Pvc  De Superficie Interior Lisa Y Exterior Perfilada/Corrugada 39"</v>
          </cell>
          <cell r="E4335" t="str">
            <v>ML</v>
          </cell>
          <cell r="F4335">
            <v>1592995</v>
          </cell>
          <cell r="G4335">
            <v>42800</v>
          </cell>
        </row>
        <row r="4336">
          <cell r="C4336">
            <v>8166</v>
          </cell>
          <cell r="D4336" t="str">
            <v>Suministro Tubería De Alcantarillado De Pvc  De Superficie Interior Lisa Y Exterior Perfilada/Corrugada 42"</v>
          </cell>
          <cell r="E4336" t="str">
            <v>ML</v>
          </cell>
          <cell r="F4336">
            <v>1821531</v>
          </cell>
          <cell r="G4336">
            <v>42800</v>
          </cell>
        </row>
        <row r="4337">
          <cell r="C4337">
            <v>8167</v>
          </cell>
          <cell r="D4337" t="str">
            <v>Instalación Tubería De Alcantarillado De Pvc  De Superficie Interior Lisa Y Exterior Perfilada/Corrugada 27"</v>
          </cell>
          <cell r="E4337" t="str">
            <v>ML</v>
          </cell>
          <cell r="F4337">
            <v>46958.7</v>
          </cell>
          <cell r="G4337">
            <v>42800</v>
          </cell>
        </row>
        <row r="4338">
          <cell r="C4338">
            <v>8168</v>
          </cell>
          <cell r="D4338" t="str">
            <v>Instalación Tubería De Alcantarillado De Pvc  De Superficie Interior Lisa Y Exterior Perfilada/Corrugada 36"</v>
          </cell>
          <cell r="E4338" t="str">
            <v>ML</v>
          </cell>
          <cell r="F4338">
            <v>54002.51</v>
          </cell>
          <cell r="G4338">
            <v>42800</v>
          </cell>
        </row>
        <row r="4339">
          <cell r="C4339">
            <v>8169</v>
          </cell>
          <cell r="D4339" t="str">
            <v>Instalación Tubería De Alcantarillado De Pvc  De Superficie Interior Lisa Y Exterior Perfilada/Corrugada 39"</v>
          </cell>
          <cell r="E4339" t="str">
            <v>ML</v>
          </cell>
          <cell r="F4339">
            <v>64803.01</v>
          </cell>
          <cell r="G4339">
            <v>42800</v>
          </cell>
        </row>
        <row r="4340">
          <cell r="C4340">
            <v>8170</v>
          </cell>
          <cell r="D4340" t="str">
            <v>Instalación Tubería De Alcantarillado De Pvc  De Superficie Interior Lisa Y Exterior Perfilada/Corrugada 42"</v>
          </cell>
          <cell r="E4340" t="str">
            <v>ML</v>
          </cell>
          <cell r="F4340">
            <v>71283.31</v>
          </cell>
          <cell r="G4340">
            <v>42800</v>
          </cell>
        </row>
        <row r="4341">
          <cell r="C4341">
            <v>8171</v>
          </cell>
          <cell r="D4341" t="str">
            <v>Relleno Con Material Seleccionado Del Sitio Para El Encauzamiento (Incluye Cargue, Traslados Al Y Desde El  Sitio De Acopio, Extendida, Humectación Y Compactado Al 95% Del Proctor Modificado), Desde La Cota De Batea Hasta Parte Inferior Del Suelo Cemento De La Reconstrucción Vial</v>
          </cell>
          <cell r="E4341" t="str">
            <v>M3</v>
          </cell>
          <cell r="F4341">
            <v>82445.87</v>
          </cell>
          <cell r="G4341">
            <v>42800</v>
          </cell>
        </row>
        <row r="4342">
          <cell r="C4342">
            <v>8172</v>
          </cell>
          <cell r="D4342" t="str">
            <v>Sin Detalle</v>
          </cell>
          <cell r="E4342" t="str">
            <v>UN</v>
          </cell>
          <cell r="F4342">
            <v>0</v>
          </cell>
          <cell r="G4342">
            <v>42822</v>
          </cell>
        </row>
        <row r="4343">
          <cell r="C4343">
            <v>8174</v>
          </cell>
          <cell r="D4343" t="str">
            <v>Publicaciones Y Valla Informativa En Lámina Galvanizada De 2.00 X 2.00 Metros,  Incluye Instalacion Y Montaje</v>
          </cell>
          <cell r="E4343" t="str">
            <v>UN</v>
          </cell>
          <cell r="F4343">
            <v>770730</v>
          </cell>
          <cell r="G4343">
            <v>42852</v>
          </cell>
        </row>
        <row r="4344">
          <cell r="C4344">
            <v>8176</v>
          </cell>
          <cell r="D4344" t="str">
            <v>Limpieza General</v>
          </cell>
          <cell r="E4344" t="str">
            <v>M2</v>
          </cell>
          <cell r="F4344">
            <v>2123.5</v>
          </cell>
          <cell r="G4344">
            <v>42853</v>
          </cell>
        </row>
        <row r="4345">
          <cell r="C4345">
            <v>8177</v>
          </cell>
          <cell r="D4345" t="str">
            <v>Desmonte De Tanque De Almacenamiento De Agua</v>
          </cell>
          <cell r="E4345" t="str">
            <v>UN</v>
          </cell>
          <cell r="F4345">
            <v>31256.25</v>
          </cell>
          <cell r="G4345">
            <v>42853</v>
          </cell>
        </row>
        <row r="4346">
          <cell r="C4346">
            <v>8178</v>
          </cell>
          <cell r="D4346" t="str">
            <v>Lavado De Ventanería Incluye Celosías De Fachada</v>
          </cell>
          <cell r="E4346" t="str">
            <v>M2</v>
          </cell>
          <cell r="F4346">
            <v>3860.58</v>
          </cell>
          <cell r="G4346">
            <v>42853</v>
          </cell>
        </row>
        <row r="4347">
          <cell r="C4347">
            <v>8179</v>
          </cell>
          <cell r="D4347" t="str">
            <v>Lavado De Pisos</v>
          </cell>
          <cell r="E4347" t="str">
            <v>M2</v>
          </cell>
          <cell r="F4347">
            <v>3629.5</v>
          </cell>
          <cell r="G4347">
            <v>42853</v>
          </cell>
        </row>
        <row r="4348">
          <cell r="C4348">
            <v>8180</v>
          </cell>
          <cell r="D4348" t="str">
            <v>Lavado De Baños Y Cocina Con Acido</v>
          </cell>
          <cell r="E4348" t="str">
            <v>M2</v>
          </cell>
          <cell r="F4348">
            <v>4847.63</v>
          </cell>
          <cell r="G4348">
            <v>42853</v>
          </cell>
        </row>
        <row r="4349">
          <cell r="C4349">
            <v>8181</v>
          </cell>
          <cell r="D4349" t="str">
            <v>Pintura De Vigas Metalica Estructura Cubierta</v>
          </cell>
          <cell r="E4349" t="str">
            <v>ML</v>
          </cell>
          <cell r="F4349">
            <v>19832</v>
          </cell>
          <cell r="G4349">
            <v>42853</v>
          </cell>
        </row>
        <row r="4350">
          <cell r="C4350">
            <v>8182</v>
          </cell>
          <cell r="D4350" t="str">
            <v>Suministro E Instalacion De Barandas Metalicas, Según Diseño Existente</v>
          </cell>
          <cell r="E4350" t="str">
            <v>ML</v>
          </cell>
          <cell r="F4350">
            <v>111806</v>
          </cell>
          <cell r="G4350">
            <v>42853</v>
          </cell>
        </row>
        <row r="4351">
          <cell r="C4351">
            <v>8183</v>
          </cell>
          <cell r="D4351" t="str">
            <v>Mantenimiento De Puerta Corrediza Metalica Area De Comedor</v>
          </cell>
          <cell r="E4351" t="str">
            <v>M2</v>
          </cell>
          <cell r="F4351">
            <v>29942</v>
          </cell>
          <cell r="G4351">
            <v>42853</v>
          </cell>
        </row>
        <row r="4352">
          <cell r="C4352">
            <v>8184</v>
          </cell>
          <cell r="D4352" t="str">
            <v>Suministro E Instalacion De Persianas En Fachada</v>
          </cell>
          <cell r="E4352" t="str">
            <v>M2</v>
          </cell>
          <cell r="F4352">
            <v>111856</v>
          </cell>
          <cell r="G4352">
            <v>42853</v>
          </cell>
        </row>
        <row r="4353">
          <cell r="C4353">
            <v>8185</v>
          </cell>
          <cell r="D4353" t="str">
            <v>Revision Y Arreglo De Cubierta En Canaleta 90</v>
          </cell>
          <cell r="E4353" t="str">
            <v>M2</v>
          </cell>
          <cell r="F4353">
            <v>26415</v>
          </cell>
          <cell r="G4353">
            <v>42853</v>
          </cell>
        </row>
        <row r="4354">
          <cell r="C4354">
            <v>8186</v>
          </cell>
          <cell r="D4354" t="str">
            <v>Pintura De Canaletas 90 Color Blanco</v>
          </cell>
          <cell r="E4354" t="str">
            <v>M2</v>
          </cell>
          <cell r="F4354">
            <v>15042</v>
          </cell>
          <cell r="G4354">
            <v>42853</v>
          </cell>
        </row>
        <row r="4355">
          <cell r="C4355">
            <v>8187</v>
          </cell>
          <cell r="D4355" t="str">
            <v>Reparacion De Cielo Raso Existente</v>
          </cell>
          <cell r="E4355" t="str">
            <v>M2</v>
          </cell>
          <cell r="F4355">
            <v>43403</v>
          </cell>
          <cell r="G4355">
            <v>42853</v>
          </cell>
        </row>
        <row r="4356">
          <cell r="C4356">
            <v>8188</v>
          </cell>
          <cell r="D4356" t="str">
            <v>Revision Y Arreglo De Puntos Hidraulicos Existentes, Incluye Cambio Detubo En Mal Estado O Escape, Cheques, Llaves De Paso Y Cualquier Otroelemento Para Su Puesta En Funcionamiento</v>
          </cell>
          <cell r="E4356" t="str">
            <v>UN</v>
          </cell>
          <cell r="F4356">
            <v>71250</v>
          </cell>
          <cell r="G4356">
            <v>42853</v>
          </cell>
        </row>
        <row r="4357">
          <cell r="C4357">
            <v>8189</v>
          </cell>
          <cell r="D4357" t="str">
            <v>Suministro E Instalacion De Aire Acondicionado De 9.000 Btu, Incluye La Instalacion Hidraulica Y Punto Electrico Quedando En Perfecto Funcionamiento En Area De Oficina</v>
          </cell>
          <cell r="E4357" t="str">
            <v>UN</v>
          </cell>
          <cell r="F4357">
            <v>1774500</v>
          </cell>
          <cell r="G4357">
            <v>42853</v>
          </cell>
        </row>
        <row r="4358">
          <cell r="C4358">
            <v>8190</v>
          </cell>
          <cell r="D4358" t="str">
            <v>Revision De Tablero De Distribucion, Incluye Cambio De Breakers Y Cualquier Otro Elemento Necesario Que Garantize El Correcto Funcionamiento</v>
          </cell>
          <cell r="E4358" t="str">
            <v>UN</v>
          </cell>
          <cell r="F4358">
            <v>473250</v>
          </cell>
          <cell r="G4358">
            <v>42853</v>
          </cell>
        </row>
        <row r="4359">
          <cell r="C4359">
            <v>8191</v>
          </cell>
          <cell r="D4359" t="str">
            <v>Mantenimiento Y Cambio De Griferias Sanitaria-Lavamanos</v>
          </cell>
          <cell r="E4359" t="str">
            <v>UN</v>
          </cell>
          <cell r="F4359">
            <v>41550</v>
          </cell>
          <cell r="G4359">
            <v>42853</v>
          </cell>
        </row>
        <row r="4360">
          <cell r="C4360">
            <v>8192</v>
          </cell>
          <cell r="D4360" t="str">
            <v>Sin Detalle</v>
          </cell>
          <cell r="E4360" t="str">
            <v>M2</v>
          </cell>
          <cell r="F4360">
            <v>0</v>
          </cell>
          <cell r="G4360">
            <v>42857</v>
          </cell>
        </row>
        <row r="4361">
          <cell r="C4361">
            <v>8194</v>
          </cell>
          <cell r="D4361" t="str">
            <v>Conformación De Terraplen Compactado Con Material Seleccionado Inv 220-13</v>
          </cell>
          <cell r="E4361" t="str">
            <v>M3</v>
          </cell>
          <cell r="F4361">
            <v>76262.13</v>
          </cell>
          <cell r="G4361">
            <v>42865</v>
          </cell>
        </row>
        <row r="4362">
          <cell r="C4362">
            <v>8195</v>
          </cell>
          <cell r="D4362" t="str">
            <v>Revision Y Arreglo De Puntos Sanitarios Existentes, Incluye Cambio Detubo En Mal Estado O Escape, Cheques, Llaves De Paso Y Cualquier Otroelemento Para Su Puesta En Funcionamiento</v>
          </cell>
          <cell r="E4362" t="str">
            <v>UN</v>
          </cell>
          <cell r="F4362">
            <v>76250</v>
          </cell>
          <cell r="G4362">
            <v>42857</v>
          </cell>
        </row>
        <row r="4363">
          <cell r="C4363">
            <v>8196</v>
          </cell>
          <cell r="D4363" t="str">
            <v>Concreto De 4000 Psi</v>
          </cell>
          <cell r="E4363" t="str">
            <v>M3</v>
          </cell>
          <cell r="F4363">
            <v>333228.31</v>
          </cell>
          <cell r="G4363">
            <v>42857</v>
          </cell>
        </row>
        <row r="4364">
          <cell r="C4364">
            <v>8197</v>
          </cell>
          <cell r="D4364" t="str">
            <v>Placa De Contrapiso 4000 Psi E=0,15 Metros</v>
          </cell>
          <cell r="E4364" t="str">
            <v>M2</v>
          </cell>
          <cell r="F4364">
            <v>87010.11</v>
          </cell>
          <cell r="G4364">
            <v>42857</v>
          </cell>
        </row>
        <row r="4365">
          <cell r="C4365">
            <v>8199</v>
          </cell>
          <cell r="D4365" t="str">
            <v>Paisajismo General Zona Verde: Incluye Excavacion, Retiro Y Desecho (1Mx1Mx,4M=,4M3X1M2), Suministro Y Colocacion De Tierra Abonada (1Mx1Mx,4M=,4M3X1M2), Suministro Y Siembra De Asparagus Desinflorus Densidad 6 X M2, Arachis Pintoi Densidad 11 X M2, Alpinia Purpurata Densidad 4 X M2, Bougainvillea Spectabilis Densidad 3 X M2, Epipremnum Aureum Densidad 6 X M2, Heliconia Psittacorum Densidad 6 X M2, Ixora Coccinea Nora Grant Densidad 4 X M2, Liriope Muscari Variegato Densidad 5 X M2, Nerium Olean</v>
          </cell>
          <cell r="E4365" t="str">
            <v>M2</v>
          </cell>
          <cell r="F4365">
            <v>99030.14</v>
          </cell>
          <cell r="G4365">
            <v>42865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 val="INDICE"/>
      <sheetName val="320.1"/>
      <sheetName val="330.2"/>
      <sheetName val="700.1"/>
      <sheetName val="PR 1"/>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ACTA DE MODIFICACION  (2)"/>
      <sheetName val="CONT_ADI"/>
      <sheetName val="Informe"/>
      <sheetName val="[aCCIDENTES DE 1995 - 1996.xls]"/>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INDICMICROEMP"/>
      <sheetName val="HISTORICOS FUEL OIL EXP"/>
      <sheetName val="PR 1"/>
      <sheetName val="Lista obra"/>
      <sheetName val="Res-Accide-10"/>
      <sheetName val="PRESUPUESTO"/>
      <sheetName val="Seguim-16"/>
      <sheetName val="otros"/>
      <sheetName val="Informacion"/>
      <sheetName val="MATERIALES"/>
      <sheetName val="Datos Básicos"/>
      <sheetName val="SALARIOS"/>
      <sheetName val="SUB APU"/>
      <sheetName val="INV"/>
      <sheetName val="AASHTO"/>
      <sheetName val="PESOS"/>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Users\avargase\AppData\Local\M"/>
      <sheetName val="\\Escritorio\amv 2011\a  aaInfo"/>
      <sheetName val="\Mini HP Enero 2015\Proyectos i"/>
      <sheetName val="\C\Users\avargase\AppData\Local"/>
      <sheetName val="\Volumes\USB PIOLIN\Escritorio\"/>
      <sheetName val="\AMV _ no borrar\PRESUPUESTOS\a"/>
      <sheetName val="\I\AMV _ no borrar\PRESUPUESTOS"/>
      <sheetName val="\G\I\AMV _ no borrar\PRESUPUEST"/>
      <sheetName val="\A\a  aaInformación GRUPO 4\A M"/>
      <sheetName val="\G\A\a  aaInformación GRUPO 4\A"/>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Nuevos APU Córdoba\a  aaInform"/>
      <sheetName val="\E\Nuevos APU Córdoba\a  aaInfo"/>
      <sheetName val="\Users\JoseGabriel\Documents\Mi"/>
      <sheetName val="\Users\HP\AppData\Local\Micros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2"/>
      <sheetName val="//ccefici"/>
      <sheetName val="//d.docs.live.net/a  aaInformac"/>
      <sheetName val="_aCCIDENTES_DE_1995___1996_xl_3"/>
      <sheetName val="LISTADO "/>
      <sheetName val="M.O."/>
      <sheetName val="\\Sistemas_serv1\xx\Documents a"/>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2"/>
      <sheetName val="CANT OBRA"/>
      <sheetName val="Base_Muestras"/>
      <sheetName val="Formulario_N°_4"/>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G.G"/>
      <sheetName val="MURO PR25+221-235"/>
      <sheetName val="MURO PR25+261-26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Hoja3"/>
      <sheetName val="\Users\ANDRES FELIPE MUÑOZ\Down"/>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a  aaInformación GRUPO 4\A M"/>
      <sheetName val="gp05"/>
      <sheetName val="GP06"/>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modf "/>
      <sheetName val="1,2 MC"/>
      <sheetName val="3,1 MC"/>
      <sheetName val="3,2 MC"/>
      <sheetName val="4,2 MC"/>
      <sheetName val="_aCCIDENTES_DE_1995___1996_xl_4"/>
      <sheetName val="ACTA No.1 "/>
      <sheetName val="ACTA No.5"/>
      <sheetName val="ACTA MAYORES - GENERAL"/>
      <sheetName val=" ACTA FINAL + MODIFICATORIA "/>
      <sheetName val="ESTADO RED"/>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refreshError="1"/>
      <sheetData sheetId="13"/>
      <sheetData sheetId="14" refreshError="1"/>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refreshError="1"/>
      <sheetData sheetId="98" refreshError="1"/>
      <sheetData sheetId="99"/>
      <sheetData sheetId="100" refreshError="1"/>
      <sheetData sheetId="10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refreshError="1"/>
      <sheetData sheetId="298"/>
      <sheetData sheetId="299"/>
      <sheetData sheetId="300" refreshError="1"/>
      <sheetData sheetId="301" refreshError="1"/>
      <sheetData sheetId="302" refreshError="1"/>
      <sheetData sheetId="303" refreshError="1"/>
      <sheetData sheetId="304" refreshError="1"/>
      <sheetData sheetId="305" refreshError="1"/>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sheetData sheetId="318" refreshError="1"/>
      <sheetData sheetId="319"/>
      <sheetData sheetId="320" refreshError="1"/>
      <sheetData sheetId="321" refreshError="1"/>
      <sheetData sheetId="322" refreshError="1"/>
      <sheetData sheetId="323" refreshError="1"/>
      <sheetData sheetId="324" refreshError="1"/>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efreshError="1"/>
      <sheetData sheetId="357" refreshError="1"/>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refreshError="1"/>
      <sheetData sheetId="374" refreshError="1"/>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refreshError="1"/>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refreshError="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refreshError="1"/>
      <sheetData sheetId="601"/>
      <sheetData sheetId="602"/>
      <sheetData sheetId="603"/>
      <sheetData sheetId="604"/>
      <sheetData sheetId="60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EST.VÍA CRITERIO TECNICO"/>
      <sheetName val="PR 1"/>
      <sheetName val="item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 val="items"/>
      <sheetName val="Linea de Impulsion.xls"/>
      <sheetName val="Linea%20de%20Impulsion.xls"/>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 val="ESTADO VÍA-CRIT.TECNICO"/>
      <sheetName val="M y E "/>
      <sheetName val="relacion facturas"/>
      <sheetName val="MATERIALES  SEPARADOS "/>
      <sheetName val="NOMINA "/>
      <sheetName val="ELEMENTOS SEPARADOS "/>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presu ofi"/>
      <sheetName val="expe"/>
      <sheetName val="presup"/>
      <sheetName val="apu exc"/>
      <sheetName val="apu rell"/>
      <sheetName val="apu tub"/>
      <sheetName val="apu Subb"/>
      <sheetName val="apu gav"/>
      <sheetName val="apu cct f"/>
      <sheetName val="apu ancl"/>
      <sheetName val="apu cct G rec"/>
      <sheetName val="apu cct G mur"/>
      <sheetName val="apu cct D mur"/>
      <sheetName val="apu aceros"/>
      <sheetName val="apu cunet"/>
      <sheetName val="apu disip"/>
      <sheetName val="Isumos"/>
      <sheetName val="Prog"/>
      <sheetName val="Reprogram"/>
      <sheetName val="equipo"/>
      <sheetName val="Anexo No 8"/>
      <sheetName val="presup (2)"/>
      <sheetName val="Gasto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DATOS"/>
      <sheetName val="INFORME SEMANAL"/>
      <sheetName val="SISOMA"/>
      <sheetName val="CLIMA mes Agosto"/>
      <sheetName val="CLIMA mes Septiembre"/>
      <sheetName val="PERSONAL AGOSTO"/>
      <sheetName val="PERSONAL SEPTIEMBRE"/>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sheetData sheetId="34" refreshError="1"/>
      <sheetData sheetId="35"/>
      <sheetData sheetId="36" refreshError="1"/>
      <sheetData sheetId="37" refreshError="1"/>
      <sheetData sheetId="38" refreshError="1"/>
      <sheetData sheetId="39"/>
      <sheetData sheetId="40"/>
      <sheetData sheetId="41"/>
      <sheetData sheetId="42"/>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 val="M_PROY"/>
      <sheetName val="EQUIP"/>
      <sheetName val="ESTADO VÍA-CRIT.TECNICO"/>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
      <sheetName val="PRESUPUESTO"/>
      <sheetName val="01-OBRAS PRELIMINARES"/>
      <sheetName val="02- CIMENTACION"/>
      <sheetName val="04-ESTRUCTURAS"/>
      <sheetName val="05-MAMPOSTERIA"/>
      <sheetName val="07-INST. HIDROSANITARIAS"/>
      <sheetName val="09-PAÑETES"/>
      <sheetName val="10- PISOS"/>
      <sheetName val="11- CUBIERTA E IMPERM"/>
      <sheetName val="12-13- CAR. METALICA-MADERA"/>
      <sheetName val="14- ENCHAPE"/>
      <sheetName val="16- APARATOS SANITARIOS"/>
      <sheetName val="17- CIELOS RASOS Y DIVISIONES"/>
      <sheetName val="18- PINTURA Y ESTUCO"/>
      <sheetName val="20- OBRAS EXTERIORES"/>
    </sheetNames>
    <sheetDataSet>
      <sheetData sheetId="0" refreshError="1"/>
      <sheetData sheetId="1" refreshError="1"/>
      <sheetData sheetId="2" refreshError="1"/>
      <sheetData sheetId="3" refreshError="1"/>
      <sheetData sheetId="4" refreshError="1"/>
      <sheetData sheetId="5">
        <row r="396">
          <cell r="B396">
            <v>371280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39">
          <cell r="C39" t="str">
            <v>ML</v>
          </cell>
        </row>
        <row r="40">
          <cell r="C40" t="str">
            <v>ML</v>
          </cell>
        </row>
        <row r="178">
          <cell r="C178" t="str">
            <v>ML</v>
          </cell>
        </row>
        <row r="179">
          <cell r="C179" t="str">
            <v>ML</v>
          </cell>
        </row>
        <row r="181">
          <cell r="C181" t="str">
            <v>ML</v>
          </cell>
        </row>
        <row r="183">
          <cell r="C183" t="str">
            <v>ML</v>
          </cell>
        </row>
        <row r="186">
          <cell r="C186" t="str">
            <v>ML</v>
          </cell>
        </row>
      </sheetData>
      <sheetData sheetId="2"/>
      <sheetData sheetId="3"/>
      <sheetData sheetId="4"/>
      <sheetData sheetId="5"/>
      <sheetData sheetId="6"/>
      <sheetData sheetId="7"/>
      <sheetData sheetId="8"/>
      <sheetData sheetId="9"/>
      <sheetData sheetId="10"/>
      <sheetData sheetId="11">
        <row r="25">
          <cell r="F25">
            <v>333922</v>
          </cell>
        </row>
      </sheetData>
      <sheetData sheetId="12">
        <row r="31">
          <cell r="F31">
            <v>34978.9</v>
          </cell>
        </row>
      </sheetData>
      <sheetData sheetId="13">
        <row r="7">
          <cell r="D7">
            <v>2200</v>
          </cell>
        </row>
      </sheetData>
      <sheetData sheetId="14">
        <row r="1">
          <cell r="A1" t="str">
            <v>GOBERNACION DEL HUILA</v>
          </cell>
        </row>
      </sheetData>
      <sheetData sheetId="15"/>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RS ELEC"/>
      <sheetName val="CUADRO RESUMEN "/>
      <sheetName val="SALARIO ADMINISTRACION"/>
      <sheetName val="SALARIOS OBRA"/>
      <sheetName val="A.I.U."/>
      <sheetName val="FACTOR PREST OBRA"/>
      <sheetName val="INSUMOS-EQUIPOS"/>
      <sheetName val="APU HID"/>
      <sheetName val="APU "/>
      <sheetName val="APU ELEC"/>
      <sheetName val="CONCRETOS Y MORTEROS"/>
      <sheetName val="APU HIDROSAN"/>
      <sheetName val="APU ELECT"/>
      <sheetName val="APU ELECTRICOS"/>
      <sheetName val="PRESUPUESTO"/>
      <sheetName val="01- PRELIMINARES"/>
      <sheetName val="02-CIMENTACIÒN (2)"/>
      <sheetName val="04-ESTRUCTURA EN CONCRETO Y (2"/>
      <sheetName val="05. MAMPOSTERIA Y MUROS"/>
      <sheetName val="06. PREFAFRICADOS"/>
      <sheetName val="07. INST. HIDROSANITARIA"/>
      <sheetName val="08.INST. ELECT. DATOS"/>
      <sheetName val="09. PAÑETES"/>
      <sheetName val="10. PISOS Y ACABADOS"/>
      <sheetName val="11. CUBIERTA"/>
      <sheetName val="12. CARPINTERIA METALICA"/>
      <sheetName val="13. CARPINTERIA EN MADERA"/>
      <sheetName val="14. ENCHAPES"/>
      <sheetName val="15. PUERTA ENTRADA EN PANEL"/>
      <sheetName val="16. APARATO SANITARIOS Y ACCES."/>
      <sheetName val=" 17.- CIELO RASO"/>
      <sheetName val="18. PINTURA"/>
      <sheetName val="19.- CERRADURAS Y VIDRIOS"/>
      <sheetName val="21. MOVILIARIO Y ACCESORIOS"/>
      <sheetName val="BAÑOS"/>
      <sheetName val="APU  (2)"/>
      <sheetName val="07-INSTALACIONES  HS Y GAS"/>
      <sheetName val="08-INST ELECTR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36">
          <cell r="H36">
            <v>331962.40000000002</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presu ofi"/>
      <sheetName val="expe"/>
      <sheetName val="presup"/>
      <sheetName val="apu exc"/>
      <sheetName val="apu rell"/>
      <sheetName val="apu tub"/>
      <sheetName val="apu Subb"/>
      <sheetName val="apu gav"/>
      <sheetName val="apu cct f"/>
      <sheetName val="apu ancl"/>
      <sheetName val="apu cct G rec"/>
      <sheetName val="apu cct G mur"/>
      <sheetName val="apu cct D mur"/>
      <sheetName val="apu aceros"/>
      <sheetName val="apu cunet"/>
      <sheetName val="apu disip"/>
      <sheetName val="Isumos"/>
      <sheetName val="Prog"/>
      <sheetName val="Reprogram"/>
      <sheetName val="equipo"/>
      <sheetName val="Anexo No 8"/>
      <sheetName val="presup (2)"/>
      <sheetName val="Gastos"/>
      <sheetName val="SEPTIEMBRE"/>
      <sheetName val="JULIO"/>
      <sheetName val="MAYO"/>
      <sheetName val="PRESUPUESTO (2)"/>
      <sheetName val="PRESUPUESTO"/>
      <sheetName val="FACTOR MULTIPLICADOR"/>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MI. C0 6"/>
      <sheetName val=" LIQ . 1"/>
      <sheetName val="CORTE No 6"/>
      <sheetName val="DOMICILIARIAS cRTE No 6"/>
      <sheetName val="CORTE Nº 5"/>
    </sheetNames>
    <sheetDataSet>
      <sheetData sheetId="0"/>
      <sheetData sheetId="1"/>
      <sheetData sheetId="2"/>
      <sheetData sheetId="3"/>
      <sheetData sheetId="4"/>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refreshError="1"/>
      <sheetData sheetId="1" refreshError="1"/>
      <sheetData sheetId="2" refreshError="1"/>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PROGRAM-COSTOS"/>
      <sheetName val="DATOS"/>
      <sheetName val="INFORME SEMANAL"/>
      <sheetName val="AVANCE SEMANAL"/>
      <sheetName val="CLIMA mes"/>
      <sheetName val="REG FOTO"/>
      <sheetName val="SISOMA"/>
    </sheetNames>
    <sheetDataSet>
      <sheetData sheetId="0"/>
      <sheetData sheetId="1"/>
      <sheetData sheetId="2" refreshError="1"/>
      <sheetData sheetId="3"/>
      <sheetData sheetId="4"/>
      <sheetData sheetId="5"/>
      <sheetData sheetId="6"/>
      <sheetData sheetId="7"/>
      <sheetData sheetId="8"/>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37-2002"/>
      <sheetName val="Cotización"/>
      <sheetName val="Base Datos Insumos"/>
      <sheetName val="Base Datos Sueldo"/>
      <sheetName val="variante P. flex"/>
    </sheetNames>
    <sheetDataSet>
      <sheetData sheetId="0" refreshError="1"/>
      <sheetData sheetId="1" refreshError="1"/>
      <sheetData sheetId="2" refreshError="1"/>
      <sheetData sheetId="3" refreshError="1"/>
      <sheetData sheetId="4" refreshError="1">
        <row r="4">
          <cell r="C4">
            <v>200.1</v>
          </cell>
        </row>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3668</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48276</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59650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D24">
            <v>210</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row>
        <row r="26">
          <cell r="A26">
            <v>411.2</v>
          </cell>
          <cell r="B26" t="str">
            <v>EMULSION ASFALTICA DE ROTURA LENTA CRL-1</v>
          </cell>
          <cell r="C26" t="str">
            <v>LT</v>
          </cell>
          <cell r="D26">
            <v>210</v>
          </cell>
          <cell r="E26" t="str">
            <v>210P</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24985</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852</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875</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296364</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299613</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row>
        <row r="60">
          <cell r="A60">
            <v>450.28</v>
          </cell>
          <cell r="B60" t="str">
            <v>MEZCLA DENSA EN CALIENTE MDC-3</v>
          </cell>
          <cell r="C60">
            <v>413</v>
          </cell>
          <cell r="D60">
            <v>413</v>
          </cell>
          <cell r="F60" t="str">
            <v>Excavación para reparación del pavimento existente</v>
          </cell>
          <cell r="G60" t="str">
            <v>m3</v>
          </cell>
          <cell r="L60">
            <v>299900</v>
          </cell>
        </row>
        <row r="61">
          <cell r="A61">
            <v>460</v>
          </cell>
          <cell r="B61" t="str">
            <v>FRESADO DE PAVIMENTO ASFALTICO (H= 0.20)</v>
          </cell>
          <cell r="C61" t="str">
            <v>M2</v>
          </cell>
          <cell r="D61">
            <v>6760</v>
          </cell>
          <cell r="E61">
            <v>8250</v>
          </cell>
          <cell r="F61">
            <v>9000.2000000000007</v>
          </cell>
          <cell r="G61">
            <v>9900.2200000000012</v>
          </cell>
          <cell r="H61">
            <v>8139</v>
          </cell>
          <cell r="I61">
            <v>7774</v>
          </cell>
          <cell r="J61">
            <v>8152</v>
          </cell>
          <cell r="K61">
            <v>7892</v>
          </cell>
          <cell r="M61">
            <v>2950</v>
          </cell>
        </row>
        <row r="62">
          <cell r="A62">
            <v>460.1</v>
          </cell>
          <cell r="B62" t="str">
            <v>FRESADO DE PAVIMENTO ASFALTICO (H= 0.20)</v>
          </cell>
          <cell r="C62" t="str">
            <v>M3</v>
          </cell>
          <cell r="D62">
            <v>33800</v>
          </cell>
          <cell r="E62">
            <v>41250</v>
          </cell>
          <cell r="F62">
            <v>45001</v>
          </cell>
          <cell r="G62">
            <v>49501.100000000006</v>
          </cell>
          <cell r="H62">
            <v>40695</v>
          </cell>
          <cell r="I62">
            <v>38870</v>
          </cell>
          <cell r="J62">
            <v>40760</v>
          </cell>
          <cell r="K62">
            <v>39460</v>
          </cell>
          <cell r="L62">
            <v>42413</v>
          </cell>
        </row>
        <row r="63">
          <cell r="A63">
            <v>460.3</v>
          </cell>
          <cell r="B63" t="str">
            <v>FRESADO DE PAVIMENTO ASFALTICO, M3 CON TRANS</v>
          </cell>
          <cell r="C63" t="str">
            <v>M3</v>
          </cell>
          <cell r="D63">
            <v>6760</v>
          </cell>
          <cell r="E63">
            <v>8250</v>
          </cell>
          <cell r="F63">
            <v>9000.2000000000007</v>
          </cell>
          <cell r="G63">
            <v>9900.2200000000012</v>
          </cell>
          <cell r="H63">
            <v>8139</v>
          </cell>
          <cell r="I63">
            <v>7774</v>
          </cell>
          <cell r="J63">
            <v>8152</v>
          </cell>
          <cell r="K63">
            <v>7892</v>
          </cell>
          <cell r="L63">
            <v>0</v>
          </cell>
        </row>
        <row r="64">
          <cell r="A64">
            <v>460.2</v>
          </cell>
          <cell r="B64" t="str">
            <v>FRESADO DE PAVIMENTO ASFALTICO, M3 SIN TRANS</v>
          </cell>
          <cell r="C64" t="str">
            <v>M3</v>
          </cell>
          <cell r="D64">
            <v>6760</v>
          </cell>
          <cell r="E64">
            <v>8250</v>
          </cell>
          <cell r="F64">
            <v>9000.2000000000007</v>
          </cell>
          <cell r="G64">
            <v>9900.2200000000012</v>
          </cell>
          <cell r="H64">
            <v>8139</v>
          </cell>
          <cell r="I64">
            <v>7774</v>
          </cell>
          <cell r="J64">
            <v>8152</v>
          </cell>
          <cell r="K64">
            <v>7892</v>
          </cell>
        </row>
        <row r="65">
          <cell r="A65">
            <v>461.1</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461.2</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461.3</v>
          </cell>
          <cell r="B67" t="str">
            <v>PAVIMENTO ASFALTICO RECICLADO EN FRIO</v>
          </cell>
          <cell r="C67" t="str">
            <v>M3</v>
          </cell>
          <cell r="D67">
            <v>41246</v>
          </cell>
          <cell r="E67">
            <v>42740</v>
          </cell>
          <cell r="F67">
            <v>43111.199999999997</v>
          </cell>
          <cell r="G67">
            <v>47422.32</v>
          </cell>
          <cell r="H67">
            <v>38775</v>
          </cell>
          <cell r="I67">
            <v>40002</v>
          </cell>
          <cell r="J67">
            <v>42089</v>
          </cell>
          <cell r="K67">
            <v>37835</v>
          </cell>
        </row>
        <row r="68">
          <cell r="A68">
            <v>462.1</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462.2</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462.3</v>
          </cell>
          <cell r="B70" t="str">
            <v>PAVIM ASF RECICLADO EN CALIENT</v>
          </cell>
          <cell r="C70" t="str">
            <v>M3</v>
          </cell>
          <cell r="D70">
            <v>51974</v>
          </cell>
          <cell r="E70">
            <v>54317</v>
          </cell>
          <cell r="F70">
            <v>57229.7</v>
          </cell>
          <cell r="G70">
            <v>62952.67</v>
          </cell>
          <cell r="H70">
            <v>54688</v>
          </cell>
          <cell r="I70">
            <v>59810</v>
          </cell>
          <cell r="J70">
            <v>59686</v>
          </cell>
          <cell r="K70">
            <v>44898</v>
          </cell>
        </row>
        <row r="71">
          <cell r="A71">
            <v>462.4</v>
          </cell>
          <cell r="B71" t="str">
            <v>PAVIM ASFALT RECICL. EN CALIENTE/BACHEO</v>
          </cell>
          <cell r="C71" t="str">
            <v>M3</v>
          </cell>
          <cell r="D71">
            <v>59712</v>
          </cell>
          <cell r="E71">
            <v>63531</v>
          </cell>
          <cell r="F71">
            <v>67435.5</v>
          </cell>
          <cell r="G71">
            <v>74179.05</v>
          </cell>
          <cell r="H71">
            <v>64121</v>
          </cell>
          <cell r="I71">
            <v>67941</v>
          </cell>
          <cell r="J71">
            <v>69250</v>
          </cell>
          <cell r="K71">
            <v>53307</v>
          </cell>
        </row>
        <row r="72">
          <cell r="A72">
            <v>600.20000000000005</v>
          </cell>
          <cell r="B72" t="str">
            <v>EXCAVACION VARIAS EN ROCA EN SECO</v>
          </cell>
          <cell r="C72" t="str">
            <v>M3</v>
          </cell>
          <cell r="D72">
            <v>26299</v>
          </cell>
          <cell r="E72">
            <v>24249</v>
          </cell>
          <cell r="F72">
            <v>24152.7</v>
          </cell>
          <cell r="G72">
            <v>26567.97</v>
          </cell>
          <cell r="H72">
            <v>26614</v>
          </cell>
          <cell r="I72">
            <v>23163</v>
          </cell>
          <cell r="J72">
            <v>27920</v>
          </cell>
          <cell r="K72">
            <v>23839</v>
          </cell>
        </row>
        <row r="73">
          <cell r="A73">
            <v>600.29999999999995</v>
          </cell>
          <cell r="B73" t="str">
            <v>EXCAVACION VARIAS EN ROCA BAJO AGUA</v>
          </cell>
          <cell r="C73" t="str">
            <v>M3</v>
          </cell>
          <cell r="D73">
            <v>32559</v>
          </cell>
          <cell r="E73">
            <v>31815</v>
          </cell>
          <cell r="F73">
            <v>32217.9</v>
          </cell>
          <cell r="G73">
            <v>35439.69</v>
          </cell>
          <cell r="H73">
            <v>34535</v>
          </cell>
          <cell r="I73">
            <v>27959</v>
          </cell>
          <cell r="J73">
            <v>34077</v>
          </cell>
          <cell r="K73">
            <v>32598</v>
          </cell>
        </row>
        <row r="74">
          <cell r="A74">
            <v>600.6</v>
          </cell>
          <cell r="B74" t="str">
            <v>EXCAVACION VARIAS SIN CLASIFICAR</v>
          </cell>
          <cell r="C74" t="str">
            <v>M3</v>
          </cell>
          <cell r="D74">
            <v>24079</v>
          </cell>
          <cell r="E74">
            <v>32998</v>
          </cell>
          <cell r="F74">
            <v>29815.5</v>
          </cell>
          <cell r="G74">
            <v>32797.050000000003</v>
          </cell>
          <cell r="H74">
            <v>25041</v>
          </cell>
          <cell r="I74">
            <v>21146</v>
          </cell>
          <cell r="J74">
            <v>24588</v>
          </cell>
          <cell r="K74">
            <v>22877</v>
          </cell>
        </row>
        <row r="75">
          <cell r="A75">
            <v>600.70000000000005</v>
          </cell>
          <cell r="B75" t="str">
            <v>EXCAVACION VARIAS MATERIAL COMUN EN SECO</v>
          </cell>
          <cell r="C75" t="str">
            <v>M3</v>
          </cell>
          <cell r="D75">
            <v>20506</v>
          </cell>
          <cell r="E75">
            <v>27959</v>
          </cell>
          <cell r="F75">
            <v>25264.799999999999</v>
          </cell>
          <cell r="G75">
            <v>27791.280000000002</v>
          </cell>
          <cell r="H75">
            <v>21311</v>
          </cell>
          <cell r="I75">
            <v>17988</v>
          </cell>
          <cell r="J75">
            <v>20890</v>
          </cell>
          <cell r="K75">
            <v>19430</v>
          </cell>
        </row>
        <row r="76">
          <cell r="A76">
            <v>600.79999999999995</v>
          </cell>
          <cell r="B76" t="str">
            <v>EXCAVACION VARIAS MAT. COMUN BAJO AGUA</v>
          </cell>
          <cell r="C76" t="str">
            <v>M3</v>
          </cell>
          <cell r="D76">
            <v>26161</v>
          </cell>
          <cell r="E76">
            <v>35331</v>
          </cell>
          <cell r="F76">
            <v>33086.9</v>
          </cell>
          <cell r="G76">
            <v>36395.590000000004</v>
          </cell>
          <cell r="H76">
            <v>27617</v>
          </cell>
          <cell r="I76">
            <v>24050</v>
          </cell>
          <cell r="J76">
            <v>26875</v>
          </cell>
          <cell r="K76">
            <v>23622</v>
          </cell>
        </row>
        <row r="77">
          <cell r="A77">
            <v>600.9</v>
          </cell>
          <cell r="B77" t="str">
            <v>EXCAVACIONES VARIAS EN ROCA BAJO AGUA</v>
          </cell>
          <cell r="C77" t="str">
            <v>M3</v>
          </cell>
          <cell r="D77">
            <v>32559</v>
          </cell>
          <cell r="E77">
            <v>31815</v>
          </cell>
          <cell r="F77">
            <v>32217.9</v>
          </cell>
          <cell r="G77">
            <v>35439.69</v>
          </cell>
          <cell r="H77">
            <v>34535</v>
          </cell>
          <cell r="I77">
            <v>27959</v>
          </cell>
          <cell r="J77">
            <v>34077</v>
          </cell>
          <cell r="K77">
            <v>32598</v>
          </cell>
        </row>
        <row r="78">
          <cell r="A78">
            <v>610.1</v>
          </cell>
          <cell r="B78" t="str">
            <v>RELLENO PARA ESTRUCTURAS</v>
          </cell>
          <cell r="C78" t="str">
            <v>M3</v>
          </cell>
          <cell r="D78">
            <v>19312</v>
          </cell>
          <cell r="E78">
            <v>17272</v>
          </cell>
          <cell r="F78">
            <v>21201.4</v>
          </cell>
          <cell r="G78">
            <v>23321.540000000005</v>
          </cell>
          <cell r="H78">
            <v>24786</v>
          </cell>
          <cell r="I78">
            <v>31143</v>
          </cell>
          <cell r="J78">
            <v>17365</v>
          </cell>
          <cell r="K78">
            <v>19312</v>
          </cell>
          <cell r="L78">
            <v>27378</v>
          </cell>
        </row>
        <row r="79">
          <cell r="A79">
            <v>623.1</v>
          </cell>
          <cell r="B79" t="str">
            <v>SUMINISTRO E HINCAMIENTO DE RIELES</v>
          </cell>
          <cell r="C79" t="str">
            <v>M3</v>
          </cell>
          <cell r="D79">
            <v>59266</v>
          </cell>
          <cell r="E79">
            <v>59266</v>
          </cell>
          <cell r="F79">
            <v>65192.6</v>
          </cell>
          <cell r="G79">
            <v>71711.86</v>
          </cell>
          <cell r="H79">
            <v>59266</v>
          </cell>
          <cell r="I79">
            <v>59266</v>
          </cell>
          <cell r="J79">
            <v>59266</v>
          </cell>
          <cell r="K79">
            <v>59266</v>
          </cell>
        </row>
        <row r="80">
          <cell r="A80">
            <v>623.20000000000005</v>
          </cell>
          <cell r="B80" t="str">
            <v>SUMINISTRO E INSTALACION DE RIELES</v>
          </cell>
          <cell r="C80" t="str">
            <v>M3</v>
          </cell>
          <cell r="D80">
            <v>49871</v>
          </cell>
          <cell r="E80">
            <v>49871</v>
          </cell>
          <cell r="F80">
            <v>54858.1</v>
          </cell>
          <cell r="G80">
            <v>60343.91</v>
          </cell>
          <cell r="H80">
            <v>49871</v>
          </cell>
          <cell r="I80">
            <v>49871</v>
          </cell>
          <cell r="J80">
            <v>49871</v>
          </cell>
          <cell r="K80">
            <v>49871</v>
          </cell>
        </row>
        <row r="81">
          <cell r="A81">
            <v>630.29999999999995</v>
          </cell>
          <cell r="B81" t="str">
            <v>CONCRETO CLASE C</v>
          </cell>
          <cell r="C81" t="str">
            <v>M3</v>
          </cell>
          <cell r="D81">
            <v>279236</v>
          </cell>
          <cell r="E81">
            <v>294531</v>
          </cell>
          <cell r="F81">
            <v>289946.8</v>
          </cell>
          <cell r="G81">
            <v>318941.48000000004</v>
          </cell>
          <cell r="H81">
            <v>285754</v>
          </cell>
          <cell r="I81">
            <v>267211</v>
          </cell>
          <cell r="J81">
            <v>270488</v>
          </cell>
          <cell r="K81">
            <v>213438</v>
          </cell>
        </row>
        <row r="82">
          <cell r="A82">
            <v>630.4</v>
          </cell>
          <cell r="B82" t="str">
            <v>CONCRETO CLASE D</v>
          </cell>
          <cell r="C82" t="str">
            <v>M3</v>
          </cell>
          <cell r="D82">
            <v>261647</v>
          </cell>
          <cell r="E82">
            <v>281102</v>
          </cell>
          <cell r="F82">
            <v>268925.8</v>
          </cell>
          <cell r="G82">
            <v>295818.38</v>
          </cell>
          <cell r="H82">
            <v>265299</v>
          </cell>
          <cell r="I82">
            <v>250493</v>
          </cell>
          <cell r="J82">
            <v>252334</v>
          </cell>
          <cell r="K82">
            <v>197162</v>
          </cell>
          <cell r="L82">
            <v>341675</v>
          </cell>
        </row>
        <row r="83">
          <cell r="A83">
            <v>630.5</v>
          </cell>
          <cell r="B83" t="str">
            <v>CONCRETO CLASE E</v>
          </cell>
          <cell r="C83" t="str">
            <v>M3</v>
          </cell>
          <cell r="D83">
            <v>239651</v>
          </cell>
          <cell r="E83">
            <v>260692</v>
          </cell>
          <cell r="F83">
            <v>242756.8</v>
          </cell>
          <cell r="G83">
            <v>267032.48</v>
          </cell>
          <cell r="H83">
            <v>237037</v>
          </cell>
          <cell r="I83">
            <v>229927</v>
          </cell>
          <cell r="J83">
            <v>227491</v>
          </cell>
          <cell r="K83">
            <v>175738</v>
          </cell>
        </row>
        <row r="84">
          <cell r="A84">
            <v>630.6</v>
          </cell>
          <cell r="B84" t="str">
            <v>CONCRETO CLASE F</v>
          </cell>
          <cell r="C84" t="str">
            <v>M3</v>
          </cell>
          <cell r="D84">
            <v>214526</v>
          </cell>
          <cell r="E84">
            <v>219476</v>
          </cell>
          <cell r="F84">
            <v>218079.4</v>
          </cell>
          <cell r="G84">
            <v>239887.34000000003</v>
          </cell>
          <cell r="H84">
            <v>213901</v>
          </cell>
          <cell r="I84">
            <v>200318</v>
          </cell>
          <cell r="J84">
            <v>202628</v>
          </cell>
          <cell r="K84">
            <v>155789</v>
          </cell>
        </row>
        <row r="85">
          <cell r="A85">
            <v>630.70000000000005</v>
          </cell>
          <cell r="B85" t="str">
            <v xml:space="preserve">CONCRETO CLASE G </v>
          </cell>
          <cell r="C85" t="str">
            <v>M3</v>
          </cell>
          <cell r="D85">
            <v>203415</v>
          </cell>
          <cell r="E85">
            <v>232154</v>
          </cell>
          <cell r="F85">
            <v>207572.2</v>
          </cell>
          <cell r="G85">
            <v>228329.42000000004</v>
          </cell>
          <cell r="H85">
            <v>191391</v>
          </cell>
          <cell r="I85">
            <v>202790</v>
          </cell>
          <cell r="J85">
            <v>186902</v>
          </cell>
          <cell r="K85">
            <v>137452</v>
          </cell>
        </row>
        <row r="86">
          <cell r="A86">
            <v>630.12</v>
          </cell>
          <cell r="B86" t="str">
            <v>CONCRETO CLASE G (BASES)</v>
          </cell>
          <cell r="C86" t="str">
            <v>M3</v>
          </cell>
          <cell r="D86">
            <v>190278</v>
          </cell>
          <cell r="E86">
            <v>213015</v>
          </cell>
          <cell r="F86">
            <v>194562.5</v>
          </cell>
          <cell r="G86">
            <v>214018.75000000003</v>
          </cell>
          <cell r="H86">
            <v>180440</v>
          </cell>
          <cell r="I86">
            <v>188474</v>
          </cell>
          <cell r="J86">
            <v>175647</v>
          </cell>
          <cell r="K86">
            <v>130090</v>
          </cell>
        </row>
        <row r="87">
          <cell r="A87">
            <v>630.13</v>
          </cell>
          <cell r="B87" t="str">
            <v>CONCRETO CLASE G (ELEVACIONES)</v>
          </cell>
          <cell r="C87" t="str">
            <v>M3</v>
          </cell>
          <cell r="D87">
            <v>203415</v>
          </cell>
          <cell r="E87">
            <v>232154</v>
          </cell>
          <cell r="F87">
            <v>207572.2</v>
          </cell>
          <cell r="G87">
            <v>228329.42000000004</v>
          </cell>
          <cell r="H87">
            <v>191391</v>
          </cell>
          <cell r="I87">
            <v>202790</v>
          </cell>
          <cell r="J87">
            <v>186902</v>
          </cell>
          <cell r="K87">
            <v>137452</v>
          </cell>
        </row>
        <row r="88">
          <cell r="A88">
            <v>630.15</v>
          </cell>
          <cell r="B88" t="str">
            <v>Sum y coloc bolsacretos clase E y hierro 1/2</v>
          </cell>
          <cell r="C88" t="str">
            <v>M3</v>
          </cell>
          <cell r="D88">
            <v>203415</v>
          </cell>
          <cell r="E88">
            <v>232154</v>
          </cell>
          <cell r="F88">
            <v>207572.2</v>
          </cell>
          <cell r="G88">
            <v>228329.42000000004</v>
          </cell>
          <cell r="H88">
            <v>191391</v>
          </cell>
          <cell r="I88">
            <v>202790</v>
          </cell>
          <cell r="J88">
            <v>186902</v>
          </cell>
          <cell r="K88">
            <v>137452</v>
          </cell>
        </row>
        <row r="89">
          <cell r="A89">
            <v>630.16</v>
          </cell>
          <cell r="B89" t="str">
            <v>Sum y coloc pentápodos clase E</v>
          </cell>
          <cell r="C89" t="str">
            <v>M3</v>
          </cell>
          <cell r="D89">
            <v>203415</v>
          </cell>
          <cell r="E89">
            <v>232154</v>
          </cell>
          <cell r="F89">
            <v>207572.2</v>
          </cell>
          <cell r="G89">
            <v>228329.42000000004</v>
          </cell>
          <cell r="H89">
            <v>191391</v>
          </cell>
          <cell r="I89">
            <v>202790</v>
          </cell>
          <cell r="J89">
            <v>186902</v>
          </cell>
          <cell r="K89">
            <v>137452</v>
          </cell>
        </row>
        <row r="90">
          <cell r="A90">
            <v>632</v>
          </cell>
          <cell r="B90" t="str">
            <v>BARANDA EN CONCRETO</v>
          </cell>
          <cell r="C90" t="str">
            <v>ML</v>
          </cell>
          <cell r="D90">
            <v>149763</v>
          </cell>
          <cell r="E90" t="str">
            <v>450P-3</v>
          </cell>
          <cell r="F90">
            <v>0</v>
          </cell>
          <cell r="G90">
            <v>0</v>
          </cell>
          <cell r="H90" t="str">
            <v>Incluye riego de liga, suministro y transporte del cemento asfáltico</v>
          </cell>
        </row>
        <row r="91">
          <cell r="A91">
            <v>632.20000000000005</v>
          </cell>
          <cell r="B91" t="str">
            <v>Desisntalación BARANDA EN CONCRETO</v>
          </cell>
          <cell r="C91" t="str">
            <v>ML</v>
          </cell>
          <cell r="D91">
            <v>149763</v>
          </cell>
          <cell r="E91" t="str">
            <v>450P-3</v>
          </cell>
          <cell r="F91">
            <v>0</v>
          </cell>
          <cell r="G91">
            <v>0</v>
          </cell>
          <cell r="H91" t="str">
            <v>Incluye cajeo, riego de liga, suministro y transporte del cemento asfáltico</v>
          </cell>
        </row>
        <row r="92">
          <cell r="A92">
            <v>640.1</v>
          </cell>
          <cell r="B92" t="str">
            <v>ACERO DE REFUERZO GRADO 37</v>
          </cell>
          <cell r="C92" t="str">
            <v>KG</v>
          </cell>
          <cell r="D92">
            <v>2449</v>
          </cell>
          <cell r="E92">
            <v>1517</v>
          </cell>
          <cell r="F92">
            <v>1977.8</v>
          </cell>
          <cell r="G92">
            <v>2175.58</v>
          </cell>
          <cell r="H92">
            <v>1717</v>
          </cell>
          <cell r="I92">
            <v>2006</v>
          </cell>
          <cell r="J92">
            <v>2261</v>
          </cell>
          <cell r="K92">
            <v>1461</v>
          </cell>
        </row>
        <row r="93">
          <cell r="A93">
            <v>640.29999999999995</v>
          </cell>
          <cell r="B93" t="str">
            <v>ACERO DE REFUERZO GRADO 60</v>
          </cell>
          <cell r="C93" t="str">
            <v>KG</v>
          </cell>
          <cell r="D93">
            <v>2586</v>
          </cell>
          <cell r="E93">
            <v>1517</v>
          </cell>
          <cell r="F93">
            <v>2427.6999999999998</v>
          </cell>
          <cell r="G93">
            <v>2670.47</v>
          </cell>
          <cell r="H93">
            <v>1957</v>
          </cell>
          <cell r="I93">
            <v>2142</v>
          </cell>
          <cell r="J93">
            <v>2534</v>
          </cell>
          <cell r="K93">
            <v>1461</v>
          </cell>
        </row>
        <row r="94">
          <cell r="A94">
            <v>646</v>
          </cell>
          <cell r="B94" t="str">
            <v>ANCLAJES O TIEBACKS</v>
          </cell>
          <cell r="C94" t="str">
            <v>ML</v>
          </cell>
          <cell r="D94">
            <v>170000</v>
          </cell>
          <cell r="E94">
            <v>170000</v>
          </cell>
          <cell r="F94">
            <v>187000</v>
          </cell>
          <cell r="G94">
            <v>205700.00000000003</v>
          </cell>
          <cell r="H94">
            <v>170000</v>
          </cell>
          <cell r="I94">
            <v>170000</v>
          </cell>
          <cell r="J94">
            <v>170000</v>
          </cell>
          <cell r="K94">
            <v>170000</v>
          </cell>
        </row>
        <row r="95">
          <cell r="A95">
            <v>660.2</v>
          </cell>
          <cell r="B95" t="str">
            <v>TUBERIA DE CONCRETO SIMPLE DIAM = 600 mm</v>
          </cell>
          <cell r="C95" t="str">
            <v>M</v>
          </cell>
          <cell r="D95">
            <v>128505</v>
          </cell>
          <cell r="E95">
            <v>167497</v>
          </cell>
          <cell r="F95">
            <v>182777.1</v>
          </cell>
          <cell r="G95">
            <v>201054.81000000003</v>
          </cell>
          <cell r="H95">
            <v>176424</v>
          </cell>
          <cell r="I95">
            <v>171799</v>
          </cell>
          <cell r="J95">
            <v>153108</v>
          </cell>
          <cell r="K95">
            <v>112584</v>
          </cell>
        </row>
        <row r="96">
          <cell r="A96">
            <v>661</v>
          </cell>
          <cell r="B96" t="str">
            <v>TUBERIA CONCRETO REFORZADO DIAM = 900 mm</v>
          </cell>
          <cell r="C96" t="str">
            <v>M</v>
          </cell>
          <cell r="D96">
            <v>146874</v>
          </cell>
          <cell r="E96">
            <v>172251</v>
          </cell>
          <cell r="F96">
            <v>190800.5</v>
          </cell>
          <cell r="G96">
            <v>209880.55000000002</v>
          </cell>
          <cell r="H96">
            <v>190497</v>
          </cell>
          <cell r="I96">
            <v>219374</v>
          </cell>
          <cell r="J96">
            <v>233284</v>
          </cell>
          <cell r="K96">
            <v>150657</v>
          </cell>
        </row>
        <row r="97">
          <cell r="A97">
            <v>670.2</v>
          </cell>
          <cell r="B97" t="str">
            <v>DISIPADORES DE ENERGIA EN CONCRETO CICLP</v>
          </cell>
          <cell r="C97" t="str">
            <v>M3</v>
          </cell>
          <cell r="D97">
            <v>214496</v>
          </cell>
          <cell r="E97">
            <v>245929</v>
          </cell>
          <cell r="F97">
            <v>223802.7</v>
          </cell>
          <cell r="G97">
            <v>246182.97000000003</v>
          </cell>
          <cell r="H97">
            <v>201408</v>
          </cell>
          <cell r="I97">
            <v>206788</v>
          </cell>
          <cell r="J97">
            <v>189996</v>
          </cell>
          <cell r="K97">
            <v>154080</v>
          </cell>
        </row>
        <row r="98">
          <cell r="A98">
            <v>671</v>
          </cell>
          <cell r="B98" t="str">
            <v>CUNETAS REVESTIDAS EN EN CONCRETO</v>
          </cell>
          <cell r="C98" t="str">
            <v>M3</v>
          </cell>
          <cell r="D98">
            <v>237792</v>
          </cell>
          <cell r="E98">
            <v>251430</v>
          </cell>
          <cell r="F98">
            <v>253119.9</v>
          </cell>
          <cell r="G98">
            <v>278431.89</v>
          </cell>
          <cell r="H98">
            <v>239418</v>
          </cell>
          <cell r="I98">
            <v>218622</v>
          </cell>
          <cell r="J98">
            <v>229263</v>
          </cell>
          <cell r="K98">
            <v>183771</v>
          </cell>
          <cell r="L98">
            <v>330528</v>
          </cell>
        </row>
        <row r="99">
          <cell r="A99">
            <v>672</v>
          </cell>
          <cell r="B99" t="str">
            <v>BORDILLOS (H=0.40 m)</v>
          </cell>
          <cell r="C99" t="str">
            <v>M</v>
          </cell>
          <cell r="D99">
            <v>19432</v>
          </cell>
          <cell r="E99">
            <v>20543</v>
          </cell>
          <cell r="F99">
            <v>19295.099999999999</v>
          </cell>
          <cell r="G99">
            <v>21224.61</v>
          </cell>
          <cell r="H99">
            <v>18902</v>
          </cell>
          <cell r="I99">
            <v>18426</v>
          </cell>
          <cell r="J99">
            <v>17502</v>
          </cell>
          <cell r="K99">
            <v>13841</v>
          </cell>
        </row>
        <row r="100">
          <cell r="A100">
            <v>673</v>
          </cell>
          <cell r="B100" t="str">
            <v>MATERIAL FILTRANTE</v>
          </cell>
          <cell r="C100" t="str">
            <v>M3</v>
          </cell>
          <cell r="D100">
            <v>53643</v>
          </cell>
          <cell r="E100">
            <v>28752</v>
          </cell>
          <cell r="F100">
            <v>45012</v>
          </cell>
          <cell r="G100">
            <v>49513.200000000004</v>
          </cell>
          <cell r="H100">
            <v>47076</v>
          </cell>
          <cell r="I100">
            <v>42042</v>
          </cell>
          <cell r="J100">
            <v>44295</v>
          </cell>
          <cell r="K100">
            <v>26138</v>
          </cell>
          <cell r="L100">
            <v>52932</v>
          </cell>
        </row>
        <row r="101">
          <cell r="A101">
            <v>673.1</v>
          </cell>
          <cell r="B101" t="str">
            <v>DREN HORIZONTAL DE 1 A 10 M</v>
          </cell>
          <cell r="C101" t="str">
            <v>ML</v>
          </cell>
          <cell r="D101">
            <v>10100</v>
          </cell>
          <cell r="E101">
            <v>10100</v>
          </cell>
          <cell r="F101">
            <v>11110</v>
          </cell>
          <cell r="G101">
            <v>12221.000000000002</v>
          </cell>
          <cell r="H101">
            <v>10100</v>
          </cell>
          <cell r="I101">
            <v>10100</v>
          </cell>
          <cell r="J101">
            <v>10100</v>
          </cell>
          <cell r="K101">
            <v>10100</v>
          </cell>
        </row>
        <row r="102">
          <cell r="A102">
            <v>674.1</v>
          </cell>
          <cell r="B102" t="str">
            <v>Nivelación y reconstrucción de pozos de inspección</v>
          </cell>
          <cell r="C102" t="str">
            <v>U</v>
          </cell>
          <cell r="D102">
            <v>450</v>
          </cell>
          <cell r="E102" t="str">
            <v>450P-1</v>
          </cell>
          <cell r="F102" t="str">
            <v>Mezcla densa en caliente tipo MDC-2</v>
          </cell>
          <cell r="G102">
            <v>0</v>
          </cell>
          <cell r="H102" t="str">
            <v>Incluye estudios y diseños y suministro y transporte del cemento asfáltico</v>
          </cell>
          <cell r="K102">
            <v>0</v>
          </cell>
        </row>
        <row r="103">
          <cell r="A103">
            <v>674.2</v>
          </cell>
          <cell r="B103" t="str">
            <v>Nivelación y reconstrucción de sumideros</v>
          </cell>
          <cell r="C103" t="str">
            <v>U</v>
          </cell>
          <cell r="D103">
            <v>450</v>
          </cell>
          <cell r="E103" t="str">
            <v>450P</v>
          </cell>
          <cell r="F103" t="str">
            <v>Parcheo con mezcla densa en caliente tipo MDC-2</v>
          </cell>
          <cell r="G103">
            <v>0</v>
          </cell>
          <cell r="H103" t="str">
            <v>Incluye estudios y diseños, riego de liga, suministro y transporte del cemento asfáltico</v>
          </cell>
          <cell r="K103">
            <v>0</v>
          </cell>
        </row>
        <row r="104">
          <cell r="A104">
            <v>674.3</v>
          </cell>
          <cell r="B104" t="str">
            <v>Nivelación y reconstrucción de cajas de válvulas de la EAAB</v>
          </cell>
          <cell r="C104" t="str">
            <v>U</v>
          </cell>
          <cell r="D104">
            <v>450</v>
          </cell>
          <cell r="E104" t="str">
            <v>450P-3</v>
          </cell>
          <cell r="F104" t="str">
            <v>Mezcla densa en caliente tipo MDC-2 para bacheo</v>
          </cell>
          <cell r="G104">
            <v>0</v>
          </cell>
          <cell r="H104" t="str">
            <v>Incluye estudios y diseños, suministro y transporte del cemento asfáltico</v>
          </cell>
          <cell r="K104">
            <v>0</v>
          </cell>
        </row>
        <row r="105">
          <cell r="A105">
            <v>674.4</v>
          </cell>
          <cell r="B105" t="str">
            <v>Nivelación y reconstrucción de cajas de energía de CODENSA</v>
          </cell>
          <cell r="C105" t="str">
            <v>U</v>
          </cell>
          <cell r="D105">
            <v>450</v>
          </cell>
          <cell r="E105" t="str">
            <v>450P-1</v>
          </cell>
          <cell r="F105" t="str">
            <v>Mezcla densa en caliente tipo MDC-1</v>
          </cell>
          <cell r="G105">
            <v>0</v>
          </cell>
          <cell r="H105" t="str">
            <v>Incluye estudios y diseños, riego de liga, suministro y transporte del cemento asfáltico</v>
          </cell>
          <cell r="K105">
            <v>0</v>
          </cell>
        </row>
        <row r="106">
          <cell r="A106">
            <v>674.5</v>
          </cell>
          <cell r="B106" t="str">
            <v>Nivelación y reconstrucción de cajas de la ETB</v>
          </cell>
          <cell r="C106" t="str">
            <v>U</v>
          </cell>
          <cell r="D106">
            <v>450</v>
          </cell>
          <cell r="E106" t="str">
            <v>450P-1</v>
          </cell>
          <cell r="F106" t="str">
            <v>Mezcla densa en caliente tipo MDC-3</v>
          </cell>
          <cell r="G106">
            <v>0</v>
          </cell>
          <cell r="H106" t="str">
            <v>Incluye estudios y diseños, suministro y transporte del cemento asfáltico</v>
          </cell>
          <cell r="K106">
            <v>0</v>
          </cell>
        </row>
        <row r="107">
          <cell r="A107">
            <v>674.6</v>
          </cell>
          <cell r="B107" t="str">
            <v>Reubicación de postes de CODENSA</v>
          </cell>
          <cell r="C107" t="str">
            <v>U</v>
          </cell>
          <cell r="D107">
            <v>450</v>
          </cell>
          <cell r="E107" t="str">
            <v>450P-3</v>
          </cell>
          <cell r="F107" t="str">
            <v>Mezcla densa en caliente tipo MDC-2 para bacheo</v>
          </cell>
          <cell r="G107">
            <v>0</v>
          </cell>
          <cell r="H107" t="str">
            <v>Incluye suministro y transporte del cemento asfáltico</v>
          </cell>
        </row>
        <row r="108">
          <cell r="A108">
            <v>681.1</v>
          </cell>
          <cell r="B108" t="str">
            <v>GAVIONES</v>
          </cell>
          <cell r="C108" t="str">
            <v>M3</v>
          </cell>
          <cell r="D108">
            <v>64592</v>
          </cell>
          <cell r="E108">
            <v>62409</v>
          </cell>
          <cell r="F108">
            <v>64017.8</v>
          </cell>
          <cell r="G108">
            <v>70419.58</v>
          </cell>
          <cell r="H108">
            <v>59158</v>
          </cell>
          <cell r="I108">
            <v>59474</v>
          </cell>
          <cell r="J108">
            <v>61987</v>
          </cell>
          <cell r="K108">
            <v>56797</v>
          </cell>
          <cell r="L108">
            <v>69159</v>
          </cell>
        </row>
        <row r="109">
          <cell r="A109">
            <v>681.2</v>
          </cell>
          <cell r="B109" t="str">
            <v>GAVIONES malla calibre 12</v>
          </cell>
          <cell r="C109" t="str">
            <v>M3</v>
          </cell>
          <cell r="D109">
            <v>64592</v>
          </cell>
          <cell r="E109">
            <v>62409</v>
          </cell>
          <cell r="F109">
            <v>64017.8</v>
          </cell>
          <cell r="G109">
            <v>70419.58</v>
          </cell>
          <cell r="H109">
            <v>59158</v>
          </cell>
          <cell r="I109">
            <v>59474</v>
          </cell>
          <cell r="J109">
            <v>61987</v>
          </cell>
          <cell r="K109">
            <v>56797</v>
          </cell>
          <cell r="L109">
            <v>69159</v>
          </cell>
        </row>
        <row r="110">
          <cell r="A110">
            <v>683</v>
          </cell>
          <cell r="B110" t="str">
            <v>Bolsacretos</v>
          </cell>
          <cell r="C110" t="str">
            <v>M3</v>
          </cell>
          <cell r="D110">
            <v>64592</v>
          </cell>
          <cell r="E110">
            <v>62409</v>
          </cell>
          <cell r="F110">
            <v>64017.8</v>
          </cell>
          <cell r="G110">
            <v>70419.58</v>
          </cell>
          <cell r="H110">
            <v>59158</v>
          </cell>
          <cell r="I110">
            <v>59474</v>
          </cell>
          <cell r="J110">
            <v>61987</v>
          </cell>
          <cell r="K110">
            <v>56797</v>
          </cell>
        </row>
        <row r="111">
          <cell r="A111">
            <v>683.2</v>
          </cell>
          <cell r="B111" t="str">
            <v>Bolsacretos Clase E</v>
          </cell>
          <cell r="C111" t="str">
            <v>M3</v>
          </cell>
          <cell r="D111">
            <v>64592</v>
          </cell>
          <cell r="E111">
            <v>62409</v>
          </cell>
          <cell r="F111">
            <v>64017.8</v>
          </cell>
          <cell r="G111">
            <v>70419.58</v>
          </cell>
          <cell r="H111">
            <v>59158</v>
          </cell>
          <cell r="I111">
            <v>59474</v>
          </cell>
          <cell r="J111">
            <v>61987</v>
          </cell>
          <cell r="K111">
            <v>56797</v>
          </cell>
        </row>
        <row r="112">
          <cell r="A112">
            <v>700.1</v>
          </cell>
          <cell r="B112" t="str">
            <v>LINEA DE DEMARCACION</v>
          </cell>
          <cell r="C112" t="str">
            <v>M</v>
          </cell>
          <cell r="D112">
            <v>620</v>
          </cell>
          <cell r="E112">
            <v>758</v>
          </cell>
          <cell r="F112">
            <v>629.20000000000005</v>
          </cell>
          <cell r="G112">
            <v>692.12000000000012</v>
          </cell>
          <cell r="H112">
            <v>688</v>
          </cell>
          <cell r="I112">
            <v>650</v>
          </cell>
          <cell r="J112">
            <v>706</v>
          </cell>
          <cell r="K112">
            <v>797</v>
          </cell>
        </row>
        <row r="113">
          <cell r="A113">
            <v>700.2</v>
          </cell>
          <cell r="B113" t="str">
            <v>MARCA VIAL</v>
          </cell>
          <cell r="C113" t="str">
            <v>M2</v>
          </cell>
          <cell r="D113">
            <v>10602</v>
          </cell>
          <cell r="E113">
            <v>13055</v>
          </cell>
          <cell r="F113">
            <v>11539</v>
          </cell>
          <cell r="G113">
            <v>12692.900000000001</v>
          </cell>
          <cell r="H113">
            <v>10656</v>
          </cell>
          <cell r="I113">
            <v>9929</v>
          </cell>
          <cell r="J113">
            <v>11011</v>
          </cell>
          <cell r="K113">
            <v>11092</v>
          </cell>
        </row>
        <row r="114">
          <cell r="A114">
            <v>701</v>
          </cell>
          <cell r="B114" t="str">
            <v>TACHA REFLECTIVA</v>
          </cell>
          <cell r="C114" t="str">
            <v>U</v>
          </cell>
          <cell r="D114">
            <v>10871</v>
          </cell>
          <cell r="E114">
            <v>10214</v>
          </cell>
          <cell r="F114">
            <v>9696.5</v>
          </cell>
          <cell r="G114">
            <v>10666.150000000001</v>
          </cell>
          <cell r="H114">
            <v>8087</v>
          </cell>
          <cell r="I114">
            <v>8758</v>
          </cell>
          <cell r="J114">
            <v>9450</v>
          </cell>
          <cell r="K114">
            <v>10274</v>
          </cell>
        </row>
        <row r="115">
          <cell r="A115">
            <v>710.1</v>
          </cell>
          <cell r="B115" t="str">
            <v>SEÑAL DE TRANSITO</v>
          </cell>
          <cell r="C115" t="str">
            <v>U</v>
          </cell>
          <cell r="D115">
            <v>136206</v>
          </cell>
          <cell r="E115">
            <v>108973</v>
          </cell>
          <cell r="F115">
            <v>90410.1</v>
          </cell>
          <cell r="G115">
            <v>99451.110000000015</v>
          </cell>
          <cell r="H115">
            <v>115436</v>
          </cell>
          <cell r="I115">
            <v>135715</v>
          </cell>
          <cell r="J115">
            <v>116936</v>
          </cell>
          <cell r="K115">
            <v>121453</v>
          </cell>
        </row>
        <row r="116">
          <cell r="A116">
            <v>720</v>
          </cell>
          <cell r="B116" t="str">
            <v>POSTE DE KILOMETRAJE (MOJON)</v>
          </cell>
          <cell r="C116" t="str">
            <v>U</v>
          </cell>
          <cell r="D116">
            <v>67523</v>
          </cell>
          <cell r="E116">
            <v>71059</v>
          </cell>
          <cell r="F116">
            <v>58834.6</v>
          </cell>
          <cell r="G116">
            <v>64718.060000000005</v>
          </cell>
          <cell r="H116">
            <v>55920</v>
          </cell>
          <cell r="I116">
            <v>56476</v>
          </cell>
          <cell r="J116">
            <v>55156</v>
          </cell>
          <cell r="K116">
            <v>53075</v>
          </cell>
        </row>
        <row r="117">
          <cell r="A117">
            <v>730.1</v>
          </cell>
          <cell r="B117" t="str">
            <v>DEFENSA METALICA - CORREA SIMPLE</v>
          </cell>
          <cell r="C117" t="str">
            <v>M</v>
          </cell>
          <cell r="D117">
            <v>115865</v>
          </cell>
          <cell r="E117">
            <v>89369</v>
          </cell>
          <cell r="F117">
            <v>81757.5</v>
          </cell>
          <cell r="G117">
            <v>89933.25</v>
          </cell>
          <cell r="H117">
            <v>104683</v>
          </cell>
          <cell r="I117">
            <v>101349</v>
          </cell>
          <cell r="J117">
            <v>81770</v>
          </cell>
          <cell r="K117">
            <v>102996</v>
          </cell>
        </row>
        <row r="118">
          <cell r="A118">
            <v>730.2</v>
          </cell>
          <cell r="B118" t="str">
            <v>SECCION FINAL - DEFENSA METALICA</v>
          </cell>
          <cell r="C118" t="str">
            <v>U</v>
          </cell>
          <cell r="D118">
            <v>54925</v>
          </cell>
          <cell r="E118">
            <v>37375</v>
          </cell>
          <cell r="F118">
            <v>52731.8</v>
          </cell>
          <cell r="G118">
            <v>58004.98000000001</v>
          </cell>
          <cell r="H118">
            <v>36238</v>
          </cell>
          <cell r="I118">
            <v>37375</v>
          </cell>
          <cell r="J118">
            <v>36400</v>
          </cell>
          <cell r="K118">
            <v>30550</v>
          </cell>
        </row>
        <row r="119">
          <cell r="A119">
            <v>740</v>
          </cell>
          <cell r="B119" t="str">
            <v>CAPTAFAROS</v>
          </cell>
          <cell r="C119" t="str">
            <v>U</v>
          </cell>
          <cell r="D119">
            <v>9672</v>
          </cell>
          <cell r="E119">
            <v>9491</v>
          </cell>
          <cell r="F119">
            <v>7003.7</v>
          </cell>
          <cell r="G119">
            <v>7704.0700000000006</v>
          </cell>
          <cell r="H119">
            <v>6062</v>
          </cell>
          <cell r="I119">
            <v>7374</v>
          </cell>
          <cell r="J119">
            <v>8657</v>
          </cell>
          <cell r="K119">
            <v>7202</v>
          </cell>
        </row>
        <row r="120">
          <cell r="A120">
            <v>741</v>
          </cell>
          <cell r="B120" t="str">
            <v>PINTURA DE MUROS</v>
          </cell>
          <cell r="C120" t="str">
            <v>M2</v>
          </cell>
          <cell r="D120">
            <v>462</v>
          </cell>
          <cell r="F120">
            <v>0</v>
          </cell>
          <cell r="G120">
            <v>0</v>
          </cell>
          <cell r="H120" t="str">
            <v>No incluye suministro y almacenamiento del cemento asfáltico o la emulsión. Tampoco el agente rejuvenecedor</v>
          </cell>
        </row>
        <row r="121">
          <cell r="A121">
            <v>810.3</v>
          </cell>
          <cell r="B121" t="str">
            <v>EMPRADIZACION CON BLOQUES DE CESPED</v>
          </cell>
          <cell r="C121" t="str">
            <v>M2</v>
          </cell>
          <cell r="D121">
            <v>4758</v>
          </cell>
          <cell r="E121">
            <v>6691</v>
          </cell>
          <cell r="F121">
            <v>6091.8</v>
          </cell>
          <cell r="G121">
            <v>6700.9800000000005</v>
          </cell>
          <cell r="H121">
            <v>6703</v>
          </cell>
          <cell r="I121">
            <v>7365</v>
          </cell>
          <cell r="J121">
            <v>6507</v>
          </cell>
          <cell r="K121">
            <v>5300</v>
          </cell>
        </row>
        <row r="122">
          <cell r="A122">
            <v>810.4</v>
          </cell>
          <cell r="B122" t="str">
            <v>EMPRADIZACION CON TIERRA ORG Y SEMILLAS</v>
          </cell>
          <cell r="C122" t="str">
            <v>M2</v>
          </cell>
          <cell r="D122">
            <v>6176</v>
          </cell>
          <cell r="E122">
            <v>6592</v>
          </cell>
          <cell r="F122">
            <v>6978.4</v>
          </cell>
          <cell r="G122">
            <v>7676.24</v>
          </cell>
          <cell r="H122">
            <v>6553</v>
          </cell>
          <cell r="I122">
            <v>4957</v>
          </cell>
          <cell r="J122">
            <v>7748</v>
          </cell>
          <cell r="K122">
            <v>11570</v>
          </cell>
        </row>
        <row r="123">
          <cell r="A123">
            <v>820.1</v>
          </cell>
          <cell r="B123" t="str">
            <v>GEOTEXTIL PARA FILTROS</v>
          </cell>
          <cell r="C123" t="str">
            <v>M2</v>
          </cell>
          <cell r="D123">
            <v>3799</v>
          </cell>
          <cell r="E123">
            <v>1863</v>
          </cell>
          <cell r="F123">
            <v>3935.8</v>
          </cell>
          <cell r="G123">
            <v>4329.38</v>
          </cell>
          <cell r="H123">
            <v>2656</v>
          </cell>
          <cell r="I123">
            <v>2596</v>
          </cell>
          <cell r="J123">
            <v>3578</v>
          </cell>
          <cell r="K123">
            <v>1963</v>
          </cell>
          <cell r="L123">
            <v>2890</v>
          </cell>
        </row>
        <row r="124">
          <cell r="A124">
            <v>900.1</v>
          </cell>
          <cell r="B124" t="str">
            <v>TRANS MAT - EXPLAN (100 - 1000M)</v>
          </cell>
          <cell r="C124" t="str">
            <v>M3xES</v>
          </cell>
          <cell r="D124">
            <v>650</v>
          </cell>
          <cell r="E124">
            <v>628</v>
          </cell>
          <cell r="F124">
            <v>572</v>
          </cell>
          <cell r="G124">
            <v>629.20000000000005</v>
          </cell>
          <cell r="H124">
            <v>650</v>
          </cell>
          <cell r="I124">
            <v>533</v>
          </cell>
          <cell r="J124">
            <v>572</v>
          </cell>
          <cell r="K124">
            <v>520</v>
          </cell>
        </row>
        <row r="125">
          <cell r="A125">
            <v>900.2</v>
          </cell>
          <cell r="B125" t="str">
            <v>TRANS MAT - EXPLAN (MAS DE - 1000M)</v>
          </cell>
          <cell r="C125" t="str">
            <v>M3xKM</v>
          </cell>
          <cell r="D125">
            <v>723</v>
          </cell>
          <cell r="E125">
            <v>698</v>
          </cell>
          <cell r="F125">
            <v>634.70000000000005</v>
          </cell>
          <cell r="G125">
            <v>698.17000000000007</v>
          </cell>
          <cell r="H125">
            <v>723</v>
          </cell>
          <cell r="I125">
            <v>593</v>
          </cell>
          <cell r="J125">
            <v>636</v>
          </cell>
          <cell r="K125">
            <v>577</v>
          </cell>
        </row>
        <row r="126">
          <cell r="A126">
            <v>900.3</v>
          </cell>
          <cell r="B126" t="str">
            <v>TRANS MATERIALES PROV. DE DERRUMBES</v>
          </cell>
          <cell r="C126" t="str">
            <v>M3xKM</v>
          </cell>
          <cell r="D126">
            <v>723</v>
          </cell>
          <cell r="E126">
            <v>698</v>
          </cell>
          <cell r="F126">
            <v>634.70000000000005</v>
          </cell>
          <cell r="G126">
            <v>698.17000000000007</v>
          </cell>
          <cell r="H126">
            <v>723</v>
          </cell>
          <cell r="I126">
            <v>593</v>
          </cell>
          <cell r="J126">
            <v>636</v>
          </cell>
          <cell r="K126">
            <v>577</v>
          </cell>
          <cell r="L126">
            <v>813</v>
          </cell>
        </row>
        <row r="127">
          <cell r="C127">
            <v>510</v>
          </cell>
          <cell r="D127">
            <v>510</v>
          </cell>
          <cell r="F127">
            <v>0</v>
          </cell>
          <cell r="G127">
            <v>0</v>
          </cell>
          <cell r="H127" t="str">
            <v>No incluye la preparación de la superficie existente. Tampoco las obras de confinamiento del pavimento.</v>
          </cell>
        </row>
        <row r="128">
          <cell r="A128">
            <v>2000</v>
          </cell>
          <cell r="B128" t="str">
            <v>LIMPIEZA CALZADA EXISTENTE</v>
          </cell>
          <cell r="C128" t="str">
            <v>HA</v>
          </cell>
          <cell r="D128">
            <v>32468</v>
          </cell>
          <cell r="E128">
            <v>37271</v>
          </cell>
          <cell r="F128">
            <v>38209.599999999999</v>
          </cell>
          <cell r="G128">
            <v>42030.560000000005</v>
          </cell>
          <cell r="H128">
            <v>35556</v>
          </cell>
          <cell r="I128">
            <v>28812</v>
          </cell>
          <cell r="J128">
            <v>31985</v>
          </cell>
          <cell r="K128">
            <v>35718</v>
          </cell>
        </row>
        <row r="129">
          <cell r="A129">
            <v>2021</v>
          </cell>
          <cell r="B129" t="str">
            <v>DEMOLICIONES CONCRETO CICLOPEO</v>
          </cell>
          <cell r="C129" t="str">
            <v>M3</v>
          </cell>
          <cell r="D129">
            <v>18834</v>
          </cell>
          <cell r="E129">
            <v>16485</v>
          </cell>
          <cell r="F129">
            <v>16424.099999999999</v>
          </cell>
          <cell r="G129">
            <v>18066.509999999998</v>
          </cell>
          <cell r="H129">
            <v>19404</v>
          </cell>
          <cell r="I129">
            <v>15544</v>
          </cell>
          <cell r="J129">
            <v>18268</v>
          </cell>
          <cell r="K129">
            <v>17859</v>
          </cell>
        </row>
        <row r="130">
          <cell r="A130">
            <v>2022</v>
          </cell>
          <cell r="B130" t="str">
            <v>DEMOLICIONES DE MAMPOSTERIA</v>
          </cell>
          <cell r="C130" t="str">
            <v>M3</v>
          </cell>
          <cell r="D130">
            <v>18287</v>
          </cell>
          <cell r="E130">
            <v>24322</v>
          </cell>
          <cell r="F130">
            <v>21754.7</v>
          </cell>
          <cell r="G130">
            <v>23930.170000000002</v>
          </cell>
          <cell r="H130">
            <v>17644</v>
          </cell>
          <cell r="I130">
            <v>15690</v>
          </cell>
          <cell r="J130">
            <v>15707</v>
          </cell>
          <cell r="K130">
            <v>17203</v>
          </cell>
        </row>
        <row r="131">
          <cell r="A131">
            <v>2490</v>
          </cell>
          <cell r="B131" t="str">
            <v>EXT. COMP. CAPA ROD. - ASFALTO NATURAL</v>
          </cell>
          <cell r="C131" t="str">
            <v>M3</v>
          </cell>
          <cell r="D131">
            <v>128184</v>
          </cell>
          <cell r="F131">
            <v>123653.2</v>
          </cell>
          <cell r="G131">
            <v>136018.52000000002</v>
          </cell>
          <cell r="I131">
            <v>186061</v>
          </cell>
          <cell r="J131">
            <v>97000</v>
          </cell>
        </row>
        <row r="132">
          <cell r="A132">
            <v>2600</v>
          </cell>
          <cell r="B132" t="str">
            <v>RIEGO DE SELLO - ASFALTO LIQUIDO</v>
          </cell>
          <cell r="C132" t="str">
            <v>M2</v>
          </cell>
          <cell r="D132">
            <v>954</v>
          </cell>
          <cell r="E132">
            <v>878</v>
          </cell>
          <cell r="F132">
            <v>742.5</v>
          </cell>
          <cell r="G132">
            <v>816.75000000000011</v>
          </cell>
          <cell r="H132">
            <v>758</v>
          </cell>
          <cell r="I132">
            <v>698</v>
          </cell>
          <cell r="J132">
            <v>883</v>
          </cell>
          <cell r="K132">
            <v>655</v>
          </cell>
        </row>
        <row r="133">
          <cell r="A133">
            <v>2610</v>
          </cell>
          <cell r="B133" t="str">
            <v>RIEGO SELLO - EMULSION</v>
          </cell>
          <cell r="C133" t="str">
            <v>M2</v>
          </cell>
          <cell r="D133">
            <v>1119</v>
          </cell>
          <cell r="E133">
            <v>1573</v>
          </cell>
          <cell r="F133">
            <v>1312.3</v>
          </cell>
          <cell r="G133">
            <v>1443.53</v>
          </cell>
          <cell r="H133">
            <v>907</v>
          </cell>
          <cell r="I133">
            <v>776</v>
          </cell>
          <cell r="J133">
            <v>844</v>
          </cell>
          <cell r="K133">
            <v>680</v>
          </cell>
        </row>
        <row r="134">
          <cell r="A134">
            <v>2630</v>
          </cell>
          <cell r="B134" t="str">
            <v>SELLO FISURAS &gt; 3MM - EMULSION Y ARENA</v>
          </cell>
          <cell r="C134" t="str">
            <v>M</v>
          </cell>
          <cell r="D134">
            <v>153</v>
          </cell>
          <cell r="E134">
            <v>120</v>
          </cell>
          <cell r="F134">
            <v>143</v>
          </cell>
          <cell r="G134">
            <v>157.30000000000001</v>
          </cell>
          <cell r="H134">
            <v>113</v>
          </cell>
          <cell r="I134">
            <v>104</v>
          </cell>
          <cell r="J134">
            <v>96</v>
          </cell>
          <cell r="K134">
            <v>81</v>
          </cell>
        </row>
        <row r="135">
          <cell r="A135">
            <v>2640</v>
          </cell>
          <cell r="B135" t="str">
            <v>SELLO FISURAS &gt;3MM - EMULSION ASFALTIC</v>
          </cell>
          <cell r="C135" t="str">
            <v>M</v>
          </cell>
          <cell r="D135">
            <v>117</v>
          </cell>
          <cell r="E135">
            <v>181</v>
          </cell>
          <cell r="F135">
            <v>154</v>
          </cell>
          <cell r="G135">
            <v>169.4</v>
          </cell>
          <cell r="H135">
            <v>111</v>
          </cell>
          <cell r="I135">
            <v>98</v>
          </cell>
          <cell r="J135">
            <v>99</v>
          </cell>
          <cell r="K135">
            <v>111</v>
          </cell>
        </row>
        <row r="136">
          <cell r="A136">
            <v>3111</v>
          </cell>
          <cell r="B136" t="str">
            <v>BACHEO - CARRETERAS EN AFIRMADO</v>
          </cell>
          <cell r="C136" t="str">
            <v>M3</v>
          </cell>
          <cell r="D136">
            <v>28373</v>
          </cell>
          <cell r="E136">
            <v>50981</v>
          </cell>
          <cell r="F136">
            <v>41206</v>
          </cell>
          <cell r="G136">
            <v>45326.600000000006</v>
          </cell>
          <cell r="H136">
            <v>50801</v>
          </cell>
          <cell r="I136">
            <v>44896</v>
          </cell>
          <cell r="J136">
            <v>31470</v>
          </cell>
          <cell r="K136">
            <v>33248</v>
          </cell>
        </row>
        <row r="137">
          <cell r="A137">
            <v>3340</v>
          </cell>
          <cell r="B137" t="str">
            <v>SELLO FISURAS &lt; 3MM - EMULSION ASFALTIC</v>
          </cell>
          <cell r="C137" t="str">
            <v>M</v>
          </cell>
          <cell r="D137">
            <v>75</v>
          </cell>
          <cell r="E137">
            <v>94</v>
          </cell>
          <cell r="F137">
            <v>82.5</v>
          </cell>
          <cell r="G137">
            <v>90.750000000000014</v>
          </cell>
          <cell r="H137">
            <v>74</v>
          </cell>
          <cell r="I137">
            <v>60</v>
          </cell>
          <cell r="J137">
            <v>72</v>
          </cell>
          <cell r="K137">
            <v>72</v>
          </cell>
        </row>
        <row r="138">
          <cell r="A138">
            <v>4180</v>
          </cell>
          <cell r="B138" t="str">
            <v>CONFORMACION MANUAL CUNETAS</v>
          </cell>
          <cell r="C138" t="str">
            <v>M</v>
          </cell>
          <cell r="D138">
            <v>515</v>
          </cell>
          <cell r="E138">
            <v>763</v>
          </cell>
          <cell r="F138">
            <v>679.8</v>
          </cell>
          <cell r="G138">
            <v>747.78</v>
          </cell>
          <cell r="H138">
            <v>489</v>
          </cell>
          <cell r="I138">
            <v>450</v>
          </cell>
          <cell r="J138">
            <v>438</v>
          </cell>
          <cell r="K138">
            <v>515</v>
          </cell>
        </row>
        <row r="139">
          <cell r="A139">
            <v>4260</v>
          </cell>
          <cell r="B139" t="str">
            <v>LIMPIEZA CUNETA CON MOTONIVELADORA</v>
          </cell>
          <cell r="C139" t="str">
            <v>M</v>
          </cell>
          <cell r="D139">
            <v>98</v>
          </cell>
          <cell r="E139">
            <v>108</v>
          </cell>
          <cell r="F139">
            <v>113.3</v>
          </cell>
          <cell r="G139">
            <v>124.63000000000001</v>
          </cell>
          <cell r="H139">
            <v>108</v>
          </cell>
          <cell r="I139">
            <v>87</v>
          </cell>
          <cell r="J139">
            <v>98</v>
          </cell>
          <cell r="K139">
            <v>108</v>
          </cell>
        </row>
        <row r="140">
          <cell r="A140">
            <v>4300</v>
          </cell>
          <cell r="B140" t="str">
            <v>ZANJAS CORONACION EN CONCRETO</v>
          </cell>
          <cell r="C140" t="str">
            <v>M3</v>
          </cell>
          <cell r="D140">
            <v>209346</v>
          </cell>
          <cell r="E140">
            <v>212238</v>
          </cell>
          <cell r="F140">
            <v>221831.5</v>
          </cell>
          <cell r="G140">
            <v>244014.65000000002</v>
          </cell>
          <cell r="H140">
            <v>213935</v>
          </cell>
          <cell r="I140">
            <v>187175</v>
          </cell>
          <cell r="J140">
            <v>196443</v>
          </cell>
          <cell r="K140">
            <v>169120</v>
          </cell>
        </row>
        <row r="141">
          <cell r="A141">
            <v>4310</v>
          </cell>
          <cell r="B141" t="str">
            <v>ZANJAS DE CORONACION EN MAMPOSTERIA</v>
          </cell>
          <cell r="C141" t="str">
            <v>M3</v>
          </cell>
          <cell r="D141">
            <v>123666</v>
          </cell>
          <cell r="E141">
            <v>121546</v>
          </cell>
          <cell r="F141">
            <v>144047.20000000001</v>
          </cell>
          <cell r="G141">
            <v>158451.92000000001</v>
          </cell>
          <cell r="H141">
            <v>125529</v>
          </cell>
          <cell r="I141">
            <v>111691</v>
          </cell>
          <cell r="J141">
            <v>117728</v>
          </cell>
          <cell r="K141">
            <v>102892</v>
          </cell>
        </row>
        <row r="142">
          <cell r="A142">
            <v>4360</v>
          </cell>
          <cell r="B142" t="str">
            <v>LIMPIEZA CANALES EN TIERRA</v>
          </cell>
          <cell r="C142" t="str">
            <v>M</v>
          </cell>
          <cell r="D142">
            <v>1030</v>
          </cell>
          <cell r="E142">
            <v>1528</v>
          </cell>
          <cell r="F142">
            <v>1358.5</v>
          </cell>
          <cell r="G142">
            <v>1494.3500000000001</v>
          </cell>
          <cell r="H142">
            <v>978</v>
          </cell>
          <cell r="I142">
            <v>900</v>
          </cell>
          <cell r="J142">
            <v>875</v>
          </cell>
          <cell r="K142">
            <v>1030</v>
          </cell>
        </row>
        <row r="143">
          <cell r="A143">
            <v>4560</v>
          </cell>
          <cell r="B143" t="str">
            <v>DRENES HORIZONTALES TUBERIA 2"</v>
          </cell>
          <cell r="C143" t="str">
            <v>M</v>
          </cell>
          <cell r="D143">
            <v>63144</v>
          </cell>
          <cell r="E143">
            <v>66400</v>
          </cell>
          <cell r="F143">
            <v>73068.600000000006</v>
          </cell>
          <cell r="G143">
            <v>80375.460000000006</v>
          </cell>
          <cell r="H143">
            <v>67144</v>
          </cell>
          <cell r="I143">
            <v>64475</v>
          </cell>
          <cell r="J143">
            <v>63826</v>
          </cell>
          <cell r="K143">
            <v>62975</v>
          </cell>
        </row>
        <row r="144">
          <cell r="A144">
            <v>4860</v>
          </cell>
          <cell r="B144" t="str">
            <v>SUPERESTRUCTURAS PONTONES</v>
          </cell>
          <cell r="C144" t="str">
            <v>M3</v>
          </cell>
          <cell r="D144">
            <v>538616</v>
          </cell>
          <cell r="E144">
            <v>608491</v>
          </cell>
          <cell r="F144">
            <v>580783.5</v>
          </cell>
          <cell r="G144">
            <v>638861.85000000009</v>
          </cell>
          <cell r="H144">
            <v>503646</v>
          </cell>
          <cell r="I144">
            <v>685118</v>
          </cell>
          <cell r="J144">
            <v>511905</v>
          </cell>
          <cell r="K144">
            <v>335221</v>
          </cell>
        </row>
        <row r="145">
          <cell r="A145">
            <v>4880</v>
          </cell>
          <cell r="B145" t="str">
            <v>ALCANTARILLA DE CAJON</v>
          </cell>
          <cell r="C145" t="str">
            <v>M3</v>
          </cell>
          <cell r="D145">
            <v>318682</v>
          </cell>
          <cell r="E145">
            <v>364536</v>
          </cell>
          <cell r="F145">
            <v>321745.59999999998</v>
          </cell>
          <cell r="G145">
            <v>353920.16</v>
          </cell>
          <cell r="H145">
            <v>310804</v>
          </cell>
          <cell r="I145">
            <v>314379</v>
          </cell>
          <cell r="J145">
            <v>298178</v>
          </cell>
          <cell r="K145">
            <v>227071</v>
          </cell>
        </row>
        <row r="146">
          <cell r="A146">
            <v>4960</v>
          </cell>
          <cell r="B146" t="str">
            <v>LIMPIEZA OBRAS AREA &lt; = 0.62 M2</v>
          </cell>
          <cell r="C146" t="str">
            <v>M</v>
          </cell>
          <cell r="D146">
            <v>3432</v>
          </cell>
          <cell r="E146">
            <v>5090</v>
          </cell>
          <cell r="F146">
            <v>4529.8</v>
          </cell>
          <cell r="G146">
            <v>4982.7800000000007</v>
          </cell>
          <cell r="H146">
            <v>3260</v>
          </cell>
          <cell r="I146">
            <v>2999</v>
          </cell>
          <cell r="J146">
            <v>2917</v>
          </cell>
          <cell r="K146">
            <v>3432</v>
          </cell>
        </row>
        <row r="147">
          <cell r="A147">
            <v>4970</v>
          </cell>
          <cell r="B147" t="str">
            <v>LIMPIEZA OBRAS AREA &gt; 0.60 M2</v>
          </cell>
          <cell r="C147" t="str">
            <v>M3</v>
          </cell>
          <cell r="D147">
            <v>5148</v>
          </cell>
          <cell r="E147">
            <v>7635</v>
          </cell>
          <cell r="F147">
            <v>6795.8</v>
          </cell>
          <cell r="G147">
            <v>7475.380000000001</v>
          </cell>
          <cell r="H147">
            <v>4891</v>
          </cell>
          <cell r="I147">
            <v>4499</v>
          </cell>
          <cell r="J147">
            <v>4376</v>
          </cell>
          <cell r="K147">
            <v>5148</v>
          </cell>
        </row>
        <row r="148">
          <cell r="A148">
            <v>6006</v>
          </cell>
          <cell r="B148" t="str">
            <v>EXCAVACION MECANICA DESCOLES</v>
          </cell>
          <cell r="C148" t="str">
            <v>M3</v>
          </cell>
          <cell r="D148">
            <v>2470</v>
          </cell>
          <cell r="E148">
            <v>2275</v>
          </cell>
          <cell r="F148">
            <v>2502.5</v>
          </cell>
          <cell r="G148">
            <v>2752.75</v>
          </cell>
          <cell r="H148">
            <v>2275</v>
          </cell>
          <cell r="I148">
            <v>2275</v>
          </cell>
          <cell r="J148">
            <v>2275</v>
          </cell>
          <cell r="K148">
            <v>2925</v>
          </cell>
        </row>
        <row r="149">
          <cell r="A149">
            <v>7108</v>
          </cell>
          <cell r="B149" t="str">
            <v>SEÑALIZACION TEMPORAL</v>
          </cell>
          <cell r="C149" t="str">
            <v>SEÑAL</v>
          </cell>
          <cell r="D149">
            <v>108388</v>
          </cell>
          <cell r="E149">
            <v>98043</v>
          </cell>
          <cell r="F149">
            <v>90412.3</v>
          </cell>
          <cell r="G149">
            <v>99453.530000000013</v>
          </cell>
          <cell r="H149">
            <v>102627</v>
          </cell>
          <cell r="I149">
            <v>105278</v>
          </cell>
          <cell r="J149">
            <v>148143</v>
          </cell>
          <cell r="K149">
            <v>128213</v>
          </cell>
        </row>
        <row r="150">
          <cell r="A150">
            <v>7150</v>
          </cell>
          <cell r="B150" t="str">
            <v>CORTE TALUDES PARA AMPLIACION</v>
          </cell>
          <cell r="C150" t="str">
            <v>M3</v>
          </cell>
          <cell r="D150">
            <v>1268</v>
          </cell>
          <cell r="E150">
            <v>1754</v>
          </cell>
          <cell r="F150">
            <v>1844.7</v>
          </cell>
          <cell r="G150">
            <v>2029.1700000000003</v>
          </cell>
          <cell r="H150">
            <v>1522</v>
          </cell>
          <cell r="I150">
            <v>1451</v>
          </cell>
          <cell r="J150">
            <v>1643</v>
          </cell>
          <cell r="K150">
            <v>1658</v>
          </cell>
        </row>
        <row r="151">
          <cell r="A151">
            <v>7210</v>
          </cell>
          <cell r="B151" t="str">
            <v>RELLENO DE SOCAVACIONES EN TERRAPLENES</v>
          </cell>
          <cell r="C151" t="str">
            <v>M3</v>
          </cell>
          <cell r="D151">
            <v>20549</v>
          </cell>
          <cell r="E151">
            <v>18870</v>
          </cell>
          <cell r="F151">
            <v>22547.8</v>
          </cell>
          <cell r="G151">
            <v>24802.58</v>
          </cell>
          <cell r="H151">
            <v>25871</v>
          </cell>
          <cell r="I151">
            <v>32163</v>
          </cell>
          <cell r="J151">
            <v>18474</v>
          </cell>
          <cell r="K151">
            <v>20549</v>
          </cell>
        </row>
        <row r="152">
          <cell r="A152">
            <v>7304</v>
          </cell>
          <cell r="B152" t="str">
            <v>DEFENSA METALICA - CORREA DOBLE</v>
          </cell>
          <cell r="C152" t="str">
            <v>M</v>
          </cell>
          <cell r="D152">
            <v>203941</v>
          </cell>
          <cell r="E152">
            <v>153282</v>
          </cell>
          <cell r="F152">
            <v>132926.20000000001</v>
          </cell>
          <cell r="G152">
            <v>146218.82000000004</v>
          </cell>
          <cell r="H152">
            <v>186820</v>
          </cell>
          <cell r="I152">
            <v>179382</v>
          </cell>
          <cell r="J152">
            <v>144516</v>
          </cell>
          <cell r="K152">
            <v>184660</v>
          </cell>
        </row>
        <row r="153">
          <cell r="A153">
            <v>7360</v>
          </cell>
          <cell r="B153" t="str">
            <v>ROCERIA Y DESMONTE MANUAL</v>
          </cell>
          <cell r="C153" t="str">
            <v>Ha</v>
          </cell>
          <cell r="D153">
            <v>233188</v>
          </cell>
          <cell r="E153">
            <v>305418</v>
          </cell>
          <cell r="F153">
            <v>286608.3</v>
          </cell>
          <cell r="G153">
            <v>315269.13</v>
          </cell>
          <cell r="H153">
            <v>229151</v>
          </cell>
          <cell r="I153">
            <v>203055</v>
          </cell>
          <cell r="J153">
            <v>225388</v>
          </cell>
          <cell r="K153">
            <v>213460</v>
          </cell>
        </row>
        <row r="154">
          <cell r="A154">
            <v>7370</v>
          </cell>
          <cell r="B154" t="str">
            <v>ROCERIA Y DESMONTE MECANICO</v>
          </cell>
          <cell r="C154" t="str">
            <v>Ha</v>
          </cell>
          <cell r="D154">
            <v>175500</v>
          </cell>
          <cell r="E154">
            <v>170658</v>
          </cell>
          <cell r="F154">
            <v>163735</v>
          </cell>
          <cell r="G154">
            <v>180108.5</v>
          </cell>
          <cell r="H154">
            <v>174038</v>
          </cell>
          <cell r="I154">
            <v>139315</v>
          </cell>
          <cell r="J154">
            <v>151613</v>
          </cell>
          <cell r="K154">
            <v>143000</v>
          </cell>
        </row>
        <row r="155">
          <cell r="A155">
            <v>7390</v>
          </cell>
          <cell r="B155" t="str">
            <v>PODA,CORTE,RETIRO DE ARBOLES</v>
          </cell>
          <cell r="C155" t="str">
            <v>U</v>
          </cell>
          <cell r="D155">
            <v>17537</v>
          </cell>
          <cell r="E155">
            <v>17615</v>
          </cell>
          <cell r="F155">
            <v>15998.4</v>
          </cell>
          <cell r="G155">
            <v>17598.240000000002</v>
          </cell>
          <cell r="H155">
            <v>17473</v>
          </cell>
          <cell r="I155">
            <v>14450</v>
          </cell>
          <cell r="J155">
            <v>15395</v>
          </cell>
          <cell r="K155">
            <v>14287</v>
          </cell>
        </row>
        <row r="156">
          <cell r="A156">
            <v>7700</v>
          </cell>
          <cell r="B156" t="str">
            <v>INDICADORES ALINEAMINETO</v>
          </cell>
          <cell r="C156" t="str">
            <v>U</v>
          </cell>
          <cell r="D156">
            <v>85053</v>
          </cell>
          <cell r="E156">
            <v>110063</v>
          </cell>
          <cell r="F156">
            <v>100381.6</v>
          </cell>
          <cell r="G156">
            <v>110419.76000000001</v>
          </cell>
          <cell r="H156">
            <v>119113</v>
          </cell>
          <cell r="I156">
            <v>125761</v>
          </cell>
          <cell r="J156">
            <v>118613</v>
          </cell>
          <cell r="K156">
            <v>117410</v>
          </cell>
        </row>
        <row r="157">
          <cell r="A157">
            <v>7750</v>
          </cell>
          <cell r="B157" t="str">
            <v>PINTURA - RENOVACION INDICACIONES MOJON</v>
          </cell>
          <cell r="C157" t="str">
            <v>U</v>
          </cell>
          <cell r="D157">
            <v>7076</v>
          </cell>
          <cell r="E157">
            <v>9991</v>
          </cell>
          <cell r="F157">
            <v>6774.9</v>
          </cell>
          <cell r="G157">
            <v>7452.39</v>
          </cell>
          <cell r="H157">
            <v>8524</v>
          </cell>
          <cell r="I157">
            <v>9902</v>
          </cell>
          <cell r="J157">
            <v>9442</v>
          </cell>
          <cell r="K157">
            <v>7398</v>
          </cell>
        </row>
        <row r="158">
          <cell r="A158">
            <v>7780</v>
          </cell>
          <cell r="B158" t="str">
            <v>LIMPIEZA DE SEÑALES Y MOJONES</v>
          </cell>
          <cell r="C158" t="str">
            <v>U</v>
          </cell>
          <cell r="D158">
            <v>4585</v>
          </cell>
          <cell r="E158">
            <v>6665</v>
          </cell>
          <cell r="F158">
            <v>5041.3</v>
          </cell>
          <cell r="G158">
            <v>5545.43</v>
          </cell>
          <cell r="H158">
            <v>4913</v>
          </cell>
          <cell r="I158">
            <v>5273</v>
          </cell>
          <cell r="J158">
            <v>3825</v>
          </cell>
          <cell r="K158">
            <v>4623</v>
          </cell>
        </row>
        <row r="159">
          <cell r="A159">
            <v>7860</v>
          </cell>
          <cell r="B159" t="str">
            <v>LIMPIEZA DEFENSA METALICA</v>
          </cell>
          <cell r="C159" t="str">
            <v>M</v>
          </cell>
          <cell r="D159">
            <v>2188</v>
          </cell>
          <cell r="E159">
            <v>1875</v>
          </cell>
          <cell r="F159">
            <v>1552.1</v>
          </cell>
          <cell r="G159">
            <v>1707.31</v>
          </cell>
          <cell r="H159">
            <v>1538</v>
          </cell>
          <cell r="I159">
            <v>1663</v>
          </cell>
          <cell r="J159">
            <v>1183</v>
          </cell>
          <cell r="K159">
            <v>1752</v>
          </cell>
        </row>
        <row r="160">
          <cell r="A160">
            <v>7900</v>
          </cell>
          <cell r="B160" t="str">
            <v>RETIRO CERCAS - ZONAS LATERALES</v>
          </cell>
          <cell r="C160" t="str">
            <v>M</v>
          </cell>
          <cell r="D160">
            <v>772</v>
          </cell>
          <cell r="E160">
            <v>1145</v>
          </cell>
          <cell r="F160">
            <v>1019.7</v>
          </cell>
          <cell r="G160">
            <v>1121.67</v>
          </cell>
          <cell r="H160">
            <v>733</v>
          </cell>
          <cell r="I160">
            <v>675</v>
          </cell>
          <cell r="J160">
            <v>657</v>
          </cell>
          <cell r="K160">
            <v>772</v>
          </cell>
        </row>
        <row r="161">
          <cell r="A161">
            <v>8150</v>
          </cell>
          <cell r="B161" t="str">
            <v>ARBORIZACION</v>
          </cell>
          <cell r="C161" t="str">
            <v>U</v>
          </cell>
          <cell r="D161">
            <v>10644</v>
          </cell>
          <cell r="E161">
            <v>12715</v>
          </cell>
          <cell r="F161">
            <v>13470.6</v>
          </cell>
          <cell r="G161">
            <v>14817.660000000002</v>
          </cell>
          <cell r="H161">
            <v>10158</v>
          </cell>
          <cell r="I161">
            <v>8702</v>
          </cell>
          <cell r="J161">
            <v>10568</v>
          </cell>
          <cell r="K161">
            <v>8288</v>
          </cell>
        </row>
        <row r="162">
          <cell r="A162">
            <v>9400</v>
          </cell>
          <cell r="B162" t="str">
            <v>INSPECCION VISUAL CARRETERAS</v>
          </cell>
          <cell r="C162" t="str">
            <v>KM</v>
          </cell>
          <cell r="D162">
            <v>33735</v>
          </cell>
          <cell r="E162">
            <v>29205</v>
          </cell>
          <cell r="F162">
            <v>22951.5</v>
          </cell>
          <cell r="G162">
            <v>25246.65</v>
          </cell>
          <cell r="H162">
            <v>21970</v>
          </cell>
          <cell r="I162">
            <v>24912</v>
          </cell>
          <cell r="J162">
            <v>32825</v>
          </cell>
          <cell r="K162">
            <v>19825</v>
          </cell>
        </row>
      </sheetData>
      <sheetData sheetId="5" refreshError="1"/>
      <sheetData sheetId="6"/>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sheetName val="01- PRELIMINARES"/>
      <sheetName val="02-CIMENTACIÓN"/>
      <sheetName val="03- DESAGÜES E INSTSLACIONES "/>
      <sheetName val="04-ESTRUCTURA"/>
      <sheetName val="05-MAMPOSTERIA"/>
      <sheetName val="06-PREFABRICADOS"/>
      <sheetName val="07-INSTALACIONES  HS Y GAS"/>
      <sheetName val="11"/>
      <sheetName val="08-INST ELECTRICAS"/>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row r="13">
          <cell r="E13">
            <v>14055.5625</v>
          </cell>
        </row>
      </sheetData>
      <sheetData sheetId="3">
        <row r="12">
          <cell r="C12">
            <v>737717</v>
          </cell>
        </row>
      </sheetData>
      <sheetData sheetId="4"/>
      <sheetData sheetId="5">
        <row r="8">
          <cell r="B8">
            <v>13293.49</v>
          </cell>
        </row>
        <row r="270">
          <cell r="B270">
            <v>551208</v>
          </cell>
        </row>
      </sheetData>
      <sheetData sheetId="6">
        <row r="24">
          <cell r="H24">
            <v>180751.19562499999</v>
          </cell>
        </row>
      </sheetData>
      <sheetData sheetId="7"/>
      <sheetData sheetId="8"/>
      <sheetData sheetId="9">
        <row r="79">
          <cell r="H79">
            <v>6052052.5323166661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DATOS"/>
      <sheetName val="INFORME SEMANAL"/>
      <sheetName val="AVANCE SEMANAL"/>
      <sheetName val="CLIMA mes"/>
      <sheetName val="REG FOTO"/>
      <sheetName val="SISOMA"/>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ow r="4">
          <cell r="C4" t="str">
            <v>MUNICIPIO CARTAGENA DEL CHAIRA, VEREDA LA UNION</v>
          </cell>
        </row>
      </sheetData>
      <sheetData sheetId="14"/>
      <sheetData sheetId="15"/>
      <sheetData sheetId="16"/>
      <sheetData sheetId="17"/>
      <sheetData sheetId="18"/>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 PRELIMINARES"/>
      <sheetName val="02-CIMENTACIÓN"/>
      <sheetName val="03-DESAGUES E INST SUBTERR"/>
      <sheetName val="04-ESTRUCTURA"/>
      <sheetName val="05-MAMPOSTERIA"/>
      <sheetName val="06-PREFABRICADOS"/>
      <sheetName val="07-INSTALACIONES  HS Y GAS"/>
      <sheetName val="08-INST ELECTRICAS"/>
      <sheetName val="09-PAÑETES"/>
      <sheetName val="10-PISOS"/>
      <sheetName val="11-CUBIERTA E IMPERMEAB"/>
      <sheetName val="12-13-CARP. METALICA-MADERA"/>
      <sheetName val="14-ENCHAPES"/>
      <sheetName val="16-APA. SANITARIOS Y ACCESORIOS"/>
      <sheetName val="17-CIELO RASO Y DIVISIONES"/>
      <sheetName val="18-PINTURA Y ESTUCO"/>
      <sheetName val="19-CERRADURAS Y VIDRIOS"/>
      <sheetName val="20-O.EXTERIORES,ASEO,VARIOS "/>
    </sheetNames>
    <sheetDataSet>
      <sheetData sheetId="0"/>
      <sheetData sheetId="1"/>
      <sheetData sheetId="2"/>
      <sheetData sheetId="3"/>
      <sheetData sheetId="4"/>
      <sheetData sheetId="5">
        <row r="239">
          <cell r="B239">
            <v>31550</v>
          </cell>
        </row>
        <row r="240">
          <cell r="B240">
            <v>59839</v>
          </cell>
        </row>
        <row r="241">
          <cell r="B241">
            <v>31038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OBRA"/>
      <sheetName val="APU ELECTRICOS"/>
      <sheetName val="FACTOR PREST OBRA"/>
      <sheetName val="CONCRETOS Y MORTEROS"/>
      <sheetName val="INSUMOS-EQUIPOS"/>
      <sheetName val="APU"/>
      <sheetName val="PRESUPUESTO"/>
      <sheetName val="CUADRO RESUMEN "/>
      <sheetName val="SALARIO ADMINISTRACION"/>
      <sheetName val="A.I.U."/>
    </sheetNames>
    <sheetDataSet>
      <sheetData sheetId="0" refreshError="1"/>
      <sheetData sheetId="1" refreshError="1"/>
      <sheetData sheetId="2" refreshError="1"/>
      <sheetData sheetId="3" refreshError="1"/>
      <sheetData sheetId="4" refreshError="1">
        <row r="274">
          <cell r="B274">
            <v>17000</v>
          </cell>
        </row>
      </sheetData>
      <sheetData sheetId="5" refreshError="1"/>
      <sheetData sheetId="6" refreshError="1"/>
      <sheetData sheetId="7" refreshError="1"/>
      <sheetData sheetId="8" refreshError="1"/>
      <sheetData sheetId="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C9">
            <v>4000</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C44">
            <v>1750</v>
          </cell>
          <cell r="D44">
            <v>1750</v>
          </cell>
        </row>
        <row r="45">
          <cell r="A45">
            <v>41</v>
          </cell>
          <cell r="B45" t="str">
            <v>CLASIFICACION DE MATERIAL</v>
          </cell>
          <cell r="C45" t="str">
            <v>M3</v>
          </cell>
          <cell r="D45">
            <v>6000</v>
          </cell>
        </row>
        <row r="46">
          <cell r="A46">
            <v>42</v>
          </cell>
          <cell r="B46" t="str">
            <v>DESPERDICIO 10%</v>
          </cell>
          <cell r="C46">
            <v>2700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ow r="7">
          <cell r="A7" t="str">
            <v>ACCF</v>
          </cell>
        </row>
      </sheetData>
      <sheetData sheetId="27">
        <row r="9">
          <cell r="A9" t="str">
            <v>ANDA</v>
          </cell>
        </row>
      </sheetData>
      <sheetData sheetId="28">
        <row r="8">
          <cell r="C8">
            <v>0.8</v>
          </cell>
        </row>
      </sheetData>
      <sheetData sheetId="29"/>
      <sheetData sheetId="30"/>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Lp"/>
      <sheetName val="PRECIOS"/>
      <sheetName val="PREACTA 6"/>
      <sheetName val="TABLA 2008"/>
      <sheetName val="Listas"/>
      <sheetName val="PRESUPUESTO"/>
      <sheetName val="ESTADO VÍA-CRIT.TECNICO"/>
      <sheetName val="REC-COD,"/>
      <sheetName val="SUB APU"/>
      <sheetName val="CLASIFICACION"/>
      <sheetName val="Equipo"/>
      <sheetName val="Excavación Mat. Común Estacione"/>
      <sheetName val="Demolición Pavimento"/>
      <sheetName val="Insum"/>
      <sheetName val="TRANSPORTE"/>
      <sheetName val="A. P. U."/>
      <sheetName val="PUNITARIOS%20PARA%20241201%202S"/>
      <sheetName val="RELACION MES"/>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quisición1"/>
      <sheetName val="2,2,6,1 Pilotes 0,30"/>
      <sheetName val="SALARIOS"/>
      <sheetName val="APU NO PREVISTO"/>
      <sheetName val="PPTA (3)"/>
      <sheetName val="PPTA (2)"/>
      <sheetName val="PPTA"/>
      <sheetName val="Materiales"/>
      <sheetName val="TRAPMO"/>
      <sheetName val="UNITARIOS"/>
      <sheetName val="THE"/>
      <sheetName val="ATHE"/>
      <sheetName val="PUNITARIOS_PARA_241201_2S10"/>
      <sheetName val="PR_110"/>
      <sheetName val="ESTADO_RED_TEC10"/>
      <sheetName val="PREACTA_1010"/>
      <sheetName val="PREACTA_910"/>
      <sheetName val="5. ELECTRICO"/>
      <sheetName val="skj452"/>
      <sheetName val="ita878"/>
      <sheetName val="aea-944"/>
      <sheetName val="dub-823"/>
      <sheetName val="gpi 526"/>
      <sheetName val="xxj617"/>
      <sheetName val="sng_855"/>
      <sheetName val="vea 374"/>
      <sheetName val="hfb024"/>
      <sheetName val="paj825"/>
      <sheetName val="Proveedores y acreedores"/>
      <sheetName val="c2_5y2_6"/>
      <sheetName val="c2_5y2_62"/>
      <sheetName val="c2_5y2_61"/>
      <sheetName val="c2_5y2_63"/>
      <sheetName val="c2_5y2_65"/>
      <sheetName val="c2_5y2_64"/>
      <sheetName val="c2_5y2_66"/>
      <sheetName val="c2_5y2_67"/>
      <sheetName val="c2_5y2_68"/>
      <sheetName val="c2_5y2_69"/>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PERSONAL"/>
      <sheetName val="Tarifa MT"/>
      <sheetName val="PLAN DE INVERSION ANTICIPO"/>
      <sheetName val="inv mensual"/>
      <sheetName val="borrador flujo inv"/>
      <sheetName val="social-ambiental"/>
      <sheetName val="AU"/>
      <sheetName val="Bajadas"/>
      <sheetName val="NARIÑO"/>
      <sheetName val="TODAS"/>
      <sheetName val="FINANC"/>
      <sheetName val="BALANCE"/>
      <sheetName val="ITEMS NO REVISTOS"/>
      <sheetName val="APU ELECTRICOS"/>
      <sheetName val="CODCO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ow r="48">
          <cell r="E48">
            <v>0</v>
          </cell>
        </row>
      </sheetData>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sheetData sheetId="169"/>
      <sheetData sheetId="170"/>
      <sheetData sheetId="171"/>
      <sheetData sheetId="172"/>
      <sheetData sheetId="173" refreshError="1"/>
      <sheetData sheetId="174" refreshError="1"/>
      <sheetData sheetId="175" refreshError="1"/>
      <sheetData sheetId="176" refreshError="1"/>
      <sheetData sheetId="177">
        <row r="48">
          <cell r="E48">
            <v>0</v>
          </cell>
        </row>
      </sheetData>
      <sheetData sheetId="178"/>
      <sheetData sheetId="179"/>
      <sheetData sheetId="18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dos"/>
      <sheetName val="Nóm Naranjo"/>
      <sheetName val="Nóm Aldemar"/>
      <sheetName val="Nóm Fernando"/>
      <sheetName val="Nomima Luis Alfonso"/>
      <sheetName val="Nomina Admon"/>
      <sheetName val="Volq Motta"/>
      <sheetName val="Volq Delio"/>
      <sheetName val="Granulares Motta"/>
      <sheetName val="Retro New Hollad"/>
      <sheetName val="Retro 420"/>
      <sheetName val="Combustible"/>
      <sheetName val="Ferreteria"/>
      <sheetName val="ARRIENDOS"/>
      <sheetName val="Equipo"/>
      <sheetName val="Alimentacion"/>
    </sheetNames>
    <sheetDataSet>
      <sheetData sheetId="0"/>
      <sheetData sheetId="1"/>
      <sheetData sheetId="2"/>
      <sheetData sheetId="3"/>
      <sheetData sheetId="4"/>
      <sheetData sheetId="5"/>
      <sheetData sheetId="6"/>
      <sheetData sheetId="7"/>
      <sheetData sheetId="8"/>
      <sheetData sheetId="9"/>
      <sheetData sheetId="10"/>
      <sheetData sheetId="11">
        <row r="87">
          <cell r="C87" t="str">
            <v xml:space="preserve"> Retro. New Hollad</v>
          </cell>
          <cell r="E87">
            <v>276300</v>
          </cell>
        </row>
        <row r="88">
          <cell r="E88">
            <v>164885</v>
          </cell>
        </row>
        <row r="89">
          <cell r="E89">
            <v>61800</v>
          </cell>
        </row>
        <row r="90">
          <cell r="E90">
            <v>133575</v>
          </cell>
        </row>
        <row r="91">
          <cell r="E91">
            <v>264000</v>
          </cell>
        </row>
        <row r="92">
          <cell r="E92">
            <v>18000</v>
          </cell>
        </row>
        <row r="93">
          <cell r="E93">
            <v>36120</v>
          </cell>
        </row>
        <row r="94">
          <cell r="E94">
            <v>63210</v>
          </cell>
        </row>
        <row r="95">
          <cell r="E95">
            <v>10000</v>
          </cell>
        </row>
        <row r="96">
          <cell r="E96">
            <v>185385</v>
          </cell>
        </row>
        <row r="97">
          <cell r="E97">
            <v>247038</v>
          </cell>
        </row>
        <row r="98">
          <cell r="E98">
            <v>44525</v>
          </cell>
        </row>
        <row r="99">
          <cell r="E99">
            <v>10000</v>
          </cell>
        </row>
        <row r="100">
          <cell r="E100">
            <v>14000</v>
          </cell>
        </row>
        <row r="101">
          <cell r="E101">
            <v>10000</v>
          </cell>
        </row>
        <row r="102">
          <cell r="E102">
            <v>85000</v>
          </cell>
        </row>
        <row r="103">
          <cell r="E103">
            <v>68000</v>
          </cell>
        </row>
        <row r="104">
          <cell r="E104">
            <v>18000</v>
          </cell>
        </row>
        <row r="105">
          <cell r="E105">
            <v>50700</v>
          </cell>
        </row>
        <row r="106">
          <cell r="E106">
            <v>10000</v>
          </cell>
        </row>
        <row r="107">
          <cell r="E107">
            <v>234000</v>
          </cell>
        </row>
        <row r="108">
          <cell r="E108">
            <v>79652</v>
          </cell>
        </row>
        <row r="109">
          <cell r="E109">
            <v>0</v>
          </cell>
        </row>
        <row r="110">
          <cell r="E110">
            <v>0</v>
          </cell>
        </row>
        <row r="111">
          <cell r="E111">
            <v>0</v>
          </cell>
        </row>
        <row r="112">
          <cell r="E112">
            <v>0</v>
          </cell>
        </row>
        <row r="113">
          <cell r="E113">
            <v>0</v>
          </cell>
        </row>
        <row r="114">
          <cell r="E114">
            <v>0</v>
          </cell>
        </row>
      </sheetData>
      <sheetData sheetId="12"/>
      <sheetData sheetId="13"/>
      <sheetData sheetId="14"/>
      <sheetData sheetId="15"/>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sheetData sheetId="2"/>
      <sheetData sheetId="3"/>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1"/>
      <sheetName val="APA"/>
      <sheetName val="APU"/>
    </sheetNames>
    <sheetDataSet>
      <sheetData sheetId="0" refreshError="1"/>
      <sheetData sheetId="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A DIANA"/>
      <sheetName val="COTIZACIONES"/>
      <sheetName val="MEM CALCULO"/>
      <sheetName val="APA"/>
      <sheetName val="APU"/>
      <sheetName val="PPTO OFICIAL"/>
      <sheetName val="AU"/>
      <sheetName val="CUADRILLAS"/>
      <sheetName val="MATERIALES"/>
      <sheetName val="MAQUINARIAS"/>
      <sheetName val="CRONOGRAMA"/>
    </sheetNames>
    <sheetDataSet>
      <sheetData sheetId="0"/>
      <sheetData sheetId="1"/>
      <sheetData sheetId="2">
        <row r="411">
          <cell r="H411">
            <v>50.04</v>
          </cell>
        </row>
      </sheetData>
      <sheetData sheetId="3"/>
      <sheetData sheetId="4"/>
      <sheetData sheetId="5">
        <row r="32">
          <cell r="A32">
            <v>5</v>
          </cell>
          <cell r="B32" t="str">
            <v xml:space="preserve">CASETA DE VENTAS </v>
          </cell>
        </row>
        <row r="33">
          <cell r="A33">
            <v>5.0999999999999996</v>
          </cell>
          <cell r="B33" t="str">
            <v xml:space="preserve">Suministro y colocación de concreto de 2500 psi para Solado </v>
          </cell>
          <cell r="C33" t="str">
            <v>M2</v>
          </cell>
        </row>
        <row r="34">
          <cell r="A34">
            <v>5.2</v>
          </cell>
          <cell r="B34" t="str">
            <v xml:space="preserve">Suministro y colocación de concreto de 3000 psi para construcción zapatas </v>
          </cell>
          <cell r="C34" t="str">
            <v>M3</v>
          </cell>
        </row>
        <row r="35">
          <cell r="A35">
            <v>5.3</v>
          </cell>
          <cell r="B35" t="str">
            <v xml:space="preserve">Suministro y colocación de concreto de de 3000 psi para construcción de viga de amarre </v>
          </cell>
          <cell r="C35" t="str">
            <v>M3</v>
          </cell>
        </row>
        <row r="36">
          <cell r="A36">
            <v>5.4</v>
          </cell>
          <cell r="B36" t="str">
            <v xml:space="preserve">Suministro y colocación de concreto de 3000 psi para construcción de columnas </v>
          </cell>
          <cell r="C36" t="str">
            <v>M3</v>
          </cell>
        </row>
        <row r="37">
          <cell r="A37">
            <v>5.5</v>
          </cell>
          <cell r="B37" t="str">
            <v xml:space="preserve">Suministro, transporte y colocación de acero de refuerzo fy=60000psi para estructuras </v>
          </cell>
          <cell r="C37" t="str">
            <v>KG</v>
          </cell>
        </row>
        <row r="38">
          <cell r="A38">
            <v>5.6</v>
          </cell>
          <cell r="B38" t="str">
            <v xml:space="preserve">Construcción de muros en ladrillo de 10x20x40, incluye todo lo necesario para su correcto funcionamiento </v>
          </cell>
          <cell r="C38" t="str">
            <v>M2</v>
          </cell>
        </row>
        <row r="39">
          <cell r="A39">
            <v>5.7</v>
          </cell>
          <cell r="B39" t="str">
            <v>Suministro e instalación de medidor monofásico para caseta.</v>
          </cell>
          <cell r="C39" t="str">
            <v xml:space="preserve">UN </v>
          </cell>
        </row>
        <row r="40">
          <cell r="A40">
            <v>5.8</v>
          </cell>
          <cell r="B40" t="str">
            <v xml:space="preserve">Suministro e instalacion de tableto de 6 circuitos, incluye breakers </v>
          </cell>
          <cell r="C40" t="str">
            <v xml:space="preserve">UN </v>
          </cell>
        </row>
        <row r="41">
          <cell r="A41">
            <v>5.9</v>
          </cell>
          <cell r="B41" t="str">
            <v>Cámara de inspección B.T. tipo BT1   0,6 x 0,6 mts.</v>
          </cell>
          <cell r="C41" t="str">
            <v xml:space="preserve">UN </v>
          </cell>
        </row>
        <row r="42">
          <cell r="A42">
            <v>5.0999999999999996</v>
          </cell>
          <cell r="B42" t="str">
            <v>Suministro e instalacion de Acometida antifraude 3x#8 cobre THHN fase, neutro y tierra</v>
          </cell>
          <cell r="C42" t="str">
            <v>ML</v>
          </cell>
        </row>
        <row r="43">
          <cell r="A43">
            <v>5.1100000000000003</v>
          </cell>
          <cell r="B43" t="str">
            <v>Suministro e instalación de varilla  de Cobre con grapa puesta a tierra de 2.4Mx5/8</v>
          </cell>
          <cell r="C43" t="str">
            <v xml:space="preserve">UN </v>
          </cell>
        </row>
        <row r="44">
          <cell r="B44" t="str">
            <v xml:space="preserve">Suministro e instalacion de Salida Para Interruptor Sencillo, Doble o Triple, Incluye: Cable THHN No. 12, Tuberia, Accesorios. </v>
          </cell>
          <cell r="C44" t="str">
            <v>UN</v>
          </cell>
        </row>
        <row r="45">
          <cell r="A45">
            <v>5.13</v>
          </cell>
          <cell r="B45" t="str">
            <v>Suministro e instalación de Toma 110, incluye cableado libre de halogeno No.12, ductos en EMT y herrajería.</v>
          </cell>
          <cell r="C45" t="str">
            <v xml:space="preserve">UN </v>
          </cell>
        </row>
        <row r="46">
          <cell r="A46">
            <v>5.14</v>
          </cell>
          <cell r="B46" t="str">
            <v xml:space="preserve">Suministro e instalación de luminaria led  sobre poner de 20w, Incluye: Cable THHN No. 12, Tuberia accesorios y todo lo necesario para su correcto funcionamiento </v>
          </cell>
          <cell r="C46" t="str">
            <v xml:space="preserve">UN </v>
          </cell>
        </row>
        <row r="47">
          <cell r="A47">
            <v>5.15</v>
          </cell>
          <cell r="B47" t="str">
            <v>Suministro e instalación de Toma GFCI, incluye cableado libre de halogeno, ductos en EMT y herrajería.</v>
          </cell>
          <cell r="C47" t="str">
            <v xml:space="preserve">UN </v>
          </cell>
        </row>
        <row r="48">
          <cell r="A48">
            <v>5.16</v>
          </cell>
          <cell r="B48" t="str">
            <v xml:space="preserve">Tramites y legalización; Incluye certificacion RETIE y RETILAP. </v>
          </cell>
          <cell r="C48" t="str">
            <v>UN</v>
          </cell>
        </row>
        <row r="49">
          <cell r="A49">
            <v>5.17</v>
          </cell>
          <cell r="B49" t="str">
            <v xml:space="preserve">Suministro e Instalación de acometida domiciliaria de 1/2", incluye collar de derivación, caja para medidor, válvula de corte, tuberia, registro de incorporación y todo lo necesario para su correcto funcionamiento </v>
          </cell>
          <cell r="C49" t="str">
            <v xml:space="preserve">UN </v>
          </cell>
        </row>
        <row r="50">
          <cell r="A50">
            <v>5.1800000000000104</v>
          </cell>
          <cell r="B50" t="str">
            <v xml:space="preserve">Suministro e instalación de Puntos hidraulico 1/2" para aparatos baños y cocina </v>
          </cell>
          <cell r="C50" t="str">
            <v>UN</v>
          </cell>
        </row>
        <row r="51">
          <cell r="A51">
            <v>5.1900000000000102</v>
          </cell>
          <cell r="B51" t="str">
            <v>Suministro e instalación de Puntos sanitarios 2" para aparatos baños</v>
          </cell>
          <cell r="C51" t="str">
            <v>UN</v>
          </cell>
        </row>
        <row r="52">
          <cell r="A52">
            <v>5.2000000000000099</v>
          </cell>
          <cell r="B52" t="str">
            <v>Suministro e instalación de Puntos sanitarios 4" para aparatos baños</v>
          </cell>
          <cell r="C52" t="str">
            <v>UN</v>
          </cell>
        </row>
        <row r="53">
          <cell r="A53">
            <v>5.2100000000000097</v>
          </cell>
          <cell r="B53" t="str">
            <v xml:space="preserve">Suministro e instalación de Kits sillas yee 12" x 6" en PVC-Novafort. Para incorporación a tubería PVC alcantarillado corrugado. </v>
          </cell>
          <cell r="C53" t="str">
            <v>UN</v>
          </cell>
        </row>
        <row r="54">
          <cell r="A54">
            <v>5.2200000000000104</v>
          </cell>
          <cell r="B54" t="str">
            <v>Suministro e Instalacion de tuberia PVC de alcantarillado corrugado de 6" con caracteristicas (PS 8KN/M2) tipo durafort o similar.</v>
          </cell>
          <cell r="C54" t="str">
            <v>ML</v>
          </cell>
        </row>
        <row r="55">
          <cell r="A55">
            <v>5.2300000000000102</v>
          </cell>
          <cell r="B55" t="str">
            <v>Construcción de Caja de empalme para domiciliaria en andén o zona verde en concreto de 180 Kg/cm2 2.500 PSI. Según especificación. Incluye Cargue y Retiro de Material sobrante.</v>
          </cell>
          <cell r="C55" t="str">
            <v>UN</v>
          </cell>
        </row>
        <row r="56">
          <cell r="A56">
            <v>5.24000000000001</v>
          </cell>
          <cell r="B56" t="str">
            <v>Losa de contrapiso en concreto (e: 0.10 m), incluye refuerzo</v>
          </cell>
          <cell r="C56" t="str">
            <v>M2</v>
          </cell>
        </row>
        <row r="57">
          <cell r="A57">
            <v>5.2500000000000098</v>
          </cell>
          <cell r="B57" t="str">
            <v xml:space="preserve">Suministro, transporte e instalación de lavamanos convencional de porcelana </v>
          </cell>
          <cell r="C57" t="str">
            <v>UN</v>
          </cell>
        </row>
        <row r="58">
          <cell r="A58">
            <v>5.2600000000000096</v>
          </cell>
          <cell r="B58" t="str">
            <v xml:space="preserve">Suministro, transporte e instalación de Sanitario convencional de porcelana </v>
          </cell>
          <cell r="C58" t="str">
            <v>UN</v>
          </cell>
        </row>
        <row r="59">
          <cell r="A59">
            <v>5.2700000000000102</v>
          </cell>
          <cell r="B59" t="str">
            <v xml:space="preserve">Suministro, transporte e instalación de orinal convencional de porcelana </v>
          </cell>
          <cell r="C59" t="str">
            <v>UN</v>
          </cell>
        </row>
        <row r="60">
          <cell r="A60">
            <v>5.28000000000001</v>
          </cell>
          <cell r="B60" t="str">
            <v xml:space="preserve">Suministro, transporte e instalación de lavatraperos </v>
          </cell>
          <cell r="C60" t="str">
            <v>UN</v>
          </cell>
        </row>
        <row r="61">
          <cell r="A61">
            <v>5.2900000000000098</v>
          </cell>
          <cell r="B61" t="str">
            <v xml:space="preserve">Suministro, transporte e instalación de canal de recoleccion de aguas lluvias </v>
          </cell>
          <cell r="C61" t="str">
            <v>ML</v>
          </cell>
        </row>
        <row r="62">
          <cell r="A62">
            <v>5.3000000000000096</v>
          </cell>
          <cell r="B62" t="str">
            <v xml:space="preserve">Suministro, transporte e instalación de bajante aguas lluvias </v>
          </cell>
          <cell r="C62" t="str">
            <v>ML</v>
          </cell>
        </row>
        <row r="63">
          <cell r="A63">
            <v>5.3100000000000103</v>
          </cell>
          <cell r="B63" t="str">
            <v xml:space="preserve">Suministro, transporte e instalación de cielo falso en PVC </v>
          </cell>
          <cell r="C63" t="str">
            <v>M2</v>
          </cell>
        </row>
        <row r="64">
          <cell r="A64">
            <v>5.3200000000000101</v>
          </cell>
          <cell r="B64" t="str">
            <v>Suministro e instalación de Pañete en mortero (1:4) (e: 0.03 m)</v>
          </cell>
          <cell r="C64" t="str">
            <v>M2</v>
          </cell>
        </row>
        <row r="65">
          <cell r="A65">
            <v>5.3300000000000196</v>
          </cell>
          <cell r="B65" t="str">
            <v>Suministro e instalación de Estuco plástico para muros</v>
          </cell>
          <cell r="C65" t="str">
            <v>M2</v>
          </cell>
        </row>
        <row r="66">
          <cell r="A66">
            <v>5.3400000000000203</v>
          </cell>
          <cell r="B66" t="str">
            <v>Suministro y aplicación de pintura tipo 1 para interiores</v>
          </cell>
          <cell r="C66" t="str">
            <v>M2</v>
          </cell>
        </row>
        <row r="67">
          <cell r="A67">
            <v>5.3500000000000201</v>
          </cell>
          <cell r="B67" t="str">
            <v>Divisiones para orinales en acero inoxidable</v>
          </cell>
          <cell r="C67" t="str">
            <v>UN</v>
          </cell>
        </row>
        <row r="68">
          <cell r="A68">
            <v>5.3600000000000199</v>
          </cell>
          <cell r="B68" t="str">
            <v xml:space="preserve">Suministro, transporte e instalación de reja tipo cortina en zona de cocina </v>
          </cell>
          <cell r="C68" t="str">
            <v xml:space="preserve">UN </v>
          </cell>
        </row>
        <row r="69">
          <cell r="A69">
            <v>5.3700000000000196</v>
          </cell>
          <cell r="B69" t="str">
            <v xml:space="preserve">Suministro e instalación de pozuelo para lavaplatos </v>
          </cell>
          <cell r="C69" t="str">
            <v xml:space="preserve">UN </v>
          </cell>
        </row>
        <row r="70">
          <cell r="A70">
            <v>5.3800000000000203</v>
          </cell>
          <cell r="B70" t="str">
            <v xml:space="preserve">Sumisnitro e instalacion de piso ceramica 30x30cm </v>
          </cell>
          <cell r="C70" t="str">
            <v>M2</v>
          </cell>
        </row>
        <row r="71">
          <cell r="A71">
            <v>5.3900000000000201</v>
          </cell>
          <cell r="B71" t="str">
            <v>Puerta metalica cal 20, incluye anticorrosivo y pintura</v>
          </cell>
          <cell r="C71" t="str">
            <v xml:space="preserve">UN </v>
          </cell>
        </row>
        <row r="72">
          <cell r="A72">
            <v>5.4000000000000199</v>
          </cell>
          <cell r="B72" t="str">
            <v>Suministro, transporte e instalación de cubierta en estructura metálica  (Perfil C 160 x 60 x 2.0mm x 6m  para cuerda superior e inferior),  cubierta en termoacustica en calibre 2,5mm.</v>
          </cell>
          <cell r="C72" t="str">
            <v xml:space="preserve">M2 </v>
          </cell>
        </row>
      </sheetData>
      <sheetData sheetId="6"/>
      <sheetData sheetId="7"/>
      <sheetData sheetId="8"/>
      <sheetData sheetId="9"/>
      <sheetData sheetId="1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dena de Valor"/>
      <sheetName val="Presupuesto"/>
      <sheetName val="Formato APU"/>
      <sheetName val="Formato Memorias"/>
      <sheetName val="INSUMOS"/>
      <sheetName val="EQUIPOS"/>
      <sheetName val="MO"/>
      <sheetName val="PGIO "/>
      <sheetName val="AIU "/>
      <sheetName val="APU basico Con3000"/>
      <sheetName val="F.P (2)"/>
      <sheetName val="PAGA"/>
      <sheetName val="FM"/>
      <sheetName val="PI"/>
    </sheetNames>
    <sheetDataSet>
      <sheetData sheetId="0"/>
      <sheetData sheetId="1">
        <row r="1">
          <cell r="B1">
            <v>0</v>
          </cell>
          <cell r="C1">
            <v>0</v>
          </cell>
          <cell r="D1">
            <v>0</v>
          </cell>
          <cell r="E1">
            <v>0</v>
          </cell>
          <cell r="F1">
            <v>0</v>
          </cell>
          <cell r="G1">
            <v>0</v>
          </cell>
        </row>
        <row r="2">
          <cell r="B2">
            <v>0</v>
          </cell>
          <cell r="C2">
            <v>0</v>
          </cell>
          <cell r="D2">
            <v>0</v>
          </cell>
          <cell r="E2">
            <v>0</v>
          </cell>
          <cell r="F2">
            <v>0</v>
          </cell>
          <cell r="G2">
            <v>0</v>
          </cell>
        </row>
        <row r="3">
          <cell r="B3">
            <v>0</v>
          </cell>
          <cell r="C3">
            <v>0</v>
          </cell>
          <cell r="D3">
            <v>0</v>
          </cell>
          <cell r="E3">
            <v>0</v>
          </cell>
          <cell r="F3">
            <v>0</v>
          </cell>
          <cell r="G3">
            <v>0</v>
          </cell>
        </row>
        <row r="4">
          <cell r="B4" t="str">
            <v>PRESUPUESTO DE OBRA</v>
          </cell>
          <cell r="C4">
            <v>0</v>
          </cell>
          <cell r="D4">
            <v>0</v>
          </cell>
          <cell r="E4">
            <v>0</v>
          </cell>
          <cell r="F4">
            <v>0</v>
          </cell>
          <cell r="G4">
            <v>0</v>
          </cell>
        </row>
        <row r="5">
          <cell r="B5" t="str">
            <v>ADECUACIÓN Y MEJORAMIENTO DEL PARQUE DE LA VIRGEN, UBICADO EN EL BARRIO PUEBLO NUEVO DEL MUNICIPIO DE CAUCASIA, ANTIOQUIA</v>
          </cell>
          <cell r="C5">
            <v>0</v>
          </cell>
          <cell r="D5">
            <v>0</v>
          </cell>
          <cell r="E5">
            <v>0</v>
          </cell>
          <cell r="F5">
            <v>0</v>
          </cell>
          <cell r="G5">
            <v>0</v>
          </cell>
        </row>
        <row r="6">
          <cell r="B6" t="str">
            <v>ÍTEM</v>
          </cell>
          <cell r="C6" t="str">
            <v>DESCRIPCIÓN</v>
          </cell>
          <cell r="D6" t="str">
            <v>UNIDAD</v>
          </cell>
          <cell r="E6" t="str">
            <v>CANTIDADES</v>
          </cell>
          <cell r="F6" t="str">
            <v>VALOR UNITARIO</v>
          </cell>
          <cell r="G6" t="str">
            <v>VALOR TOTAL</v>
          </cell>
        </row>
        <row r="7">
          <cell r="B7">
            <v>0</v>
          </cell>
          <cell r="C7">
            <v>0</v>
          </cell>
          <cell r="D7">
            <v>0</v>
          </cell>
          <cell r="E7">
            <v>0</v>
          </cell>
          <cell r="F7">
            <v>0</v>
          </cell>
          <cell r="G7">
            <v>0</v>
          </cell>
        </row>
        <row r="8">
          <cell r="B8">
            <v>1</v>
          </cell>
          <cell r="C8" t="str">
            <v>PRELIMINARES</v>
          </cell>
          <cell r="D8">
            <v>0</v>
          </cell>
          <cell r="E8">
            <v>0</v>
          </cell>
          <cell r="F8">
            <v>0</v>
          </cell>
          <cell r="G8">
            <v>72965261</v>
          </cell>
        </row>
        <row r="9">
          <cell r="B9">
            <v>1.01</v>
          </cell>
          <cell r="C9" t="str">
            <v>Localizacion y Replanteo</v>
          </cell>
          <cell r="D9" t="str">
            <v>m²</v>
          </cell>
          <cell r="E9">
            <v>970</v>
          </cell>
          <cell r="F9">
            <v>17732</v>
          </cell>
          <cell r="G9">
            <v>17200040</v>
          </cell>
        </row>
        <row r="10">
          <cell r="B10">
            <v>1.02</v>
          </cell>
          <cell r="C10" t="str">
            <v>Descapote y Limpieza del Terreno</v>
          </cell>
          <cell r="D10" t="str">
            <v>m²</v>
          </cell>
          <cell r="E10">
            <v>963</v>
          </cell>
          <cell r="F10">
            <v>16037</v>
          </cell>
          <cell r="G10">
            <v>15443631</v>
          </cell>
        </row>
        <row r="11">
          <cell r="B11">
            <v>1.03</v>
          </cell>
          <cell r="C11" t="str">
            <v xml:space="preserve">Demolicion de Piso </v>
          </cell>
          <cell r="D11" t="str">
            <v>m²</v>
          </cell>
          <cell r="E11">
            <v>510</v>
          </cell>
          <cell r="F11">
            <v>72498</v>
          </cell>
          <cell r="G11">
            <v>36973980</v>
          </cell>
        </row>
        <row r="12">
          <cell r="B12">
            <v>1.04</v>
          </cell>
          <cell r="C12" t="str">
            <v>Demolicion de jardinera existente</v>
          </cell>
          <cell r="D12" t="str">
            <v>m²</v>
          </cell>
          <cell r="E12">
            <v>95</v>
          </cell>
          <cell r="F12">
            <v>35238</v>
          </cell>
          <cell r="G12">
            <v>3347610</v>
          </cell>
        </row>
        <row r="13">
          <cell r="B13">
            <v>2</v>
          </cell>
          <cell r="C13" t="str">
            <v>ESTRUCTURAS DE CONCRETO</v>
          </cell>
          <cell r="D13">
            <v>0</v>
          </cell>
          <cell r="E13">
            <v>0</v>
          </cell>
          <cell r="F13">
            <v>0</v>
          </cell>
          <cell r="G13">
            <v>39471000</v>
          </cell>
        </row>
        <row r="14">
          <cell r="B14">
            <v>2.0099999999999998</v>
          </cell>
          <cell r="C14" t="str">
            <v>Excavaciones Manual en Material Común</v>
          </cell>
          <cell r="D14" t="str">
            <v>m³</v>
          </cell>
          <cell r="E14">
            <v>67</v>
          </cell>
          <cell r="F14">
            <v>65322</v>
          </cell>
          <cell r="G14">
            <v>4376574</v>
          </cell>
        </row>
        <row r="15">
          <cell r="B15">
            <v>2.0199999999999996</v>
          </cell>
          <cell r="C15" t="str">
            <v>Excavación Mecanica en Material Común</v>
          </cell>
          <cell r="D15" t="str">
            <v>m³</v>
          </cell>
          <cell r="E15">
            <v>163</v>
          </cell>
          <cell r="F15">
            <v>11766</v>
          </cell>
          <cell r="G15">
            <v>1917858</v>
          </cell>
        </row>
        <row r="16">
          <cell r="B16">
            <v>2.0299999999999994</v>
          </cell>
          <cell r="C16" t="str">
            <v>Relleno con material seleccionado</v>
          </cell>
          <cell r="D16" t="str">
            <v>m³</v>
          </cell>
          <cell r="E16">
            <v>96</v>
          </cell>
          <cell r="F16">
            <v>106451</v>
          </cell>
          <cell r="G16">
            <v>10219296</v>
          </cell>
        </row>
        <row r="17">
          <cell r="B17">
            <v>2.0399999999999991</v>
          </cell>
          <cell r="C17" t="str">
            <v>Bases  en concreto de 3.000 PSI para instalacion de juegos infantiles y biosaludables</v>
          </cell>
          <cell r="D17" t="str">
            <v>m²</v>
          </cell>
          <cell r="E17">
            <v>91</v>
          </cell>
          <cell r="F17">
            <v>143101</v>
          </cell>
          <cell r="G17">
            <v>13022191</v>
          </cell>
        </row>
        <row r="18">
          <cell r="B18">
            <v>2.0499999999999989</v>
          </cell>
          <cell r="C18" t="str">
            <v>Retiro de Sobrantes y Escombros</v>
          </cell>
          <cell r="D18" t="str">
            <v>m³</v>
          </cell>
          <cell r="E18">
            <v>361</v>
          </cell>
          <cell r="F18">
            <v>27521</v>
          </cell>
          <cell r="G18">
            <v>9935081</v>
          </cell>
        </row>
        <row r="19">
          <cell r="B19">
            <v>3</v>
          </cell>
          <cell r="C19" t="str">
            <v>PISOS</v>
          </cell>
          <cell r="D19">
            <v>0</v>
          </cell>
          <cell r="E19">
            <v>0</v>
          </cell>
          <cell r="F19">
            <v>0</v>
          </cell>
          <cell r="G19">
            <v>274284819</v>
          </cell>
        </row>
        <row r="20">
          <cell r="B20">
            <v>3.01</v>
          </cell>
          <cell r="C20" t="str">
            <v>Jardineras en Concreto Estampado. Incluye Bancas en Madera</v>
          </cell>
          <cell r="D20" t="str">
            <v>m</v>
          </cell>
          <cell r="E20">
            <v>178</v>
          </cell>
          <cell r="F20">
            <v>445690</v>
          </cell>
          <cell r="G20">
            <v>79332820</v>
          </cell>
        </row>
        <row r="21">
          <cell r="B21">
            <v>3.0199999999999996</v>
          </cell>
          <cell r="C21" t="str">
            <v>Piso concreto Estampado por diseño 21mpa, e=0.10m incluye refuerzo</v>
          </cell>
          <cell r="D21" t="str">
            <v>m³</v>
          </cell>
          <cell r="E21">
            <v>64</v>
          </cell>
          <cell r="F21">
            <v>899519</v>
          </cell>
          <cell r="G21">
            <v>57569216</v>
          </cell>
        </row>
        <row r="22">
          <cell r="B22">
            <v>3.0299999999999994</v>
          </cell>
          <cell r="C22" t="str">
            <v>Piso en concreto estampado tipo adoquín con banda tactil de 21mpa, e=0.10m incluye refuerzo</v>
          </cell>
          <cell r="D22" t="str">
            <v>m²</v>
          </cell>
          <cell r="E22">
            <v>15</v>
          </cell>
          <cell r="F22">
            <v>899519</v>
          </cell>
          <cell r="G22">
            <v>13492785</v>
          </cell>
        </row>
        <row r="23">
          <cell r="B23">
            <v>3.0399999999999991</v>
          </cell>
          <cell r="C23" t="str">
            <v>Rampa de acceso 1,20m x 1.60m, incluye loseta toperol, placa en concreto 0.10mts de espesor, excavación manual, relleno con material seleccionado</v>
          </cell>
          <cell r="D23" t="str">
            <v>Und</v>
          </cell>
          <cell r="E23">
            <v>2</v>
          </cell>
          <cell r="F23">
            <v>545420</v>
          </cell>
          <cell r="G23">
            <v>1090840</v>
          </cell>
        </row>
        <row r="24">
          <cell r="B24">
            <v>3.0499999999999989</v>
          </cell>
          <cell r="C24" t="str">
            <v>Cordón en concreto de 21mpa (3000 psi) para confinamiento. E= 0.10 mt REF. 5 Varillas 3/8 Longitudinal Y Refuerzo De 1/4@ 0.20 M</v>
          </cell>
          <cell r="D24" t="str">
            <v>m</v>
          </cell>
          <cell r="E24">
            <v>238</v>
          </cell>
          <cell r="F24">
            <v>143861</v>
          </cell>
          <cell r="G24">
            <v>34238918</v>
          </cell>
        </row>
        <row r="25">
          <cell r="B25">
            <v>3.0599999999999987</v>
          </cell>
          <cell r="C25" t="str">
            <v>Empradización Zonas Verdes</v>
          </cell>
          <cell r="D25" t="str">
            <v>m²</v>
          </cell>
          <cell r="E25">
            <v>257</v>
          </cell>
          <cell r="F25">
            <v>31728</v>
          </cell>
          <cell r="G25">
            <v>8154096</v>
          </cell>
        </row>
        <row r="26">
          <cell r="B26">
            <v>3.0699999999999985</v>
          </cell>
          <cell r="C26" t="str">
            <v>Piso en granulo de caucho reciclado sbr fundido en sitio de color negro de 20 mm de espesor y una capa superior de gránulos de caucho epdm de 10 mm de espesor, color a elegir de la carta ral, unidas ambas capas con un ligante de poliuretano monocomponente, con resistencia a los rayos uv, a los hidrocarburos y a los agentes atmosféricos.</v>
          </cell>
          <cell r="D26" t="str">
            <v>m²</v>
          </cell>
          <cell r="E26">
            <v>91</v>
          </cell>
          <cell r="F26">
            <v>595440</v>
          </cell>
          <cell r="G26">
            <v>54185040</v>
          </cell>
        </row>
        <row r="27">
          <cell r="B27">
            <v>3.0799999999999983</v>
          </cell>
          <cell r="C27" t="str">
            <v>Suministro e Intalacion de Rejilla para manejo de aguass lluvias, según diseño, todo incluido</v>
          </cell>
          <cell r="D27" t="str">
            <v>ml</v>
          </cell>
          <cell r="E27">
            <v>116</v>
          </cell>
          <cell r="F27">
            <v>226044</v>
          </cell>
          <cell r="G27">
            <v>26221104</v>
          </cell>
        </row>
        <row r="28">
          <cell r="B28">
            <v>4</v>
          </cell>
          <cell r="C28" t="str">
            <v>SISTEMA ELECTRICO BAJA TENSIÓN</v>
          </cell>
          <cell r="D28">
            <v>0</v>
          </cell>
          <cell r="E28">
            <v>0</v>
          </cell>
          <cell r="F28">
            <v>0</v>
          </cell>
          <cell r="G28">
            <v>105590066</v>
          </cell>
        </row>
        <row r="29">
          <cell r="B29">
            <v>4.01</v>
          </cell>
          <cell r="C29" t="str">
            <v>Canalización de Tubería PVC 2x1-1/2" comprende: Trazado, Excavación, Instalación de tubería y relleno compactado con material importado al 90%</v>
          </cell>
          <cell r="D29" t="str">
            <v>Ml</v>
          </cell>
          <cell r="E29">
            <v>160</v>
          </cell>
          <cell r="F29">
            <v>94438</v>
          </cell>
          <cell r="G29">
            <v>15110080</v>
          </cell>
        </row>
        <row r="30">
          <cell r="B30">
            <v>4.0199999999999996</v>
          </cell>
          <cell r="C30" t="str">
            <v>Suministro e instalacion de Acometida 3x#8 cobre THHN fase, neutro y tierra</v>
          </cell>
          <cell r="D30" t="str">
            <v>Ml</v>
          </cell>
          <cell r="E30">
            <v>160</v>
          </cell>
          <cell r="F30">
            <v>39020</v>
          </cell>
          <cell r="G30">
            <v>6243200</v>
          </cell>
        </row>
        <row r="31">
          <cell r="B31">
            <v>4.0299999999999994</v>
          </cell>
          <cell r="C31" t="str">
            <v>Suministro e instalacion de Caja de registro de 60x60x60 cms con marco de acero galvanizado</v>
          </cell>
          <cell r="D31" t="str">
            <v>Und</v>
          </cell>
          <cell r="E31">
            <v>7</v>
          </cell>
          <cell r="F31">
            <v>1124353</v>
          </cell>
          <cell r="G31">
            <v>7870471</v>
          </cell>
        </row>
        <row r="32">
          <cell r="B32">
            <v>4.0399999999999991</v>
          </cell>
          <cell r="C32" t="str">
            <v>Suministro e instalacion de Tablero Trifásico de 8 circuitos con puerta y cerradura a 240V, 200 A</v>
          </cell>
          <cell r="D32" t="str">
            <v>Und</v>
          </cell>
          <cell r="E32">
            <v>4</v>
          </cell>
          <cell r="F32">
            <v>692188</v>
          </cell>
          <cell r="G32">
            <v>2768752</v>
          </cell>
        </row>
        <row r="33">
          <cell r="B33">
            <v>4.0499999999999989</v>
          </cell>
          <cell r="C33" t="str">
            <v>Poste metálico tipo decorativo de 5,5 mts  de altura, doble tipo tauro incluye cable para equipotencializar</v>
          </cell>
          <cell r="D33" t="str">
            <v>Und</v>
          </cell>
          <cell r="E33">
            <v>7</v>
          </cell>
          <cell r="F33">
            <v>3670237</v>
          </cell>
          <cell r="G33">
            <v>25691659</v>
          </cell>
        </row>
        <row r="34">
          <cell r="B34">
            <v>4.0599999999999987</v>
          </cell>
          <cell r="C34" t="str">
            <v xml:space="preserve">Suministro e instalacion de Salida Para Interruptor Sencillo, Doble o Triple, Incluye: Cable THHN No. 12, Tuberia, Accesorios. </v>
          </cell>
          <cell r="D34" t="str">
            <v>Und</v>
          </cell>
          <cell r="E34">
            <v>4</v>
          </cell>
          <cell r="F34">
            <v>302708</v>
          </cell>
          <cell r="G34">
            <v>1210832</v>
          </cell>
        </row>
        <row r="35">
          <cell r="B35">
            <v>4.0699999999999985</v>
          </cell>
          <cell r="C35" t="str">
            <v>Suministro e instalacion de Salida de Tomacorriente 120v en Muro en tubería EMT, incluye: cable THHN No. 12, tubería, accesorios.</v>
          </cell>
          <cell r="D35" t="str">
            <v>Und</v>
          </cell>
          <cell r="E35">
            <v>12</v>
          </cell>
          <cell r="F35">
            <v>274308</v>
          </cell>
          <cell r="G35">
            <v>3291696</v>
          </cell>
        </row>
        <row r="36">
          <cell r="B36">
            <v>4.0799999999999983</v>
          </cell>
          <cell r="C36" t="str">
            <v>Suministro e instalacion de Salida de Tomacorriente 220v en Muro en tubería EMT, incluye: cable THHN No. 12, tubería, accesorios.</v>
          </cell>
          <cell r="D36" t="str">
            <v>Und</v>
          </cell>
          <cell r="E36">
            <v>4</v>
          </cell>
          <cell r="F36">
            <v>281808</v>
          </cell>
          <cell r="G36">
            <v>1127232</v>
          </cell>
        </row>
        <row r="37">
          <cell r="B37">
            <v>4.0899999999999981</v>
          </cell>
          <cell r="C37" t="str">
            <v>Suministro e instalación de luminaria sobre poner de 20w</v>
          </cell>
          <cell r="D37" t="str">
            <v>Und</v>
          </cell>
          <cell r="E37">
            <v>16</v>
          </cell>
          <cell r="F37">
            <v>229063</v>
          </cell>
          <cell r="G37">
            <v>3665008</v>
          </cell>
        </row>
        <row r="38">
          <cell r="B38">
            <v>4.0999999999999979</v>
          </cell>
          <cell r="C38" t="str">
            <v>Pedestal para poste metálico en concreto, altura de 0,80, base superior 40x40 y base inferior de 80x80 incluye excavación e instalación de canastilla</v>
          </cell>
          <cell r="D38" t="str">
            <v>Und</v>
          </cell>
          <cell r="E38">
            <v>7</v>
          </cell>
          <cell r="F38">
            <v>1260404</v>
          </cell>
          <cell r="G38">
            <v>8822828</v>
          </cell>
        </row>
        <row r="39">
          <cell r="B39">
            <v>4.1099999999999977</v>
          </cell>
          <cell r="C39" t="str">
            <v>Suministro e instalacion de Salida de iluminación en techo en tubería EMT, incluye: cable THHN No. 12, tubería, accesorios.</v>
          </cell>
          <cell r="D39" t="str">
            <v>Und</v>
          </cell>
          <cell r="E39">
            <v>16</v>
          </cell>
          <cell r="F39">
            <v>256808</v>
          </cell>
          <cell r="G39">
            <v>4108928</v>
          </cell>
        </row>
        <row r="40">
          <cell r="B40">
            <v>4.1199999999999974</v>
          </cell>
          <cell r="C40" t="str">
            <v>Luminaria Solar SL29-40W</v>
          </cell>
          <cell r="D40" t="str">
            <v>Und</v>
          </cell>
          <cell r="E40">
            <v>7</v>
          </cell>
          <cell r="F40">
            <v>3002992</v>
          </cell>
          <cell r="G40">
            <v>21020944</v>
          </cell>
        </row>
        <row r="41">
          <cell r="B41">
            <v>4.1299999999999972</v>
          </cell>
          <cell r="C41" t="str">
            <v>Polo a tierra intermedio y final de línea red subterránea</v>
          </cell>
          <cell r="D41" t="str">
            <v>Und</v>
          </cell>
          <cell r="E41">
            <v>4</v>
          </cell>
          <cell r="F41">
            <v>826593</v>
          </cell>
          <cell r="G41">
            <v>3306372</v>
          </cell>
        </row>
        <row r="42">
          <cell r="B42">
            <v>4.139999999999997</v>
          </cell>
          <cell r="C42" t="str">
            <v>Sellado de ductos, código de colores y marquilla de circuitos</v>
          </cell>
          <cell r="D42" t="str">
            <v>Und</v>
          </cell>
          <cell r="E42">
            <v>12</v>
          </cell>
          <cell r="F42">
            <v>112672</v>
          </cell>
          <cell r="G42">
            <v>1352064</v>
          </cell>
        </row>
        <row r="43">
          <cell r="B43">
            <v>5</v>
          </cell>
          <cell r="C43" t="str">
            <v>MOBILIARIO</v>
          </cell>
          <cell r="D43">
            <v>0</v>
          </cell>
          <cell r="E43">
            <v>0</v>
          </cell>
          <cell r="F43">
            <v>0</v>
          </cell>
          <cell r="G43">
            <v>260557741</v>
          </cell>
        </row>
        <row r="44">
          <cell r="B44">
            <v>5.01</v>
          </cell>
          <cell r="C44" t="str">
            <v xml:space="preserve">Suministro instalacion de cesta de basura tipo barcelona o similar en acero inoxidable </v>
          </cell>
          <cell r="D44" t="str">
            <v>Und</v>
          </cell>
          <cell r="E44">
            <v>6</v>
          </cell>
          <cell r="F44">
            <v>1030793</v>
          </cell>
          <cell r="G44">
            <v>6184758</v>
          </cell>
        </row>
        <row r="45">
          <cell r="B45">
            <v>5.0199999999999996</v>
          </cell>
          <cell r="C45" t="str">
            <v>Bolardos alto en hierro tipo m63-idu empotrados en concreto; incluye todo lo necesario para su correcta instalacion</v>
          </cell>
          <cell r="D45" t="str">
            <v>Und</v>
          </cell>
          <cell r="E45">
            <v>4</v>
          </cell>
          <cell r="F45">
            <v>442861</v>
          </cell>
          <cell r="G45">
            <v>1771444</v>
          </cell>
        </row>
        <row r="46">
          <cell r="B46">
            <v>5.0299999999999994</v>
          </cell>
          <cell r="C46" t="str">
            <v>Banca en concreto prefabricado, según especificacion de diseño, incluye todo lo necesario par su correcta instalación</v>
          </cell>
          <cell r="D46" t="str">
            <v>Und</v>
          </cell>
          <cell r="E46">
            <v>9</v>
          </cell>
          <cell r="F46">
            <v>2355808</v>
          </cell>
          <cell r="G46">
            <v>21202272</v>
          </cell>
        </row>
        <row r="47">
          <cell r="B47">
            <v>5.0399999999999991</v>
          </cell>
          <cell r="C47" t="str">
            <v>Suministro e Instslacion de Caseta de ventas, según diseño de 7.5 m2</v>
          </cell>
          <cell r="D47" t="str">
            <v>Und</v>
          </cell>
          <cell r="E47">
            <v>4</v>
          </cell>
          <cell r="F47">
            <v>25166193</v>
          </cell>
          <cell r="G47">
            <v>100664772</v>
          </cell>
        </row>
        <row r="48">
          <cell r="B48">
            <v>5.0499999999999989</v>
          </cell>
          <cell r="C48" t="str">
            <v>Avisos civicos segun diseño</v>
          </cell>
          <cell r="D48" t="str">
            <v>Und</v>
          </cell>
          <cell r="E48">
            <v>4</v>
          </cell>
          <cell r="F48">
            <v>626193</v>
          </cell>
          <cell r="G48">
            <v>2504772</v>
          </cell>
        </row>
        <row r="49">
          <cell r="B49">
            <v>5.0599999999999987</v>
          </cell>
          <cell r="C49" t="str">
            <v>Suministro e Instalación de Juegos Biosaludables</v>
          </cell>
          <cell r="D49" t="str">
            <v>Und</v>
          </cell>
          <cell r="E49">
            <v>7</v>
          </cell>
          <cell r="F49">
            <v>4992671</v>
          </cell>
          <cell r="G49">
            <v>34948697</v>
          </cell>
        </row>
        <row r="50">
          <cell r="B50">
            <v>5.0699999999999985</v>
          </cell>
          <cell r="C50" t="str">
            <v>Suministro e Instalación de Mesas Con ParaSoles</v>
          </cell>
          <cell r="D50" t="str">
            <v>Und</v>
          </cell>
          <cell r="E50">
            <v>2</v>
          </cell>
          <cell r="F50">
            <v>2804772</v>
          </cell>
          <cell r="G50">
            <v>5609544</v>
          </cell>
        </row>
        <row r="51">
          <cell r="B51">
            <v>5.0799999999999983</v>
          </cell>
          <cell r="C51" t="str">
            <v>Cerramiento Metalico en Tuberia Galvanizada para Protección según Especificaciones de diseño</v>
          </cell>
          <cell r="D51" t="str">
            <v>Und</v>
          </cell>
          <cell r="E51">
            <v>1</v>
          </cell>
          <cell r="F51">
            <v>22892543</v>
          </cell>
          <cell r="G51">
            <v>22892543</v>
          </cell>
        </row>
        <row r="52">
          <cell r="B52">
            <v>5.0899999999999981</v>
          </cell>
          <cell r="C52" t="str">
            <v>Restauracion de escultura de la Virgen existente en el sitio, incluye desmonte, traslado a taller e instalación.</v>
          </cell>
          <cell r="D52" t="str">
            <v>Und</v>
          </cell>
          <cell r="E52">
            <v>1</v>
          </cell>
          <cell r="F52">
            <v>5318167</v>
          </cell>
          <cell r="G52">
            <v>5318167</v>
          </cell>
        </row>
        <row r="53">
          <cell r="B53">
            <v>5.0999999999999979</v>
          </cell>
          <cell r="C53" t="str">
            <v>Suministro e instalcion de parque multifuncion tipo Playground</v>
          </cell>
          <cell r="D53" t="str">
            <v>Und</v>
          </cell>
          <cell r="E53">
            <v>1</v>
          </cell>
          <cell r="F53">
            <v>59460772</v>
          </cell>
          <cell r="G53">
            <v>59460772</v>
          </cell>
        </row>
        <row r="54">
          <cell r="B54">
            <v>0</v>
          </cell>
          <cell r="C54">
            <v>0</v>
          </cell>
          <cell r="D54">
            <v>0</v>
          </cell>
          <cell r="E54">
            <v>0</v>
          </cell>
          <cell r="F54">
            <v>0</v>
          </cell>
          <cell r="G54">
            <v>0</v>
          </cell>
        </row>
        <row r="55">
          <cell r="B55" t="str">
            <v>VALOR TOTAL COSTOS DIRECTOS</v>
          </cell>
          <cell r="C55">
            <v>0</v>
          </cell>
          <cell r="D55">
            <v>0</v>
          </cell>
          <cell r="E55">
            <v>0</v>
          </cell>
          <cell r="F55">
            <v>0</v>
          </cell>
          <cell r="G55">
            <v>752868887</v>
          </cell>
        </row>
        <row r="56">
          <cell r="B56" t="str">
            <v>VALOR TOTAL COSTOS INDIRECTOS</v>
          </cell>
          <cell r="C56">
            <v>0</v>
          </cell>
          <cell r="D56">
            <v>0</v>
          </cell>
          <cell r="E56">
            <v>0</v>
          </cell>
          <cell r="F56">
            <v>0</v>
          </cell>
          <cell r="G56">
            <v>165675203</v>
          </cell>
        </row>
        <row r="57">
          <cell r="B57">
            <v>0</v>
          </cell>
          <cell r="C57" t="str">
            <v>ADMINISTRACIÓN</v>
          </cell>
          <cell r="D57">
            <v>0</v>
          </cell>
          <cell r="E57">
            <v>0</v>
          </cell>
          <cell r="F57">
            <v>0.16005850697347251</v>
          </cell>
          <cell r="G57">
            <v>120503070</v>
          </cell>
        </row>
        <row r="58">
          <cell r="B58">
            <v>0</v>
          </cell>
          <cell r="C58" t="str">
            <v>IMPREVISTOS</v>
          </cell>
          <cell r="D58">
            <v>0</v>
          </cell>
          <cell r="E58">
            <v>0</v>
          </cell>
          <cell r="F58">
            <v>0.01</v>
          </cell>
          <cell r="G58">
            <v>7528689</v>
          </cell>
        </row>
        <row r="59">
          <cell r="B59">
            <v>0</v>
          </cell>
          <cell r="C59" t="str">
            <v>UTILIDAD</v>
          </cell>
          <cell r="D59">
            <v>0</v>
          </cell>
          <cell r="E59">
            <v>0</v>
          </cell>
          <cell r="F59">
            <v>0.05</v>
          </cell>
          <cell r="G59">
            <v>37643444</v>
          </cell>
        </row>
        <row r="60">
          <cell r="B60">
            <v>0</v>
          </cell>
          <cell r="C60" t="str">
            <v>P. PROGRAMA DE IMPLEMENTACION DEL PLAN DE GESTION INTEGRAL DE OBRA (PGIO)</v>
          </cell>
          <cell r="D60" t="str">
            <v>Und</v>
          </cell>
          <cell r="E60">
            <v>1</v>
          </cell>
          <cell r="F60">
            <v>34842830</v>
          </cell>
          <cell r="G60">
            <v>34842830</v>
          </cell>
        </row>
        <row r="61">
          <cell r="B61">
            <v>0</v>
          </cell>
          <cell r="C61" t="str">
            <v>Certificacion plena del RETIE BT (uso final)</v>
          </cell>
          <cell r="D61" t="str">
            <v>Und</v>
          </cell>
          <cell r="E61">
            <v>1</v>
          </cell>
          <cell r="F61">
            <v>6188000</v>
          </cell>
          <cell r="G61">
            <v>6188000</v>
          </cell>
        </row>
        <row r="62">
          <cell r="B62">
            <v>0</v>
          </cell>
          <cell r="C62" t="str">
            <v>Certificacion plena del RETILAP</v>
          </cell>
          <cell r="D62" t="str">
            <v>Und</v>
          </cell>
          <cell r="E62">
            <v>1</v>
          </cell>
          <cell r="F62">
            <v>7497000</v>
          </cell>
          <cell r="G62">
            <v>7497001</v>
          </cell>
        </row>
        <row r="63">
          <cell r="B63">
            <v>0</v>
          </cell>
          <cell r="C63" t="str">
            <v>PRESUPUESTO OBRA</v>
          </cell>
          <cell r="D63">
            <v>0</v>
          </cell>
          <cell r="E63">
            <v>0</v>
          </cell>
          <cell r="F63">
            <v>0</v>
          </cell>
          <cell r="G63">
            <v>967071921</v>
          </cell>
        </row>
        <row r="64">
          <cell r="B64">
            <v>0</v>
          </cell>
          <cell r="C64" t="str">
            <v>PRESUPUESTO INTERVENTORIA</v>
          </cell>
          <cell r="D64">
            <v>0.11</v>
          </cell>
          <cell r="E64">
            <v>0</v>
          </cell>
          <cell r="F64">
            <v>0</v>
          </cell>
          <cell r="G64">
            <v>103216125</v>
          </cell>
        </row>
        <row r="65">
          <cell r="B65" t="str">
            <v>VALOR TOTAL PROYECTO</v>
          </cell>
          <cell r="C65">
            <v>0</v>
          </cell>
          <cell r="D65">
            <v>0</v>
          </cell>
          <cell r="E65">
            <v>0</v>
          </cell>
          <cell r="F65">
            <v>0</v>
          </cell>
          <cell r="G65">
            <v>1070288046</v>
          </cell>
        </row>
        <row r="66">
          <cell r="B66">
            <v>0</v>
          </cell>
          <cell r="C66">
            <v>0</v>
          </cell>
          <cell r="D66">
            <v>0</v>
          </cell>
          <cell r="E66">
            <v>0</v>
          </cell>
          <cell r="F66">
            <v>0</v>
          </cell>
          <cell r="G66">
            <v>0</v>
          </cell>
        </row>
        <row r="67">
          <cell r="B67">
            <v>0</v>
          </cell>
          <cell r="C67">
            <v>0</v>
          </cell>
          <cell r="D67">
            <v>0</v>
          </cell>
          <cell r="E67">
            <v>0</v>
          </cell>
          <cell r="F67">
            <v>0</v>
          </cell>
          <cell r="G67">
            <v>0</v>
          </cell>
        </row>
        <row r="68">
          <cell r="B68" t="str">
            <v>___________________________________________________</v>
          </cell>
          <cell r="C68">
            <v>0</v>
          </cell>
          <cell r="D68">
            <v>0</v>
          </cell>
          <cell r="E68">
            <v>0</v>
          </cell>
          <cell r="F68">
            <v>0</v>
          </cell>
          <cell r="G68">
            <v>0</v>
          </cell>
        </row>
        <row r="69">
          <cell r="B69" t="str">
            <v>STEFANY BOHORQUEZ PEREZ</v>
          </cell>
          <cell r="C69">
            <v>0</v>
          </cell>
          <cell r="D69">
            <v>0</v>
          </cell>
          <cell r="E69">
            <v>0</v>
          </cell>
          <cell r="F69">
            <v>0</v>
          </cell>
          <cell r="G69">
            <v>0</v>
          </cell>
        </row>
        <row r="70">
          <cell r="B70" t="str">
            <v>SECRETARIA DE PLANEACION MUNICIPAL</v>
          </cell>
          <cell r="C70">
            <v>0</v>
          </cell>
          <cell r="D70">
            <v>0</v>
          </cell>
          <cell r="E70">
            <v>0</v>
          </cell>
          <cell r="F70">
            <v>0</v>
          </cell>
          <cell r="G70">
            <v>0</v>
          </cell>
        </row>
        <row r="71">
          <cell r="B71" t="str">
            <v>MUNICIPIO DE CAUCASIA</v>
          </cell>
          <cell r="C71">
            <v>0</v>
          </cell>
          <cell r="D71">
            <v>0</v>
          </cell>
          <cell r="E71">
            <v>0</v>
          </cell>
          <cell r="F71">
            <v>0</v>
          </cell>
          <cell r="G71">
            <v>0</v>
          </cell>
        </row>
        <row r="99">
          <cell r="E99">
            <v>0</v>
          </cell>
          <cell r="F99">
            <v>0</v>
          </cell>
        </row>
        <row r="100">
          <cell r="E100">
            <v>0</v>
          </cell>
          <cell r="F100">
            <v>0</v>
          </cell>
          <cell r="G100">
            <v>0</v>
          </cell>
        </row>
        <row r="101">
          <cell r="E101">
            <v>0</v>
          </cell>
          <cell r="F101">
            <v>0</v>
          </cell>
          <cell r="G101">
            <v>0</v>
          </cell>
        </row>
        <row r="102">
          <cell r="E102">
            <v>0</v>
          </cell>
          <cell r="F102">
            <v>0</v>
          </cell>
          <cell r="G102">
            <v>0</v>
          </cell>
        </row>
        <row r="103">
          <cell r="E103">
            <v>0</v>
          </cell>
          <cell r="F103">
            <v>0</v>
          </cell>
          <cell r="G103">
            <v>0</v>
          </cell>
        </row>
        <row r="104">
          <cell r="E104">
            <v>0</v>
          </cell>
          <cell r="F104">
            <v>0</v>
          </cell>
          <cell r="G104">
            <v>0</v>
          </cell>
        </row>
        <row r="105">
          <cell r="E105">
            <v>0</v>
          </cell>
          <cell r="F105">
            <v>0</v>
          </cell>
          <cell r="G105">
            <v>0</v>
          </cell>
        </row>
        <row r="106">
          <cell r="E106">
            <v>0</v>
          </cell>
          <cell r="F106">
            <v>0</v>
          </cell>
          <cell r="G106">
            <v>0</v>
          </cell>
        </row>
        <row r="107">
          <cell r="E107">
            <v>0</v>
          </cell>
          <cell r="F107">
            <v>0</v>
          </cell>
          <cell r="G107">
            <v>0</v>
          </cell>
        </row>
        <row r="108">
          <cell r="E108">
            <v>0</v>
          </cell>
          <cell r="F108">
            <v>0</v>
          </cell>
          <cell r="G108">
            <v>0</v>
          </cell>
        </row>
        <row r="109">
          <cell r="E109">
            <v>0</v>
          </cell>
          <cell r="F109">
            <v>0</v>
          </cell>
        </row>
      </sheetData>
      <sheetData sheetId="2"/>
      <sheetData sheetId="3"/>
      <sheetData sheetId="4">
        <row r="1">
          <cell r="A1">
            <v>0</v>
          </cell>
          <cell r="B1">
            <v>0</v>
          </cell>
          <cell r="C1">
            <v>0</v>
          </cell>
          <cell r="D1">
            <v>0</v>
          </cell>
          <cell r="E1">
            <v>0</v>
          </cell>
        </row>
        <row r="2">
          <cell r="A2" t="str">
            <v>ADECUACIÓN Y MEJORAMIENTO DEL PARQUE DE LA VIRGEN, UBICADO EN EL BARRIO PUEBLO NUEVO DEL MUNICIPIO DE CAUCASIA, ANTIOQUIA</v>
          </cell>
          <cell r="B2">
            <v>0</v>
          </cell>
          <cell r="C2">
            <v>0</v>
          </cell>
          <cell r="D2">
            <v>0</v>
          </cell>
          <cell r="E2">
            <v>0</v>
          </cell>
        </row>
        <row r="3">
          <cell r="A3">
            <v>0</v>
          </cell>
          <cell r="B3">
            <v>0</v>
          </cell>
          <cell r="C3">
            <v>0</v>
          </cell>
          <cell r="D3">
            <v>0</v>
          </cell>
          <cell r="E3">
            <v>0</v>
          </cell>
        </row>
        <row r="4">
          <cell r="A4" t="str">
            <v>LISTADO DE INSUMOS</v>
          </cell>
          <cell r="B4">
            <v>0</v>
          </cell>
          <cell r="C4">
            <v>0</v>
          </cell>
          <cell r="D4">
            <v>1070288046</v>
          </cell>
          <cell r="E4">
            <v>0</v>
          </cell>
        </row>
        <row r="5">
          <cell r="A5">
            <v>0</v>
          </cell>
          <cell r="B5">
            <v>0</v>
          </cell>
          <cell r="C5">
            <v>0</v>
          </cell>
          <cell r="D5">
            <v>0</v>
          </cell>
          <cell r="E5">
            <v>0</v>
          </cell>
        </row>
        <row r="6">
          <cell r="A6" t="str">
            <v xml:space="preserve">DESCRIPCION </v>
          </cell>
          <cell r="B6" t="str">
            <v>UNIDAD</v>
          </cell>
          <cell r="C6" t="str">
            <v xml:space="preserve">PRECIO </v>
          </cell>
          <cell r="D6" t="str">
            <v>CANTIDAD TOTAL</v>
          </cell>
          <cell r="E6">
            <v>0</v>
          </cell>
        </row>
        <row r="7">
          <cell r="A7" t="str">
            <v>Herramienta Menor</v>
          </cell>
          <cell r="B7" t="str">
            <v>%</v>
          </cell>
          <cell r="C7">
            <v>0</v>
          </cell>
          <cell r="D7">
            <v>236.79999999999998</v>
          </cell>
          <cell r="E7">
            <v>0</v>
          </cell>
        </row>
        <row r="8">
          <cell r="A8" t="str">
            <v>Material Seleccionado en Cantera</v>
          </cell>
          <cell r="B8" t="str">
            <v>m³</v>
          </cell>
          <cell r="C8">
            <v>49980</v>
          </cell>
          <cell r="D8">
            <v>126</v>
          </cell>
          <cell r="E8">
            <v>0</v>
          </cell>
        </row>
        <row r="9">
          <cell r="A9" t="str">
            <v>Material Seleccionado Desde Cantera hasta Casco Urbano</v>
          </cell>
          <cell r="B9" t="str">
            <v>m³</v>
          </cell>
          <cell r="C9">
            <v>52572</v>
          </cell>
          <cell r="D9">
            <v>0.4032</v>
          </cell>
          <cell r="E9">
            <v>0</v>
          </cell>
        </row>
        <row r="10">
          <cell r="A10" t="str">
            <v>Acero de 60000 PSI Flejado</v>
          </cell>
          <cell r="B10" t="str">
            <v>Kg</v>
          </cell>
          <cell r="C10">
            <v>7230</v>
          </cell>
          <cell r="D10">
            <v>733.4</v>
          </cell>
          <cell r="E10">
            <v>0</v>
          </cell>
        </row>
        <row r="11">
          <cell r="A11" t="str">
            <v>Acero de Refuerzo Fy=4.2Mpa</v>
          </cell>
          <cell r="B11" t="str">
            <v>Kg</v>
          </cell>
          <cell r="C11">
            <v>5103</v>
          </cell>
          <cell r="D11">
            <v>1067.0968</v>
          </cell>
          <cell r="E11">
            <v>0</v>
          </cell>
        </row>
        <row r="12">
          <cell r="A12" t="str">
            <v>VIBRADOR DE CONCRETO</v>
          </cell>
          <cell r="B12" t="str">
            <v>DIA</v>
          </cell>
          <cell r="C12">
            <v>35000</v>
          </cell>
          <cell r="D12">
            <v>2</v>
          </cell>
          <cell r="E12">
            <v>0</v>
          </cell>
        </row>
        <row r="13">
          <cell r="A13" t="str">
            <v>ADOQUIN EN COLORES 0.10m x 0.20m x 0.06m (INCLUYE TRANSPORTE Y DESCARGUE)</v>
          </cell>
          <cell r="B13" t="str">
            <v>m²</v>
          </cell>
          <cell r="C13">
            <v>78730</v>
          </cell>
          <cell r="D13">
            <v>0</v>
          </cell>
          <cell r="E13">
            <v>0</v>
          </cell>
        </row>
        <row r="14">
          <cell r="A14" t="str">
            <v>Agua</v>
          </cell>
          <cell r="B14" t="str">
            <v>lt</v>
          </cell>
          <cell r="C14">
            <v>80</v>
          </cell>
          <cell r="D14">
            <v>0</v>
          </cell>
          <cell r="E14">
            <v>0</v>
          </cell>
        </row>
        <row r="15">
          <cell r="A15" t="str">
            <v>Arena de Rio</v>
          </cell>
          <cell r="B15" t="str">
            <v>m³</v>
          </cell>
          <cell r="C15">
            <v>52430</v>
          </cell>
          <cell r="D15">
            <v>0</v>
          </cell>
          <cell r="E15">
            <v>0</v>
          </cell>
        </row>
        <row r="16">
          <cell r="A16" t="str">
            <v>Malla Electrosoldada xx084</v>
          </cell>
          <cell r="B16" t="str">
            <v>m²</v>
          </cell>
          <cell r="C16">
            <v>11662</v>
          </cell>
          <cell r="D16">
            <v>0</v>
          </cell>
          <cell r="E16">
            <v>0</v>
          </cell>
        </row>
        <row r="17">
          <cell r="A17" t="str">
            <v>Cascarilla De Arroz-Abonada</v>
          </cell>
          <cell r="B17" t="str">
            <v>Und</v>
          </cell>
          <cell r="C17">
            <v>12305</v>
          </cell>
          <cell r="D17">
            <v>42.405000000000001</v>
          </cell>
          <cell r="E17">
            <v>0</v>
          </cell>
        </row>
        <row r="18">
          <cell r="A18" t="str">
            <v>Grama Soicia Japonica</v>
          </cell>
          <cell r="B18" t="str">
            <v>m²</v>
          </cell>
          <cell r="C18">
            <v>9500</v>
          </cell>
          <cell r="D18">
            <v>269.85000000000002</v>
          </cell>
          <cell r="E18">
            <v>0</v>
          </cell>
        </row>
        <row r="19">
          <cell r="A19" t="str">
            <v>Tierra Negra</v>
          </cell>
          <cell r="B19" t="str">
            <v>m³</v>
          </cell>
          <cell r="C19">
            <v>37450</v>
          </cell>
          <cell r="D19">
            <v>51.400000000000006</v>
          </cell>
          <cell r="E19">
            <v>0</v>
          </cell>
        </row>
        <row r="20">
          <cell r="A20" t="str">
            <v>Lavado Con Acido Fosforico</v>
          </cell>
          <cell r="B20" t="str">
            <v>m²</v>
          </cell>
          <cell r="C20">
            <v>9200</v>
          </cell>
          <cell r="D20">
            <v>0</v>
          </cell>
          <cell r="E20">
            <v>0</v>
          </cell>
        </row>
        <row r="21">
          <cell r="A21" t="str">
            <v>Plexibon Primer Coatin</v>
          </cell>
          <cell r="B21" t="str">
            <v>m²</v>
          </cell>
          <cell r="C21">
            <v>12200</v>
          </cell>
          <cell r="D21">
            <v>0</v>
          </cell>
          <cell r="E21">
            <v>0</v>
          </cell>
        </row>
        <row r="22">
          <cell r="A22" t="str">
            <v>Recubrimiento Sintetico Plexifloir</v>
          </cell>
          <cell r="B22" t="str">
            <v>m²</v>
          </cell>
          <cell r="C22">
            <v>58450</v>
          </cell>
          <cell r="D22">
            <v>0</v>
          </cell>
          <cell r="E22">
            <v>0</v>
          </cell>
        </row>
        <row r="23">
          <cell r="A23" t="str">
            <v>Thiner extrafino</v>
          </cell>
          <cell r="B23" t="str">
            <v>Gal</v>
          </cell>
          <cell r="C23">
            <v>24050</v>
          </cell>
          <cell r="D23">
            <v>0</v>
          </cell>
          <cell r="E23">
            <v>0</v>
          </cell>
        </row>
        <row r="24">
          <cell r="A24" t="str">
            <v>Pintura para tráfico</v>
          </cell>
          <cell r="B24" t="str">
            <v>Gal</v>
          </cell>
          <cell r="C24">
            <v>82000</v>
          </cell>
          <cell r="D24">
            <v>0</v>
          </cell>
          <cell r="E24">
            <v>0</v>
          </cell>
        </row>
        <row r="25">
          <cell r="A25" t="str">
            <v>Maquina biosaludable Esqui de fondo</v>
          </cell>
          <cell r="B25" t="str">
            <v>Und</v>
          </cell>
          <cell r="C25">
            <v>2916000</v>
          </cell>
          <cell r="D25">
            <v>0</v>
          </cell>
          <cell r="E25">
            <v>0</v>
          </cell>
        </row>
        <row r="26">
          <cell r="A26" t="str">
            <v>Maquina biosaludable Twister</v>
          </cell>
          <cell r="B26" t="str">
            <v>Und</v>
          </cell>
          <cell r="C26">
            <v>2332000</v>
          </cell>
          <cell r="D26">
            <v>0</v>
          </cell>
          <cell r="E26">
            <v>0</v>
          </cell>
        </row>
        <row r="27">
          <cell r="A27" t="str">
            <v>Maquina biosaludable Timon</v>
          </cell>
          <cell r="B27" t="str">
            <v>Und</v>
          </cell>
          <cell r="C27">
            <v>2250000</v>
          </cell>
          <cell r="D27">
            <v>0</v>
          </cell>
          <cell r="E27">
            <v>0</v>
          </cell>
        </row>
        <row r="28">
          <cell r="A28" t="str">
            <v>Maquina biosaludable barras paralelas</v>
          </cell>
          <cell r="B28" t="str">
            <v>Und</v>
          </cell>
          <cell r="C28">
            <v>1870000</v>
          </cell>
          <cell r="D28">
            <v>0</v>
          </cell>
          <cell r="E28">
            <v>0</v>
          </cell>
        </row>
        <row r="29">
          <cell r="A29" t="str">
            <v>Maquina biosaludable  Remo</v>
          </cell>
          <cell r="B29" t="str">
            <v>Und</v>
          </cell>
          <cell r="C29">
            <v>2340000</v>
          </cell>
          <cell r="D29">
            <v>0</v>
          </cell>
          <cell r="E29">
            <v>0</v>
          </cell>
        </row>
        <row r="30">
          <cell r="A30" t="str">
            <v>Parque multifuncion columpios y deslizaderos</v>
          </cell>
          <cell r="B30" t="str">
            <v>Und</v>
          </cell>
          <cell r="C30">
            <v>31400000</v>
          </cell>
          <cell r="D30">
            <v>0</v>
          </cell>
          <cell r="E30">
            <v>0</v>
          </cell>
        </row>
        <row r="31">
          <cell r="A31" t="str">
            <v>Parque multifuncion de toboganes y pasamanos</v>
          </cell>
          <cell r="B31" t="str">
            <v>Und</v>
          </cell>
          <cell r="C31">
            <v>22070000</v>
          </cell>
          <cell r="D31">
            <v>0</v>
          </cell>
          <cell r="E31">
            <v>0</v>
          </cell>
        </row>
        <row r="32">
          <cell r="A32" t="str">
            <v>Parque multifuncion con red y deslizaderos</v>
          </cell>
          <cell r="B32" t="str">
            <v>Und</v>
          </cell>
          <cell r="C32">
            <v>15948000</v>
          </cell>
          <cell r="D32">
            <v>0</v>
          </cell>
          <cell r="E32">
            <v>0</v>
          </cell>
        </row>
        <row r="33">
          <cell r="A33" t="str">
            <v xml:space="preserve">Balancín doble de cuatro puestos </v>
          </cell>
          <cell r="B33" t="str">
            <v>Und</v>
          </cell>
          <cell r="C33">
            <v>1620000</v>
          </cell>
          <cell r="D33">
            <v>0</v>
          </cell>
          <cell r="E33">
            <v>0</v>
          </cell>
        </row>
        <row r="34">
          <cell r="A34" t="str">
            <v>Cesta de Basura Tipo Barcelona O Similar En Acero Inoxidable</v>
          </cell>
          <cell r="B34" t="str">
            <v>Und</v>
          </cell>
          <cell r="C34">
            <v>854600</v>
          </cell>
          <cell r="D34">
            <v>6</v>
          </cell>
          <cell r="E34">
            <v>0</v>
          </cell>
        </row>
        <row r="35">
          <cell r="A35" t="str">
            <v>Bolardos Alto En Acero TIPO M63</v>
          </cell>
          <cell r="B35" t="str">
            <v>Und</v>
          </cell>
          <cell r="C35">
            <v>325400</v>
          </cell>
          <cell r="D35">
            <v>4</v>
          </cell>
          <cell r="E35">
            <v>0</v>
          </cell>
        </row>
        <row r="36">
          <cell r="A36" t="str">
            <v>Banca en concreto hidraulico prefabricado según diseño. No incluye instalación</v>
          </cell>
          <cell r="B36" t="str">
            <v>Und</v>
          </cell>
          <cell r="C36">
            <v>1720000</v>
          </cell>
          <cell r="D36">
            <v>9</v>
          </cell>
          <cell r="E36">
            <v>0</v>
          </cell>
        </row>
        <row r="37">
          <cell r="A37" t="str">
            <v>Aviso informativo según diseño 0.60m x 0.25m</v>
          </cell>
          <cell r="B37" t="str">
            <v>Und</v>
          </cell>
          <cell r="C37">
            <v>240000</v>
          </cell>
          <cell r="D37">
            <v>0</v>
          </cell>
          <cell r="E37">
            <v>0</v>
          </cell>
        </row>
        <row r="38">
          <cell r="A38" t="str">
            <v>Aviso informativo según diseño 1.00m x 0.70m</v>
          </cell>
          <cell r="B38" t="str">
            <v>Und</v>
          </cell>
          <cell r="C38">
            <v>315640</v>
          </cell>
          <cell r="D38">
            <v>0</v>
          </cell>
          <cell r="E38">
            <v>0</v>
          </cell>
        </row>
        <row r="39">
          <cell r="A39" t="str">
            <v>Avisos civicos segun diseño</v>
          </cell>
          <cell r="B39" t="str">
            <v>Und</v>
          </cell>
          <cell r="C39">
            <v>450000</v>
          </cell>
          <cell r="D39">
            <v>4</v>
          </cell>
          <cell r="E39">
            <v>0</v>
          </cell>
        </row>
        <row r="40">
          <cell r="A40" t="str">
            <v>Porteria de futbol incluye excavacion, concreto de 21mpa y acero de refuerzo para anclaje de postes</v>
          </cell>
          <cell r="B40" t="str">
            <v>Und</v>
          </cell>
          <cell r="C40">
            <v>4756000</v>
          </cell>
          <cell r="D40">
            <v>0</v>
          </cell>
          <cell r="E40">
            <v>0</v>
          </cell>
        </row>
        <row r="41">
          <cell r="A41" t="str">
            <v>Abrazadera Doble Galv. De 8 A 9" Para Transformadores</v>
          </cell>
          <cell r="B41" t="str">
            <v>Und</v>
          </cell>
          <cell r="C41">
            <v>42840</v>
          </cell>
          <cell r="D41">
            <v>0</v>
          </cell>
          <cell r="E41">
            <v>0</v>
          </cell>
        </row>
        <row r="42">
          <cell r="A42" t="str">
            <v>Accesorio De Fijación Por Metro Lineal</v>
          </cell>
          <cell r="B42" t="str">
            <v>Un</v>
          </cell>
          <cell r="C42">
            <v>643</v>
          </cell>
          <cell r="D42">
            <v>4.8</v>
          </cell>
          <cell r="E42">
            <v>0</v>
          </cell>
        </row>
        <row r="43">
          <cell r="A43" t="str">
            <v>Accesorios De Fijación</v>
          </cell>
          <cell r="B43" t="str">
            <v>Un</v>
          </cell>
          <cell r="C43">
            <v>3998</v>
          </cell>
          <cell r="D43">
            <v>12</v>
          </cell>
          <cell r="E43">
            <v>0</v>
          </cell>
        </row>
        <row r="44">
          <cell r="A44" t="str">
            <v>Aerosol color naranjado</v>
          </cell>
          <cell r="B44" t="str">
            <v>Un</v>
          </cell>
          <cell r="C44">
            <v>12500</v>
          </cell>
          <cell r="D44">
            <v>0</v>
          </cell>
          <cell r="E44">
            <v>0</v>
          </cell>
        </row>
        <row r="45">
          <cell r="A45" t="str">
            <v>Agua</v>
          </cell>
          <cell r="B45" t="str">
            <v>lt</v>
          </cell>
          <cell r="C45">
            <v>80</v>
          </cell>
          <cell r="D45">
            <v>0</v>
          </cell>
          <cell r="E45">
            <v>0</v>
          </cell>
        </row>
        <row r="46">
          <cell r="A46" t="str">
            <v>Arandela Curva Cuadrada De 5/8</v>
          </cell>
          <cell r="B46" t="str">
            <v>Un</v>
          </cell>
          <cell r="C46">
            <v>2400</v>
          </cell>
          <cell r="D46">
            <v>0</v>
          </cell>
          <cell r="E46">
            <v>0</v>
          </cell>
        </row>
        <row r="47">
          <cell r="A47" t="str">
            <v>Arandela De Presión Para 5/8"</v>
          </cell>
          <cell r="B47" t="str">
            <v>Un</v>
          </cell>
          <cell r="C47">
            <v>720</v>
          </cell>
          <cell r="D47">
            <v>0</v>
          </cell>
          <cell r="E47">
            <v>0</v>
          </cell>
        </row>
        <row r="48">
          <cell r="A48" t="str">
            <v>Arandela Redonda Para 5/8"</v>
          </cell>
          <cell r="B48" t="str">
            <v>Un</v>
          </cell>
          <cell r="C48">
            <v>720</v>
          </cell>
          <cell r="D48">
            <v>0</v>
          </cell>
          <cell r="E48">
            <v>0</v>
          </cell>
        </row>
        <row r="49">
          <cell r="A49" t="str">
            <v>Arena de Rio</v>
          </cell>
          <cell r="B49" t="str">
            <v>m3</v>
          </cell>
          <cell r="C49">
            <v>36000</v>
          </cell>
          <cell r="D49">
            <v>0</v>
          </cell>
          <cell r="E49">
            <v>0</v>
          </cell>
        </row>
        <row r="50">
          <cell r="A50" t="str">
            <v>Arena Gruesa</v>
          </cell>
          <cell r="B50" t="str">
            <v>m3</v>
          </cell>
          <cell r="C50">
            <v>36000</v>
          </cell>
          <cell r="D50">
            <v>0</v>
          </cell>
          <cell r="E50">
            <v>0</v>
          </cell>
        </row>
        <row r="51">
          <cell r="A51" t="str">
            <v>Breaker Enchufable De 2X20A 10Ka 220V S</v>
          </cell>
          <cell r="B51" t="str">
            <v>Un</v>
          </cell>
          <cell r="C51">
            <v>67300</v>
          </cell>
          <cell r="D51">
            <v>0</v>
          </cell>
          <cell r="E51">
            <v>0</v>
          </cell>
        </row>
        <row r="52">
          <cell r="A52" t="str">
            <v>Breakers industrial  2x40 Amp.</v>
          </cell>
          <cell r="B52" t="str">
            <v>Und</v>
          </cell>
          <cell r="C52">
            <v>257107.11599999998</v>
          </cell>
          <cell r="D52">
            <v>0</v>
          </cell>
          <cell r="E52">
            <v>0</v>
          </cell>
        </row>
        <row r="53">
          <cell r="A53" t="str">
            <v>Cable De Cobre Desnudo No. 2</v>
          </cell>
          <cell r="B53" t="str">
            <v>Ml</v>
          </cell>
          <cell r="C53">
            <v>28100</v>
          </cell>
          <cell r="D53">
            <v>8</v>
          </cell>
          <cell r="E53">
            <v>0</v>
          </cell>
        </row>
        <row r="54">
          <cell r="A54" t="str">
            <v>Cable De Cobre Desnudo No. 2/0</v>
          </cell>
          <cell r="B54" t="str">
            <v>Ml</v>
          </cell>
          <cell r="C54">
            <v>55400</v>
          </cell>
          <cell r="D54">
            <v>0</v>
          </cell>
          <cell r="E54">
            <v>0</v>
          </cell>
        </row>
        <row r="55">
          <cell r="A55" t="str">
            <v>Cable Encauchetado 3X14</v>
          </cell>
          <cell r="B55" t="str">
            <v>Ml</v>
          </cell>
          <cell r="C55">
            <v>8500</v>
          </cell>
          <cell r="D55">
            <v>140</v>
          </cell>
          <cell r="E55">
            <v>0</v>
          </cell>
        </row>
        <row r="56">
          <cell r="A56" t="str">
            <v>Cable Serie 8000 Aluminio No. 6</v>
          </cell>
          <cell r="B56" t="str">
            <v>Ml</v>
          </cell>
          <cell r="C56">
            <v>5650</v>
          </cell>
          <cell r="D56">
            <v>0</v>
          </cell>
          <cell r="E56">
            <v>0</v>
          </cell>
        </row>
        <row r="57">
          <cell r="A57" t="str">
            <v>Cable Serie 8000 Aluminio No. 8</v>
          </cell>
          <cell r="B57" t="str">
            <v>Ml</v>
          </cell>
          <cell r="C57">
            <v>4960</v>
          </cell>
          <cell r="D57">
            <v>528</v>
          </cell>
          <cell r="E57">
            <v>0</v>
          </cell>
        </row>
        <row r="58">
          <cell r="A58" t="str">
            <v>Cable THHN No. 14</v>
          </cell>
          <cell r="B58" t="str">
            <v>Ml</v>
          </cell>
          <cell r="C58">
            <v>2400</v>
          </cell>
          <cell r="D58">
            <v>0</v>
          </cell>
          <cell r="E58">
            <v>0</v>
          </cell>
        </row>
        <row r="59">
          <cell r="A59" t="str">
            <v>Cable de cobre No 8 Thhn</v>
          </cell>
          <cell r="B59" t="str">
            <v>Ml</v>
          </cell>
          <cell r="C59">
            <v>7650</v>
          </cell>
          <cell r="D59">
            <v>21</v>
          </cell>
          <cell r="E59">
            <v>0</v>
          </cell>
        </row>
        <row r="60">
          <cell r="A60" t="str">
            <v>Caja De Inspección De Registro De 40X40X50 Cms</v>
          </cell>
          <cell r="B60" t="str">
            <v>Un</v>
          </cell>
          <cell r="C60">
            <v>840000</v>
          </cell>
          <cell r="D60">
            <v>0</v>
          </cell>
          <cell r="E60">
            <v>0</v>
          </cell>
        </row>
        <row r="61">
          <cell r="A61" t="str">
            <v>Caja De Policarbonato Para Medidor A 220V</v>
          </cell>
          <cell r="B61" t="str">
            <v>Un</v>
          </cell>
          <cell r="C61">
            <v>109799</v>
          </cell>
          <cell r="D61">
            <v>0</v>
          </cell>
          <cell r="E61">
            <v>0</v>
          </cell>
        </row>
        <row r="62">
          <cell r="A62" t="str">
            <v>Capacete Galvanizado 1"</v>
          </cell>
          <cell r="B62" t="str">
            <v>Un</v>
          </cell>
          <cell r="C62">
            <v>7200</v>
          </cell>
          <cell r="D62">
            <v>0</v>
          </cell>
          <cell r="E62">
            <v>0</v>
          </cell>
        </row>
        <row r="63">
          <cell r="A63" t="str">
            <v xml:space="preserve">Cinta De 3/4" Acero Inoxidable                    </v>
          </cell>
          <cell r="B63" t="str">
            <v>Ml</v>
          </cell>
          <cell r="C63">
            <v>3343.1265000000003</v>
          </cell>
          <cell r="D63">
            <v>0</v>
          </cell>
          <cell r="E63">
            <v>0</v>
          </cell>
        </row>
        <row r="64">
          <cell r="A64" t="str">
            <v>Cinta De Color Blanco</v>
          </cell>
          <cell r="B64" t="str">
            <v>Un</v>
          </cell>
          <cell r="C64">
            <v>3969</v>
          </cell>
          <cell r="D64">
            <v>12</v>
          </cell>
          <cell r="E64">
            <v>0</v>
          </cell>
        </row>
        <row r="65">
          <cell r="A65" t="str">
            <v>Cinta De Color Rojo</v>
          </cell>
          <cell r="B65" t="str">
            <v>Un</v>
          </cell>
          <cell r="C65">
            <v>3969</v>
          </cell>
          <cell r="D65">
            <v>12</v>
          </cell>
          <cell r="E65">
            <v>0</v>
          </cell>
        </row>
        <row r="66">
          <cell r="A66" t="str">
            <v>Cinta Scotch Super 33+ 3/4"X 20 Mts</v>
          </cell>
          <cell r="B66" t="str">
            <v>Un</v>
          </cell>
          <cell r="C66">
            <v>15094</v>
          </cell>
          <cell r="D66">
            <v>12</v>
          </cell>
          <cell r="E66">
            <v>0</v>
          </cell>
        </row>
        <row r="67">
          <cell r="A67" t="str">
            <v>Cinta Señalizacion Peligro Amarilla</v>
          </cell>
          <cell r="B67" t="str">
            <v>ML</v>
          </cell>
          <cell r="C67">
            <v>120</v>
          </cell>
          <cell r="D67">
            <v>160</v>
          </cell>
          <cell r="E67">
            <v>0</v>
          </cell>
        </row>
        <row r="68">
          <cell r="A68" t="str">
            <v>Concreto de 2000 psi</v>
          </cell>
          <cell r="B68" t="str">
            <v>m3</v>
          </cell>
          <cell r="C68">
            <v>335000</v>
          </cell>
          <cell r="D68">
            <v>1.5</v>
          </cell>
          <cell r="E68">
            <v>0</v>
          </cell>
        </row>
        <row r="69">
          <cell r="A69" t="str">
            <v>Conduit IMC 1"</v>
          </cell>
          <cell r="B69" t="str">
            <v>Ml</v>
          </cell>
          <cell r="C69">
            <v>112200</v>
          </cell>
          <cell r="D69">
            <v>0</v>
          </cell>
          <cell r="E69">
            <v>0</v>
          </cell>
        </row>
        <row r="70">
          <cell r="A70" t="str">
            <v>Conector Tipo Amp. Con Estribo Para Cable No. 1/0</v>
          </cell>
          <cell r="B70" t="str">
            <v>UN</v>
          </cell>
          <cell r="C70">
            <v>41412</v>
          </cell>
          <cell r="D70">
            <v>0</v>
          </cell>
          <cell r="E70">
            <v>0</v>
          </cell>
        </row>
        <row r="71">
          <cell r="A71" t="str">
            <v xml:space="preserve">Conector Transversal </v>
          </cell>
          <cell r="B71" t="str">
            <v>Un</v>
          </cell>
          <cell r="C71">
            <v>36957</v>
          </cell>
          <cell r="D71">
            <v>0</v>
          </cell>
          <cell r="E71">
            <v>0</v>
          </cell>
        </row>
        <row r="72">
          <cell r="A72" t="str">
            <v>Cortacircuitos 100 Amp.  27 Kv.</v>
          </cell>
          <cell r="B72" t="str">
            <v>Un</v>
          </cell>
          <cell r="C72">
            <v>267750</v>
          </cell>
          <cell r="D72">
            <v>0</v>
          </cell>
          <cell r="E72">
            <v>0</v>
          </cell>
        </row>
        <row r="73">
          <cell r="A73" t="str">
            <v>Cruceta Angular Metalica 2400 Mm Autosoportada</v>
          </cell>
          <cell r="B73" t="str">
            <v>Un</v>
          </cell>
          <cell r="C73">
            <v>221215.05000000002</v>
          </cell>
          <cell r="D73">
            <v>0</v>
          </cell>
          <cell r="E73">
            <v>0</v>
          </cell>
        </row>
        <row r="74">
          <cell r="A74" t="str">
            <v>Cruceta Metálica De 1,4 Mts Auto Soportada</v>
          </cell>
          <cell r="B74" t="str">
            <v>Ml</v>
          </cell>
          <cell r="C74">
            <v>165000</v>
          </cell>
          <cell r="D74">
            <v>0</v>
          </cell>
          <cell r="E74">
            <v>0</v>
          </cell>
        </row>
        <row r="75">
          <cell r="A75" t="str">
            <v>Cuerda De 200 Mts Para Alineación De Postes</v>
          </cell>
          <cell r="B75" t="str">
            <v>Un</v>
          </cell>
          <cell r="C75">
            <v>151044</v>
          </cell>
          <cell r="D75">
            <v>0</v>
          </cell>
          <cell r="E75">
            <v>0</v>
          </cell>
        </row>
        <row r="76">
          <cell r="A76" t="str">
            <v>Curva Pvc 1"</v>
          </cell>
          <cell r="B76" t="str">
            <v>Un</v>
          </cell>
          <cell r="C76">
            <v>3499</v>
          </cell>
          <cell r="D76">
            <v>0</v>
          </cell>
          <cell r="E76">
            <v>0</v>
          </cell>
        </row>
        <row r="77">
          <cell r="A77" t="str">
            <v>Espigo Line Post Para Cruceta</v>
          </cell>
          <cell r="B77" t="str">
            <v>Un</v>
          </cell>
          <cell r="C77">
            <v>28080</v>
          </cell>
          <cell r="D77">
            <v>0</v>
          </cell>
          <cell r="E77">
            <v>0</v>
          </cell>
        </row>
        <row r="78">
          <cell r="A78" t="str">
            <v>Estacas De 50 Cm</v>
          </cell>
          <cell r="B78" t="str">
            <v>Un</v>
          </cell>
          <cell r="C78">
            <v>2900</v>
          </cell>
          <cell r="D78">
            <v>0</v>
          </cell>
          <cell r="E78">
            <v>0</v>
          </cell>
        </row>
        <row r="79">
          <cell r="A79" t="str">
            <v>Estacas De 150 Cm</v>
          </cell>
          <cell r="B79" t="str">
            <v>Un</v>
          </cell>
          <cell r="C79">
            <v>2901</v>
          </cell>
          <cell r="D79">
            <v>0</v>
          </cell>
          <cell r="E79">
            <v>0</v>
          </cell>
        </row>
        <row r="80">
          <cell r="A80" t="str">
            <v>Fusible Tipo  D 1A -13.2Kv</v>
          </cell>
          <cell r="B80" t="str">
            <v>Un</v>
          </cell>
          <cell r="C80">
            <v>10488</v>
          </cell>
          <cell r="D80">
            <v>0</v>
          </cell>
          <cell r="E80">
            <v>0</v>
          </cell>
        </row>
        <row r="81">
          <cell r="A81" t="str">
            <v>Hebilla Para Cinta De 3/4</v>
          </cell>
          <cell r="B81" t="str">
            <v>Un</v>
          </cell>
          <cell r="C81">
            <v>714</v>
          </cell>
          <cell r="D81">
            <v>0</v>
          </cell>
          <cell r="E81">
            <v>0</v>
          </cell>
        </row>
        <row r="82">
          <cell r="A82" t="str">
            <v>Marco de acero galvanizado</v>
          </cell>
          <cell r="B82" t="str">
            <v>Und</v>
          </cell>
          <cell r="C82">
            <v>465000</v>
          </cell>
          <cell r="D82">
            <v>7</v>
          </cell>
          <cell r="E82">
            <v>0</v>
          </cell>
        </row>
        <row r="83">
          <cell r="A83" t="str">
            <v>Mortero Impermeabilizado 1:3</v>
          </cell>
          <cell r="B83" t="str">
            <v>M3</v>
          </cell>
          <cell r="C83">
            <v>582018</v>
          </cell>
          <cell r="D83">
            <v>0.1323</v>
          </cell>
          <cell r="E83">
            <v>0</v>
          </cell>
        </row>
        <row r="84">
          <cell r="A84" t="str">
            <v xml:space="preserve">Pararrayos Autovalvula 13,2 Kv-10 Ka-Sn           </v>
          </cell>
          <cell r="B84" t="str">
            <v>Un</v>
          </cell>
          <cell r="C84">
            <v>134946</v>
          </cell>
          <cell r="D84">
            <v>0</v>
          </cell>
          <cell r="E84">
            <v>0</v>
          </cell>
        </row>
        <row r="85">
          <cell r="A85" t="str">
            <v>Pegante Para Pvc</v>
          </cell>
          <cell r="B85" t="str">
            <v>1/4 Galón</v>
          </cell>
          <cell r="C85">
            <v>72500</v>
          </cell>
          <cell r="D85">
            <v>0</v>
          </cell>
          <cell r="E85">
            <v>0</v>
          </cell>
        </row>
        <row r="86">
          <cell r="A86" t="str">
            <v>Perno De Maquina De  5/8X12"</v>
          </cell>
          <cell r="B86" t="str">
            <v>Un</v>
          </cell>
          <cell r="C86">
            <v>6670</v>
          </cell>
          <cell r="D86">
            <v>0</v>
          </cell>
          <cell r="E86">
            <v>0</v>
          </cell>
        </row>
        <row r="87">
          <cell r="A87" t="str">
            <v>Poste De Concreto 12Mts 1050Kgf</v>
          </cell>
          <cell r="B87" t="str">
            <v>Un</v>
          </cell>
          <cell r="C87">
            <v>1851276</v>
          </cell>
          <cell r="D87">
            <v>0</v>
          </cell>
          <cell r="E87">
            <v>0</v>
          </cell>
        </row>
        <row r="88">
          <cell r="A88" t="str">
            <v>Relleno con material importado</v>
          </cell>
          <cell r="B88" t="str">
            <v>M3</v>
          </cell>
          <cell r="C88">
            <v>87800</v>
          </cell>
          <cell r="D88">
            <v>48</v>
          </cell>
          <cell r="E88">
            <v>0</v>
          </cell>
        </row>
        <row r="89">
          <cell r="A89" t="str">
            <v>Terminal Bimetalico #8</v>
          </cell>
          <cell r="B89" t="str">
            <v>Un</v>
          </cell>
          <cell r="C89">
            <v>2027.78</v>
          </cell>
          <cell r="D89">
            <v>18.8</v>
          </cell>
          <cell r="E89">
            <v>0</v>
          </cell>
        </row>
        <row r="90">
          <cell r="A90" t="str">
            <v>Tubo PVC DB de 1"x3mts</v>
          </cell>
          <cell r="B90" t="str">
            <v>Ml</v>
          </cell>
          <cell r="C90">
            <v>3000</v>
          </cell>
          <cell r="D90">
            <v>0</v>
          </cell>
          <cell r="E90">
            <v>0</v>
          </cell>
        </row>
        <row r="91">
          <cell r="A91" t="str">
            <v>Relleno Con Material Importado</v>
          </cell>
          <cell r="B91" t="str">
            <v>M3</v>
          </cell>
          <cell r="C91">
            <v>87800</v>
          </cell>
          <cell r="D91">
            <v>48</v>
          </cell>
          <cell r="E91">
            <v>0</v>
          </cell>
        </row>
        <row r="92">
          <cell r="A92" t="str">
            <v>Retención Pref. "Z"Acsr 1/0Awg Hibrido</v>
          </cell>
          <cell r="B92" t="str">
            <v>Un</v>
          </cell>
          <cell r="C92">
            <v>30000</v>
          </cell>
          <cell r="D92">
            <v>0</v>
          </cell>
          <cell r="E92">
            <v>0</v>
          </cell>
        </row>
        <row r="93">
          <cell r="A93" t="str">
            <v>Soldadura Exotérmica 90 Gr</v>
          </cell>
          <cell r="B93" t="str">
            <v>Un</v>
          </cell>
          <cell r="C93">
            <v>28274</v>
          </cell>
          <cell r="D93">
            <v>8</v>
          </cell>
          <cell r="E93">
            <v>0</v>
          </cell>
        </row>
        <row r="94">
          <cell r="A94" t="str">
            <v>Soporte En L Para Seccionador Fusible</v>
          </cell>
          <cell r="B94" t="str">
            <v>Un</v>
          </cell>
          <cell r="C94">
            <v>21000</v>
          </cell>
          <cell r="D94">
            <v>0</v>
          </cell>
          <cell r="E94">
            <v>0</v>
          </cell>
        </row>
        <row r="95">
          <cell r="A95" t="str">
            <v xml:space="preserve">Spt Mt Acero Inoxidable Austenitico          Puesta A Tierra      </v>
          </cell>
          <cell r="B95" t="str">
            <v>Un</v>
          </cell>
          <cell r="C95">
            <v>354000</v>
          </cell>
          <cell r="D95">
            <v>0</v>
          </cell>
          <cell r="E95">
            <v>0</v>
          </cell>
        </row>
        <row r="96">
          <cell r="A96" t="str">
            <v>Tablero Bifasico Con Puerta De 8 Circuitos</v>
          </cell>
          <cell r="B96" t="str">
            <v>Un</v>
          </cell>
          <cell r="C96">
            <v>270000</v>
          </cell>
          <cell r="D96">
            <v>4</v>
          </cell>
          <cell r="E96">
            <v>0</v>
          </cell>
        </row>
        <row r="97">
          <cell r="A97" t="str">
            <v>Terminal Bimetalico #6</v>
          </cell>
          <cell r="B97" t="str">
            <v>Un</v>
          </cell>
          <cell r="C97">
            <v>9125</v>
          </cell>
          <cell r="D97">
            <v>0</v>
          </cell>
          <cell r="E97">
            <v>0</v>
          </cell>
        </row>
        <row r="98">
          <cell r="A98" t="str">
            <v>Terminal Bimetalico #8</v>
          </cell>
          <cell r="B98" t="str">
            <v>Un</v>
          </cell>
          <cell r="C98">
            <v>2027.7777777777778</v>
          </cell>
          <cell r="D98">
            <v>18.8</v>
          </cell>
          <cell r="E98">
            <v>0</v>
          </cell>
        </row>
        <row r="99">
          <cell r="A99" t="str">
            <v>Tornillo Cabeza Exagona 1/2X2"</v>
          </cell>
          <cell r="B99" t="str">
            <v>Un</v>
          </cell>
          <cell r="C99">
            <v>2570</v>
          </cell>
          <cell r="D99">
            <v>0</v>
          </cell>
          <cell r="E99">
            <v>0</v>
          </cell>
        </row>
        <row r="100">
          <cell r="A100" t="str">
            <v>Transformador En Aceite Monofásico 10 Kva  13.200/480/240V tipo poste convensional</v>
          </cell>
          <cell r="B100" t="str">
            <v>Un</v>
          </cell>
          <cell r="C100">
            <v>3655456.1550000003</v>
          </cell>
          <cell r="D100">
            <v>0</v>
          </cell>
          <cell r="E100">
            <v>0</v>
          </cell>
        </row>
        <row r="101">
          <cell r="A101" t="str">
            <v>Tubo Pvc Db De 1"X3Mts</v>
          </cell>
          <cell r="B101" t="str">
            <v>Ml</v>
          </cell>
          <cell r="C101">
            <v>3000</v>
          </cell>
          <cell r="D101">
            <v>0</v>
          </cell>
          <cell r="E101">
            <v>0</v>
          </cell>
        </row>
        <row r="102">
          <cell r="A102" t="str">
            <v>Empalme de derivacion en gel ghfc-1. rango de aplicación: de cable 6 a 2 y derivacion de 14 a 8</v>
          </cell>
          <cell r="B102" t="str">
            <v>Un</v>
          </cell>
          <cell r="C102">
            <v>67850</v>
          </cell>
          <cell r="D102">
            <v>0</v>
          </cell>
          <cell r="E102">
            <v>0</v>
          </cell>
        </row>
        <row r="103">
          <cell r="A103" t="str">
            <v xml:space="preserve">Varilla Cooperweld 2,4 Mts. 5/8" Cobre </v>
          </cell>
          <cell r="B103" t="str">
            <v>Un</v>
          </cell>
          <cell r="C103">
            <v>307200</v>
          </cell>
          <cell r="D103">
            <v>4</v>
          </cell>
          <cell r="E103">
            <v>0</v>
          </cell>
        </row>
        <row r="104">
          <cell r="A104" t="str">
            <v>Breaker enchufable de 2x20A 10KA 220V S</v>
          </cell>
          <cell r="B104" t="str">
            <v>Und</v>
          </cell>
          <cell r="C104">
            <v>42500</v>
          </cell>
          <cell r="D104">
            <v>0</v>
          </cell>
          <cell r="E104">
            <v>0</v>
          </cell>
        </row>
        <row r="105">
          <cell r="A105" t="str">
            <v>CASCARILLA DE ARROZ-ABONADA</v>
          </cell>
          <cell r="B105" t="str">
            <v>Und</v>
          </cell>
          <cell r="C105">
            <v>13500</v>
          </cell>
          <cell r="D105">
            <v>42.405000000000001</v>
          </cell>
          <cell r="E105">
            <v>0</v>
          </cell>
        </row>
        <row r="106">
          <cell r="A106" t="str">
            <v>GRAMA SOICIA JAPONICA</v>
          </cell>
          <cell r="B106" t="str">
            <v>m2</v>
          </cell>
          <cell r="C106">
            <v>12540</v>
          </cell>
          <cell r="D106">
            <v>269.85000000000002</v>
          </cell>
          <cell r="E106">
            <v>0</v>
          </cell>
        </row>
        <row r="107">
          <cell r="A107" t="str">
            <v>TIERRA NEGRA</v>
          </cell>
          <cell r="B107" t="str">
            <v>m3</v>
          </cell>
          <cell r="C107">
            <v>36540</v>
          </cell>
          <cell r="D107">
            <v>51.400000000000006</v>
          </cell>
          <cell r="E107">
            <v>0</v>
          </cell>
        </row>
        <row r="108">
          <cell r="A108" t="str">
            <v>Cofre para alojar tablero de protecciones de 50x80x25 cmt</v>
          </cell>
          <cell r="B108" t="str">
            <v>Und</v>
          </cell>
          <cell r="C108">
            <v>400000</v>
          </cell>
          <cell r="D108">
            <v>0</v>
          </cell>
          <cell r="E108">
            <v>0</v>
          </cell>
        </row>
        <row r="109">
          <cell r="A109" t="str">
            <v>Coraza liquid tight 1"</v>
          </cell>
          <cell r="B109" t="str">
            <v>Ml</v>
          </cell>
          <cell r="C109">
            <v>13000</v>
          </cell>
          <cell r="D109">
            <v>0</v>
          </cell>
          <cell r="E109">
            <v>0</v>
          </cell>
        </row>
        <row r="110">
          <cell r="A110" t="str">
            <v>Adaptador para coraza liquid tight de 1"</v>
          </cell>
          <cell r="B110" t="str">
            <v>Und</v>
          </cell>
          <cell r="C110">
            <v>7500</v>
          </cell>
          <cell r="D110">
            <v>0</v>
          </cell>
          <cell r="E110">
            <v>0</v>
          </cell>
        </row>
        <row r="111">
          <cell r="A111" t="str">
            <v>Accesorios de fijación</v>
          </cell>
          <cell r="B111" t="str">
            <v>Und</v>
          </cell>
          <cell r="C111">
            <v>3340.3734640000598</v>
          </cell>
          <cell r="D111">
            <v>12</v>
          </cell>
          <cell r="E111">
            <v>0</v>
          </cell>
        </row>
        <row r="112">
          <cell r="A112" t="str">
            <v>INTERRUPTOR HORARIO PROGRAMABLE             200/240VAC</v>
          </cell>
          <cell r="B112" t="str">
            <v>Und</v>
          </cell>
          <cell r="C112">
            <v>113586.58647000002</v>
          </cell>
          <cell r="D112">
            <v>0</v>
          </cell>
          <cell r="E112">
            <v>0</v>
          </cell>
        </row>
        <row r="113">
          <cell r="A113" t="str">
            <v>CONTACTOR TRIPOLAR          25 AMP AC3 440V</v>
          </cell>
          <cell r="B113" t="str">
            <v>Und</v>
          </cell>
          <cell r="C113">
            <v>755867.32374999998</v>
          </cell>
          <cell r="D113">
            <v>0</v>
          </cell>
          <cell r="E113">
            <v>0</v>
          </cell>
        </row>
        <row r="114">
          <cell r="A114" t="str">
            <v>Contador de medida directa</v>
          </cell>
          <cell r="B114" t="str">
            <v>Und</v>
          </cell>
          <cell r="C114">
            <v>320000</v>
          </cell>
          <cell r="D114">
            <v>0</v>
          </cell>
          <cell r="E114">
            <v>0</v>
          </cell>
        </row>
        <row r="115">
          <cell r="A115" t="str">
            <v>Poste metálico Recto certificado Cidet en tubería acero galvanizado de Ø3" x 6,5m de longitud, brazo sencillo de 1 1/2" de 80 cms de longitud tipo alas , pintura electrostatica color gris. Incluye canastilla de anclaje.</v>
          </cell>
          <cell r="B115" t="str">
            <v>Und</v>
          </cell>
          <cell r="C115">
            <v>1520205.5434999999</v>
          </cell>
          <cell r="D115">
            <v>0</v>
          </cell>
          <cell r="E115">
            <v>0</v>
          </cell>
        </row>
        <row r="116">
          <cell r="A116" t="str">
            <v>Poste metálico Recto certificado Cidet tipo HONGO en tubería acero galvanizado de Ø3" x 6,5m de longitud, brazo doble de 1 1/2" de 80 cms de longitud tipo alas , pintura electrostatica color gris. Incluye canastilla de anclaje.</v>
          </cell>
          <cell r="B116" t="str">
            <v>Und</v>
          </cell>
          <cell r="C116">
            <v>1552484.2934999999</v>
          </cell>
          <cell r="D116">
            <v>0</v>
          </cell>
          <cell r="E116">
            <v>0</v>
          </cell>
        </row>
        <row r="117">
          <cell r="A117" t="str">
            <v xml:space="preserve">Reflector led para escenario deportivo de 100W 5700K </v>
          </cell>
          <cell r="B117" t="str">
            <v>Und</v>
          </cell>
          <cell r="C117">
            <v>991269.99999999988</v>
          </cell>
          <cell r="D117">
            <v>0</v>
          </cell>
          <cell r="E117">
            <v>0</v>
          </cell>
        </row>
        <row r="118">
          <cell r="A118" t="str">
            <v xml:space="preserve">Luminaria para alumbrado publico 40W 5000K </v>
          </cell>
          <cell r="B118" t="str">
            <v>Und</v>
          </cell>
          <cell r="C118">
            <v>410550</v>
          </cell>
          <cell r="D118">
            <v>0</v>
          </cell>
          <cell r="E118">
            <v>0</v>
          </cell>
        </row>
        <row r="119">
          <cell r="A119" t="str">
            <v>Luminaria Solar SL29-40W</v>
          </cell>
          <cell r="B119" t="str">
            <v>Und</v>
          </cell>
          <cell r="C119">
            <v>2791740</v>
          </cell>
          <cell r="D119">
            <v>2791740</v>
          </cell>
          <cell r="E119">
            <v>0</v>
          </cell>
        </row>
        <row r="120">
          <cell r="A120" t="str">
            <v>Cuerda de 1/4" x 12 mts</v>
          </cell>
          <cell r="B120" t="str">
            <v>Und</v>
          </cell>
          <cell r="C120">
            <v>10800</v>
          </cell>
          <cell r="D120">
            <v>14</v>
          </cell>
          <cell r="E120">
            <v>0</v>
          </cell>
        </row>
        <row r="121">
          <cell r="A121" t="str">
            <v>Sika boom</v>
          </cell>
          <cell r="B121" t="str">
            <v>Und</v>
          </cell>
          <cell r="C121">
            <v>38200</v>
          </cell>
          <cell r="D121">
            <v>12</v>
          </cell>
          <cell r="E121">
            <v>0</v>
          </cell>
        </row>
        <row r="122">
          <cell r="A122" t="str">
            <v>Certificacion plena del RETIE BT (uso final)</v>
          </cell>
          <cell r="B122" t="str">
            <v>Und</v>
          </cell>
          <cell r="C122">
            <v>6188000</v>
          </cell>
          <cell r="D122">
            <v>0</v>
          </cell>
          <cell r="E122">
            <v>0</v>
          </cell>
        </row>
        <row r="123">
          <cell r="A123" t="str">
            <v>Certificacion plena del RETILAP</v>
          </cell>
          <cell r="B123" t="str">
            <v>Und</v>
          </cell>
          <cell r="C123">
            <v>7497000</v>
          </cell>
          <cell r="D123">
            <v>0</v>
          </cell>
          <cell r="E123">
            <v>0</v>
          </cell>
        </row>
        <row r="124">
          <cell r="A124" t="str">
            <v>Certificacion plena del RETIE  MT (transformacion)</v>
          </cell>
          <cell r="B124" t="str">
            <v>Und</v>
          </cell>
          <cell r="C124">
            <v>2800000</v>
          </cell>
          <cell r="D124">
            <v>0</v>
          </cell>
          <cell r="E124">
            <v>0</v>
          </cell>
        </row>
        <row r="125">
          <cell r="A125" t="str">
            <v>Tubo PVC  1"</v>
          </cell>
          <cell r="B125" t="str">
            <v>ml</v>
          </cell>
          <cell r="C125">
            <v>4879</v>
          </cell>
          <cell r="D125">
            <v>0</v>
          </cell>
          <cell r="E125">
            <v>0</v>
          </cell>
        </row>
        <row r="126">
          <cell r="A126" t="str">
            <v>Acelerante de Concreto Tipo SikaSet L</v>
          </cell>
          <cell r="B126" t="str">
            <v>Kg</v>
          </cell>
          <cell r="C126">
            <v>28000</v>
          </cell>
          <cell r="D126">
            <v>0</v>
          </cell>
          <cell r="E126">
            <v>0</v>
          </cell>
        </row>
        <row r="127">
          <cell r="A127" t="str">
            <v>AISLADOR LINE POST A 24 KV, CLASE ANSI 57-1</v>
          </cell>
          <cell r="B127" t="str">
            <v>UND</v>
          </cell>
          <cell r="C127">
            <v>19705.39</v>
          </cell>
          <cell r="D127">
            <v>0</v>
          </cell>
          <cell r="E127">
            <v>0</v>
          </cell>
        </row>
        <row r="128">
          <cell r="A128" t="str">
            <v>Poste metalico de 5,5 mts doble tipo tauro para luminaria</v>
          </cell>
          <cell r="B128" t="str">
            <v>UND</v>
          </cell>
          <cell r="C128">
            <v>2802212</v>
          </cell>
          <cell r="D128">
            <v>7</v>
          </cell>
          <cell r="E128">
            <v>0</v>
          </cell>
        </row>
        <row r="129">
          <cell r="A129" t="str">
            <v>PLANTILLA TIPO SANDWICH CUADRADA 300X300MM MARCA</v>
          </cell>
          <cell r="B129" t="str">
            <v>UND</v>
          </cell>
          <cell r="C129">
            <v>64974</v>
          </cell>
          <cell r="D129">
            <v>7</v>
          </cell>
          <cell r="E129">
            <v>0</v>
          </cell>
        </row>
        <row r="130">
          <cell r="A130" t="str">
            <v>Jardineras en Concreto Estampado, según diseño. Incluye Bancas en Madera</v>
          </cell>
          <cell r="B130" t="str">
            <v>m</v>
          </cell>
          <cell r="C130">
            <v>345600</v>
          </cell>
          <cell r="D130">
            <v>0</v>
          </cell>
          <cell r="E130">
            <v>0</v>
          </cell>
        </row>
        <row r="131">
          <cell r="A131" t="str">
            <v>Jardineras en Concreto Estampado 60x15</v>
          </cell>
          <cell r="B131" t="str">
            <v>m</v>
          </cell>
          <cell r="C131">
            <v>145600</v>
          </cell>
          <cell r="D131">
            <v>0</v>
          </cell>
          <cell r="E131">
            <v>0</v>
          </cell>
        </row>
        <row r="132">
          <cell r="A132" t="str">
            <v>Alambre negro No. 18</v>
          </cell>
          <cell r="B132" t="str">
            <v>kg</v>
          </cell>
          <cell r="C132">
            <v>3400</v>
          </cell>
          <cell r="D132">
            <v>0</v>
          </cell>
          <cell r="E132">
            <v>0</v>
          </cell>
        </row>
        <row r="133">
          <cell r="A133" t="str">
            <v>Durmiente</v>
          </cell>
          <cell r="B133" t="str">
            <v>m</v>
          </cell>
          <cell r="C133">
            <v>2600</v>
          </cell>
          <cell r="D133">
            <v>0</v>
          </cell>
          <cell r="E133">
            <v>0</v>
          </cell>
        </row>
        <row r="134">
          <cell r="A134" t="str">
            <v>Puntilla de 1"</v>
          </cell>
          <cell r="B134" t="str">
            <v>lb</v>
          </cell>
          <cell r="C134">
            <v>2350</v>
          </cell>
          <cell r="D134">
            <v>0</v>
          </cell>
          <cell r="E134">
            <v>0</v>
          </cell>
        </row>
        <row r="135">
          <cell r="A135" t="str">
            <v>Agregado Concreto Estampado</v>
          </cell>
          <cell r="B135" t="str">
            <v>M3</v>
          </cell>
          <cell r="C135">
            <v>156000</v>
          </cell>
          <cell r="D135">
            <v>0</v>
          </cell>
          <cell r="E135">
            <v>0</v>
          </cell>
        </row>
        <row r="136">
          <cell r="A136" t="str">
            <v>Piso en granulo de caucho reciclado sbr fundido en sitio de color negro</v>
          </cell>
          <cell r="B136" t="str">
            <v>M2</v>
          </cell>
          <cell r="C136">
            <v>285000</v>
          </cell>
          <cell r="D136">
            <v>0</v>
          </cell>
          <cell r="E136">
            <v>0</v>
          </cell>
        </row>
        <row r="137">
          <cell r="A137" t="str">
            <v>Caseta de ventas, según diseño de 5m2</v>
          </cell>
          <cell r="B137" t="str">
            <v>UND</v>
          </cell>
          <cell r="C137">
            <v>14320000</v>
          </cell>
          <cell r="D137">
            <v>0</v>
          </cell>
          <cell r="E137">
            <v>0</v>
          </cell>
        </row>
        <row r="138">
          <cell r="A138" t="str">
            <v>Caseta de ventas, según diseño  de 7.5 m2</v>
          </cell>
          <cell r="B138" t="str">
            <v>UND</v>
          </cell>
          <cell r="C138">
            <v>24990000</v>
          </cell>
          <cell r="D138">
            <v>0</v>
          </cell>
          <cell r="E138">
            <v>0</v>
          </cell>
        </row>
        <row r="139">
          <cell r="A139" t="str">
            <v>Rejilla Aguas Lluvias</v>
          </cell>
          <cell r="B139" t="str">
            <v>UND</v>
          </cell>
          <cell r="C139">
            <v>195000</v>
          </cell>
          <cell r="D139">
            <v>0</v>
          </cell>
          <cell r="E139">
            <v>0</v>
          </cell>
        </row>
        <row r="140">
          <cell r="A140" t="str">
            <v>Juegos Biosaludables</v>
          </cell>
          <cell r="B140" t="str">
            <v>UND</v>
          </cell>
          <cell r="C140">
            <v>4379000</v>
          </cell>
          <cell r="D140">
            <v>5</v>
          </cell>
          <cell r="E140">
            <v>0</v>
          </cell>
        </row>
        <row r="141">
          <cell r="A141" t="str">
            <v>Mesas Con ParaSoles</v>
          </cell>
          <cell r="B141" t="str">
            <v>UND</v>
          </cell>
          <cell r="C141">
            <v>2100000</v>
          </cell>
          <cell r="D141">
            <v>0</v>
          </cell>
          <cell r="E141">
            <v>0</v>
          </cell>
        </row>
        <row r="142">
          <cell r="A142" t="str">
            <v>Letra En Concreto Anclado en Sitio</v>
          </cell>
          <cell r="B142" t="str">
            <v>UND</v>
          </cell>
          <cell r="C142">
            <v>879000</v>
          </cell>
          <cell r="D142">
            <v>0</v>
          </cell>
          <cell r="E142">
            <v>0</v>
          </cell>
        </row>
        <row r="143">
          <cell r="A143" t="str">
            <v>Cerramiento Metalico en Tuberia Galvanizada a todo costo, no incluye instalación</v>
          </cell>
          <cell r="B143" t="str">
            <v>m</v>
          </cell>
          <cell r="C143">
            <v>385000</v>
          </cell>
          <cell r="D143">
            <v>0</v>
          </cell>
          <cell r="E143">
            <v>0</v>
          </cell>
        </row>
        <row r="144">
          <cell r="A144" t="str">
            <v>Suministro e Instalacion de Esculturas Forma Perros en Concreto</v>
          </cell>
          <cell r="B144" t="str">
            <v>UND</v>
          </cell>
          <cell r="C144">
            <v>4800000</v>
          </cell>
          <cell r="D144">
            <v>0</v>
          </cell>
          <cell r="E144">
            <v>0</v>
          </cell>
        </row>
        <row r="145">
          <cell r="A145" t="str">
            <v xml:space="preserve">Restauración Esculturas y/o Imágenes </v>
          </cell>
          <cell r="B145" t="str">
            <v>UND</v>
          </cell>
          <cell r="C145">
            <v>2450000</v>
          </cell>
          <cell r="D145">
            <v>0</v>
          </cell>
          <cell r="E145">
            <v>0</v>
          </cell>
        </row>
        <row r="146">
          <cell r="A146" t="str">
            <v>Suministro e instalcion de parque multifuncion tipo Playground</v>
          </cell>
          <cell r="B146" t="str">
            <v>UND</v>
          </cell>
          <cell r="C146">
            <v>58756000</v>
          </cell>
          <cell r="D146">
            <v>1</v>
          </cell>
        </row>
        <row r="147">
          <cell r="A147" t="str">
            <v>ADAPTADOR TERMINAL EMT 3/4"</v>
          </cell>
          <cell r="B147" t="str">
            <v>UND</v>
          </cell>
          <cell r="C147">
            <v>1824</v>
          </cell>
        </row>
        <row r="148">
          <cell r="A148" t="str">
            <v>CABLE DE COBRE #12 HF LS (LIBRE DE HALOGENOS)</v>
          </cell>
          <cell r="B148" t="str">
            <v>M</v>
          </cell>
          <cell r="C148">
            <v>4393</v>
          </cell>
        </row>
        <row r="149">
          <cell r="A149" t="str">
            <v>CAJA OCTOGONAL EMT</v>
          </cell>
          <cell r="B149" t="str">
            <v>UND</v>
          </cell>
          <cell r="C149">
            <v>3192</v>
          </cell>
        </row>
        <row r="150">
          <cell r="A150" t="str">
            <v>CONECTOR TIPO RESORTE (ROJO)</v>
          </cell>
          <cell r="B150" t="str">
            <v>UND</v>
          </cell>
          <cell r="C150">
            <v>3631</v>
          </cell>
        </row>
        <row r="151">
          <cell r="A151" t="str">
            <v>TORNILLO DRIWAL 5X8</v>
          </cell>
          <cell r="B151" t="str">
            <v>UND</v>
          </cell>
          <cell r="C151">
            <v>150</v>
          </cell>
        </row>
        <row r="152">
          <cell r="A152" t="str">
            <v>UNION EMT 3/4"</v>
          </cell>
          <cell r="B152" t="str">
            <v>UND</v>
          </cell>
          <cell r="C152">
            <v>1823</v>
          </cell>
        </row>
        <row r="153">
          <cell r="A153" t="str">
            <v>TUBO EMT 3/4"</v>
          </cell>
          <cell r="B153" t="str">
            <v>M</v>
          </cell>
          <cell r="C153">
            <v>8760</v>
          </cell>
        </row>
        <row r="154">
          <cell r="A154" t="str">
            <v xml:space="preserve">CONSUMIBLES DE MONTAJE </v>
          </cell>
          <cell r="B154" t="str">
            <v>UND</v>
          </cell>
          <cell r="C154">
            <v>45594</v>
          </cell>
        </row>
        <row r="155">
          <cell r="A155" t="str">
            <v>INTERRUPTOR SENCILLO INCRUSTAR</v>
          </cell>
          <cell r="B155" t="str">
            <v>UND</v>
          </cell>
          <cell r="C155">
            <v>45900</v>
          </cell>
          <cell r="D155">
            <v>0</v>
          </cell>
        </row>
        <row r="156">
          <cell r="A156" t="str">
            <v>TOMA 120 VOL 25 AMP CON POLO A TIERRA BLANCO</v>
          </cell>
          <cell r="B156" t="str">
            <v>UND</v>
          </cell>
          <cell r="C156">
            <v>17500</v>
          </cell>
        </row>
        <row r="157">
          <cell r="A157" t="str">
            <v>TOMA 220 VOL 25 AMP CON POLO A TIERRA BLANCO</v>
          </cell>
          <cell r="B157" t="str">
            <v>UND</v>
          </cell>
          <cell r="C157">
            <v>25000</v>
          </cell>
          <cell r="D157">
            <v>0</v>
          </cell>
        </row>
        <row r="158">
          <cell r="A158" t="str">
            <v>LUMINARIA 20W</v>
          </cell>
          <cell r="B158" t="str">
            <v>UND</v>
          </cell>
          <cell r="C158">
            <v>125000</v>
          </cell>
          <cell r="D158">
            <v>0</v>
          </cell>
        </row>
        <row r="159">
          <cell r="A159" t="str">
            <v>TABLETA TOPEROL 0.20m x 0.20m x 0.06m (INCLUYE TRANSPORTE Y DESCARGUE)</v>
          </cell>
          <cell r="B159" t="str">
            <v>m²</v>
          </cell>
          <cell r="C159">
            <v>69950</v>
          </cell>
          <cell r="D159">
            <v>0</v>
          </cell>
        </row>
        <row r="160">
          <cell r="A160" t="str">
            <v>Cemento Gris</v>
          </cell>
          <cell r="B160" t="str">
            <v>Kg</v>
          </cell>
          <cell r="C160">
            <v>620</v>
          </cell>
          <cell r="D160">
            <v>0</v>
          </cell>
        </row>
        <row r="161">
          <cell r="A161" t="str">
            <v>Grava 3/4"</v>
          </cell>
          <cell r="B161" t="str">
            <v>m³</v>
          </cell>
          <cell r="C161">
            <v>115000</v>
          </cell>
          <cell r="D161">
            <v>0</v>
          </cell>
        </row>
        <row r="162">
          <cell r="A162" t="str">
            <v>Antisol Blanco (Presentacion 20kg)</v>
          </cell>
          <cell r="B162" t="str">
            <v>KG</v>
          </cell>
          <cell r="C162">
            <v>8500</v>
          </cell>
          <cell r="D162">
            <v>0</v>
          </cell>
        </row>
        <row r="163">
          <cell r="B163">
            <v>0</v>
          </cell>
          <cell r="C163">
            <v>0</v>
          </cell>
          <cell r="D163">
            <v>0</v>
          </cell>
        </row>
        <row r="164">
          <cell r="A164">
            <v>0</v>
          </cell>
          <cell r="B164">
            <v>0</v>
          </cell>
          <cell r="C164">
            <v>0</v>
          </cell>
          <cell r="D164">
            <v>0</v>
          </cell>
        </row>
        <row r="165">
          <cell r="A165" t="str">
            <v xml:space="preserve"> CONCRETOS</v>
          </cell>
          <cell r="B165">
            <v>0</v>
          </cell>
          <cell r="C165">
            <v>0</v>
          </cell>
        </row>
        <row r="166">
          <cell r="A166" t="str">
            <v xml:space="preserve">CONCRETOS PSI </v>
          </cell>
          <cell r="B166">
            <v>0</v>
          </cell>
          <cell r="C166">
            <v>0</v>
          </cell>
        </row>
        <row r="167">
          <cell r="A167" t="str">
            <v xml:space="preserve">CONCRETO 2000 PSI </v>
          </cell>
          <cell r="B167" t="str">
            <v>M3</v>
          </cell>
          <cell r="C167">
            <v>335000</v>
          </cell>
        </row>
        <row r="168">
          <cell r="A168" t="str">
            <v xml:space="preserve">CONCRETO 3000 PSI </v>
          </cell>
          <cell r="B168" t="str">
            <v>M3</v>
          </cell>
          <cell r="C168">
            <v>423227</v>
          </cell>
        </row>
        <row r="169">
          <cell r="A169" t="str">
            <v>CONCRETO 4000 PSI</v>
          </cell>
          <cell r="B169" t="str">
            <v>M3</v>
          </cell>
          <cell r="C169">
            <v>535000</v>
          </cell>
        </row>
        <row r="170">
          <cell r="A170">
            <v>0</v>
          </cell>
          <cell r="B170">
            <v>0</v>
          </cell>
          <cell r="C170">
            <v>0</v>
          </cell>
        </row>
        <row r="172">
          <cell r="A172" t="str">
            <v>___________________________________________________</v>
          </cell>
        </row>
        <row r="173">
          <cell r="A173" t="str">
            <v>STEFANY BOHORQUEZ PEREZ</v>
          </cell>
        </row>
        <row r="174">
          <cell r="A174" t="str">
            <v>SECRETARIA DE PLANEACION MUNICIPAL</v>
          </cell>
        </row>
        <row r="175">
          <cell r="A175" t="str">
            <v>MUNICIPIO DE CAUCASIA</v>
          </cell>
          <cell r="B175">
            <v>0</v>
          </cell>
          <cell r="C175">
            <v>0</v>
          </cell>
          <cell r="D175">
            <v>0</v>
          </cell>
        </row>
        <row r="176">
          <cell r="A176">
            <v>0</v>
          </cell>
          <cell r="B176">
            <v>0</v>
          </cell>
          <cell r="C176">
            <v>0</v>
          </cell>
          <cell r="D176">
            <v>0</v>
          </cell>
          <cell r="E176">
            <v>0</v>
          </cell>
        </row>
      </sheetData>
      <sheetData sheetId="5">
        <row r="2">
          <cell r="B2" t="str">
            <v>EQUIPOS</v>
          </cell>
          <cell r="C2">
            <v>0</v>
          </cell>
          <cell r="D2">
            <v>0</v>
          </cell>
        </row>
        <row r="3">
          <cell r="B3" t="str">
            <v xml:space="preserve">Equipo de Topografia </v>
          </cell>
          <cell r="C3" t="str">
            <v>Hr</v>
          </cell>
          <cell r="D3">
            <v>19500</v>
          </cell>
        </row>
        <row r="4">
          <cell r="B4" t="str">
            <v>MOTOBOMBA DE 4" a 6"</v>
          </cell>
          <cell r="C4" t="str">
            <v>Hr</v>
          </cell>
          <cell r="D4">
            <v>11000</v>
          </cell>
        </row>
        <row r="5">
          <cell r="B5" t="str">
            <v xml:space="preserve">Carrotanque de agua(1000Galones) </v>
          </cell>
          <cell r="C5" t="str">
            <v>Hr</v>
          </cell>
          <cell r="D5">
            <v>100000</v>
          </cell>
        </row>
        <row r="6">
          <cell r="B6" t="str">
            <v>Motoniveladora</v>
          </cell>
          <cell r="C6" t="str">
            <v>Hr</v>
          </cell>
          <cell r="D6">
            <v>140000</v>
          </cell>
        </row>
        <row r="7">
          <cell r="B7" t="str">
            <v>Retroexcavadora tipo pajarita</v>
          </cell>
          <cell r="C7" t="str">
            <v>Hr</v>
          </cell>
          <cell r="D7">
            <v>180000</v>
          </cell>
        </row>
        <row r="8">
          <cell r="B8" t="str">
            <v>Vibrocompactador</v>
          </cell>
          <cell r="C8" t="str">
            <v>Hr</v>
          </cell>
          <cell r="D8">
            <v>120000</v>
          </cell>
        </row>
        <row r="9">
          <cell r="B9" t="str">
            <v xml:space="preserve">Mezcladora de concreto  </v>
          </cell>
          <cell r="C9" t="str">
            <v>Dia</v>
          </cell>
          <cell r="D9">
            <v>80000</v>
          </cell>
        </row>
        <row r="10">
          <cell r="B10" t="str">
            <v>Cortadora para bordillo</v>
          </cell>
          <cell r="C10" t="str">
            <v>Dia</v>
          </cell>
          <cell r="D10">
            <v>60000</v>
          </cell>
        </row>
        <row r="11">
          <cell r="B11" t="str">
            <v>Motosierra</v>
          </cell>
          <cell r="C11" t="str">
            <v>Hr</v>
          </cell>
          <cell r="D11">
            <v>5500</v>
          </cell>
        </row>
        <row r="12">
          <cell r="B12" t="str">
            <v>Compactador manual (RANA)</v>
          </cell>
          <cell r="C12" t="str">
            <v>Hr</v>
          </cell>
          <cell r="D12">
            <v>10412</v>
          </cell>
        </row>
        <row r="13">
          <cell r="B13" t="str">
            <v>Compactador manual Vibratorio</v>
          </cell>
          <cell r="C13" t="str">
            <v>Hr</v>
          </cell>
          <cell r="D13">
            <v>8925</v>
          </cell>
        </row>
        <row r="14">
          <cell r="B14" t="str">
            <v>Vibrador de Concreto</v>
          </cell>
          <cell r="C14" t="str">
            <v>Dia</v>
          </cell>
          <cell r="D14">
            <v>71400</v>
          </cell>
        </row>
        <row r="15">
          <cell r="B15" t="str">
            <v>Minicargador con Martillo</v>
          </cell>
          <cell r="C15" t="str">
            <v>Hr</v>
          </cell>
          <cell r="D15">
            <v>130900</v>
          </cell>
        </row>
        <row r="16">
          <cell r="B16" t="str">
            <v>Herramienta menor (5%MO)</v>
          </cell>
          <cell r="C16" t="str">
            <v>%</v>
          </cell>
          <cell r="D16">
            <v>0.05</v>
          </cell>
        </row>
        <row r="17">
          <cell r="B17" t="str">
            <v>Carro canasta con brazo hidraulico</v>
          </cell>
          <cell r="C17" t="str">
            <v>Hr</v>
          </cell>
          <cell r="D17">
            <v>170000</v>
          </cell>
        </row>
        <row r="18">
          <cell r="B18" t="str">
            <v>Volqueta</v>
          </cell>
          <cell r="C18" t="str">
            <v>Hr</v>
          </cell>
          <cell r="D18">
            <v>70000</v>
          </cell>
        </row>
        <row r="19">
          <cell r="B19" t="str">
            <v>Cortadora de Pavimento</v>
          </cell>
          <cell r="C19" t="str">
            <v>Hr</v>
          </cell>
          <cell r="D19">
            <v>25500</v>
          </cell>
        </row>
        <row r="20">
          <cell r="B20" t="str">
            <v>Minicargador con brazo cargador</v>
          </cell>
          <cell r="C20" t="str">
            <v>Hr</v>
          </cell>
          <cell r="D20">
            <v>130900</v>
          </cell>
        </row>
        <row r="21">
          <cell r="B21" t="str">
            <v>Equipo de Oxicorte 6"</v>
          </cell>
          <cell r="C21" t="str">
            <v>Hr</v>
          </cell>
          <cell r="D21">
            <v>15000</v>
          </cell>
        </row>
        <row r="22">
          <cell r="B22" t="str">
            <v>Compresor de aire con pistola</v>
          </cell>
          <cell r="C22" t="str">
            <v>Hr</v>
          </cell>
          <cell r="D22">
            <v>5000</v>
          </cell>
        </row>
        <row r="23">
          <cell r="B23" t="str">
            <v>RETROCARGADOR 95HP</v>
          </cell>
          <cell r="C23" t="str">
            <v>Hr</v>
          </cell>
          <cell r="D23">
            <v>95000</v>
          </cell>
        </row>
        <row r="24">
          <cell r="B24" t="str">
            <v>VOLQUETA 6 M3 (viaje)</v>
          </cell>
          <cell r="C24" t="str">
            <v>Viaje</v>
          </cell>
          <cell r="D24">
            <v>90000</v>
          </cell>
        </row>
        <row r="25">
          <cell r="B25" t="str">
            <v>VOLQUETA 6 M3 (m³/Km)</v>
          </cell>
          <cell r="C25" t="str">
            <v>m³/Km</v>
          </cell>
          <cell r="D25">
            <v>1360</v>
          </cell>
        </row>
        <row r="26">
          <cell r="B26" t="str">
            <v>Transporte de Materiales Petreos (m³/Km)</v>
          </cell>
          <cell r="C26" t="str">
            <v>m³/Km</v>
          </cell>
          <cell r="D26">
            <v>1360</v>
          </cell>
        </row>
        <row r="27">
          <cell r="B27" t="str">
            <v>Rieles Metalicos 3 mts</v>
          </cell>
          <cell r="C27" t="str">
            <v>Manual</v>
          </cell>
          <cell r="D27">
            <v>150</v>
          </cell>
        </row>
        <row r="28">
          <cell r="B28" t="str">
            <v>Transporte de Elementos de Concreto Prefabricadp</v>
          </cell>
          <cell r="C28" t="str">
            <v>Viaje</v>
          </cell>
          <cell r="D28">
            <v>750000</v>
          </cell>
        </row>
        <row r="29">
          <cell r="B29" t="str">
            <v>ALMADANA DE 6LBS</v>
          </cell>
          <cell r="C29" t="str">
            <v>Dia</v>
          </cell>
          <cell r="D29">
            <v>4230</v>
          </cell>
        </row>
        <row r="30">
          <cell r="B30" t="str">
            <v>ANDAMIO CON TIJERAS</v>
          </cell>
          <cell r="C30" t="str">
            <v>Dia</v>
          </cell>
          <cell r="D30">
            <v>34230</v>
          </cell>
        </row>
        <row r="31">
          <cell r="B31" t="str">
            <v>BROCHA DE CERDA 4</v>
          </cell>
          <cell r="C31" t="str">
            <v>Dia</v>
          </cell>
          <cell r="D31">
            <v>500</v>
          </cell>
        </row>
        <row r="32">
          <cell r="B32" t="str">
            <v>CAMIONETA 4x4</v>
          </cell>
          <cell r="C32" t="str">
            <v>DIA</v>
          </cell>
          <cell r="D32">
            <v>300000</v>
          </cell>
        </row>
        <row r="33">
          <cell r="B33" t="str">
            <v>CARRETA BOOGY</v>
          </cell>
          <cell r="C33" t="str">
            <v>Dia</v>
          </cell>
          <cell r="D33">
            <v>1600</v>
          </cell>
        </row>
        <row r="34">
          <cell r="B34" t="str">
            <v>ESCALERA DE TIJERA 2.4</v>
          </cell>
          <cell r="C34" t="str">
            <v>Dia</v>
          </cell>
          <cell r="D34">
            <v>25000</v>
          </cell>
        </row>
        <row r="35">
          <cell r="B35" t="str">
            <v>Escalera de dos cuerpos aislada</v>
          </cell>
          <cell r="C35" t="str">
            <v>Dia</v>
          </cell>
          <cell r="D35">
            <v>50000</v>
          </cell>
        </row>
        <row r="36">
          <cell r="B36" t="str">
            <v>FORMALETA CONCRETO PARA CAJAS DE REGISTRO</v>
          </cell>
          <cell r="C36" t="str">
            <v>Dia</v>
          </cell>
          <cell r="D36">
            <v>22400</v>
          </cell>
        </row>
        <row r="37">
          <cell r="B37" t="str">
            <v>FORMALETA CONCRETO PARA ZAPATA</v>
          </cell>
          <cell r="C37" t="str">
            <v>Dia</v>
          </cell>
          <cell r="D37">
            <v>14000</v>
          </cell>
        </row>
        <row r="38">
          <cell r="B38" t="str">
            <v>FORMALETA PARA ALFAJÍAS</v>
          </cell>
          <cell r="C38" t="str">
            <v>Dia</v>
          </cell>
          <cell r="D38">
            <v>22300</v>
          </cell>
        </row>
        <row r="39">
          <cell r="B39" t="str">
            <v>FORMALETA PARA MESONES DE CONCRETO</v>
          </cell>
          <cell r="C39" t="str">
            <v>Dia</v>
          </cell>
          <cell r="D39">
            <v>22400</v>
          </cell>
        </row>
        <row r="40">
          <cell r="B40" t="str">
            <v>FORMALETA CONCRETO PARA VIGA CIMENTACIÓN</v>
          </cell>
          <cell r="C40" t="str">
            <v>DIA</v>
          </cell>
          <cell r="D40">
            <v>25400</v>
          </cell>
        </row>
        <row r="41">
          <cell r="B41" t="str">
            <v>FORMALETA CONCRETO PARA COLUMNA</v>
          </cell>
          <cell r="C41" t="str">
            <v>DIA</v>
          </cell>
          <cell r="D41">
            <v>32000</v>
          </cell>
        </row>
        <row r="42">
          <cell r="B42" t="str">
            <v>FORMALETA CONCRETO PARA VIGA AÉREA</v>
          </cell>
          <cell r="C42" t="str">
            <v>DIA</v>
          </cell>
          <cell r="D42">
            <v>35200</v>
          </cell>
        </row>
        <row r="43">
          <cell r="B43" t="str">
            <v>FORMALETA CONCRETO PARA PEDESTAL</v>
          </cell>
          <cell r="C43" t="str">
            <v>DIA</v>
          </cell>
          <cell r="D43">
            <v>35200</v>
          </cell>
        </row>
        <row r="44">
          <cell r="B44" t="str">
            <v>HERRAMIENTA MENOR (10%) MO</v>
          </cell>
          <cell r="C44" t="str">
            <v>%</v>
          </cell>
          <cell r="D44">
            <v>0.1</v>
          </cell>
        </row>
        <row r="45">
          <cell r="B45" t="str">
            <v>Plataforma de izaje</v>
          </cell>
          <cell r="C45" t="str">
            <v>Dia</v>
          </cell>
          <cell r="D45">
            <v>520180</v>
          </cell>
        </row>
        <row r="46">
          <cell r="B46" t="str">
            <v>PULIDORA 8500 REV</v>
          </cell>
          <cell r="C46" t="str">
            <v>Dia</v>
          </cell>
          <cell r="D46">
            <v>20600</v>
          </cell>
        </row>
        <row r="47">
          <cell r="B47" t="str">
            <v>RODILLO DE FELPA</v>
          </cell>
          <cell r="C47" t="str">
            <v>Dia</v>
          </cell>
          <cell r="D47">
            <v>500</v>
          </cell>
        </row>
        <row r="48">
          <cell r="B48" t="str">
            <v>TABLON</v>
          </cell>
          <cell r="C48" t="str">
            <v>Dia</v>
          </cell>
          <cell r="D48">
            <v>1100</v>
          </cell>
        </row>
        <row r="49">
          <cell r="B49" t="str">
            <v>TALADRO PERCUTOR</v>
          </cell>
          <cell r="C49" t="str">
            <v>Dia</v>
          </cell>
          <cell r="D49">
            <v>20000</v>
          </cell>
        </row>
        <row r="50">
          <cell r="B50" t="str">
            <v>VOLQUETA 6 M3</v>
          </cell>
          <cell r="C50" t="str">
            <v>Dia</v>
          </cell>
          <cell r="D50">
            <v>360000</v>
          </cell>
        </row>
        <row r="51">
          <cell r="B51" t="str">
            <v>Taladro percutor para piso</v>
          </cell>
          <cell r="C51" t="str">
            <v>Dia</v>
          </cell>
          <cell r="D51">
            <v>4500</v>
          </cell>
        </row>
        <row r="52">
          <cell r="B52" t="str">
            <v>EQUIPO DE SOLDADURA 250 AMP</v>
          </cell>
          <cell r="C52" t="str">
            <v>Dia</v>
          </cell>
          <cell r="D52">
            <v>53600</v>
          </cell>
        </row>
        <row r="53">
          <cell r="B53" t="str">
            <v>Vibrador Para Concreto</v>
          </cell>
          <cell r="C53" t="str">
            <v>Dia</v>
          </cell>
          <cell r="D53">
            <v>50000</v>
          </cell>
        </row>
        <row r="54">
          <cell r="B54" t="str">
            <v>Pala-Cuchara</v>
          </cell>
          <cell r="C54" t="str">
            <v>Dia</v>
          </cell>
          <cell r="D54">
            <v>500</v>
          </cell>
        </row>
        <row r="55">
          <cell r="B55" t="str">
            <v>Pertiga De Extensión 12Mts</v>
          </cell>
          <cell r="C55" t="str">
            <v>Dia</v>
          </cell>
          <cell r="D55">
            <v>5000</v>
          </cell>
        </row>
        <row r="56">
          <cell r="B56" t="str">
            <v>Pico Y Pala</v>
          </cell>
          <cell r="C56" t="str">
            <v>Dia</v>
          </cell>
          <cell r="D56">
            <v>500</v>
          </cell>
        </row>
        <row r="57">
          <cell r="B57" t="str">
            <v>Grúa Hidráulica</v>
          </cell>
          <cell r="C57" t="str">
            <v>Dia</v>
          </cell>
          <cell r="D57">
            <v>1600000</v>
          </cell>
        </row>
        <row r="58">
          <cell r="B58" t="str">
            <v>Tractomula</v>
          </cell>
          <cell r="C58" t="str">
            <v>Dia</v>
          </cell>
          <cell r="D58">
            <v>4400000</v>
          </cell>
        </row>
        <row r="59">
          <cell r="B59" t="str">
            <v>Pinza Voltiamperimetrica</v>
          </cell>
          <cell r="C59" t="str">
            <v>Dia</v>
          </cell>
          <cell r="D59">
            <v>500</v>
          </cell>
        </row>
        <row r="60">
          <cell r="B60" t="str">
            <v>Grúa Para En Caliente</v>
          </cell>
          <cell r="C60" t="str">
            <v>Dia</v>
          </cell>
          <cell r="D60">
            <v>7500000</v>
          </cell>
        </row>
        <row r="61">
          <cell r="B61" t="str">
            <v>Grúa Con Canasta</v>
          </cell>
          <cell r="C61" t="str">
            <v>Dia</v>
          </cell>
          <cell r="D61">
            <v>1450000</v>
          </cell>
        </row>
        <row r="62">
          <cell r="B62" t="str">
            <v>Malacate</v>
          </cell>
          <cell r="C62" t="str">
            <v>Dia</v>
          </cell>
          <cell r="D62">
            <v>300000</v>
          </cell>
        </row>
        <row r="63">
          <cell r="B63" t="str">
            <v>Juego De Poles</v>
          </cell>
          <cell r="C63" t="str">
            <v>Dia</v>
          </cell>
          <cell r="D63">
            <v>120</v>
          </cell>
        </row>
        <row r="64">
          <cell r="B64" t="str">
            <v>Kit  De Rescate</v>
          </cell>
          <cell r="C64" t="str">
            <v>Dia</v>
          </cell>
          <cell r="D64">
            <v>24000</v>
          </cell>
        </row>
        <row r="65">
          <cell r="B65" t="str">
            <v>Grua Ph</v>
          </cell>
          <cell r="C65" t="str">
            <v>Dia</v>
          </cell>
          <cell r="D65">
            <v>8000000</v>
          </cell>
        </row>
        <row r="66">
          <cell r="B66" t="str">
            <v>Herramienta Ampact</v>
          </cell>
          <cell r="C66" t="str">
            <v>Dia</v>
          </cell>
          <cell r="D66">
            <v>5000</v>
          </cell>
        </row>
        <row r="67">
          <cell r="B67" t="str">
            <v xml:space="preserve">Equipo De Trabajo En Altura    </v>
          </cell>
          <cell r="C67" t="str">
            <v>Dia</v>
          </cell>
          <cell r="D67">
            <v>24000</v>
          </cell>
        </row>
        <row r="68">
          <cell r="B68" t="str">
            <v xml:space="preserve">	
Tractor agrícola, de 44 kW, equipado con arado de vertederas.</v>
          </cell>
          <cell r="C68" t="str">
            <v>Dia</v>
          </cell>
          <cell r="D68">
            <v>720000</v>
          </cell>
        </row>
        <row r="69">
          <cell r="B69" t="str">
            <v>Andamio Certificado</v>
          </cell>
          <cell r="C69" t="str">
            <v>Dia</v>
          </cell>
          <cell r="D69">
            <v>30000</v>
          </cell>
        </row>
        <row r="70">
          <cell r="B70" t="str">
            <v>PONCHADORA MECÁNICA</v>
          </cell>
          <cell r="C70" t="str">
            <v>Dia</v>
          </cell>
          <cell r="D70">
            <v>50000</v>
          </cell>
        </row>
        <row r="73">
          <cell r="B73" t="str">
            <v>___________________________________________________</v>
          </cell>
        </row>
        <row r="74">
          <cell r="B74" t="str">
            <v>STEFANY BOHORQUEZ PEREZ</v>
          </cell>
        </row>
        <row r="75">
          <cell r="B75" t="str">
            <v>SECRETARIA DE PLANEACION MUNICIPAL</v>
          </cell>
        </row>
        <row r="76">
          <cell r="B76" t="str">
            <v>MUNICIPIO DE CAUCASIA</v>
          </cell>
        </row>
      </sheetData>
      <sheetData sheetId="6">
        <row r="1">
          <cell r="A1">
            <v>0</v>
          </cell>
          <cell r="B1" t="str">
            <v>ADECUACIÓN Y MEJORAMIENTO DEL PARQUE DE LA VIRGEN, UBICADO EN EL BARRIO PUEBLO NUEVO DEL MUNICIPIO DE CAUCASIA, ANTIOQUIA</v>
          </cell>
          <cell r="C1">
            <v>0</v>
          </cell>
        </row>
        <row r="2">
          <cell r="A2">
            <v>0</v>
          </cell>
          <cell r="B2">
            <v>0</v>
          </cell>
          <cell r="C2">
            <v>0</v>
          </cell>
        </row>
        <row r="3">
          <cell r="A3" t="str">
            <v>MANO DE OBRA</v>
          </cell>
          <cell r="B3">
            <v>0</v>
          </cell>
          <cell r="C3">
            <v>0</v>
          </cell>
        </row>
        <row r="4">
          <cell r="A4">
            <v>0</v>
          </cell>
          <cell r="B4">
            <v>0</v>
          </cell>
          <cell r="C4">
            <v>0</v>
          </cell>
        </row>
        <row r="5">
          <cell r="A5" t="str">
            <v>DESCRIPCION</v>
          </cell>
          <cell r="B5" t="str">
            <v>Valor Jornal</v>
          </cell>
          <cell r="C5" t="str">
            <v>FP</v>
          </cell>
        </row>
        <row r="6">
          <cell r="A6" t="str">
            <v>MAESTRO</v>
          </cell>
          <cell r="B6">
            <v>114410.95890410959</v>
          </cell>
          <cell r="C6">
            <v>0.61</v>
          </cell>
        </row>
        <row r="7">
          <cell r="A7" t="str">
            <v>Oficial O Civil</v>
          </cell>
          <cell r="B7">
            <v>95342.465753424651</v>
          </cell>
          <cell r="C7">
            <v>0.7</v>
          </cell>
        </row>
        <row r="8">
          <cell r="A8" t="str">
            <v>Ayudante O Civil</v>
          </cell>
          <cell r="B8">
            <v>47671.232876712325</v>
          </cell>
          <cell r="C8">
            <v>0.82000000000000006</v>
          </cell>
        </row>
        <row r="9">
          <cell r="A9" t="str">
            <v>Topografo</v>
          </cell>
          <cell r="B9">
            <v>104876.71232876713</v>
          </cell>
          <cell r="C9">
            <v>0.61</v>
          </cell>
        </row>
        <row r="10">
          <cell r="A10" t="str">
            <v>Cadenero I</v>
          </cell>
          <cell r="B10">
            <v>47671.232876712325</v>
          </cell>
          <cell r="C10">
            <v>0.82000000000000006</v>
          </cell>
        </row>
        <row r="11">
          <cell r="A11" t="str">
            <v>Operador de Motosierra</v>
          </cell>
          <cell r="B11">
            <v>95342.465753424651</v>
          </cell>
          <cell r="C11">
            <v>0.7</v>
          </cell>
        </row>
        <row r="12">
          <cell r="A12" t="str">
            <v>Soldador</v>
          </cell>
          <cell r="B12">
            <v>114410.95890410959</v>
          </cell>
          <cell r="C12">
            <v>0.61</v>
          </cell>
        </row>
        <row r="13">
          <cell r="A13" t="str">
            <v>Plomero</v>
          </cell>
          <cell r="B13">
            <v>95342.465753424651</v>
          </cell>
          <cell r="C13">
            <v>0.7</v>
          </cell>
        </row>
        <row r="14">
          <cell r="A14" t="str">
            <v>Instalador de Gas Natural</v>
          </cell>
          <cell r="B14">
            <v>95342.465753424651</v>
          </cell>
          <cell r="C14">
            <v>0.7</v>
          </cell>
        </row>
        <row r="15">
          <cell r="A15" t="str">
            <v>Jardinero</v>
          </cell>
          <cell r="B15">
            <v>76273.972602739726</v>
          </cell>
          <cell r="C15">
            <v>0.73</v>
          </cell>
        </row>
        <row r="16">
          <cell r="A16" t="str">
            <v>Ayudante O Electrica</v>
          </cell>
          <cell r="B16">
            <v>66739.726027397264</v>
          </cell>
          <cell r="C16">
            <v>0.75</v>
          </cell>
        </row>
        <row r="17">
          <cell r="A17" t="str">
            <v>Oficial O Electrica</v>
          </cell>
          <cell r="B17">
            <v>128712.32876712328</v>
          </cell>
          <cell r="C17">
            <v>0.6</v>
          </cell>
        </row>
        <row r="18">
          <cell r="A18" t="str">
            <v>Capataz O Electrica</v>
          </cell>
          <cell r="B18">
            <v>138246.57534246575</v>
          </cell>
          <cell r="C18">
            <v>0.6</v>
          </cell>
        </row>
        <row r="19">
          <cell r="A19" t="str">
            <v>JARDINERO</v>
          </cell>
          <cell r="B19">
            <v>76273.972602739726</v>
          </cell>
          <cell r="C19">
            <v>0.73</v>
          </cell>
        </row>
        <row r="20">
          <cell r="A20" t="str">
            <v>Cuadrilla Obra Civil (1 Of + 2 Ayud)</v>
          </cell>
          <cell r="B20">
            <v>190684.9315068493</v>
          </cell>
          <cell r="C20">
            <v>0.82000000000000006</v>
          </cell>
        </row>
        <row r="21">
          <cell r="A21">
            <v>0</v>
          </cell>
          <cell r="B21">
            <v>0</v>
          </cell>
          <cell r="C21">
            <v>0</v>
          </cell>
        </row>
        <row r="22">
          <cell r="A22">
            <v>0</v>
          </cell>
          <cell r="B22">
            <v>0</v>
          </cell>
          <cell r="C22">
            <v>0</v>
          </cell>
          <cell r="D22">
            <v>0</v>
          </cell>
        </row>
        <row r="23">
          <cell r="A23" t="str">
            <v>STEFANY BOHORQUEZ PEREZ</v>
          </cell>
          <cell r="B23">
            <v>0</v>
          </cell>
          <cell r="C23">
            <v>0</v>
          </cell>
          <cell r="D23">
            <v>0</v>
          </cell>
        </row>
        <row r="24">
          <cell r="A24" t="str">
            <v>SECRETARIA DE PLANEACION MUNICIPAL</v>
          </cell>
          <cell r="B24">
            <v>0</v>
          </cell>
          <cell r="C24">
            <v>0</v>
          </cell>
        </row>
        <row r="25">
          <cell r="A25" t="str">
            <v>MUNICIPIO DE CAUCASIA</v>
          </cell>
          <cell r="B25">
            <v>0</v>
          </cell>
          <cell r="C25">
            <v>0</v>
          </cell>
        </row>
        <row r="26">
          <cell r="A26">
            <v>0</v>
          </cell>
          <cell r="B26">
            <v>0</v>
          </cell>
          <cell r="C26">
            <v>0</v>
          </cell>
        </row>
        <row r="27">
          <cell r="A27">
            <v>0</v>
          </cell>
          <cell r="B27">
            <v>0</v>
          </cell>
          <cell r="C27">
            <v>0</v>
          </cell>
        </row>
        <row r="28">
          <cell r="A28">
            <v>0</v>
          </cell>
          <cell r="B28">
            <v>0</v>
          </cell>
          <cell r="C28">
            <v>0</v>
          </cell>
        </row>
        <row r="29">
          <cell r="A29">
            <v>0</v>
          </cell>
          <cell r="B29">
            <v>0</v>
          </cell>
          <cell r="C29">
            <v>0</v>
          </cell>
        </row>
        <row r="30">
          <cell r="A30">
            <v>0</v>
          </cell>
          <cell r="B30">
            <v>0</v>
          </cell>
          <cell r="C30">
            <v>0</v>
          </cell>
        </row>
        <row r="31">
          <cell r="A31">
            <v>0</v>
          </cell>
          <cell r="B31">
            <v>0</v>
          </cell>
          <cell r="C31">
            <v>0</v>
          </cell>
        </row>
        <row r="32">
          <cell r="A32">
            <v>0</v>
          </cell>
          <cell r="B32">
            <v>0</v>
          </cell>
          <cell r="C32">
            <v>0</v>
          </cell>
        </row>
      </sheetData>
      <sheetData sheetId="7"/>
      <sheetData sheetId="8"/>
      <sheetData sheetId="9"/>
      <sheetData sheetId="10"/>
      <sheetData sheetId="11"/>
      <sheetData sheetId="12"/>
      <sheetData sheetId="13"/>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CUIDADELA"/>
      <sheetName val="APU"/>
      <sheetName val="AU"/>
      <sheetName val="CRONOGRAMA"/>
      <sheetName val="INSUMOS O MATERIALES"/>
      <sheetName val="APA"/>
      <sheetName val="MATERIALES"/>
      <sheetName val="CUADRILLA"/>
      <sheetName val="EQUIPOS"/>
      <sheetName val="MEM CALCULO"/>
      <sheetName val="CALCULO PINTURA"/>
    </sheetNames>
    <sheetDataSet>
      <sheetData sheetId="0" refreshError="1"/>
      <sheetData sheetId="1" refreshError="1"/>
      <sheetData sheetId="2" refreshError="1"/>
      <sheetData sheetId="3" refreshError="1">
        <row r="1">
          <cell r="A1" t="str">
            <v>DEPARTAMENTO DE ANTIOQUIA</v>
          </cell>
        </row>
        <row r="2">
          <cell r="A2" t="str">
            <v>MUNICIPIO DE CAUCASIA</v>
          </cell>
        </row>
        <row r="3">
          <cell r="A3" t="str">
            <v>SECRETARIA DE PLANEACION Y OBRAS PUBLICAS</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U "/>
      <sheetName val="cronograma"/>
      <sheetName val="APU"/>
      <sheetName val="A.P.A"/>
      <sheetName val="HERRAMIENTAS"/>
      <sheetName val="Cuadrillas"/>
    </sheetNames>
    <sheetDataSet>
      <sheetData sheetId="0" refreshError="1">
        <row r="7">
          <cell r="A7" t="str">
            <v>OBJETO</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N4962"/>
  <sheetViews>
    <sheetView view="pageBreakPreview" topLeftCell="A644" zoomScale="80" zoomScaleNormal="100" zoomScaleSheetLayoutView="80" workbookViewId="0">
      <selection activeCell="A649" sqref="A649:H649"/>
    </sheetView>
  </sheetViews>
  <sheetFormatPr baseColWidth="10" defaultColWidth="11.42578125" defaultRowHeight="16.5"/>
  <cols>
    <col min="1" max="1" width="11.42578125" style="1"/>
    <col min="2" max="2" width="12.85546875" style="1" customWidth="1"/>
    <col min="3" max="7" width="11.42578125" style="1"/>
    <col min="8" max="8" width="13.140625" style="1" bestFit="1" customWidth="1"/>
    <col min="9" max="9" width="15.7109375" style="1" customWidth="1"/>
    <col min="10" max="10" width="14.42578125" style="1" bestFit="1" customWidth="1"/>
    <col min="11" max="12" width="11.42578125" style="1"/>
    <col min="13" max="13" width="13.42578125" style="1" bestFit="1" customWidth="1"/>
    <col min="14" max="16384" width="11.42578125" style="1"/>
  </cols>
  <sheetData>
    <row r="1" spans="1:13">
      <c r="A1" s="803"/>
      <c r="B1" s="804"/>
      <c r="C1" s="809"/>
      <c r="D1" s="809"/>
      <c r="E1" s="809"/>
      <c r="F1" s="809"/>
      <c r="G1" s="809"/>
      <c r="H1" s="809"/>
      <c r="I1" s="810"/>
      <c r="J1" s="811" t="s">
        <v>7</v>
      </c>
      <c r="K1" s="813"/>
      <c r="L1" s="814"/>
      <c r="M1" s="815"/>
    </row>
    <row r="2" spans="1:13">
      <c r="A2" s="805"/>
      <c r="B2" s="806"/>
      <c r="C2" s="819" t="s">
        <v>8</v>
      </c>
      <c r="D2" s="819"/>
      <c r="E2" s="819"/>
      <c r="F2" s="819"/>
      <c r="G2" s="819"/>
      <c r="H2" s="819"/>
      <c r="I2" s="820"/>
      <c r="J2" s="812"/>
      <c r="K2" s="816"/>
      <c r="L2" s="817"/>
      <c r="M2" s="818"/>
    </row>
    <row r="3" spans="1:13">
      <c r="A3" s="805"/>
      <c r="B3" s="806"/>
      <c r="C3" s="819" t="s">
        <v>0</v>
      </c>
      <c r="D3" s="819"/>
      <c r="E3" s="819"/>
      <c r="F3" s="819"/>
      <c r="G3" s="819"/>
      <c r="H3" s="819"/>
      <c r="I3" s="820"/>
      <c r="J3" s="821" t="s">
        <v>9</v>
      </c>
      <c r="K3" s="833"/>
      <c r="L3" s="834"/>
      <c r="M3" s="835"/>
    </row>
    <row r="4" spans="1:13">
      <c r="A4" s="805"/>
      <c r="B4" s="806"/>
      <c r="C4" s="819" t="s">
        <v>10</v>
      </c>
      <c r="D4" s="819"/>
      <c r="E4" s="819"/>
      <c r="F4" s="819"/>
      <c r="G4" s="819"/>
      <c r="H4" s="819"/>
      <c r="I4" s="820"/>
      <c r="J4" s="822"/>
      <c r="K4" s="836"/>
      <c r="L4" s="837"/>
      <c r="M4" s="838"/>
    </row>
    <row r="5" spans="1:13">
      <c r="A5" s="805"/>
      <c r="B5" s="806"/>
      <c r="C5" s="819" t="s">
        <v>11</v>
      </c>
      <c r="D5" s="819"/>
      <c r="E5" s="819"/>
      <c r="F5" s="819"/>
      <c r="G5" s="819"/>
      <c r="H5" s="819"/>
      <c r="I5" s="820"/>
      <c r="J5" s="821" t="s">
        <v>12</v>
      </c>
      <c r="K5" s="840"/>
      <c r="L5" s="840" t="s">
        <v>13</v>
      </c>
      <c r="M5" s="842"/>
    </row>
    <row r="6" spans="1:13" ht="17.25" thickBot="1">
      <c r="A6" s="807"/>
      <c r="B6" s="808"/>
      <c r="C6" s="2"/>
      <c r="D6" s="2"/>
      <c r="E6" s="2"/>
      <c r="F6" s="2"/>
      <c r="G6" s="2"/>
      <c r="H6" s="2"/>
      <c r="I6" s="3"/>
      <c r="J6" s="839"/>
      <c r="K6" s="841"/>
      <c r="L6" s="841"/>
      <c r="M6" s="843"/>
    </row>
    <row r="7" spans="1:13" s="10" customFormat="1" ht="15.75">
      <c r="A7" s="4"/>
      <c r="B7" s="5"/>
      <c r="C7" s="5"/>
      <c r="D7" s="5"/>
      <c r="E7" s="5"/>
      <c r="F7" s="5"/>
      <c r="G7" s="6"/>
      <c r="H7" s="5"/>
      <c r="I7" s="5"/>
      <c r="J7" s="7" t="s">
        <v>14</v>
      </c>
      <c r="K7" s="8"/>
      <c r="L7" s="8"/>
      <c r="M7" s="9"/>
    </row>
    <row r="8" spans="1:13" s="10" customFormat="1" ht="15.75">
      <c r="A8" s="11"/>
      <c r="B8" s="12"/>
      <c r="C8" s="12"/>
      <c r="D8" s="12"/>
      <c r="E8" s="12"/>
      <c r="F8" s="12"/>
      <c r="G8" s="13"/>
      <c r="H8" s="12"/>
      <c r="I8" s="12"/>
      <c r="J8" s="14"/>
      <c r="K8" s="15" t="s">
        <v>15</v>
      </c>
      <c r="L8" s="15" t="s">
        <v>16</v>
      </c>
      <c r="M8" s="16" t="s">
        <v>17</v>
      </c>
    </row>
    <row r="9" spans="1:13" s="10" customFormat="1" ht="15.75">
      <c r="A9" s="823" t="s">
        <v>18</v>
      </c>
      <c r="B9" s="824"/>
      <c r="C9" s="824"/>
      <c r="D9" s="824"/>
      <c r="E9" s="12" t="s">
        <v>19</v>
      </c>
      <c r="F9" s="12"/>
      <c r="G9" s="17"/>
      <c r="H9" s="825" t="s">
        <v>20</v>
      </c>
      <c r="I9" s="825"/>
      <c r="J9" s="18" t="s">
        <v>19</v>
      </c>
      <c r="K9" s="15"/>
      <c r="L9" s="15"/>
      <c r="M9" s="16"/>
    </row>
    <row r="10" spans="1:13" s="10" customFormat="1" ht="15.75">
      <c r="A10" s="19" t="s">
        <v>21</v>
      </c>
      <c r="B10" s="20"/>
      <c r="C10" s="826"/>
      <c r="D10" s="826"/>
      <c r="E10" s="187"/>
      <c r="F10" s="21"/>
      <c r="G10" s="20"/>
      <c r="H10" s="17"/>
      <c r="I10" s="22" t="s">
        <v>22</v>
      </c>
      <c r="J10" s="23"/>
      <c r="K10" s="187"/>
      <c r="L10" s="187"/>
      <c r="M10" s="24"/>
    </row>
    <row r="11" spans="1:13" s="27" customFormat="1" ht="13.5" thickBot="1">
      <c r="A11" s="25"/>
      <c r="B11" s="26"/>
      <c r="C11" s="188"/>
      <c r="D11" s="188"/>
      <c r="E11" s="188"/>
      <c r="F11" s="188"/>
      <c r="G11" s="26"/>
      <c r="H11" s="188"/>
      <c r="I11" s="26"/>
      <c r="J11" s="188"/>
      <c r="K11" s="827"/>
      <c r="L11" s="827"/>
      <c r="M11" s="828"/>
    </row>
    <row r="12" spans="1:13" s="27" customFormat="1" ht="12.75">
      <c r="A12" s="28"/>
      <c r="B12" s="29"/>
      <c r="C12" s="29"/>
      <c r="D12" s="29"/>
      <c r="E12" s="29"/>
      <c r="F12" s="29"/>
      <c r="G12" s="29"/>
      <c r="H12" s="29"/>
      <c r="I12" s="29"/>
      <c r="J12" s="29"/>
      <c r="K12" s="29"/>
      <c r="L12" s="29"/>
      <c r="M12" s="30"/>
    </row>
    <row r="13" spans="1:13" s="10" customFormat="1" ht="15.75">
      <c r="A13" s="31" t="s">
        <v>23</v>
      </c>
      <c r="B13" s="32"/>
      <c r="C13" s="33" t="s">
        <v>13</v>
      </c>
      <c r="D13" s="34"/>
      <c r="E13" s="35"/>
      <c r="F13" s="35"/>
      <c r="G13" s="36"/>
      <c r="H13" s="36"/>
      <c r="I13" s="36"/>
      <c r="J13" s="36"/>
      <c r="K13" s="36"/>
      <c r="L13" s="36"/>
      <c r="M13" s="37"/>
    </row>
    <row r="14" spans="1:13" s="10" customFormat="1" ht="15.75">
      <c r="A14" s="38" t="s">
        <v>24</v>
      </c>
      <c r="B14" s="39"/>
      <c r="C14" s="829" t="e">
        <f>+#REF!</f>
        <v>#REF!</v>
      </c>
      <c r="D14" s="829"/>
      <c r="E14" s="829"/>
      <c r="F14" s="829"/>
      <c r="G14" s="829"/>
      <c r="H14" s="829"/>
      <c r="I14" s="829"/>
      <c r="J14" s="829"/>
      <c r="K14" s="829"/>
      <c r="L14" s="829"/>
      <c r="M14" s="830"/>
    </row>
    <row r="15" spans="1:13" s="10" customFormat="1" ht="15.75">
      <c r="A15" s="38"/>
      <c r="B15" s="39"/>
      <c r="C15" s="829"/>
      <c r="D15" s="829"/>
      <c r="E15" s="829"/>
      <c r="F15" s="829"/>
      <c r="G15" s="829"/>
      <c r="H15" s="829"/>
      <c r="I15" s="829"/>
      <c r="J15" s="829"/>
      <c r="K15" s="829"/>
      <c r="L15" s="829"/>
      <c r="M15" s="830"/>
    </row>
    <row r="16" spans="1:13" s="27" customFormat="1" ht="12.75">
      <c r="A16" s="40"/>
      <c r="B16" s="41"/>
      <c r="C16" s="42"/>
      <c r="D16" s="42"/>
      <c r="E16" s="42"/>
      <c r="F16" s="42"/>
      <c r="G16" s="42"/>
      <c r="H16" s="42"/>
      <c r="I16" s="42"/>
      <c r="J16" s="42"/>
      <c r="K16" s="42"/>
      <c r="L16" s="42"/>
      <c r="M16" s="43"/>
    </row>
    <row r="17" spans="1:13" s="10" customFormat="1" ht="15.75">
      <c r="A17" s="38" t="s">
        <v>25</v>
      </c>
      <c r="B17" s="44"/>
      <c r="C17" s="45"/>
      <c r="D17" s="45"/>
      <c r="E17" s="45"/>
      <c r="F17" s="45"/>
      <c r="G17" s="45"/>
      <c r="H17" s="46"/>
      <c r="I17" s="33" t="s">
        <v>26</v>
      </c>
      <c r="J17" s="45"/>
      <c r="K17" s="45"/>
      <c r="L17" s="45"/>
      <c r="M17" s="47"/>
    </row>
    <row r="18" spans="1:13" s="27" customFormat="1" ht="12.75">
      <c r="A18" s="40"/>
      <c r="B18" s="41"/>
      <c r="C18" s="42"/>
      <c r="D18" s="42"/>
      <c r="E18" s="42"/>
      <c r="F18" s="42"/>
      <c r="G18" s="42"/>
      <c r="H18" s="42"/>
      <c r="I18" s="42"/>
      <c r="J18" s="42"/>
      <c r="K18" s="42"/>
      <c r="L18" s="42"/>
      <c r="M18" s="43"/>
    </row>
    <row r="19" spans="1:13" s="10" customFormat="1" ht="15.75">
      <c r="A19" s="38" t="s">
        <v>27</v>
      </c>
      <c r="B19" s="44"/>
      <c r="C19" s="48"/>
      <c r="D19" s="48"/>
      <c r="E19" s="48"/>
      <c r="F19" s="48"/>
      <c r="G19" s="48"/>
      <c r="H19" s="48"/>
      <c r="I19" s="48"/>
      <c r="J19" s="48"/>
      <c r="K19" s="48"/>
      <c r="L19" s="48"/>
      <c r="M19" s="49"/>
    </row>
    <row r="20" spans="1:13" s="27" customFormat="1" ht="12.75">
      <c r="A20" s="40"/>
      <c r="B20" s="41"/>
      <c r="C20" s="50"/>
      <c r="D20" s="50"/>
      <c r="E20" s="50"/>
      <c r="F20" s="50"/>
      <c r="G20" s="50"/>
      <c r="H20" s="50"/>
      <c r="I20" s="50"/>
      <c r="J20" s="50"/>
      <c r="K20" s="50"/>
      <c r="L20" s="50"/>
      <c r="M20" s="51"/>
    </row>
    <row r="21" spans="1:13" s="10" customFormat="1" ht="15.75">
      <c r="A21" s="38" t="s">
        <v>28</v>
      </c>
      <c r="B21" s="44"/>
      <c r="C21" s="48"/>
      <c r="D21" s="48"/>
      <c r="E21" s="48"/>
      <c r="F21" s="48"/>
      <c r="G21" s="48"/>
      <c r="H21" s="48"/>
      <c r="I21" s="48"/>
      <c r="J21" s="52" t="s">
        <v>29</v>
      </c>
      <c r="K21" s="53"/>
      <c r="L21" s="52" t="s">
        <v>13</v>
      </c>
      <c r="M21" s="54"/>
    </row>
    <row r="22" spans="1:13" s="27" customFormat="1" ht="12.75">
      <c r="A22" s="40"/>
      <c r="B22" s="41"/>
      <c r="C22" s="50"/>
      <c r="D22" s="50"/>
      <c r="E22" s="50"/>
      <c r="F22" s="50"/>
      <c r="G22" s="50"/>
      <c r="H22" s="50"/>
      <c r="I22" s="50"/>
      <c r="J22" s="50"/>
      <c r="K22" s="50"/>
      <c r="L22" s="50"/>
      <c r="M22" s="51"/>
    </row>
    <row r="23" spans="1:13" s="10" customFormat="1" ht="15.75">
      <c r="A23" s="38" t="s">
        <v>30</v>
      </c>
      <c r="B23" s="39"/>
      <c r="C23" s="55"/>
      <c r="D23" s="55"/>
      <c r="E23" s="56"/>
      <c r="F23" s="57"/>
      <c r="G23" s="46"/>
      <c r="H23" s="48"/>
      <c r="I23" s="48"/>
      <c r="J23" s="35"/>
      <c r="K23" s="55"/>
      <c r="L23" s="55"/>
      <c r="M23" s="58"/>
    </row>
    <row r="24" spans="1:13" s="10" customFormat="1" ht="15.75">
      <c r="A24" s="59"/>
      <c r="B24" s="60"/>
      <c r="C24" s="189"/>
      <c r="D24" s="189"/>
      <c r="E24" s="831" t="s">
        <v>31</v>
      </c>
      <c r="F24" s="832"/>
      <c r="G24" s="832"/>
      <c r="H24" s="189" t="s">
        <v>16</v>
      </c>
      <c r="I24" s="189" t="s">
        <v>17</v>
      </c>
      <c r="J24" s="61"/>
      <c r="K24" s="189"/>
      <c r="L24" s="189"/>
      <c r="M24" s="62"/>
    </row>
    <row r="25" spans="1:13" s="10" customFormat="1" ht="15.75">
      <c r="A25" s="786" t="s">
        <v>32</v>
      </c>
      <c r="B25" s="787"/>
      <c r="C25" s="787"/>
      <c r="D25" s="787"/>
      <c r="E25" s="787"/>
      <c r="F25" s="787"/>
      <c r="G25" s="787"/>
      <c r="H25" s="787"/>
      <c r="I25" s="787"/>
      <c r="J25" s="787"/>
      <c r="K25" s="787"/>
      <c r="L25" s="787"/>
      <c r="M25" s="788"/>
    </row>
    <row r="26" spans="1:13" s="27" customFormat="1" ht="13.5" thickBot="1">
      <c r="A26" s="63"/>
      <c r="B26" s="64"/>
      <c r="C26" s="64"/>
      <c r="D26" s="64"/>
      <c r="E26" s="64"/>
      <c r="F26" s="64"/>
      <c r="G26" s="64"/>
      <c r="H26" s="64"/>
      <c r="I26" s="64"/>
      <c r="J26" s="64"/>
      <c r="K26" s="64"/>
      <c r="L26" s="64"/>
      <c r="M26" s="65"/>
    </row>
    <row r="27" spans="1:13" s="10" customFormat="1" ht="32.25" thickBot="1">
      <c r="A27" s="66" t="s">
        <v>1</v>
      </c>
      <c r="B27" s="789" t="s">
        <v>33</v>
      </c>
      <c r="C27" s="790"/>
      <c r="D27" s="790"/>
      <c r="E27" s="790"/>
      <c r="F27" s="790"/>
      <c r="G27" s="790"/>
      <c r="H27" s="790"/>
      <c r="I27" s="67"/>
      <c r="J27" s="68" t="s">
        <v>34</v>
      </c>
      <c r="K27" s="791" t="s">
        <v>35</v>
      </c>
      <c r="L27" s="792"/>
      <c r="M27" s="66" t="s">
        <v>36</v>
      </c>
    </row>
    <row r="28" spans="1:13" s="10" customFormat="1" ht="33" customHeight="1" thickBot="1">
      <c r="A28" s="69"/>
      <c r="B28" s="793" t="e">
        <f>+#REF!</f>
        <v>#REF!</v>
      </c>
      <c r="C28" s="794"/>
      <c r="D28" s="794"/>
      <c r="E28" s="794"/>
      <c r="F28" s="794"/>
      <c r="G28" s="794"/>
      <c r="H28" s="794"/>
      <c r="I28" s="795"/>
      <c r="J28" s="70"/>
      <c r="K28" s="796" t="e">
        <f>+#REF!</f>
        <v>#REF!</v>
      </c>
      <c r="L28" s="797"/>
      <c r="M28" s="71" t="e">
        <f>+#REF!</f>
        <v>#REF!</v>
      </c>
    </row>
    <row r="29" spans="1:13" s="10" customFormat="1" ht="15.75">
      <c r="A29" s="72"/>
      <c r="B29" s="73"/>
      <c r="C29" s="73"/>
      <c r="D29" s="73"/>
      <c r="E29" s="73"/>
      <c r="F29" s="73"/>
      <c r="G29" s="73"/>
      <c r="H29" s="73"/>
      <c r="I29" s="73"/>
      <c r="J29" s="73"/>
      <c r="K29" s="73"/>
      <c r="L29" s="73"/>
      <c r="M29" s="74"/>
    </row>
    <row r="30" spans="1:13" s="10" customFormat="1" thickBot="1">
      <c r="A30" s="75" t="s">
        <v>37</v>
      </c>
      <c r="B30" s="76"/>
      <c r="C30" s="76"/>
      <c r="D30" s="76"/>
      <c r="E30" s="76"/>
      <c r="F30" s="76"/>
      <c r="G30" s="76"/>
      <c r="H30" s="76"/>
      <c r="I30" s="76"/>
      <c r="J30" s="76"/>
      <c r="K30" s="76"/>
      <c r="L30" s="76"/>
      <c r="M30" s="77"/>
    </row>
    <row r="31" spans="1:13" s="10" customFormat="1" thickBot="1">
      <c r="A31" s="798" t="s">
        <v>33</v>
      </c>
      <c r="B31" s="799"/>
      <c r="C31" s="799"/>
      <c r="D31" s="799"/>
      <c r="E31" s="799"/>
      <c r="F31" s="799"/>
      <c r="G31" s="800"/>
      <c r="H31" s="801" t="s">
        <v>38</v>
      </c>
      <c r="I31" s="800"/>
      <c r="J31" s="78" t="s">
        <v>39</v>
      </c>
      <c r="K31" s="801" t="s">
        <v>40</v>
      </c>
      <c r="L31" s="800"/>
      <c r="M31" s="79" t="s">
        <v>41</v>
      </c>
    </row>
    <row r="32" spans="1:13" s="10" customFormat="1" ht="15.75">
      <c r="A32" s="779"/>
      <c r="B32" s="780"/>
      <c r="C32" s="780"/>
      <c r="D32" s="780"/>
      <c r="E32" s="780"/>
      <c r="F32" s="780"/>
      <c r="G32" s="781"/>
      <c r="H32" s="782"/>
      <c r="I32" s="783"/>
      <c r="J32" s="80"/>
      <c r="K32" s="784"/>
      <c r="L32" s="785"/>
      <c r="M32" s="81">
        <f t="shared" ref="M32:M37" si="0">+J32*K32</f>
        <v>0</v>
      </c>
    </row>
    <row r="33" spans="1:13" s="10" customFormat="1" ht="15.75">
      <c r="A33" s="770" t="s">
        <v>42</v>
      </c>
      <c r="B33" s="771"/>
      <c r="C33" s="771"/>
      <c r="D33" s="771"/>
      <c r="E33" s="771"/>
      <c r="F33" s="771"/>
      <c r="G33" s="772"/>
      <c r="H33" s="768" t="s">
        <v>6</v>
      </c>
      <c r="I33" s="768"/>
      <c r="J33" s="80">
        <v>437.5</v>
      </c>
      <c r="K33" s="769">
        <v>2.5</v>
      </c>
      <c r="L33" s="769"/>
      <c r="M33" s="81">
        <f t="shared" si="0"/>
        <v>1093.75</v>
      </c>
    </row>
    <row r="34" spans="1:13" s="10" customFormat="1" ht="15.75">
      <c r="A34" s="770"/>
      <c r="B34" s="771"/>
      <c r="C34" s="771"/>
      <c r="D34" s="771"/>
      <c r="E34" s="771"/>
      <c r="F34" s="771"/>
      <c r="G34" s="772"/>
      <c r="H34" s="768"/>
      <c r="I34" s="768"/>
      <c r="J34" s="80"/>
      <c r="K34" s="769"/>
      <c r="L34" s="769"/>
      <c r="M34" s="81">
        <f t="shared" si="0"/>
        <v>0</v>
      </c>
    </row>
    <row r="35" spans="1:13" s="10" customFormat="1" ht="15.75">
      <c r="A35" s="770"/>
      <c r="B35" s="771"/>
      <c r="C35" s="771"/>
      <c r="D35" s="771"/>
      <c r="E35" s="771"/>
      <c r="F35" s="771"/>
      <c r="G35" s="772"/>
      <c r="H35" s="768"/>
      <c r="I35" s="768"/>
      <c r="J35" s="82"/>
      <c r="K35" s="769"/>
      <c r="L35" s="769"/>
      <c r="M35" s="81">
        <f t="shared" si="0"/>
        <v>0</v>
      </c>
    </row>
    <row r="36" spans="1:13" s="10" customFormat="1" ht="15.75">
      <c r="A36" s="770"/>
      <c r="B36" s="771"/>
      <c r="C36" s="771"/>
      <c r="D36" s="802"/>
      <c r="E36" s="771"/>
      <c r="F36" s="771"/>
      <c r="G36" s="772"/>
      <c r="H36" s="768"/>
      <c r="I36" s="768"/>
      <c r="J36" s="82"/>
      <c r="K36" s="769"/>
      <c r="L36" s="769"/>
      <c r="M36" s="81">
        <f t="shared" si="0"/>
        <v>0</v>
      </c>
    </row>
    <row r="37" spans="1:13" s="10" customFormat="1" ht="15.75">
      <c r="A37" s="766"/>
      <c r="B37" s="767"/>
      <c r="C37" s="767"/>
      <c r="D37" s="83"/>
      <c r="E37" s="84"/>
      <c r="F37" s="84"/>
      <c r="G37" s="85"/>
      <c r="H37" s="768"/>
      <c r="I37" s="768"/>
      <c r="J37" s="86"/>
      <c r="K37" s="769"/>
      <c r="L37" s="769"/>
      <c r="M37" s="81">
        <f t="shared" si="0"/>
        <v>0</v>
      </c>
    </row>
    <row r="38" spans="1:13" s="10" customFormat="1" thickBot="1">
      <c r="A38" s="770" t="s">
        <v>43</v>
      </c>
      <c r="B38" s="771"/>
      <c r="C38" s="771"/>
      <c r="D38" s="771"/>
      <c r="E38" s="771"/>
      <c r="F38" s="771"/>
      <c r="G38" s="772"/>
      <c r="H38" s="773"/>
      <c r="I38" s="774"/>
      <c r="J38" s="87"/>
      <c r="K38" s="775">
        <v>0.05</v>
      </c>
      <c r="L38" s="776"/>
      <c r="M38" s="88">
        <f>M63*K38</f>
        <v>400</v>
      </c>
    </row>
    <row r="39" spans="1:13" s="10" customFormat="1" thickBot="1">
      <c r="A39" s="724" t="s">
        <v>44</v>
      </c>
      <c r="B39" s="725"/>
      <c r="C39" s="725"/>
      <c r="D39" s="725"/>
      <c r="E39" s="725"/>
      <c r="F39" s="725"/>
      <c r="G39" s="725"/>
      <c r="H39" s="725"/>
      <c r="I39" s="725"/>
      <c r="J39" s="725"/>
      <c r="K39" s="725"/>
      <c r="L39" s="726"/>
      <c r="M39" s="89">
        <f>SUM(M32:M38)</f>
        <v>1493.75</v>
      </c>
    </row>
    <row r="40" spans="1:13" s="27" customFormat="1" ht="12.75">
      <c r="A40" s="90"/>
      <c r="B40" s="64"/>
      <c r="C40" s="64"/>
      <c r="D40" s="64"/>
      <c r="E40" s="64"/>
      <c r="F40" s="64"/>
      <c r="G40" s="64"/>
      <c r="H40" s="64"/>
      <c r="I40" s="64"/>
      <c r="J40" s="64"/>
      <c r="K40" s="64"/>
      <c r="L40" s="64"/>
      <c r="M40" s="65"/>
    </row>
    <row r="41" spans="1:13" s="10" customFormat="1" thickBot="1">
      <c r="A41" s="91" t="s">
        <v>45</v>
      </c>
      <c r="B41" s="92"/>
      <c r="C41" s="92"/>
      <c r="D41" s="92"/>
      <c r="E41" s="92"/>
      <c r="F41" s="92"/>
      <c r="G41" s="92"/>
      <c r="H41" s="92"/>
      <c r="I41" s="92"/>
      <c r="J41" s="92"/>
      <c r="K41" s="92"/>
      <c r="L41" s="92"/>
      <c r="M41" s="93"/>
    </row>
    <row r="42" spans="1:13" s="10" customFormat="1" ht="15.75">
      <c r="A42" s="752" t="s">
        <v>33</v>
      </c>
      <c r="B42" s="753"/>
      <c r="C42" s="753"/>
      <c r="D42" s="753"/>
      <c r="E42" s="753"/>
      <c r="F42" s="753"/>
      <c r="G42" s="753"/>
      <c r="H42" s="777"/>
      <c r="I42" s="185" t="s">
        <v>35</v>
      </c>
      <c r="J42" s="94" t="s">
        <v>36</v>
      </c>
      <c r="K42" s="778" t="s">
        <v>46</v>
      </c>
      <c r="L42" s="777"/>
      <c r="M42" s="95" t="s">
        <v>41</v>
      </c>
    </row>
    <row r="43" spans="1:13" s="10" customFormat="1" ht="15.75">
      <c r="A43" s="186"/>
      <c r="B43" s="96"/>
      <c r="C43" s="96"/>
      <c r="D43" s="96"/>
      <c r="E43" s="96"/>
      <c r="F43" s="96"/>
      <c r="G43" s="96"/>
      <c r="H43" s="97"/>
      <c r="I43" s="53"/>
      <c r="J43" s="98"/>
      <c r="K43" s="99"/>
      <c r="L43" s="100"/>
      <c r="M43" s="101"/>
    </row>
    <row r="44" spans="1:13" s="10" customFormat="1" ht="15.75">
      <c r="A44" s="186"/>
      <c r="B44" s="96"/>
      <c r="C44" s="96"/>
      <c r="D44" s="96"/>
      <c r="E44" s="96"/>
      <c r="F44" s="96"/>
      <c r="G44" s="96"/>
      <c r="H44" s="97"/>
      <c r="I44" s="53"/>
      <c r="J44" s="98"/>
      <c r="K44" s="99"/>
      <c r="L44" s="100"/>
      <c r="M44" s="101"/>
    </row>
    <row r="45" spans="1:13" s="10" customFormat="1" ht="15.75">
      <c r="A45" s="186"/>
      <c r="B45" s="96"/>
      <c r="C45" s="96"/>
      <c r="D45" s="96"/>
      <c r="E45" s="96"/>
      <c r="F45" s="96"/>
      <c r="G45" s="96"/>
      <c r="H45" s="97"/>
      <c r="I45" s="53"/>
      <c r="J45" s="98"/>
      <c r="K45" s="99"/>
      <c r="L45" s="100"/>
      <c r="M45" s="101"/>
    </row>
    <row r="46" spans="1:13" s="10" customFormat="1" ht="15.75">
      <c r="A46" s="186"/>
      <c r="B46" s="96"/>
      <c r="C46" s="96"/>
      <c r="D46" s="96"/>
      <c r="E46" s="96"/>
      <c r="F46" s="96"/>
      <c r="G46" s="96"/>
      <c r="H46" s="97"/>
      <c r="I46" s="53"/>
      <c r="J46" s="98"/>
      <c r="K46" s="99"/>
      <c r="L46" s="100"/>
      <c r="M46" s="101"/>
    </row>
    <row r="47" spans="1:13" s="10" customFormat="1" ht="15.75">
      <c r="A47" s="186"/>
      <c r="B47" s="96"/>
      <c r="C47" s="96"/>
      <c r="D47" s="96"/>
      <c r="E47" s="96"/>
      <c r="F47" s="96"/>
      <c r="G47" s="96"/>
      <c r="H47" s="97"/>
      <c r="I47" s="53"/>
      <c r="J47" s="98"/>
      <c r="K47" s="99"/>
      <c r="L47" s="100"/>
      <c r="M47" s="101"/>
    </row>
    <row r="48" spans="1:13" s="10" customFormat="1" thickBot="1">
      <c r="A48" s="743"/>
      <c r="B48" s="744"/>
      <c r="C48" s="744"/>
      <c r="D48" s="744"/>
      <c r="E48" s="744"/>
      <c r="F48" s="744"/>
      <c r="G48" s="744"/>
      <c r="H48" s="745"/>
      <c r="I48" s="102"/>
      <c r="J48" s="103"/>
      <c r="K48" s="746"/>
      <c r="L48" s="747"/>
      <c r="M48" s="104"/>
    </row>
    <row r="49" spans="1:13" s="10" customFormat="1" thickBot="1">
      <c r="A49" s="724" t="s">
        <v>44</v>
      </c>
      <c r="B49" s="725"/>
      <c r="C49" s="725"/>
      <c r="D49" s="725"/>
      <c r="E49" s="725"/>
      <c r="F49" s="725"/>
      <c r="G49" s="725"/>
      <c r="H49" s="725"/>
      <c r="I49" s="725"/>
      <c r="J49" s="725"/>
      <c r="K49" s="725"/>
      <c r="L49" s="726"/>
      <c r="M49" s="105">
        <f>SUM(M43:M48)</f>
        <v>0</v>
      </c>
    </row>
    <row r="50" spans="1:13" s="27" customFormat="1" ht="12.75">
      <c r="A50" s="63"/>
      <c r="B50" s="64"/>
      <c r="C50" s="64"/>
      <c r="D50" s="64"/>
      <c r="E50" s="64"/>
      <c r="F50" s="64"/>
      <c r="G50" s="64"/>
      <c r="H50" s="64"/>
      <c r="I50" s="64"/>
      <c r="J50" s="64"/>
      <c r="K50" s="64"/>
      <c r="L50" s="64"/>
      <c r="M50" s="65"/>
    </row>
    <row r="51" spans="1:13" s="10" customFormat="1" thickBot="1">
      <c r="A51" s="91" t="s">
        <v>47</v>
      </c>
      <c r="B51" s="92"/>
      <c r="C51" s="92"/>
      <c r="D51" s="92"/>
      <c r="E51" s="92"/>
      <c r="F51" s="92"/>
      <c r="G51" s="92"/>
      <c r="H51" s="92"/>
      <c r="I51" s="92"/>
      <c r="J51" s="92"/>
      <c r="K51" s="92"/>
      <c r="L51" s="92"/>
      <c r="M51" s="93"/>
    </row>
    <row r="52" spans="1:13" s="10" customFormat="1" ht="15.75">
      <c r="A52" s="727" t="s">
        <v>48</v>
      </c>
      <c r="B52" s="728"/>
      <c r="C52" s="728"/>
      <c r="D52" s="728"/>
      <c r="E52" s="728"/>
      <c r="F52" s="729"/>
      <c r="G52" s="106" t="s">
        <v>35</v>
      </c>
      <c r="H52" s="107" t="s">
        <v>49</v>
      </c>
      <c r="I52" s="108" t="s">
        <v>50</v>
      </c>
      <c r="J52" s="106" t="s">
        <v>51</v>
      </c>
      <c r="K52" s="730" t="s">
        <v>52</v>
      </c>
      <c r="L52" s="729"/>
      <c r="M52" s="109" t="s">
        <v>41</v>
      </c>
    </row>
    <row r="53" spans="1:13" s="10" customFormat="1" ht="15.75">
      <c r="A53" s="731"/>
      <c r="B53" s="732"/>
      <c r="C53" s="732"/>
      <c r="D53" s="732"/>
      <c r="E53" s="732"/>
      <c r="F53" s="733"/>
      <c r="G53" s="110"/>
      <c r="H53" s="86"/>
      <c r="I53" s="111"/>
      <c r="J53" s="86"/>
      <c r="K53" s="734">
        <v>12000</v>
      </c>
      <c r="L53" s="735"/>
      <c r="M53" s="112">
        <f>J53*K53</f>
        <v>0</v>
      </c>
    </row>
    <row r="54" spans="1:13" s="10" customFormat="1" ht="15.75">
      <c r="A54" s="113"/>
      <c r="B54" s="114"/>
      <c r="C54" s="114"/>
      <c r="D54" s="114"/>
      <c r="E54" s="114"/>
      <c r="F54" s="114"/>
      <c r="G54" s="115"/>
      <c r="H54" s="86"/>
      <c r="I54" s="86"/>
      <c r="J54" s="86"/>
      <c r="K54" s="116"/>
      <c r="L54" s="117"/>
      <c r="M54" s="118"/>
    </row>
    <row r="55" spans="1:13" s="10" customFormat="1" thickBot="1">
      <c r="A55" s="181"/>
      <c r="B55" s="182"/>
      <c r="C55" s="182"/>
      <c r="D55" s="182"/>
      <c r="E55" s="182"/>
      <c r="F55" s="182"/>
      <c r="G55" s="119"/>
      <c r="H55" s="119"/>
      <c r="I55" s="119"/>
      <c r="J55" s="119"/>
      <c r="K55" s="736"/>
      <c r="L55" s="737"/>
      <c r="M55" s="120"/>
    </row>
    <row r="56" spans="1:13" s="10" customFormat="1" thickBot="1">
      <c r="A56" s="756" t="s">
        <v>44</v>
      </c>
      <c r="B56" s="750"/>
      <c r="C56" s="750"/>
      <c r="D56" s="750"/>
      <c r="E56" s="750"/>
      <c r="F56" s="750"/>
      <c r="G56" s="750"/>
      <c r="H56" s="750"/>
      <c r="I56" s="750"/>
      <c r="J56" s="750"/>
      <c r="K56" s="750"/>
      <c r="L56" s="751"/>
      <c r="M56" s="121">
        <f>SUM(M53:M55)</f>
        <v>0</v>
      </c>
    </row>
    <row r="57" spans="1:13" s="27" customFormat="1" ht="12.75">
      <c r="A57" s="63"/>
      <c r="B57" s="64"/>
      <c r="C57" s="64"/>
      <c r="D57" s="64"/>
      <c r="E57" s="64"/>
      <c r="F57" s="64"/>
      <c r="G57" s="64"/>
      <c r="H57" s="64"/>
      <c r="I57" s="64"/>
      <c r="J57" s="64"/>
      <c r="K57" s="64"/>
      <c r="L57" s="64"/>
      <c r="M57" s="65"/>
    </row>
    <row r="58" spans="1:13" s="10" customFormat="1" thickBot="1">
      <c r="A58" s="91" t="s">
        <v>54</v>
      </c>
      <c r="B58" s="92"/>
      <c r="C58" s="92"/>
      <c r="D58" s="92"/>
      <c r="E58" s="92"/>
      <c r="F58" s="92"/>
      <c r="G58" s="92"/>
      <c r="H58" s="92"/>
      <c r="I58" s="92"/>
      <c r="J58" s="92"/>
      <c r="K58" s="92"/>
      <c r="L58" s="92"/>
      <c r="M58" s="93"/>
    </row>
    <row r="59" spans="1:13" s="10" customFormat="1" ht="31.5">
      <c r="A59" s="757" t="s">
        <v>55</v>
      </c>
      <c r="B59" s="758"/>
      <c r="C59" s="758"/>
      <c r="D59" s="758"/>
      <c r="E59" s="758"/>
      <c r="F59" s="758"/>
      <c r="G59" s="758"/>
      <c r="H59" s="106" t="s">
        <v>56</v>
      </c>
      <c r="I59" s="108" t="s">
        <v>57</v>
      </c>
      <c r="J59" s="107" t="s">
        <v>58</v>
      </c>
      <c r="K59" s="759" t="s">
        <v>40</v>
      </c>
      <c r="L59" s="760"/>
      <c r="M59" s="122" t="s">
        <v>41</v>
      </c>
    </row>
    <row r="60" spans="1:13" s="10" customFormat="1" ht="15.75">
      <c r="A60" s="761" t="s">
        <v>59</v>
      </c>
      <c r="B60" s="762"/>
      <c r="C60" s="762"/>
      <c r="D60" s="762"/>
      <c r="E60" s="762"/>
      <c r="F60" s="762"/>
      <c r="G60" s="763"/>
      <c r="H60" s="123">
        <v>38918.91891891892</v>
      </c>
      <c r="I60" s="124">
        <v>1.85</v>
      </c>
      <c r="J60" s="125">
        <f>+H60*I60</f>
        <v>72000</v>
      </c>
      <c r="K60" s="764">
        <v>15</v>
      </c>
      <c r="L60" s="765"/>
      <c r="M60" s="126">
        <f>J60/K60</f>
        <v>4800</v>
      </c>
    </row>
    <row r="61" spans="1:13" s="10" customFormat="1" ht="15.75">
      <c r="A61" s="761" t="s">
        <v>60</v>
      </c>
      <c r="B61" s="762"/>
      <c r="C61" s="762"/>
      <c r="D61" s="762"/>
      <c r="E61" s="762"/>
      <c r="F61" s="762"/>
      <c r="G61" s="763"/>
      <c r="H61" s="123">
        <v>25945.945945945947</v>
      </c>
      <c r="I61" s="124">
        <v>1.85</v>
      </c>
      <c r="J61" s="125">
        <f>+H61*I61</f>
        <v>48000.000000000007</v>
      </c>
      <c r="K61" s="764">
        <f>+K60</f>
        <v>15</v>
      </c>
      <c r="L61" s="765"/>
      <c r="M61" s="126">
        <f>J61/K61</f>
        <v>3200.0000000000005</v>
      </c>
    </row>
    <row r="62" spans="1:13" s="10" customFormat="1" thickBot="1">
      <c r="A62" s="748"/>
      <c r="B62" s="749"/>
      <c r="C62" s="749"/>
      <c r="D62" s="749"/>
      <c r="E62" s="749"/>
      <c r="F62" s="749"/>
      <c r="G62" s="749"/>
      <c r="H62" s="119"/>
      <c r="I62" s="119"/>
      <c r="J62" s="119"/>
      <c r="K62" s="736"/>
      <c r="L62" s="737"/>
      <c r="M62" s="120"/>
    </row>
    <row r="63" spans="1:13" s="10" customFormat="1" thickBot="1">
      <c r="A63" s="724" t="s">
        <v>44</v>
      </c>
      <c r="B63" s="725"/>
      <c r="C63" s="725"/>
      <c r="D63" s="725"/>
      <c r="E63" s="725"/>
      <c r="F63" s="725"/>
      <c r="G63" s="725"/>
      <c r="H63" s="750"/>
      <c r="I63" s="750"/>
      <c r="J63" s="750"/>
      <c r="K63" s="750"/>
      <c r="L63" s="751"/>
      <c r="M63" s="121">
        <f>SUM(M60:M62)</f>
        <v>8000</v>
      </c>
    </row>
    <row r="64" spans="1:13" s="27" customFormat="1" ht="13.5" thickBot="1">
      <c r="A64" s="63"/>
      <c r="B64" s="64"/>
      <c r="C64" s="64"/>
      <c r="D64" s="64"/>
      <c r="E64" s="64"/>
      <c r="F64" s="64"/>
      <c r="G64" s="64"/>
      <c r="H64" s="64"/>
      <c r="I64" s="64"/>
      <c r="J64" s="64"/>
      <c r="K64" s="64"/>
      <c r="L64" s="64"/>
      <c r="M64" s="65"/>
    </row>
    <row r="65" spans="1:13" s="10" customFormat="1" thickBot="1">
      <c r="A65" s="724" t="s">
        <v>61</v>
      </c>
      <c r="B65" s="725"/>
      <c r="C65" s="725"/>
      <c r="D65" s="725"/>
      <c r="E65" s="725"/>
      <c r="F65" s="725"/>
      <c r="G65" s="725"/>
      <c r="H65" s="725"/>
      <c r="I65" s="725"/>
      <c r="J65" s="725"/>
      <c r="K65" s="725"/>
      <c r="L65" s="726"/>
      <c r="M65" s="127">
        <f>M39+M49+M56+M63</f>
        <v>9493.75</v>
      </c>
    </row>
    <row r="66" spans="1:13" s="27" customFormat="1" ht="12.75">
      <c r="A66" s="63"/>
      <c r="B66" s="64"/>
      <c r="C66" s="64"/>
      <c r="D66" s="64"/>
      <c r="E66" s="64"/>
      <c r="F66" s="64"/>
      <c r="G66" s="64"/>
      <c r="H66" s="64"/>
      <c r="I66" s="64"/>
      <c r="J66" s="64"/>
      <c r="K66" s="64"/>
      <c r="L66" s="64"/>
      <c r="M66" s="65"/>
    </row>
    <row r="67" spans="1:13" s="10" customFormat="1" thickBot="1">
      <c r="A67" s="91" t="s">
        <v>62</v>
      </c>
      <c r="B67" s="92"/>
      <c r="C67" s="92"/>
      <c r="D67" s="92"/>
      <c r="E67" s="92"/>
      <c r="F67" s="92"/>
      <c r="G67" s="92"/>
      <c r="H67" s="92"/>
      <c r="I67" s="92"/>
      <c r="J67" s="92"/>
      <c r="K67" s="92"/>
      <c r="L67" s="92"/>
      <c r="M67" s="93"/>
    </row>
    <row r="68" spans="1:13" s="10" customFormat="1" ht="15.75">
      <c r="A68" s="752" t="s">
        <v>63</v>
      </c>
      <c r="B68" s="753"/>
      <c r="C68" s="753"/>
      <c r="D68" s="753"/>
      <c r="E68" s="753"/>
      <c r="F68" s="753"/>
      <c r="G68" s="753"/>
      <c r="H68" s="183"/>
      <c r="I68" s="184"/>
      <c r="J68" s="128" t="s">
        <v>64</v>
      </c>
      <c r="K68" s="754" t="s">
        <v>65</v>
      </c>
      <c r="L68" s="755"/>
      <c r="M68" s="129"/>
    </row>
    <row r="69" spans="1:13" s="10" customFormat="1" ht="15.75">
      <c r="A69" s="718" t="s">
        <v>66</v>
      </c>
      <c r="B69" s="719"/>
      <c r="C69" s="719"/>
      <c r="D69" s="719"/>
      <c r="E69" s="719"/>
      <c r="F69" s="719"/>
      <c r="G69" s="719"/>
      <c r="H69" s="130"/>
      <c r="I69" s="131"/>
      <c r="J69" s="132">
        <v>0.25</v>
      </c>
      <c r="K69" s="720">
        <f>M65*J69</f>
        <v>2373.4375</v>
      </c>
      <c r="L69" s="721"/>
      <c r="M69" s="133"/>
    </row>
    <row r="70" spans="1:13" s="10" customFormat="1" ht="15.75">
      <c r="A70" s="134" t="s">
        <v>67</v>
      </c>
      <c r="B70" s="135"/>
      <c r="C70" s="135"/>
      <c r="D70" s="135"/>
      <c r="E70" s="135"/>
      <c r="F70" s="135"/>
      <c r="G70" s="135"/>
      <c r="H70" s="130"/>
      <c r="I70" s="131"/>
      <c r="J70" s="132">
        <v>0</v>
      </c>
      <c r="K70" s="720">
        <f>M65*J70</f>
        <v>0</v>
      </c>
      <c r="L70" s="721"/>
      <c r="M70" s="133"/>
    </row>
    <row r="71" spans="1:13" s="10" customFormat="1" thickBot="1">
      <c r="A71" s="136" t="s">
        <v>68</v>
      </c>
      <c r="B71" s="137"/>
      <c r="C71" s="137"/>
      <c r="D71" s="137"/>
      <c r="E71" s="137"/>
      <c r="F71" s="137"/>
      <c r="G71" s="137"/>
      <c r="H71" s="138"/>
      <c r="I71" s="139"/>
      <c r="J71" s="140">
        <v>0.05</v>
      </c>
      <c r="K71" s="722">
        <f>M65*J71</f>
        <v>474.6875</v>
      </c>
      <c r="L71" s="723"/>
      <c r="M71" s="133"/>
    </row>
    <row r="72" spans="1:13" s="10" customFormat="1" thickBot="1">
      <c r="A72" s="724" t="s">
        <v>44</v>
      </c>
      <c r="B72" s="725"/>
      <c r="C72" s="725"/>
      <c r="D72" s="725"/>
      <c r="E72" s="725"/>
      <c r="F72" s="725"/>
      <c r="G72" s="725"/>
      <c r="H72" s="725"/>
      <c r="I72" s="725"/>
      <c r="J72" s="725"/>
      <c r="K72" s="725"/>
      <c r="L72" s="726"/>
      <c r="M72" s="141">
        <f>K69+K70+K71</f>
        <v>2848.125</v>
      </c>
    </row>
    <row r="73" spans="1:13" s="27" customFormat="1" ht="13.5" thickBot="1">
      <c r="A73" s="63"/>
      <c r="B73" s="64"/>
      <c r="C73" s="64"/>
      <c r="D73" s="64"/>
      <c r="E73" s="64"/>
      <c r="F73" s="64"/>
      <c r="G73" s="64"/>
      <c r="H73" s="64"/>
      <c r="I73" s="64"/>
      <c r="J73" s="64"/>
      <c r="K73" s="64"/>
      <c r="L73" s="64"/>
      <c r="M73" s="65"/>
    </row>
    <row r="74" spans="1:13" s="10" customFormat="1" thickBot="1">
      <c r="A74" s="724" t="s">
        <v>69</v>
      </c>
      <c r="B74" s="725"/>
      <c r="C74" s="725"/>
      <c r="D74" s="725"/>
      <c r="E74" s="725"/>
      <c r="F74" s="725"/>
      <c r="G74" s="725"/>
      <c r="H74" s="725"/>
      <c r="I74" s="725"/>
      <c r="J74" s="725"/>
      <c r="K74" s="725"/>
      <c r="L74" s="726"/>
      <c r="M74" s="142">
        <f>M65+M72</f>
        <v>12341.875</v>
      </c>
    </row>
    <row r="75" spans="1:13" s="10" customFormat="1" ht="15.75">
      <c r="A75" s="143"/>
      <c r="B75" s="144"/>
      <c r="C75" s="144"/>
      <c r="D75" s="144"/>
      <c r="E75" s="144"/>
      <c r="F75" s="144"/>
      <c r="G75" s="144"/>
      <c r="H75" s="144"/>
      <c r="I75" s="144"/>
      <c r="J75" s="144"/>
      <c r="K75" s="144"/>
      <c r="L75" s="144"/>
      <c r="M75" s="145"/>
    </row>
    <row r="76" spans="1:13" s="10" customFormat="1" ht="15.75">
      <c r="A76" s="146"/>
      <c r="B76" s="35"/>
      <c r="C76" s="35"/>
      <c r="D76" s="35"/>
      <c r="E76" s="35"/>
      <c r="F76" s="35"/>
      <c r="G76" s="35"/>
      <c r="H76" s="35"/>
      <c r="I76" s="35"/>
      <c r="J76" s="35"/>
      <c r="K76" s="35"/>
      <c r="L76" s="35"/>
      <c r="M76" s="37"/>
    </row>
    <row r="77" spans="1:13" s="10" customFormat="1" ht="15.75">
      <c r="A77" s="146"/>
      <c r="B77" s="35"/>
      <c r="C77" s="35"/>
      <c r="D77" s="46" t="s">
        <v>70</v>
      </c>
      <c r="E77" s="46"/>
      <c r="F77" s="46"/>
      <c r="G77" s="46"/>
      <c r="H77" s="46"/>
      <c r="I77" s="46"/>
      <c r="J77" s="35"/>
      <c r="K77" s="35"/>
      <c r="L77" s="35"/>
      <c r="M77" s="37"/>
    </row>
    <row r="78" spans="1:13" s="10" customFormat="1" ht="15.75">
      <c r="A78" s="146"/>
      <c r="B78" s="35"/>
      <c r="C78" s="35"/>
      <c r="D78" s="35" t="s">
        <v>71</v>
      </c>
      <c r="E78" s="35"/>
      <c r="F78" s="35"/>
      <c r="G78" s="35"/>
      <c r="H78" s="35"/>
      <c r="I78" s="35"/>
      <c r="J78" s="35"/>
      <c r="K78" s="35"/>
      <c r="L78" s="35"/>
      <c r="M78" s="37"/>
    </row>
    <row r="79" spans="1:13" s="10" customFormat="1" ht="15.75">
      <c r="A79" s="146"/>
      <c r="B79" s="35"/>
      <c r="C79" s="35"/>
      <c r="D79" s="35" t="s">
        <v>72</v>
      </c>
      <c r="E79" s="35"/>
      <c r="F79" s="35"/>
      <c r="G79" s="35"/>
      <c r="H79" s="35"/>
      <c r="I79" s="35"/>
      <c r="J79" s="35"/>
      <c r="K79" s="35"/>
      <c r="L79" s="35"/>
      <c r="M79" s="37"/>
    </row>
    <row r="80" spans="1:13" s="10" customFormat="1" ht="15.75">
      <c r="A80" s="146"/>
      <c r="B80" s="35"/>
      <c r="C80" s="35"/>
      <c r="D80" s="35" t="s">
        <v>73</v>
      </c>
      <c r="E80" s="35"/>
      <c r="F80" s="35"/>
      <c r="G80" s="35"/>
      <c r="H80" s="35"/>
      <c r="I80" s="35"/>
      <c r="J80" s="35"/>
      <c r="K80" s="35"/>
      <c r="L80" s="35"/>
      <c r="M80" s="37"/>
    </row>
    <row r="81" spans="1:13" s="27" customFormat="1" ht="13.5" thickBot="1">
      <c r="A81" s="147"/>
      <c r="B81" s="148"/>
      <c r="C81" s="148"/>
      <c r="D81" s="148"/>
      <c r="E81" s="148" t="s">
        <v>74</v>
      </c>
      <c r="F81" s="148"/>
      <c r="G81" s="148"/>
      <c r="H81" s="148"/>
      <c r="I81" s="148"/>
      <c r="J81" s="148"/>
      <c r="K81" s="148"/>
      <c r="L81" s="148"/>
      <c r="M81" s="149"/>
    </row>
    <row r="82" spans="1:13" s="10" customFormat="1" ht="15.75">
      <c r="A82" s="150" t="s">
        <v>75</v>
      </c>
      <c r="B82" s="151"/>
      <c r="C82" s="151"/>
      <c r="D82" s="151"/>
      <c r="E82" s="151"/>
      <c r="F82" s="151"/>
      <c r="G82" s="151"/>
      <c r="H82" s="151"/>
      <c r="I82" s="151"/>
      <c r="J82" s="151"/>
      <c r="K82" s="151"/>
      <c r="L82" s="151"/>
      <c r="M82" s="152"/>
    </row>
    <row r="83" spans="1:13" s="10" customFormat="1" ht="15.75">
      <c r="A83" s="153"/>
      <c r="B83" s="154"/>
      <c r="C83" s="154"/>
      <c r="D83" s="154"/>
      <c r="E83" s="154"/>
      <c r="F83" s="154"/>
      <c r="G83" s="154"/>
      <c r="H83" s="154"/>
      <c r="I83" s="154"/>
      <c r="J83" s="154"/>
      <c r="K83" s="154"/>
      <c r="L83" s="154"/>
      <c r="M83" s="155"/>
    </row>
    <row r="84" spans="1:13" s="10" customFormat="1" ht="15.75">
      <c r="A84" s="153"/>
      <c r="B84" s="154"/>
      <c r="C84" s="154"/>
      <c r="D84" s="154"/>
      <c r="E84" s="154"/>
      <c r="F84" s="154"/>
      <c r="G84" s="154"/>
      <c r="H84" s="154"/>
      <c r="I84" s="154"/>
      <c r="J84" s="154"/>
      <c r="K84" s="154"/>
      <c r="L84" s="154"/>
      <c r="M84" s="155"/>
    </row>
    <row r="85" spans="1:13" s="10" customFormat="1" ht="15.75">
      <c r="A85" s="153"/>
      <c r="B85" s="154"/>
      <c r="C85" s="154"/>
      <c r="D85" s="154"/>
      <c r="E85" s="154"/>
      <c r="F85" s="154"/>
      <c r="G85" s="154"/>
      <c r="H85" s="154"/>
      <c r="I85" s="154"/>
      <c r="J85" s="154"/>
      <c r="K85" s="154"/>
      <c r="L85" s="154"/>
      <c r="M85" s="155"/>
    </row>
    <row r="86" spans="1:13" s="10" customFormat="1" thickBot="1">
      <c r="A86" s="156"/>
      <c r="B86" s="157"/>
      <c r="C86" s="157"/>
      <c r="D86" s="157"/>
      <c r="E86" s="157"/>
      <c r="F86" s="157"/>
      <c r="G86" s="157"/>
      <c r="H86" s="157"/>
      <c r="I86" s="157"/>
      <c r="J86" s="157"/>
      <c r="K86" s="157"/>
      <c r="L86" s="157"/>
      <c r="M86" s="158"/>
    </row>
    <row r="87" spans="1:13" s="27" customFormat="1" ht="12.75">
      <c r="A87" s="147"/>
      <c r="B87" s="148"/>
      <c r="C87" s="148"/>
      <c r="D87" s="148"/>
      <c r="E87" s="148"/>
      <c r="F87" s="148"/>
      <c r="G87" s="148"/>
      <c r="H87" s="148"/>
      <c r="I87" s="148"/>
      <c r="J87" s="148"/>
      <c r="K87" s="148"/>
      <c r="L87" s="148"/>
      <c r="M87" s="149"/>
    </row>
    <row r="88" spans="1:13" s="10" customFormat="1" ht="15.75">
      <c r="A88" s="159" t="s">
        <v>76</v>
      </c>
      <c r="B88" s="55"/>
      <c r="C88" s="55"/>
      <c r="D88" s="55"/>
      <c r="E88" s="55"/>
      <c r="F88" s="55"/>
      <c r="G88" s="55"/>
      <c r="H88" s="55"/>
      <c r="I88" s="55"/>
      <c r="J88" s="55"/>
      <c r="K88" s="55"/>
      <c r="L88" s="55"/>
      <c r="M88" s="58"/>
    </row>
    <row r="89" spans="1:13" s="10" customFormat="1" ht="15.75">
      <c r="A89" s="708" t="s">
        <v>77</v>
      </c>
      <c r="B89" s="709"/>
      <c r="C89" s="709"/>
      <c r="D89" s="709"/>
      <c r="E89" s="709"/>
      <c r="F89" s="709"/>
      <c r="G89" s="709"/>
      <c r="H89" s="709"/>
      <c r="I89" s="709"/>
      <c r="J89" s="709"/>
      <c r="K89" s="709"/>
      <c r="L89" s="709"/>
      <c r="M89" s="710"/>
    </row>
    <row r="90" spans="1:13" s="10" customFormat="1" ht="15.75">
      <c r="A90" s="708"/>
      <c r="B90" s="709"/>
      <c r="C90" s="709"/>
      <c r="D90" s="709"/>
      <c r="E90" s="709"/>
      <c r="F90" s="709"/>
      <c r="G90" s="709"/>
      <c r="H90" s="709"/>
      <c r="I90" s="709"/>
      <c r="J90" s="709"/>
      <c r="K90" s="709"/>
      <c r="L90" s="709"/>
      <c r="M90" s="710"/>
    </row>
    <row r="91" spans="1:13" s="10" customFormat="1" ht="15.75">
      <c r="A91" s="711" t="s">
        <v>78</v>
      </c>
      <c r="B91" s="712"/>
      <c r="C91" s="712"/>
      <c r="D91" s="712"/>
      <c r="E91" s="712"/>
      <c r="F91" s="712"/>
      <c r="G91" s="712"/>
      <c r="H91" s="712"/>
      <c r="I91" s="712"/>
      <c r="J91" s="712"/>
      <c r="K91" s="712"/>
      <c r="L91" s="712"/>
      <c r="M91" s="713"/>
    </row>
    <row r="92" spans="1:13" s="10" customFormat="1" ht="15.75">
      <c r="A92" s="711"/>
      <c r="B92" s="712"/>
      <c r="C92" s="712"/>
      <c r="D92" s="712"/>
      <c r="E92" s="712"/>
      <c r="F92" s="712"/>
      <c r="G92" s="712"/>
      <c r="H92" s="712"/>
      <c r="I92" s="712"/>
      <c r="J92" s="712"/>
      <c r="K92" s="712"/>
      <c r="L92" s="712"/>
      <c r="M92" s="713"/>
    </row>
    <row r="93" spans="1:13" s="10" customFormat="1" ht="15.75">
      <c r="A93" s="178"/>
      <c r="B93" s="179"/>
      <c r="C93" s="179"/>
      <c r="D93" s="179"/>
      <c r="E93" s="179"/>
      <c r="F93" s="179"/>
      <c r="G93" s="179"/>
      <c r="H93" s="179"/>
      <c r="I93" s="179"/>
      <c r="J93" s="179"/>
      <c r="K93" s="179"/>
      <c r="L93" s="179"/>
      <c r="M93" s="180"/>
    </row>
    <row r="94" spans="1:13" s="10" customFormat="1" ht="15.75">
      <c r="A94" s="159"/>
      <c r="B94" s="55"/>
      <c r="C94" s="55"/>
      <c r="D94" s="55"/>
      <c r="E94" s="55"/>
      <c r="F94" s="55"/>
      <c r="G94" s="55"/>
      <c r="H94" s="55"/>
      <c r="I94" s="55"/>
      <c r="J94" s="55"/>
      <c r="K94" s="55"/>
      <c r="L94" s="55"/>
      <c r="M94" s="58"/>
    </row>
    <row r="95" spans="1:13" s="10" customFormat="1" ht="15.75">
      <c r="A95" s="146"/>
      <c r="B95" s="35"/>
      <c r="C95" s="35"/>
      <c r="D95" s="35" t="s">
        <v>70</v>
      </c>
      <c r="E95" s="46"/>
      <c r="F95" s="46"/>
      <c r="G95" s="35"/>
      <c r="H95" s="35"/>
      <c r="I95" s="35"/>
      <c r="J95" s="35"/>
      <c r="K95" s="35"/>
      <c r="L95" s="35"/>
      <c r="M95" s="37"/>
    </row>
    <row r="96" spans="1:13" s="10" customFormat="1" ht="15.75">
      <c r="A96" s="146"/>
      <c r="B96" s="35"/>
      <c r="C96" s="35"/>
      <c r="D96" s="160" t="s">
        <v>71</v>
      </c>
      <c r="E96" s="35"/>
      <c r="F96" s="35"/>
      <c r="G96" s="160"/>
      <c r="H96" s="160"/>
      <c r="I96" s="160"/>
      <c r="J96" s="35"/>
      <c r="K96" s="35"/>
      <c r="L96" s="35"/>
      <c r="M96" s="37"/>
    </row>
    <row r="97" spans="1:13" s="10" customFormat="1" ht="15.75">
      <c r="A97" s="146"/>
      <c r="B97" s="35"/>
      <c r="C97" s="35"/>
      <c r="D97" s="161" t="s">
        <v>79</v>
      </c>
      <c r="E97" s="35"/>
      <c r="F97" s="35"/>
      <c r="G97" s="161"/>
      <c r="H97" s="161"/>
      <c r="I97" s="161"/>
      <c r="J97" s="35"/>
      <c r="K97" s="35"/>
      <c r="L97" s="35"/>
      <c r="M97" s="37"/>
    </row>
    <row r="98" spans="1:13" s="10" customFormat="1" ht="15.75">
      <c r="A98" s="162"/>
      <c r="B98" s="55"/>
      <c r="C98" s="55"/>
      <c r="D98" s="35" t="s">
        <v>73</v>
      </c>
      <c r="E98" s="35"/>
      <c r="F98" s="35"/>
      <c r="G98" s="35"/>
      <c r="H98" s="35"/>
      <c r="I98" s="35"/>
      <c r="J98" s="55"/>
      <c r="K98" s="55"/>
      <c r="L98" s="55"/>
      <c r="M98" s="58"/>
    </row>
    <row r="99" spans="1:13" s="27" customFormat="1" ht="12.75">
      <c r="A99" s="163"/>
      <c r="B99" s="50"/>
      <c r="C99" s="50"/>
      <c r="D99" s="50"/>
      <c r="E99" s="148"/>
      <c r="F99" s="148"/>
      <c r="G99" s="148"/>
      <c r="H99" s="148"/>
      <c r="I99" s="148"/>
      <c r="J99" s="50"/>
      <c r="K99" s="50"/>
      <c r="L99" s="50"/>
      <c r="M99" s="51"/>
    </row>
    <row r="100" spans="1:13" s="167" customFormat="1" ht="12.75">
      <c r="A100" s="164" t="s">
        <v>80</v>
      </c>
      <c r="B100" s="165"/>
      <c r="C100" s="165"/>
      <c r="D100" s="166"/>
      <c r="E100" s="166"/>
      <c r="F100" s="166"/>
      <c r="G100" s="166"/>
      <c r="H100" s="166"/>
      <c r="I100" s="714"/>
      <c r="J100" s="714"/>
      <c r="K100" s="714"/>
      <c r="L100" s="714"/>
      <c r="M100" s="715"/>
    </row>
    <row r="101" spans="1:13" s="167" customFormat="1" ht="13.5" thickBot="1">
      <c r="A101" s="168" t="s">
        <v>81</v>
      </c>
      <c r="B101" s="169"/>
      <c r="C101" s="169"/>
      <c r="D101" s="170"/>
      <c r="E101" s="170"/>
      <c r="F101" s="170"/>
      <c r="G101" s="170"/>
      <c r="H101" s="170"/>
      <c r="I101" s="716"/>
      <c r="J101" s="716"/>
      <c r="K101" s="716"/>
      <c r="L101" s="716"/>
      <c r="M101" s="717"/>
    </row>
    <row r="102" spans="1:13">
      <c r="A102" s="803"/>
      <c r="B102" s="804"/>
      <c r="C102" s="809"/>
      <c r="D102" s="809"/>
      <c r="E102" s="809"/>
      <c r="F102" s="809"/>
      <c r="G102" s="809"/>
      <c r="H102" s="809"/>
      <c r="I102" s="810"/>
      <c r="J102" s="811" t="s">
        <v>7</v>
      </c>
      <c r="K102" s="813"/>
      <c r="L102" s="814"/>
      <c r="M102" s="815"/>
    </row>
    <row r="103" spans="1:13">
      <c r="A103" s="805"/>
      <c r="B103" s="806"/>
      <c r="C103" s="819" t="s">
        <v>8</v>
      </c>
      <c r="D103" s="819"/>
      <c r="E103" s="819"/>
      <c r="F103" s="819"/>
      <c r="G103" s="819"/>
      <c r="H103" s="819"/>
      <c r="I103" s="820"/>
      <c r="J103" s="812"/>
      <c r="K103" s="816"/>
      <c r="L103" s="817"/>
      <c r="M103" s="818"/>
    </row>
    <row r="104" spans="1:13">
      <c r="A104" s="805"/>
      <c r="B104" s="806"/>
      <c r="C104" s="819" t="s">
        <v>0</v>
      </c>
      <c r="D104" s="819"/>
      <c r="E104" s="819"/>
      <c r="F104" s="819"/>
      <c r="G104" s="819"/>
      <c r="H104" s="819"/>
      <c r="I104" s="820"/>
      <c r="J104" s="821" t="s">
        <v>9</v>
      </c>
      <c r="K104" s="833"/>
      <c r="L104" s="834"/>
      <c r="M104" s="835"/>
    </row>
    <row r="105" spans="1:13">
      <c r="A105" s="805"/>
      <c r="B105" s="806"/>
      <c r="C105" s="819" t="s">
        <v>10</v>
      </c>
      <c r="D105" s="819"/>
      <c r="E105" s="819"/>
      <c r="F105" s="819"/>
      <c r="G105" s="819"/>
      <c r="H105" s="819"/>
      <c r="I105" s="820"/>
      <c r="J105" s="822"/>
      <c r="K105" s="836"/>
      <c r="L105" s="837"/>
      <c r="M105" s="838"/>
    </row>
    <row r="106" spans="1:13">
      <c r="A106" s="805"/>
      <c r="B106" s="806"/>
      <c r="C106" s="819" t="s">
        <v>11</v>
      </c>
      <c r="D106" s="819"/>
      <c r="E106" s="819"/>
      <c r="F106" s="819"/>
      <c r="G106" s="819"/>
      <c r="H106" s="819"/>
      <c r="I106" s="820"/>
      <c r="J106" s="821" t="s">
        <v>12</v>
      </c>
      <c r="K106" s="840"/>
      <c r="L106" s="840" t="s">
        <v>13</v>
      </c>
      <c r="M106" s="842"/>
    </row>
    <row r="107" spans="1:13" ht="17.25" thickBot="1">
      <c r="A107" s="807"/>
      <c r="B107" s="808"/>
      <c r="C107" s="2"/>
      <c r="D107" s="2"/>
      <c r="E107" s="2"/>
      <c r="F107" s="2"/>
      <c r="G107" s="2"/>
      <c r="H107" s="2"/>
      <c r="I107" s="3"/>
      <c r="J107" s="839"/>
      <c r="K107" s="841"/>
      <c r="L107" s="841"/>
      <c r="M107" s="843"/>
    </row>
    <row r="108" spans="1:13" s="10" customFormat="1" ht="15.75">
      <c r="A108" s="4"/>
      <c r="B108" s="5"/>
      <c r="C108" s="5"/>
      <c r="D108" s="5"/>
      <c r="E108" s="5"/>
      <c r="F108" s="5"/>
      <c r="G108" s="6"/>
      <c r="H108" s="5"/>
      <c r="I108" s="5"/>
      <c r="J108" s="7" t="s">
        <v>14</v>
      </c>
      <c r="K108" s="8"/>
      <c r="L108" s="8"/>
      <c r="M108" s="9"/>
    </row>
    <row r="109" spans="1:13" s="10" customFormat="1" ht="15.75">
      <c r="A109" s="11"/>
      <c r="B109" s="12"/>
      <c r="C109" s="12"/>
      <c r="D109" s="12"/>
      <c r="E109" s="12"/>
      <c r="F109" s="12"/>
      <c r="G109" s="13"/>
      <c r="H109" s="12"/>
      <c r="I109" s="12"/>
      <c r="J109" s="14"/>
      <c r="K109" s="15" t="s">
        <v>15</v>
      </c>
      <c r="L109" s="15" t="s">
        <v>16</v>
      </c>
      <c r="M109" s="16" t="s">
        <v>17</v>
      </c>
    </row>
    <row r="110" spans="1:13" s="10" customFormat="1" ht="15.75">
      <c r="A110" s="823" t="s">
        <v>18</v>
      </c>
      <c r="B110" s="824"/>
      <c r="C110" s="824"/>
      <c r="D110" s="824"/>
      <c r="E110" s="12" t="s">
        <v>19</v>
      </c>
      <c r="F110" s="12"/>
      <c r="G110" s="17"/>
      <c r="H110" s="825" t="s">
        <v>20</v>
      </c>
      <c r="I110" s="825"/>
      <c r="J110" s="18" t="s">
        <v>19</v>
      </c>
      <c r="K110" s="15"/>
      <c r="L110" s="15"/>
      <c r="M110" s="16"/>
    </row>
    <row r="111" spans="1:13" s="10" customFormat="1" ht="15.75">
      <c r="A111" s="19" t="s">
        <v>21</v>
      </c>
      <c r="B111" s="20"/>
      <c r="C111" s="826"/>
      <c r="D111" s="826"/>
      <c r="E111" s="187"/>
      <c r="F111" s="21"/>
      <c r="G111" s="20"/>
      <c r="H111" s="17"/>
      <c r="I111" s="22" t="s">
        <v>22</v>
      </c>
      <c r="J111" s="23"/>
      <c r="K111" s="187"/>
      <c r="L111" s="187"/>
      <c r="M111" s="24"/>
    </row>
    <row r="112" spans="1:13" s="27" customFormat="1" ht="13.5" thickBot="1">
      <c r="A112" s="25"/>
      <c r="B112" s="26"/>
      <c r="C112" s="188"/>
      <c r="D112" s="188"/>
      <c r="E112" s="188"/>
      <c r="F112" s="188"/>
      <c r="G112" s="26"/>
      <c r="H112" s="188"/>
      <c r="I112" s="26"/>
      <c r="J112" s="188"/>
      <c r="K112" s="827"/>
      <c r="L112" s="827"/>
      <c r="M112" s="828"/>
    </row>
    <row r="113" spans="1:13" s="27" customFormat="1" ht="12.75">
      <c r="A113" s="28"/>
      <c r="B113" s="29"/>
      <c r="C113" s="29"/>
      <c r="D113" s="29"/>
      <c r="E113" s="29"/>
      <c r="F113" s="29"/>
      <c r="G113" s="29"/>
      <c r="H113" s="29"/>
      <c r="I113" s="29"/>
      <c r="J113" s="29"/>
      <c r="K113" s="29"/>
      <c r="L113" s="29"/>
      <c r="M113" s="30"/>
    </row>
    <row r="114" spans="1:13" s="10" customFormat="1" ht="15.75">
      <c r="A114" s="31" t="s">
        <v>23</v>
      </c>
      <c r="B114" s="32"/>
      <c r="C114" s="33" t="s">
        <v>13</v>
      </c>
      <c r="D114" s="34"/>
      <c r="E114" s="35"/>
      <c r="F114" s="35"/>
      <c r="G114" s="36"/>
      <c r="H114" s="36"/>
      <c r="I114" s="36"/>
      <c r="J114" s="36"/>
      <c r="K114" s="36"/>
      <c r="L114" s="36"/>
      <c r="M114" s="37"/>
    </row>
    <row r="115" spans="1:13" s="10" customFormat="1" ht="15.75">
      <c r="A115" s="38" t="s">
        <v>24</v>
      </c>
      <c r="B115" s="39"/>
      <c r="C115" s="829" t="e">
        <f>+C14</f>
        <v>#REF!</v>
      </c>
      <c r="D115" s="829"/>
      <c r="E115" s="829"/>
      <c r="F115" s="829"/>
      <c r="G115" s="829"/>
      <c r="H115" s="829"/>
      <c r="I115" s="829"/>
      <c r="J115" s="829"/>
      <c r="K115" s="829"/>
      <c r="L115" s="829"/>
      <c r="M115" s="830"/>
    </row>
    <row r="116" spans="1:13" s="10" customFormat="1" ht="15.75">
      <c r="A116" s="38"/>
      <c r="B116" s="39"/>
      <c r="C116" s="829"/>
      <c r="D116" s="829"/>
      <c r="E116" s="829"/>
      <c r="F116" s="829"/>
      <c r="G116" s="829"/>
      <c r="H116" s="829"/>
      <c r="I116" s="829"/>
      <c r="J116" s="829"/>
      <c r="K116" s="829"/>
      <c r="L116" s="829"/>
      <c r="M116" s="830"/>
    </row>
    <row r="117" spans="1:13" s="27" customFormat="1" ht="12.75">
      <c r="A117" s="40"/>
      <c r="B117" s="41"/>
      <c r="C117" s="42"/>
      <c r="D117" s="42"/>
      <c r="E117" s="42"/>
      <c r="F117" s="42"/>
      <c r="G117" s="42"/>
      <c r="H117" s="42"/>
      <c r="I117" s="42"/>
      <c r="J117" s="42"/>
      <c r="K117" s="42"/>
      <c r="L117" s="42"/>
      <c r="M117" s="43"/>
    </row>
    <row r="118" spans="1:13" s="10" customFormat="1" ht="15.75">
      <c r="A118" s="38" t="s">
        <v>25</v>
      </c>
      <c r="B118" s="44"/>
      <c r="C118" s="45"/>
      <c r="D118" s="45"/>
      <c r="E118" s="45"/>
      <c r="F118" s="45"/>
      <c r="G118" s="45"/>
      <c r="H118" s="46"/>
      <c r="I118" s="33" t="s">
        <v>26</v>
      </c>
      <c r="J118" s="45"/>
      <c r="K118" s="45"/>
      <c r="L118" s="45"/>
      <c r="M118" s="47"/>
    </row>
    <row r="119" spans="1:13" s="27" customFormat="1" ht="12.75">
      <c r="A119" s="40"/>
      <c r="B119" s="41"/>
      <c r="C119" s="42"/>
      <c r="D119" s="42"/>
      <c r="E119" s="42"/>
      <c r="F119" s="42"/>
      <c r="G119" s="42"/>
      <c r="H119" s="42"/>
      <c r="I119" s="42"/>
      <c r="J119" s="42"/>
      <c r="K119" s="42"/>
      <c r="L119" s="42"/>
      <c r="M119" s="43"/>
    </row>
    <row r="120" spans="1:13" s="10" customFormat="1" ht="15.75">
      <c r="A120" s="38" t="s">
        <v>27</v>
      </c>
      <c r="B120" s="44"/>
      <c r="C120" s="48"/>
      <c r="D120" s="48"/>
      <c r="E120" s="48"/>
      <c r="F120" s="48"/>
      <c r="G120" s="48"/>
      <c r="H120" s="48"/>
      <c r="I120" s="48"/>
      <c r="J120" s="48"/>
      <c r="K120" s="48"/>
      <c r="L120" s="48"/>
      <c r="M120" s="49"/>
    </row>
    <row r="121" spans="1:13" s="27" customFormat="1" ht="12.75">
      <c r="A121" s="40"/>
      <c r="B121" s="41"/>
      <c r="C121" s="50"/>
      <c r="D121" s="50"/>
      <c r="E121" s="50"/>
      <c r="F121" s="50"/>
      <c r="G121" s="50"/>
      <c r="H121" s="50"/>
      <c r="I121" s="50"/>
      <c r="J121" s="50"/>
      <c r="K121" s="50"/>
      <c r="L121" s="50"/>
      <c r="M121" s="51"/>
    </row>
    <row r="122" spans="1:13" s="10" customFormat="1" ht="15.75">
      <c r="A122" s="38" t="s">
        <v>28</v>
      </c>
      <c r="B122" s="44"/>
      <c r="C122" s="48"/>
      <c r="D122" s="48"/>
      <c r="E122" s="48"/>
      <c r="F122" s="48"/>
      <c r="G122" s="48"/>
      <c r="H122" s="48"/>
      <c r="I122" s="48"/>
      <c r="J122" s="52" t="s">
        <v>29</v>
      </c>
      <c r="K122" s="53"/>
      <c r="L122" s="52" t="s">
        <v>13</v>
      </c>
      <c r="M122" s="54"/>
    </row>
    <row r="123" spans="1:13" s="27" customFormat="1" ht="12.75">
      <c r="A123" s="40"/>
      <c r="B123" s="41"/>
      <c r="C123" s="50"/>
      <c r="D123" s="50"/>
      <c r="E123" s="50"/>
      <c r="F123" s="50"/>
      <c r="G123" s="50"/>
      <c r="H123" s="50"/>
      <c r="I123" s="50"/>
      <c r="J123" s="50"/>
      <c r="K123" s="50"/>
      <c r="L123" s="50"/>
      <c r="M123" s="51"/>
    </row>
    <row r="124" spans="1:13" s="10" customFormat="1" ht="15.75">
      <c r="A124" s="38" t="s">
        <v>30</v>
      </c>
      <c r="B124" s="39"/>
      <c r="C124" s="55"/>
      <c r="D124" s="55"/>
      <c r="E124" s="56"/>
      <c r="F124" s="57"/>
      <c r="G124" s="46"/>
      <c r="H124" s="48"/>
      <c r="I124" s="48"/>
      <c r="J124" s="35"/>
      <c r="K124" s="55"/>
      <c r="L124" s="55"/>
      <c r="M124" s="58"/>
    </row>
    <row r="125" spans="1:13" s="10" customFormat="1" ht="15.75">
      <c r="A125" s="59"/>
      <c r="B125" s="60"/>
      <c r="C125" s="189"/>
      <c r="D125" s="189"/>
      <c r="E125" s="831" t="s">
        <v>31</v>
      </c>
      <c r="F125" s="832"/>
      <c r="G125" s="832"/>
      <c r="H125" s="189" t="s">
        <v>16</v>
      </c>
      <c r="I125" s="189" t="s">
        <v>17</v>
      </c>
      <c r="J125" s="61"/>
      <c r="K125" s="189"/>
      <c r="L125" s="189"/>
      <c r="M125" s="62"/>
    </row>
    <row r="126" spans="1:13" s="10" customFormat="1" ht="15.75">
      <c r="A126" s="786" t="s">
        <v>32</v>
      </c>
      <c r="B126" s="787"/>
      <c r="C126" s="787"/>
      <c r="D126" s="787"/>
      <c r="E126" s="787"/>
      <c r="F126" s="787"/>
      <c r="G126" s="787"/>
      <c r="H126" s="787"/>
      <c r="I126" s="787"/>
      <c r="J126" s="787"/>
      <c r="K126" s="787"/>
      <c r="L126" s="787"/>
      <c r="M126" s="788"/>
    </row>
    <row r="127" spans="1:13" s="27" customFormat="1" ht="13.5" thickBot="1">
      <c r="A127" s="63"/>
      <c r="B127" s="64"/>
      <c r="C127" s="64"/>
      <c r="D127" s="64"/>
      <c r="E127" s="64"/>
      <c r="F127" s="64"/>
      <c r="G127" s="64"/>
      <c r="H127" s="64"/>
      <c r="I127" s="64"/>
      <c r="J127" s="64"/>
      <c r="K127" s="64"/>
      <c r="L127" s="64"/>
      <c r="M127" s="65"/>
    </row>
    <row r="128" spans="1:13" s="10" customFormat="1" ht="32.25" thickBot="1">
      <c r="A128" s="66" t="s">
        <v>1</v>
      </c>
      <c r="B128" s="789" t="s">
        <v>33</v>
      </c>
      <c r="C128" s="790"/>
      <c r="D128" s="790"/>
      <c r="E128" s="790"/>
      <c r="F128" s="790"/>
      <c r="G128" s="790"/>
      <c r="H128" s="790"/>
      <c r="I128" s="67"/>
      <c r="J128" s="68" t="s">
        <v>34</v>
      </c>
      <c r="K128" s="791" t="s">
        <v>35</v>
      </c>
      <c r="L128" s="792"/>
      <c r="M128" s="66" t="s">
        <v>36</v>
      </c>
    </row>
    <row r="129" spans="1:13" s="10" customFormat="1" ht="33" customHeight="1" thickBot="1">
      <c r="A129" s="69"/>
      <c r="B129" s="793" t="e">
        <f>+#REF!</f>
        <v>#REF!</v>
      </c>
      <c r="C129" s="794"/>
      <c r="D129" s="794"/>
      <c r="E129" s="794"/>
      <c r="F129" s="794"/>
      <c r="G129" s="794"/>
      <c r="H129" s="794"/>
      <c r="I129" s="795"/>
      <c r="J129" s="70"/>
      <c r="K129" s="796" t="e">
        <f>+#REF!</f>
        <v>#REF!</v>
      </c>
      <c r="L129" s="797"/>
      <c r="M129" s="71" t="e">
        <f>+#REF!</f>
        <v>#REF!</v>
      </c>
    </row>
    <row r="130" spans="1:13" s="10" customFormat="1" ht="15.75">
      <c r="A130" s="72"/>
      <c r="B130" s="73"/>
      <c r="C130" s="73"/>
      <c r="D130" s="73"/>
      <c r="E130" s="73"/>
      <c r="F130" s="73"/>
      <c r="G130" s="73"/>
      <c r="H130" s="73"/>
      <c r="I130" s="73"/>
      <c r="J130" s="73"/>
      <c r="K130" s="73"/>
      <c r="L130" s="73"/>
      <c r="M130" s="74"/>
    </row>
    <row r="131" spans="1:13" s="10" customFormat="1" thickBot="1">
      <c r="A131" s="75" t="s">
        <v>37</v>
      </c>
      <c r="B131" s="76"/>
      <c r="C131" s="76"/>
      <c r="D131" s="76"/>
      <c r="E131" s="76"/>
      <c r="F131" s="76"/>
      <c r="G131" s="76"/>
      <c r="H131" s="76"/>
      <c r="I131" s="76"/>
      <c r="J131" s="76"/>
      <c r="K131" s="76"/>
      <c r="L131" s="76"/>
      <c r="M131" s="77"/>
    </row>
    <row r="132" spans="1:13" s="10" customFormat="1" thickBot="1">
      <c r="A132" s="798" t="s">
        <v>33</v>
      </c>
      <c r="B132" s="799"/>
      <c r="C132" s="799"/>
      <c r="D132" s="799"/>
      <c r="E132" s="799"/>
      <c r="F132" s="799"/>
      <c r="G132" s="800"/>
      <c r="H132" s="801" t="s">
        <v>38</v>
      </c>
      <c r="I132" s="800"/>
      <c r="J132" s="78" t="s">
        <v>39</v>
      </c>
      <c r="K132" s="801" t="s">
        <v>40</v>
      </c>
      <c r="L132" s="800"/>
      <c r="M132" s="79" t="s">
        <v>41</v>
      </c>
    </row>
    <row r="133" spans="1:13" s="10" customFormat="1" ht="15.75">
      <c r="A133" s="779"/>
      <c r="B133" s="780"/>
      <c r="C133" s="780"/>
      <c r="D133" s="780"/>
      <c r="E133" s="780"/>
      <c r="F133" s="780"/>
      <c r="G133" s="781"/>
      <c r="H133" s="782"/>
      <c r="I133" s="783"/>
      <c r="J133" s="80"/>
      <c r="K133" s="784"/>
      <c r="L133" s="785"/>
      <c r="M133" s="81">
        <f t="shared" ref="M133:M138" si="1">+J133*K133</f>
        <v>0</v>
      </c>
    </row>
    <row r="134" spans="1:13" s="10" customFormat="1" ht="15.75">
      <c r="A134" s="770" t="s">
        <v>42</v>
      </c>
      <c r="B134" s="771"/>
      <c r="C134" s="771"/>
      <c r="D134" s="771"/>
      <c r="E134" s="771"/>
      <c r="F134" s="771"/>
      <c r="G134" s="772"/>
      <c r="H134" s="768" t="s">
        <v>6</v>
      </c>
      <c r="I134" s="768"/>
      <c r="J134" s="80">
        <v>437.5</v>
      </c>
      <c r="K134" s="769">
        <v>15</v>
      </c>
      <c r="L134" s="769"/>
      <c r="M134" s="81">
        <f t="shared" si="1"/>
        <v>6562.5</v>
      </c>
    </row>
    <row r="135" spans="1:13" s="10" customFormat="1" ht="15.75">
      <c r="A135" s="770"/>
      <c r="B135" s="771"/>
      <c r="C135" s="771"/>
      <c r="D135" s="771"/>
      <c r="E135" s="771"/>
      <c r="F135" s="771"/>
      <c r="G135" s="772"/>
      <c r="H135" s="768"/>
      <c r="I135" s="768"/>
      <c r="J135" s="80"/>
      <c r="K135" s="769"/>
      <c r="L135" s="769"/>
      <c r="M135" s="81">
        <f t="shared" si="1"/>
        <v>0</v>
      </c>
    </row>
    <row r="136" spans="1:13" s="10" customFormat="1" ht="15.75">
      <c r="A136" s="770"/>
      <c r="B136" s="771"/>
      <c r="C136" s="771"/>
      <c r="D136" s="771"/>
      <c r="E136" s="771"/>
      <c r="F136" s="771"/>
      <c r="G136" s="772"/>
      <c r="H136" s="768"/>
      <c r="I136" s="768"/>
      <c r="J136" s="82"/>
      <c r="K136" s="769"/>
      <c r="L136" s="769"/>
      <c r="M136" s="81">
        <f t="shared" si="1"/>
        <v>0</v>
      </c>
    </row>
    <row r="137" spans="1:13" s="10" customFormat="1" ht="15.75">
      <c r="A137" s="770"/>
      <c r="B137" s="771"/>
      <c r="C137" s="771"/>
      <c r="D137" s="802"/>
      <c r="E137" s="771"/>
      <c r="F137" s="771"/>
      <c r="G137" s="772"/>
      <c r="H137" s="768"/>
      <c r="I137" s="768"/>
      <c r="J137" s="82"/>
      <c r="K137" s="769"/>
      <c r="L137" s="769"/>
      <c r="M137" s="81">
        <f t="shared" si="1"/>
        <v>0</v>
      </c>
    </row>
    <row r="138" spans="1:13" s="10" customFormat="1" ht="15.75">
      <c r="A138" s="766"/>
      <c r="B138" s="767"/>
      <c r="C138" s="767"/>
      <c r="D138" s="83"/>
      <c r="E138" s="84"/>
      <c r="F138" s="84"/>
      <c r="G138" s="85"/>
      <c r="H138" s="768"/>
      <c r="I138" s="768"/>
      <c r="J138" s="86"/>
      <c r="K138" s="769"/>
      <c r="L138" s="769"/>
      <c r="M138" s="81">
        <f t="shared" si="1"/>
        <v>0</v>
      </c>
    </row>
    <row r="139" spans="1:13" s="10" customFormat="1" thickBot="1">
      <c r="A139" s="770" t="s">
        <v>43</v>
      </c>
      <c r="B139" s="771"/>
      <c r="C139" s="771"/>
      <c r="D139" s="771"/>
      <c r="E139" s="771"/>
      <c r="F139" s="771"/>
      <c r="G139" s="772"/>
      <c r="H139" s="773"/>
      <c r="I139" s="774"/>
      <c r="J139" s="87"/>
      <c r="K139" s="775">
        <v>0.05</v>
      </c>
      <c r="L139" s="776"/>
      <c r="M139" s="88">
        <f>M164*K139</f>
        <v>500</v>
      </c>
    </row>
    <row r="140" spans="1:13" s="10" customFormat="1" thickBot="1">
      <c r="A140" s="724" t="s">
        <v>44</v>
      </c>
      <c r="B140" s="725"/>
      <c r="C140" s="725"/>
      <c r="D140" s="725"/>
      <c r="E140" s="725"/>
      <c r="F140" s="725"/>
      <c r="G140" s="725"/>
      <c r="H140" s="725"/>
      <c r="I140" s="725"/>
      <c r="J140" s="725"/>
      <c r="K140" s="725"/>
      <c r="L140" s="726"/>
      <c r="M140" s="173">
        <f>SUM(M133:M139)</f>
        <v>7062.5</v>
      </c>
    </row>
    <row r="141" spans="1:13" s="27" customFormat="1" ht="12.75">
      <c r="A141" s="90"/>
      <c r="B141" s="64"/>
      <c r="C141" s="64"/>
      <c r="D141" s="64"/>
      <c r="E141" s="64"/>
      <c r="F141" s="64"/>
      <c r="G141" s="64"/>
      <c r="H141" s="64"/>
      <c r="I141" s="64"/>
      <c r="J141" s="64"/>
      <c r="K141" s="64"/>
      <c r="L141" s="64"/>
      <c r="M141" s="65"/>
    </row>
    <row r="142" spans="1:13" s="10" customFormat="1" thickBot="1">
      <c r="A142" s="91" t="s">
        <v>45</v>
      </c>
      <c r="B142" s="92"/>
      <c r="C142" s="92"/>
      <c r="D142" s="92"/>
      <c r="E142" s="92"/>
      <c r="F142" s="92"/>
      <c r="G142" s="92"/>
      <c r="H142" s="92"/>
      <c r="I142" s="92"/>
      <c r="J142" s="92"/>
      <c r="K142" s="92"/>
      <c r="L142" s="92"/>
      <c r="M142" s="93"/>
    </row>
    <row r="143" spans="1:13" s="10" customFormat="1" ht="15.75">
      <c r="A143" s="752" t="s">
        <v>33</v>
      </c>
      <c r="B143" s="753"/>
      <c r="C143" s="753"/>
      <c r="D143" s="753"/>
      <c r="E143" s="753"/>
      <c r="F143" s="753"/>
      <c r="G143" s="753"/>
      <c r="H143" s="777"/>
      <c r="I143" s="185" t="s">
        <v>35</v>
      </c>
      <c r="J143" s="94" t="s">
        <v>36</v>
      </c>
      <c r="K143" s="778" t="s">
        <v>46</v>
      </c>
      <c r="L143" s="777"/>
      <c r="M143" s="95" t="s">
        <v>41</v>
      </c>
    </row>
    <row r="144" spans="1:13" s="10" customFormat="1" ht="15.75">
      <c r="A144" s="738" t="s">
        <v>82</v>
      </c>
      <c r="B144" s="739"/>
      <c r="C144" s="739"/>
      <c r="D144" s="739"/>
      <c r="E144" s="739"/>
      <c r="F144" s="739"/>
      <c r="G144" s="739"/>
      <c r="H144" s="740"/>
      <c r="I144" s="53" t="s">
        <v>35</v>
      </c>
      <c r="J144" s="98">
        <v>1</v>
      </c>
      <c r="K144" s="741">
        <f>38900*1.2</f>
        <v>46680</v>
      </c>
      <c r="L144" s="742"/>
      <c r="M144" s="171">
        <f>+J144*K144</f>
        <v>46680</v>
      </c>
    </row>
    <row r="145" spans="1:13" s="10" customFormat="1" ht="15.75">
      <c r="A145" s="738" t="s">
        <v>83</v>
      </c>
      <c r="B145" s="739"/>
      <c r="C145" s="739"/>
      <c r="D145" s="739"/>
      <c r="E145" s="739"/>
      <c r="F145" s="739"/>
      <c r="G145" s="739"/>
      <c r="H145" s="740"/>
      <c r="I145" s="53" t="s">
        <v>35</v>
      </c>
      <c r="J145" s="98">
        <v>2</v>
      </c>
      <c r="K145" s="741">
        <v>250</v>
      </c>
      <c r="L145" s="742"/>
      <c r="M145" s="171">
        <f>+J145*K145</f>
        <v>500</v>
      </c>
    </row>
    <row r="146" spans="1:13" s="10" customFormat="1" ht="15.75">
      <c r="A146" s="738"/>
      <c r="B146" s="739"/>
      <c r="C146" s="739"/>
      <c r="D146" s="739"/>
      <c r="E146" s="739"/>
      <c r="F146" s="739"/>
      <c r="G146" s="739"/>
      <c r="H146" s="740"/>
      <c r="I146" s="53"/>
      <c r="J146" s="98"/>
      <c r="K146" s="741"/>
      <c r="L146" s="742"/>
      <c r="M146" s="171">
        <f>+J146*K146</f>
        <v>0</v>
      </c>
    </row>
    <row r="147" spans="1:13" s="10" customFormat="1" ht="15.75">
      <c r="A147" s="738"/>
      <c r="B147" s="739"/>
      <c r="C147" s="739"/>
      <c r="D147" s="739"/>
      <c r="E147" s="739"/>
      <c r="F147" s="739"/>
      <c r="G147" s="739"/>
      <c r="H147" s="740"/>
      <c r="I147" s="53"/>
      <c r="J147" s="98"/>
      <c r="K147" s="741"/>
      <c r="L147" s="742"/>
      <c r="M147" s="171">
        <f>+J147*K147</f>
        <v>0</v>
      </c>
    </row>
    <row r="148" spans="1:13" s="10" customFormat="1" ht="15.75">
      <c r="A148" s="738"/>
      <c r="B148" s="739"/>
      <c r="C148" s="739"/>
      <c r="D148" s="739"/>
      <c r="E148" s="739"/>
      <c r="F148" s="739"/>
      <c r="G148" s="739"/>
      <c r="H148" s="740"/>
      <c r="I148" s="53"/>
      <c r="J148" s="98"/>
      <c r="K148" s="741"/>
      <c r="L148" s="742"/>
      <c r="M148" s="171">
        <f>+J148*K148</f>
        <v>0</v>
      </c>
    </row>
    <row r="149" spans="1:13" s="10" customFormat="1" thickBot="1">
      <c r="A149" s="743"/>
      <c r="B149" s="744"/>
      <c r="C149" s="744"/>
      <c r="D149" s="744"/>
      <c r="E149" s="744"/>
      <c r="F149" s="744"/>
      <c r="G149" s="744"/>
      <c r="H149" s="745"/>
      <c r="I149" s="102"/>
      <c r="J149" s="103"/>
      <c r="K149" s="741"/>
      <c r="L149" s="742"/>
      <c r="M149" s="172"/>
    </row>
    <row r="150" spans="1:13" s="10" customFormat="1" thickBot="1">
      <c r="A150" s="724" t="s">
        <v>44</v>
      </c>
      <c r="B150" s="725"/>
      <c r="C150" s="725"/>
      <c r="D150" s="725"/>
      <c r="E150" s="725"/>
      <c r="F150" s="725"/>
      <c r="G150" s="725"/>
      <c r="H150" s="725"/>
      <c r="I150" s="725"/>
      <c r="J150" s="725"/>
      <c r="K150" s="725"/>
      <c r="L150" s="726"/>
      <c r="M150" s="173">
        <f>SUM(M144:M149)</f>
        <v>47180</v>
      </c>
    </row>
    <row r="151" spans="1:13" s="27" customFormat="1" ht="12.75">
      <c r="A151" s="63"/>
      <c r="B151" s="64"/>
      <c r="C151" s="64"/>
      <c r="D151" s="64"/>
      <c r="E151" s="64"/>
      <c r="F151" s="64"/>
      <c r="G151" s="64"/>
      <c r="H151" s="64"/>
      <c r="I151" s="64"/>
      <c r="J151" s="64"/>
      <c r="K151" s="64"/>
      <c r="L151" s="64"/>
      <c r="M151" s="65"/>
    </row>
    <row r="152" spans="1:13" s="10" customFormat="1" thickBot="1">
      <c r="A152" s="91" t="s">
        <v>47</v>
      </c>
      <c r="B152" s="92"/>
      <c r="C152" s="92"/>
      <c r="D152" s="92"/>
      <c r="E152" s="92"/>
      <c r="F152" s="92"/>
      <c r="G152" s="92"/>
      <c r="H152" s="92"/>
      <c r="I152" s="92"/>
      <c r="J152" s="92"/>
      <c r="K152" s="92"/>
      <c r="L152" s="92"/>
      <c r="M152" s="93"/>
    </row>
    <row r="153" spans="1:13" s="10" customFormat="1" ht="15.75">
      <c r="A153" s="727" t="s">
        <v>48</v>
      </c>
      <c r="B153" s="728"/>
      <c r="C153" s="728"/>
      <c r="D153" s="728"/>
      <c r="E153" s="728"/>
      <c r="F153" s="729"/>
      <c r="G153" s="106" t="s">
        <v>35</v>
      </c>
      <c r="H153" s="107" t="s">
        <v>49</v>
      </c>
      <c r="I153" s="108" t="s">
        <v>50</v>
      </c>
      <c r="J153" s="106" t="s">
        <v>51</v>
      </c>
      <c r="K153" s="730" t="s">
        <v>52</v>
      </c>
      <c r="L153" s="729"/>
      <c r="M153" s="109" t="s">
        <v>41</v>
      </c>
    </row>
    <row r="154" spans="1:13" s="10" customFormat="1" ht="15.75">
      <c r="A154" s="731" t="s">
        <v>94</v>
      </c>
      <c r="B154" s="732"/>
      <c r="C154" s="732"/>
      <c r="D154" s="732"/>
      <c r="E154" s="732"/>
      <c r="F154" s="733"/>
      <c r="G154" s="110" t="s">
        <v>90</v>
      </c>
      <c r="H154" s="86">
        <v>1</v>
      </c>
      <c r="I154" s="111">
        <v>1</v>
      </c>
      <c r="J154" s="86">
        <f>+H154*I154</f>
        <v>1</v>
      </c>
      <c r="K154" s="734">
        <v>800</v>
      </c>
      <c r="L154" s="735"/>
      <c r="M154" s="112">
        <f>J154*K154</f>
        <v>800</v>
      </c>
    </row>
    <row r="155" spans="1:13" s="10" customFormat="1" ht="15.75">
      <c r="A155" s="113"/>
      <c r="B155" s="114"/>
      <c r="C155" s="114"/>
      <c r="D155" s="114"/>
      <c r="E155" s="114"/>
      <c r="F155" s="114"/>
      <c r="G155" s="115"/>
      <c r="H155" s="86"/>
      <c r="I155" s="86"/>
      <c r="J155" s="86"/>
      <c r="K155" s="116"/>
      <c r="L155" s="117"/>
      <c r="M155" s="118"/>
    </row>
    <row r="156" spans="1:13" s="10" customFormat="1" thickBot="1">
      <c r="A156" s="181"/>
      <c r="B156" s="182"/>
      <c r="C156" s="182"/>
      <c r="D156" s="182"/>
      <c r="E156" s="182"/>
      <c r="F156" s="182"/>
      <c r="G156" s="119"/>
      <c r="H156" s="119"/>
      <c r="I156" s="119"/>
      <c r="J156" s="119"/>
      <c r="K156" s="736"/>
      <c r="L156" s="737"/>
      <c r="M156" s="120"/>
    </row>
    <row r="157" spans="1:13" s="10" customFormat="1" thickBot="1">
      <c r="A157" s="756" t="s">
        <v>44</v>
      </c>
      <c r="B157" s="750"/>
      <c r="C157" s="750"/>
      <c r="D157" s="750"/>
      <c r="E157" s="750"/>
      <c r="F157" s="750"/>
      <c r="G157" s="750"/>
      <c r="H157" s="750"/>
      <c r="I157" s="750"/>
      <c r="J157" s="750"/>
      <c r="K157" s="750"/>
      <c r="L157" s="751"/>
      <c r="M157" s="174">
        <f>SUM(M154:M156)</f>
        <v>800</v>
      </c>
    </row>
    <row r="158" spans="1:13" s="27" customFormat="1" ht="12.75">
      <c r="A158" s="63"/>
      <c r="B158" s="64"/>
      <c r="C158" s="64"/>
      <c r="D158" s="64"/>
      <c r="E158" s="64"/>
      <c r="F158" s="64"/>
      <c r="G158" s="64"/>
      <c r="H158" s="64"/>
      <c r="I158" s="64"/>
      <c r="J158" s="64"/>
      <c r="K158" s="64"/>
      <c r="L158" s="64"/>
      <c r="M158" s="65"/>
    </row>
    <row r="159" spans="1:13" s="10" customFormat="1" thickBot="1">
      <c r="A159" s="91" t="s">
        <v>54</v>
      </c>
      <c r="B159" s="92"/>
      <c r="C159" s="92"/>
      <c r="D159" s="92"/>
      <c r="E159" s="92"/>
      <c r="F159" s="92"/>
      <c r="G159" s="92"/>
      <c r="H159" s="92"/>
      <c r="I159" s="92"/>
      <c r="J159" s="92"/>
      <c r="K159" s="92"/>
      <c r="L159" s="92"/>
      <c r="M159" s="93"/>
    </row>
    <row r="160" spans="1:13" s="10" customFormat="1" ht="31.5">
      <c r="A160" s="757" t="s">
        <v>55</v>
      </c>
      <c r="B160" s="758"/>
      <c r="C160" s="758"/>
      <c r="D160" s="758"/>
      <c r="E160" s="758"/>
      <c r="F160" s="758"/>
      <c r="G160" s="758"/>
      <c r="H160" s="106" t="s">
        <v>56</v>
      </c>
      <c r="I160" s="108" t="s">
        <v>57</v>
      </c>
      <c r="J160" s="107" t="s">
        <v>58</v>
      </c>
      <c r="K160" s="759" t="s">
        <v>40</v>
      </c>
      <c r="L160" s="760"/>
      <c r="M160" s="122" t="s">
        <v>41</v>
      </c>
    </row>
    <row r="161" spans="1:13" s="10" customFormat="1" ht="15.75">
      <c r="A161" s="761" t="s">
        <v>59</v>
      </c>
      <c r="B161" s="762"/>
      <c r="C161" s="762"/>
      <c r="D161" s="762"/>
      <c r="E161" s="762"/>
      <c r="F161" s="762"/>
      <c r="G161" s="763"/>
      <c r="H161" s="123">
        <v>38918.91891891892</v>
      </c>
      <c r="I161" s="124">
        <v>1.85</v>
      </c>
      <c r="J161" s="125">
        <f>+H161*I161</f>
        <v>72000</v>
      </c>
      <c r="K161" s="764">
        <v>12</v>
      </c>
      <c r="L161" s="765"/>
      <c r="M161" s="126">
        <f>J161/K161</f>
        <v>6000</v>
      </c>
    </row>
    <row r="162" spans="1:13" s="10" customFormat="1" ht="15.75">
      <c r="A162" s="761" t="s">
        <v>60</v>
      </c>
      <c r="B162" s="762"/>
      <c r="C162" s="762"/>
      <c r="D162" s="762"/>
      <c r="E162" s="762"/>
      <c r="F162" s="762"/>
      <c r="G162" s="763"/>
      <c r="H162" s="123">
        <v>25945.945945945947</v>
      </c>
      <c r="I162" s="124">
        <v>1.85</v>
      </c>
      <c r="J162" s="125">
        <f>+H162*I162</f>
        <v>48000.000000000007</v>
      </c>
      <c r="K162" s="764">
        <f>+K161</f>
        <v>12</v>
      </c>
      <c r="L162" s="765"/>
      <c r="M162" s="126">
        <f>J162/K162</f>
        <v>4000.0000000000005</v>
      </c>
    </row>
    <row r="163" spans="1:13" s="10" customFormat="1" thickBot="1">
      <c r="A163" s="748"/>
      <c r="B163" s="749"/>
      <c r="C163" s="749"/>
      <c r="D163" s="749"/>
      <c r="E163" s="749"/>
      <c r="F163" s="749"/>
      <c r="G163" s="749"/>
      <c r="H163" s="119"/>
      <c r="I163" s="119"/>
      <c r="J163" s="119"/>
      <c r="K163" s="736"/>
      <c r="L163" s="737"/>
      <c r="M163" s="120"/>
    </row>
    <row r="164" spans="1:13" s="10" customFormat="1" thickBot="1">
      <c r="A164" s="724" t="s">
        <v>44</v>
      </c>
      <c r="B164" s="725"/>
      <c r="C164" s="725"/>
      <c r="D164" s="725"/>
      <c r="E164" s="725"/>
      <c r="F164" s="725"/>
      <c r="G164" s="725"/>
      <c r="H164" s="750"/>
      <c r="I164" s="750"/>
      <c r="J164" s="750"/>
      <c r="K164" s="750"/>
      <c r="L164" s="751"/>
      <c r="M164" s="174">
        <f>SUM(M161:M163)</f>
        <v>10000</v>
      </c>
    </row>
    <row r="165" spans="1:13" s="27" customFormat="1" ht="13.5" thickBot="1">
      <c r="A165" s="63"/>
      <c r="B165" s="64"/>
      <c r="C165" s="64"/>
      <c r="D165" s="64"/>
      <c r="E165" s="64"/>
      <c r="F165" s="64"/>
      <c r="G165" s="64"/>
      <c r="H165" s="64"/>
      <c r="I165" s="64"/>
      <c r="J165" s="64"/>
      <c r="K165" s="64"/>
      <c r="L165" s="64"/>
      <c r="M165" s="65"/>
    </row>
    <row r="166" spans="1:13" s="10" customFormat="1" thickBot="1">
      <c r="A166" s="724" t="s">
        <v>61</v>
      </c>
      <c r="B166" s="725"/>
      <c r="C166" s="725"/>
      <c r="D166" s="725"/>
      <c r="E166" s="725"/>
      <c r="F166" s="725"/>
      <c r="G166" s="725"/>
      <c r="H166" s="725"/>
      <c r="I166" s="725"/>
      <c r="J166" s="725"/>
      <c r="K166" s="725"/>
      <c r="L166" s="726"/>
      <c r="M166" s="175">
        <f>M140+M150+M157+M164</f>
        <v>65042.5</v>
      </c>
    </row>
    <row r="167" spans="1:13" s="27" customFormat="1" ht="12.75">
      <c r="A167" s="63"/>
      <c r="B167" s="64"/>
      <c r="C167" s="64"/>
      <c r="D167" s="64"/>
      <c r="E167" s="64"/>
      <c r="F167" s="64"/>
      <c r="G167" s="64"/>
      <c r="H167" s="64"/>
      <c r="I167" s="64"/>
      <c r="J167" s="64"/>
      <c r="K167" s="64"/>
      <c r="L167" s="64"/>
      <c r="M167" s="65"/>
    </row>
    <row r="168" spans="1:13" s="10" customFormat="1" thickBot="1">
      <c r="A168" s="91" t="s">
        <v>62</v>
      </c>
      <c r="B168" s="92"/>
      <c r="C168" s="92"/>
      <c r="D168" s="92"/>
      <c r="E168" s="92"/>
      <c r="F168" s="92"/>
      <c r="G168" s="92"/>
      <c r="H168" s="92"/>
      <c r="I168" s="92"/>
      <c r="J168" s="92"/>
      <c r="K168" s="92"/>
      <c r="L168" s="92"/>
      <c r="M168" s="93"/>
    </row>
    <row r="169" spans="1:13" s="10" customFormat="1" ht="15.75">
      <c r="A169" s="752" t="s">
        <v>63</v>
      </c>
      <c r="B169" s="753"/>
      <c r="C169" s="753"/>
      <c r="D169" s="753"/>
      <c r="E169" s="753"/>
      <c r="F169" s="753"/>
      <c r="G169" s="753"/>
      <c r="H169" s="183"/>
      <c r="I169" s="184"/>
      <c r="J169" s="128" t="s">
        <v>64</v>
      </c>
      <c r="K169" s="754" t="s">
        <v>65</v>
      </c>
      <c r="L169" s="755"/>
      <c r="M169" s="129"/>
    </row>
    <row r="170" spans="1:13" s="10" customFormat="1" ht="15.75">
      <c r="A170" s="718" t="s">
        <v>66</v>
      </c>
      <c r="B170" s="719"/>
      <c r="C170" s="719"/>
      <c r="D170" s="719"/>
      <c r="E170" s="719"/>
      <c r="F170" s="719"/>
      <c r="G170" s="719"/>
      <c r="H170" s="130"/>
      <c r="I170" s="131"/>
      <c r="J170" s="132">
        <v>0.25</v>
      </c>
      <c r="K170" s="720">
        <f>M166*J170</f>
        <v>16260.625</v>
      </c>
      <c r="L170" s="721"/>
      <c r="M170" s="133"/>
    </row>
    <row r="171" spans="1:13" s="10" customFormat="1" ht="15.75">
      <c r="A171" s="134" t="s">
        <v>67</v>
      </c>
      <c r="B171" s="135"/>
      <c r="C171" s="135"/>
      <c r="D171" s="135"/>
      <c r="E171" s="135"/>
      <c r="F171" s="135"/>
      <c r="G171" s="135"/>
      <c r="H171" s="130"/>
      <c r="I171" s="131"/>
      <c r="J171" s="132">
        <v>0</v>
      </c>
      <c r="K171" s="720">
        <f>M166*J171</f>
        <v>0</v>
      </c>
      <c r="L171" s="721"/>
      <c r="M171" s="133"/>
    </row>
    <row r="172" spans="1:13" s="10" customFormat="1" thickBot="1">
      <c r="A172" s="136" t="s">
        <v>68</v>
      </c>
      <c r="B172" s="137"/>
      <c r="C172" s="137"/>
      <c r="D172" s="137"/>
      <c r="E172" s="137"/>
      <c r="F172" s="137"/>
      <c r="G172" s="137"/>
      <c r="H172" s="138"/>
      <c r="I172" s="139"/>
      <c r="J172" s="140">
        <v>0.05</v>
      </c>
      <c r="K172" s="722">
        <f>M166*J172</f>
        <v>3252.125</v>
      </c>
      <c r="L172" s="723"/>
      <c r="M172" s="133"/>
    </row>
    <row r="173" spans="1:13" s="10" customFormat="1" thickBot="1">
      <c r="A173" s="724" t="s">
        <v>44</v>
      </c>
      <c r="B173" s="725"/>
      <c r="C173" s="725"/>
      <c r="D173" s="725"/>
      <c r="E173" s="725"/>
      <c r="F173" s="725"/>
      <c r="G173" s="725"/>
      <c r="H173" s="725"/>
      <c r="I173" s="725"/>
      <c r="J173" s="725"/>
      <c r="K173" s="725"/>
      <c r="L173" s="726"/>
      <c r="M173" s="141">
        <f>K170+K171+K172</f>
        <v>19512.75</v>
      </c>
    </row>
    <row r="174" spans="1:13" s="27" customFormat="1" ht="13.5" thickBot="1">
      <c r="A174" s="63"/>
      <c r="B174" s="64"/>
      <c r="C174" s="64"/>
      <c r="D174" s="64"/>
      <c r="E174" s="64"/>
      <c r="F174" s="64"/>
      <c r="G174" s="64"/>
      <c r="H174" s="64"/>
      <c r="I174" s="64"/>
      <c r="J174" s="64"/>
      <c r="K174" s="64"/>
      <c r="L174" s="64"/>
      <c r="M174" s="65"/>
    </row>
    <row r="175" spans="1:13" s="10" customFormat="1" thickBot="1">
      <c r="A175" s="724" t="s">
        <v>69</v>
      </c>
      <c r="B175" s="725"/>
      <c r="C175" s="725"/>
      <c r="D175" s="725"/>
      <c r="E175" s="725"/>
      <c r="F175" s="725"/>
      <c r="G175" s="725"/>
      <c r="H175" s="725"/>
      <c r="I175" s="725"/>
      <c r="J175" s="725"/>
      <c r="K175" s="725"/>
      <c r="L175" s="726"/>
      <c r="M175" s="142">
        <f>M166+M173</f>
        <v>84555.25</v>
      </c>
    </row>
    <row r="176" spans="1:13" s="10" customFormat="1" ht="15.75">
      <c r="A176" s="143"/>
      <c r="B176" s="144"/>
      <c r="C176" s="144"/>
      <c r="D176" s="144"/>
      <c r="E176" s="144"/>
      <c r="F176" s="144"/>
      <c r="G176" s="144"/>
      <c r="H176" s="144"/>
      <c r="I176" s="144"/>
      <c r="J176" s="144"/>
      <c r="K176" s="144"/>
      <c r="L176" s="144"/>
      <c r="M176" s="145"/>
    </row>
    <row r="177" spans="1:13" s="10" customFormat="1" ht="15.75">
      <c r="A177" s="146"/>
      <c r="B177" s="35"/>
      <c r="C177" s="35"/>
      <c r="D177" s="35"/>
      <c r="E177" s="35"/>
      <c r="F177" s="35"/>
      <c r="G177" s="35"/>
      <c r="H177" s="35"/>
      <c r="I177" s="35"/>
      <c r="J177" s="35"/>
      <c r="K177" s="35"/>
      <c r="L177" s="35"/>
      <c r="M177" s="37"/>
    </row>
    <row r="178" spans="1:13" s="10" customFormat="1" ht="15.75">
      <c r="A178" s="146"/>
      <c r="B178" s="35"/>
      <c r="C178" s="35"/>
      <c r="D178" s="46" t="s">
        <v>70</v>
      </c>
      <c r="E178" s="46"/>
      <c r="F178" s="46"/>
      <c r="G178" s="46"/>
      <c r="H178" s="46"/>
      <c r="I178" s="46"/>
      <c r="J178" s="35"/>
      <c r="K178" s="35"/>
      <c r="L178" s="35"/>
      <c r="M178" s="37"/>
    </row>
    <row r="179" spans="1:13" s="10" customFormat="1" ht="15.75">
      <c r="A179" s="146"/>
      <c r="B179" s="35"/>
      <c r="C179" s="35"/>
      <c r="D179" s="35" t="s">
        <v>71</v>
      </c>
      <c r="E179" s="35"/>
      <c r="F179" s="35"/>
      <c r="G179" s="35"/>
      <c r="H179" s="35"/>
      <c r="I179" s="35"/>
      <c r="J179" s="35"/>
      <c r="K179" s="35"/>
      <c r="L179" s="35"/>
      <c r="M179" s="37"/>
    </row>
    <row r="180" spans="1:13" s="10" customFormat="1" ht="15.75">
      <c r="A180" s="146"/>
      <c r="B180" s="35"/>
      <c r="C180" s="35"/>
      <c r="D180" s="35" t="s">
        <v>72</v>
      </c>
      <c r="E180" s="35"/>
      <c r="F180" s="35"/>
      <c r="G180" s="35"/>
      <c r="H180" s="35"/>
      <c r="I180" s="35"/>
      <c r="J180" s="35"/>
      <c r="K180" s="35"/>
      <c r="L180" s="35"/>
      <c r="M180" s="37"/>
    </row>
    <row r="181" spans="1:13" s="10" customFormat="1" ht="15.75">
      <c r="A181" s="146"/>
      <c r="B181" s="35"/>
      <c r="C181" s="35"/>
      <c r="D181" s="35" t="s">
        <v>73</v>
      </c>
      <c r="E181" s="35"/>
      <c r="F181" s="35"/>
      <c r="G181" s="35"/>
      <c r="H181" s="35"/>
      <c r="I181" s="35"/>
      <c r="J181" s="35"/>
      <c r="K181" s="35"/>
      <c r="L181" s="35"/>
      <c r="M181" s="37"/>
    </row>
    <row r="182" spans="1:13" s="27" customFormat="1" ht="13.5" thickBot="1">
      <c r="A182" s="147"/>
      <c r="B182" s="148"/>
      <c r="C182" s="148"/>
      <c r="D182" s="148"/>
      <c r="E182" s="148" t="s">
        <v>74</v>
      </c>
      <c r="F182" s="148"/>
      <c r="G182" s="148"/>
      <c r="H182" s="148"/>
      <c r="I182" s="148"/>
      <c r="J182" s="148"/>
      <c r="K182" s="148"/>
      <c r="L182" s="148"/>
      <c r="M182" s="149"/>
    </row>
    <row r="183" spans="1:13" s="10" customFormat="1" ht="15.75">
      <c r="A183" s="150" t="s">
        <v>75</v>
      </c>
      <c r="B183" s="151"/>
      <c r="C183" s="151"/>
      <c r="D183" s="151"/>
      <c r="E183" s="151"/>
      <c r="F183" s="151"/>
      <c r="G183" s="151"/>
      <c r="H183" s="151"/>
      <c r="I183" s="151"/>
      <c r="J183" s="151"/>
      <c r="K183" s="151"/>
      <c r="L183" s="151"/>
      <c r="M183" s="152"/>
    </row>
    <row r="184" spans="1:13" s="10" customFormat="1" ht="15.75">
      <c r="A184" s="153"/>
      <c r="B184" s="154"/>
      <c r="C184" s="154"/>
      <c r="D184" s="154"/>
      <c r="E184" s="154"/>
      <c r="F184" s="154"/>
      <c r="G184" s="154"/>
      <c r="H184" s="154"/>
      <c r="I184" s="154"/>
      <c r="J184" s="154"/>
      <c r="K184" s="154"/>
      <c r="L184" s="154"/>
      <c r="M184" s="155"/>
    </row>
    <row r="185" spans="1:13" s="10" customFormat="1" ht="15.75">
      <c r="A185" s="153"/>
      <c r="B185" s="154"/>
      <c r="C185" s="154"/>
      <c r="D185" s="154"/>
      <c r="E185" s="154"/>
      <c r="F185" s="154"/>
      <c r="G185" s="154"/>
      <c r="H185" s="154"/>
      <c r="I185" s="154"/>
      <c r="J185" s="154"/>
      <c r="K185" s="154"/>
      <c r="L185" s="154"/>
      <c r="M185" s="155"/>
    </row>
    <row r="186" spans="1:13" s="10" customFormat="1" ht="15.75">
      <c r="A186" s="153"/>
      <c r="B186" s="154"/>
      <c r="C186" s="154"/>
      <c r="D186" s="154"/>
      <c r="E186" s="154"/>
      <c r="F186" s="154"/>
      <c r="G186" s="154"/>
      <c r="H186" s="154"/>
      <c r="I186" s="154"/>
      <c r="J186" s="154"/>
      <c r="K186" s="154"/>
      <c r="L186" s="154"/>
      <c r="M186" s="155"/>
    </row>
    <row r="187" spans="1:13" s="10" customFormat="1" thickBot="1">
      <c r="A187" s="156"/>
      <c r="B187" s="157"/>
      <c r="C187" s="157"/>
      <c r="D187" s="157"/>
      <c r="E187" s="157"/>
      <c r="F187" s="157"/>
      <c r="G187" s="157"/>
      <c r="H187" s="157"/>
      <c r="I187" s="157"/>
      <c r="J187" s="157"/>
      <c r="K187" s="157"/>
      <c r="L187" s="157"/>
      <c r="M187" s="158"/>
    </row>
    <row r="188" spans="1:13" s="27" customFormat="1" ht="12.75">
      <c r="A188" s="147"/>
      <c r="B188" s="148"/>
      <c r="C188" s="148"/>
      <c r="D188" s="148"/>
      <c r="E188" s="148"/>
      <c r="F188" s="148"/>
      <c r="G188" s="148"/>
      <c r="H188" s="148"/>
      <c r="I188" s="148"/>
      <c r="J188" s="148"/>
      <c r="K188" s="148"/>
      <c r="L188" s="148"/>
      <c r="M188" s="149"/>
    </row>
    <row r="189" spans="1:13" s="10" customFormat="1" ht="15.75">
      <c r="A189" s="159" t="s">
        <v>76</v>
      </c>
      <c r="B189" s="55"/>
      <c r="C189" s="55"/>
      <c r="D189" s="55"/>
      <c r="E189" s="55"/>
      <c r="F189" s="55"/>
      <c r="G189" s="55"/>
      <c r="H189" s="55"/>
      <c r="I189" s="55"/>
      <c r="J189" s="55"/>
      <c r="K189" s="55"/>
      <c r="L189" s="55"/>
      <c r="M189" s="58"/>
    </row>
    <row r="190" spans="1:13" s="10" customFormat="1" ht="15.75">
      <c r="A190" s="708" t="s">
        <v>77</v>
      </c>
      <c r="B190" s="709"/>
      <c r="C190" s="709"/>
      <c r="D190" s="709"/>
      <c r="E190" s="709"/>
      <c r="F190" s="709"/>
      <c r="G190" s="709"/>
      <c r="H190" s="709"/>
      <c r="I190" s="709"/>
      <c r="J190" s="709"/>
      <c r="K190" s="709"/>
      <c r="L190" s="709"/>
      <c r="M190" s="710"/>
    </row>
    <row r="191" spans="1:13" s="10" customFormat="1" ht="15.75">
      <c r="A191" s="708"/>
      <c r="B191" s="709"/>
      <c r="C191" s="709"/>
      <c r="D191" s="709"/>
      <c r="E191" s="709"/>
      <c r="F191" s="709"/>
      <c r="G191" s="709"/>
      <c r="H191" s="709"/>
      <c r="I191" s="709"/>
      <c r="J191" s="709"/>
      <c r="K191" s="709"/>
      <c r="L191" s="709"/>
      <c r="M191" s="710"/>
    </row>
    <row r="192" spans="1:13" s="10" customFormat="1" ht="15.75">
      <c r="A192" s="711" t="s">
        <v>78</v>
      </c>
      <c r="B192" s="712"/>
      <c r="C192" s="712"/>
      <c r="D192" s="712"/>
      <c r="E192" s="712"/>
      <c r="F192" s="712"/>
      <c r="G192" s="712"/>
      <c r="H192" s="712"/>
      <c r="I192" s="712"/>
      <c r="J192" s="712"/>
      <c r="K192" s="712"/>
      <c r="L192" s="712"/>
      <c r="M192" s="713"/>
    </row>
    <row r="193" spans="1:13" s="10" customFormat="1" ht="15.75">
      <c r="A193" s="711"/>
      <c r="B193" s="712"/>
      <c r="C193" s="712"/>
      <c r="D193" s="712"/>
      <c r="E193" s="712"/>
      <c r="F193" s="712"/>
      <c r="G193" s="712"/>
      <c r="H193" s="712"/>
      <c r="I193" s="712"/>
      <c r="J193" s="712"/>
      <c r="K193" s="712"/>
      <c r="L193" s="712"/>
      <c r="M193" s="713"/>
    </row>
    <row r="194" spans="1:13" s="10" customFormat="1" ht="15.75">
      <c r="A194" s="178"/>
      <c r="B194" s="179"/>
      <c r="C194" s="179"/>
      <c r="D194" s="179"/>
      <c r="E194" s="179"/>
      <c r="F194" s="179"/>
      <c r="G194" s="179"/>
      <c r="H194" s="179"/>
      <c r="I194" s="179"/>
      <c r="J194" s="179"/>
      <c r="K194" s="179"/>
      <c r="L194" s="179"/>
      <c r="M194" s="180"/>
    </row>
    <row r="195" spans="1:13" s="10" customFormat="1" ht="15.75">
      <c r="A195" s="159"/>
      <c r="B195" s="55"/>
      <c r="C195" s="55"/>
      <c r="D195" s="55"/>
      <c r="E195" s="55"/>
      <c r="F195" s="55"/>
      <c r="G195" s="55"/>
      <c r="H195" s="55"/>
      <c r="I195" s="55"/>
      <c r="J195" s="55"/>
      <c r="K195" s="55"/>
      <c r="L195" s="55"/>
      <c r="M195" s="58"/>
    </row>
    <row r="196" spans="1:13" s="10" customFormat="1" ht="15.75">
      <c r="A196" s="146"/>
      <c r="B196" s="35"/>
      <c r="C196" s="35"/>
      <c r="D196" s="35" t="s">
        <v>70</v>
      </c>
      <c r="E196" s="46"/>
      <c r="F196" s="46"/>
      <c r="G196" s="35"/>
      <c r="H196" s="35"/>
      <c r="I196" s="35"/>
      <c r="J196" s="35"/>
      <c r="K196" s="35"/>
      <c r="L196" s="35"/>
      <c r="M196" s="37"/>
    </row>
    <row r="197" spans="1:13" s="10" customFormat="1" ht="15.75">
      <c r="A197" s="146"/>
      <c r="B197" s="35"/>
      <c r="C197" s="35"/>
      <c r="D197" s="160" t="s">
        <v>71</v>
      </c>
      <c r="E197" s="35"/>
      <c r="F197" s="35"/>
      <c r="G197" s="160"/>
      <c r="H197" s="160"/>
      <c r="I197" s="160"/>
      <c r="J197" s="35"/>
      <c r="K197" s="35"/>
      <c r="L197" s="35"/>
      <c r="M197" s="37"/>
    </row>
    <row r="198" spans="1:13" s="10" customFormat="1" ht="15.75">
      <c r="A198" s="146"/>
      <c r="B198" s="35"/>
      <c r="C198" s="35"/>
      <c r="D198" s="161" t="s">
        <v>79</v>
      </c>
      <c r="E198" s="35"/>
      <c r="F198" s="35"/>
      <c r="G198" s="161"/>
      <c r="H198" s="161"/>
      <c r="I198" s="161"/>
      <c r="J198" s="35"/>
      <c r="K198" s="35"/>
      <c r="L198" s="35"/>
      <c r="M198" s="37"/>
    </row>
    <row r="199" spans="1:13" s="10" customFormat="1" ht="15.75">
      <c r="A199" s="162"/>
      <c r="B199" s="55"/>
      <c r="C199" s="55"/>
      <c r="D199" s="35" t="s">
        <v>73</v>
      </c>
      <c r="E199" s="35"/>
      <c r="F199" s="35"/>
      <c r="G199" s="35"/>
      <c r="H199" s="35"/>
      <c r="I199" s="35"/>
      <c r="J199" s="55"/>
      <c r="K199" s="55"/>
      <c r="L199" s="55"/>
      <c r="M199" s="58"/>
    </row>
    <row r="200" spans="1:13" s="27" customFormat="1" ht="12.75">
      <c r="A200" s="163"/>
      <c r="B200" s="50"/>
      <c r="C200" s="50"/>
      <c r="D200" s="50"/>
      <c r="E200" s="148"/>
      <c r="F200" s="148"/>
      <c r="G200" s="148"/>
      <c r="H200" s="148"/>
      <c r="I200" s="148"/>
      <c r="J200" s="50"/>
      <c r="K200" s="50"/>
      <c r="L200" s="50"/>
      <c r="M200" s="51"/>
    </row>
    <row r="201" spans="1:13" s="167" customFormat="1" ht="12.75">
      <c r="A201" s="164" t="s">
        <v>80</v>
      </c>
      <c r="B201" s="165"/>
      <c r="C201" s="165"/>
      <c r="D201" s="166"/>
      <c r="E201" s="166"/>
      <c r="F201" s="166"/>
      <c r="G201" s="166"/>
      <c r="H201" s="166"/>
      <c r="I201" s="714"/>
      <c r="J201" s="714"/>
      <c r="K201" s="714"/>
      <c r="L201" s="714"/>
      <c r="M201" s="715"/>
    </row>
    <row r="202" spans="1:13" s="167" customFormat="1" ht="13.5" thickBot="1">
      <c r="A202" s="168" t="s">
        <v>81</v>
      </c>
      <c r="B202" s="169"/>
      <c r="C202" s="169"/>
      <c r="D202" s="170"/>
      <c r="E202" s="170"/>
      <c r="F202" s="170"/>
      <c r="G202" s="170"/>
      <c r="H202" s="170"/>
      <c r="I202" s="716"/>
      <c r="J202" s="716"/>
      <c r="K202" s="716"/>
      <c r="L202" s="716"/>
      <c r="M202" s="717"/>
    </row>
    <row r="203" spans="1:13">
      <c r="A203" s="803"/>
      <c r="B203" s="804"/>
      <c r="C203" s="809"/>
      <c r="D203" s="809"/>
      <c r="E203" s="809"/>
      <c r="F203" s="809"/>
      <c r="G203" s="809"/>
      <c r="H203" s="809"/>
      <c r="I203" s="810"/>
      <c r="J203" s="811" t="s">
        <v>7</v>
      </c>
      <c r="K203" s="813"/>
      <c r="L203" s="814"/>
      <c r="M203" s="815"/>
    </row>
    <row r="204" spans="1:13">
      <c r="A204" s="805"/>
      <c r="B204" s="806"/>
      <c r="C204" s="819" t="s">
        <v>8</v>
      </c>
      <c r="D204" s="819"/>
      <c r="E204" s="819"/>
      <c r="F204" s="819"/>
      <c r="G204" s="819"/>
      <c r="H204" s="819"/>
      <c r="I204" s="820"/>
      <c r="J204" s="812"/>
      <c r="K204" s="816"/>
      <c r="L204" s="817"/>
      <c r="M204" s="818"/>
    </row>
    <row r="205" spans="1:13">
      <c r="A205" s="805"/>
      <c r="B205" s="806"/>
      <c r="C205" s="819" t="s">
        <v>0</v>
      </c>
      <c r="D205" s="819"/>
      <c r="E205" s="819"/>
      <c r="F205" s="819"/>
      <c r="G205" s="819"/>
      <c r="H205" s="819"/>
      <c r="I205" s="820"/>
      <c r="J205" s="821" t="s">
        <v>9</v>
      </c>
      <c r="K205" s="833"/>
      <c r="L205" s="834"/>
      <c r="M205" s="835"/>
    </row>
    <row r="206" spans="1:13">
      <c r="A206" s="805"/>
      <c r="B206" s="806"/>
      <c r="C206" s="819" t="s">
        <v>10</v>
      </c>
      <c r="D206" s="819"/>
      <c r="E206" s="819"/>
      <c r="F206" s="819"/>
      <c r="G206" s="819"/>
      <c r="H206" s="819"/>
      <c r="I206" s="820"/>
      <c r="J206" s="822"/>
      <c r="K206" s="836"/>
      <c r="L206" s="837"/>
      <c r="M206" s="838"/>
    </row>
    <row r="207" spans="1:13">
      <c r="A207" s="805"/>
      <c r="B207" s="806"/>
      <c r="C207" s="819" t="s">
        <v>11</v>
      </c>
      <c r="D207" s="819"/>
      <c r="E207" s="819"/>
      <c r="F207" s="819"/>
      <c r="G207" s="819"/>
      <c r="H207" s="819"/>
      <c r="I207" s="820"/>
      <c r="J207" s="821" t="s">
        <v>12</v>
      </c>
      <c r="K207" s="840"/>
      <c r="L207" s="840" t="s">
        <v>13</v>
      </c>
      <c r="M207" s="842"/>
    </row>
    <row r="208" spans="1:13" ht="17.25" thickBot="1">
      <c r="A208" s="807"/>
      <c r="B208" s="808"/>
      <c r="C208" s="2"/>
      <c r="D208" s="2"/>
      <c r="E208" s="2"/>
      <c r="F208" s="2"/>
      <c r="G208" s="2"/>
      <c r="H208" s="2"/>
      <c r="I208" s="3"/>
      <c r="J208" s="839"/>
      <c r="K208" s="841"/>
      <c r="L208" s="841"/>
      <c r="M208" s="843"/>
    </row>
    <row r="209" spans="1:13" s="10" customFormat="1" ht="15.75">
      <c r="A209" s="4"/>
      <c r="B209" s="5"/>
      <c r="C209" s="5"/>
      <c r="D209" s="5"/>
      <c r="E209" s="5"/>
      <c r="F209" s="5"/>
      <c r="G209" s="6"/>
      <c r="H209" s="5"/>
      <c r="I209" s="5"/>
      <c r="J209" s="7" t="s">
        <v>14</v>
      </c>
      <c r="K209" s="8"/>
      <c r="L209" s="8"/>
      <c r="M209" s="9"/>
    </row>
    <row r="210" spans="1:13" s="10" customFormat="1" ht="15.75">
      <c r="A210" s="11"/>
      <c r="B210" s="12"/>
      <c r="C210" s="12"/>
      <c r="D210" s="12"/>
      <c r="E210" s="12"/>
      <c r="F210" s="12"/>
      <c r="G210" s="13"/>
      <c r="H210" s="12"/>
      <c r="I210" s="12"/>
      <c r="J210" s="14"/>
      <c r="K210" s="15" t="s">
        <v>15</v>
      </c>
      <c r="L210" s="15" t="s">
        <v>16</v>
      </c>
      <c r="M210" s="16" t="s">
        <v>17</v>
      </c>
    </row>
    <row r="211" spans="1:13" s="10" customFormat="1" ht="15.75">
      <c r="A211" s="823" t="s">
        <v>18</v>
      </c>
      <c r="B211" s="824"/>
      <c r="C211" s="824"/>
      <c r="D211" s="824"/>
      <c r="E211" s="12" t="s">
        <v>19</v>
      </c>
      <c r="F211" s="12"/>
      <c r="G211" s="17"/>
      <c r="H211" s="825" t="s">
        <v>20</v>
      </c>
      <c r="I211" s="825"/>
      <c r="J211" s="18" t="s">
        <v>19</v>
      </c>
      <c r="K211" s="15"/>
      <c r="L211" s="15"/>
      <c r="M211" s="16"/>
    </row>
    <row r="212" spans="1:13" s="10" customFormat="1" ht="15.75">
      <c r="A212" s="19" t="s">
        <v>21</v>
      </c>
      <c r="B212" s="20"/>
      <c r="C212" s="826"/>
      <c r="D212" s="826"/>
      <c r="E212" s="187"/>
      <c r="F212" s="21"/>
      <c r="G212" s="20"/>
      <c r="H212" s="17"/>
      <c r="I212" s="22" t="s">
        <v>22</v>
      </c>
      <c r="J212" s="23"/>
      <c r="K212" s="187"/>
      <c r="L212" s="187"/>
      <c r="M212" s="24"/>
    </row>
    <row r="213" spans="1:13" s="27" customFormat="1" ht="13.5" thickBot="1">
      <c r="A213" s="25"/>
      <c r="B213" s="26"/>
      <c r="C213" s="188"/>
      <c r="D213" s="188"/>
      <c r="E213" s="188"/>
      <c r="F213" s="188"/>
      <c r="G213" s="26"/>
      <c r="H213" s="188"/>
      <c r="I213" s="26"/>
      <c r="J213" s="188"/>
      <c r="K213" s="827"/>
      <c r="L213" s="827"/>
      <c r="M213" s="828"/>
    </row>
    <row r="214" spans="1:13" s="27" customFormat="1" ht="12.75">
      <c r="A214" s="28"/>
      <c r="B214" s="29"/>
      <c r="C214" s="29"/>
      <c r="D214" s="29"/>
      <c r="E214" s="29"/>
      <c r="F214" s="29"/>
      <c r="G214" s="29"/>
      <c r="H214" s="29"/>
      <c r="I214" s="29"/>
      <c r="J214" s="29"/>
      <c r="K214" s="29"/>
      <c r="L214" s="29"/>
      <c r="M214" s="30"/>
    </row>
    <row r="215" spans="1:13" s="10" customFormat="1" ht="15.75">
      <c r="A215" s="31" t="s">
        <v>23</v>
      </c>
      <c r="B215" s="32"/>
      <c r="C215" s="33" t="s">
        <v>13</v>
      </c>
      <c r="D215" s="34"/>
      <c r="E215" s="35"/>
      <c r="F215" s="35"/>
      <c r="G215" s="36"/>
      <c r="H215" s="36"/>
      <c r="I215" s="36"/>
      <c r="J215" s="36"/>
      <c r="K215" s="36"/>
      <c r="L215" s="36"/>
      <c r="M215" s="37"/>
    </row>
    <row r="216" spans="1:13" s="10" customFormat="1" ht="15.75">
      <c r="A216" s="38" t="s">
        <v>24</v>
      </c>
      <c r="B216" s="39"/>
      <c r="C216" s="829" t="e">
        <f>+C115</f>
        <v>#REF!</v>
      </c>
      <c r="D216" s="829"/>
      <c r="E216" s="829"/>
      <c r="F216" s="829"/>
      <c r="G216" s="829"/>
      <c r="H216" s="829"/>
      <c r="I216" s="829"/>
      <c r="J216" s="829"/>
      <c r="K216" s="829"/>
      <c r="L216" s="829"/>
      <c r="M216" s="830"/>
    </row>
    <row r="217" spans="1:13" s="10" customFormat="1" ht="15.75">
      <c r="A217" s="38"/>
      <c r="B217" s="39"/>
      <c r="C217" s="829"/>
      <c r="D217" s="829"/>
      <c r="E217" s="829"/>
      <c r="F217" s="829"/>
      <c r="G217" s="829"/>
      <c r="H217" s="829"/>
      <c r="I217" s="829"/>
      <c r="J217" s="829"/>
      <c r="K217" s="829"/>
      <c r="L217" s="829"/>
      <c r="M217" s="830"/>
    </row>
    <row r="218" spans="1:13" s="27" customFormat="1" ht="12.75">
      <c r="A218" s="40"/>
      <c r="B218" s="41"/>
      <c r="C218" s="42"/>
      <c r="D218" s="42"/>
      <c r="E218" s="42"/>
      <c r="F218" s="42"/>
      <c r="G218" s="42"/>
      <c r="H218" s="42"/>
      <c r="I218" s="42"/>
      <c r="J218" s="42"/>
      <c r="K218" s="42"/>
      <c r="L218" s="42"/>
      <c r="M218" s="43"/>
    </row>
    <row r="219" spans="1:13" s="10" customFormat="1" ht="15.75">
      <c r="A219" s="38" t="s">
        <v>25</v>
      </c>
      <c r="B219" s="44"/>
      <c r="C219" s="45"/>
      <c r="D219" s="45"/>
      <c r="E219" s="45"/>
      <c r="F219" s="45"/>
      <c r="G219" s="45"/>
      <c r="H219" s="46"/>
      <c r="I219" s="33" t="s">
        <v>26</v>
      </c>
      <c r="J219" s="45"/>
      <c r="K219" s="45"/>
      <c r="L219" s="45"/>
      <c r="M219" s="47"/>
    </row>
    <row r="220" spans="1:13" s="27" customFormat="1" ht="12.75">
      <c r="A220" s="40"/>
      <c r="B220" s="41"/>
      <c r="C220" s="42"/>
      <c r="D220" s="42"/>
      <c r="E220" s="42"/>
      <c r="F220" s="42"/>
      <c r="G220" s="42"/>
      <c r="H220" s="42"/>
      <c r="I220" s="42"/>
      <c r="J220" s="42"/>
      <c r="K220" s="42"/>
      <c r="L220" s="42"/>
      <c r="M220" s="43"/>
    </row>
    <row r="221" spans="1:13" s="10" customFormat="1" ht="15.75">
      <c r="A221" s="38" t="s">
        <v>27</v>
      </c>
      <c r="B221" s="44"/>
      <c r="C221" s="48"/>
      <c r="D221" s="48"/>
      <c r="E221" s="48"/>
      <c r="F221" s="48"/>
      <c r="G221" s="48"/>
      <c r="H221" s="48"/>
      <c r="I221" s="48"/>
      <c r="J221" s="48"/>
      <c r="K221" s="48"/>
      <c r="L221" s="48"/>
      <c r="M221" s="49"/>
    </row>
    <row r="222" spans="1:13" s="27" customFormat="1" ht="12.75">
      <c r="A222" s="40"/>
      <c r="B222" s="41"/>
      <c r="C222" s="50"/>
      <c r="D222" s="50"/>
      <c r="E222" s="50"/>
      <c r="F222" s="50"/>
      <c r="G222" s="50"/>
      <c r="H222" s="50"/>
      <c r="I222" s="50"/>
      <c r="J222" s="50"/>
      <c r="K222" s="50"/>
      <c r="L222" s="50"/>
      <c r="M222" s="51"/>
    </row>
    <row r="223" spans="1:13" s="10" customFormat="1" ht="15.75">
      <c r="A223" s="38" t="s">
        <v>28</v>
      </c>
      <c r="B223" s="44"/>
      <c r="C223" s="48"/>
      <c r="D223" s="48"/>
      <c r="E223" s="48"/>
      <c r="F223" s="48"/>
      <c r="G223" s="48"/>
      <c r="H223" s="48"/>
      <c r="I223" s="48"/>
      <c r="J223" s="52" t="s">
        <v>29</v>
      </c>
      <c r="K223" s="53"/>
      <c r="L223" s="52" t="s">
        <v>13</v>
      </c>
      <c r="M223" s="54"/>
    </row>
    <row r="224" spans="1:13" s="27" customFormat="1" ht="12.75">
      <c r="A224" s="40"/>
      <c r="B224" s="41"/>
      <c r="C224" s="50"/>
      <c r="D224" s="50"/>
      <c r="E224" s="50"/>
      <c r="F224" s="50"/>
      <c r="G224" s="50"/>
      <c r="H224" s="50"/>
      <c r="I224" s="50"/>
      <c r="J224" s="50"/>
      <c r="K224" s="50"/>
      <c r="L224" s="50"/>
      <c r="M224" s="51"/>
    </row>
    <row r="225" spans="1:13" s="10" customFormat="1" ht="15.75">
      <c r="A225" s="38" t="s">
        <v>30</v>
      </c>
      <c r="B225" s="39"/>
      <c r="C225" s="55"/>
      <c r="D225" s="55"/>
      <c r="E225" s="56"/>
      <c r="F225" s="57"/>
      <c r="G225" s="46"/>
      <c r="H225" s="48"/>
      <c r="I225" s="48"/>
      <c r="J225" s="35"/>
      <c r="K225" s="55"/>
      <c r="L225" s="55"/>
      <c r="M225" s="58"/>
    </row>
    <row r="226" spans="1:13" s="10" customFormat="1" ht="15.75">
      <c r="A226" s="59"/>
      <c r="B226" s="60"/>
      <c r="C226" s="189"/>
      <c r="D226" s="189"/>
      <c r="E226" s="831" t="s">
        <v>31</v>
      </c>
      <c r="F226" s="832"/>
      <c r="G226" s="832"/>
      <c r="H226" s="189" t="s">
        <v>16</v>
      </c>
      <c r="I226" s="189" t="s">
        <v>17</v>
      </c>
      <c r="J226" s="61"/>
      <c r="K226" s="189"/>
      <c r="L226" s="189"/>
      <c r="M226" s="62"/>
    </row>
    <row r="227" spans="1:13" s="10" customFormat="1" ht="15.75">
      <c r="A227" s="786" t="s">
        <v>32</v>
      </c>
      <c r="B227" s="787"/>
      <c r="C227" s="787"/>
      <c r="D227" s="787"/>
      <c r="E227" s="787"/>
      <c r="F227" s="787"/>
      <c r="G227" s="787"/>
      <c r="H227" s="787"/>
      <c r="I227" s="787"/>
      <c r="J227" s="787"/>
      <c r="K227" s="787"/>
      <c r="L227" s="787"/>
      <c r="M227" s="788"/>
    </row>
    <row r="228" spans="1:13" s="27" customFormat="1" ht="13.5" thickBot="1">
      <c r="A228" s="63"/>
      <c r="B228" s="64"/>
      <c r="C228" s="64"/>
      <c r="D228" s="64"/>
      <c r="E228" s="64"/>
      <c r="F228" s="64"/>
      <c r="G228" s="64"/>
      <c r="H228" s="64"/>
      <c r="I228" s="64"/>
      <c r="J228" s="64"/>
      <c r="K228" s="64"/>
      <c r="L228" s="64"/>
      <c r="M228" s="65"/>
    </row>
    <row r="229" spans="1:13" s="10" customFormat="1" ht="32.25" thickBot="1">
      <c r="A229" s="66" t="s">
        <v>1</v>
      </c>
      <c r="B229" s="789" t="s">
        <v>33</v>
      </c>
      <c r="C229" s="790"/>
      <c r="D229" s="790"/>
      <c r="E229" s="790"/>
      <c r="F229" s="790"/>
      <c r="G229" s="790"/>
      <c r="H229" s="790"/>
      <c r="I229" s="67"/>
      <c r="J229" s="68" t="s">
        <v>34</v>
      </c>
      <c r="K229" s="791" t="s">
        <v>35</v>
      </c>
      <c r="L229" s="792"/>
      <c r="M229" s="66" t="s">
        <v>36</v>
      </c>
    </row>
    <row r="230" spans="1:13" s="10" customFormat="1" ht="33" customHeight="1" thickBot="1">
      <c r="A230" s="69"/>
      <c r="B230" s="793" t="e">
        <f>+#REF!</f>
        <v>#REF!</v>
      </c>
      <c r="C230" s="794"/>
      <c r="D230" s="794"/>
      <c r="E230" s="794"/>
      <c r="F230" s="794"/>
      <c r="G230" s="794"/>
      <c r="H230" s="794"/>
      <c r="I230" s="795"/>
      <c r="J230" s="70"/>
      <c r="K230" s="796" t="e">
        <f>+#REF!</f>
        <v>#REF!</v>
      </c>
      <c r="L230" s="797"/>
      <c r="M230" s="71" t="e">
        <f>+#REF!</f>
        <v>#REF!</v>
      </c>
    </row>
    <row r="231" spans="1:13" s="10" customFormat="1" ht="15.75">
      <c r="A231" s="72"/>
      <c r="B231" s="73"/>
      <c r="C231" s="73"/>
      <c r="D231" s="73"/>
      <c r="E231" s="73"/>
      <c r="F231" s="73"/>
      <c r="G231" s="73"/>
      <c r="H231" s="73"/>
      <c r="I231" s="73"/>
      <c r="J231" s="73"/>
      <c r="K231" s="73"/>
      <c r="L231" s="73"/>
      <c r="M231" s="74"/>
    </row>
    <row r="232" spans="1:13" s="10" customFormat="1" thickBot="1">
      <c r="A232" s="75" t="s">
        <v>37</v>
      </c>
      <c r="B232" s="76"/>
      <c r="C232" s="76"/>
      <c r="D232" s="76"/>
      <c r="E232" s="76"/>
      <c r="F232" s="76"/>
      <c r="G232" s="76"/>
      <c r="H232" s="76"/>
      <c r="I232" s="76"/>
      <c r="J232" s="76"/>
      <c r="K232" s="76"/>
      <c r="L232" s="76"/>
      <c r="M232" s="77"/>
    </row>
    <row r="233" spans="1:13" s="10" customFormat="1" thickBot="1">
      <c r="A233" s="798" t="s">
        <v>33</v>
      </c>
      <c r="B233" s="799"/>
      <c r="C233" s="799"/>
      <c r="D233" s="799"/>
      <c r="E233" s="799"/>
      <c r="F233" s="799"/>
      <c r="G233" s="800"/>
      <c r="H233" s="801" t="s">
        <v>38</v>
      </c>
      <c r="I233" s="800"/>
      <c r="J233" s="78" t="s">
        <v>39</v>
      </c>
      <c r="K233" s="801" t="s">
        <v>40</v>
      </c>
      <c r="L233" s="800"/>
      <c r="M233" s="79" t="s">
        <v>41</v>
      </c>
    </row>
    <row r="234" spans="1:13" s="10" customFormat="1" ht="15.75">
      <c r="A234" s="779"/>
      <c r="B234" s="780"/>
      <c r="C234" s="780"/>
      <c r="D234" s="780"/>
      <c r="E234" s="780"/>
      <c r="F234" s="780"/>
      <c r="G234" s="781"/>
      <c r="H234" s="782"/>
      <c r="I234" s="783"/>
      <c r="J234" s="80"/>
      <c r="K234" s="784"/>
      <c r="L234" s="785"/>
      <c r="M234" s="81">
        <f>+J234*K234</f>
        <v>0</v>
      </c>
    </row>
    <row r="235" spans="1:13" s="10" customFormat="1" ht="15.75">
      <c r="A235" s="770" t="s">
        <v>42</v>
      </c>
      <c r="B235" s="771"/>
      <c r="C235" s="771"/>
      <c r="D235" s="771"/>
      <c r="E235" s="771"/>
      <c r="F235" s="771"/>
      <c r="G235" s="772"/>
      <c r="H235" s="768" t="s">
        <v>6</v>
      </c>
      <c r="I235" s="768"/>
      <c r="J235" s="80">
        <v>500</v>
      </c>
      <c r="K235" s="769">
        <f>+K262/8</f>
        <v>3.8235294170876255</v>
      </c>
      <c r="L235" s="769"/>
      <c r="M235" s="81">
        <f>+J235/K235</f>
        <v>130.76923058718063</v>
      </c>
    </row>
    <row r="236" spans="1:13" s="10" customFormat="1" ht="15.75">
      <c r="A236" s="770"/>
      <c r="B236" s="771"/>
      <c r="C236" s="771"/>
      <c r="D236" s="771"/>
      <c r="E236" s="771"/>
      <c r="F236" s="771"/>
      <c r="G236" s="772"/>
      <c r="H236" s="768"/>
      <c r="I236" s="768"/>
      <c r="J236" s="80"/>
      <c r="K236" s="769"/>
      <c r="L236" s="769"/>
      <c r="M236" s="81">
        <f>+J236*K236</f>
        <v>0</v>
      </c>
    </row>
    <row r="237" spans="1:13" s="10" customFormat="1" ht="15.75">
      <c r="A237" s="770"/>
      <c r="B237" s="771"/>
      <c r="C237" s="771"/>
      <c r="D237" s="771"/>
      <c r="E237" s="771"/>
      <c r="F237" s="771"/>
      <c r="G237" s="772"/>
      <c r="H237" s="768"/>
      <c r="I237" s="768"/>
      <c r="J237" s="82"/>
      <c r="K237" s="769"/>
      <c r="L237" s="769"/>
      <c r="M237" s="81">
        <f>+J237*K237</f>
        <v>0</v>
      </c>
    </row>
    <row r="238" spans="1:13" s="10" customFormat="1" ht="15.75">
      <c r="A238" s="770"/>
      <c r="B238" s="771"/>
      <c r="C238" s="771"/>
      <c r="D238" s="802"/>
      <c r="E238" s="771"/>
      <c r="F238" s="771"/>
      <c r="G238" s="772"/>
      <c r="H238" s="768"/>
      <c r="I238" s="768"/>
      <c r="J238" s="82"/>
      <c r="K238" s="769"/>
      <c r="L238" s="769"/>
      <c r="M238" s="81">
        <f>+J238*K238</f>
        <v>0</v>
      </c>
    </row>
    <row r="239" spans="1:13" s="10" customFormat="1" ht="15.75">
      <c r="A239" s="766"/>
      <c r="B239" s="767"/>
      <c r="C239" s="767"/>
      <c r="D239" s="83"/>
      <c r="E239" s="84"/>
      <c r="F239" s="84"/>
      <c r="G239" s="85"/>
      <c r="H239" s="768"/>
      <c r="I239" s="768"/>
      <c r="J239" s="86"/>
      <c r="K239" s="769"/>
      <c r="L239" s="769"/>
      <c r="M239" s="81">
        <f>+J239*K239</f>
        <v>0</v>
      </c>
    </row>
    <row r="240" spans="1:13" s="10" customFormat="1" thickBot="1">
      <c r="A240" s="770" t="s">
        <v>43</v>
      </c>
      <c r="B240" s="771"/>
      <c r="C240" s="771"/>
      <c r="D240" s="771"/>
      <c r="E240" s="771"/>
      <c r="F240" s="771"/>
      <c r="G240" s="772"/>
      <c r="H240" s="773"/>
      <c r="I240" s="774"/>
      <c r="J240" s="87"/>
      <c r="K240" s="775">
        <v>0.05</v>
      </c>
      <c r="L240" s="776"/>
      <c r="M240" s="88">
        <f>M265*K240</f>
        <v>196.15384588077097</v>
      </c>
    </row>
    <row r="241" spans="1:13" s="10" customFormat="1" thickBot="1">
      <c r="A241" s="724" t="s">
        <v>44</v>
      </c>
      <c r="B241" s="725"/>
      <c r="C241" s="725"/>
      <c r="D241" s="725"/>
      <c r="E241" s="725"/>
      <c r="F241" s="725"/>
      <c r="G241" s="725"/>
      <c r="H241" s="725"/>
      <c r="I241" s="725"/>
      <c r="J241" s="725"/>
      <c r="K241" s="725"/>
      <c r="L241" s="726"/>
      <c r="M241" s="173">
        <f>SUM(M234:M240)</f>
        <v>326.9230764679516</v>
      </c>
    </row>
    <row r="242" spans="1:13" s="27" customFormat="1" ht="12.75">
      <c r="A242" s="90"/>
      <c r="B242" s="64"/>
      <c r="C242" s="64"/>
      <c r="D242" s="64"/>
      <c r="E242" s="64"/>
      <c r="F242" s="64"/>
      <c r="G242" s="64"/>
      <c r="H242" s="64"/>
      <c r="I242" s="64"/>
      <c r="J242" s="64"/>
      <c r="K242" s="64"/>
      <c r="L242" s="64"/>
      <c r="M242" s="65"/>
    </row>
    <row r="243" spans="1:13" s="10" customFormat="1" thickBot="1">
      <c r="A243" s="91" t="s">
        <v>45</v>
      </c>
      <c r="B243" s="92"/>
      <c r="C243" s="92"/>
      <c r="D243" s="92"/>
      <c r="E243" s="92"/>
      <c r="F243" s="92"/>
      <c r="G243" s="92"/>
      <c r="H243" s="92"/>
      <c r="I243" s="92"/>
      <c r="J243" s="92"/>
      <c r="K243" s="92"/>
      <c r="L243" s="92"/>
      <c r="M243" s="93"/>
    </row>
    <row r="244" spans="1:13" s="10" customFormat="1" ht="15.75">
      <c r="A244" s="752" t="s">
        <v>33</v>
      </c>
      <c r="B244" s="753"/>
      <c r="C244" s="753"/>
      <c r="D244" s="753"/>
      <c r="E244" s="753"/>
      <c r="F244" s="753"/>
      <c r="G244" s="753"/>
      <c r="H244" s="777"/>
      <c r="I244" s="185" t="s">
        <v>35</v>
      </c>
      <c r="J244" s="94" t="s">
        <v>36</v>
      </c>
      <c r="K244" s="778" t="s">
        <v>46</v>
      </c>
      <c r="L244" s="777"/>
      <c r="M244" s="95" t="s">
        <v>41</v>
      </c>
    </row>
    <row r="245" spans="1:13" s="10" customFormat="1" ht="15.75">
      <c r="A245" s="738" t="s">
        <v>84</v>
      </c>
      <c r="B245" s="739"/>
      <c r="C245" s="739"/>
      <c r="D245" s="739"/>
      <c r="E245" s="739"/>
      <c r="F245" s="739"/>
      <c r="G245" s="739"/>
      <c r="H245" s="740"/>
      <c r="I245" s="53" t="s">
        <v>4</v>
      </c>
      <c r="J245" s="98">
        <v>0.3</v>
      </c>
      <c r="K245" s="741">
        <v>4000</v>
      </c>
      <c r="L245" s="742"/>
      <c r="M245" s="171">
        <f>+J245*K245</f>
        <v>1200</v>
      </c>
    </row>
    <row r="246" spans="1:13" s="10" customFormat="1" ht="15.75">
      <c r="A246" s="738" t="s">
        <v>83</v>
      </c>
      <c r="B246" s="739"/>
      <c r="C246" s="739"/>
      <c r="D246" s="739"/>
      <c r="E246" s="739"/>
      <c r="F246" s="739"/>
      <c r="G246" s="739"/>
      <c r="H246" s="740"/>
      <c r="I246" s="53" t="s">
        <v>35</v>
      </c>
      <c r="J246" s="98">
        <v>1</v>
      </c>
      <c r="K246" s="741">
        <v>250</v>
      </c>
      <c r="L246" s="742"/>
      <c r="M246" s="171">
        <f>+J246*K246</f>
        <v>250</v>
      </c>
    </row>
    <row r="247" spans="1:13" s="10" customFormat="1" ht="15.75">
      <c r="A247" s="738"/>
      <c r="B247" s="739"/>
      <c r="C247" s="739"/>
      <c r="D247" s="739"/>
      <c r="E247" s="739"/>
      <c r="F247" s="739"/>
      <c r="G247" s="739"/>
      <c r="H247" s="740"/>
      <c r="I247" s="53"/>
      <c r="J247" s="98"/>
      <c r="K247" s="741"/>
      <c r="L247" s="742"/>
      <c r="M247" s="171">
        <f>+J247*K247</f>
        <v>0</v>
      </c>
    </row>
    <row r="248" spans="1:13" s="10" customFormat="1" ht="15.75">
      <c r="A248" s="738"/>
      <c r="B248" s="739"/>
      <c r="C248" s="739"/>
      <c r="D248" s="739"/>
      <c r="E248" s="739"/>
      <c r="F248" s="739"/>
      <c r="G248" s="739"/>
      <c r="H248" s="740"/>
      <c r="I248" s="53"/>
      <c r="J248" s="98"/>
      <c r="K248" s="741"/>
      <c r="L248" s="742"/>
      <c r="M248" s="171">
        <f>+J248*K248</f>
        <v>0</v>
      </c>
    </row>
    <row r="249" spans="1:13" s="10" customFormat="1" ht="15.75">
      <c r="A249" s="738"/>
      <c r="B249" s="739"/>
      <c r="C249" s="739"/>
      <c r="D249" s="739"/>
      <c r="E249" s="739"/>
      <c r="F249" s="739"/>
      <c r="G249" s="739"/>
      <c r="H249" s="740"/>
      <c r="I249" s="53"/>
      <c r="J249" s="98"/>
      <c r="K249" s="741"/>
      <c r="L249" s="742"/>
      <c r="M249" s="171">
        <f>+J249*K249</f>
        <v>0</v>
      </c>
    </row>
    <row r="250" spans="1:13" s="10" customFormat="1" thickBot="1">
      <c r="A250" s="743"/>
      <c r="B250" s="744"/>
      <c r="C250" s="744"/>
      <c r="D250" s="744"/>
      <c r="E250" s="744"/>
      <c r="F250" s="744"/>
      <c r="G250" s="744"/>
      <c r="H250" s="745"/>
      <c r="I250" s="102"/>
      <c r="J250" s="103"/>
      <c r="K250" s="741"/>
      <c r="L250" s="742"/>
      <c r="M250" s="172"/>
    </row>
    <row r="251" spans="1:13" s="10" customFormat="1" thickBot="1">
      <c r="A251" s="724" t="s">
        <v>44</v>
      </c>
      <c r="B251" s="725"/>
      <c r="C251" s="725"/>
      <c r="D251" s="725"/>
      <c r="E251" s="725"/>
      <c r="F251" s="725"/>
      <c r="G251" s="725"/>
      <c r="H251" s="725"/>
      <c r="I251" s="725"/>
      <c r="J251" s="725"/>
      <c r="K251" s="725"/>
      <c r="L251" s="726"/>
      <c r="M251" s="173">
        <f>SUM(M245:M250)</f>
        <v>1450</v>
      </c>
    </row>
    <row r="252" spans="1:13" s="27" customFormat="1" ht="12.75">
      <c r="A252" s="63"/>
      <c r="B252" s="64"/>
      <c r="C252" s="64"/>
      <c r="D252" s="64"/>
      <c r="E252" s="64"/>
      <c r="F252" s="64"/>
      <c r="G252" s="64"/>
      <c r="H252" s="64"/>
      <c r="I252" s="64"/>
      <c r="J252" s="64"/>
      <c r="K252" s="64"/>
      <c r="L252" s="64"/>
      <c r="M252" s="65"/>
    </row>
    <row r="253" spans="1:13" s="10" customFormat="1" thickBot="1">
      <c r="A253" s="91" t="s">
        <v>47</v>
      </c>
      <c r="B253" s="92"/>
      <c r="C253" s="92"/>
      <c r="D253" s="92"/>
      <c r="E253" s="92"/>
      <c r="F253" s="92"/>
      <c r="G253" s="92"/>
      <c r="H253" s="92"/>
      <c r="I253" s="92"/>
      <c r="J253" s="92"/>
      <c r="K253" s="92"/>
      <c r="L253" s="92"/>
      <c r="M253" s="93"/>
    </row>
    <row r="254" spans="1:13" s="10" customFormat="1" ht="15.75">
      <c r="A254" s="727" t="s">
        <v>48</v>
      </c>
      <c r="B254" s="728"/>
      <c r="C254" s="728"/>
      <c r="D254" s="728"/>
      <c r="E254" s="728"/>
      <c r="F254" s="729"/>
      <c r="G254" s="106" t="s">
        <v>35</v>
      </c>
      <c r="H254" s="107" t="s">
        <v>49</v>
      </c>
      <c r="I254" s="108" t="s">
        <v>50</v>
      </c>
      <c r="J254" s="106" t="s">
        <v>51</v>
      </c>
      <c r="K254" s="730" t="s">
        <v>52</v>
      </c>
      <c r="L254" s="729"/>
      <c r="M254" s="109" t="s">
        <v>41</v>
      </c>
    </row>
    <row r="255" spans="1:13" s="10" customFormat="1" ht="15.75">
      <c r="A255" s="731"/>
      <c r="B255" s="732"/>
      <c r="C255" s="732"/>
      <c r="D255" s="732"/>
      <c r="E255" s="732"/>
      <c r="F255" s="733"/>
      <c r="G255" s="110"/>
      <c r="H255" s="86"/>
      <c r="I255" s="111"/>
      <c r="J255" s="86"/>
      <c r="K255" s="734">
        <v>12000</v>
      </c>
      <c r="L255" s="735"/>
      <c r="M255" s="112">
        <f>J255*K255</f>
        <v>0</v>
      </c>
    </row>
    <row r="256" spans="1:13" s="10" customFormat="1" ht="15.75">
      <c r="A256" s="113"/>
      <c r="B256" s="114"/>
      <c r="C256" s="114"/>
      <c r="D256" s="114"/>
      <c r="E256" s="114"/>
      <c r="F256" s="114"/>
      <c r="G256" s="115"/>
      <c r="H256" s="86"/>
      <c r="I256" s="86"/>
      <c r="J256" s="86"/>
      <c r="K256" s="116"/>
      <c r="L256" s="117"/>
      <c r="M256" s="118"/>
    </row>
    <row r="257" spans="1:13" s="10" customFormat="1" thickBot="1">
      <c r="A257" s="181"/>
      <c r="B257" s="182"/>
      <c r="C257" s="182"/>
      <c r="D257" s="182"/>
      <c r="E257" s="182"/>
      <c r="F257" s="182"/>
      <c r="G257" s="119"/>
      <c r="H257" s="119"/>
      <c r="I257" s="119"/>
      <c r="J257" s="119"/>
      <c r="K257" s="736"/>
      <c r="L257" s="737"/>
      <c r="M257" s="120"/>
    </row>
    <row r="258" spans="1:13" s="10" customFormat="1" thickBot="1">
      <c r="A258" s="756" t="s">
        <v>44</v>
      </c>
      <c r="B258" s="750"/>
      <c r="C258" s="750"/>
      <c r="D258" s="750"/>
      <c r="E258" s="750"/>
      <c r="F258" s="750"/>
      <c r="G258" s="750"/>
      <c r="H258" s="750"/>
      <c r="I258" s="750"/>
      <c r="J258" s="750"/>
      <c r="K258" s="750"/>
      <c r="L258" s="751"/>
      <c r="M258" s="174">
        <f>SUM(M255:M257)</f>
        <v>0</v>
      </c>
    </row>
    <row r="259" spans="1:13" s="27" customFormat="1" ht="12.75">
      <c r="A259" s="63"/>
      <c r="B259" s="64"/>
      <c r="C259" s="64"/>
      <c r="D259" s="64"/>
      <c r="E259" s="64"/>
      <c r="F259" s="64"/>
      <c r="G259" s="64"/>
      <c r="H259" s="64"/>
      <c r="I259" s="64"/>
      <c r="J259" s="64"/>
      <c r="K259" s="64"/>
      <c r="L259" s="64"/>
      <c r="M259" s="65"/>
    </row>
    <row r="260" spans="1:13" s="10" customFormat="1" thickBot="1">
      <c r="A260" s="91" t="s">
        <v>54</v>
      </c>
      <c r="B260" s="92"/>
      <c r="C260" s="92"/>
      <c r="D260" s="92"/>
      <c r="E260" s="92"/>
      <c r="F260" s="92"/>
      <c r="G260" s="92"/>
      <c r="H260" s="92"/>
      <c r="I260" s="92"/>
      <c r="J260" s="92"/>
      <c r="K260" s="92"/>
      <c r="L260" s="92"/>
      <c r="M260" s="93"/>
    </row>
    <row r="261" spans="1:13" s="10" customFormat="1" ht="31.5">
      <c r="A261" s="757" t="s">
        <v>55</v>
      </c>
      <c r="B261" s="758"/>
      <c r="C261" s="758"/>
      <c r="D261" s="758"/>
      <c r="E261" s="758"/>
      <c r="F261" s="758"/>
      <c r="G261" s="758"/>
      <c r="H261" s="106" t="s">
        <v>56</v>
      </c>
      <c r="I261" s="108" t="s">
        <v>57</v>
      </c>
      <c r="J261" s="107" t="s">
        <v>58</v>
      </c>
      <c r="K261" s="759" t="s">
        <v>40</v>
      </c>
      <c r="L261" s="760"/>
      <c r="M261" s="122" t="s">
        <v>41</v>
      </c>
    </row>
    <row r="262" spans="1:13" s="10" customFormat="1" ht="15.75">
      <c r="A262" s="761" t="s">
        <v>59</v>
      </c>
      <c r="B262" s="762"/>
      <c r="C262" s="762"/>
      <c r="D262" s="762"/>
      <c r="E262" s="762"/>
      <c r="F262" s="762"/>
      <c r="G262" s="763"/>
      <c r="H262" s="123">
        <v>38918.91891891892</v>
      </c>
      <c r="I262" s="124">
        <v>1.85</v>
      </c>
      <c r="J262" s="125">
        <f>+H262*I262</f>
        <v>72000</v>
      </c>
      <c r="K262" s="764">
        <v>30.588235336701004</v>
      </c>
      <c r="L262" s="765"/>
      <c r="M262" s="126">
        <f>J262/K262</f>
        <v>2353.8461505692512</v>
      </c>
    </row>
    <row r="263" spans="1:13" s="10" customFormat="1" ht="15.75">
      <c r="A263" s="761" t="s">
        <v>60</v>
      </c>
      <c r="B263" s="762"/>
      <c r="C263" s="762"/>
      <c r="D263" s="762"/>
      <c r="E263" s="762"/>
      <c r="F263" s="762"/>
      <c r="G263" s="763"/>
      <c r="H263" s="123">
        <v>25945.945945945947</v>
      </c>
      <c r="I263" s="124">
        <v>1.85</v>
      </c>
      <c r="J263" s="125">
        <f>+H263*I263</f>
        <v>48000.000000000007</v>
      </c>
      <c r="K263" s="764">
        <f>+K262</f>
        <v>30.588235336701004</v>
      </c>
      <c r="L263" s="765"/>
      <c r="M263" s="126">
        <f>J263/K263</f>
        <v>1569.2307670461676</v>
      </c>
    </row>
    <row r="264" spans="1:13" s="10" customFormat="1" thickBot="1">
      <c r="A264" s="748"/>
      <c r="B264" s="749"/>
      <c r="C264" s="749"/>
      <c r="D264" s="749"/>
      <c r="E264" s="749"/>
      <c r="F264" s="749"/>
      <c r="G264" s="749"/>
      <c r="H264" s="119"/>
      <c r="I264" s="119"/>
      <c r="J264" s="119"/>
      <c r="K264" s="736"/>
      <c r="L264" s="737"/>
      <c r="M264" s="120"/>
    </row>
    <row r="265" spans="1:13" s="10" customFormat="1" thickBot="1">
      <c r="A265" s="724" t="s">
        <v>44</v>
      </c>
      <c r="B265" s="725"/>
      <c r="C265" s="725"/>
      <c r="D265" s="725"/>
      <c r="E265" s="725"/>
      <c r="F265" s="725"/>
      <c r="G265" s="725"/>
      <c r="H265" s="750"/>
      <c r="I265" s="750"/>
      <c r="J265" s="750"/>
      <c r="K265" s="750"/>
      <c r="L265" s="751"/>
      <c r="M265" s="174">
        <f>SUM(M262:M264)</f>
        <v>3923.076917615419</v>
      </c>
    </row>
    <row r="266" spans="1:13" s="27" customFormat="1" ht="13.5" thickBot="1">
      <c r="A266" s="63"/>
      <c r="B266" s="64"/>
      <c r="C266" s="64"/>
      <c r="D266" s="64"/>
      <c r="E266" s="64"/>
      <c r="F266" s="64"/>
      <c r="G266" s="64"/>
      <c r="H266" s="64"/>
      <c r="I266" s="64"/>
      <c r="J266" s="64"/>
      <c r="K266" s="64"/>
      <c r="L266" s="64"/>
      <c r="M266" s="65"/>
    </row>
    <row r="267" spans="1:13" s="10" customFormat="1" thickBot="1">
      <c r="A267" s="724" t="s">
        <v>61</v>
      </c>
      <c r="B267" s="725"/>
      <c r="C267" s="725"/>
      <c r="D267" s="725"/>
      <c r="E267" s="725"/>
      <c r="F267" s="725"/>
      <c r="G267" s="725"/>
      <c r="H267" s="725"/>
      <c r="I267" s="725"/>
      <c r="J267" s="725"/>
      <c r="K267" s="725"/>
      <c r="L267" s="726"/>
      <c r="M267" s="175">
        <f>M241+M251+M258+M265</f>
        <v>5699.9999940833704</v>
      </c>
    </row>
    <row r="268" spans="1:13" s="27" customFormat="1" ht="12.75">
      <c r="A268" s="63"/>
      <c r="B268" s="64"/>
      <c r="C268" s="64"/>
      <c r="D268" s="64"/>
      <c r="E268" s="64"/>
      <c r="F268" s="64"/>
      <c r="G268" s="64"/>
      <c r="H268" s="64"/>
      <c r="I268" s="64"/>
      <c r="J268" s="64"/>
      <c r="K268" s="64"/>
      <c r="L268" s="64"/>
      <c r="M268" s="65"/>
    </row>
    <row r="269" spans="1:13" s="10" customFormat="1" thickBot="1">
      <c r="A269" s="91" t="s">
        <v>62</v>
      </c>
      <c r="B269" s="92"/>
      <c r="C269" s="92"/>
      <c r="D269" s="92"/>
      <c r="E269" s="92"/>
      <c r="F269" s="92"/>
      <c r="G269" s="92"/>
      <c r="H269" s="92"/>
      <c r="I269" s="92"/>
      <c r="J269" s="92"/>
      <c r="K269" s="92"/>
      <c r="L269" s="92"/>
      <c r="M269" s="93"/>
    </row>
    <row r="270" spans="1:13" s="10" customFormat="1" ht="15.75">
      <c r="A270" s="752" t="s">
        <v>63</v>
      </c>
      <c r="B270" s="753"/>
      <c r="C270" s="753"/>
      <c r="D270" s="753"/>
      <c r="E270" s="753"/>
      <c r="F270" s="753"/>
      <c r="G270" s="753"/>
      <c r="H270" s="183"/>
      <c r="I270" s="184"/>
      <c r="J270" s="128" t="s">
        <v>64</v>
      </c>
      <c r="K270" s="754" t="s">
        <v>65</v>
      </c>
      <c r="L270" s="755"/>
      <c r="M270" s="129"/>
    </row>
    <row r="271" spans="1:13" s="10" customFormat="1" ht="15.75">
      <c r="A271" s="718" t="s">
        <v>66</v>
      </c>
      <c r="B271" s="719"/>
      <c r="C271" s="719"/>
      <c r="D271" s="719"/>
      <c r="E271" s="719"/>
      <c r="F271" s="719"/>
      <c r="G271" s="719"/>
      <c r="H271" s="130"/>
      <c r="I271" s="131"/>
      <c r="J271" s="132">
        <v>0.25</v>
      </c>
      <c r="K271" s="720">
        <f>M267*J271</f>
        <v>1424.9999985208426</v>
      </c>
      <c r="L271" s="721"/>
      <c r="M271" s="133"/>
    </row>
    <row r="272" spans="1:13" s="10" customFormat="1" ht="15.75">
      <c r="A272" s="134" t="s">
        <v>67</v>
      </c>
      <c r="B272" s="135"/>
      <c r="C272" s="135"/>
      <c r="D272" s="135"/>
      <c r="E272" s="135"/>
      <c r="F272" s="135"/>
      <c r="G272" s="135"/>
      <c r="H272" s="130"/>
      <c r="I272" s="131"/>
      <c r="J272" s="132">
        <v>0</v>
      </c>
      <c r="K272" s="720">
        <f>M267*J272</f>
        <v>0</v>
      </c>
      <c r="L272" s="721"/>
      <c r="M272" s="133"/>
    </row>
    <row r="273" spans="1:13" s="10" customFormat="1" thickBot="1">
      <c r="A273" s="136" t="s">
        <v>68</v>
      </c>
      <c r="B273" s="137"/>
      <c r="C273" s="137"/>
      <c r="D273" s="137"/>
      <c r="E273" s="137"/>
      <c r="F273" s="137"/>
      <c r="G273" s="137"/>
      <c r="H273" s="138"/>
      <c r="I273" s="139"/>
      <c r="J273" s="140">
        <v>0.05</v>
      </c>
      <c r="K273" s="722">
        <f>M267*J273</f>
        <v>284.99999970416854</v>
      </c>
      <c r="L273" s="723"/>
      <c r="M273" s="133"/>
    </row>
    <row r="274" spans="1:13" s="10" customFormat="1" thickBot="1">
      <c r="A274" s="724" t="s">
        <v>44</v>
      </c>
      <c r="B274" s="725"/>
      <c r="C274" s="725"/>
      <c r="D274" s="725"/>
      <c r="E274" s="725"/>
      <c r="F274" s="725"/>
      <c r="G274" s="725"/>
      <c r="H274" s="725"/>
      <c r="I274" s="725"/>
      <c r="J274" s="725"/>
      <c r="K274" s="725"/>
      <c r="L274" s="726"/>
      <c r="M274" s="141">
        <f>K271+K272+K273</f>
        <v>1709.999998225011</v>
      </c>
    </row>
    <row r="275" spans="1:13" s="27" customFormat="1" ht="13.5" thickBot="1">
      <c r="A275" s="63"/>
      <c r="B275" s="64"/>
      <c r="C275" s="64"/>
      <c r="D275" s="64"/>
      <c r="E275" s="64"/>
      <c r="F275" s="64"/>
      <c r="G275" s="64"/>
      <c r="H275" s="64"/>
      <c r="I275" s="64"/>
      <c r="J275" s="64"/>
      <c r="K275" s="64"/>
      <c r="L275" s="64"/>
      <c r="M275" s="65"/>
    </row>
    <row r="276" spans="1:13" s="10" customFormat="1" thickBot="1">
      <c r="A276" s="724" t="s">
        <v>69</v>
      </c>
      <c r="B276" s="725"/>
      <c r="C276" s="725"/>
      <c r="D276" s="725"/>
      <c r="E276" s="725"/>
      <c r="F276" s="725"/>
      <c r="G276" s="725"/>
      <c r="H276" s="725"/>
      <c r="I276" s="725"/>
      <c r="J276" s="725"/>
      <c r="K276" s="725"/>
      <c r="L276" s="726"/>
      <c r="M276" s="142">
        <f>M267+M274</f>
        <v>7409.9999923083815</v>
      </c>
    </row>
    <row r="277" spans="1:13" s="10" customFormat="1" ht="15.75">
      <c r="A277" s="143"/>
      <c r="B277" s="144"/>
      <c r="C277" s="144"/>
      <c r="D277" s="144"/>
      <c r="E277" s="144"/>
      <c r="F277" s="144"/>
      <c r="G277" s="144"/>
      <c r="H277" s="144"/>
      <c r="I277" s="144"/>
      <c r="J277" s="144"/>
      <c r="K277" s="144"/>
      <c r="L277" s="144"/>
      <c r="M277" s="145"/>
    </row>
    <row r="278" spans="1:13" s="10" customFormat="1" ht="15.75">
      <c r="A278" s="146"/>
      <c r="B278" s="35"/>
      <c r="C278" s="35"/>
      <c r="D278" s="35"/>
      <c r="E278" s="35"/>
      <c r="F278" s="35"/>
      <c r="G278" s="35"/>
      <c r="H278" s="35"/>
      <c r="I278" s="35"/>
      <c r="J278" s="35"/>
      <c r="K278" s="35"/>
      <c r="L278" s="35"/>
      <c r="M278" s="37"/>
    </row>
    <row r="279" spans="1:13" s="10" customFormat="1" ht="15.75">
      <c r="A279" s="146"/>
      <c r="B279" s="35"/>
      <c r="C279" s="35"/>
      <c r="D279" s="46" t="s">
        <v>70</v>
      </c>
      <c r="E279" s="46"/>
      <c r="F279" s="46"/>
      <c r="G279" s="46"/>
      <c r="H279" s="46"/>
      <c r="I279" s="46"/>
      <c r="J279" s="35"/>
      <c r="K279" s="35"/>
      <c r="L279" s="35"/>
      <c r="M279" s="37"/>
    </row>
    <row r="280" spans="1:13" s="10" customFormat="1" ht="15.75">
      <c r="A280" s="146"/>
      <c r="B280" s="35"/>
      <c r="C280" s="35"/>
      <c r="D280" s="35" t="s">
        <v>71</v>
      </c>
      <c r="E280" s="35"/>
      <c r="F280" s="35"/>
      <c r="G280" s="35"/>
      <c r="H280" s="35"/>
      <c r="I280" s="35"/>
      <c r="J280" s="35"/>
      <c r="K280" s="35"/>
      <c r="L280" s="35"/>
      <c r="M280" s="37"/>
    </row>
    <row r="281" spans="1:13" s="10" customFormat="1" ht="15.75">
      <c r="A281" s="146"/>
      <c r="B281" s="35"/>
      <c r="C281" s="35"/>
      <c r="D281" s="35" t="s">
        <v>72</v>
      </c>
      <c r="E281" s="35"/>
      <c r="F281" s="35"/>
      <c r="G281" s="35"/>
      <c r="H281" s="35"/>
      <c r="I281" s="35"/>
      <c r="J281" s="35"/>
      <c r="K281" s="35"/>
      <c r="L281" s="35"/>
      <c r="M281" s="37"/>
    </row>
    <row r="282" spans="1:13" s="10" customFormat="1" ht="15.75">
      <c r="A282" s="146"/>
      <c r="B282" s="35"/>
      <c r="C282" s="35"/>
      <c r="D282" s="35" t="s">
        <v>73</v>
      </c>
      <c r="E282" s="35"/>
      <c r="F282" s="35"/>
      <c r="G282" s="35"/>
      <c r="H282" s="35"/>
      <c r="I282" s="35"/>
      <c r="J282" s="35"/>
      <c r="K282" s="35"/>
      <c r="L282" s="35"/>
      <c r="M282" s="37"/>
    </row>
    <row r="283" spans="1:13" s="27" customFormat="1" ht="13.5" thickBot="1">
      <c r="A283" s="147"/>
      <c r="B283" s="148"/>
      <c r="C283" s="148"/>
      <c r="D283" s="148"/>
      <c r="E283" s="148" t="s">
        <v>74</v>
      </c>
      <c r="F283" s="148"/>
      <c r="G283" s="148"/>
      <c r="H283" s="148"/>
      <c r="I283" s="148"/>
      <c r="J283" s="148"/>
      <c r="K283" s="148"/>
      <c r="L283" s="148"/>
      <c r="M283" s="149"/>
    </row>
    <row r="284" spans="1:13" s="10" customFormat="1" ht="15.75">
      <c r="A284" s="150" t="s">
        <v>75</v>
      </c>
      <c r="B284" s="151"/>
      <c r="C284" s="151"/>
      <c r="D284" s="151"/>
      <c r="E284" s="151"/>
      <c r="F284" s="151"/>
      <c r="G284" s="151"/>
      <c r="H284" s="151"/>
      <c r="I284" s="151"/>
      <c r="J284" s="151"/>
      <c r="K284" s="151"/>
      <c r="L284" s="151"/>
      <c r="M284" s="152"/>
    </row>
    <row r="285" spans="1:13" s="10" customFormat="1" ht="15.75">
      <c r="A285" s="153"/>
      <c r="B285" s="154"/>
      <c r="C285" s="154"/>
      <c r="D285" s="154"/>
      <c r="E285" s="154"/>
      <c r="F285" s="154"/>
      <c r="G285" s="154"/>
      <c r="H285" s="154"/>
      <c r="I285" s="154"/>
      <c r="J285" s="154"/>
      <c r="K285" s="154"/>
      <c r="L285" s="154"/>
      <c r="M285" s="155"/>
    </row>
    <row r="286" spans="1:13" s="10" customFormat="1" ht="15.75">
      <c r="A286" s="153"/>
      <c r="B286" s="154"/>
      <c r="C286" s="154"/>
      <c r="D286" s="154"/>
      <c r="E286" s="154"/>
      <c r="F286" s="154"/>
      <c r="G286" s="154"/>
      <c r="H286" s="154"/>
      <c r="I286" s="154"/>
      <c r="J286" s="154"/>
      <c r="K286" s="154"/>
      <c r="L286" s="154"/>
      <c r="M286" s="155"/>
    </row>
    <row r="287" spans="1:13" s="10" customFormat="1" ht="15.75">
      <c r="A287" s="153"/>
      <c r="B287" s="154"/>
      <c r="C287" s="154"/>
      <c r="D287" s="154"/>
      <c r="E287" s="154"/>
      <c r="F287" s="154"/>
      <c r="G287" s="154"/>
      <c r="H287" s="154"/>
      <c r="I287" s="154"/>
      <c r="J287" s="154"/>
      <c r="K287" s="154"/>
      <c r="L287" s="154"/>
      <c r="M287" s="155"/>
    </row>
    <row r="288" spans="1:13" s="10" customFormat="1" thickBot="1">
      <c r="A288" s="156"/>
      <c r="B288" s="157"/>
      <c r="C288" s="157"/>
      <c r="D288" s="157"/>
      <c r="E288" s="157"/>
      <c r="F288" s="157"/>
      <c r="G288" s="157"/>
      <c r="H288" s="157"/>
      <c r="I288" s="157"/>
      <c r="J288" s="157"/>
      <c r="K288" s="157"/>
      <c r="L288" s="157"/>
      <c r="M288" s="158"/>
    </row>
    <row r="289" spans="1:13" s="27" customFormat="1" ht="12.75">
      <c r="A289" s="147"/>
      <c r="B289" s="148"/>
      <c r="C289" s="148"/>
      <c r="D289" s="148"/>
      <c r="E289" s="148"/>
      <c r="F289" s="148"/>
      <c r="G289" s="148"/>
      <c r="H289" s="148"/>
      <c r="I289" s="148"/>
      <c r="J289" s="148"/>
      <c r="K289" s="148"/>
      <c r="L289" s="148"/>
      <c r="M289" s="149"/>
    </row>
    <row r="290" spans="1:13" s="10" customFormat="1" ht="15.75">
      <c r="A290" s="159" t="s">
        <v>76</v>
      </c>
      <c r="B290" s="55"/>
      <c r="C290" s="55"/>
      <c r="D290" s="55"/>
      <c r="E290" s="55"/>
      <c r="F290" s="55"/>
      <c r="G290" s="55"/>
      <c r="H290" s="55"/>
      <c r="I290" s="55"/>
      <c r="J290" s="55"/>
      <c r="K290" s="55"/>
      <c r="L290" s="55"/>
      <c r="M290" s="58"/>
    </row>
    <row r="291" spans="1:13" s="10" customFormat="1" ht="15.75">
      <c r="A291" s="708" t="s">
        <v>77</v>
      </c>
      <c r="B291" s="709"/>
      <c r="C291" s="709"/>
      <c r="D291" s="709"/>
      <c r="E291" s="709"/>
      <c r="F291" s="709"/>
      <c r="G291" s="709"/>
      <c r="H291" s="709"/>
      <c r="I291" s="709"/>
      <c r="J291" s="709"/>
      <c r="K291" s="709"/>
      <c r="L291" s="709"/>
      <c r="M291" s="710"/>
    </row>
    <row r="292" spans="1:13" s="10" customFormat="1" ht="15.75">
      <c r="A292" s="708"/>
      <c r="B292" s="709"/>
      <c r="C292" s="709"/>
      <c r="D292" s="709"/>
      <c r="E292" s="709"/>
      <c r="F292" s="709"/>
      <c r="G292" s="709"/>
      <c r="H292" s="709"/>
      <c r="I292" s="709"/>
      <c r="J292" s="709"/>
      <c r="K292" s="709"/>
      <c r="L292" s="709"/>
      <c r="M292" s="710"/>
    </row>
    <row r="293" spans="1:13" s="10" customFormat="1" ht="15.75">
      <c r="A293" s="711" t="s">
        <v>78</v>
      </c>
      <c r="B293" s="712"/>
      <c r="C293" s="712"/>
      <c r="D293" s="712"/>
      <c r="E293" s="712"/>
      <c r="F293" s="712"/>
      <c r="G293" s="712"/>
      <c r="H293" s="712"/>
      <c r="I293" s="712"/>
      <c r="J293" s="712"/>
      <c r="K293" s="712"/>
      <c r="L293" s="712"/>
      <c r="M293" s="713"/>
    </row>
    <row r="294" spans="1:13" s="10" customFormat="1" ht="15.75">
      <c r="A294" s="711"/>
      <c r="B294" s="712"/>
      <c r="C294" s="712"/>
      <c r="D294" s="712"/>
      <c r="E294" s="712"/>
      <c r="F294" s="712"/>
      <c r="G294" s="712"/>
      <c r="H294" s="712"/>
      <c r="I294" s="712"/>
      <c r="J294" s="712"/>
      <c r="K294" s="712"/>
      <c r="L294" s="712"/>
      <c r="M294" s="713"/>
    </row>
    <row r="295" spans="1:13" s="10" customFormat="1" ht="15.75">
      <c r="A295" s="178"/>
      <c r="B295" s="179"/>
      <c r="C295" s="179"/>
      <c r="D295" s="179"/>
      <c r="E295" s="179"/>
      <c r="F295" s="179"/>
      <c r="G295" s="179"/>
      <c r="H295" s="179"/>
      <c r="I295" s="179"/>
      <c r="J295" s="179"/>
      <c r="K295" s="179"/>
      <c r="L295" s="179"/>
      <c r="M295" s="180"/>
    </row>
    <row r="296" spans="1:13" s="10" customFormat="1" ht="15.75">
      <c r="A296" s="159"/>
      <c r="B296" s="55"/>
      <c r="C296" s="55"/>
      <c r="D296" s="55"/>
      <c r="E296" s="55"/>
      <c r="F296" s="55"/>
      <c r="G296" s="55"/>
      <c r="H296" s="55"/>
      <c r="I296" s="55"/>
      <c r="J296" s="55"/>
      <c r="K296" s="55"/>
      <c r="L296" s="55"/>
      <c r="M296" s="58"/>
    </row>
    <row r="297" spans="1:13" s="10" customFormat="1" ht="15.75">
      <c r="A297" s="146"/>
      <c r="B297" s="35"/>
      <c r="C297" s="35"/>
      <c r="D297" s="35" t="s">
        <v>70</v>
      </c>
      <c r="E297" s="46"/>
      <c r="F297" s="46"/>
      <c r="G297" s="35"/>
      <c r="H297" s="35"/>
      <c r="I297" s="35"/>
      <c r="J297" s="35"/>
      <c r="K297" s="35"/>
      <c r="L297" s="35"/>
      <c r="M297" s="37"/>
    </row>
    <row r="298" spans="1:13" s="10" customFormat="1" ht="15.75">
      <c r="A298" s="146"/>
      <c r="B298" s="35"/>
      <c r="C298" s="35"/>
      <c r="D298" s="160" t="s">
        <v>71</v>
      </c>
      <c r="E298" s="35"/>
      <c r="F298" s="35"/>
      <c r="G298" s="160"/>
      <c r="H298" s="160"/>
      <c r="I298" s="160"/>
      <c r="J298" s="35"/>
      <c r="K298" s="35"/>
      <c r="L298" s="35"/>
      <c r="M298" s="37"/>
    </row>
    <row r="299" spans="1:13" s="10" customFormat="1" ht="15.75">
      <c r="A299" s="146"/>
      <c r="B299" s="35"/>
      <c r="C299" s="35"/>
      <c r="D299" s="161" t="s">
        <v>79</v>
      </c>
      <c r="E299" s="35"/>
      <c r="F299" s="35"/>
      <c r="G299" s="161"/>
      <c r="H299" s="161"/>
      <c r="I299" s="161"/>
      <c r="J299" s="35"/>
      <c r="K299" s="35"/>
      <c r="L299" s="35"/>
      <c r="M299" s="37"/>
    </row>
    <row r="300" spans="1:13" s="10" customFormat="1" ht="15.75">
      <c r="A300" s="162"/>
      <c r="B300" s="55"/>
      <c r="C300" s="55"/>
      <c r="D300" s="35" t="s">
        <v>73</v>
      </c>
      <c r="E300" s="35"/>
      <c r="F300" s="35"/>
      <c r="G300" s="35"/>
      <c r="H300" s="35"/>
      <c r="I300" s="35"/>
      <c r="J300" s="55"/>
      <c r="K300" s="55"/>
      <c r="L300" s="55"/>
      <c r="M300" s="58"/>
    </row>
    <row r="301" spans="1:13" s="27" customFormat="1" ht="12.75">
      <c r="A301" s="163"/>
      <c r="B301" s="50"/>
      <c r="C301" s="50"/>
      <c r="D301" s="50"/>
      <c r="E301" s="148"/>
      <c r="F301" s="148"/>
      <c r="G301" s="148"/>
      <c r="H301" s="148"/>
      <c r="I301" s="148"/>
      <c r="J301" s="50"/>
      <c r="K301" s="50"/>
      <c r="L301" s="50"/>
      <c r="M301" s="51"/>
    </row>
    <row r="302" spans="1:13" s="167" customFormat="1" ht="12.75">
      <c r="A302" s="164" t="s">
        <v>80</v>
      </c>
      <c r="B302" s="165"/>
      <c r="C302" s="165"/>
      <c r="D302" s="166"/>
      <c r="E302" s="166"/>
      <c r="F302" s="166"/>
      <c r="G302" s="166"/>
      <c r="H302" s="166"/>
      <c r="I302" s="714"/>
      <c r="J302" s="714"/>
      <c r="K302" s="714"/>
      <c r="L302" s="714"/>
      <c r="M302" s="715"/>
    </row>
    <row r="303" spans="1:13" s="167" customFormat="1" ht="13.5" thickBot="1">
      <c r="A303" s="168" t="s">
        <v>81</v>
      </c>
      <c r="B303" s="169"/>
      <c r="C303" s="169"/>
      <c r="D303" s="170"/>
      <c r="E303" s="170"/>
      <c r="F303" s="170"/>
      <c r="G303" s="170"/>
      <c r="H303" s="170"/>
      <c r="I303" s="716"/>
      <c r="J303" s="716"/>
      <c r="K303" s="716"/>
      <c r="L303" s="716"/>
      <c r="M303" s="717"/>
    </row>
    <row r="304" spans="1:13">
      <c r="A304" s="803"/>
      <c r="B304" s="804"/>
      <c r="C304" s="809"/>
      <c r="D304" s="809"/>
      <c r="E304" s="809"/>
      <c r="F304" s="809"/>
      <c r="G304" s="809"/>
      <c r="H304" s="809"/>
      <c r="I304" s="810"/>
      <c r="J304" s="811" t="s">
        <v>7</v>
      </c>
      <c r="K304" s="813"/>
      <c r="L304" s="814"/>
      <c r="M304" s="815"/>
    </row>
    <row r="305" spans="1:13">
      <c r="A305" s="805"/>
      <c r="B305" s="806"/>
      <c r="C305" s="819" t="s">
        <v>8</v>
      </c>
      <c r="D305" s="819"/>
      <c r="E305" s="819"/>
      <c r="F305" s="819"/>
      <c r="G305" s="819"/>
      <c r="H305" s="819"/>
      <c r="I305" s="820"/>
      <c r="J305" s="812"/>
      <c r="K305" s="816"/>
      <c r="L305" s="817"/>
      <c r="M305" s="818"/>
    </row>
    <row r="306" spans="1:13">
      <c r="A306" s="805"/>
      <c r="B306" s="806"/>
      <c r="C306" s="819" t="s">
        <v>0</v>
      </c>
      <c r="D306" s="819"/>
      <c r="E306" s="819"/>
      <c r="F306" s="819"/>
      <c r="G306" s="819"/>
      <c r="H306" s="819"/>
      <c r="I306" s="820"/>
      <c r="J306" s="821" t="s">
        <v>9</v>
      </c>
      <c r="K306" s="833"/>
      <c r="L306" s="834"/>
      <c r="M306" s="835"/>
    </row>
    <row r="307" spans="1:13">
      <c r="A307" s="805"/>
      <c r="B307" s="806"/>
      <c r="C307" s="819" t="s">
        <v>10</v>
      </c>
      <c r="D307" s="819"/>
      <c r="E307" s="819"/>
      <c r="F307" s="819"/>
      <c r="G307" s="819"/>
      <c r="H307" s="819"/>
      <c r="I307" s="820"/>
      <c r="J307" s="822"/>
      <c r="K307" s="836"/>
      <c r="L307" s="837"/>
      <c r="M307" s="838"/>
    </row>
    <row r="308" spans="1:13">
      <c r="A308" s="805"/>
      <c r="B308" s="806"/>
      <c r="C308" s="819" t="s">
        <v>11</v>
      </c>
      <c r="D308" s="819"/>
      <c r="E308" s="819"/>
      <c r="F308" s="819"/>
      <c r="G308" s="819"/>
      <c r="H308" s="819"/>
      <c r="I308" s="820"/>
      <c r="J308" s="821" t="s">
        <v>12</v>
      </c>
      <c r="K308" s="840"/>
      <c r="L308" s="840" t="s">
        <v>13</v>
      </c>
      <c r="M308" s="842"/>
    </row>
    <row r="309" spans="1:13" ht="17.25" thickBot="1">
      <c r="A309" s="807"/>
      <c r="B309" s="808"/>
      <c r="C309" s="2"/>
      <c r="D309" s="2"/>
      <c r="E309" s="2"/>
      <c r="F309" s="2"/>
      <c r="G309" s="2"/>
      <c r="H309" s="2"/>
      <c r="I309" s="3"/>
      <c r="J309" s="839"/>
      <c r="K309" s="841"/>
      <c r="L309" s="841"/>
      <c r="M309" s="843"/>
    </row>
    <row r="310" spans="1:13" s="10" customFormat="1" ht="15.75">
      <c r="A310" s="4"/>
      <c r="B310" s="5"/>
      <c r="C310" s="5"/>
      <c r="D310" s="5"/>
      <c r="E310" s="5"/>
      <c r="F310" s="5"/>
      <c r="G310" s="6"/>
      <c r="H310" s="5"/>
      <c r="I310" s="5"/>
      <c r="J310" s="7" t="s">
        <v>14</v>
      </c>
      <c r="K310" s="8"/>
      <c r="L310" s="8"/>
      <c r="M310" s="9"/>
    </row>
    <row r="311" spans="1:13" s="10" customFormat="1" ht="15.75">
      <c r="A311" s="11"/>
      <c r="B311" s="12"/>
      <c r="C311" s="12"/>
      <c r="D311" s="12"/>
      <c r="E311" s="12"/>
      <c r="F311" s="12"/>
      <c r="G311" s="13"/>
      <c r="H311" s="12"/>
      <c r="I311" s="12"/>
      <c r="J311" s="14"/>
      <c r="K311" s="15" t="s">
        <v>15</v>
      </c>
      <c r="L311" s="15" t="s">
        <v>16</v>
      </c>
      <c r="M311" s="16" t="s">
        <v>17</v>
      </c>
    </row>
    <row r="312" spans="1:13" s="10" customFormat="1" ht="15.75">
      <c r="A312" s="823" t="s">
        <v>18</v>
      </c>
      <c r="B312" s="824"/>
      <c r="C312" s="824"/>
      <c r="D312" s="824"/>
      <c r="E312" s="12" t="s">
        <v>19</v>
      </c>
      <c r="F312" s="12"/>
      <c r="G312" s="17"/>
      <c r="H312" s="825" t="s">
        <v>20</v>
      </c>
      <c r="I312" s="825"/>
      <c r="J312" s="18" t="s">
        <v>19</v>
      </c>
      <c r="K312" s="15"/>
      <c r="L312" s="15"/>
      <c r="M312" s="16"/>
    </row>
    <row r="313" spans="1:13" s="10" customFormat="1" ht="15.75">
      <c r="A313" s="19" t="s">
        <v>21</v>
      </c>
      <c r="B313" s="20"/>
      <c r="C313" s="826"/>
      <c r="D313" s="826"/>
      <c r="E313" s="187"/>
      <c r="F313" s="21"/>
      <c r="G313" s="20"/>
      <c r="H313" s="17"/>
      <c r="I313" s="22" t="s">
        <v>22</v>
      </c>
      <c r="J313" s="23"/>
      <c r="K313" s="187"/>
      <c r="L313" s="187"/>
      <c r="M313" s="24"/>
    </row>
    <row r="314" spans="1:13" s="27" customFormat="1" ht="13.5" thickBot="1">
      <c r="A314" s="25"/>
      <c r="B314" s="26"/>
      <c r="C314" s="188"/>
      <c r="D314" s="188"/>
      <c r="E314" s="188"/>
      <c r="F314" s="188"/>
      <c r="G314" s="26"/>
      <c r="H314" s="188"/>
      <c r="I314" s="26"/>
      <c r="J314" s="188"/>
      <c r="K314" s="827"/>
      <c r="L314" s="827"/>
      <c r="M314" s="828"/>
    </row>
    <row r="315" spans="1:13" s="27" customFormat="1" ht="12.75">
      <c r="A315" s="28"/>
      <c r="B315" s="29"/>
      <c r="C315" s="29"/>
      <c r="D315" s="29"/>
      <c r="E315" s="29"/>
      <c r="F315" s="29"/>
      <c r="G315" s="29"/>
      <c r="H315" s="29"/>
      <c r="I315" s="29"/>
      <c r="J315" s="29"/>
      <c r="K315" s="29"/>
      <c r="L315" s="29"/>
      <c r="M315" s="30"/>
    </row>
    <row r="316" spans="1:13" s="10" customFormat="1" ht="15.75">
      <c r="A316" s="31" t="s">
        <v>23</v>
      </c>
      <c r="B316" s="32"/>
      <c r="C316" s="33" t="s">
        <v>13</v>
      </c>
      <c r="D316" s="34"/>
      <c r="E316" s="35"/>
      <c r="F316" s="35"/>
      <c r="G316" s="36"/>
      <c r="H316" s="36"/>
      <c r="I316" s="36"/>
      <c r="J316" s="36"/>
      <c r="K316" s="36"/>
      <c r="L316" s="36"/>
      <c r="M316" s="37"/>
    </row>
    <row r="317" spans="1:13" s="10" customFormat="1" ht="15.75">
      <c r="A317" s="38" t="s">
        <v>24</v>
      </c>
      <c r="B317" s="39"/>
      <c r="C317" s="829" t="e">
        <f>+C216</f>
        <v>#REF!</v>
      </c>
      <c r="D317" s="829"/>
      <c r="E317" s="829"/>
      <c r="F317" s="829"/>
      <c r="G317" s="829"/>
      <c r="H317" s="829"/>
      <c r="I317" s="829"/>
      <c r="J317" s="829"/>
      <c r="K317" s="829"/>
      <c r="L317" s="829"/>
      <c r="M317" s="830"/>
    </row>
    <row r="318" spans="1:13" s="10" customFormat="1" ht="15.75">
      <c r="A318" s="38"/>
      <c r="B318" s="39"/>
      <c r="C318" s="829"/>
      <c r="D318" s="829"/>
      <c r="E318" s="829"/>
      <c r="F318" s="829"/>
      <c r="G318" s="829"/>
      <c r="H318" s="829"/>
      <c r="I318" s="829"/>
      <c r="J318" s="829"/>
      <c r="K318" s="829"/>
      <c r="L318" s="829"/>
      <c r="M318" s="830"/>
    </row>
    <row r="319" spans="1:13" s="27" customFormat="1" ht="12.75">
      <c r="A319" s="40"/>
      <c r="B319" s="41"/>
      <c r="C319" s="42"/>
      <c r="D319" s="42"/>
      <c r="E319" s="42"/>
      <c r="F319" s="42"/>
      <c r="G319" s="42"/>
      <c r="H319" s="42"/>
      <c r="I319" s="42"/>
      <c r="J319" s="42"/>
      <c r="K319" s="42"/>
      <c r="L319" s="42"/>
      <c r="M319" s="43"/>
    </row>
    <row r="320" spans="1:13" s="10" customFormat="1" ht="15.75">
      <c r="A320" s="38" t="s">
        <v>25</v>
      </c>
      <c r="B320" s="44"/>
      <c r="C320" s="45"/>
      <c r="D320" s="45"/>
      <c r="E320" s="45"/>
      <c r="F320" s="45"/>
      <c r="G320" s="45"/>
      <c r="H320" s="46"/>
      <c r="I320" s="33" t="s">
        <v>26</v>
      </c>
      <c r="J320" s="45"/>
      <c r="K320" s="45"/>
      <c r="L320" s="45"/>
      <c r="M320" s="47"/>
    </row>
    <row r="321" spans="1:13" s="27" customFormat="1" ht="12.75">
      <c r="A321" s="40"/>
      <c r="B321" s="41"/>
      <c r="C321" s="42"/>
      <c r="D321" s="42"/>
      <c r="E321" s="42"/>
      <c r="F321" s="42"/>
      <c r="G321" s="42"/>
      <c r="H321" s="42"/>
      <c r="I321" s="42"/>
      <c r="J321" s="42"/>
      <c r="K321" s="42"/>
      <c r="L321" s="42"/>
      <c r="M321" s="43"/>
    </row>
    <row r="322" spans="1:13" s="10" customFormat="1" ht="15.75">
      <c r="A322" s="38" t="s">
        <v>27</v>
      </c>
      <c r="B322" s="44"/>
      <c r="C322" s="48"/>
      <c r="D322" s="48"/>
      <c r="E322" s="48"/>
      <c r="F322" s="48"/>
      <c r="G322" s="48"/>
      <c r="H322" s="48"/>
      <c r="I322" s="48"/>
      <c r="J322" s="48"/>
      <c r="K322" s="48"/>
      <c r="L322" s="48"/>
      <c r="M322" s="49"/>
    </row>
    <row r="323" spans="1:13" s="27" customFormat="1" ht="12.75">
      <c r="A323" s="40"/>
      <c r="B323" s="41"/>
      <c r="C323" s="50"/>
      <c r="D323" s="50"/>
      <c r="E323" s="50"/>
      <c r="F323" s="50"/>
      <c r="G323" s="50"/>
      <c r="H323" s="50"/>
      <c r="I323" s="50"/>
      <c r="J323" s="50"/>
      <c r="K323" s="50"/>
      <c r="L323" s="50"/>
      <c r="M323" s="51"/>
    </row>
    <row r="324" spans="1:13" s="10" customFormat="1" ht="15.75">
      <c r="A324" s="38" t="s">
        <v>28</v>
      </c>
      <c r="B324" s="44"/>
      <c r="C324" s="48"/>
      <c r="D324" s="48"/>
      <c r="E324" s="48"/>
      <c r="F324" s="48"/>
      <c r="G324" s="48"/>
      <c r="H324" s="48"/>
      <c r="I324" s="48"/>
      <c r="J324" s="52" t="s">
        <v>29</v>
      </c>
      <c r="K324" s="53"/>
      <c r="L324" s="52" t="s">
        <v>13</v>
      </c>
      <c r="M324" s="54"/>
    </row>
    <row r="325" spans="1:13" s="27" customFormat="1" ht="12.75">
      <c r="A325" s="40"/>
      <c r="B325" s="41"/>
      <c r="C325" s="50"/>
      <c r="D325" s="50"/>
      <c r="E325" s="50"/>
      <c r="F325" s="50"/>
      <c r="G325" s="50"/>
      <c r="H325" s="50"/>
      <c r="I325" s="50"/>
      <c r="J325" s="50"/>
      <c r="K325" s="50"/>
      <c r="L325" s="50"/>
      <c r="M325" s="51"/>
    </row>
    <row r="326" spans="1:13" s="10" customFormat="1" ht="15.75">
      <c r="A326" s="38" t="s">
        <v>30</v>
      </c>
      <c r="B326" s="39"/>
      <c r="C326" s="55"/>
      <c r="D326" s="55"/>
      <c r="E326" s="56"/>
      <c r="F326" s="57"/>
      <c r="G326" s="46"/>
      <c r="H326" s="48"/>
      <c r="I326" s="48"/>
      <c r="J326" s="35"/>
      <c r="K326" s="55"/>
      <c r="L326" s="55"/>
      <c r="M326" s="58"/>
    </row>
    <row r="327" spans="1:13" s="10" customFormat="1" ht="15.75">
      <c r="A327" s="59"/>
      <c r="B327" s="60"/>
      <c r="C327" s="189"/>
      <c r="D327" s="189"/>
      <c r="E327" s="831" t="s">
        <v>31</v>
      </c>
      <c r="F327" s="832"/>
      <c r="G327" s="832"/>
      <c r="H327" s="189" t="s">
        <v>16</v>
      </c>
      <c r="I327" s="189" t="s">
        <v>17</v>
      </c>
      <c r="J327" s="61"/>
      <c r="K327" s="189"/>
      <c r="L327" s="189"/>
      <c r="M327" s="62"/>
    </row>
    <row r="328" spans="1:13" s="10" customFormat="1" ht="15.75">
      <c r="A328" s="786" t="s">
        <v>32</v>
      </c>
      <c r="B328" s="787"/>
      <c r="C328" s="787"/>
      <c r="D328" s="787"/>
      <c r="E328" s="787"/>
      <c r="F328" s="787"/>
      <c r="G328" s="787"/>
      <c r="H328" s="787"/>
      <c r="I328" s="787"/>
      <c r="J328" s="787"/>
      <c r="K328" s="787"/>
      <c r="L328" s="787"/>
      <c r="M328" s="788"/>
    </row>
    <row r="329" spans="1:13" s="27" customFormat="1" ht="13.5" thickBot="1">
      <c r="A329" s="63"/>
      <c r="B329" s="64"/>
      <c r="C329" s="64"/>
      <c r="D329" s="64"/>
      <c r="E329" s="64"/>
      <c r="F329" s="64"/>
      <c r="G329" s="64"/>
      <c r="H329" s="64"/>
      <c r="I329" s="64"/>
      <c r="J329" s="64"/>
      <c r="K329" s="64"/>
      <c r="L329" s="64"/>
      <c r="M329" s="65"/>
    </row>
    <row r="330" spans="1:13" s="10" customFormat="1" ht="32.25" thickBot="1">
      <c r="A330" s="66" t="s">
        <v>1</v>
      </c>
      <c r="B330" s="789" t="s">
        <v>33</v>
      </c>
      <c r="C330" s="790"/>
      <c r="D330" s="790"/>
      <c r="E330" s="790"/>
      <c r="F330" s="790"/>
      <c r="G330" s="790"/>
      <c r="H330" s="790"/>
      <c r="I330" s="67"/>
      <c r="J330" s="68" t="s">
        <v>34</v>
      </c>
      <c r="K330" s="791" t="s">
        <v>35</v>
      </c>
      <c r="L330" s="792"/>
      <c r="M330" s="66" t="s">
        <v>36</v>
      </c>
    </row>
    <row r="331" spans="1:13" s="10" customFormat="1" ht="33" customHeight="1" thickBot="1">
      <c r="A331" s="69"/>
      <c r="B331" s="793" t="e">
        <f>+#REF!</f>
        <v>#REF!</v>
      </c>
      <c r="C331" s="794"/>
      <c r="D331" s="794"/>
      <c r="E331" s="794"/>
      <c r="F331" s="794"/>
      <c r="G331" s="794"/>
      <c r="H331" s="794"/>
      <c r="I331" s="795"/>
      <c r="J331" s="70"/>
      <c r="K331" s="796" t="e">
        <f>+#REF!</f>
        <v>#REF!</v>
      </c>
      <c r="L331" s="797"/>
      <c r="M331" s="71" t="e">
        <f>+#REF!</f>
        <v>#REF!</v>
      </c>
    </row>
    <row r="332" spans="1:13" s="10" customFormat="1" ht="15.75">
      <c r="A332" s="72"/>
      <c r="B332" s="73"/>
      <c r="C332" s="73"/>
      <c r="D332" s="73"/>
      <c r="E332" s="73"/>
      <c r="F332" s="73"/>
      <c r="G332" s="73"/>
      <c r="H332" s="73"/>
      <c r="I332" s="73"/>
      <c r="J332" s="73"/>
      <c r="K332" s="73"/>
      <c r="L332" s="73"/>
      <c r="M332" s="74"/>
    </row>
    <row r="333" spans="1:13" s="10" customFormat="1" thickBot="1">
      <c r="A333" s="75" t="s">
        <v>37</v>
      </c>
      <c r="B333" s="76"/>
      <c r="C333" s="76"/>
      <c r="D333" s="76"/>
      <c r="E333" s="76"/>
      <c r="F333" s="76"/>
      <c r="G333" s="76"/>
      <c r="H333" s="76"/>
      <c r="I333" s="76"/>
      <c r="J333" s="76"/>
      <c r="K333" s="76"/>
      <c r="L333" s="76"/>
      <c r="M333" s="77"/>
    </row>
    <row r="334" spans="1:13" s="10" customFormat="1" thickBot="1">
      <c r="A334" s="798" t="s">
        <v>33</v>
      </c>
      <c r="B334" s="799"/>
      <c r="C334" s="799"/>
      <c r="D334" s="799"/>
      <c r="E334" s="799"/>
      <c r="F334" s="799"/>
      <c r="G334" s="800"/>
      <c r="H334" s="801" t="s">
        <v>38</v>
      </c>
      <c r="I334" s="800"/>
      <c r="J334" s="78" t="s">
        <v>39</v>
      </c>
      <c r="K334" s="801" t="s">
        <v>40</v>
      </c>
      <c r="L334" s="800"/>
      <c r="M334" s="79" t="s">
        <v>41</v>
      </c>
    </row>
    <row r="335" spans="1:13" s="10" customFormat="1" ht="15.75">
      <c r="A335" s="779"/>
      <c r="B335" s="780"/>
      <c r="C335" s="780"/>
      <c r="D335" s="780"/>
      <c r="E335" s="780"/>
      <c r="F335" s="780"/>
      <c r="G335" s="781"/>
      <c r="H335" s="782"/>
      <c r="I335" s="783"/>
      <c r="J335" s="80"/>
      <c r="K335" s="784"/>
      <c r="L335" s="785"/>
      <c r="M335" s="81">
        <f t="shared" ref="M335:M340" si="2">+J335*K335</f>
        <v>0</v>
      </c>
    </row>
    <row r="336" spans="1:13" s="10" customFormat="1" ht="15.75">
      <c r="A336" s="770" t="s">
        <v>42</v>
      </c>
      <c r="B336" s="771"/>
      <c r="C336" s="771"/>
      <c r="D336" s="771"/>
      <c r="E336" s="771"/>
      <c r="F336" s="771"/>
      <c r="G336" s="772"/>
      <c r="H336" s="768" t="s">
        <v>6</v>
      </c>
      <c r="I336" s="768"/>
      <c r="J336" s="80">
        <v>437.5</v>
      </c>
      <c r="K336" s="769">
        <f>+K363</f>
        <v>7.0532031381975022</v>
      </c>
      <c r="L336" s="769"/>
      <c r="M336" s="81">
        <f t="shared" si="2"/>
        <v>3085.7763729614071</v>
      </c>
    </row>
    <row r="337" spans="1:13" s="10" customFormat="1" ht="15.75">
      <c r="A337" s="770"/>
      <c r="B337" s="771"/>
      <c r="C337" s="771"/>
      <c r="D337" s="771"/>
      <c r="E337" s="771"/>
      <c r="F337" s="771"/>
      <c r="G337" s="772"/>
      <c r="H337" s="768"/>
      <c r="I337" s="768"/>
      <c r="J337" s="80"/>
      <c r="K337" s="769"/>
      <c r="L337" s="769"/>
      <c r="M337" s="81">
        <f t="shared" si="2"/>
        <v>0</v>
      </c>
    </row>
    <row r="338" spans="1:13" s="10" customFormat="1" ht="15.75">
      <c r="A338" s="770"/>
      <c r="B338" s="771"/>
      <c r="C338" s="771"/>
      <c r="D338" s="771"/>
      <c r="E338" s="771"/>
      <c r="F338" s="771"/>
      <c r="G338" s="772"/>
      <c r="H338" s="768"/>
      <c r="I338" s="768"/>
      <c r="J338" s="82"/>
      <c r="K338" s="769"/>
      <c r="L338" s="769"/>
      <c r="M338" s="81">
        <f t="shared" si="2"/>
        <v>0</v>
      </c>
    </row>
    <row r="339" spans="1:13" s="10" customFormat="1" ht="15.75">
      <c r="A339" s="770"/>
      <c r="B339" s="771"/>
      <c r="C339" s="771"/>
      <c r="D339" s="802"/>
      <c r="E339" s="771"/>
      <c r="F339" s="771"/>
      <c r="G339" s="772"/>
      <c r="H339" s="768"/>
      <c r="I339" s="768"/>
      <c r="J339" s="82"/>
      <c r="K339" s="769"/>
      <c r="L339" s="769"/>
      <c r="M339" s="81">
        <f t="shared" si="2"/>
        <v>0</v>
      </c>
    </row>
    <row r="340" spans="1:13" s="10" customFormat="1" ht="15.75">
      <c r="A340" s="766"/>
      <c r="B340" s="767"/>
      <c r="C340" s="767"/>
      <c r="D340" s="83"/>
      <c r="E340" s="84"/>
      <c r="F340" s="84"/>
      <c r="G340" s="85"/>
      <c r="H340" s="768"/>
      <c r="I340" s="768"/>
      <c r="J340" s="86"/>
      <c r="K340" s="769"/>
      <c r="L340" s="769"/>
      <c r="M340" s="81">
        <f t="shared" si="2"/>
        <v>0</v>
      </c>
    </row>
    <row r="341" spans="1:13" s="10" customFormat="1" thickBot="1">
      <c r="A341" s="770" t="s">
        <v>43</v>
      </c>
      <c r="B341" s="771"/>
      <c r="C341" s="771"/>
      <c r="D341" s="771"/>
      <c r="E341" s="771"/>
      <c r="F341" s="771"/>
      <c r="G341" s="772"/>
      <c r="H341" s="773"/>
      <c r="I341" s="774"/>
      <c r="J341" s="87"/>
      <c r="K341" s="775">
        <v>0.05</v>
      </c>
      <c r="L341" s="776"/>
      <c r="M341" s="88">
        <f>M366*K341</f>
        <v>850.67732807896198</v>
      </c>
    </row>
    <row r="342" spans="1:13" s="10" customFormat="1" thickBot="1">
      <c r="A342" s="724" t="s">
        <v>44</v>
      </c>
      <c r="B342" s="725"/>
      <c r="C342" s="725"/>
      <c r="D342" s="725"/>
      <c r="E342" s="725"/>
      <c r="F342" s="725"/>
      <c r="G342" s="725"/>
      <c r="H342" s="725"/>
      <c r="I342" s="725"/>
      <c r="J342" s="725"/>
      <c r="K342" s="725"/>
      <c r="L342" s="726"/>
      <c r="M342" s="89">
        <f>SUM(M335:M341)</f>
        <v>3936.4537010403692</v>
      </c>
    </row>
    <row r="343" spans="1:13" s="27" customFormat="1" ht="12.75">
      <c r="A343" s="90"/>
      <c r="B343" s="64"/>
      <c r="C343" s="64"/>
      <c r="D343" s="64"/>
      <c r="E343" s="64"/>
      <c r="F343" s="64"/>
      <c r="G343" s="64"/>
      <c r="H343" s="64"/>
      <c r="I343" s="64"/>
      <c r="J343" s="64"/>
      <c r="K343" s="64"/>
      <c r="L343" s="64"/>
      <c r="M343" s="65"/>
    </row>
    <row r="344" spans="1:13" s="10" customFormat="1" thickBot="1">
      <c r="A344" s="91" t="s">
        <v>45</v>
      </c>
      <c r="B344" s="92"/>
      <c r="C344" s="92"/>
      <c r="D344" s="92"/>
      <c r="E344" s="92"/>
      <c r="F344" s="92"/>
      <c r="G344" s="92"/>
      <c r="H344" s="92"/>
      <c r="I344" s="92"/>
      <c r="J344" s="92"/>
      <c r="K344" s="92"/>
      <c r="L344" s="92"/>
      <c r="M344" s="93"/>
    </row>
    <row r="345" spans="1:13" s="10" customFormat="1" ht="15.75">
      <c r="A345" s="752" t="s">
        <v>33</v>
      </c>
      <c r="B345" s="753"/>
      <c r="C345" s="753"/>
      <c r="D345" s="753"/>
      <c r="E345" s="753"/>
      <c r="F345" s="753"/>
      <c r="G345" s="753"/>
      <c r="H345" s="777"/>
      <c r="I345" s="185" t="s">
        <v>35</v>
      </c>
      <c r="J345" s="94" t="s">
        <v>36</v>
      </c>
      <c r="K345" s="778" t="s">
        <v>46</v>
      </c>
      <c r="L345" s="777"/>
      <c r="M345" s="95" t="s">
        <v>41</v>
      </c>
    </row>
    <row r="346" spans="1:13" s="10" customFormat="1" ht="15.75">
      <c r="A346" s="738" t="s">
        <v>85</v>
      </c>
      <c r="B346" s="739"/>
      <c r="C346" s="739"/>
      <c r="D346" s="739"/>
      <c r="E346" s="739"/>
      <c r="F346" s="739"/>
      <c r="G346" s="739"/>
      <c r="H346" s="740"/>
      <c r="I346" s="53" t="s">
        <v>4</v>
      </c>
      <c r="J346" s="98">
        <v>1.05</v>
      </c>
      <c r="K346" s="741">
        <v>18260</v>
      </c>
      <c r="L346" s="742"/>
      <c r="M346" s="171">
        <f>+J346*K346</f>
        <v>19173</v>
      </c>
    </row>
    <row r="347" spans="1:13" s="10" customFormat="1" ht="15.75">
      <c r="A347" s="738" t="s">
        <v>86</v>
      </c>
      <c r="B347" s="739"/>
      <c r="C347" s="739"/>
      <c r="D347" s="739"/>
      <c r="E347" s="739"/>
      <c r="F347" s="739"/>
      <c r="G347" s="739"/>
      <c r="H347" s="740"/>
      <c r="I347" s="53" t="s">
        <v>90</v>
      </c>
      <c r="J347" s="98">
        <v>0.18000000000000002</v>
      </c>
      <c r="K347" s="741">
        <v>48800</v>
      </c>
      <c r="L347" s="742">
        <v>48800</v>
      </c>
      <c r="M347" s="171">
        <f>+J347*K347</f>
        <v>8784.0000000000018</v>
      </c>
    </row>
    <row r="348" spans="1:13" s="10" customFormat="1" ht="15.75">
      <c r="A348" s="738" t="s">
        <v>87</v>
      </c>
      <c r="B348" s="739"/>
      <c r="C348" s="739"/>
      <c r="D348" s="739"/>
      <c r="E348" s="739"/>
      <c r="F348" s="739"/>
      <c r="G348" s="739"/>
      <c r="H348" s="740"/>
      <c r="I348" s="53" t="s">
        <v>90</v>
      </c>
      <c r="J348" s="98">
        <v>0.18000000000000002</v>
      </c>
      <c r="K348" s="741">
        <v>250</v>
      </c>
      <c r="L348" s="742">
        <v>240</v>
      </c>
      <c r="M348" s="171">
        <f>+J348*K348</f>
        <v>45.000000000000007</v>
      </c>
    </row>
    <row r="349" spans="1:13" s="10" customFormat="1" ht="15.75">
      <c r="A349" s="738" t="s">
        <v>88</v>
      </c>
      <c r="B349" s="739"/>
      <c r="C349" s="739"/>
      <c r="D349" s="739"/>
      <c r="E349" s="739"/>
      <c r="F349" s="739"/>
      <c r="G349" s="739"/>
      <c r="H349" s="740"/>
      <c r="I349" s="53" t="s">
        <v>90</v>
      </c>
      <c r="J349" s="98">
        <v>2.1</v>
      </c>
      <c r="K349" s="741">
        <v>500</v>
      </c>
      <c r="L349" s="742">
        <v>400</v>
      </c>
      <c r="M349" s="171">
        <f>+J349*K349</f>
        <v>1050</v>
      </c>
    </row>
    <row r="350" spans="1:13" s="10" customFormat="1" ht="15.75">
      <c r="A350" s="738" t="s">
        <v>89</v>
      </c>
      <c r="B350" s="739"/>
      <c r="C350" s="739"/>
      <c r="D350" s="739"/>
      <c r="E350" s="739"/>
      <c r="F350" s="739"/>
      <c r="G350" s="739"/>
      <c r="H350" s="740"/>
      <c r="I350" s="53" t="s">
        <v>5</v>
      </c>
      <c r="J350" s="98">
        <v>0.5</v>
      </c>
      <c r="K350" s="741">
        <v>24000</v>
      </c>
      <c r="L350" s="742">
        <v>21000</v>
      </c>
      <c r="M350" s="171">
        <f>+J350*K350</f>
        <v>12000</v>
      </c>
    </row>
    <row r="351" spans="1:13" s="10" customFormat="1" thickBot="1">
      <c r="A351" s="743"/>
      <c r="B351" s="744"/>
      <c r="C351" s="744"/>
      <c r="D351" s="744"/>
      <c r="E351" s="744"/>
      <c r="F351" s="744"/>
      <c r="G351" s="744"/>
      <c r="H351" s="745"/>
      <c r="I351" s="102"/>
      <c r="J351" s="103"/>
      <c r="K351" s="746"/>
      <c r="L351" s="747"/>
      <c r="M351" s="104"/>
    </row>
    <row r="352" spans="1:13" s="10" customFormat="1" thickBot="1">
      <c r="A352" s="724" t="s">
        <v>44</v>
      </c>
      <c r="B352" s="725"/>
      <c r="C352" s="725"/>
      <c r="D352" s="725"/>
      <c r="E352" s="725"/>
      <c r="F352" s="725"/>
      <c r="G352" s="725"/>
      <c r="H352" s="725"/>
      <c r="I352" s="725"/>
      <c r="J352" s="725"/>
      <c r="K352" s="725"/>
      <c r="L352" s="726"/>
      <c r="M352" s="105">
        <f>SUM(M346:M351)</f>
        <v>41052</v>
      </c>
    </row>
    <row r="353" spans="1:13" s="27" customFormat="1" ht="12.75">
      <c r="A353" s="63"/>
      <c r="B353" s="64"/>
      <c r="C353" s="64"/>
      <c r="D353" s="64"/>
      <c r="E353" s="64"/>
      <c r="F353" s="64"/>
      <c r="G353" s="64"/>
      <c r="H353" s="64"/>
      <c r="I353" s="64"/>
      <c r="J353" s="64"/>
      <c r="K353" s="64"/>
      <c r="L353" s="64"/>
      <c r="M353" s="65"/>
    </row>
    <row r="354" spans="1:13" s="10" customFormat="1" thickBot="1">
      <c r="A354" s="91" t="s">
        <v>47</v>
      </c>
      <c r="B354" s="92"/>
      <c r="C354" s="92"/>
      <c r="D354" s="92"/>
      <c r="E354" s="92"/>
      <c r="F354" s="92"/>
      <c r="G354" s="92"/>
      <c r="H354" s="92"/>
      <c r="I354" s="92"/>
      <c r="J354" s="92"/>
      <c r="K354" s="92"/>
      <c r="L354" s="92"/>
      <c r="M354" s="93"/>
    </row>
    <row r="355" spans="1:13" s="10" customFormat="1" ht="15.75">
      <c r="A355" s="727" t="s">
        <v>48</v>
      </c>
      <c r="B355" s="728"/>
      <c r="C355" s="728"/>
      <c r="D355" s="728"/>
      <c r="E355" s="728"/>
      <c r="F355" s="729"/>
      <c r="G355" s="106" t="s">
        <v>35</v>
      </c>
      <c r="H355" s="107" t="s">
        <v>49</v>
      </c>
      <c r="I355" s="108" t="s">
        <v>50</v>
      </c>
      <c r="J355" s="106" t="s">
        <v>51</v>
      </c>
      <c r="K355" s="730" t="s">
        <v>52</v>
      </c>
      <c r="L355" s="729"/>
      <c r="M355" s="109" t="s">
        <v>41</v>
      </c>
    </row>
    <row r="356" spans="1:13" s="10" customFormat="1" ht="15.75">
      <c r="A356" s="731" t="s">
        <v>91</v>
      </c>
      <c r="B356" s="732"/>
      <c r="C356" s="732"/>
      <c r="D356" s="732"/>
      <c r="E356" s="732"/>
      <c r="F356" s="733"/>
      <c r="G356" s="110" t="s">
        <v>4</v>
      </c>
      <c r="H356" s="86">
        <v>1</v>
      </c>
      <c r="I356" s="111">
        <v>1</v>
      </c>
      <c r="J356" s="86">
        <f>+H356*I356</f>
        <v>1</v>
      </c>
      <c r="K356" s="734">
        <v>1200</v>
      </c>
      <c r="L356" s="735"/>
      <c r="M356" s="176">
        <f>J356*K356</f>
        <v>1200</v>
      </c>
    </row>
    <row r="357" spans="1:13" s="10" customFormat="1" ht="15.75">
      <c r="A357" s="113"/>
      <c r="B357" s="114"/>
      <c r="C357" s="114"/>
      <c r="D357" s="114"/>
      <c r="E357" s="114"/>
      <c r="F357" s="114"/>
      <c r="G357" s="115"/>
      <c r="H357" s="86"/>
      <c r="I357" s="86"/>
      <c r="J357" s="86"/>
      <c r="K357" s="116"/>
      <c r="L357" s="117"/>
      <c r="M357" s="118"/>
    </row>
    <row r="358" spans="1:13" s="10" customFormat="1" thickBot="1">
      <c r="A358" s="181"/>
      <c r="B358" s="182"/>
      <c r="C358" s="182"/>
      <c r="D358" s="182"/>
      <c r="E358" s="182"/>
      <c r="F358" s="182"/>
      <c r="G358" s="119"/>
      <c r="H358" s="119"/>
      <c r="I358" s="119"/>
      <c r="J358" s="119"/>
      <c r="K358" s="736"/>
      <c r="L358" s="737"/>
      <c r="M358" s="120"/>
    </row>
    <row r="359" spans="1:13" s="10" customFormat="1" thickBot="1">
      <c r="A359" s="756" t="s">
        <v>44</v>
      </c>
      <c r="B359" s="750"/>
      <c r="C359" s="750"/>
      <c r="D359" s="750"/>
      <c r="E359" s="750"/>
      <c r="F359" s="750"/>
      <c r="G359" s="750"/>
      <c r="H359" s="750"/>
      <c r="I359" s="750"/>
      <c r="J359" s="750"/>
      <c r="K359" s="750"/>
      <c r="L359" s="751"/>
      <c r="M359" s="121">
        <f>SUM(M356:M358)</f>
        <v>1200</v>
      </c>
    </row>
    <row r="360" spans="1:13" s="27" customFormat="1" ht="12.75">
      <c r="A360" s="63"/>
      <c r="B360" s="64"/>
      <c r="C360" s="64"/>
      <c r="D360" s="64"/>
      <c r="E360" s="64"/>
      <c r="F360" s="64"/>
      <c r="G360" s="64"/>
      <c r="H360" s="64"/>
      <c r="I360" s="64"/>
      <c r="J360" s="64"/>
      <c r="K360" s="64"/>
      <c r="L360" s="64"/>
      <c r="M360" s="65"/>
    </row>
    <row r="361" spans="1:13" s="10" customFormat="1" thickBot="1">
      <c r="A361" s="91" t="s">
        <v>54</v>
      </c>
      <c r="B361" s="92"/>
      <c r="C361" s="92"/>
      <c r="D361" s="92"/>
      <c r="E361" s="92"/>
      <c r="F361" s="92"/>
      <c r="G361" s="92"/>
      <c r="H361" s="92"/>
      <c r="I361" s="92"/>
      <c r="J361" s="92"/>
      <c r="K361" s="92"/>
      <c r="L361" s="92"/>
      <c r="M361" s="93"/>
    </row>
    <row r="362" spans="1:13" s="10" customFormat="1" ht="31.5">
      <c r="A362" s="757" t="s">
        <v>55</v>
      </c>
      <c r="B362" s="758"/>
      <c r="C362" s="758"/>
      <c r="D362" s="758"/>
      <c r="E362" s="758"/>
      <c r="F362" s="758"/>
      <c r="G362" s="758"/>
      <c r="H362" s="106" t="s">
        <v>56</v>
      </c>
      <c r="I362" s="108" t="s">
        <v>57</v>
      </c>
      <c r="J362" s="107" t="s">
        <v>58</v>
      </c>
      <c r="K362" s="759" t="s">
        <v>40</v>
      </c>
      <c r="L362" s="760"/>
      <c r="M362" s="122" t="s">
        <v>41</v>
      </c>
    </row>
    <row r="363" spans="1:13" s="10" customFormat="1" ht="15.75">
      <c r="A363" s="761" t="s">
        <v>59</v>
      </c>
      <c r="B363" s="762"/>
      <c r="C363" s="762"/>
      <c r="D363" s="762"/>
      <c r="E363" s="762"/>
      <c r="F363" s="762"/>
      <c r="G363" s="763"/>
      <c r="H363" s="123">
        <v>38918.91891891892</v>
      </c>
      <c r="I363" s="124">
        <v>1.85</v>
      </c>
      <c r="J363" s="125">
        <f>+H363*I363</f>
        <v>72000</v>
      </c>
      <c r="K363" s="764">
        <v>7.0532031381975022</v>
      </c>
      <c r="L363" s="765"/>
      <c r="M363" s="126">
        <f>J363/K363</f>
        <v>10208.127936947543</v>
      </c>
    </row>
    <row r="364" spans="1:13" s="10" customFormat="1" ht="15.75">
      <c r="A364" s="761" t="s">
        <v>60</v>
      </c>
      <c r="B364" s="762"/>
      <c r="C364" s="762"/>
      <c r="D364" s="762"/>
      <c r="E364" s="762"/>
      <c r="F364" s="762"/>
      <c r="G364" s="763"/>
      <c r="H364" s="123">
        <v>25945.945945945947</v>
      </c>
      <c r="I364" s="124">
        <v>1.85</v>
      </c>
      <c r="J364" s="125">
        <f>+H364*I364</f>
        <v>48000.000000000007</v>
      </c>
      <c r="K364" s="764">
        <f>+K363</f>
        <v>7.0532031381975022</v>
      </c>
      <c r="L364" s="765"/>
      <c r="M364" s="126">
        <f>J364/K364</f>
        <v>6805.4186246316958</v>
      </c>
    </row>
    <row r="365" spans="1:13" s="10" customFormat="1" thickBot="1">
      <c r="A365" s="748"/>
      <c r="B365" s="749"/>
      <c r="C365" s="749"/>
      <c r="D365" s="749"/>
      <c r="E365" s="749"/>
      <c r="F365" s="749"/>
      <c r="G365" s="749"/>
      <c r="H365" s="119"/>
      <c r="I365" s="119"/>
      <c r="J365" s="119"/>
      <c r="K365" s="736"/>
      <c r="L365" s="737"/>
      <c r="M365" s="120"/>
    </row>
    <row r="366" spans="1:13" s="10" customFormat="1" thickBot="1">
      <c r="A366" s="724" t="s">
        <v>44</v>
      </c>
      <c r="B366" s="725"/>
      <c r="C366" s="725"/>
      <c r="D366" s="725"/>
      <c r="E366" s="725"/>
      <c r="F366" s="725"/>
      <c r="G366" s="725"/>
      <c r="H366" s="750"/>
      <c r="I366" s="750"/>
      <c r="J366" s="750"/>
      <c r="K366" s="750"/>
      <c r="L366" s="751"/>
      <c r="M366" s="121">
        <f>SUM(M363:M365)</f>
        <v>17013.546561579238</v>
      </c>
    </row>
    <row r="367" spans="1:13" s="27" customFormat="1" ht="13.5" thickBot="1">
      <c r="A367" s="63"/>
      <c r="B367" s="64"/>
      <c r="C367" s="64"/>
      <c r="D367" s="64"/>
      <c r="E367" s="64"/>
      <c r="F367" s="64"/>
      <c r="G367" s="64"/>
      <c r="H367" s="64"/>
      <c r="I367" s="64"/>
      <c r="J367" s="64"/>
      <c r="K367" s="64"/>
      <c r="L367" s="64"/>
      <c r="M367" s="65"/>
    </row>
    <row r="368" spans="1:13" s="10" customFormat="1" thickBot="1">
      <c r="A368" s="724" t="s">
        <v>61</v>
      </c>
      <c r="B368" s="725"/>
      <c r="C368" s="725"/>
      <c r="D368" s="725"/>
      <c r="E368" s="725"/>
      <c r="F368" s="725"/>
      <c r="G368" s="725"/>
      <c r="H368" s="725"/>
      <c r="I368" s="725"/>
      <c r="J368" s="725"/>
      <c r="K368" s="725"/>
      <c r="L368" s="726"/>
      <c r="M368" s="127">
        <f>M342+M352+M359+M366</f>
        <v>63202.000262619607</v>
      </c>
    </row>
    <row r="369" spans="1:13" s="27" customFormat="1" ht="12.75">
      <c r="A369" s="63"/>
      <c r="B369" s="64"/>
      <c r="C369" s="64"/>
      <c r="D369" s="64"/>
      <c r="E369" s="64"/>
      <c r="F369" s="64"/>
      <c r="G369" s="64"/>
      <c r="H369" s="64"/>
      <c r="I369" s="64"/>
      <c r="J369" s="64"/>
      <c r="K369" s="64"/>
      <c r="L369" s="64"/>
      <c r="M369" s="65"/>
    </row>
    <row r="370" spans="1:13" s="10" customFormat="1" thickBot="1">
      <c r="A370" s="91" t="s">
        <v>62</v>
      </c>
      <c r="B370" s="92"/>
      <c r="C370" s="92"/>
      <c r="D370" s="92"/>
      <c r="E370" s="92"/>
      <c r="F370" s="92"/>
      <c r="G370" s="92"/>
      <c r="H370" s="92"/>
      <c r="I370" s="92"/>
      <c r="J370" s="92"/>
      <c r="K370" s="92"/>
      <c r="L370" s="92"/>
      <c r="M370" s="93"/>
    </row>
    <row r="371" spans="1:13" s="10" customFormat="1" ht="15.75">
      <c r="A371" s="752" t="s">
        <v>63</v>
      </c>
      <c r="B371" s="753"/>
      <c r="C371" s="753"/>
      <c r="D371" s="753"/>
      <c r="E371" s="753"/>
      <c r="F371" s="753"/>
      <c r="G371" s="753"/>
      <c r="H371" s="183"/>
      <c r="I371" s="184"/>
      <c r="J371" s="128" t="s">
        <v>64</v>
      </c>
      <c r="K371" s="754" t="s">
        <v>65</v>
      </c>
      <c r="L371" s="755"/>
      <c r="M371" s="129"/>
    </row>
    <row r="372" spans="1:13" s="10" customFormat="1" ht="15.75">
      <c r="A372" s="718" t="s">
        <v>66</v>
      </c>
      <c r="B372" s="719"/>
      <c r="C372" s="719"/>
      <c r="D372" s="719"/>
      <c r="E372" s="719"/>
      <c r="F372" s="719"/>
      <c r="G372" s="719"/>
      <c r="H372" s="130"/>
      <c r="I372" s="131"/>
      <c r="J372" s="132">
        <v>0.25</v>
      </c>
      <c r="K372" s="720">
        <f>M368*J372</f>
        <v>15800.500065654902</v>
      </c>
      <c r="L372" s="721"/>
      <c r="M372" s="133"/>
    </row>
    <row r="373" spans="1:13" s="10" customFormat="1" ht="15.75">
      <c r="A373" s="134" t="s">
        <v>67</v>
      </c>
      <c r="B373" s="135"/>
      <c r="C373" s="135"/>
      <c r="D373" s="135"/>
      <c r="E373" s="135"/>
      <c r="F373" s="135"/>
      <c r="G373" s="135"/>
      <c r="H373" s="130"/>
      <c r="I373" s="131"/>
      <c r="J373" s="132">
        <v>0</v>
      </c>
      <c r="K373" s="720">
        <f>M368*J373</f>
        <v>0</v>
      </c>
      <c r="L373" s="721"/>
      <c r="M373" s="133"/>
    </row>
    <row r="374" spans="1:13" s="10" customFormat="1" thickBot="1">
      <c r="A374" s="136" t="s">
        <v>68</v>
      </c>
      <c r="B374" s="137"/>
      <c r="C374" s="137"/>
      <c r="D374" s="137"/>
      <c r="E374" s="137"/>
      <c r="F374" s="137"/>
      <c r="G374" s="137"/>
      <c r="H374" s="138"/>
      <c r="I374" s="139"/>
      <c r="J374" s="140">
        <v>0.05</v>
      </c>
      <c r="K374" s="722">
        <f>M368*J374</f>
        <v>3160.1000131309806</v>
      </c>
      <c r="L374" s="723"/>
      <c r="M374" s="133"/>
    </row>
    <row r="375" spans="1:13" s="10" customFormat="1" thickBot="1">
      <c r="A375" s="724" t="s">
        <v>44</v>
      </c>
      <c r="B375" s="725"/>
      <c r="C375" s="725"/>
      <c r="D375" s="725"/>
      <c r="E375" s="725"/>
      <c r="F375" s="725"/>
      <c r="G375" s="725"/>
      <c r="H375" s="725"/>
      <c r="I375" s="725"/>
      <c r="J375" s="725"/>
      <c r="K375" s="725"/>
      <c r="L375" s="726"/>
      <c r="M375" s="141">
        <f>K372+K373+K374</f>
        <v>18960.600078785883</v>
      </c>
    </row>
    <row r="376" spans="1:13" s="27" customFormat="1" ht="13.5" thickBot="1">
      <c r="A376" s="63"/>
      <c r="B376" s="64"/>
      <c r="C376" s="64"/>
      <c r="D376" s="64"/>
      <c r="E376" s="64"/>
      <c r="F376" s="64"/>
      <c r="G376" s="64"/>
      <c r="H376" s="64"/>
      <c r="I376" s="64"/>
      <c r="J376" s="64"/>
      <c r="K376" s="64"/>
      <c r="L376" s="64"/>
      <c r="M376" s="65"/>
    </row>
    <row r="377" spans="1:13" s="10" customFormat="1" thickBot="1">
      <c r="A377" s="724" t="s">
        <v>69</v>
      </c>
      <c r="B377" s="725"/>
      <c r="C377" s="725"/>
      <c r="D377" s="725"/>
      <c r="E377" s="725"/>
      <c r="F377" s="725"/>
      <c r="G377" s="725"/>
      <c r="H377" s="725"/>
      <c r="I377" s="725"/>
      <c r="J377" s="725"/>
      <c r="K377" s="725"/>
      <c r="L377" s="726"/>
      <c r="M377" s="142">
        <f>M368+M375</f>
        <v>82162.600341405487</v>
      </c>
    </row>
    <row r="378" spans="1:13" s="10" customFormat="1" ht="15.75">
      <c r="A378" s="143"/>
      <c r="B378" s="144"/>
      <c r="C378" s="144"/>
      <c r="D378" s="144"/>
      <c r="E378" s="144"/>
      <c r="F378" s="144"/>
      <c r="G378" s="144"/>
      <c r="H378" s="144"/>
      <c r="I378" s="144"/>
      <c r="J378" s="144"/>
      <c r="K378" s="144"/>
      <c r="L378" s="144"/>
      <c r="M378" s="145"/>
    </row>
    <row r="379" spans="1:13" s="10" customFormat="1" ht="15.75">
      <c r="A379" s="146"/>
      <c r="B379" s="35"/>
      <c r="C379" s="35"/>
      <c r="D379" s="35"/>
      <c r="E379" s="35"/>
      <c r="F379" s="35"/>
      <c r="G379" s="35"/>
      <c r="H379" s="35"/>
      <c r="I379" s="35"/>
      <c r="J379" s="35"/>
      <c r="K379" s="35"/>
      <c r="L379" s="35"/>
      <c r="M379" s="37"/>
    </row>
    <row r="380" spans="1:13" s="10" customFormat="1" ht="15.75">
      <c r="A380" s="146"/>
      <c r="B380" s="35"/>
      <c r="C380" s="35"/>
      <c r="D380" s="46" t="s">
        <v>70</v>
      </c>
      <c r="E380" s="46"/>
      <c r="F380" s="46"/>
      <c r="G380" s="46"/>
      <c r="H380" s="46"/>
      <c r="I380" s="46"/>
      <c r="J380" s="35"/>
      <c r="K380" s="35"/>
      <c r="L380" s="35"/>
      <c r="M380" s="37"/>
    </row>
    <row r="381" spans="1:13" s="10" customFormat="1" ht="15.75">
      <c r="A381" s="146"/>
      <c r="B381" s="35"/>
      <c r="C381" s="35"/>
      <c r="D381" s="35" t="s">
        <v>71</v>
      </c>
      <c r="E381" s="35"/>
      <c r="F381" s="35"/>
      <c r="G381" s="35"/>
      <c r="H381" s="35"/>
      <c r="I381" s="35"/>
      <c r="J381" s="35"/>
      <c r="K381" s="35"/>
      <c r="L381" s="35"/>
      <c r="M381" s="37"/>
    </row>
    <row r="382" spans="1:13" s="10" customFormat="1" ht="15.75">
      <c r="A382" s="146"/>
      <c r="B382" s="35"/>
      <c r="C382" s="35"/>
      <c r="D382" s="35" t="s">
        <v>72</v>
      </c>
      <c r="E382" s="35"/>
      <c r="F382" s="35"/>
      <c r="G382" s="35"/>
      <c r="H382" s="35"/>
      <c r="I382" s="35"/>
      <c r="J382" s="35"/>
      <c r="K382" s="35"/>
      <c r="L382" s="35"/>
      <c r="M382" s="37"/>
    </row>
    <row r="383" spans="1:13" s="10" customFormat="1" ht="15.75">
      <c r="A383" s="146"/>
      <c r="B383" s="35"/>
      <c r="C383" s="35"/>
      <c r="D383" s="35" t="s">
        <v>73</v>
      </c>
      <c r="E383" s="35"/>
      <c r="F383" s="35"/>
      <c r="G383" s="35"/>
      <c r="H383" s="35"/>
      <c r="I383" s="35"/>
      <c r="J383" s="35"/>
      <c r="K383" s="35"/>
      <c r="L383" s="35"/>
      <c r="M383" s="37"/>
    </row>
    <row r="384" spans="1:13" s="27" customFormat="1" ht="13.5" thickBot="1">
      <c r="A384" s="147"/>
      <c r="B384" s="148"/>
      <c r="C384" s="148"/>
      <c r="D384" s="148"/>
      <c r="E384" s="148" t="s">
        <v>74</v>
      </c>
      <c r="F384" s="148"/>
      <c r="G384" s="148"/>
      <c r="H384" s="148"/>
      <c r="I384" s="148"/>
      <c r="J384" s="148"/>
      <c r="K384" s="148"/>
      <c r="L384" s="148"/>
      <c r="M384" s="149"/>
    </row>
    <row r="385" spans="1:13" s="10" customFormat="1" ht="15.75">
      <c r="A385" s="150" t="s">
        <v>75</v>
      </c>
      <c r="B385" s="151"/>
      <c r="C385" s="151"/>
      <c r="D385" s="151"/>
      <c r="E385" s="151"/>
      <c r="F385" s="151"/>
      <c r="G385" s="151"/>
      <c r="H385" s="151"/>
      <c r="I385" s="151"/>
      <c r="J385" s="151"/>
      <c r="K385" s="151"/>
      <c r="L385" s="151"/>
      <c r="M385" s="152"/>
    </row>
    <row r="386" spans="1:13" s="10" customFormat="1" ht="15.75">
      <c r="A386" s="153"/>
      <c r="B386" s="154"/>
      <c r="C386" s="154"/>
      <c r="D386" s="154"/>
      <c r="E386" s="154"/>
      <c r="F386" s="154"/>
      <c r="G386" s="154"/>
      <c r="H386" s="154"/>
      <c r="I386" s="154"/>
      <c r="J386" s="154"/>
      <c r="K386" s="154"/>
      <c r="L386" s="154"/>
      <c r="M386" s="155"/>
    </row>
    <row r="387" spans="1:13" s="10" customFormat="1" ht="15.75">
      <c r="A387" s="153"/>
      <c r="B387" s="154"/>
      <c r="C387" s="154"/>
      <c r="D387" s="154"/>
      <c r="E387" s="154"/>
      <c r="F387" s="154"/>
      <c r="G387" s="154"/>
      <c r="H387" s="154"/>
      <c r="I387" s="154"/>
      <c r="J387" s="154"/>
      <c r="K387" s="154"/>
      <c r="L387" s="154"/>
      <c r="M387" s="155"/>
    </row>
    <row r="388" spans="1:13" s="10" customFormat="1" ht="15.75">
      <c r="A388" s="153"/>
      <c r="B388" s="154"/>
      <c r="C388" s="154"/>
      <c r="D388" s="154"/>
      <c r="E388" s="154"/>
      <c r="F388" s="154"/>
      <c r="G388" s="154"/>
      <c r="H388" s="154"/>
      <c r="I388" s="154"/>
      <c r="J388" s="154"/>
      <c r="K388" s="154"/>
      <c r="L388" s="154"/>
      <c r="M388" s="155"/>
    </row>
    <row r="389" spans="1:13" s="10" customFormat="1" thickBot="1">
      <c r="A389" s="156"/>
      <c r="B389" s="157"/>
      <c r="C389" s="157"/>
      <c r="D389" s="157"/>
      <c r="E389" s="157"/>
      <c r="F389" s="157"/>
      <c r="G389" s="157"/>
      <c r="H389" s="157"/>
      <c r="I389" s="157"/>
      <c r="J389" s="157"/>
      <c r="K389" s="157"/>
      <c r="L389" s="157"/>
      <c r="M389" s="158"/>
    </row>
    <row r="390" spans="1:13" s="27" customFormat="1" ht="12.75">
      <c r="A390" s="147"/>
      <c r="B390" s="148"/>
      <c r="C390" s="148"/>
      <c r="D390" s="148"/>
      <c r="E390" s="148"/>
      <c r="F390" s="148"/>
      <c r="G390" s="148"/>
      <c r="H390" s="148"/>
      <c r="I390" s="148"/>
      <c r="J390" s="148"/>
      <c r="K390" s="148"/>
      <c r="L390" s="148"/>
      <c r="M390" s="149"/>
    </row>
    <row r="391" spans="1:13" s="10" customFormat="1" ht="15.75">
      <c r="A391" s="159" t="s">
        <v>76</v>
      </c>
      <c r="B391" s="55"/>
      <c r="C391" s="55"/>
      <c r="D391" s="55"/>
      <c r="E391" s="55"/>
      <c r="F391" s="55"/>
      <c r="G391" s="55"/>
      <c r="H391" s="55"/>
      <c r="I391" s="55"/>
      <c r="J391" s="55"/>
      <c r="K391" s="55"/>
      <c r="L391" s="55"/>
      <c r="M391" s="58"/>
    </row>
    <row r="392" spans="1:13" s="10" customFormat="1" ht="15.75">
      <c r="A392" s="708" t="s">
        <v>77</v>
      </c>
      <c r="B392" s="709"/>
      <c r="C392" s="709"/>
      <c r="D392" s="709"/>
      <c r="E392" s="709"/>
      <c r="F392" s="709"/>
      <c r="G392" s="709"/>
      <c r="H392" s="709"/>
      <c r="I392" s="709"/>
      <c r="J392" s="709"/>
      <c r="K392" s="709"/>
      <c r="L392" s="709"/>
      <c r="M392" s="710"/>
    </row>
    <row r="393" spans="1:13" s="10" customFormat="1" ht="15.75">
      <c r="A393" s="708"/>
      <c r="B393" s="709"/>
      <c r="C393" s="709"/>
      <c r="D393" s="709"/>
      <c r="E393" s="709"/>
      <c r="F393" s="709"/>
      <c r="G393" s="709"/>
      <c r="H393" s="709"/>
      <c r="I393" s="709"/>
      <c r="J393" s="709"/>
      <c r="K393" s="709"/>
      <c r="L393" s="709"/>
      <c r="M393" s="710"/>
    </row>
    <row r="394" spans="1:13" s="10" customFormat="1" ht="15.75">
      <c r="A394" s="711" t="s">
        <v>78</v>
      </c>
      <c r="B394" s="712"/>
      <c r="C394" s="712"/>
      <c r="D394" s="712"/>
      <c r="E394" s="712"/>
      <c r="F394" s="712"/>
      <c r="G394" s="712"/>
      <c r="H394" s="712"/>
      <c r="I394" s="712"/>
      <c r="J394" s="712"/>
      <c r="K394" s="712"/>
      <c r="L394" s="712"/>
      <c r="M394" s="713"/>
    </row>
    <row r="395" spans="1:13" s="10" customFormat="1" ht="15.75">
      <c r="A395" s="711"/>
      <c r="B395" s="712"/>
      <c r="C395" s="712"/>
      <c r="D395" s="712"/>
      <c r="E395" s="712"/>
      <c r="F395" s="712"/>
      <c r="G395" s="712"/>
      <c r="H395" s="712"/>
      <c r="I395" s="712"/>
      <c r="J395" s="712"/>
      <c r="K395" s="712"/>
      <c r="L395" s="712"/>
      <c r="M395" s="713"/>
    </row>
    <row r="396" spans="1:13" s="10" customFormat="1" ht="15.75">
      <c r="A396" s="178"/>
      <c r="B396" s="179"/>
      <c r="C396" s="179"/>
      <c r="D396" s="179"/>
      <c r="E396" s="179"/>
      <c r="F396" s="179"/>
      <c r="G396" s="179"/>
      <c r="H396" s="179"/>
      <c r="I396" s="179"/>
      <c r="J396" s="179"/>
      <c r="K396" s="179"/>
      <c r="L396" s="179"/>
      <c r="M396" s="180"/>
    </row>
    <row r="397" spans="1:13" s="10" customFormat="1" ht="15.75">
      <c r="A397" s="159"/>
      <c r="B397" s="55"/>
      <c r="C397" s="55"/>
      <c r="D397" s="55"/>
      <c r="E397" s="55"/>
      <c r="F397" s="55"/>
      <c r="G397" s="55"/>
      <c r="H397" s="55"/>
      <c r="I397" s="55"/>
      <c r="J397" s="55"/>
      <c r="K397" s="55"/>
      <c r="L397" s="55"/>
      <c r="M397" s="58"/>
    </row>
    <row r="398" spans="1:13" s="10" customFormat="1" ht="15.75">
      <c r="A398" s="146"/>
      <c r="B398" s="35"/>
      <c r="C398" s="35"/>
      <c r="D398" s="35" t="s">
        <v>70</v>
      </c>
      <c r="E398" s="46"/>
      <c r="F398" s="46"/>
      <c r="G398" s="35"/>
      <c r="H398" s="35"/>
      <c r="I398" s="35"/>
      <c r="J398" s="35"/>
      <c r="K398" s="35"/>
      <c r="L398" s="35"/>
      <c r="M398" s="37"/>
    </row>
    <row r="399" spans="1:13" s="10" customFormat="1" ht="15.75">
      <c r="A399" s="146"/>
      <c r="B399" s="35"/>
      <c r="C399" s="35"/>
      <c r="D399" s="160" t="s">
        <v>71</v>
      </c>
      <c r="E399" s="35"/>
      <c r="F399" s="35"/>
      <c r="G399" s="160"/>
      <c r="H399" s="160"/>
      <c r="I399" s="160"/>
      <c r="J399" s="35"/>
      <c r="K399" s="35"/>
      <c r="L399" s="35"/>
      <c r="M399" s="37"/>
    </row>
    <row r="400" spans="1:13" s="10" customFormat="1" ht="15.75">
      <c r="A400" s="146"/>
      <c r="B400" s="35"/>
      <c r="C400" s="35"/>
      <c r="D400" s="161" t="s">
        <v>79</v>
      </c>
      <c r="E400" s="35"/>
      <c r="F400" s="35"/>
      <c r="G400" s="161"/>
      <c r="H400" s="161"/>
      <c r="I400" s="161"/>
      <c r="J400" s="35"/>
      <c r="K400" s="35"/>
      <c r="L400" s="35"/>
      <c r="M400" s="37"/>
    </row>
    <row r="401" spans="1:13" s="10" customFormat="1" ht="15.75">
      <c r="A401" s="162"/>
      <c r="B401" s="55"/>
      <c r="C401" s="55"/>
      <c r="D401" s="35" t="s">
        <v>73</v>
      </c>
      <c r="E401" s="35"/>
      <c r="F401" s="35"/>
      <c r="G401" s="35"/>
      <c r="H401" s="35"/>
      <c r="I401" s="35"/>
      <c r="J401" s="55"/>
      <c r="K401" s="55"/>
      <c r="L401" s="55"/>
      <c r="M401" s="58"/>
    </row>
    <row r="402" spans="1:13" s="27" customFormat="1" ht="12.75">
      <c r="A402" s="163"/>
      <c r="B402" s="50"/>
      <c r="C402" s="50"/>
      <c r="D402" s="50"/>
      <c r="E402" s="148"/>
      <c r="F402" s="148"/>
      <c r="G402" s="148"/>
      <c r="H402" s="148"/>
      <c r="I402" s="148"/>
      <c r="J402" s="50"/>
      <c r="K402" s="50"/>
      <c r="L402" s="50"/>
      <c r="M402" s="51"/>
    </row>
    <row r="403" spans="1:13" s="167" customFormat="1" ht="12.75">
      <c r="A403" s="164" t="s">
        <v>80</v>
      </c>
      <c r="B403" s="165"/>
      <c r="C403" s="165"/>
      <c r="D403" s="166"/>
      <c r="E403" s="166"/>
      <c r="F403" s="166"/>
      <c r="G403" s="166"/>
      <c r="H403" s="166"/>
      <c r="I403" s="714"/>
      <c r="J403" s="714"/>
      <c r="K403" s="714"/>
      <c r="L403" s="714"/>
      <c r="M403" s="715"/>
    </row>
    <row r="404" spans="1:13" s="167" customFormat="1" ht="13.5" thickBot="1">
      <c r="A404" s="168" t="s">
        <v>81</v>
      </c>
      <c r="B404" s="169"/>
      <c r="C404" s="169"/>
      <c r="D404" s="170"/>
      <c r="E404" s="170"/>
      <c r="F404" s="170"/>
      <c r="G404" s="170"/>
      <c r="H404" s="170"/>
      <c r="I404" s="716"/>
      <c r="J404" s="716"/>
      <c r="K404" s="716"/>
      <c r="L404" s="716"/>
      <c r="M404" s="717"/>
    </row>
    <row r="405" spans="1:13">
      <c r="A405" s="803"/>
      <c r="B405" s="804"/>
      <c r="C405" s="809"/>
      <c r="D405" s="809"/>
      <c r="E405" s="809"/>
      <c r="F405" s="809"/>
      <c r="G405" s="809"/>
      <c r="H405" s="809"/>
      <c r="I405" s="810"/>
      <c r="J405" s="811" t="s">
        <v>7</v>
      </c>
      <c r="K405" s="813"/>
      <c r="L405" s="814"/>
      <c r="M405" s="815"/>
    </row>
    <row r="406" spans="1:13">
      <c r="A406" s="805"/>
      <c r="B406" s="806"/>
      <c r="C406" s="819" t="s">
        <v>8</v>
      </c>
      <c r="D406" s="819"/>
      <c r="E406" s="819"/>
      <c r="F406" s="819"/>
      <c r="G406" s="819"/>
      <c r="H406" s="819"/>
      <c r="I406" s="820"/>
      <c r="J406" s="812"/>
      <c r="K406" s="816"/>
      <c r="L406" s="817"/>
      <c r="M406" s="818"/>
    </row>
    <row r="407" spans="1:13">
      <c r="A407" s="805"/>
      <c r="B407" s="806"/>
      <c r="C407" s="819" t="s">
        <v>0</v>
      </c>
      <c r="D407" s="819"/>
      <c r="E407" s="819"/>
      <c r="F407" s="819"/>
      <c r="G407" s="819"/>
      <c r="H407" s="819"/>
      <c r="I407" s="820"/>
      <c r="J407" s="821" t="s">
        <v>9</v>
      </c>
      <c r="K407" s="833"/>
      <c r="L407" s="834"/>
      <c r="M407" s="835"/>
    </row>
    <row r="408" spans="1:13">
      <c r="A408" s="805"/>
      <c r="B408" s="806"/>
      <c r="C408" s="819" t="s">
        <v>10</v>
      </c>
      <c r="D408" s="819"/>
      <c r="E408" s="819"/>
      <c r="F408" s="819"/>
      <c r="G408" s="819"/>
      <c r="H408" s="819"/>
      <c r="I408" s="820"/>
      <c r="J408" s="822"/>
      <c r="K408" s="836"/>
      <c r="L408" s="837"/>
      <c r="M408" s="838"/>
    </row>
    <row r="409" spans="1:13">
      <c r="A409" s="805"/>
      <c r="B409" s="806"/>
      <c r="C409" s="819" t="s">
        <v>11</v>
      </c>
      <c r="D409" s="819"/>
      <c r="E409" s="819"/>
      <c r="F409" s="819"/>
      <c r="G409" s="819"/>
      <c r="H409" s="819"/>
      <c r="I409" s="820"/>
      <c r="J409" s="821" t="s">
        <v>12</v>
      </c>
      <c r="K409" s="840"/>
      <c r="L409" s="840" t="s">
        <v>13</v>
      </c>
      <c r="M409" s="842"/>
    </row>
    <row r="410" spans="1:13" ht="17.25" thickBot="1">
      <c r="A410" s="807"/>
      <c r="B410" s="808"/>
      <c r="C410" s="2"/>
      <c r="D410" s="2"/>
      <c r="E410" s="2"/>
      <c r="F410" s="2"/>
      <c r="G410" s="2"/>
      <c r="H410" s="2"/>
      <c r="I410" s="3"/>
      <c r="J410" s="839"/>
      <c r="K410" s="841"/>
      <c r="L410" s="841"/>
      <c r="M410" s="843"/>
    </row>
    <row r="411" spans="1:13" s="10" customFormat="1" ht="15.75">
      <c r="A411" s="4"/>
      <c r="B411" s="5"/>
      <c r="C411" s="5"/>
      <c r="D411" s="5"/>
      <c r="E411" s="5"/>
      <c r="F411" s="5"/>
      <c r="G411" s="6"/>
      <c r="H411" s="5"/>
      <c r="I411" s="5"/>
      <c r="J411" s="7" t="s">
        <v>14</v>
      </c>
      <c r="K411" s="8"/>
      <c r="L411" s="8"/>
      <c r="M411" s="9"/>
    </row>
    <row r="412" spans="1:13" s="10" customFormat="1" ht="15.75">
      <c r="A412" s="11"/>
      <c r="B412" s="12"/>
      <c r="C412" s="12"/>
      <c r="D412" s="12"/>
      <c r="E412" s="12"/>
      <c r="F412" s="12"/>
      <c r="G412" s="13"/>
      <c r="H412" s="12"/>
      <c r="I412" s="12"/>
      <c r="J412" s="14"/>
      <c r="K412" s="15" t="s">
        <v>15</v>
      </c>
      <c r="L412" s="15" t="s">
        <v>16</v>
      </c>
      <c r="M412" s="16" t="s">
        <v>17</v>
      </c>
    </row>
    <row r="413" spans="1:13" s="10" customFormat="1" ht="15.75">
      <c r="A413" s="823" t="s">
        <v>18</v>
      </c>
      <c r="B413" s="824"/>
      <c r="C413" s="824"/>
      <c r="D413" s="824"/>
      <c r="E413" s="12" t="s">
        <v>19</v>
      </c>
      <c r="F413" s="12"/>
      <c r="G413" s="17"/>
      <c r="H413" s="825" t="s">
        <v>20</v>
      </c>
      <c r="I413" s="825"/>
      <c r="J413" s="18" t="s">
        <v>19</v>
      </c>
      <c r="K413" s="15"/>
      <c r="L413" s="15"/>
      <c r="M413" s="16"/>
    </row>
    <row r="414" spans="1:13" s="10" customFormat="1" ht="15.75">
      <c r="A414" s="19" t="s">
        <v>21</v>
      </c>
      <c r="B414" s="20"/>
      <c r="C414" s="826"/>
      <c r="D414" s="826"/>
      <c r="E414" s="187"/>
      <c r="F414" s="21"/>
      <c r="G414" s="20"/>
      <c r="H414" s="17"/>
      <c r="I414" s="22" t="s">
        <v>22</v>
      </c>
      <c r="J414" s="23"/>
      <c r="K414" s="187"/>
      <c r="L414" s="187"/>
      <c r="M414" s="24"/>
    </row>
    <row r="415" spans="1:13" s="27" customFormat="1" ht="13.5" thickBot="1">
      <c r="A415" s="25"/>
      <c r="B415" s="26"/>
      <c r="C415" s="188"/>
      <c r="D415" s="188"/>
      <c r="E415" s="188"/>
      <c r="F415" s="188"/>
      <c r="G415" s="26"/>
      <c r="H415" s="188"/>
      <c r="I415" s="26"/>
      <c r="J415" s="188"/>
      <c r="K415" s="827"/>
      <c r="L415" s="827"/>
      <c r="M415" s="828"/>
    </row>
    <row r="416" spans="1:13" s="27" customFormat="1" ht="12.75">
      <c r="A416" s="28"/>
      <c r="B416" s="29"/>
      <c r="C416" s="29"/>
      <c r="D416" s="29"/>
      <c r="E416" s="29"/>
      <c r="F416" s="29"/>
      <c r="G416" s="29"/>
      <c r="H416" s="29"/>
      <c r="I416" s="29"/>
      <c r="J416" s="29"/>
      <c r="K416" s="29"/>
      <c r="L416" s="29"/>
      <c r="M416" s="30"/>
    </row>
    <row r="417" spans="1:13" s="10" customFormat="1" ht="15.75">
      <c r="A417" s="31" t="s">
        <v>23</v>
      </c>
      <c r="B417" s="32"/>
      <c r="C417" s="33" t="s">
        <v>13</v>
      </c>
      <c r="D417" s="34"/>
      <c r="E417" s="35"/>
      <c r="F417" s="35"/>
      <c r="G417" s="36"/>
      <c r="H417" s="36"/>
      <c r="I417" s="36"/>
      <c r="J417" s="36"/>
      <c r="K417" s="36"/>
      <c r="L417" s="36"/>
      <c r="M417" s="37"/>
    </row>
    <row r="418" spans="1:13" s="10" customFormat="1" ht="15.75">
      <c r="A418" s="38" t="s">
        <v>24</v>
      </c>
      <c r="B418" s="39"/>
      <c r="C418" s="829" t="e">
        <f>+C317</f>
        <v>#REF!</v>
      </c>
      <c r="D418" s="829"/>
      <c r="E418" s="829"/>
      <c r="F418" s="829"/>
      <c r="G418" s="829"/>
      <c r="H418" s="829"/>
      <c r="I418" s="829"/>
      <c r="J418" s="829"/>
      <c r="K418" s="829"/>
      <c r="L418" s="829"/>
      <c r="M418" s="830"/>
    </row>
    <row r="419" spans="1:13" s="10" customFormat="1" ht="15.75">
      <c r="A419" s="38"/>
      <c r="B419" s="39"/>
      <c r="C419" s="829"/>
      <c r="D419" s="829"/>
      <c r="E419" s="829"/>
      <c r="F419" s="829"/>
      <c r="G419" s="829"/>
      <c r="H419" s="829"/>
      <c r="I419" s="829"/>
      <c r="J419" s="829"/>
      <c r="K419" s="829"/>
      <c r="L419" s="829"/>
      <c r="M419" s="830"/>
    </row>
    <row r="420" spans="1:13" s="27" customFormat="1" ht="12.75">
      <c r="A420" s="40"/>
      <c r="B420" s="41"/>
      <c r="C420" s="42"/>
      <c r="D420" s="42"/>
      <c r="E420" s="42"/>
      <c r="F420" s="42"/>
      <c r="G420" s="42"/>
      <c r="H420" s="42"/>
      <c r="I420" s="42"/>
      <c r="J420" s="42"/>
      <c r="K420" s="42"/>
      <c r="L420" s="42"/>
      <c r="M420" s="43"/>
    </row>
    <row r="421" spans="1:13" s="10" customFormat="1" ht="15.75">
      <c r="A421" s="38" t="s">
        <v>25</v>
      </c>
      <c r="B421" s="44"/>
      <c r="C421" s="45"/>
      <c r="D421" s="45"/>
      <c r="E421" s="45"/>
      <c r="F421" s="45"/>
      <c r="G421" s="45"/>
      <c r="H421" s="46"/>
      <c r="I421" s="33" t="s">
        <v>26</v>
      </c>
      <c r="J421" s="45"/>
      <c r="K421" s="45"/>
      <c r="L421" s="45"/>
      <c r="M421" s="47"/>
    </row>
    <row r="422" spans="1:13" s="27" customFormat="1" ht="12.75">
      <c r="A422" s="40"/>
      <c r="B422" s="41"/>
      <c r="C422" s="42"/>
      <c r="D422" s="42"/>
      <c r="E422" s="42"/>
      <c r="F422" s="42"/>
      <c r="G422" s="42"/>
      <c r="H422" s="42"/>
      <c r="I422" s="42"/>
      <c r="J422" s="42"/>
      <c r="K422" s="42"/>
      <c r="L422" s="42"/>
      <c r="M422" s="43"/>
    </row>
    <row r="423" spans="1:13" s="10" customFormat="1" ht="15.75">
      <c r="A423" s="38" t="s">
        <v>27</v>
      </c>
      <c r="B423" s="44"/>
      <c r="C423" s="48"/>
      <c r="D423" s="48"/>
      <c r="E423" s="48"/>
      <c r="F423" s="48"/>
      <c r="G423" s="48"/>
      <c r="H423" s="48"/>
      <c r="I423" s="48"/>
      <c r="J423" s="48"/>
      <c r="K423" s="48"/>
      <c r="L423" s="48"/>
      <c r="M423" s="49"/>
    </row>
    <row r="424" spans="1:13" s="27" customFormat="1" ht="12.75">
      <c r="A424" s="40"/>
      <c r="B424" s="41"/>
      <c r="C424" s="50"/>
      <c r="D424" s="50"/>
      <c r="E424" s="50"/>
      <c r="F424" s="50"/>
      <c r="G424" s="50"/>
      <c r="H424" s="50"/>
      <c r="I424" s="50"/>
      <c r="J424" s="50"/>
      <c r="K424" s="50"/>
      <c r="L424" s="50"/>
      <c r="M424" s="51"/>
    </row>
    <row r="425" spans="1:13" s="10" customFormat="1" ht="15.75">
      <c r="A425" s="38" t="s">
        <v>28</v>
      </c>
      <c r="B425" s="44"/>
      <c r="C425" s="48"/>
      <c r="D425" s="48"/>
      <c r="E425" s="48"/>
      <c r="F425" s="48"/>
      <c r="G425" s="48"/>
      <c r="H425" s="48"/>
      <c r="I425" s="48"/>
      <c r="J425" s="52" t="s">
        <v>29</v>
      </c>
      <c r="K425" s="53"/>
      <c r="L425" s="52" t="s">
        <v>13</v>
      </c>
      <c r="M425" s="54"/>
    </row>
    <row r="426" spans="1:13" s="27" customFormat="1" ht="12.75">
      <c r="A426" s="40"/>
      <c r="B426" s="41"/>
      <c r="C426" s="50"/>
      <c r="D426" s="50"/>
      <c r="E426" s="50"/>
      <c r="F426" s="50"/>
      <c r="G426" s="50"/>
      <c r="H426" s="50"/>
      <c r="I426" s="50"/>
      <c r="J426" s="50"/>
      <c r="K426" s="50"/>
      <c r="L426" s="50"/>
      <c r="M426" s="51"/>
    </row>
    <row r="427" spans="1:13" s="10" customFormat="1" ht="15.75">
      <c r="A427" s="38" t="s">
        <v>30</v>
      </c>
      <c r="B427" s="39"/>
      <c r="C427" s="55"/>
      <c r="D427" s="55"/>
      <c r="E427" s="56"/>
      <c r="F427" s="57"/>
      <c r="G427" s="46"/>
      <c r="H427" s="48"/>
      <c r="I427" s="48"/>
      <c r="J427" s="35"/>
      <c r="K427" s="55"/>
      <c r="L427" s="55"/>
      <c r="M427" s="58"/>
    </row>
    <row r="428" spans="1:13" s="10" customFormat="1" ht="15.75">
      <c r="A428" s="59"/>
      <c r="B428" s="60"/>
      <c r="C428" s="189"/>
      <c r="D428" s="189"/>
      <c r="E428" s="831" t="s">
        <v>31</v>
      </c>
      <c r="F428" s="832"/>
      <c r="G428" s="832"/>
      <c r="H428" s="189" t="s">
        <v>16</v>
      </c>
      <c r="I428" s="189" t="s">
        <v>17</v>
      </c>
      <c r="J428" s="61"/>
      <c r="K428" s="189"/>
      <c r="L428" s="189"/>
      <c r="M428" s="62"/>
    </row>
    <row r="429" spans="1:13" s="10" customFormat="1" ht="15.75">
      <c r="A429" s="786" t="s">
        <v>32</v>
      </c>
      <c r="B429" s="787"/>
      <c r="C429" s="787"/>
      <c r="D429" s="787"/>
      <c r="E429" s="787"/>
      <c r="F429" s="787"/>
      <c r="G429" s="787"/>
      <c r="H429" s="787"/>
      <c r="I429" s="787"/>
      <c r="J429" s="787"/>
      <c r="K429" s="787"/>
      <c r="L429" s="787"/>
      <c r="M429" s="788"/>
    </row>
    <row r="430" spans="1:13" s="27" customFormat="1" ht="13.5" thickBot="1">
      <c r="A430" s="63"/>
      <c r="B430" s="64"/>
      <c r="C430" s="64"/>
      <c r="D430" s="64"/>
      <c r="E430" s="64"/>
      <c r="F430" s="64"/>
      <c r="G430" s="64"/>
      <c r="H430" s="64"/>
      <c r="I430" s="64"/>
      <c r="J430" s="64"/>
      <c r="K430" s="64"/>
      <c r="L430" s="64"/>
      <c r="M430" s="65"/>
    </row>
    <row r="431" spans="1:13" s="10" customFormat="1" ht="32.25" thickBot="1">
      <c r="A431" s="66" t="s">
        <v>1</v>
      </c>
      <c r="B431" s="789" t="s">
        <v>33</v>
      </c>
      <c r="C431" s="790"/>
      <c r="D431" s="790"/>
      <c r="E431" s="790"/>
      <c r="F431" s="790"/>
      <c r="G431" s="790"/>
      <c r="H431" s="790"/>
      <c r="I431" s="67"/>
      <c r="J431" s="68" t="s">
        <v>34</v>
      </c>
      <c r="K431" s="791" t="s">
        <v>35</v>
      </c>
      <c r="L431" s="792"/>
      <c r="M431" s="66" t="s">
        <v>36</v>
      </c>
    </row>
    <row r="432" spans="1:13" s="10" customFormat="1" ht="33" customHeight="1" thickBot="1">
      <c r="A432" s="69"/>
      <c r="B432" s="793" t="e">
        <f>+#REF!</f>
        <v>#REF!</v>
      </c>
      <c r="C432" s="794"/>
      <c r="D432" s="794"/>
      <c r="E432" s="794"/>
      <c r="F432" s="794"/>
      <c r="G432" s="794"/>
      <c r="H432" s="794"/>
      <c r="I432" s="795"/>
      <c r="J432" s="70"/>
      <c r="K432" s="796" t="e">
        <f>+#REF!</f>
        <v>#REF!</v>
      </c>
      <c r="L432" s="797"/>
      <c r="M432" s="71" t="e">
        <f>+#REF!</f>
        <v>#REF!</v>
      </c>
    </row>
    <row r="433" spans="1:13" s="10" customFormat="1" ht="15.75">
      <c r="A433" s="72"/>
      <c r="B433" s="73"/>
      <c r="C433" s="73"/>
      <c r="D433" s="73"/>
      <c r="E433" s="73"/>
      <c r="F433" s="73"/>
      <c r="G433" s="73"/>
      <c r="H433" s="73"/>
      <c r="I433" s="73"/>
      <c r="J433" s="73"/>
      <c r="K433" s="73"/>
      <c r="L433" s="73"/>
      <c r="M433" s="74"/>
    </row>
    <row r="434" spans="1:13" s="10" customFormat="1" thickBot="1">
      <c r="A434" s="75" t="s">
        <v>37</v>
      </c>
      <c r="B434" s="76"/>
      <c r="C434" s="76"/>
      <c r="D434" s="76"/>
      <c r="E434" s="76"/>
      <c r="F434" s="76"/>
      <c r="G434" s="76"/>
      <c r="H434" s="76"/>
      <c r="I434" s="76"/>
      <c r="J434" s="76"/>
      <c r="K434" s="76"/>
      <c r="L434" s="76"/>
      <c r="M434" s="77"/>
    </row>
    <row r="435" spans="1:13" s="10" customFormat="1" thickBot="1">
      <c r="A435" s="798" t="s">
        <v>33</v>
      </c>
      <c r="B435" s="799"/>
      <c r="C435" s="799"/>
      <c r="D435" s="799"/>
      <c r="E435" s="799"/>
      <c r="F435" s="799"/>
      <c r="G435" s="800"/>
      <c r="H435" s="801" t="s">
        <v>38</v>
      </c>
      <c r="I435" s="800"/>
      <c r="J435" s="78" t="s">
        <v>39</v>
      </c>
      <c r="K435" s="801" t="s">
        <v>40</v>
      </c>
      <c r="L435" s="800"/>
      <c r="M435" s="79" t="s">
        <v>41</v>
      </c>
    </row>
    <row r="436" spans="1:13" s="10" customFormat="1" ht="15.75">
      <c r="A436" s="779"/>
      <c r="B436" s="780"/>
      <c r="C436" s="780"/>
      <c r="D436" s="780"/>
      <c r="E436" s="780"/>
      <c r="F436" s="780"/>
      <c r="G436" s="781"/>
      <c r="H436" s="782"/>
      <c r="I436" s="783"/>
      <c r="J436" s="80"/>
      <c r="K436" s="784"/>
      <c r="L436" s="785"/>
      <c r="M436" s="81">
        <f t="shared" ref="M436:M441" si="3">+J436*K436</f>
        <v>0</v>
      </c>
    </row>
    <row r="437" spans="1:13" s="10" customFormat="1" ht="15.75">
      <c r="A437" s="770" t="s">
        <v>42</v>
      </c>
      <c r="B437" s="771"/>
      <c r="C437" s="771"/>
      <c r="D437" s="771"/>
      <c r="E437" s="771"/>
      <c r="F437" s="771"/>
      <c r="G437" s="772"/>
      <c r="H437" s="768" t="s">
        <v>6</v>
      </c>
      <c r="I437" s="768"/>
      <c r="J437" s="80">
        <v>437.5</v>
      </c>
      <c r="K437" s="769">
        <f>+K464</f>
        <v>6.5</v>
      </c>
      <c r="L437" s="769"/>
      <c r="M437" s="81">
        <f t="shared" si="3"/>
        <v>2843.75</v>
      </c>
    </row>
    <row r="438" spans="1:13" s="10" customFormat="1" ht="15.75">
      <c r="A438" s="770"/>
      <c r="B438" s="771"/>
      <c r="C438" s="771"/>
      <c r="D438" s="771"/>
      <c r="E438" s="771"/>
      <c r="F438" s="771"/>
      <c r="G438" s="772"/>
      <c r="H438" s="768"/>
      <c r="I438" s="768"/>
      <c r="J438" s="80"/>
      <c r="K438" s="769"/>
      <c r="L438" s="769"/>
      <c r="M438" s="81">
        <f t="shared" si="3"/>
        <v>0</v>
      </c>
    </row>
    <row r="439" spans="1:13" s="10" customFormat="1" ht="15.75">
      <c r="A439" s="770"/>
      <c r="B439" s="771"/>
      <c r="C439" s="771"/>
      <c r="D439" s="771"/>
      <c r="E439" s="771"/>
      <c r="F439" s="771"/>
      <c r="G439" s="772"/>
      <c r="H439" s="768"/>
      <c r="I439" s="768"/>
      <c r="J439" s="82"/>
      <c r="K439" s="769"/>
      <c r="L439" s="769"/>
      <c r="M439" s="81">
        <f t="shared" si="3"/>
        <v>0</v>
      </c>
    </row>
    <row r="440" spans="1:13" s="10" customFormat="1" ht="15.75">
      <c r="A440" s="770"/>
      <c r="B440" s="771"/>
      <c r="C440" s="771"/>
      <c r="D440" s="802"/>
      <c r="E440" s="771"/>
      <c r="F440" s="771"/>
      <c r="G440" s="772"/>
      <c r="H440" s="768"/>
      <c r="I440" s="768"/>
      <c r="J440" s="82"/>
      <c r="K440" s="769"/>
      <c r="L440" s="769"/>
      <c r="M440" s="81">
        <f t="shared" si="3"/>
        <v>0</v>
      </c>
    </row>
    <row r="441" spans="1:13" s="10" customFormat="1" ht="15.75">
      <c r="A441" s="766"/>
      <c r="B441" s="767"/>
      <c r="C441" s="767"/>
      <c r="D441" s="83"/>
      <c r="E441" s="84"/>
      <c r="F441" s="84"/>
      <c r="G441" s="85"/>
      <c r="H441" s="768"/>
      <c r="I441" s="768"/>
      <c r="J441" s="86"/>
      <c r="K441" s="769"/>
      <c r="L441" s="769"/>
      <c r="M441" s="81">
        <f t="shared" si="3"/>
        <v>0</v>
      </c>
    </row>
    <row r="442" spans="1:13" s="10" customFormat="1" thickBot="1">
      <c r="A442" s="770" t="s">
        <v>43</v>
      </c>
      <c r="B442" s="771"/>
      <c r="C442" s="771"/>
      <c r="D442" s="771"/>
      <c r="E442" s="771"/>
      <c r="F442" s="771"/>
      <c r="G442" s="772"/>
      <c r="H442" s="773"/>
      <c r="I442" s="774"/>
      <c r="J442" s="87"/>
      <c r="K442" s="775">
        <v>0.05</v>
      </c>
      <c r="L442" s="776"/>
      <c r="M442" s="88">
        <f>M467*K442</f>
        <v>923.07692307692309</v>
      </c>
    </row>
    <row r="443" spans="1:13" s="10" customFormat="1" thickBot="1">
      <c r="A443" s="724" t="s">
        <v>44</v>
      </c>
      <c r="B443" s="725"/>
      <c r="C443" s="725"/>
      <c r="D443" s="725"/>
      <c r="E443" s="725"/>
      <c r="F443" s="725"/>
      <c r="G443" s="725"/>
      <c r="H443" s="725"/>
      <c r="I443" s="725"/>
      <c r="J443" s="725"/>
      <c r="K443" s="725"/>
      <c r="L443" s="726"/>
      <c r="M443" s="89">
        <f>SUM(M436:M442)</f>
        <v>3766.8269230769229</v>
      </c>
    </row>
    <row r="444" spans="1:13" s="27" customFormat="1" ht="12.75">
      <c r="A444" s="90"/>
      <c r="B444" s="64"/>
      <c r="C444" s="64"/>
      <c r="D444" s="64"/>
      <c r="E444" s="64"/>
      <c r="F444" s="64"/>
      <c r="G444" s="64"/>
      <c r="H444" s="64"/>
      <c r="I444" s="64"/>
      <c r="J444" s="64"/>
      <c r="K444" s="64"/>
      <c r="L444" s="64"/>
      <c r="M444" s="65"/>
    </row>
    <row r="445" spans="1:13" s="10" customFormat="1" thickBot="1">
      <c r="A445" s="91" t="s">
        <v>45</v>
      </c>
      <c r="B445" s="92"/>
      <c r="C445" s="92"/>
      <c r="D445" s="92"/>
      <c r="E445" s="92"/>
      <c r="F445" s="92"/>
      <c r="G445" s="92"/>
      <c r="H445" s="92"/>
      <c r="I445" s="92"/>
      <c r="J445" s="92"/>
      <c r="K445" s="92"/>
      <c r="L445" s="92"/>
      <c r="M445" s="93"/>
    </row>
    <row r="446" spans="1:13" s="10" customFormat="1" ht="15.75">
      <c r="A446" s="752" t="s">
        <v>33</v>
      </c>
      <c r="B446" s="753"/>
      <c r="C446" s="753"/>
      <c r="D446" s="753"/>
      <c r="E446" s="753"/>
      <c r="F446" s="753"/>
      <c r="G446" s="753"/>
      <c r="H446" s="777"/>
      <c r="I446" s="185" t="s">
        <v>35</v>
      </c>
      <c r="J446" s="94" t="s">
        <v>36</v>
      </c>
      <c r="K446" s="778" t="s">
        <v>46</v>
      </c>
      <c r="L446" s="777"/>
      <c r="M446" s="95" t="s">
        <v>41</v>
      </c>
    </row>
    <row r="447" spans="1:13" s="10" customFormat="1" ht="15.75">
      <c r="A447" s="738" t="s">
        <v>126</v>
      </c>
      <c r="B447" s="739" t="s">
        <v>126</v>
      </c>
      <c r="C447" s="739" t="s">
        <v>126</v>
      </c>
      <c r="D447" s="739" t="s">
        <v>126</v>
      </c>
      <c r="E447" s="739" t="s">
        <v>126</v>
      </c>
      <c r="F447" s="739" t="s">
        <v>126</v>
      </c>
      <c r="G447" s="739" t="s">
        <v>126</v>
      </c>
      <c r="H447" s="740" t="s">
        <v>126</v>
      </c>
      <c r="I447" s="53" t="s">
        <v>53</v>
      </c>
      <c r="J447" s="98">
        <v>4.2537284144427021E-2</v>
      </c>
      <c r="K447" s="741">
        <v>245000</v>
      </c>
      <c r="L447" s="742"/>
      <c r="M447" s="171">
        <f>+J447*K447</f>
        <v>10421.634615384621</v>
      </c>
    </row>
    <row r="448" spans="1:13" s="10" customFormat="1" ht="15.75">
      <c r="A448" s="738" t="s">
        <v>127</v>
      </c>
      <c r="B448" s="739" t="s">
        <v>127</v>
      </c>
      <c r="C448" s="739" t="s">
        <v>127</v>
      </c>
      <c r="D448" s="739" t="s">
        <v>127</v>
      </c>
      <c r="E448" s="739" t="s">
        <v>127</v>
      </c>
      <c r="F448" s="739" t="s">
        <v>127</v>
      </c>
      <c r="G448" s="739" t="s">
        <v>127</v>
      </c>
      <c r="H448" s="740" t="s">
        <v>127</v>
      </c>
      <c r="I448" s="53" t="s">
        <v>103</v>
      </c>
      <c r="J448" s="98">
        <v>13</v>
      </c>
      <c r="K448" s="741">
        <v>2100</v>
      </c>
      <c r="L448" s="742"/>
      <c r="M448" s="171">
        <f>+J448*K448</f>
        <v>27300</v>
      </c>
    </row>
    <row r="449" spans="1:13" s="10" customFormat="1" ht="15.75">
      <c r="A449" s="738"/>
      <c r="B449" s="739"/>
      <c r="C449" s="739"/>
      <c r="D449" s="739"/>
      <c r="E449" s="739"/>
      <c r="F449" s="739"/>
      <c r="G449" s="739"/>
      <c r="H449" s="740"/>
      <c r="I449" s="53"/>
      <c r="J449" s="98"/>
      <c r="K449" s="741"/>
      <c r="L449" s="742"/>
      <c r="M449" s="171">
        <f>+J449*K449</f>
        <v>0</v>
      </c>
    </row>
    <row r="450" spans="1:13" s="10" customFormat="1" ht="15.75">
      <c r="A450" s="738"/>
      <c r="B450" s="739"/>
      <c r="C450" s="739"/>
      <c r="D450" s="739"/>
      <c r="E450" s="739"/>
      <c r="F450" s="739"/>
      <c r="G450" s="739"/>
      <c r="H450" s="740"/>
      <c r="I450" s="53"/>
      <c r="J450" s="98"/>
      <c r="K450" s="741"/>
      <c r="L450" s="742"/>
      <c r="M450" s="171">
        <f>+J450*K450</f>
        <v>0</v>
      </c>
    </row>
    <row r="451" spans="1:13" s="10" customFormat="1" ht="15.75">
      <c r="A451" s="738"/>
      <c r="B451" s="739"/>
      <c r="C451" s="739"/>
      <c r="D451" s="739"/>
      <c r="E451" s="739"/>
      <c r="F451" s="739"/>
      <c r="G451" s="739"/>
      <c r="H451" s="740"/>
      <c r="I451" s="53"/>
      <c r="J451" s="98"/>
      <c r="K451" s="741"/>
      <c r="L451" s="742"/>
      <c r="M451" s="171">
        <f>+J451*K451</f>
        <v>0</v>
      </c>
    </row>
    <row r="452" spans="1:13" s="10" customFormat="1" thickBot="1">
      <c r="A452" s="743"/>
      <c r="B452" s="744"/>
      <c r="C452" s="744"/>
      <c r="D452" s="744"/>
      <c r="E452" s="744"/>
      <c r="F452" s="744"/>
      <c r="G452" s="744"/>
      <c r="H452" s="745"/>
      <c r="I452" s="102"/>
      <c r="J452" s="103"/>
      <c r="K452" s="746"/>
      <c r="L452" s="747"/>
      <c r="M452" s="104"/>
    </row>
    <row r="453" spans="1:13" s="10" customFormat="1" thickBot="1">
      <c r="A453" s="724" t="s">
        <v>44</v>
      </c>
      <c r="B453" s="725"/>
      <c r="C453" s="725"/>
      <c r="D453" s="725"/>
      <c r="E453" s="725"/>
      <c r="F453" s="725"/>
      <c r="G453" s="725"/>
      <c r="H453" s="725"/>
      <c r="I453" s="725"/>
      <c r="J453" s="725"/>
      <c r="K453" s="725"/>
      <c r="L453" s="726"/>
      <c r="M453" s="105">
        <f>SUM(M447:M452)</f>
        <v>37721.634615384624</v>
      </c>
    </row>
    <row r="454" spans="1:13" s="27" customFormat="1" ht="12.75">
      <c r="A454" s="63"/>
      <c r="B454" s="64"/>
      <c r="C454" s="64"/>
      <c r="D454" s="64"/>
      <c r="E454" s="64"/>
      <c r="F454" s="64"/>
      <c r="G454" s="64"/>
      <c r="H454" s="64"/>
      <c r="I454" s="64"/>
      <c r="J454" s="64"/>
      <c r="K454" s="64"/>
      <c r="L454" s="64"/>
      <c r="M454" s="65"/>
    </row>
    <row r="455" spans="1:13" s="10" customFormat="1" thickBot="1">
      <c r="A455" s="91" t="s">
        <v>47</v>
      </c>
      <c r="B455" s="92"/>
      <c r="C455" s="92"/>
      <c r="D455" s="92"/>
      <c r="E455" s="92"/>
      <c r="F455" s="92"/>
      <c r="G455" s="92"/>
      <c r="H455" s="92"/>
      <c r="I455" s="92"/>
      <c r="J455" s="92"/>
      <c r="K455" s="92"/>
      <c r="L455" s="92"/>
      <c r="M455" s="93"/>
    </row>
    <row r="456" spans="1:13" s="10" customFormat="1" ht="15.75">
      <c r="A456" s="727" t="s">
        <v>48</v>
      </c>
      <c r="B456" s="728"/>
      <c r="C456" s="728"/>
      <c r="D456" s="728"/>
      <c r="E456" s="728"/>
      <c r="F456" s="729"/>
      <c r="G456" s="106" t="s">
        <v>35</v>
      </c>
      <c r="H456" s="107" t="s">
        <v>49</v>
      </c>
      <c r="I456" s="108" t="s">
        <v>50</v>
      </c>
      <c r="J456" s="106" t="s">
        <v>51</v>
      </c>
      <c r="K456" s="730" t="s">
        <v>52</v>
      </c>
      <c r="L456" s="729"/>
      <c r="M456" s="109" t="s">
        <v>41</v>
      </c>
    </row>
    <row r="457" spans="1:13" s="10" customFormat="1" ht="15.75">
      <c r="A457" s="731" t="s">
        <v>91</v>
      </c>
      <c r="B457" s="732"/>
      <c r="C457" s="732"/>
      <c r="D457" s="732"/>
      <c r="E457" s="732"/>
      <c r="F457" s="733"/>
      <c r="G457" s="110" t="s">
        <v>4</v>
      </c>
      <c r="H457" s="86">
        <v>13</v>
      </c>
      <c r="I457" s="111">
        <v>1</v>
      </c>
      <c r="J457" s="86">
        <f>+H457*I457</f>
        <v>13</v>
      </c>
      <c r="K457" s="734">
        <v>250</v>
      </c>
      <c r="L457" s="735"/>
      <c r="M457" s="176">
        <f>J457*K457</f>
        <v>3250</v>
      </c>
    </row>
    <row r="458" spans="1:13" s="10" customFormat="1" ht="15.75">
      <c r="A458" s="113"/>
      <c r="B458" s="114"/>
      <c r="C458" s="114"/>
      <c r="D458" s="114"/>
      <c r="E458" s="114"/>
      <c r="F458" s="114"/>
      <c r="G458" s="115"/>
      <c r="H458" s="86"/>
      <c r="I458" s="86"/>
      <c r="J458" s="86"/>
      <c r="K458" s="116"/>
      <c r="L458" s="117"/>
      <c r="M458" s="118"/>
    </row>
    <row r="459" spans="1:13" s="10" customFormat="1" thickBot="1">
      <c r="A459" s="181"/>
      <c r="B459" s="182"/>
      <c r="C459" s="182"/>
      <c r="D459" s="182"/>
      <c r="E459" s="182"/>
      <c r="F459" s="182"/>
      <c r="G459" s="119"/>
      <c r="H459" s="119"/>
      <c r="I459" s="119"/>
      <c r="J459" s="119"/>
      <c r="K459" s="736"/>
      <c r="L459" s="737"/>
      <c r="M459" s="120"/>
    </row>
    <row r="460" spans="1:13" s="10" customFormat="1" thickBot="1">
      <c r="A460" s="756" t="s">
        <v>44</v>
      </c>
      <c r="B460" s="750"/>
      <c r="C460" s="750"/>
      <c r="D460" s="750"/>
      <c r="E460" s="750"/>
      <c r="F460" s="750"/>
      <c r="G460" s="750"/>
      <c r="H460" s="750"/>
      <c r="I460" s="750"/>
      <c r="J460" s="750"/>
      <c r="K460" s="750"/>
      <c r="L460" s="751"/>
      <c r="M460" s="121">
        <f>SUM(M457:M459)</f>
        <v>3250</v>
      </c>
    </row>
    <row r="461" spans="1:13" s="27" customFormat="1" ht="12.75">
      <c r="A461" s="63"/>
      <c r="B461" s="64"/>
      <c r="C461" s="64"/>
      <c r="D461" s="64"/>
      <c r="E461" s="64"/>
      <c r="F461" s="64"/>
      <c r="G461" s="64"/>
      <c r="H461" s="64"/>
      <c r="I461" s="64"/>
      <c r="J461" s="64"/>
      <c r="K461" s="64"/>
      <c r="L461" s="64"/>
      <c r="M461" s="65"/>
    </row>
    <row r="462" spans="1:13" s="10" customFormat="1" thickBot="1">
      <c r="A462" s="91" t="s">
        <v>54</v>
      </c>
      <c r="B462" s="92"/>
      <c r="C462" s="92"/>
      <c r="D462" s="92"/>
      <c r="E462" s="92"/>
      <c r="F462" s="92"/>
      <c r="G462" s="92"/>
      <c r="H462" s="92"/>
      <c r="I462" s="92"/>
      <c r="J462" s="92"/>
      <c r="K462" s="92"/>
      <c r="L462" s="92"/>
      <c r="M462" s="93"/>
    </row>
    <row r="463" spans="1:13" s="10" customFormat="1" ht="31.5">
      <c r="A463" s="757" t="s">
        <v>55</v>
      </c>
      <c r="B463" s="758"/>
      <c r="C463" s="758"/>
      <c r="D463" s="758"/>
      <c r="E463" s="758"/>
      <c r="F463" s="758"/>
      <c r="G463" s="758"/>
      <c r="H463" s="106" t="s">
        <v>56</v>
      </c>
      <c r="I463" s="108" t="s">
        <v>57</v>
      </c>
      <c r="J463" s="107" t="s">
        <v>58</v>
      </c>
      <c r="K463" s="759" t="s">
        <v>40</v>
      </c>
      <c r="L463" s="760"/>
      <c r="M463" s="122" t="s">
        <v>41</v>
      </c>
    </row>
    <row r="464" spans="1:13" s="10" customFormat="1" ht="15.75">
      <c r="A464" s="761" t="s">
        <v>59</v>
      </c>
      <c r="B464" s="762"/>
      <c r="C464" s="762"/>
      <c r="D464" s="762"/>
      <c r="E464" s="762"/>
      <c r="F464" s="762"/>
      <c r="G464" s="763"/>
      <c r="H464" s="123">
        <v>38918.91891891892</v>
      </c>
      <c r="I464" s="124">
        <v>1.85</v>
      </c>
      <c r="J464" s="125">
        <f>+H464*I464</f>
        <v>72000</v>
      </c>
      <c r="K464" s="764">
        <v>6.5</v>
      </c>
      <c r="L464" s="765"/>
      <c r="M464" s="126">
        <f>J464/K464</f>
        <v>11076.923076923076</v>
      </c>
    </row>
    <row r="465" spans="1:13" s="10" customFormat="1" ht="15.75">
      <c r="A465" s="761" t="s">
        <v>60</v>
      </c>
      <c r="B465" s="762"/>
      <c r="C465" s="762"/>
      <c r="D465" s="762"/>
      <c r="E465" s="762"/>
      <c r="F465" s="762"/>
      <c r="G465" s="763"/>
      <c r="H465" s="123">
        <v>25945.945945945947</v>
      </c>
      <c r="I465" s="124">
        <v>1.85</v>
      </c>
      <c r="J465" s="125">
        <f>+H465*I465</f>
        <v>48000.000000000007</v>
      </c>
      <c r="K465" s="764">
        <f>+K464</f>
        <v>6.5</v>
      </c>
      <c r="L465" s="765"/>
      <c r="M465" s="126">
        <f>J465/K465</f>
        <v>7384.6153846153857</v>
      </c>
    </row>
    <row r="466" spans="1:13" s="10" customFormat="1" thickBot="1">
      <c r="A466" s="748"/>
      <c r="B466" s="749"/>
      <c r="C466" s="749"/>
      <c r="D466" s="749"/>
      <c r="E466" s="749"/>
      <c r="F466" s="749"/>
      <c r="G466" s="749"/>
      <c r="H466" s="119"/>
      <c r="I466" s="119"/>
      <c r="J466" s="119"/>
      <c r="K466" s="736"/>
      <c r="L466" s="737"/>
      <c r="M466" s="120"/>
    </row>
    <row r="467" spans="1:13" s="10" customFormat="1" thickBot="1">
      <c r="A467" s="724" t="s">
        <v>44</v>
      </c>
      <c r="B467" s="725"/>
      <c r="C467" s="725"/>
      <c r="D467" s="725"/>
      <c r="E467" s="725"/>
      <c r="F467" s="725"/>
      <c r="G467" s="725"/>
      <c r="H467" s="750"/>
      <c r="I467" s="750"/>
      <c r="J467" s="750"/>
      <c r="K467" s="750"/>
      <c r="L467" s="751"/>
      <c r="M467" s="121">
        <f>SUM(M464:M466)</f>
        <v>18461.538461538461</v>
      </c>
    </row>
    <row r="468" spans="1:13" s="27" customFormat="1" ht="13.5" thickBot="1">
      <c r="A468" s="63"/>
      <c r="B468" s="64"/>
      <c r="C468" s="64"/>
      <c r="D468" s="64"/>
      <c r="E468" s="64"/>
      <c r="F468" s="64"/>
      <c r="G468" s="64"/>
      <c r="H468" s="64"/>
      <c r="I468" s="64"/>
      <c r="J468" s="64"/>
      <c r="K468" s="64"/>
      <c r="L468" s="64"/>
      <c r="M468" s="65"/>
    </row>
    <row r="469" spans="1:13" s="10" customFormat="1" thickBot="1">
      <c r="A469" s="724" t="s">
        <v>61</v>
      </c>
      <c r="B469" s="725"/>
      <c r="C469" s="725"/>
      <c r="D469" s="725"/>
      <c r="E469" s="725"/>
      <c r="F469" s="725"/>
      <c r="G469" s="725"/>
      <c r="H469" s="725"/>
      <c r="I469" s="725"/>
      <c r="J469" s="725"/>
      <c r="K469" s="725"/>
      <c r="L469" s="726"/>
      <c r="M469" s="127">
        <f>M443+M453+M460+M467</f>
        <v>63200.000000000007</v>
      </c>
    </row>
    <row r="470" spans="1:13" s="27" customFormat="1" ht="12.75">
      <c r="A470" s="63"/>
      <c r="B470" s="64"/>
      <c r="C470" s="64"/>
      <c r="D470" s="64"/>
      <c r="E470" s="64"/>
      <c r="F470" s="64"/>
      <c r="G470" s="64"/>
      <c r="H470" s="64"/>
      <c r="I470" s="64"/>
      <c r="J470" s="64"/>
      <c r="K470" s="64"/>
      <c r="L470" s="64"/>
      <c r="M470" s="65"/>
    </row>
    <row r="471" spans="1:13" s="10" customFormat="1" thickBot="1">
      <c r="A471" s="91" t="s">
        <v>62</v>
      </c>
      <c r="B471" s="92"/>
      <c r="C471" s="92"/>
      <c r="D471" s="92"/>
      <c r="E471" s="92"/>
      <c r="F471" s="92"/>
      <c r="G471" s="92"/>
      <c r="H471" s="92"/>
      <c r="I471" s="92"/>
      <c r="J471" s="92"/>
      <c r="K471" s="92"/>
      <c r="L471" s="92"/>
      <c r="M471" s="93"/>
    </row>
    <row r="472" spans="1:13" s="10" customFormat="1" ht="15.75">
      <c r="A472" s="752" t="s">
        <v>63</v>
      </c>
      <c r="B472" s="753"/>
      <c r="C472" s="753"/>
      <c r="D472" s="753"/>
      <c r="E472" s="753"/>
      <c r="F472" s="753"/>
      <c r="G472" s="753"/>
      <c r="H472" s="183"/>
      <c r="I472" s="184"/>
      <c r="J472" s="128" t="s">
        <v>64</v>
      </c>
      <c r="K472" s="754" t="s">
        <v>65</v>
      </c>
      <c r="L472" s="755"/>
      <c r="M472" s="129"/>
    </row>
    <row r="473" spans="1:13" s="10" customFormat="1" ht="15.75">
      <c r="A473" s="718" t="s">
        <v>66</v>
      </c>
      <c r="B473" s="719"/>
      <c r="C473" s="719"/>
      <c r="D473" s="719"/>
      <c r="E473" s="719"/>
      <c r="F473" s="719"/>
      <c r="G473" s="719"/>
      <c r="H473" s="130"/>
      <c r="I473" s="131"/>
      <c r="J473" s="132">
        <v>0.25</v>
      </c>
      <c r="K473" s="720">
        <f>M469*J473</f>
        <v>15800.000000000002</v>
      </c>
      <c r="L473" s="721"/>
      <c r="M473" s="133"/>
    </row>
    <row r="474" spans="1:13" s="10" customFormat="1" ht="15.75">
      <c r="A474" s="134" t="s">
        <v>67</v>
      </c>
      <c r="B474" s="135"/>
      <c r="C474" s="135"/>
      <c r="D474" s="135"/>
      <c r="E474" s="135"/>
      <c r="F474" s="135"/>
      <c r="G474" s="135"/>
      <c r="H474" s="130"/>
      <c r="I474" s="131"/>
      <c r="J474" s="132">
        <v>0</v>
      </c>
      <c r="K474" s="720">
        <f>M469*J474</f>
        <v>0</v>
      </c>
      <c r="L474" s="721"/>
      <c r="M474" s="133"/>
    </row>
    <row r="475" spans="1:13" s="10" customFormat="1" thickBot="1">
      <c r="A475" s="136" t="s">
        <v>68</v>
      </c>
      <c r="B475" s="137"/>
      <c r="C475" s="137"/>
      <c r="D475" s="137"/>
      <c r="E475" s="137"/>
      <c r="F475" s="137"/>
      <c r="G475" s="137"/>
      <c r="H475" s="138"/>
      <c r="I475" s="139"/>
      <c r="J475" s="140">
        <v>0.05</v>
      </c>
      <c r="K475" s="722">
        <f>M469*J475</f>
        <v>3160.0000000000005</v>
      </c>
      <c r="L475" s="723"/>
      <c r="M475" s="133"/>
    </row>
    <row r="476" spans="1:13" s="10" customFormat="1" thickBot="1">
      <c r="A476" s="724" t="s">
        <v>44</v>
      </c>
      <c r="B476" s="725"/>
      <c r="C476" s="725"/>
      <c r="D476" s="725"/>
      <c r="E476" s="725"/>
      <c r="F476" s="725"/>
      <c r="G476" s="725"/>
      <c r="H476" s="725"/>
      <c r="I476" s="725"/>
      <c r="J476" s="725"/>
      <c r="K476" s="725"/>
      <c r="L476" s="726"/>
      <c r="M476" s="141">
        <f>K473+K474+K475</f>
        <v>18960.000000000004</v>
      </c>
    </row>
    <row r="477" spans="1:13" s="27" customFormat="1" ht="13.5" thickBot="1">
      <c r="A477" s="63"/>
      <c r="B477" s="64"/>
      <c r="C477" s="64"/>
      <c r="D477" s="64"/>
      <c r="E477" s="64"/>
      <c r="F477" s="64"/>
      <c r="G477" s="64"/>
      <c r="H477" s="64"/>
      <c r="I477" s="64"/>
      <c r="J477" s="64"/>
      <c r="K477" s="64"/>
      <c r="L477" s="64"/>
      <c r="M477" s="65"/>
    </row>
    <row r="478" spans="1:13" s="10" customFormat="1" thickBot="1">
      <c r="A478" s="724" t="s">
        <v>69</v>
      </c>
      <c r="B478" s="725"/>
      <c r="C478" s="725"/>
      <c r="D478" s="725"/>
      <c r="E478" s="725"/>
      <c r="F478" s="725"/>
      <c r="G478" s="725"/>
      <c r="H478" s="725"/>
      <c r="I478" s="725"/>
      <c r="J478" s="725"/>
      <c r="K478" s="725"/>
      <c r="L478" s="726"/>
      <c r="M478" s="142">
        <f>M469+M476</f>
        <v>82160.000000000015</v>
      </c>
    </row>
    <row r="479" spans="1:13" s="10" customFormat="1" ht="15.75">
      <c r="A479" s="143"/>
      <c r="B479" s="144"/>
      <c r="C479" s="144"/>
      <c r="D479" s="144"/>
      <c r="E479" s="144"/>
      <c r="F479" s="144"/>
      <c r="G479" s="144"/>
      <c r="H479" s="144"/>
      <c r="I479" s="144"/>
      <c r="J479" s="144"/>
      <c r="K479" s="144"/>
      <c r="L479" s="144"/>
      <c r="M479" s="145"/>
    </row>
    <row r="480" spans="1:13" s="10" customFormat="1" ht="15.75">
      <c r="A480" s="146"/>
      <c r="B480" s="35"/>
      <c r="C480" s="35"/>
      <c r="D480" s="35"/>
      <c r="E480" s="35"/>
      <c r="F480" s="35"/>
      <c r="G480" s="35"/>
      <c r="H480" s="35"/>
      <c r="I480" s="35"/>
      <c r="J480" s="35"/>
      <c r="K480" s="35"/>
      <c r="L480" s="35"/>
      <c r="M480" s="37"/>
    </row>
    <row r="481" spans="1:13" s="10" customFormat="1" ht="15.75">
      <c r="A481" s="146"/>
      <c r="B481" s="35"/>
      <c r="C481" s="35"/>
      <c r="D481" s="46" t="s">
        <v>70</v>
      </c>
      <c r="E481" s="46"/>
      <c r="F481" s="46"/>
      <c r="G481" s="46"/>
      <c r="H481" s="46"/>
      <c r="I481" s="46"/>
      <c r="J481" s="35"/>
      <c r="K481" s="35"/>
      <c r="L481" s="35"/>
      <c r="M481" s="37"/>
    </row>
    <row r="482" spans="1:13" s="10" customFormat="1" ht="15.75">
      <c r="A482" s="146"/>
      <c r="B482" s="35"/>
      <c r="C482" s="35"/>
      <c r="D482" s="35" t="s">
        <v>71</v>
      </c>
      <c r="E482" s="35"/>
      <c r="F482" s="35"/>
      <c r="G482" s="35"/>
      <c r="H482" s="35"/>
      <c r="I482" s="35"/>
      <c r="J482" s="35"/>
      <c r="K482" s="35"/>
      <c r="L482" s="35"/>
      <c r="M482" s="37"/>
    </row>
    <row r="483" spans="1:13" s="10" customFormat="1" ht="15.75">
      <c r="A483" s="146"/>
      <c r="B483" s="35"/>
      <c r="C483" s="35"/>
      <c r="D483" s="35" t="s">
        <v>72</v>
      </c>
      <c r="E483" s="35"/>
      <c r="F483" s="35"/>
      <c r="G483" s="35"/>
      <c r="H483" s="35"/>
      <c r="I483" s="35"/>
      <c r="J483" s="35"/>
      <c r="K483" s="35"/>
      <c r="L483" s="35"/>
      <c r="M483" s="37"/>
    </row>
    <row r="484" spans="1:13" s="10" customFormat="1" ht="15.75">
      <c r="A484" s="146"/>
      <c r="B484" s="35"/>
      <c r="C484" s="35"/>
      <c r="D484" s="35" t="s">
        <v>73</v>
      </c>
      <c r="E484" s="35"/>
      <c r="F484" s="35"/>
      <c r="G484" s="35"/>
      <c r="H484" s="35"/>
      <c r="I484" s="35"/>
      <c r="J484" s="35"/>
      <c r="K484" s="35"/>
      <c r="L484" s="35"/>
      <c r="M484" s="37"/>
    </row>
    <row r="485" spans="1:13" s="27" customFormat="1" ht="13.5" thickBot="1">
      <c r="A485" s="147"/>
      <c r="B485" s="148"/>
      <c r="C485" s="148"/>
      <c r="D485" s="148"/>
      <c r="E485" s="148" t="s">
        <v>74</v>
      </c>
      <c r="F485" s="148"/>
      <c r="G485" s="148"/>
      <c r="H485" s="148"/>
      <c r="I485" s="148"/>
      <c r="J485" s="148"/>
      <c r="K485" s="148"/>
      <c r="L485" s="148"/>
      <c r="M485" s="149"/>
    </row>
    <row r="486" spans="1:13" s="10" customFormat="1" ht="15.75">
      <c r="A486" s="150" t="s">
        <v>75</v>
      </c>
      <c r="B486" s="151"/>
      <c r="C486" s="151"/>
      <c r="D486" s="151"/>
      <c r="E486" s="151"/>
      <c r="F486" s="151"/>
      <c r="G486" s="151"/>
      <c r="H486" s="151"/>
      <c r="I486" s="151"/>
      <c r="J486" s="151"/>
      <c r="K486" s="151"/>
      <c r="L486" s="151"/>
      <c r="M486" s="152"/>
    </row>
    <row r="487" spans="1:13" s="10" customFormat="1" ht="15.75">
      <c r="A487" s="153"/>
      <c r="B487" s="154"/>
      <c r="C487" s="154"/>
      <c r="D487" s="154"/>
      <c r="E487" s="154"/>
      <c r="F487" s="154"/>
      <c r="G487" s="154"/>
      <c r="H487" s="154"/>
      <c r="I487" s="154"/>
      <c r="J487" s="154"/>
      <c r="K487" s="154"/>
      <c r="L487" s="154"/>
      <c r="M487" s="155"/>
    </row>
    <row r="488" spans="1:13" s="10" customFormat="1" ht="15.75">
      <c r="A488" s="153"/>
      <c r="B488" s="154"/>
      <c r="C488" s="154"/>
      <c r="D488" s="154"/>
      <c r="E488" s="154"/>
      <c r="F488" s="154"/>
      <c r="G488" s="154"/>
      <c r="H488" s="154"/>
      <c r="I488" s="154"/>
      <c r="J488" s="154"/>
      <c r="K488" s="154"/>
      <c r="L488" s="154"/>
      <c r="M488" s="155"/>
    </row>
    <row r="489" spans="1:13" s="10" customFormat="1" ht="15.75">
      <c r="A489" s="153"/>
      <c r="B489" s="154"/>
      <c r="C489" s="154"/>
      <c r="D489" s="154"/>
      <c r="E489" s="154"/>
      <c r="F489" s="154"/>
      <c r="G489" s="154"/>
      <c r="H489" s="154"/>
      <c r="I489" s="154"/>
      <c r="J489" s="154"/>
      <c r="K489" s="154"/>
      <c r="L489" s="154"/>
      <c r="M489" s="155"/>
    </row>
    <row r="490" spans="1:13" s="10" customFormat="1" thickBot="1">
      <c r="A490" s="156"/>
      <c r="B490" s="157"/>
      <c r="C490" s="157"/>
      <c r="D490" s="157"/>
      <c r="E490" s="157"/>
      <c r="F490" s="157"/>
      <c r="G490" s="157"/>
      <c r="H490" s="157"/>
      <c r="I490" s="157"/>
      <c r="J490" s="157"/>
      <c r="K490" s="157"/>
      <c r="L490" s="157"/>
      <c r="M490" s="158"/>
    </row>
    <row r="491" spans="1:13" s="27" customFormat="1" ht="12.75">
      <c r="A491" s="147"/>
      <c r="B491" s="148"/>
      <c r="C491" s="148"/>
      <c r="D491" s="148"/>
      <c r="E491" s="148"/>
      <c r="F491" s="148"/>
      <c r="G491" s="148"/>
      <c r="H491" s="148"/>
      <c r="I491" s="148"/>
      <c r="J491" s="148"/>
      <c r="K491" s="148"/>
      <c r="L491" s="148"/>
      <c r="M491" s="149"/>
    </row>
    <row r="492" spans="1:13" s="10" customFormat="1" ht="15.75">
      <c r="A492" s="159" t="s">
        <v>76</v>
      </c>
      <c r="B492" s="55"/>
      <c r="C492" s="55"/>
      <c r="D492" s="55"/>
      <c r="E492" s="55"/>
      <c r="F492" s="55"/>
      <c r="G492" s="55"/>
      <c r="H492" s="55"/>
      <c r="I492" s="55"/>
      <c r="J492" s="55"/>
      <c r="K492" s="55"/>
      <c r="L492" s="55"/>
      <c r="M492" s="58"/>
    </row>
    <row r="493" spans="1:13" s="10" customFormat="1" ht="15.75">
      <c r="A493" s="708" t="s">
        <v>77</v>
      </c>
      <c r="B493" s="709"/>
      <c r="C493" s="709"/>
      <c r="D493" s="709"/>
      <c r="E493" s="709"/>
      <c r="F493" s="709"/>
      <c r="G493" s="709"/>
      <c r="H493" s="709"/>
      <c r="I493" s="709"/>
      <c r="J493" s="709"/>
      <c r="K493" s="709"/>
      <c r="L493" s="709"/>
      <c r="M493" s="710"/>
    </row>
    <row r="494" spans="1:13" s="10" customFormat="1" ht="15.75">
      <c r="A494" s="708"/>
      <c r="B494" s="709"/>
      <c r="C494" s="709"/>
      <c r="D494" s="709"/>
      <c r="E494" s="709"/>
      <c r="F494" s="709"/>
      <c r="G494" s="709"/>
      <c r="H494" s="709"/>
      <c r="I494" s="709"/>
      <c r="J494" s="709"/>
      <c r="K494" s="709"/>
      <c r="L494" s="709"/>
      <c r="M494" s="710"/>
    </row>
    <row r="495" spans="1:13" s="10" customFormat="1" ht="15.75">
      <c r="A495" s="711" t="s">
        <v>78</v>
      </c>
      <c r="B495" s="712"/>
      <c r="C495" s="712"/>
      <c r="D495" s="712"/>
      <c r="E495" s="712"/>
      <c r="F495" s="712"/>
      <c r="G495" s="712"/>
      <c r="H495" s="712"/>
      <c r="I495" s="712"/>
      <c r="J495" s="712"/>
      <c r="K495" s="712"/>
      <c r="L495" s="712"/>
      <c r="M495" s="713"/>
    </row>
    <row r="496" spans="1:13" s="10" customFormat="1" ht="15.75">
      <c r="A496" s="711"/>
      <c r="B496" s="712"/>
      <c r="C496" s="712"/>
      <c r="D496" s="712"/>
      <c r="E496" s="712"/>
      <c r="F496" s="712"/>
      <c r="G496" s="712"/>
      <c r="H496" s="712"/>
      <c r="I496" s="712"/>
      <c r="J496" s="712"/>
      <c r="K496" s="712"/>
      <c r="L496" s="712"/>
      <c r="M496" s="713"/>
    </row>
    <row r="497" spans="1:13" s="10" customFormat="1" ht="15.75">
      <c r="A497" s="178"/>
      <c r="B497" s="179"/>
      <c r="C497" s="179"/>
      <c r="D497" s="179"/>
      <c r="E497" s="179"/>
      <c r="F497" s="179"/>
      <c r="G497" s="179"/>
      <c r="H497" s="179"/>
      <c r="I497" s="179"/>
      <c r="J497" s="179"/>
      <c r="K497" s="179"/>
      <c r="L497" s="179"/>
      <c r="M497" s="180"/>
    </row>
    <row r="498" spans="1:13" s="10" customFormat="1" ht="15.75">
      <c r="A498" s="159"/>
      <c r="B498" s="55"/>
      <c r="C498" s="55"/>
      <c r="D498" s="55"/>
      <c r="E498" s="55"/>
      <c r="F498" s="55"/>
      <c r="G498" s="55"/>
      <c r="H498" s="55"/>
      <c r="I498" s="55"/>
      <c r="J498" s="55"/>
      <c r="K498" s="55"/>
      <c r="L498" s="55"/>
      <c r="M498" s="58"/>
    </row>
    <row r="499" spans="1:13" s="10" customFormat="1" ht="15.75">
      <c r="A499" s="146"/>
      <c r="B499" s="35"/>
      <c r="C499" s="35"/>
      <c r="D499" s="35" t="s">
        <v>70</v>
      </c>
      <c r="E499" s="46"/>
      <c r="F499" s="46"/>
      <c r="G499" s="35"/>
      <c r="H499" s="35"/>
      <c r="I499" s="35"/>
      <c r="J499" s="35"/>
      <c r="K499" s="35"/>
      <c r="L499" s="35"/>
      <c r="M499" s="37"/>
    </row>
    <row r="500" spans="1:13" s="10" customFormat="1" ht="15.75">
      <c r="A500" s="146"/>
      <c r="B500" s="35"/>
      <c r="C500" s="35"/>
      <c r="D500" s="160" t="s">
        <v>71</v>
      </c>
      <c r="E500" s="35"/>
      <c r="F500" s="35"/>
      <c r="G500" s="160"/>
      <c r="H500" s="160"/>
      <c r="I500" s="160"/>
      <c r="J500" s="35"/>
      <c r="K500" s="35"/>
      <c r="L500" s="35"/>
      <c r="M500" s="37"/>
    </row>
    <row r="501" spans="1:13" s="10" customFormat="1" ht="15.75">
      <c r="A501" s="146"/>
      <c r="B501" s="35"/>
      <c r="C501" s="35"/>
      <c r="D501" s="161" t="s">
        <v>79</v>
      </c>
      <c r="E501" s="35"/>
      <c r="F501" s="35"/>
      <c r="G501" s="161"/>
      <c r="H501" s="161"/>
      <c r="I501" s="161"/>
      <c r="J501" s="35"/>
      <c r="K501" s="35"/>
      <c r="L501" s="35"/>
      <c r="M501" s="37"/>
    </row>
    <row r="502" spans="1:13" s="10" customFormat="1" ht="15.75">
      <c r="A502" s="162"/>
      <c r="B502" s="55"/>
      <c r="C502" s="55"/>
      <c r="D502" s="35" t="s">
        <v>73</v>
      </c>
      <c r="E502" s="35"/>
      <c r="F502" s="35"/>
      <c r="G502" s="35"/>
      <c r="H502" s="35"/>
      <c r="I502" s="35"/>
      <c r="J502" s="55"/>
      <c r="K502" s="55"/>
      <c r="L502" s="55"/>
      <c r="M502" s="58"/>
    </row>
    <row r="503" spans="1:13" s="27" customFormat="1" ht="12.75">
      <c r="A503" s="163"/>
      <c r="B503" s="50"/>
      <c r="C503" s="50"/>
      <c r="D503" s="50"/>
      <c r="E503" s="148"/>
      <c r="F503" s="148"/>
      <c r="G503" s="148"/>
      <c r="H503" s="148"/>
      <c r="I503" s="148"/>
      <c r="J503" s="50"/>
      <c r="K503" s="50"/>
      <c r="L503" s="50"/>
      <c r="M503" s="51"/>
    </row>
    <row r="504" spans="1:13" s="167" customFormat="1" ht="12.75">
      <c r="A504" s="164" t="s">
        <v>80</v>
      </c>
      <c r="B504" s="165"/>
      <c r="C504" s="165"/>
      <c r="D504" s="166"/>
      <c r="E504" s="166"/>
      <c r="F504" s="166"/>
      <c r="G504" s="166"/>
      <c r="H504" s="166"/>
      <c r="I504" s="714"/>
      <c r="J504" s="714"/>
      <c r="K504" s="714"/>
      <c r="L504" s="714"/>
      <c r="M504" s="715"/>
    </row>
    <row r="505" spans="1:13" s="167" customFormat="1" ht="13.5" thickBot="1">
      <c r="A505" s="168" t="s">
        <v>81</v>
      </c>
      <c r="B505" s="169"/>
      <c r="C505" s="169"/>
      <c r="D505" s="170"/>
      <c r="E505" s="170"/>
      <c r="F505" s="170"/>
      <c r="G505" s="170"/>
      <c r="H505" s="170"/>
      <c r="I505" s="716"/>
      <c r="J505" s="716"/>
      <c r="K505" s="716"/>
      <c r="L505" s="716"/>
      <c r="M505" s="717"/>
    </row>
    <row r="506" spans="1:13">
      <c r="A506" s="803"/>
      <c r="B506" s="804"/>
      <c r="C506" s="809"/>
      <c r="D506" s="809"/>
      <c r="E506" s="809"/>
      <c r="F506" s="809"/>
      <c r="G506" s="809"/>
      <c r="H506" s="809"/>
      <c r="I506" s="810"/>
      <c r="J506" s="811" t="s">
        <v>7</v>
      </c>
      <c r="K506" s="813"/>
      <c r="L506" s="814"/>
      <c r="M506" s="815"/>
    </row>
    <row r="507" spans="1:13">
      <c r="A507" s="805"/>
      <c r="B507" s="806"/>
      <c r="C507" s="819" t="s">
        <v>8</v>
      </c>
      <c r="D507" s="819"/>
      <c r="E507" s="819"/>
      <c r="F507" s="819"/>
      <c r="G507" s="819"/>
      <c r="H507" s="819"/>
      <c r="I507" s="820"/>
      <c r="J507" s="812"/>
      <c r="K507" s="816"/>
      <c r="L507" s="817"/>
      <c r="M507" s="818"/>
    </row>
    <row r="508" spans="1:13">
      <c r="A508" s="805"/>
      <c r="B508" s="806"/>
      <c r="C508" s="819" t="s">
        <v>0</v>
      </c>
      <c r="D508" s="819"/>
      <c r="E508" s="819"/>
      <c r="F508" s="819"/>
      <c r="G508" s="819"/>
      <c r="H508" s="819"/>
      <c r="I508" s="820"/>
      <c r="J508" s="821" t="s">
        <v>9</v>
      </c>
      <c r="K508" s="833"/>
      <c r="L508" s="834"/>
      <c r="M508" s="835"/>
    </row>
    <row r="509" spans="1:13">
      <c r="A509" s="805"/>
      <c r="B509" s="806"/>
      <c r="C509" s="819" t="s">
        <v>10</v>
      </c>
      <c r="D509" s="819"/>
      <c r="E509" s="819"/>
      <c r="F509" s="819"/>
      <c r="G509" s="819"/>
      <c r="H509" s="819"/>
      <c r="I509" s="820"/>
      <c r="J509" s="822"/>
      <c r="K509" s="836"/>
      <c r="L509" s="837"/>
      <c r="M509" s="838"/>
    </row>
    <row r="510" spans="1:13">
      <c r="A510" s="805"/>
      <c r="B510" s="806"/>
      <c r="C510" s="819" t="s">
        <v>11</v>
      </c>
      <c r="D510" s="819"/>
      <c r="E510" s="819"/>
      <c r="F510" s="819"/>
      <c r="G510" s="819"/>
      <c r="H510" s="819"/>
      <c r="I510" s="820"/>
      <c r="J510" s="821" t="s">
        <v>12</v>
      </c>
      <c r="K510" s="840"/>
      <c r="L510" s="840" t="s">
        <v>13</v>
      </c>
      <c r="M510" s="842"/>
    </row>
    <row r="511" spans="1:13" ht="17.25" thickBot="1">
      <c r="A511" s="807"/>
      <c r="B511" s="808"/>
      <c r="C511" s="2"/>
      <c r="D511" s="2"/>
      <c r="E511" s="2"/>
      <c r="F511" s="2"/>
      <c r="G511" s="2"/>
      <c r="H511" s="2"/>
      <c r="I511" s="3"/>
      <c r="J511" s="839"/>
      <c r="K511" s="841"/>
      <c r="L511" s="841"/>
      <c r="M511" s="843"/>
    </row>
    <row r="512" spans="1:13" s="10" customFormat="1" ht="15.75">
      <c r="A512" s="4"/>
      <c r="B512" s="5"/>
      <c r="C512" s="5"/>
      <c r="D512" s="5"/>
      <c r="E512" s="5"/>
      <c r="F512" s="5"/>
      <c r="G512" s="6"/>
      <c r="H512" s="5"/>
      <c r="I512" s="5"/>
      <c r="J512" s="7" t="s">
        <v>14</v>
      </c>
      <c r="K512" s="8"/>
      <c r="L512" s="8"/>
      <c r="M512" s="9"/>
    </row>
    <row r="513" spans="1:13" s="10" customFormat="1" ht="15.75">
      <c r="A513" s="11"/>
      <c r="B513" s="12"/>
      <c r="C513" s="12"/>
      <c r="D513" s="12"/>
      <c r="E513" s="12"/>
      <c r="F513" s="12"/>
      <c r="G513" s="13"/>
      <c r="H513" s="12"/>
      <c r="I513" s="12"/>
      <c r="J513" s="14"/>
      <c r="K513" s="15" t="s">
        <v>15</v>
      </c>
      <c r="L513" s="15" t="s">
        <v>16</v>
      </c>
      <c r="M513" s="16" t="s">
        <v>17</v>
      </c>
    </row>
    <row r="514" spans="1:13" s="10" customFormat="1" ht="15.75">
      <c r="A514" s="823" t="s">
        <v>18</v>
      </c>
      <c r="B514" s="824"/>
      <c r="C514" s="824"/>
      <c r="D514" s="824"/>
      <c r="E514" s="12" t="s">
        <v>19</v>
      </c>
      <c r="F514" s="12"/>
      <c r="G514" s="17"/>
      <c r="H514" s="825" t="s">
        <v>20</v>
      </c>
      <c r="I514" s="825"/>
      <c r="J514" s="18" t="s">
        <v>19</v>
      </c>
      <c r="K514" s="15"/>
      <c r="L514" s="15"/>
      <c r="M514" s="16"/>
    </row>
    <row r="515" spans="1:13" s="10" customFormat="1" ht="15.75">
      <c r="A515" s="19" t="s">
        <v>21</v>
      </c>
      <c r="B515" s="20"/>
      <c r="C515" s="826"/>
      <c r="D515" s="826"/>
      <c r="E515" s="187"/>
      <c r="F515" s="21"/>
      <c r="G515" s="20"/>
      <c r="H515" s="17"/>
      <c r="I515" s="22" t="s">
        <v>22</v>
      </c>
      <c r="J515" s="23"/>
      <c r="K515" s="187"/>
      <c r="L515" s="187"/>
      <c r="M515" s="24"/>
    </row>
    <row r="516" spans="1:13" s="27" customFormat="1" ht="13.5" thickBot="1">
      <c r="A516" s="25"/>
      <c r="B516" s="26"/>
      <c r="C516" s="188"/>
      <c r="D516" s="188"/>
      <c r="E516" s="188"/>
      <c r="F516" s="188"/>
      <c r="G516" s="26"/>
      <c r="H516" s="188"/>
      <c r="I516" s="26"/>
      <c r="J516" s="188"/>
      <c r="K516" s="827"/>
      <c r="L516" s="827"/>
      <c r="M516" s="828"/>
    </row>
    <row r="517" spans="1:13" s="27" customFormat="1" ht="12.75">
      <c r="A517" s="28"/>
      <c r="B517" s="29"/>
      <c r="C517" s="29"/>
      <c r="D517" s="29"/>
      <c r="E517" s="29"/>
      <c r="F517" s="29"/>
      <c r="G517" s="29"/>
      <c r="H517" s="29"/>
      <c r="I517" s="29"/>
      <c r="J517" s="29"/>
      <c r="K517" s="29"/>
      <c r="L517" s="29"/>
      <c r="M517" s="30"/>
    </row>
    <row r="518" spans="1:13" s="10" customFormat="1" ht="15.75">
      <c r="A518" s="31" t="s">
        <v>23</v>
      </c>
      <c r="B518" s="32"/>
      <c r="C518" s="33" t="s">
        <v>13</v>
      </c>
      <c r="D518" s="34"/>
      <c r="E518" s="35"/>
      <c r="F518" s="35"/>
      <c r="G518" s="36"/>
      <c r="H518" s="36"/>
      <c r="I518" s="36"/>
      <c r="J518" s="36"/>
      <c r="K518" s="36"/>
      <c r="L518" s="36"/>
      <c r="M518" s="37"/>
    </row>
    <row r="519" spans="1:13" s="10" customFormat="1" ht="15.75">
      <c r="A519" s="38" t="s">
        <v>24</v>
      </c>
      <c r="B519" s="39"/>
      <c r="C519" s="829" t="e">
        <f>+C418</f>
        <v>#REF!</v>
      </c>
      <c r="D519" s="829"/>
      <c r="E519" s="829"/>
      <c r="F519" s="829"/>
      <c r="G519" s="829"/>
      <c r="H519" s="829"/>
      <c r="I519" s="829"/>
      <c r="J519" s="829"/>
      <c r="K519" s="829"/>
      <c r="L519" s="829"/>
      <c r="M519" s="830"/>
    </row>
    <row r="520" spans="1:13" s="10" customFormat="1" ht="15.75">
      <c r="A520" s="38"/>
      <c r="B520" s="39"/>
      <c r="C520" s="829"/>
      <c r="D520" s="829"/>
      <c r="E520" s="829"/>
      <c r="F520" s="829"/>
      <c r="G520" s="829"/>
      <c r="H520" s="829"/>
      <c r="I520" s="829"/>
      <c r="J520" s="829"/>
      <c r="K520" s="829"/>
      <c r="L520" s="829"/>
      <c r="M520" s="830"/>
    </row>
    <row r="521" spans="1:13" s="27" customFormat="1" ht="12.75">
      <c r="A521" s="40"/>
      <c r="B521" s="41"/>
      <c r="C521" s="42"/>
      <c r="D521" s="42"/>
      <c r="E521" s="42"/>
      <c r="F521" s="42"/>
      <c r="G521" s="42"/>
      <c r="H521" s="42"/>
      <c r="I521" s="42"/>
      <c r="J521" s="42"/>
      <c r="K521" s="42"/>
      <c r="L521" s="42"/>
      <c r="M521" s="43"/>
    </row>
    <row r="522" spans="1:13" s="10" customFormat="1" ht="15.75">
      <c r="A522" s="38" t="s">
        <v>25</v>
      </c>
      <c r="B522" s="44"/>
      <c r="C522" s="45"/>
      <c r="D522" s="45"/>
      <c r="E522" s="45"/>
      <c r="F522" s="45"/>
      <c r="G522" s="45"/>
      <c r="H522" s="46"/>
      <c r="I522" s="33" t="s">
        <v>26</v>
      </c>
      <c r="J522" s="45"/>
      <c r="K522" s="45"/>
      <c r="L522" s="45"/>
      <c r="M522" s="47"/>
    </row>
    <row r="523" spans="1:13" s="27" customFormat="1" ht="12.75">
      <c r="A523" s="40"/>
      <c r="B523" s="41"/>
      <c r="C523" s="42"/>
      <c r="D523" s="42"/>
      <c r="E523" s="42"/>
      <c r="F523" s="42"/>
      <c r="G523" s="42"/>
      <c r="H523" s="42"/>
      <c r="I523" s="42"/>
      <c r="J523" s="42"/>
      <c r="K523" s="42"/>
      <c r="L523" s="42"/>
      <c r="M523" s="43"/>
    </row>
    <row r="524" spans="1:13" s="10" customFormat="1" ht="15.75">
      <c r="A524" s="38" t="s">
        <v>27</v>
      </c>
      <c r="B524" s="44"/>
      <c r="C524" s="48"/>
      <c r="D524" s="48"/>
      <c r="E524" s="48"/>
      <c r="F524" s="48"/>
      <c r="G524" s="48"/>
      <c r="H524" s="48"/>
      <c r="I524" s="48"/>
      <c r="J524" s="48"/>
      <c r="K524" s="48"/>
      <c r="L524" s="48"/>
      <c r="M524" s="49"/>
    </row>
    <row r="525" spans="1:13" s="27" customFormat="1" ht="12.75">
      <c r="A525" s="40"/>
      <c r="B525" s="41"/>
      <c r="C525" s="50"/>
      <c r="D525" s="50"/>
      <c r="E525" s="50"/>
      <c r="F525" s="50"/>
      <c r="G525" s="50"/>
      <c r="H525" s="50"/>
      <c r="I525" s="50"/>
      <c r="J525" s="50"/>
      <c r="K525" s="50"/>
      <c r="L525" s="50"/>
      <c r="M525" s="51"/>
    </row>
    <row r="526" spans="1:13" s="10" customFormat="1" ht="15.75">
      <c r="A526" s="38" t="s">
        <v>28</v>
      </c>
      <c r="B526" s="44"/>
      <c r="C526" s="48"/>
      <c r="D526" s="48"/>
      <c r="E526" s="48"/>
      <c r="F526" s="48"/>
      <c r="G526" s="48"/>
      <c r="H526" s="48"/>
      <c r="I526" s="48"/>
      <c r="J526" s="52" t="s">
        <v>29</v>
      </c>
      <c r="K526" s="53"/>
      <c r="L526" s="52" t="s">
        <v>13</v>
      </c>
      <c r="M526" s="54"/>
    </row>
    <row r="527" spans="1:13" s="27" customFormat="1" ht="12.75">
      <c r="A527" s="40"/>
      <c r="B527" s="41"/>
      <c r="C527" s="50"/>
      <c r="D527" s="50"/>
      <c r="E527" s="50"/>
      <c r="F527" s="50"/>
      <c r="G527" s="50"/>
      <c r="H527" s="50"/>
      <c r="I527" s="50"/>
      <c r="J527" s="50"/>
      <c r="K527" s="50"/>
      <c r="L527" s="50"/>
      <c r="M527" s="51"/>
    </row>
    <row r="528" spans="1:13" s="10" customFormat="1" ht="15.75">
      <c r="A528" s="38" t="s">
        <v>30</v>
      </c>
      <c r="B528" s="39"/>
      <c r="C528" s="55"/>
      <c r="D528" s="55"/>
      <c r="E528" s="56"/>
      <c r="F528" s="57"/>
      <c r="G528" s="46"/>
      <c r="H528" s="48"/>
      <c r="I528" s="48"/>
      <c r="J528" s="35"/>
      <c r="K528" s="55"/>
      <c r="L528" s="55"/>
      <c r="M528" s="58"/>
    </row>
    <row r="529" spans="1:13" s="10" customFormat="1" ht="15.75">
      <c r="A529" s="59"/>
      <c r="B529" s="60"/>
      <c r="C529" s="189"/>
      <c r="D529" s="189"/>
      <c r="E529" s="831" t="s">
        <v>31</v>
      </c>
      <c r="F529" s="832"/>
      <c r="G529" s="832"/>
      <c r="H529" s="189" t="s">
        <v>16</v>
      </c>
      <c r="I529" s="189" t="s">
        <v>17</v>
      </c>
      <c r="J529" s="61"/>
      <c r="K529" s="189"/>
      <c r="L529" s="189"/>
      <c r="M529" s="62"/>
    </row>
    <row r="530" spans="1:13" s="10" customFormat="1" ht="15.75">
      <c r="A530" s="786" t="s">
        <v>32</v>
      </c>
      <c r="B530" s="787"/>
      <c r="C530" s="787"/>
      <c r="D530" s="787"/>
      <c r="E530" s="787"/>
      <c r="F530" s="787"/>
      <c r="G530" s="787"/>
      <c r="H530" s="787"/>
      <c r="I530" s="787"/>
      <c r="J530" s="787"/>
      <c r="K530" s="787"/>
      <c r="L530" s="787"/>
      <c r="M530" s="788"/>
    </row>
    <row r="531" spans="1:13" s="27" customFormat="1" ht="13.5" thickBot="1">
      <c r="A531" s="63"/>
      <c r="B531" s="64"/>
      <c r="C531" s="64"/>
      <c r="D531" s="64"/>
      <c r="E531" s="64"/>
      <c r="F531" s="64"/>
      <c r="G531" s="64"/>
      <c r="H531" s="64"/>
      <c r="I531" s="64"/>
      <c r="J531" s="64"/>
      <c r="K531" s="64"/>
      <c r="L531" s="64"/>
      <c r="M531" s="65"/>
    </row>
    <row r="532" spans="1:13" s="10" customFormat="1" ht="32.25" thickBot="1">
      <c r="A532" s="66" t="s">
        <v>1</v>
      </c>
      <c r="B532" s="789" t="s">
        <v>33</v>
      </c>
      <c r="C532" s="790"/>
      <c r="D532" s="790"/>
      <c r="E532" s="790"/>
      <c r="F532" s="790"/>
      <c r="G532" s="790"/>
      <c r="H532" s="790"/>
      <c r="I532" s="67"/>
      <c r="J532" s="68" t="s">
        <v>34</v>
      </c>
      <c r="K532" s="791" t="s">
        <v>35</v>
      </c>
      <c r="L532" s="792"/>
      <c r="M532" s="66" t="s">
        <v>36</v>
      </c>
    </row>
    <row r="533" spans="1:13" s="10" customFormat="1" ht="33" customHeight="1" thickBot="1">
      <c r="A533" s="69"/>
      <c r="B533" s="793" t="e">
        <f>+#REF!</f>
        <v>#REF!</v>
      </c>
      <c r="C533" s="794"/>
      <c r="D533" s="794"/>
      <c r="E533" s="794"/>
      <c r="F533" s="794"/>
      <c r="G533" s="794"/>
      <c r="H533" s="794"/>
      <c r="I533" s="795"/>
      <c r="J533" s="70"/>
      <c r="K533" s="796" t="e">
        <f>+#REF!</f>
        <v>#REF!</v>
      </c>
      <c r="L533" s="797"/>
      <c r="M533" s="71" t="e">
        <f>+#REF!</f>
        <v>#REF!</v>
      </c>
    </row>
    <row r="534" spans="1:13" s="10" customFormat="1" ht="15.75">
      <c r="A534" s="72"/>
      <c r="B534" s="73"/>
      <c r="C534" s="73"/>
      <c r="D534" s="73"/>
      <c r="E534" s="73"/>
      <c r="F534" s="73"/>
      <c r="G534" s="73"/>
      <c r="H534" s="73"/>
      <c r="I534" s="73"/>
      <c r="J534" s="73"/>
      <c r="K534" s="73"/>
      <c r="L534" s="73"/>
      <c r="M534" s="74"/>
    </row>
    <row r="535" spans="1:13" s="10" customFormat="1" thickBot="1">
      <c r="A535" s="75" t="s">
        <v>37</v>
      </c>
      <c r="B535" s="76"/>
      <c r="C535" s="76"/>
      <c r="D535" s="76"/>
      <c r="E535" s="76"/>
      <c r="F535" s="76"/>
      <c r="G535" s="76"/>
      <c r="H535" s="76"/>
      <c r="I535" s="76"/>
      <c r="J535" s="76"/>
      <c r="K535" s="76"/>
      <c r="L535" s="76"/>
      <c r="M535" s="77"/>
    </row>
    <row r="536" spans="1:13" s="10" customFormat="1" thickBot="1">
      <c r="A536" s="798" t="s">
        <v>33</v>
      </c>
      <c r="B536" s="799"/>
      <c r="C536" s="799"/>
      <c r="D536" s="799"/>
      <c r="E536" s="799"/>
      <c r="F536" s="799"/>
      <c r="G536" s="800"/>
      <c r="H536" s="801" t="s">
        <v>38</v>
      </c>
      <c r="I536" s="800"/>
      <c r="J536" s="78" t="s">
        <v>39</v>
      </c>
      <c r="K536" s="801" t="s">
        <v>40</v>
      </c>
      <c r="L536" s="800"/>
      <c r="M536" s="79" t="s">
        <v>41</v>
      </c>
    </row>
    <row r="537" spans="1:13" s="10" customFormat="1" ht="15.75">
      <c r="A537" s="779"/>
      <c r="B537" s="780"/>
      <c r="C537" s="780"/>
      <c r="D537" s="780"/>
      <c r="E537" s="780"/>
      <c r="F537" s="780"/>
      <c r="G537" s="781"/>
      <c r="H537" s="782"/>
      <c r="I537" s="783"/>
      <c r="J537" s="80"/>
      <c r="K537" s="784"/>
      <c r="L537" s="785"/>
      <c r="M537" s="81">
        <f t="shared" ref="M537:M542" si="4">+J537*K537</f>
        <v>0</v>
      </c>
    </row>
    <row r="538" spans="1:13" s="10" customFormat="1" ht="15.75">
      <c r="A538" s="770" t="s">
        <v>42</v>
      </c>
      <c r="B538" s="771"/>
      <c r="C538" s="771"/>
      <c r="D538" s="771"/>
      <c r="E538" s="771"/>
      <c r="F538" s="771"/>
      <c r="G538" s="772"/>
      <c r="H538" s="768" t="s">
        <v>6</v>
      </c>
      <c r="I538" s="768"/>
      <c r="J538" s="80">
        <v>437.5</v>
      </c>
      <c r="K538" s="769">
        <v>2</v>
      </c>
      <c r="L538" s="769"/>
      <c r="M538" s="81">
        <f t="shared" si="4"/>
        <v>875</v>
      </c>
    </row>
    <row r="539" spans="1:13" s="10" customFormat="1" ht="15.75">
      <c r="A539" s="770"/>
      <c r="B539" s="771"/>
      <c r="C539" s="771"/>
      <c r="D539" s="771"/>
      <c r="E539" s="771"/>
      <c r="F539" s="771"/>
      <c r="G539" s="772"/>
      <c r="H539" s="768"/>
      <c r="I539" s="768"/>
      <c r="J539" s="80"/>
      <c r="K539" s="769"/>
      <c r="L539" s="769"/>
      <c r="M539" s="81">
        <f t="shared" si="4"/>
        <v>0</v>
      </c>
    </row>
    <row r="540" spans="1:13" s="10" customFormat="1" ht="15.75">
      <c r="A540" s="770"/>
      <c r="B540" s="771"/>
      <c r="C540" s="771"/>
      <c r="D540" s="771"/>
      <c r="E540" s="771"/>
      <c r="F540" s="771"/>
      <c r="G540" s="772"/>
      <c r="H540" s="768"/>
      <c r="I540" s="768"/>
      <c r="J540" s="82"/>
      <c r="K540" s="769"/>
      <c r="L540" s="769"/>
      <c r="M540" s="81">
        <f t="shared" si="4"/>
        <v>0</v>
      </c>
    </row>
    <row r="541" spans="1:13" s="10" customFormat="1" ht="15.75">
      <c r="A541" s="770"/>
      <c r="B541" s="771"/>
      <c r="C541" s="771"/>
      <c r="D541" s="802"/>
      <c r="E541" s="771"/>
      <c r="F541" s="771"/>
      <c r="G541" s="772"/>
      <c r="H541" s="768"/>
      <c r="I541" s="768"/>
      <c r="J541" s="82"/>
      <c r="K541" s="769"/>
      <c r="L541" s="769"/>
      <c r="M541" s="81">
        <f t="shared" si="4"/>
        <v>0</v>
      </c>
    </row>
    <row r="542" spans="1:13" s="10" customFormat="1" ht="15.75">
      <c r="A542" s="766"/>
      <c r="B542" s="767"/>
      <c r="C542" s="767"/>
      <c r="D542" s="83"/>
      <c r="E542" s="84"/>
      <c r="F542" s="84"/>
      <c r="G542" s="85"/>
      <c r="H542" s="768"/>
      <c r="I542" s="768"/>
      <c r="J542" s="86"/>
      <c r="K542" s="769"/>
      <c r="L542" s="769"/>
      <c r="M542" s="81">
        <f t="shared" si="4"/>
        <v>0</v>
      </c>
    </row>
    <row r="543" spans="1:13" s="10" customFormat="1" thickBot="1">
      <c r="A543" s="770" t="s">
        <v>43</v>
      </c>
      <c r="B543" s="771"/>
      <c r="C543" s="771"/>
      <c r="D543" s="771"/>
      <c r="E543" s="771"/>
      <c r="F543" s="771"/>
      <c r="G543" s="772"/>
      <c r="H543" s="773"/>
      <c r="I543" s="774"/>
      <c r="J543" s="87"/>
      <c r="K543" s="775">
        <v>0.05</v>
      </c>
      <c r="L543" s="776"/>
      <c r="M543" s="88">
        <f>M568*K543</f>
        <v>400</v>
      </c>
    </row>
    <row r="544" spans="1:13" s="10" customFormat="1" thickBot="1">
      <c r="A544" s="724" t="s">
        <v>44</v>
      </c>
      <c r="B544" s="725"/>
      <c r="C544" s="725"/>
      <c r="D544" s="725"/>
      <c r="E544" s="725"/>
      <c r="F544" s="725"/>
      <c r="G544" s="725"/>
      <c r="H544" s="725"/>
      <c r="I544" s="725"/>
      <c r="J544" s="725"/>
      <c r="K544" s="725"/>
      <c r="L544" s="726"/>
      <c r="M544" s="89">
        <f>SUM(M537:M543)</f>
        <v>1275</v>
      </c>
    </row>
    <row r="545" spans="1:13" s="27" customFormat="1" ht="12.75">
      <c r="A545" s="90"/>
      <c r="B545" s="64"/>
      <c r="C545" s="64"/>
      <c r="D545" s="64"/>
      <c r="E545" s="64"/>
      <c r="F545" s="64"/>
      <c r="G545" s="64"/>
      <c r="H545" s="64"/>
      <c r="I545" s="64"/>
      <c r="J545" s="64"/>
      <c r="K545" s="64"/>
      <c r="L545" s="64"/>
      <c r="M545" s="65"/>
    </row>
    <row r="546" spans="1:13" s="10" customFormat="1" thickBot="1">
      <c r="A546" s="91" t="s">
        <v>45</v>
      </c>
      <c r="B546" s="92"/>
      <c r="C546" s="92"/>
      <c r="D546" s="92"/>
      <c r="E546" s="92"/>
      <c r="F546" s="92"/>
      <c r="G546" s="92"/>
      <c r="H546" s="92"/>
      <c r="I546" s="92"/>
      <c r="J546" s="92"/>
      <c r="K546" s="92"/>
      <c r="L546" s="92"/>
      <c r="M546" s="93"/>
    </row>
    <row r="547" spans="1:13" s="10" customFormat="1" ht="15.75">
      <c r="A547" s="752" t="s">
        <v>33</v>
      </c>
      <c r="B547" s="753"/>
      <c r="C547" s="753"/>
      <c r="D547" s="753"/>
      <c r="E547" s="753"/>
      <c r="F547" s="753"/>
      <c r="G547" s="753"/>
      <c r="H547" s="777"/>
      <c r="I547" s="185" t="s">
        <v>35</v>
      </c>
      <c r="J547" s="94" t="s">
        <v>36</v>
      </c>
      <c r="K547" s="778" t="s">
        <v>46</v>
      </c>
      <c r="L547" s="777"/>
      <c r="M547" s="95" t="s">
        <v>41</v>
      </c>
    </row>
    <row r="548" spans="1:13" s="10" customFormat="1" ht="15.75">
      <c r="A548" s="738" t="s">
        <v>128</v>
      </c>
      <c r="B548" s="739" t="s">
        <v>126</v>
      </c>
      <c r="C548" s="739" t="s">
        <v>126</v>
      </c>
      <c r="D548" s="739" t="s">
        <v>126</v>
      </c>
      <c r="E548" s="739" t="s">
        <v>126</v>
      </c>
      <c r="F548" s="739" t="s">
        <v>126</v>
      </c>
      <c r="G548" s="739" t="s">
        <v>126</v>
      </c>
      <c r="H548" s="740" t="s">
        <v>126</v>
      </c>
      <c r="I548" s="53" t="s">
        <v>53</v>
      </c>
      <c r="J548" s="98">
        <f>0.02*1.15</f>
        <v>2.3E-2</v>
      </c>
      <c r="K548" s="741">
        <f>332200*1.2</f>
        <v>398640</v>
      </c>
      <c r="L548" s="742"/>
      <c r="M548" s="171">
        <f>+J548*K548</f>
        <v>9168.7199999999993</v>
      </c>
    </row>
    <row r="549" spans="1:13" s="10" customFormat="1" ht="15.75">
      <c r="A549" s="738"/>
      <c r="B549" s="739"/>
      <c r="C549" s="739"/>
      <c r="D549" s="739"/>
      <c r="E549" s="739"/>
      <c r="F549" s="739"/>
      <c r="G549" s="739"/>
      <c r="H549" s="740"/>
      <c r="I549" s="53"/>
      <c r="J549" s="98"/>
      <c r="K549" s="741"/>
      <c r="L549" s="742"/>
      <c r="M549" s="171">
        <f>+J549*K549</f>
        <v>0</v>
      </c>
    </row>
    <row r="550" spans="1:13" s="10" customFormat="1" ht="15.75">
      <c r="A550" s="738"/>
      <c r="B550" s="739"/>
      <c r="C550" s="739"/>
      <c r="D550" s="739"/>
      <c r="E550" s="739"/>
      <c r="F550" s="739"/>
      <c r="G550" s="739"/>
      <c r="H550" s="740"/>
      <c r="I550" s="53"/>
      <c r="J550" s="98"/>
      <c r="K550" s="741"/>
      <c r="L550" s="742"/>
      <c r="M550" s="171">
        <f>+J550*K550</f>
        <v>0</v>
      </c>
    </row>
    <row r="551" spans="1:13" s="10" customFormat="1" ht="15.75">
      <c r="A551" s="738"/>
      <c r="B551" s="739"/>
      <c r="C551" s="739"/>
      <c r="D551" s="739"/>
      <c r="E551" s="739"/>
      <c r="F551" s="739"/>
      <c r="G551" s="739"/>
      <c r="H551" s="740"/>
      <c r="I551" s="53"/>
      <c r="J551" s="98"/>
      <c r="K551" s="741"/>
      <c r="L551" s="742"/>
      <c r="M551" s="171">
        <f>+J551*K551</f>
        <v>0</v>
      </c>
    </row>
    <row r="552" spans="1:13" s="10" customFormat="1" ht="15.75">
      <c r="A552" s="738"/>
      <c r="B552" s="739"/>
      <c r="C552" s="739"/>
      <c r="D552" s="739"/>
      <c r="E552" s="739"/>
      <c r="F552" s="739"/>
      <c r="G552" s="739"/>
      <c r="H552" s="740"/>
      <c r="I552" s="53"/>
      <c r="J552" s="98"/>
      <c r="K552" s="741"/>
      <c r="L552" s="742"/>
      <c r="M552" s="171">
        <f>+J552*K552</f>
        <v>0</v>
      </c>
    </row>
    <row r="553" spans="1:13" s="10" customFormat="1" thickBot="1">
      <c r="A553" s="743"/>
      <c r="B553" s="744"/>
      <c r="C553" s="744"/>
      <c r="D553" s="744"/>
      <c r="E553" s="744"/>
      <c r="F553" s="744"/>
      <c r="G553" s="744"/>
      <c r="H553" s="745"/>
      <c r="I553" s="102"/>
      <c r="J553" s="103"/>
      <c r="K553" s="746"/>
      <c r="L553" s="747"/>
      <c r="M553" s="104"/>
    </row>
    <row r="554" spans="1:13" s="10" customFormat="1" thickBot="1">
      <c r="A554" s="724" t="s">
        <v>44</v>
      </c>
      <c r="B554" s="725"/>
      <c r="C554" s="725"/>
      <c r="D554" s="725"/>
      <c r="E554" s="725"/>
      <c r="F554" s="725"/>
      <c r="G554" s="725"/>
      <c r="H554" s="725"/>
      <c r="I554" s="725"/>
      <c r="J554" s="725"/>
      <c r="K554" s="725"/>
      <c r="L554" s="726"/>
      <c r="M554" s="105">
        <f>SUM(M548:M553)</f>
        <v>9168.7199999999993</v>
      </c>
    </row>
    <row r="555" spans="1:13" s="27" customFormat="1" ht="12.75">
      <c r="A555" s="63"/>
      <c r="B555" s="64"/>
      <c r="C555" s="64"/>
      <c r="D555" s="64"/>
      <c r="E555" s="64"/>
      <c r="F555" s="64"/>
      <c r="G555" s="64"/>
      <c r="H555" s="64"/>
      <c r="I555" s="64"/>
      <c r="J555" s="64"/>
      <c r="K555" s="64"/>
      <c r="L555" s="64"/>
      <c r="M555" s="65"/>
    </row>
    <row r="556" spans="1:13" s="10" customFormat="1" thickBot="1">
      <c r="A556" s="91" t="s">
        <v>47</v>
      </c>
      <c r="B556" s="92"/>
      <c r="C556" s="92"/>
      <c r="D556" s="92"/>
      <c r="E556" s="92"/>
      <c r="F556" s="92"/>
      <c r="G556" s="92"/>
      <c r="H556" s="92"/>
      <c r="I556" s="92"/>
      <c r="J556" s="92"/>
      <c r="K556" s="92"/>
      <c r="L556" s="92"/>
      <c r="M556" s="93"/>
    </row>
    <row r="557" spans="1:13" s="10" customFormat="1" ht="15.75">
      <c r="A557" s="727" t="s">
        <v>48</v>
      </c>
      <c r="B557" s="728"/>
      <c r="C557" s="728"/>
      <c r="D557" s="728"/>
      <c r="E557" s="728"/>
      <c r="F557" s="729"/>
      <c r="G557" s="106" t="s">
        <v>35</v>
      </c>
      <c r="H557" s="107" t="s">
        <v>49</v>
      </c>
      <c r="I557" s="108" t="s">
        <v>50</v>
      </c>
      <c r="J557" s="106" t="s">
        <v>51</v>
      </c>
      <c r="K557" s="730" t="s">
        <v>52</v>
      </c>
      <c r="L557" s="729"/>
      <c r="M557" s="109" t="s">
        <v>41</v>
      </c>
    </row>
    <row r="558" spans="1:13" s="10" customFormat="1" ht="15.75">
      <c r="A558" s="731" t="s">
        <v>91</v>
      </c>
      <c r="B558" s="732"/>
      <c r="C558" s="732"/>
      <c r="D558" s="732"/>
      <c r="E558" s="732"/>
      <c r="F558" s="733"/>
      <c r="G558" s="110" t="s">
        <v>4</v>
      </c>
      <c r="H558" s="86"/>
      <c r="I558" s="111"/>
      <c r="J558" s="86"/>
      <c r="K558" s="734"/>
      <c r="L558" s="735"/>
      <c r="M558" s="176">
        <f>J558*K558</f>
        <v>0</v>
      </c>
    </row>
    <row r="559" spans="1:13" s="10" customFormat="1" ht="15.75">
      <c r="A559" s="113"/>
      <c r="B559" s="114"/>
      <c r="C559" s="114"/>
      <c r="D559" s="114"/>
      <c r="E559" s="114"/>
      <c r="F559" s="114"/>
      <c r="G559" s="115"/>
      <c r="H559" s="86"/>
      <c r="I559" s="86"/>
      <c r="J559" s="86"/>
      <c r="K559" s="116"/>
      <c r="L559" s="117"/>
      <c r="M559" s="118"/>
    </row>
    <row r="560" spans="1:13" s="10" customFormat="1" thickBot="1">
      <c r="A560" s="181"/>
      <c r="B560" s="182"/>
      <c r="C560" s="182"/>
      <c r="D560" s="182"/>
      <c r="E560" s="182"/>
      <c r="F560" s="182"/>
      <c r="G560" s="119"/>
      <c r="H560" s="119"/>
      <c r="I560" s="119"/>
      <c r="J560" s="119"/>
      <c r="K560" s="736"/>
      <c r="L560" s="737"/>
      <c r="M560" s="120"/>
    </row>
    <row r="561" spans="1:13" s="10" customFormat="1" thickBot="1">
      <c r="A561" s="756" t="s">
        <v>44</v>
      </c>
      <c r="B561" s="750"/>
      <c r="C561" s="750"/>
      <c r="D561" s="750"/>
      <c r="E561" s="750"/>
      <c r="F561" s="750"/>
      <c r="G561" s="750"/>
      <c r="H561" s="750"/>
      <c r="I561" s="750"/>
      <c r="J561" s="750"/>
      <c r="K561" s="750"/>
      <c r="L561" s="751"/>
      <c r="M561" s="121">
        <f>SUM(M558:M560)</f>
        <v>0</v>
      </c>
    </row>
    <row r="562" spans="1:13" s="27" customFormat="1" ht="12.75">
      <c r="A562" s="63"/>
      <c r="B562" s="64"/>
      <c r="C562" s="64"/>
      <c r="D562" s="64"/>
      <c r="E562" s="64"/>
      <c r="F562" s="64"/>
      <c r="G562" s="64"/>
      <c r="H562" s="64"/>
      <c r="I562" s="64"/>
      <c r="J562" s="64"/>
      <c r="K562" s="64"/>
      <c r="L562" s="64"/>
      <c r="M562" s="65"/>
    </row>
    <row r="563" spans="1:13" s="10" customFormat="1" thickBot="1">
      <c r="A563" s="91" t="s">
        <v>54</v>
      </c>
      <c r="B563" s="92"/>
      <c r="C563" s="92"/>
      <c r="D563" s="92"/>
      <c r="E563" s="92"/>
      <c r="F563" s="92"/>
      <c r="G563" s="92"/>
      <c r="H563" s="92"/>
      <c r="I563" s="92"/>
      <c r="J563" s="92"/>
      <c r="K563" s="92"/>
      <c r="L563" s="92"/>
      <c r="M563" s="93"/>
    </row>
    <row r="564" spans="1:13" s="10" customFormat="1" ht="31.5">
      <c r="A564" s="757" t="s">
        <v>55</v>
      </c>
      <c r="B564" s="758"/>
      <c r="C564" s="758"/>
      <c r="D564" s="758"/>
      <c r="E564" s="758"/>
      <c r="F564" s="758"/>
      <c r="G564" s="758"/>
      <c r="H564" s="106" t="s">
        <v>56</v>
      </c>
      <c r="I564" s="108" t="s">
        <v>57</v>
      </c>
      <c r="J564" s="107" t="s">
        <v>58</v>
      </c>
      <c r="K564" s="759" t="s">
        <v>40</v>
      </c>
      <c r="L564" s="760"/>
      <c r="M564" s="122" t="s">
        <v>41</v>
      </c>
    </row>
    <row r="565" spans="1:13" s="10" customFormat="1" ht="15.75">
      <c r="A565" s="761" t="s">
        <v>59</v>
      </c>
      <c r="B565" s="762"/>
      <c r="C565" s="762"/>
      <c r="D565" s="762"/>
      <c r="E565" s="762"/>
      <c r="F565" s="762"/>
      <c r="G565" s="763"/>
      <c r="H565" s="123">
        <v>38918.91891891892</v>
      </c>
      <c r="I565" s="124">
        <v>1.85</v>
      </c>
      <c r="J565" s="125">
        <f>+H565*I565</f>
        <v>72000</v>
      </c>
      <c r="K565" s="764">
        <v>15</v>
      </c>
      <c r="L565" s="765"/>
      <c r="M565" s="126">
        <f>J565/K565</f>
        <v>4800</v>
      </c>
    </row>
    <row r="566" spans="1:13" s="10" customFormat="1" ht="15.75">
      <c r="A566" s="761" t="s">
        <v>60</v>
      </c>
      <c r="B566" s="762"/>
      <c r="C566" s="762"/>
      <c r="D566" s="762"/>
      <c r="E566" s="762"/>
      <c r="F566" s="762"/>
      <c r="G566" s="763"/>
      <c r="H566" s="123">
        <v>25945.945945945947</v>
      </c>
      <c r="I566" s="124">
        <v>1.85</v>
      </c>
      <c r="J566" s="125">
        <f>+H566*I566</f>
        <v>48000.000000000007</v>
      </c>
      <c r="K566" s="764">
        <f>+K565</f>
        <v>15</v>
      </c>
      <c r="L566" s="765"/>
      <c r="M566" s="126">
        <f>J566/K566</f>
        <v>3200.0000000000005</v>
      </c>
    </row>
    <row r="567" spans="1:13" s="10" customFormat="1" thickBot="1">
      <c r="A567" s="748"/>
      <c r="B567" s="749"/>
      <c r="C567" s="749"/>
      <c r="D567" s="749"/>
      <c r="E567" s="749"/>
      <c r="F567" s="749"/>
      <c r="G567" s="749"/>
      <c r="H567" s="119"/>
      <c r="I567" s="119"/>
      <c r="J567" s="119"/>
      <c r="K567" s="736"/>
      <c r="L567" s="737"/>
      <c r="M567" s="120"/>
    </row>
    <row r="568" spans="1:13" s="10" customFormat="1" thickBot="1">
      <c r="A568" s="724" t="s">
        <v>44</v>
      </c>
      <c r="B568" s="725"/>
      <c r="C568" s="725"/>
      <c r="D568" s="725"/>
      <c r="E568" s="725"/>
      <c r="F568" s="725"/>
      <c r="G568" s="725"/>
      <c r="H568" s="750"/>
      <c r="I568" s="750"/>
      <c r="J568" s="750"/>
      <c r="K568" s="750"/>
      <c r="L568" s="751"/>
      <c r="M568" s="121">
        <f>SUM(M565:M567)</f>
        <v>8000</v>
      </c>
    </row>
    <row r="569" spans="1:13" s="27" customFormat="1" ht="13.5" thickBot="1">
      <c r="A569" s="63"/>
      <c r="B569" s="64"/>
      <c r="C569" s="64"/>
      <c r="D569" s="64"/>
      <c r="E569" s="64"/>
      <c r="F569" s="64"/>
      <c r="G569" s="64"/>
      <c r="H569" s="64"/>
      <c r="I569" s="64"/>
      <c r="J569" s="64"/>
      <c r="K569" s="64"/>
      <c r="L569" s="64"/>
      <c r="M569" s="65"/>
    </row>
    <row r="570" spans="1:13" s="10" customFormat="1" thickBot="1">
      <c r="A570" s="724" t="s">
        <v>61</v>
      </c>
      <c r="B570" s="725"/>
      <c r="C570" s="725"/>
      <c r="D570" s="725"/>
      <c r="E570" s="725"/>
      <c r="F570" s="725"/>
      <c r="G570" s="725"/>
      <c r="H570" s="725"/>
      <c r="I570" s="725"/>
      <c r="J570" s="725"/>
      <c r="K570" s="725"/>
      <c r="L570" s="726"/>
      <c r="M570" s="127">
        <f>ROUND((M544+M554+M561+M568),0)</f>
        <v>18444</v>
      </c>
    </row>
    <row r="571" spans="1:13" s="27" customFormat="1" ht="12.75">
      <c r="A571" s="63"/>
      <c r="B571" s="64"/>
      <c r="C571" s="64"/>
      <c r="D571" s="64"/>
      <c r="E571" s="64"/>
      <c r="F571" s="64"/>
      <c r="G571" s="64"/>
      <c r="H571" s="64"/>
      <c r="I571" s="64"/>
      <c r="J571" s="64"/>
      <c r="K571" s="64"/>
      <c r="L571" s="64"/>
      <c r="M571" s="65"/>
    </row>
    <row r="572" spans="1:13" s="10" customFormat="1" thickBot="1">
      <c r="A572" s="91" t="s">
        <v>62</v>
      </c>
      <c r="B572" s="92"/>
      <c r="C572" s="92"/>
      <c r="D572" s="92"/>
      <c r="E572" s="92"/>
      <c r="F572" s="92"/>
      <c r="G572" s="92"/>
      <c r="H572" s="92"/>
      <c r="I572" s="92"/>
      <c r="J572" s="92"/>
      <c r="K572" s="92"/>
      <c r="L572" s="92"/>
      <c r="M572" s="93"/>
    </row>
    <row r="573" spans="1:13" s="10" customFormat="1" ht="15.75">
      <c r="A573" s="752" t="s">
        <v>63</v>
      </c>
      <c r="B573" s="753"/>
      <c r="C573" s="753"/>
      <c r="D573" s="753"/>
      <c r="E573" s="753"/>
      <c r="F573" s="753"/>
      <c r="G573" s="753"/>
      <c r="H573" s="183"/>
      <c r="I573" s="184"/>
      <c r="J573" s="128" t="s">
        <v>64</v>
      </c>
      <c r="K573" s="754" t="s">
        <v>65</v>
      </c>
      <c r="L573" s="755"/>
      <c r="M573" s="129"/>
    </row>
    <row r="574" spans="1:13" s="10" customFormat="1" ht="15.75">
      <c r="A574" s="718" t="s">
        <v>66</v>
      </c>
      <c r="B574" s="719"/>
      <c r="C574" s="719"/>
      <c r="D574" s="719"/>
      <c r="E574" s="719"/>
      <c r="F574" s="719"/>
      <c r="G574" s="719"/>
      <c r="H574" s="130"/>
      <c r="I574" s="131"/>
      <c r="J574" s="132">
        <v>0.25</v>
      </c>
      <c r="K574" s="720">
        <f>M570*J574</f>
        <v>4611</v>
      </c>
      <c r="L574" s="721"/>
      <c r="M574" s="133"/>
    </row>
    <row r="575" spans="1:13" s="10" customFormat="1" ht="15.75">
      <c r="A575" s="134" t="s">
        <v>67</v>
      </c>
      <c r="B575" s="135"/>
      <c r="C575" s="135"/>
      <c r="D575" s="135"/>
      <c r="E575" s="135"/>
      <c r="F575" s="135"/>
      <c r="G575" s="135"/>
      <c r="H575" s="130"/>
      <c r="I575" s="131"/>
      <c r="J575" s="132">
        <v>0</v>
      </c>
      <c r="K575" s="720">
        <f>M570*J575</f>
        <v>0</v>
      </c>
      <c r="L575" s="721"/>
      <c r="M575" s="133"/>
    </row>
    <row r="576" spans="1:13" s="10" customFormat="1" thickBot="1">
      <c r="A576" s="136" t="s">
        <v>68</v>
      </c>
      <c r="B576" s="137"/>
      <c r="C576" s="137"/>
      <c r="D576" s="137"/>
      <c r="E576" s="137"/>
      <c r="F576" s="137"/>
      <c r="G576" s="137"/>
      <c r="H576" s="138"/>
      <c r="I576" s="139"/>
      <c r="J576" s="140">
        <v>0.05</v>
      </c>
      <c r="K576" s="722">
        <f>M570*J576</f>
        <v>922.2</v>
      </c>
      <c r="L576" s="723"/>
      <c r="M576" s="133"/>
    </row>
    <row r="577" spans="1:13" s="10" customFormat="1" thickBot="1">
      <c r="A577" s="724" t="s">
        <v>44</v>
      </c>
      <c r="B577" s="725"/>
      <c r="C577" s="725"/>
      <c r="D577" s="725"/>
      <c r="E577" s="725"/>
      <c r="F577" s="725"/>
      <c r="G577" s="725"/>
      <c r="H577" s="725"/>
      <c r="I577" s="725"/>
      <c r="J577" s="725"/>
      <c r="K577" s="725"/>
      <c r="L577" s="726"/>
      <c r="M577" s="141">
        <f>K574+K575+K576</f>
        <v>5533.2</v>
      </c>
    </row>
    <row r="578" spans="1:13" s="27" customFormat="1" ht="13.5" thickBot="1">
      <c r="A578" s="63"/>
      <c r="B578" s="64"/>
      <c r="C578" s="64"/>
      <c r="D578" s="64"/>
      <c r="E578" s="64"/>
      <c r="F578" s="64"/>
      <c r="G578" s="64"/>
      <c r="H578" s="64"/>
      <c r="I578" s="64"/>
      <c r="J578" s="64"/>
      <c r="K578" s="64"/>
      <c r="L578" s="64"/>
      <c r="M578" s="65"/>
    </row>
    <row r="579" spans="1:13" s="10" customFormat="1" thickBot="1">
      <c r="A579" s="724" t="s">
        <v>69</v>
      </c>
      <c r="B579" s="725"/>
      <c r="C579" s="725"/>
      <c r="D579" s="725"/>
      <c r="E579" s="725"/>
      <c r="F579" s="725"/>
      <c r="G579" s="725"/>
      <c r="H579" s="725"/>
      <c r="I579" s="725"/>
      <c r="J579" s="725"/>
      <c r="K579" s="725"/>
      <c r="L579" s="726"/>
      <c r="M579" s="142">
        <f>M570+M577</f>
        <v>23977.200000000001</v>
      </c>
    </row>
    <row r="580" spans="1:13" s="10" customFormat="1" ht="15.75">
      <c r="A580" s="143"/>
      <c r="B580" s="144"/>
      <c r="C580" s="144"/>
      <c r="D580" s="144"/>
      <c r="E580" s="144"/>
      <c r="F580" s="144"/>
      <c r="G580" s="144"/>
      <c r="H580" s="144"/>
      <c r="I580" s="144"/>
      <c r="J580" s="144"/>
      <c r="K580" s="144"/>
      <c r="L580" s="144"/>
      <c r="M580" s="145"/>
    </row>
    <row r="581" spans="1:13" s="10" customFormat="1" ht="15.75">
      <c r="A581" s="146"/>
      <c r="B581" s="35"/>
      <c r="C581" s="35"/>
      <c r="D581" s="35"/>
      <c r="E581" s="35"/>
      <c r="F581" s="35"/>
      <c r="G581" s="35"/>
      <c r="H581" s="35"/>
      <c r="I581" s="35"/>
      <c r="J581" s="35"/>
      <c r="K581" s="35"/>
      <c r="L581" s="35"/>
      <c r="M581" s="37"/>
    </row>
    <row r="582" spans="1:13" s="10" customFormat="1" ht="15.75">
      <c r="A582" s="146"/>
      <c r="B582" s="35"/>
      <c r="C582" s="35"/>
      <c r="D582" s="46" t="s">
        <v>70</v>
      </c>
      <c r="E582" s="46"/>
      <c r="F582" s="46"/>
      <c r="G582" s="46"/>
      <c r="H582" s="46"/>
      <c r="I582" s="46"/>
      <c r="J582" s="35"/>
      <c r="K582" s="35"/>
      <c r="L582" s="35"/>
      <c r="M582" s="37"/>
    </row>
    <row r="583" spans="1:13" s="10" customFormat="1" ht="15.75">
      <c r="A583" s="146"/>
      <c r="B583" s="35"/>
      <c r="C583" s="35"/>
      <c r="D583" s="35" t="s">
        <v>71</v>
      </c>
      <c r="E583" s="35"/>
      <c r="F583" s="35"/>
      <c r="G583" s="35"/>
      <c r="H583" s="35"/>
      <c r="I583" s="35"/>
      <c r="J583" s="35"/>
      <c r="K583" s="35"/>
      <c r="L583" s="35"/>
      <c r="M583" s="37"/>
    </row>
    <row r="584" spans="1:13" s="10" customFormat="1" ht="15.75">
      <c r="A584" s="146"/>
      <c r="B584" s="35"/>
      <c r="C584" s="35"/>
      <c r="D584" s="35" t="s">
        <v>72</v>
      </c>
      <c r="E584" s="35"/>
      <c r="F584" s="35"/>
      <c r="G584" s="35"/>
      <c r="H584" s="35"/>
      <c r="I584" s="35"/>
      <c r="J584" s="35"/>
      <c r="K584" s="35"/>
      <c r="L584" s="35"/>
      <c r="M584" s="37"/>
    </row>
    <row r="585" spans="1:13" s="10" customFormat="1" ht="15.75">
      <c r="A585" s="146"/>
      <c r="B585" s="35"/>
      <c r="C585" s="35"/>
      <c r="D585" s="35" t="s">
        <v>73</v>
      </c>
      <c r="E585" s="35"/>
      <c r="F585" s="35"/>
      <c r="G585" s="35"/>
      <c r="H585" s="35"/>
      <c r="I585" s="35"/>
      <c r="J585" s="35"/>
      <c r="K585" s="35"/>
      <c r="L585" s="35"/>
      <c r="M585" s="37"/>
    </row>
    <row r="586" spans="1:13" s="27" customFormat="1" ht="13.5" thickBot="1">
      <c r="A586" s="147"/>
      <c r="B586" s="148"/>
      <c r="C586" s="148"/>
      <c r="D586" s="148"/>
      <c r="E586" s="148" t="s">
        <v>74</v>
      </c>
      <c r="F586" s="148"/>
      <c r="G586" s="148"/>
      <c r="H586" s="148"/>
      <c r="I586" s="148"/>
      <c r="J586" s="148"/>
      <c r="K586" s="148"/>
      <c r="L586" s="148"/>
      <c r="M586" s="149"/>
    </row>
    <row r="587" spans="1:13" s="10" customFormat="1" ht="15.75">
      <c r="A587" s="150" t="s">
        <v>75</v>
      </c>
      <c r="B587" s="151"/>
      <c r="C587" s="151"/>
      <c r="D587" s="151"/>
      <c r="E587" s="151"/>
      <c r="F587" s="151"/>
      <c r="G587" s="151"/>
      <c r="H587" s="151"/>
      <c r="I587" s="151"/>
      <c r="J587" s="151"/>
      <c r="K587" s="151"/>
      <c r="L587" s="151"/>
      <c r="M587" s="152"/>
    </row>
    <row r="588" spans="1:13" s="10" customFormat="1" ht="15.75">
      <c r="A588" s="153"/>
      <c r="B588" s="154"/>
      <c r="C588" s="154"/>
      <c r="D588" s="154"/>
      <c r="E588" s="154"/>
      <c r="F588" s="154"/>
      <c r="G588" s="154"/>
      <c r="H588" s="154"/>
      <c r="I588" s="154"/>
      <c r="J588" s="154"/>
      <c r="K588" s="154"/>
      <c r="L588" s="154"/>
      <c r="M588" s="155"/>
    </row>
    <row r="589" spans="1:13" s="10" customFormat="1" ht="15.75">
      <c r="A589" s="153"/>
      <c r="B589" s="154"/>
      <c r="C589" s="154"/>
      <c r="D589" s="154"/>
      <c r="E589" s="154"/>
      <c r="F589" s="154"/>
      <c r="G589" s="154"/>
      <c r="H589" s="154"/>
      <c r="I589" s="154"/>
      <c r="J589" s="154"/>
      <c r="K589" s="154"/>
      <c r="L589" s="154"/>
      <c r="M589" s="155"/>
    </row>
    <row r="590" spans="1:13" s="10" customFormat="1" ht="15.75">
      <c r="A590" s="153"/>
      <c r="B590" s="154"/>
      <c r="C590" s="154"/>
      <c r="D590" s="154"/>
      <c r="E590" s="154"/>
      <c r="F590" s="154"/>
      <c r="G590" s="154"/>
      <c r="H590" s="154"/>
      <c r="I590" s="154"/>
      <c r="J590" s="154"/>
      <c r="K590" s="154"/>
      <c r="L590" s="154"/>
      <c r="M590" s="155"/>
    </row>
    <row r="591" spans="1:13" s="10" customFormat="1" thickBot="1">
      <c r="A591" s="156"/>
      <c r="B591" s="157"/>
      <c r="C591" s="157"/>
      <c r="D591" s="157"/>
      <c r="E591" s="157"/>
      <c r="F591" s="157"/>
      <c r="G591" s="157"/>
      <c r="H591" s="157"/>
      <c r="I591" s="157"/>
      <c r="J591" s="157"/>
      <c r="K591" s="157"/>
      <c r="L591" s="157"/>
      <c r="M591" s="158"/>
    </row>
    <row r="592" spans="1:13" s="27" customFormat="1" ht="12.75">
      <c r="A592" s="147"/>
      <c r="B592" s="148"/>
      <c r="C592" s="148"/>
      <c r="D592" s="148"/>
      <c r="E592" s="148"/>
      <c r="F592" s="148"/>
      <c r="G592" s="148"/>
      <c r="H592" s="148"/>
      <c r="I592" s="148"/>
      <c r="J592" s="148"/>
      <c r="K592" s="148"/>
      <c r="L592" s="148"/>
      <c r="M592" s="149"/>
    </row>
    <row r="593" spans="1:13" s="10" customFormat="1" ht="15.75">
      <c r="A593" s="159" t="s">
        <v>76</v>
      </c>
      <c r="B593" s="55"/>
      <c r="C593" s="55"/>
      <c r="D593" s="55"/>
      <c r="E593" s="55"/>
      <c r="F593" s="55"/>
      <c r="G593" s="55"/>
      <c r="H593" s="55"/>
      <c r="I593" s="55"/>
      <c r="J593" s="55"/>
      <c r="K593" s="55"/>
      <c r="L593" s="55"/>
      <c r="M593" s="58"/>
    </row>
    <row r="594" spans="1:13" s="10" customFormat="1" ht="15.75">
      <c r="A594" s="708" t="s">
        <v>77</v>
      </c>
      <c r="B594" s="709"/>
      <c r="C594" s="709"/>
      <c r="D594" s="709"/>
      <c r="E594" s="709"/>
      <c r="F594" s="709"/>
      <c r="G594" s="709"/>
      <c r="H594" s="709"/>
      <c r="I594" s="709"/>
      <c r="J594" s="709"/>
      <c r="K594" s="709"/>
      <c r="L594" s="709"/>
      <c r="M594" s="710"/>
    </row>
    <row r="595" spans="1:13" s="10" customFormat="1" ht="15.75">
      <c r="A595" s="708"/>
      <c r="B595" s="709"/>
      <c r="C595" s="709"/>
      <c r="D595" s="709"/>
      <c r="E595" s="709"/>
      <c r="F595" s="709"/>
      <c r="G595" s="709"/>
      <c r="H595" s="709"/>
      <c r="I595" s="709"/>
      <c r="J595" s="709"/>
      <c r="K595" s="709"/>
      <c r="L595" s="709"/>
      <c r="M595" s="710"/>
    </row>
    <row r="596" spans="1:13" s="10" customFormat="1" ht="15.75">
      <c r="A596" s="711" t="s">
        <v>78</v>
      </c>
      <c r="B596" s="712"/>
      <c r="C596" s="712"/>
      <c r="D596" s="712"/>
      <c r="E596" s="712"/>
      <c r="F596" s="712"/>
      <c r="G596" s="712"/>
      <c r="H596" s="712"/>
      <c r="I596" s="712"/>
      <c r="J596" s="712"/>
      <c r="K596" s="712"/>
      <c r="L596" s="712"/>
      <c r="M596" s="713"/>
    </row>
    <row r="597" spans="1:13" s="10" customFormat="1" ht="15.75">
      <c r="A597" s="711"/>
      <c r="B597" s="712"/>
      <c r="C597" s="712"/>
      <c r="D597" s="712"/>
      <c r="E597" s="712"/>
      <c r="F597" s="712"/>
      <c r="G597" s="712"/>
      <c r="H597" s="712"/>
      <c r="I597" s="712"/>
      <c r="J597" s="712"/>
      <c r="K597" s="712"/>
      <c r="L597" s="712"/>
      <c r="M597" s="713"/>
    </row>
    <row r="598" spans="1:13" s="10" customFormat="1" ht="15.75">
      <c r="A598" s="178"/>
      <c r="B598" s="179"/>
      <c r="C598" s="179"/>
      <c r="D598" s="179"/>
      <c r="E598" s="179"/>
      <c r="F598" s="179"/>
      <c r="G598" s="179"/>
      <c r="H598" s="179"/>
      <c r="I598" s="179"/>
      <c r="J598" s="179"/>
      <c r="K598" s="179"/>
      <c r="L598" s="179"/>
      <c r="M598" s="180"/>
    </row>
    <row r="599" spans="1:13" s="10" customFormat="1" ht="15.75">
      <c r="A599" s="159"/>
      <c r="B599" s="55"/>
      <c r="C599" s="55"/>
      <c r="D599" s="55"/>
      <c r="E599" s="55"/>
      <c r="F599" s="55"/>
      <c r="G599" s="55"/>
      <c r="H599" s="55"/>
      <c r="I599" s="55"/>
      <c r="J599" s="55"/>
      <c r="K599" s="55"/>
      <c r="L599" s="55"/>
      <c r="M599" s="58"/>
    </row>
    <row r="600" spans="1:13" s="10" customFormat="1" ht="15.75">
      <c r="A600" s="146"/>
      <c r="B600" s="35"/>
      <c r="C600" s="35"/>
      <c r="D600" s="35" t="s">
        <v>70</v>
      </c>
      <c r="E600" s="46"/>
      <c r="F600" s="46"/>
      <c r="G600" s="35"/>
      <c r="H600" s="35"/>
      <c r="I600" s="35"/>
      <c r="J600" s="35"/>
      <c r="K600" s="35"/>
      <c r="L600" s="35"/>
      <c r="M600" s="37"/>
    </row>
    <row r="601" spans="1:13" s="10" customFormat="1" ht="15.75">
      <c r="A601" s="146"/>
      <c r="B601" s="35"/>
      <c r="C601" s="35"/>
      <c r="D601" s="160" t="s">
        <v>71</v>
      </c>
      <c r="E601" s="35"/>
      <c r="F601" s="35"/>
      <c r="G601" s="160"/>
      <c r="H601" s="160"/>
      <c r="I601" s="160"/>
      <c r="J601" s="35"/>
      <c r="K601" s="35"/>
      <c r="L601" s="35"/>
      <c r="M601" s="37"/>
    </row>
    <row r="602" spans="1:13" s="10" customFormat="1" ht="15.75">
      <c r="A602" s="146"/>
      <c r="B602" s="35"/>
      <c r="C602" s="35"/>
      <c r="D602" s="161" t="s">
        <v>79</v>
      </c>
      <c r="E602" s="35"/>
      <c r="F602" s="35"/>
      <c r="G602" s="161"/>
      <c r="H602" s="161"/>
      <c r="I602" s="161"/>
      <c r="J602" s="35"/>
      <c r="K602" s="35"/>
      <c r="L602" s="35"/>
      <c r="M602" s="37"/>
    </row>
    <row r="603" spans="1:13" s="10" customFormat="1" ht="15.75">
      <c r="A603" s="162"/>
      <c r="B603" s="55"/>
      <c r="C603" s="55"/>
      <c r="D603" s="35" t="s">
        <v>73</v>
      </c>
      <c r="E603" s="35"/>
      <c r="F603" s="35"/>
      <c r="G603" s="35"/>
      <c r="H603" s="35"/>
      <c r="I603" s="35"/>
      <c r="J603" s="55"/>
      <c r="K603" s="55"/>
      <c r="L603" s="55"/>
      <c r="M603" s="58"/>
    </row>
    <row r="604" spans="1:13" s="27" customFormat="1" ht="12.75">
      <c r="A604" s="163"/>
      <c r="B604" s="50"/>
      <c r="C604" s="50"/>
      <c r="D604" s="50"/>
      <c r="E604" s="148"/>
      <c r="F604" s="148"/>
      <c r="G604" s="148"/>
      <c r="H604" s="148"/>
      <c r="I604" s="148"/>
      <c r="J604" s="50"/>
      <c r="K604" s="50"/>
      <c r="L604" s="50"/>
      <c r="M604" s="51"/>
    </row>
    <row r="605" spans="1:13" s="167" customFormat="1" ht="12.75">
      <c r="A605" s="164" t="s">
        <v>80</v>
      </c>
      <c r="B605" s="165"/>
      <c r="C605" s="165"/>
      <c r="D605" s="166"/>
      <c r="E605" s="166"/>
      <c r="F605" s="166"/>
      <c r="G605" s="166"/>
      <c r="H605" s="166"/>
      <c r="I605" s="714"/>
      <c r="J605" s="714"/>
      <c r="K605" s="714"/>
      <c r="L605" s="714"/>
      <c r="M605" s="715"/>
    </row>
    <row r="606" spans="1:13" s="167" customFormat="1" ht="13.5" thickBot="1">
      <c r="A606" s="168" t="s">
        <v>81</v>
      </c>
      <c r="B606" s="169"/>
      <c r="C606" s="169"/>
      <c r="D606" s="170"/>
      <c r="E606" s="170"/>
      <c r="F606" s="170"/>
      <c r="G606" s="170"/>
      <c r="H606" s="170"/>
      <c r="I606" s="716"/>
      <c r="J606" s="716"/>
      <c r="K606" s="716"/>
      <c r="L606" s="716"/>
      <c r="M606" s="717"/>
    </row>
    <row r="607" spans="1:13">
      <c r="A607" s="803"/>
      <c r="B607" s="804"/>
      <c r="C607" s="809"/>
      <c r="D607" s="809"/>
      <c r="E607" s="809"/>
      <c r="F607" s="809"/>
      <c r="G607" s="809"/>
      <c r="H607" s="809"/>
      <c r="I607" s="810"/>
      <c r="J607" s="811" t="s">
        <v>7</v>
      </c>
      <c r="K607" s="813"/>
      <c r="L607" s="814"/>
      <c r="M607" s="815"/>
    </row>
    <row r="608" spans="1:13">
      <c r="A608" s="805"/>
      <c r="B608" s="806"/>
      <c r="C608" s="819" t="s">
        <v>8</v>
      </c>
      <c r="D608" s="819"/>
      <c r="E608" s="819"/>
      <c r="F608" s="819"/>
      <c r="G608" s="819"/>
      <c r="H608" s="819"/>
      <c r="I608" s="820"/>
      <c r="J608" s="812"/>
      <c r="K608" s="816"/>
      <c r="L608" s="817"/>
      <c r="M608" s="818"/>
    </row>
    <row r="609" spans="1:13">
      <c r="A609" s="805"/>
      <c r="B609" s="806"/>
      <c r="C609" s="819" t="s">
        <v>0</v>
      </c>
      <c r="D609" s="819"/>
      <c r="E609" s="819"/>
      <c r="F609" s="819"/>
      <c r="G609" s="819"/>
      <c r="H609" s="819"/>
      <c r="I609" s="820"/>
      <c r="J609" s="821" t="s">
        <v>9</v>
      </c>
      <c r="K609" s="833"/>
      <c r="L609" s="834"/>
      <c r="M609" s="835"/>
    </row>
    <row r="610" spans="1:13">
      <c r="A610" s="805"/>
      <c r="B610" s="806"/>
      <c r="C610" s="819" t="s">
        <v>10</v>
      </c>
      <c r="D610" s="819"/>
      <c r="E610" s="819"/>
      <c r="F610" s="819"/>
      <c r="G610" s="819"/>
      <c r="H610" s="819"/>
      <c r="I610" s="820"/>
      <c r="J610" s="822"/>
      <c r="K610" s="836"/>
      <c r="L610" s="837"/>
      <c r="M610" s="838"/>
    </row>
    <row r="611" spans="1:13">
      <c r="A611" s="805"/>
      <c r="B611" s="806"/>
      <c r="C611" s="819" t="s">
        <v>11</v>
      </c>
      <c r="D611" s="819"/>
      <c r="E611" s="819"/>
      <c r="F611" s="819"/>
      <c r="G611" s="819"/>
      <c r="H611" s="819"/>
      <c r="I611" s="820"/>
      <c r="J611" s="821" t="s">
        <v>12</v>
      </c>
      <c r="K611" s="840"/>
      <c r="L611" s="840" t="s">
        <v>13</v>
      </c>
      <c r="M611" s="842"/>
    </row>
    <row r="612" spans="1:13" ht="17.25" thickBot="1">
      <c r="A612" s="807"/>
      <c r="B612" s="808"/>
      <c r="C612" s="2"/>
      <c r="D612" s="2"/>
      <c r="E612" s="2"/>
      <c r="F612" s="2"/>
      <c r="G612" s="2"/>
      <c r="H612" s="2"/>
      <c r="I612" s="3"/>
      <c r="J612" s="839"/>
      <c r="K612" s="841"/>
      <c r="L612" s="841"/>
      <c r="M612" s="843"/>
    </row>
    <row r="613" spans="1:13" s="10" customFormat="1" ht="15.75">
      <c r="A613" s="4"/>
      <c r="B613" s="5"/>
      <c r="C613" s="5"/>
      <c r="D613" s="5"/>
      <c r="E613" s="5"/>
      <c r="F613" s="5"/>
      <c r="G613" s="6"/>
      <c r="H613" s="5"/>
      <c r="I613" s="5"/>
      <c r="J613" s="7" t="s">
        <v>14</v>
      </c>
      <c r="K613" s="8"/>
      <c r="L613" s="8"/>
      <c r="M613" s="9"/>
    </row>
    <row r="614" spans="1:13" s="10" customFormat="1" ht="15.75">
      <c r="A614" s="11"/>
      <c r="B614" s="12"/>
      <c r="C614" s="12"/>
      <c r="D614" s="12"/>
      <c r="E614" s="12"/>
      <c r="F614" s="12"/>
      <c r="G614" s="13"/>
      <c r="H614" s="12"/>
      <c r="I614" s="12"/>
      <c r="J614" s="14"/>
      <c r="K614" s="15" t="s">
        <v>15</v>
      </c>
      <c r="L614" s="15" t="s">
        <v>16</v>
      </c>
      <c r="M614" s="16" t="s">
        <v>17</v>
      </c>
    </row>
    <row r="615" spans="1:13" s="10" customFormat="1" ht="15.75">
      <c r="A615" s="823" t="s">
        <v>18</v>
      </c>
      <c r="B615" s="824"/>
      <c r="C615" s="824"/>
      <c r="D615" s="824"/>
      <c r="E615" s="12" t="s">
        <v>19</v>
      </c>
      <c r="F615" s="12"/>
      <c r="G615" s="17"/>
      <c r="H615" s="825" t="s">
        <v>20</v>
      </c>
      <c r="I615" s="825"/>
      <c r="J615" s="18" t="s">
        <v>19</v>
      </c>
      <c r="K615" s="15"/>
      <c r="L615" s="15"/>
      <c r="M615" s="16"/>
    </row>
    <row r="616" spans="1:13" s="10" customFormat="1" ht="15.75">
      <c r="A616" s="19" t="s">
        <v>21</v>
      </c>
      <c r="B616" s="20"/>
      <c r="C616" s="826"/>
      <c r="D616" s="826"/>
      <c r="E616" s="187"/>
      <c r="F616" s="21"/>
      <c r="G616" s="20"/>
      <c r="H616" s="17"/>
      <c r="I616" s="22" t="s">
        <v>22</v>
      </c>
      <c r="J616" s="23"/>
      <c r="K616" s="187"/>
      <c r="L616" s="187"/>
      <c r="M616" s="24"/>
    </row>
    <row r="617" spans="1:13" s="27" customFormat="1" ht="13.5" thickBot="1">
      <c r="A617" s="25"/>
      <c r="B617" s="26"/>
      <c r="C617" s="188"/>
      <c r="D617" s="188"/>
      <c r="E617" s="188"/>
      <c r="F617" s="188"/>
      <c r="G617" s="26"/>
      <c r="H617" s="188"/>
      <c r="I617" s="26"/>
      <c r="J617" s="188"/>
      <c r="K617" s="827"/>
      <c r="L617" s="827"/>
      <c r="M617" s="828"/>
    </row>
    <row r="618" spans="1:13" s="27" customFormat="1" ht="12.75">
      <c r="A618" s="28"/>
      <c r="B618" s="29"/>
      <c r="C618" s="29"/>
      <c r="D618" s="29"/>
      <c r="E618" s="29"/>
      <c r="F618" s="29"/>
      <c r="G618" s="29"/>
      <c r="H618" s="29"/>
      <c r="I618" s="29"/>
      <c r="J618" s="29"/>
      <c r="K618" s="29"/>
      <c r="L618" s="29"/>
      <c r="M618" s="30"/>
    </row>
    <row r="619" spans="1:13" s="10" customFormat="1" ht="15.75">
      <c r="A619" s="31" t="s">
        <v>23</v>
      </c>
      <c r="B619" s="32"/>
      <c r="C619" s="33" t="s">
        <v>13</v>
      </c>
      <c r="D619" s="34"/>
      <c r="E619" s="35"/>
      <c r="F619" s="35"/>
      <c r="G619" s="36"/>
      <c r="H619" s="36"/>
      <c r="I619" s="36"/>
      <c r="J619" s="36"/>
      <c r="K619" s="36"/>
      <c r="L619" s="36"/>
      <c r="M619" s="37"/>
    </row>
    <row r="620" spans="1:13" s="10" customFormat="1" ht="15.75">
      <c r="A620" s="38" t="s">
        <v>24</v>
      </c>
      <c r="B620" s="39"/>
      <c r="C620" s="829" t="e">
        <f>+C519</f>
        <v>#REF!</v>
      </c>
      <c r="D620" s="829"/>
      <c r="E620" s="829"/>
      <c r="F620" s="829"/>
      <c r="G620" s="829"/>
      <c r="H620" s="829"/>
      <c r="I620" s="829"/>
      <c r="J620" s="829"/>
      <c r="K620" s="829"/>
      <c r="L620" s="829"/>
      <c r="M620" s="830"/>
    </row>
    <row r="621" spans="1:13" s="10" customFormat="1" ht="15.75">
      <c r="A621" s="38"/>
      <c r="B621" s="39"/>
      <c r="C621" s="829"/>
      <c r="D621" s="829"/>
      <c r="E621" s="829"/>
      <c r="F621" s="829"/>
      <c r="G621" s="829"/>
      <c r="H621" s="829"/>
      <c r="I621" s="829"/>
      <c r="J621" s="829"/>
      <c r="K621" s="829"/>
      <c r="L621" s="829"/>
      <c r="M621" s="830"/>
    </row>
    <row r="622" spans="1:13" s="27" customFormat="1" ht="12.75">
      <c r="A622" s="40"/>
      <c r="B622" s="41"/>
      <c r="C622" s="42"/>
      <c r="D622" s="42"/>
      <c r="E622" s="42"/>
      <c r="F622" s="42"/>
      <c r="G622" s="42"/>
      <c r="H622" s="42"/>
      <c r="I622" s="42"/>
      <c r="J622" s="42"/>
      <c r="K622" s="42"/>
      <c r="L622" s="42"/>
      <c r="M622" s="43"/>
    </row>
    <row r="623" spans="1:13" s="10" customFormat="1" ht="15.75">
      <c r="A623" s="38" t="s">
        <v>25</v>
      </c>
      <c r="B623" s="44"/>
      <c r="C623" s="45"/>
      <c r="D623" s="45"/>
      <c r="E623" s="45"/>
      <c r="F623" s="45"/>
      <c r="G623" s="45"/>
      <c r="H623" s="46"/>
      <c r="I623" s="33" t="s">
        <v>26</v>
      </c>
      <c r="J623" s="45"/>
      <c r="K623" s="45"/>
      <c r="L623" s="45"/>
      <c r="M623" s="47"/>
    </row>
    <row r="624" spans="1:13" s="27" customFormat="1" ht="12.75">
      <c r="A624" s="40"/>
      <c r="B624" s="41"/>
      <c r="C624" s="42"/>
      <c r="D624" s="42"/>
      <c r="E624" s="42"/>
      <c r="F624" s="42"/>
      <c r="G624" s="42"/>
      <c r="H624" s="42"/>
      <c r="I624" s="42"/>
      <c r="J624" s="42"/>
      <c r="K624" s="42"/>
      <c r="L624" s="42"/>
      <c r="M624" s="43"/>
    </row>
    <row r="625" spans="1:13" s="10" customFormat="1" ht="15.75">
      <c r="A625" s="38" t="s">
        <v>27</v>
      </c>
      <c r="B625" s="44"/>
      <c r="C625" s="48"/>
      <c r="D625" s="48"/>
      <c r="E625" s="48"/>
      <c r="F625" s="48"/>
      <c r="G625" s="48"/>
      <c r="H625" s="48"/>
      <c r="I625" s="48"/>
      <c r="J625" s="48"/>
      <c r="K625" s="48"/>
      <c r="L625" s="48"/>
      <c r="M625" s="49"/>
    </row>
    <row r="626" spans="1:13" s="27" customFormat="1" ht="12.75">
      <c r="A626" s="40"/>
      <c r="B626" s="41"/>
      <c r="C626" s="50"/>
      <c r="D626" s="50"/>
      <c r="E626" s="50"/>
      <c r="F626" s="50"/>
      <c r="G626" s="50"/>
      <c r="H626" s="50"/>
      <c r="I626" s="50"/>
      <c r="J626" s="50"/>
      <c r="K626" s="50"/>
      <c r="L626" s="50"/>
      <c r="M626" s="51"/>
    </row>
    <row r="627" spans="1:13" s="10" customFormat="1" ht="15.75">
      <c r="A627" s="38" t="s">
        <v>28</v>
      </c>
      <c r="B627" s="44"/>
      <c r="C627" s="48"/>
      <c r="D627" s="48"/>
      <c r="E627" s="48"/>
      <c r="F627" s="48"/>
      <c r="G627" s="48"/>
      <c r="H627" s="48"/>
      <c r="I627" s="48"/>
      <c r="J627" s="52" t="s">
        <v>29</v>
      </c>
      <c r="K627" s="53"/>
      <c r="L627" s="52" t="s">
        <v>13</v>
      </c>
      <c r="M627" s="54"/>
    </row>
    <row r="628" spans="1:13" s="27" customFormat="1" ht="12.75">
      <c r="A628" s="40"/>
      <c r="B628" s="41"/>
      <c r="C628" s="50"/>
      <c r="D628" s="50"/>
      <c r="E628" s="50"/>
      <c r="F628" s="50"/>
      <c r="G628" s="50"/>
      <c r="H628" s="50"/>
      <c r="I628" s="50"/>
      <c r="J628" s="50"/>
      <c r="K628" s="50"/>
      <c r="L628" s="50"/>
      <c r="M628" s="51"/>
    </row>
    <row r="629" spans="1:13" s="10" customFormat="1" ht="15.75">
      <c r="A629" s="38" t="s">
        <v>30</v>
      </c>
      <c r="B629" s="39"/>
      <c r="C629" s="55"/>
      <c r="D629" s="55"/>
      <c r="E629" s="56"/>
      <c r="F629" s="57"/>
      <c r="G629" s="46"/>
      <c r="H629" s="48"/>
      <c r="I629" s="48"/>
      <c r="J629" s="35"/>
      <c r="K629" s="55"/>
      <c r="L629" s="55"/>
      <c r="M629" s="58"/>
    </row>
    <row r="630" spans="1:13" s="10" customFormat="1" ht="15.75">
      <c r="A630" s="59"/>
      <c r="B630" s="60"/>
      <c r="C630" s="189"/>
      <c r="D630" s="189"/>
      <c r="E630" s="831" t="s">
        <v>31</v>
      </c>
      <c r="F630" s="832"/>
      <c r="G630" s="832"/>
      <c r="H630" s="189" t="s">
        <v>16</v>
      </c>
      <c r="I630" s="189" t="s">
        <v>17</v>
      </c>
      <c r="J630" s="61"/>
      <c r="K630" s="189"/>
      <c r="L630" s="189"/>
      <c r="M630" s="62"/>
    </row>
    <row r="631" spans="1:13" s="10" customFormat="1" ht="15.75">
      <c r="A631" s="786" t="s">
        <v>32</v>
      </c>
      <c r="B631" s="787"/>
      <c r="C631" s="787"/>
      <c r="D631" s="787"/>
      <c r="E631" s="787"/>
      <c r="F631" s="787"/>
      <c r="G631" s="787"/>
      <c r="H631" s="787"/>
      <c r="I631" s="787"/>
      <c r="J631" s="787"/>
      <c r="K631" s="787"/>
      <c r="L631" s="787"/>
      <c r="M631" s="788"/>
    </row>
    <row r="632" spans="1:13" s="27" customFormat="1" ht="13.5" thickBot="1">
      <c r="A632" s="63"/>
      <c r="B632" s="64"/>
      <c r="C632" s="64"/>
      <c r="D632" s="64"/>
      <c r="E632" s="64"/>
      <c r="F632" s="64"/>
      <c r="G632" s="64"/>
      <c r="H632" s="64"/>
      <c r="I632" s="64"/>
      <c r="J632" s="64"/>
      <c r="K632" s="64"/>
      <c r="L632" s="64"/>
      <c r="M632" s="65"/>
    </row>
    <row r="633" spans="1:13" s="10" customFormat="1" ht="32.25" thickBot="1">
      <c r="A633" s="66" t="s">
        <v>1</v>
      </c>
      <c r="B633" s="789" t="s">
        <v>33</v>
      </c>
      <c r="C633" s="790"/>
      <c r="D633" s="790"/>
      <c r="E633" s="790"/>
      <c r="F633" s="790"/>
      <c r="G633" s="790"/>
      <c r="H633" s="790"/>
      <c r="I633" s="67"/>
      <c r="J633" s="68" t="s">
        <v>34</v>
      </c>
      <c r="K633" s="791" t="s">
        <v>35</v>
      </c>
      <c r="L633" s="792"/>
      <c r="M633" s="66" t="s">
        <v>36</v>
      </c>
    </row>
    <row r="634" spans="1:13" s="10" customFormat="1" ht="33" customHeight="1" thickBot="1">
      <c r="A634" s="69"/>
      <c r="B634" s="793" t="e">
        <f>+#REF!</f>
        <v>#REF!</v>
      </c>
      <c r="C634" s="794"/>
      <c r="D634" s="794"/>
      <c r="E634" s="794"/>
      <c r="F634" s="794"/>
      <c r="G634" s="794"/>
      <c r="H634" s="794"/>
      <c r="I634" s="795"/>
      <c r="J634" s="70"/>
      <c r="K634" s="796" t="e">
        <f>+#REF!</f>
        <v>#REF!</v>
      </c>
      <c r="L634" s="797"/>
      <c r="M634" s="71" t="e">
        <f>+#REF!</f>
        <v>#REF!</v>
      </c>
    </row>
    <row r="635" spans="1:13" s="10" customFormat="1" ht="15.75">
      <c r="A635" s="72"/>
      <c r="B635" s="73"/>
      <c r="C635" s="73"/>
      <c r="D635" s="73"/>
      <c r="E635" s="73"/>
      <c r="F635" s="73"/>
      <c r="G635" s="73"/>
      <c r="H635" s="73"/>
      <c r="I635" s="73"/>
      <c r="J635" s="73"/>
      <c r="K635" s="73"/>
      <c r="L635" s="73"/>
      <c r="M635" s="74"/>
    </row>
    <row r="636" spans="1:13" s="10" customFormat="1" thickBot="1">
      <c r="A636" s="75" t="s">
        <v>37</v>
      </c>
      <c r="B636" s="76"/>
      <c r="C636" s="76"/>
      <c r="D636" s="76"/>
      <c r="E636" s="76"/>
      <c r="F636" s="76"/>
      <c r="G636" s="76"/>
      <c r="H636" s="76"/>
      <c r="I636" s="76"/>
      <c r="J636" s="76"/>
      <c r="K636" s="76"/>
      <c r="L636" s="76"/>
      <c r="M636" s="77"/>
    </row>
    <row r="637" spans="1:13" s="10" customFormat="1" thickBot="1">
      <c r="A637" s="798" t="s">
        <v>33</v>
      </c>
      <c r="B637" s="799"/>
      <c r="C637" s="799"/>
      <c r="D637" s="799"/>
      <c r="E637" s="799"/>
      <c r="F637" s="799"/>
      <c r="G637" s="800"/>
      <c r="H637" s="801" t="s">
        <v>38</v>
      </c>
      <c r="I637" s="800"/>
      <c r="J637" s="78" t="s">
        <v>39</v>
      </c>
      <c r="K637" s="801" t="s">
        <v>40</v>
      </c>
      <c r="L637" s="800"/>
      <c r="M637" s="79" t="s">
        <v>41</v>
      </c>
    </row>
    <row r="638" spans="1:13" s="10" customFormat="1" ht="15.75">
      <c r="A638" s="779"/>
      <c r="B638" s="780"/>
      <c r="C638" s="780"/>
      <c r="D638" s="780"/>
      <c r="E638" s="780"/>
      <c r="F638" s="780"/>
      <c r="G638" s="781"/>
      <c r="H638" s="782"/>
      <c r="I638" s="783"/>
      <c r="J638" s="80"/>
      <c r="K638" s="784"/>
      <c r="L638" s="785"/>
      <c r="M638" s="81">
        <f t="shared" ref="M638:M643" si="5">+J638*K638</f>
        <v>0</v>
      </c>
    </row>
    <row r="639" spans="1:13" s="10" customFormat="1" ht="15.75">
      <c r="A639" s="770"/>
      <c r="B639" s="771"/>
      <c r="C639" s="771"/>
      <c r="D639" s="771"/>
      <c r="E639" s="771"/>
      <c r="F639" s="771"/>
      <c r="G639" s="772"/>
      <c r="H639" s="768"/>
      <c r="I639" s="768"/>
      <c r="J639" s="80"/>
      <c r="K639" s="769"/>
      <c r="L639" s="769"/>
      <c r="M639" s="81">
        <f t="shared" si="5"/>
        <v>0</v>
      </c>
    </row>
    <row r="640" spans="1:13" s="10" customFormat="1" ht="15.75">
      <c r="A640" s="770"/>
      <c r="B640" s="771"/>
      <c r="C640" s="771"/>
      <c r="D640" s="771"/>
      <c r="E640" s="771"/>
      <c r="F640" s="771"/>
      <c r="G640" s="772"/>
      <c r="H640" s="768"/>
      <c r="I640" s="768"/>
      <c r="J640" s="80"/>
      <c r="K640" s="769"/>
      <c r="L640" s="769"/>
      <c r="M640" s="81">
        <f t="shared" si="5"/>
        <v>0</v>
      </c>
    </row>
    <row r="641" spans="1:13" s="10" customFormat="1" ht="15.75">
      <c r="A641" s="770"/>
      <c r="B641" s="771"/>
      <c r="C641" s="771"/>
      <c r="D641" s="771"/>
      <c r="E641" s="771"/>
      <c r="F641" s="771"/>
      <c r="G641" s="772"/>
      <c r="H641" s="768"/>
      <c r="I641" s="768"/>
      <c r="J641" s="82"/>
      <c r="K641" s="769"/>
      <c r="L641" s="769"/>
      <c r="M641" s="81">
        <f t="shared" si="5"/>
        <v>0</v>
      </c>
    </row>
    <row r="642" spans="1:13" s="10" customFormat="1" ht="15.75">
      <c r="A642" s="770"/>
      <c r="B642" s="771"/>
      <c r="C642" s="771"/>
      <c r="D642" s="802"/>
      <c r="E642" s="771"/>
      <c r="F642" s="771"/>
      <c r="G642" s="772"/>
      <c r="H642" s="768"/>
      <c r="I642" s="768"/>
      <c r="J642" s="82"/>
      <c r="K642" s="769"/>
      <c r="L642" s="769"/>
      <c r="M642" s="81">
        <f t="shared" si="5"/>
        <v>0</v>
      </c>
    </row>
    <row r="643" spans="1:13" s="10" customFormat="1" ht="15.75">
      <c r="A643" s="766"/>
      <c r="B643" s="767"/>
      <c r="C643" s="767"/>
      <c r="D643" s="83"/>
      <c r="E643" s="84"/>
      <c r="F643" s="84"/>
      <c r="G643" s="85"/>
      <c r="H643" s="768"/>
      <c r="I643" s="768"/>
      <c r="J643" s="86"/>
      <c r="K643" s="769"/>
      <c r="L643" s="769"/>
      <c r="M643" s="81">
        <f t="shared" si="5"/>
        <v>0</v>
      </c>
    </row>
    <row r="644" spans="1:13" s="10" customFormat="1" thickBot="1">
      <c r="A644" s="770" t="s">
        <v>43</v>
      </c>
      <c r="B644" s="771"/>
      <c r="C644" s="771"/>
      <c r="D644" s="771"/>
      <c r="E644" s="771"/>
      <c r="F644" s="771"/>
      <c r="G644" s="772"/>
      <c r="H644" s="773"/>
      <c r="I644" s="774"/>
      <c r="J644" s="87"/>
      <c r="K644" s="775">
        <v>0.05</v>
      </c>
      <c r="L644" s="776"/>
      <c r="M644" s="88">
        <f>M669*K644</f>
        <v>428.57142885198283</v>
      </c>
    </row>
    <row r="645" spans="1:13" s="10" customFormat="1" thickBot="1">
      <c r="A645" s="724" t="s">
        <v>44</v>
      </c>
      <c r="B645" s="725"/>
      <c r="C645" s="725"/>
      <c r="D645" s="725"/>
      <c r="E645" s="725"/>
      <c r="F645" s="725"/>
      <c r="G645" s="725"/>
      <c r="H645" s="725"/>
      <c r="I645" s="725"/>
      <c r="J645" s="725"/>
      <c r="K645" s="725"/>
      <c r="L645" s="726"/>
      <c r="M645" s="173">
        <f>SUM(M638:M644)</f>
        <v>428.57142885198283</v>
      </c>
    </row>
    <row r="646" spans="1:13" s="27" customFormat="1" ht="12.75">
      <c r="A646" s="90"/>
      <c r="B646" s="64"/>
      <c r="C646" s="64"/>
      <c r="D646" s="64"/>
      <c r="E646" s="64"/>
      <c r="F646" s="64"/>
      <c r="G646" s="64"/>
      <c r="H646" s="64"/>
      <c r="I646" s="64"/>
      <c r="J646" s="64"/>
      <c r="K646" s="64"/>
      <c r="L646" s="64"/>
      <c r="M646" s="65"/>
    </row>
    <row r="647" spans="1:13" s="10" customFormat="1" thickBot="1">
      <c r="A647" s="91" t="s">
        <v>45</v>
      </c>
      <c r="B647" s="92"/>
      <c r="C647" s="92"/>
      <c r="D647" s="92"/>
      <c r="E647" s="92"/>
      <c r="F647" s="92"/>
      <c r="G647" s="92"/>
      <c r="H647" s="92"/>
      <c r="I647" s="92"/>
      <c r="J647" s="92"/>
      <c r="K647" s="92"/>
      <c r="L647" s="92"/>
      <c r="M647" s="93"/>
    </row>
    <row r="648" spans="1:13" s="10" customFormat="1" ht="15.75">
      <c r="A648" s="752" t="s">
        <v>33</v>
      </c>
      <c r="B648" s="753"/>
      <c r="C648" s="753"/>
      <c r="D648" s="753"/>
      <c r="E648" s="753"/>
      <c r="F648" s="753"/>
      <c r="G648" s="753"/>
      <c r="H648" s="777"/>
      <c r="I648" s="185" t="s">
        <v>35</v>
      </c>
      <c r="J648" s="94" t="s">
        <v>36</v>
      </c>
      <c r="K648" s="778" t="s">
        <v>46</v>
      </c>
      <c r="L648" s="777"/>
      <c r="M648" s="95" t="s">
        <v>41</v>
      </c>
    </row>
    <row r="649" spans="1:13" s="10" customFormat="1" ht="15.75">
      <c r="A649" s="738" t="s">
        <v>129</v>
      </c>
      <c r="B649" s="739" t="s">
        <v>129</v>
      </c>
      <c r="C649" s="739" t="s">
        <v>129</v>
      </c>
      <c r="D649" s="739" t="s">
        <v>129</v>
      </c>
      <c r="E649" s="739" t="s">
        <v>129</v>
      </c>
      <c r="F649" s="739" t="s">
        <v>129</v>
      </c>
      <c r="G649" s="739" t="s">
        <v>129</v>
      </c>
      <c r="H649" s="740" t="s">
        <v>129</v>
      </c>
      <c r="I649" s="53" t="s">
        <v>5</v>
      </c>
      <c r="J649" s="98">
        <v>1.1000000000000001</v>
      </c>
      <c r="K649" s="741">
        <v>3500</v>
      </c>
      <c r="L649" s="742">
        <v>3157.5200000000004</v>
      </c>
      <c r="M649" s="171">
        <f t="shared" ref="M649:M654" si="6">+J649*K649</f>
        <v>3850.0000000000005</v>
      </c>
    </row>
    <row r="650" spans="1:13" s="10" customFormat="1" ht="15.75">
      <c r="A650" s="738" t="s">
        <v>130</v>
      </c>
      <c r="B650" s="739" t="s">
        <v>130</v>
      </c>
      <c r="C650" s="739" t="s">
        <v>130</v>
      </c>
      <c r="D650" s="739" t="s">
        <v>130</v>
      </c>
      <c r="E650" s="739" t="s">
        <v>130</v>
      </c>
      <c r="F650" s="739" t="s">
        <v>130</v>
      </c>
      <c r="G650" s="739" t="s">
        <v>130</v>
      </c>
      <c r="H650" s="740" t="s">
        <v>130</v>
      </c>
      <c r="I650" s="53" t="s">
        <v>131</v>
      </c>
      <c r="J650" s="98">
        <v>0.3</v>
      </c>
      <c r="K650" s="741">
        <v>2000</v>
      </c>
      <c r="L650" s="742">
        <v>1836.28</v>
      </c>
      <c r="M650" s="171">
        <f t="shared" si="6"/>
        <v>600</v>
      </c>
    </row>
    <row r="651" spans="1:13" s="10" customFormat="1" ht="15.75">
      <c r="A651" s="738" t="s">
        <v>132</v>
      </c>
      <c r="B651" s="739" t="s">
        <v>132</v>
      </c>
      <c r="C651" s="739" t="s">
        <v>132</v>
      </c>
      <c r="D651" s="739" t="s">
        <v>132</v>
      </c>
      <c r="E651" s="739" t="s">
        <v>132</v>
      </c>
      <c r="F651" s="739" t="s">
        <v>132</v>
      </c>
      <c r="G651" s="739" t="s">
        <v>132</v>
      </c>
      <c r="H651" s="740" t="s">
        <v>132</v>
      </c>
      <c r="I651" s="53" t="s">
        <v>131</v>
      </c>
      <c r="J651" s="98">
        <v>0.3</v>
      </c>
      <c r="K651" s="741">
        <v>1500</v>
      </c>
      <c r="L651" s="742">
        <v>1318.92</v>
      </c>
      <c r="M651" s="171">
        <f t="shared" si="6"/>
        <v>450</v>
      </c>
    </row>
    <row r="652" spans="1:13" s="10" customFormat="1" ht="15.75">
      <c r="A652" s="738" t="s">
        <v>133</v>
      </c>
      <c r="B652" s="739" t="s">
        <v>133</v>
      </c>
      <c r="C652" s="739" t="s">
        <v>133</v>
      </c>
      <c r="D652" s="739" t="s">
        <v>133</v>
      </c>
      <c r="E652" s="739" t="s">
        <v>133</v>
      </c>
      <c r="F652" s="739" t="s">
        <v>133</v>
      </c>
      <c r="G652" s="739" t="s">
        <v>133</v>
      </c>
      <c r="H652" s="740" t="s">
        <v>133</v>
      </c>
      <c r="I652" s="53" t="s">
        <v>134</v>
      </c>
      <c r="J652" s="98">
        <v>3.0000000000000009E-3</v>
      </c>
      <c r="K652" s="741">
        <f>65700*1.2</f>
        <v>78840</v>
      </c>
      <c r="L652" s="742">
        <v>65679.199999999997</v>
      </c>
      <c r="M652" s="171">
        <f t="shared" si="6"/>
        <v>236.52000000000007</v>
      </c>
    </row>
    <row r="653" spans="1:13" s="10" customFormat="1" ht="15.75">
      <c r="A653" s="738" t="s">
        <v>135</v>
      </c>
      <c r="B653" s="739" t="s">
        <v>135</v>
      </c>
      <c r="C653" s="739" t="s">
        <v>135</v>
      </c>
      <c r="D653" s="739" t="s">
        <v>135</v>
      </c>
      <c r="E653" s="739" t="s">
        <v>135</v>
      </c>
      <c r="F653" s="739" t="s">
        <v>135</v>
      </c>
      <c r="G653" s="739" t="s">
        <v>135</v>
      </c>
      <c r="H653" s="740" t="s">
        <v>135</v>
      </c>
      <c r="I653" s="53" t="s">
        <v>134</v>
      </c>
      <c r="J653" s="98">
        <v>3.0000000000000009E-3</v>
      </c>
      <c r="K653" s="741">
        <f>32000*1.2</f>
        <v>38400</v>
      </c>
      <c r="L653" s="742">
        <v>31668</v>
      </c>
      <c r="M653" s="171">
        <f t="shared" si="6"/>
        <v>115.20000000000003</v>
      </c>
    </row>
    <row r="654" spans="1:13" s="10" customFormat="1" thickBot="1">
      <c r="A654" s="738" t="s">
        <v>136</v>
      </c>
      <c r="B654" s="739" t="s">
        <v>137</v>
      </c>
      <c r="C654" s="739" t="s">
        <v>137</v>
      </c>
      <c r="D654" s="739" t="s">
        <v>137</v>
      </c>
      <c r="E654" s="739" t="s">
        <v>137</v>
      </c>
      <c r="F654" s="739" t="s">
        <v>137</v>
      </c>
      <c r="G654" s="739" t="s">
        <v>137</v>
      </c>
      <c r="H654" s="740" t="s">
        <v>137</v>
      </c>
      <c r="I654" s="53" t="s">
        <v>131</v>
      </c>
      <c r="J654" s="98">
        <v>0.3</v>
      </c>
      <c r="K654" s="844">
        <v>700</v>
      </c>
      <c r="L654" s="845">
        <v>5043.68</v>
      </c>
      <c r="M654" s="171">
        <f t="shared" si="6"/>
        <v>210</v>
      </c>
    </row>
    <row r="655" spans="1:13" s="10" customFormat="1" thickBot="1">
      <c r="A655" s="724" t="s">
        <v>44</v>
      </c>
      <c r="B655" s="725"/>
      <c r="C655" s="725"/>
      <c r="D655" s="725"/>
      <c r="E655" s="725"/>
      <c r="F655" s="725"/>
      <c r="G655" s="725"/>
      <c r="H655" s="725"/>
      <c r="I655" s="725"/>
      <c r="J655" s="725"/>
      <c r="K655" s="725"/>
      <c r="L655" s="726"/>
      <c r="M655" s="173">
        <f>ROUND((SUM(M649:M654)),0)</f>
        <v>5462</v>
      </c>
    </row>
    <row r="656" spans="1:13" s="27" customFormat="1" ht="12.75">
      <c r="A656" s="63"/>
      <c r="B656" s="64"/>
      <c r="C656" s="64"/>
      <c r="D656" s="64"/>
      <c r="E656" s="64"/>
      <c r="F656" s="64"/>
      <c r="G656" s="64"/>
      <c r="H656" s="64"/>
      <c r="I656" s="64"/>
      <c r="J656" s="64"/>
      <c r="K656" s="64"/>
      <c r="L656" s="64"/>
      <c r="M656" s="65"/>
    </row>
    <row r="657" spans="1:13" s="10" customFormat="1" thickBot="1">
      <c r="A657" s="91" t="s">
        <v>47</v>
      </c>
      <c r="B657" s="92"/>
      <c r="C657" s="92"/>
      <c r="D657" s="92"/>
      <c r="E657" s="92"/>
      <c r="F657" s="92"/>
      <c r="G657" s="92"/>
      <c r="H657" s="92"/>
      <c r="I657" s="92"/>
      <c r="J657" s="92"/>
      <c r="K657" s="92"/>
      <c r="L657" s="92"/>
      <c r="M657" s="93"/>
    </row>
    <row r="658" spans="1:13" s="10" customFormat="1" ht="15.75">
      <c r="A658" s="727" t="s">
        <v>48</v>
      </c>
      <c r="B658" s="728"/>
      <c r="C658" s="728"/>
      <c r="D658" s="728"/>
      <c r="E658" s="728"/>
      <c r="F658" s="729"/>
      <c r="G658" s="106" t="s">
        <v>35</v>
      </c>
      <c r="H658" s="107" t="s">
        <v>49</v>
      </c>
      <c r="I658" s="108" t="s">
        <v>50</v>
      </c>
      <c r="J658" s="106" t="s">
        <v>51</v>
      </c>
      <c r="K658" s="730" t="s">
        <v>52</v>
      </c>
      <c r="L658" s="729"/>
      <c r="M658" s="109" t="s">
        <v>41</v>
      </c>
    </row>
    <row r="659" spans="1:13" s="10" customFormat="1" ht="15.75">
      <c r="A659" s="731" t="s">
        <v>94</v>
      </c>
      <c r="B659" s="732"/>
      <c r="C659" s="732"/>
      <c r="D659" s="732"/>
      <c r="E659" s="732"/>
      <c r="F659" s="733"/>
      <c r="G659" s="110" t="s">
        <v>35</v>
      </c>
      <c r="H659" s="86"/>
      <c r="I659" s="111"/>
      <c r="J659" s="86">
        <f>+H659*I659</f>
        <v>0</v>
      </c>
      <c r="K659" s="734">
        <v>250</v>
      </c>
      <c r="L659" s="735"/>
      <c r="M659" s="112">
        <f>J659*K659</f>
        <v>0</v>
      </c>
    </row>
    <row r="660" spans="1:13" s="10" customFormat="1" ht="15.75">
      <c r="A660" s="113"/>
      <c r="B660" s="114"/>
      <c r="C660" s="114"/>
      <c r="D660" s="114"/>
      <c r="E660" s="114"/>
      <c r="F660" s="114"/>
      <c r="G660" s="115"/>
      <c r="H660" s="86"/>
      <c r="I660" s="86"/>
      <c r="J660" s="86"/>
      <c r="K660" s="116"/>
      <c r="L660" s="117"/>
      <c r="M660" s="118"/>
    </row>
    <row r="661" spans="1:13" s="10" customFormat="1" thickBot="1">
      <c r="A661" s="181"/>
      <c r="B661" s="182"/>
      <c r="C661" s="182"/>
      <c r="D661" s="182"/>
      <c r="E661" s="182"/>
      <c r="F661" s="182"/>
      <c r="G661" s="119"/>
      <c r="H661" s="119"/>
      <c r="I661" s="119"/>
      <c r="J661" s="119"/>
      <c r="K661" s="736"/>
      <c r="L661" s="737"/>
      <c r="M661" s="120"/>
    </row>
    <row r="662" spans="1:13" s="10" customFormat="1" thickBot="1">
      <c r="A662" s="756" t="s">
        <v>44</v>
      </c>
      <c r="B662" s="750"/>
      <c r="C662" s="750"/>
      <c r="D662" s="750"/>
      <c r="E662" s="750"/>
      <c r="F662" s="750"/>
      <c r="G662" s="750"/>
      <c r="H662" s="750"/>
      <c r="I662" s="750"/>
      <c r="J662" s="750"/>
      <c r="K662" s="750"/>
      <c r="L662" s="751"/>
      <c r="M662" s="174">
        <f>SUM(M659:M661)</f>
        <v>0</v>
      </c>
    </row>
    <row r="663" spans="1:13" s="27" customFormat="1" ht="12.75">
      <c r="A663" s="63"/>
      <c r="B663" s="64"/>
      <c r="C663" s="64"/>
      <c r="D663" s="64"/>
      <c r="E663" s="64"/>
      <c r="F663" s="64"/>
      <c r="G663" s="64"/>
      <c r="H663" s="64"/>
      <c r="I663" s="64"/>
      <c r="J663" s="64"/>
      <c r="K663" s="64"/>
      <c r="L663" s="64"/>
      <c r="M663" s="65"/>
    </row>
    <row r="664" spans="1:13" s="10" customFormat="1" thickBot="1">
      <c r="A664" s="91" t="s">
        <v>54</v>
      </c>
      <c r="B664" s="92"/>
      <c r="C664" s="92"/>
      <c r="D664" s="92"/>
      <c r="E664" s="92"/>
      <c r="F664" s="92"/>
      <c r="G664" s="92"/>
      <c r="H664" s="92"/>
      <c r="I664" s="92"/>
      <c r="J664" s="92"/>
      <c r="K664" s="92"/>
      <c r="L664" s="92"/>
      <c r="M664" s="93"/>
    </row>
    <row r="665" spans="1:13" s="10" customFormat="1" ht="31.5">
      <c r="A665" s="757" t="s">
        <v>55</v>
      </c>
      <c r="B665" s="758"/>
      <c r="C665" s="758"/>
      <c r="D665" s="758"/>
      <c r="E665" s="758"/>
      <c r="F665" s="758"/>
      <c r="G665" s="758"/>
      <c r="H665" s="106" t="s">
        <v>56</v>
      </c>
      <c r="I665" s="108" t="s">
        <v>57</v>
      </c>
      <c r="J665" s="107" t="s">
        <v>58</v>
      </c>
      <c r="K665" s="759" t="s">
        <v>40</v>
      </c>
      <c r="L665" s="760"/>
      <c r="M665" s="122" t="s">
        <v>41</v>
      </c>
    </row>
    <row r="666" spans="1:13" s="10" customFormat="1" ht="15.75">
      <c r="A666" s="761" t="s">
        <v>59</v>
      </c>
      <c r="B666" s="762"/>
      <c r="C666" s="762"/>
      <c r="D666" s="762"/>
      <c r="E666" s="762"/>
      <c r="F666" s="762"/>
      <c r="G666" s="763"/>
      <c r="H666" s="123">
        <v>38918.91891891892</v>
      </c>
      <c r="I666" s="124">
        <v>1.85</v>
      </c>
      <c r="J666" s="125">
        <f>+H666*I666</f>
        <v>72000</v>
      </c>
      <c r="K666" s="764">
        <v>13.999999990835228</v>
      </c>
      <c r="L666" s="765"/>
      <c r="M666" s="126">
        <f>J666/K666</f>
        <v>5142.8571462237942</v>
      </c>
    </row>
    <row r="667" spans="1:13" s="10" customFormat="1" ht="15.75">
      <c r="A667" s="761" t="s">
        <v>60</v>
      </c>
      <c r="B667" s="762"/>
      <c r="C667" s="762"/>
      <c r="D667" s="762"/>
      <c r="E667" s="762"/>
      <c r="F667" s="762"/>
      <c r="G667" s="763"/>
      <c r="H667" s="123">
        <v>25945.945945945947</v>
      </c>
      <c r="I667" s="124">
        <v>1.85</v>
      </c>
      <c r="J667" s="125">
        <f>+H667*I667</f>
        <v>48000.000000000007</v>
      </c>
      <c r="K667" s="764">
        <f>+K666</f>
        <v>13.999999990835228</v>
      </c>
      <c r="L667" s="765"/>
      <c r="M667" s="126">
        <f>J667/K667</f>
        <v>3428.5714308158631</v>
      </c>
    </row>
    <row r="668" spans="1:13" s="10" customFormat="1" thickBot="1">
      <c r="A668" s="748"/>
      <c r="B668" s="749"/>
      <c r="C668" s="749"/>
      <c r="D668" s="749"/>
      <c r="E668" s="749"/>
      <c r="F668" s="749"/>
      <c r="G668" s="749"/>
      <c r="H668" s="119"/>
      <c r="I668" s="119"/>
      <c r="J668" s="119"/>
      <c r="K668" s="736"/>
      <c r="L668" s="737"/>
      <c r="M668" s="120"/>
    </row>
    <row r="669" spans="1:13" s="10" customFormat="1" thickBot="1">
      <c r="A669" s="724" t="s">
        <v>44</v>
      </c>
      <c r="B669" s="725"/>
      <c r="C669" s="725"/>
      <c r="D669" s="725"/>
      <c r="E669" s="725"/>
      <c r="F669" s="725"/>
      <c r="G669" s="725"/>
      <c r="H669" s="750"/>
      <c r="I669" s="750"/>
      <c r="J669" s="750"/>
      <c r="K669" s="750"/>
      <c r="L669" s="751"/>
      <c r="M669" s="174">
        <f>SUM(M666:M668)</f>
        <v>8571.4285770396564</v>
      </c>
    </row>
    <row r="670" spans="1:13" s="27" customFormat="1" ht="13.5" thickBot="1">
      <c r="A670" s="63"/>
      <c r="B670" s="64"/>
      <c r="C670" s="64"/>
      <c r="D670" s="64"/>
      <c r="E670" s="64"/>
      <c r="F670" s="64"/>
      <c r="G670" s="64"/>
      <c r="H670" s="64"/>
      <c r="I670" s="64"/>
      <c r="J670" s="64"/>
      <c r="K670" s="64"/>
      <c r="L670" s="64"/>
      <c r="M670" s="65"/>
    </row>
    <row r="671" spans="1:13" s="10" customFormat="1" thickBot="1">
      <c r="A671" s="724" t="s">
        <v>61</v>
      </c>
      <c r="B671" s="725"/>
      <c r="C671" s="725"/>
      <c r="D671" s="725"/>
      <c r="E671" s="725"/>
      <c r="F671" s="725"/>
      <c r="G671" s="725"/>
      <c r="H671" s="725"/>
      <c r="I671" s="725"/>
      <c r="J671" s="725"/>
      <c r="K671" s="725"/>
      <c r="L671" s="726"/>
      <c r="M671" s="177">
        <f>M645+M655+M662+M669</f>
        <v>14462.000005891639</v>
      </c>
    </row>
    <row r="672" spans="1:13" s="27" customFormat="1" ht="12.75">
      <c r="A672" s="63"/>
      <c r="B672" s="64"/>
      <c r="C672" s="64"/>
      <c r="D672" s="64"/>
      <c r="E672" s="64"/>
      <c r="F672" s="64"/>
      <c r="G672" s="64"/>
      <c r="H672" s="64"/>
      <c r="I672" s="64"/>
      <c r="J672" s="64"/>
      <c r="K672" s="64"/>
      <c r="L672" s="64"/>
      <c r="M672" s="65"/>
    </row>
    <row r="673" spans="1:13" s="10" customFormat="1" thickBot="1">
      <c r="A673" s="91" t="s">
        <v>62</v>
      </c>
      <c r="B673" s="92"/>
      <c r="C673" s="92"/>
      <c r="D673" s="92"/>
      <c r="E673" s="92"/>
      <c r="F673" s="92"/>
      <c r="G673" s="92"/>
      <c r="H673" s="92"/>
      <c r="I673" s="92"/>
      <c r="J673" s="92"/>
      <c r="K673" s="92"/>
      <c r="L673" s="92"/>
      <c r="M673" s="93"/>
    </row>
    <row r="674" spans="1:13" s="10" customFormat="1" ht="15.75">
      <c r="A674" s="752" t="s">
        <v>63</v>
      </c>
      <c r="B674" s="753"/>
      <c r="C674" s="753"/>
      <c r="D674" s="753"/>
      <c r="E674" s="753"/>
      <c r="F674" s="753"/>
      <c r="G674" s="753"/>
      <c r="H674" s="183"/>
      <c r="I674" s="184"/>
      <c r="J674" s="128" t="s">
        <v>64</v>
      </c>
      <c r="K674" s="754" t="s">
        <v>65</v>
      </c>
      <c r="L674" s="755"/>
      <c r="M674" s="129"/>
    </row>
    <row r="675" spans="1:13" s="10" customFormat="1" ht="15.75">
      <c r="A675" s="718" t="s">
        <v>66</v>
      </c>
      <c r="B675" s="719"/>
      <c r="C675" s="719"/>
      <c r="D675" s="719"/>
      <c r="E675" s="719"/>
      <c r="F675" s="719"/>
      <c r="G675" s="719"/>
      <c r="H675" s="130"/>
      <c r="I675" s="131"/>
      <c r="J675" s="132">
        <v>0.25</v>
      </c>
      <c r="K675" s="720">
        <f>M671*J675</f>
        <v>3615.5000014729098</v>
      </c>
      <c r="L675" s="721"/>
      <c r="M675" s="133"/>
    </row>
    <row r="676" spans="1:13" s="10" customFormat="1" ht="15.75">
      <c r="A676" s="134" t="s">
        <v>67</v>
      </c>
      <c r="B676" s="135"/>
      <c r="C676" s="135"/>
      <c r="D676" s="135"/>
      <c r="E676" s="135"/>
      <c r="F676" s="135"/>
      <c r="G676" s="135"/>
      <c r="H676" s="130"/>
      <c r="I676" s="131"/>
      <c r="J676" s="132">
        <v>0</v>
      </c>
      <c r="K676" s="720">
        <f>M671*J676</f>
        <v>0</v>
      </c>
      <c r="L676" s="721"/>
      <c r="M676" s="133"/>
    </row>
    <row r="677" spans="1:13" s="10" customFormat="1" thickBot="1">
      <c r="A677" s="136" t="s">
        <v>68</v>
      </c>
      <c r="B677" s="137"/>
      <c r="C677" s="137"/>
      <c r="D677" s="137"/>
      <c r="E677" s="137"/>
      <c r="F677" s="137"/>
      <c r="G677" s="137"/>
      <c r="H677" s="138"/>
      <c r="I677" s="139"/>
      <c r="J677" s="140">
        <v>0.05</v>
      </c>
      <c r="K677" s="722">
        <f>M671*J677</f>
        <v>723.10000029458206</v>
      </c>
      <c r="L677" s="723"/>
      <c r="M677" s="133"/>
    </row>
    <row r="678" spans="1:13" s="10" customFormat="1" thickBot="1">
      <c r="A678" s="724" t="s">
        <v>44</v>
      </c>
      <c r="B678" s="725"/>
      <c r="C678" s="725"/>
      <c r="D678" s="725"/>
      <c r="E678" s="725"/>
      <c r="F678" s="725"/>
      <c r="G678" s="725"/>
      <c r="H678" s="725"/>
      <c r="I678" s="725"/>
      <c r="J678" s="725"/>
      <c r="K678" s="725"/>
      <c r="L678" s="726"/>
      <c r="M678" s="141">
        <f>K675+K676+K677</f>
        <v>4338.6000017674924</v>
      </c>
    </row>
    <row r="679" spans="1:13" s="27" customFormat="1" ht="13.5" thickBot="1">
      <c r="A679" s="63"/>
      <c r="B679" s="64"/>
      <c r="C679" s="64"/>
      <c r="D679" s="64"/>
      <c r="E679" s="64"/>
      <c r="F679" s="64"/>
      <c r="G679" s="64"/>
      <c r="H679" s="64"/>
      <c r="I679" s="64"/>
      <c r="J679" s="64"/>
      <c r="K679" s="64"/>
      <c r="L679" s="64"/>
      <c r="M679" s="65"/>
    </row>
    <row r="680" spans="1:13" s="10" customFormat="1" thickBot="1">
      <c r="A680" s="724" t="s">
        <v>69</v>
      </c>
      <c r="B680" s="725"/>
      <c r="C680" s="725"/>
      <c r="D680" s="725"/>
      <c r="E680" s="725"/>
      <c r="F680" s="725"/>
      <c r="G680" s="725"/>
      <c r="H680" s="725"/>
      <c r="I680" s="725"/>
      <c r="J680" s="725"/>
      <c r="K680" s="725"/>
      <c r="L680" s="726"/>
      <c r="M680" s="142">
        <f>M671+M678</f>
        <v>18800.60000765913</v>
      </c>
    </row>
    <row r="681" spans="1:13" s="10" customFormat="1" ht="15.75">
      <c r="A681" s="143"/>
      <c r="B681" s="144"/>
      <c r="C681" s="144"/>
      <c r="D681" s="144"/>
      <c r="E681" s="144"/>
      <c r="F681" s="144"/>
      <c r="G681" s="144"/>
      <c r="H681" s="144"/>
      <c r="I681" s="144"/>
      <c r="J681" s="144"/>
      <c r="K681" s="144"/>
      <c r="L681" s="144"/>
      <c r="M681" s="145"/>
    </row>
    <row r="682" spans="1:13" s="10" customFormat="1" ht="15.75">
      <c r="A682" s="146"/>
      <c r="B682" s="35"/>
      <c r="C682" s="35"/>
      <c r="D682" s="35"/>
      <c r="E682" s="35"/>
      <c r="F682" s="35"/>
      <c r="G682" s="35"/>
      <c r="H682" s="35"/>
      <c r="I682" s="35"/>
      <c r="J682" s="35"/>
      <c r="K682" s="35"/>
      <c r="L682" s="35"/>
      <c r="M682" s="37"/>
    </row>
    <row r="683" spans="1:13" s="10" customFormat="1" ht="15.75">
      <c r="A683" s="146"/>
      <c r="B683" s="35"/>
      <c r="C683" s="35"/>
      <c r="D683" s="46" t="s">
        <v>70</v>
      </c>
      <c r="E683" s="46"/>
      <c r="F683" s="46"/>
      <c r="G683" s="46"/>
      <c r="H683" s="46"/>
      <c r="I683" s="46"/>
      <c r="J683" s="35"/>
      <c r="K683" s="35"/>
      <c r="L683" s="35"/>
      <c r="M683" s="37"/>
    </row>
    <row r="684" spans="1:13" s="10" customFormat="1" ht="15.75">
      <c r="A684" s="146"/>
      <c r="B684" s="35"/>
      <c r="C684" s="35"/>
      <c r="D684" s="35" t="s">
        <v>71</v>
      </c>
      <c r="E684" s="35"/>
      <c r="F684" s="35"/>
      <c r="G684" s="35"/>
      <c r="H684" s="35"/>
      <c r="I684" s="35"/>
      <c r="J684" s="35"/>
      <c r="K684" s="35"/>
      <c r="L684" s="35"/>
      <c r="M684" s="37"/>
    </row>
    <row r="685" spans="1:13" s="10" customFormat="1" ht="15.75">
      <c r="A685" s="146"/>
      <c r="B685" s="35"/>
      <c r="C685" s="35"/>
      <c r="D685" s="35" t="s">
        <v>72</v>
      </c>
      <c r="E685" s="35"/>
      <c r="F685" s="35"/>
      <c r="G685" s="35"/>
      <c r="H685" s="35"/>
      <c r="I685" s="35"/>
      <c r="J685" s="35"/>
      <c r="K685" s="35"/>
      <c r="L685" s="35"/>
      <c r="M685" s="37"/>
    </row>
    <row r="686" spans="1:13" s="10" customFormat="1" ht="15.75">
      <c r="A686" s="146"/>
      <c r="B686" s="35"/>
      <c r="C686" s="35"/>
      <c r="D686" s="35" t="s">
        <v>73</v>
      </c>
      <c r="E686" s="35"/>
      <c r="F686" s="35"/>
      <c r="G686" s="35"/>
      <c r="H686" s="35"/>
      <c r="I686" s="35"/>
      <c r="J686" s="35"/>
      <c r="K686" s="35"/>
      <c r="L686" s="35"/>
      <c r="M686" s="37"/>
    </row>
    <row r="687" spans="1:13" s="27" customFormat="1" ht="13.5" thickBot="1">
      <c r="A687" s="147"/>
      <c r="B687" s="148"/>
      <c r="C687" s="148"/>
      <c r="D687" s="148"/>
      <c r="E687" s="148" t="s">
        <v>74</v>
      </c>
      <c r="F687" s="148"/>
      <c r="G687" s="148"/>
      <c r="H687" s="148"/>
      <c r="I687" s="148"/>
      <c r="J687" s="148"/>
      <c r="K687" s="148"/>
      <c r="L687" s="148"/>
      <c r="M687" s="149"/>
    </row>
    <row r="688" spans="1:13" s="10" customFormat="1" ht="15.75">
      <c r="A688" s="150" t="s">
        <v>75</v>
      </c>
      <c r="B688" s="151"/>
      <c r="C688" s="151"/>
      <c r="D688" s="151"/>
      <c r="E688" s="151"/>
      <c r="F688" s="151"/>
      <c r="G688" s="151"/>
      <c r="H688" s="151"/>
      <c r="I688" s="151"/>
      <c r="J688" s="151"/>
      <c r="K688" s="151"/>
      <c r="L688" s="151"/>
      <c r="M688" s="152"/>
    </row>
    <row r="689" spans="1:13" s="10" customFormat="1" ht="15.75">
      <c r="A689" s="153"/>
      <c r="B689" s="154"/>
      <c r="C689" s="154"/>
      <c r="D689" s="154"/>
      <c r="E689" s="154"/>
      <c r="F689" s="154"/>
      <c r="G689" s="154"/>
      <c r="H689" s="154"/>
      <c r="I689" s="154"/>
      <c r="J689" s="154"/>
      <c r="K689" s="154"/>
      <c r="L689" s="154"/>
      <c r="M689" s="155"/>
    </row>
    <row r="690" spans="1:13" s="10" customFormat="1" ht="15.75">
      <c r="A690" s="153"/>
      <c r="B690" s="154"/>
      <c r="C690" s="154"/>
      <c r="D690" s="154"/>
      <c r="E690" s="154"/>
      <c r="F690" s="154"/>
      <c r="G690" s="154"/>
      <c r="H690" s="154"/>
      <c r="I690" s="154"/>
      <c r="J690" s="154"/>
      <c r="K690" s="154"/>
      <c r="L690" s="154"/>
      <c r="M690" s="155"/>
    </row>
    <row r="691" spans="1:13" s="10" customFormat="1" ht="15.75">
      <c r="A691" s="153"/>
      <c r="B691" s="154"/>
      <c r="C691" s="154"/>
      <c r="D691" s="154"/>
      <c r="E691" s="154"/>
      <c r="F691" s="154"/>
      <c r="G691" s="154"/>
      <c r="H691" s="154"/>
      <c r="I691" s="154"/>
      <c r="J691" s="154"/>
      <c r="K691" s="154"/>
      <c r="L691" s="154"/>
      <c r="M691" s="155"/>
    </row>
    <row r="692" spans="1:13" s="10" customFormat="1" thickBot="1">
      <c r="A692" s="156"/>
      <c r="B692" s="157"/>
      <c r="C692" s="157"/>
      <c r="D692" s="157"/>
      <c r="E692" s="157"/>
      <c r="F692" s="157"/>
      <c r="G692" s="157"/>
      <c r="H692" s="157"/>
      <c r="I692" s="157"/>
      <c r="J692" s="157"/>
      <c r="K692" s="157"/>
      <c r="L692" s="157"/>
      <c r="M692" s="158"/>
    </row>
    <row r="693" spans="1:13" s="27" customFormat="1" ht="12.75">
      <c r="A693" s="147"/>
      <c r="B693" s="148"/>
      <c r="C693" s="148"/>
      <c r="D693" s="148"/>
      <c r="E693" s="148"/>
      <c r="F693" s="148"/>
      <c r="G693" s="148"/>
      <c r="H693" s="148"/>
      <c r="I693" s="148"/>
      <c r="J693" s="148"/>
      <c r="K693" s="148"/>
      <c r="L693" s="148"/>
      <c r="M693" s="149"/>
    </row>
    <row r="694" spans="1:13" s="10" customFormat="1" ht="15.75">
      <c r="A694" s="159" t="s">
        <v>76</v>
      </c>
      <c r="B694" s="55"/>
      <c r="C694" s="55"/>
      <c r="D694" s="55"/>
      <c r="E694" s="55"/>
      <c r="F694" s="55"/>
      <c r="G694" s="55"/>
      <c r="H694" s="55"/>
      <c r="I694" s="55"/>
      <c r="J694" s="55"/>
      <c r="K694" s="55"/>
      <c r="L694" s="55"/>
      <c r="M694" s="58"/>
    </row>
    <row r="695" spans="1:13" s="10" customFormat="1" ht="15.75">
      <c r="A695" s="708" t="s">
        <v>77</v>
      </c>
      <c r="B695" s="709"/>
      <c r="C695" s="709"/>
      <c r="D695" s="709"/>
      <c r="E695" s="709"/>
      <c r="F695" s="709"/>
      <c r="G695" s="709"/>
      <c r="H695" s="709"/>
      <c r="I695" s="709"/>
      <c r="J695" s="709"/>
      <c r="K695" s="709"/>
      <c r="L695" s="709"/>
      <c r="M695" s="710"/>
    </row>
    <row r="696" spans="1:13" s="10" customFormat="1" ht="15.75">
      <c r="A696" s="708"/>
      <c r="B696" s="709"/>
      <c r="C696" s="709"/>
      <c r="D696" s="709"/>
      <c r="E696" s="709"/>
      <c r="F696" s="709"/>
      <c r="G696" s="709"/>
      <c r="H696" s="709"/>
      <c r="I696" s="709"/>
      <c r="J696" s="709"/>
      <c r="K696" s="709"/>
      <c r="L696" s="709"/>
      <c r="M696" s="710"/>
    </row>
    <row r="697" spans="1:13" s="10" customFormat="1" ht="15.75">
      <c r="A697" s="711" t="s">
        <v>78</v>
      </c>
      <c r="B697" s="712"/>
      <c r="C697" s="712"/>
      <c r="D697" s="712"/>
      <c r="E697" s="712"/>
      <c r="F697" s="712"/>
      <c r="G697" s="712"/>
      <c r="H697" s="712"/>
      <c r="I697" s="712"/>
      <c r="J697" s="712"/>
      <c r="K697" s="712"/>
      <c r="L697" s="712"/>
      <c r="M697" s="713"/>
    </row>
    <row r="698" spans="1:13" s="10" customFormat="1" ht="15.75">
      <c r="A698" s="711"/>
      <c r="B698" s="712"/>
      <c r="C698" s="712"/>
      <c r="D698" s="712"/>
      <c r="E698" s="712"/>
      <c r="F698" s="712"/>
      <c r="G698" s="712"/>
      <c r="H698" s="712"/>
      <c r="I698" s="712"/>
      <c r="J698" s="712"/>
      <c r="K698" s="712"/>
      <c r="L698" s="712"/>
      <c r="M698" s="713"/>
    </row>
    <row r="699" spans="1:13" s="10" customFormat="1" ht="15.75">
      <c r="A699" s="178"/>
      <c r="B699" s="179"/>
      <c r="C699" s="179"/>
      <c r="D699" s="179"/>
      <c r="E699" s="179"/>
      <c r="F699" s="179"/>
      <c r="G699" s="179"/>
      <c r="H699" s="179"/>
      <c r="I699" s="179"/>
      <c r="J699" s="179"/>
      <c r="K699" s="179"/>
      <c r="L699" s="179"/>
      <c r="M699" s="180"/>
    </row>
    <row r="700" spans="1:13" s="10" customFormat="1" ht="15.75">
      <c r="A700" s="159"/>
      <c r="B700" s="55"/>
      <c r="C700" s="55"/>
      <c r="D700" s="55"/>
      <c r="E700" s="55"/>
      <c r="F700" s="55"/>
      <c r="G700" s="55"/>
      <c r="H700" s="55"/>
      <c r="I700" s="55"/>
      <c r="J700" s="55"/>
      <c r="K700" s="55"/>
      <c r="L700" s="55"/>
      <c r="M700" s="58"/>
    </row>
    <row r="701" spans="1:13" s="10" customFormat="1" ht="15.75">
      <c r="A701" s="146"/>
      <c r="B701" s="35"/>
      <c r="C701" s="35"/>
      <c r="D701" s="35" t="s">
        <v>70</v>
      </c>
      <c r="E701" s="46"/>
      <c r="F701" s="46"/>
      <c r="G701" s="35"/>
      <c r="H701" s="35"/>
      <c r="I701" s="35"/>
      <c r="J701" s="35"/>
      <c r="K701" s="35"/>
      <c r="L701" s="35"/>
      <c r="M701" s="37"/>
    </row>
    <row r="702" spans="1:13" s="10" customFormat="1" ht="15.75">
      <c r="A702" s="146"/>
      <c r="B702" s="35"/>
      <c r="C702" s="35"/>
      <c r="D702" s="160" t="s">
        <v>71</v>
      </c>
      <c r="E702" s="35"/>
      <c r="F702" s="35"/>
      <c r="G702" s="160"/>
      <c r="H702" s="160"/>
      <c r="I702" s="160"/>
      <c r="J702" s="35"/>
      <c r="K702" s="35"/>
      <c r="L702" s="35"/>
      <c r="M702" s="37"/>
    </row>
    <row r="703" spans="1:13" s="10" customFormat="1" ht="15.75">
      <c r="A703" s="146"/>
      <c r="B703" s="35"/>
      <c r="C703" s="35"/>
      <c r="D703" s="161" t="s">
        <v>79</v>
      </c>
      <c r="E703" s="35"/>
      <c r="F703" s="35"/>
      <c r="G703" s="161"/>
      <c r="H703" s="161"/>
      <c r="I703" s="161"/>
      <c r="J703" s="35"/>
      <c r="K703" s="35"/>
      <c r="L703" s="35"/>
      <c r="M703" s="37"/>
    </row>
    <row r="704" spans="1:13" s="10" customFormat="1" ht="15.75">
      <c r="A704" s="162"/>
      <c r="B704" s="55"/>
      <c r="C704" s="55"/>
      <c r="D704" s="35" t="s">
        <v>73</v>
      </c>
      <c r="E704" s="35"/>
      <c r="F704" s="35"/>
      <c r="G704" s="35"/>
      <c r="H704" s="35"/>
      <c r="I704" s="35"/>
      <c r="J704" s="55"/>
      <c r="K704" s="55"/>
      <c r="L704" s="55"/>
      <c r="M704" s="58"/>
    </row>
    <row r="705" spans="1:13" s="27" customFormat="1" ht="12.75">
      <c r="A705" s="163"/>
      <c r="B705" s="50"/>
      <c r="C705" s="50"/>
      <c r="D705" s="50"/>
      <c r="E705" s="148"/>
      <c r="F705" s="148"/>
      <c r="G705" s="148"/>
      <c r="H705" s="148"/>
      <c r="I705" s="148"/>
      <c r="J705" s="50"/>
      <c r="K705" s="50"/>
      <c r="L705" s="50"/>
      <c r="M705" s="51"/>
    </row>
    <row r="706" spans="1:13" s="167" customFormat="1" ht="12.75">
      <c r="A706" s="164" t="s">
        <v>80</v>
      </c>
      <c r="B706" s="165"/>
      <c r="C706" s="165"/>
      <c r="D706" s="166"/>
      <c r="E706" s="166"/>
      <c r="F706" s="166"/>
      <c r="G706" s="166"/>
      <c r="H706" s="166"/>
      <c r="I706" s="714"/>
      <c r="J706" s="714"/>
      <c r="K706" s="714"/>
      <c r="L706" s="714"/>
      <c r="M706" s="715"/>
    </row>
    <row r="707" spans="1:13" s="167" customFormat="1" ht="13.5" thickBot="1">
      <c r="A707" s="168" t="s">
        <v>81</v>
      </c>
      <c r="B707" s="169"/>
      <c r="C707" s="169"/>
      <c r="D707" s="170"/>
      <c r="E707" s="170"/>
      <c r="F707" s="170"/>
      <c r="G707" s="170"/>
      <c r="H707" s="170"/>
      <c r="I707" s="716"/>
      <c r="J707" s="716"/>
      <c r="K707" s="716"/>
      <c r="L707" s="716"/>
      <c r="M707" s="717"/>
    </row>
    <row r="708" spans="1:13">
      <c r="A708" s="803"/>
      <c r="B708" s="804"/>
      <c r="C708" s="809"/>
      <c r="D708" s="809"/>
      <c r="E708" s="809"/>
      <c r="F708" s="809"/>
      <c r="G708" s="809"/>
      <c r="H708" s="809"/>
      <c r="I708" s="810"/>
      <c r="J708" s="811" t="s">
        <v>7</v>
      </c>
      <c r="K708" s="813"/>
      <c r="L708" s="814"/>
      <c r="M708" s="815"/>
    </row>
    <row r="709" spans="1:13">
      <c r="A709" s="805"/>
      <c r="B709" s="806"/>
      <c r="C709" s="819" t="s">
        <v>8</v>
      </c>
      <c r="D709" s="819"/>
      <c r="E709" s="819"/>
      <c r="F709" s="819"/>
      <c r="G709" s="819"/>
      <c r="H709" s="819"/>
      <c r="I709" s="820"/>
      <c r="J709" s="812"/>
      <c r="K709" s="816"/>
      <c r="L709" s="817"/>
      <c r="M709" s="818"/>
    </row>
    <row r="710" spans="1:13">
      <c r="A710" s="805"/>
      <c r="B710" s="806"/>
      <c r="C710" s="819" t="s">
        <v>0</v>
      </c>
      <c r="D710" s="819"/>
      <c r="E710" s="819"/>
      <c r="F710" s="819"/>
      <c r="G710" s="819"/>
      <c r="H710" s="819"/>
      <c r="I710" s="820"/>
      <c r="J710" s="821" t="s">
        <v>9</v>
      </c>
      <c r="K710" s="833"/>
      <c r="L710" s="834"/>
      <c r="M710" s="835"/>
    </row>
    <row r="711" spans="1:13">
      <c r="A711" s="805"/>
      <c r="B711" s="806"/>
      <c r="C711" s="819" t="s">
        <v>10</v>
      </c>
      <c r="D711" s="819"/>
      <c r="E711" s="819"/>
      <c r="F711" s="819"/>
      <c r="G711" s="819"/>
      <c r="H711" s="819"/>
      <c r="I711" s="820"/>
      <c r="J711" s="822"/>
      <c r="K711" s="836"/>
      <c r="L711" s="837"/>
      <c r="M711" s="838"/>
    </row>
    <row r="712" spans="1:13">
      <c r="A712" s="805"/>
      <c r="B712" s="806"/>
      <c r="C712" s="819" t="s">
        <v>11</v>
      </c>
      <c r="D712" s="819"/>
      <c r="E712" s="819"/>
      <c r="F712" s="819"/>
      <c r="G712" s="819"/>
      <c r="H712" s="819"/>
      <c r="I712" s="820"/>
      <c r="J712" s="821" t="s">
        <v>12</v>
      </c>
      <c r="K712" s="840"/>
      <c r="L712" s="840" t="s">
        <v>13</v>
      </c>
      <c r="M712" s="842"/>
    </row>
    <row r="713" spans="1:13" ht="17.25" thickBot="1">
      <c r="A713" s="807"/>
      <c r="B713" s="808"/>
      <c r="C713" s="2"/>
      <c r="D713" s="2"/>
      <c r="E713" s="2"/>
      <c r="F713" s="2"/>
      <c r="G713" s="2"/>
      <c r="H713" s="2"/>
      <c r="I713" s="3"/>
      <c r="J713" s="839"/>
      <c r="K713" s="841"/>
      <c r="L713" s="841"/>
      <c r="M713" s="843"/>
    </row>
    <row r="714" spans="1:13" s="10" customFormat="1" ht="15.75">
      <c r="A714" s="4"/>
      <c r="B714" s="5"/>
      <c r="C714" s="5"/>
      <c r="D714" s="5"/>
      <c r="E714" s="5"/>
      <c r="F714" s="5"/>
      <c r="G714" s="6"/>
      <c r="H714" s="5"/>
      <c r="I714" s="5"/>
      <c r="J714" s="7" t="s">
        <v>14</v>
      </c>
      <c r="K714" s="8"/>
      <c r="L714" s="8"/>
      <c r="M714" s="9"/>
    </row>
    <row r="715" spans="1:13" s="10" customFormat="1" ht="15.75">
      <c r="A715" s="11"/>
      <c r="B715" s="12"/>
      <c r="C715" s="12"/>
      <c r="D715" s="12"/>
      <c r="E715" s="12"/>
      <c r="F715" s="12"/>
      <c r="G715" s="13"/>
      <c r="H715" s="12"/>
      <c r="I715" s="12"/>
      <c r="J715" s="14"/>
      <c r="K715" s="15" t="s">
        <v>15</v>
      </c>
      <c r="L715" s="15" t="s">
        <v>16</v>
      </c>
      <c r="M715" s="16" t="s">
        <v>17</v>
      </c>
    </row>
    <row r="716" spans="1:13" s="10" customFormat="1" ht="15.75">
      <c r="A716" s="823" t="s">
        <v>18</v>
      </c>
      <c r="B716" s="824"/>
      <c r="C716" s="824"/>
      <c r="D716" s="824"/>
      <c r="E716" s="12" t="s">
        <v>19</v>
      </c>
      <c r="F716" s="12"/>
      <c r="G716" s="17"/>
      <c r="H716" s="825" t="s">
        <v>20</v>
      </c>
      <c r="I716" s="825"/>
      <c r="J716" s="18" t="s">
        <v>19</v>
      </c>
      <c r="K716" s="15"/>
      <c r="L716" s="15"/>
      <c r="M716" s="16"/>
    </row>
    <row r="717" spans="1:13" s="10" customFormat="1" ht="15.75">
      <c r="A717" s="19" t="s">
        <v>21</v>
      </c>
      <c r="B717" s="20"/>
      <c r="C717" s="826"/>
      <c r="D717" s="826"/>
      <c r="E717" s="187"/>
      <c r="F717" s="21"/>
      <c r="G717" s="20"/>
      <c r="H717" s="17"/>
      <c r="I717" s="22" t="s">
        <v>22</v>
      </c>
      <c r="J717" s="23"/>
      <c r="K717" s="187"/>
      <c r="L717" s="187"/>
      <c r="M717" s="24"/>
    </row>
    <row r="718" spans="1:13" s="27" customFormat="1" ht="13.5" thickBot="1">
      <c r="A718" s="25"/>
      <c r="B718" s="26"/>
      <c r="C718" s="188"/>
      <c r="D718" s="188"/>
      <c r="E718" s="188"/>
      <c r="F718" s="188"/>
      <c r="G718" s="26"/>
      <c r="H718" s="188"/>
      <c r="I718" s="26"/>
      <c r="J718" s="188"/>
      <c r="K718" s="827"/>
      <c r="L718" s="827"/>
      <c r="M718" s="828"/>
    </row>
    <row r="719" spans="1:13" s="27" customFormat="1" ht="12.75">
      <c r="A719" s="28"/>
      <c r="B719" s="29"/>
      <c r="C719" s="29"/>
      <c r="D719" s="29"/>
      <c r="E719" s="29"/>
      <c r="F719" s="29"/>
      <c r="G719" s="29"/>
      <c r="H719" s="29"/>
      <c r="I719" s="29"/>
      <c r="J719" s="29"/>
      <c r="K719" s="29"/>
      <c r="L719" s="29"/>
      <c r="M719" s="30"/>
    </row>
    <row r="720" spans="1:13" s="10" customFormat="1" ht="15.75">
      <c r="A720" s="31" t="s">
        <v>23</v>
      </c>
      <c r="B720" s="32"/>
      <c r="C720" s="33" t="s">
        <v>13</v>
      </c>
      <c r="D720" s="34"/>
      <c r="E720" s="35"/>
      <c r="F720" s="35"/>
      <c r="G720" s="36"/>
      <c r="H720" s="36"/>
      <c r="I720" s="36"/>
      <c r="J720" s="36"/>
      <c r="K720" s="36"/>
      <c r="L720" s="36"/>
      <c r="M720" s="37"/>
    </row>
    <row r="721" spans="1:13" s="10" customFormat="1" ht="15.75">
      <c r="A721" s="38" t="s">
        <v>24</v>
      </c>
      <c r="B721" s="39"/>
      <c r="C721" s="829" t="e">
        <f>+C620</f>
        <v>#REF!</v>
      </c>
      <c r="D721" s="829"/>
      <c r="E721" s="829"/>
      <c r="F721" s="829"/>
      <c r="G721" s="829"/>
      <c r="H721" s="829"/>
      <c r="I721" s="829"/>
      <c r="J721" s="829"/>
      <c r="K721" s="829"/>
      <c r="L721" s="829"/>
      <c r="M721" s="830"/>
    </row>
    <row r="722" spans="1:13" s="10" customFormat="1" ht="15.75">
      <c r="A722" s="38"/>
      <c r="B722" s="39"/>
      <c r="C722" s="829"/>
      <c r="D722" s="829"/>
      <c r="E722" s="829"/>
      <c r="F722" s="829"/>
      <c r="G722" s="829"/>
      <c r="H722" s="829"/>
      <c r="I722" s="829"/>
      <c r="J722" s="829"/>
      <c r="K722" s="829"/>
      <c r="L722" s="829"/>
      <c r="M722" s="830"/>
    </row>
    <row r="723" spans="1:13" s="27" customFormat="1" ht="12.75">
      <c r="A723" s="40"/>
      <c r="B723" s="41"/>
      <c r="C723" s="42"/>
      <c r="D723" s="42"/>
      <c r="E723" s="42"/>
      <c r="F723" s="42"/>
      <c r="G723" s="42"/>
      <c r="H723" s="42"/>
      <c r="I723" s="42"/>
      <c r="J723" s="42"/>
      <c r="K723" s="42"/>
      <c r="L723" s="42"/>
      <c r="M723" s="43"/>
    </row>
    <row r="724" spans="1:13" s="10" customFormat="1" ht="15.75">
      <c r="A724" s="38" t="s">
        <v>25</v>
      </c>
      <c r="B724" s="44"/>
      <c r="C724" s="45"/>
      <c r="D724" s="45"/>
      <c r="E724" s="45"/>
      <c r="F724" s="45"/>
      <c r="G724" s="45"/>
      <c r="H724" s="46"/>
      <c r="I724" s="33" t="s">
        <v>26</v>
      </c>
      <c r="J724" s="45"/>
      <c r="K724" s="45"/>
      <c r="L724" s="45"/>
      <c r="M724" s="47"/>
    </row>
    <row r="725" spans="1:13" s="27" customFormat="1" ht="12.75">
      <c r="A725" s="40"/>
      <c r="B725" s="41"/>
      <c r="C725" s="42"/>
      <c r="D725" s="42"/>
      <c r="E725" s="42"/>
      <c r="F725" s="42"/>
      <c r="G725" s="42"/>
      <c r="H725" s="42"/>
      <c r="I725" s="42"/>
      <c r="J725" s="42"/>
      <c r="K725" s="42"/>
      <c r="L725" s="42"/>
      <c r="M725" s="43"/>
    </row>
    <row r="726" spans="1:13" s="10" customFormat="1" ht="15.75">
      <c r="A726" s="38" t="s">
        <v>27</v>
      </c>
      <c r="B726" s="44"/>
      <c r="C726" s="48"/>
      <c r="D726" s="48"/>
      <c r="E726" s="48"/>
      <c r="F726" s="48"/>
      <c r="G726" s="48"/>
      <c r="H726" s="48"/>
      <c r="I726" s="48"/>
      <c r="J726" s="48"/>
      <c r="K726" s="48"/>
      <c r="L726" s="48"/>
      <c r="M726" s="49"/>
    </row>
    <row r="727" spans="1:13" s="27" customFormat="1" ht="12.75">
      <c r="A727" s="40"/>
      <c r="B727" s="41"/>
      <c r="C727" s="50"/>
      <c r="D727" s="50"/>
      <c r="E727" s="50"/>
      <c r="F727" s="50"/>
      <c r="G727" s="50"/>
      <c r="H727" s="50"/>
      <c r="I727" s="50"/>
      <c r="J727" s="50"/>
      <c r="K727" s="50"/>
      <c r="L727" s="50"/>
      <c r="M727" s="51"/>
    </row>
    <row r="728" spans="1:13" s="10" customFormat="1" ht="15.75">
      <c r="A728" s="38" t="s">
        <v>28</v>
      </c>
      <c r="B728" s="44"/>
      <c r="C728" s="48"/>
      <c r="D728" s="48"/>
      <c r="E728" s="48"/>
      <c r="F728" s="48"/>
      <c r="G728" s="48"/>
      <c r="H728" s="48"/>
      <c r="I728" s="48"/>
      <c r="J728" s="52" t="s">
        <v>29</v>
      </c>
      <c r="K728" s="53"/>
      <c r="L728" s="52" t="s">
        <v>13</v>
      </c>
      <c r="M728" s="54"/>
    </row>
    <row r="729" spans="1:13" s="27" customFormat="1" ht="12.75">
      <c r="A729" s="40"/>
      <c r="B729" s="41"/>
      <c r="C729" s="50"/>
      <c r="D729" s="50"/>
      <c r="E729" s="50"/>
      <c r="F729" s="50"/>
      <c r="G729" s="50"/>
      <c r="H729" s="50"/>
      <c r="I729" s="50"/>
      <c r="J729" s="50"/>
      <c r="K729" s="50"/>
      <c r="L729" s="50"/>
      <c r="M729" s="51"/>
    </row>
    <row r="730" spans="1:13" s="10" customFormat="1" ht="15.75">
      <c r="A730" s="38" t="s">
        <v>30</v>
      </c>
      <c r="B730" s="39"/>
      <c r="C730" s="55"/>
      <c r="D730" s="55"/>
      <c r="E730" s="56"/>
      <c r="F730" s="57"/>
      <c r="G730" s="46"/>
      <c r="H730" s="48"/>
      <c r="I730" s="48"/>
      <c r="J730" s="35"/>
      <c r="K730" s="55"/>
      <c r="L730" s="55"/>
      <c r="M730" s="58"/>
    </row>
    <row r="731" spans="1:13" s="10" customFormat="1" ht="15.75">
      <c r="A731" s="59"/>
      <c r="B731" s="60"/>
      <c r="C731" s="189"/>
      <c r="D731" s="189"/>
      <c r="E731" s="831" t="s">
        <v>31</v>
      </c>
      <c r="F731" s="832"/>
      <c r="G731" s="832"/>
      <c r="H731" s="189" t="s">
        <v>16</v>
      </c>
      <c r="I731" s="189" t="s">
        <v>17</v>
      </c>
      <c r="J731" s="61"/>
      <c r="K731" s="189"/>
      <c r="L731" s="189"/>
      <c r="M731" s="62"/>
    </row>
    <row r="732" spans="1:13" s="10" customFormat="1" ht="15.75">
      <c r="A732" s="786" t="s">
        <v>32</v>
      </c>
      <c r="B732" s="787"/>
      <c r="C732" s="787"/>
      <c r="D732" s="787"/>
      <c r="E732" s="787"/>
      <c r="F732" s="787"/>
      <c r="G732" s="787"/>
      <c r="H732" s="787"/>
      <c r="I732" s="787"/>
      <c r="J732" s="787"/>
      <c r="K732" s="787"/>
      <c r="L732" s="787"/>
      <c r="M732" s="788"/>
    </row>
    <row r="733" spans="1:13" s="27" customFormat="1" ht="13.5" thickBot="1">
      <c r="A733" s="63"/>
      <c r="B733" s="64"/>
      <c r="C733" s="64"/>
      <c r="D733" s="64"/>
      <c r="E733" s="64"/>
      <c r="F733" s="64"/>
      <c r="G733" s="64"/>
      <c r="H733" s="64"/>
      <c r="I733" s="64"/>
      <c r="J733" s="64"/>
      <c r="K733" s="64"/>
      <c r="L733" s="64"/>
      <c r="M733" s="65"/>
    </row>
    <row r="734" spans="1:13" s="10" customFormat="1" ht="32.25" thickBot="1">
      <c r="A734" s="66" t="s">
        <v>1</v>
      </c>
      <c r="B734" s="789" t="s">
        <v>33</v>
      </c>
      <c r="C734" s="790"/>
      <c r="D734" s="790"/>
      <c r="E734" s="790"/>
      <c r="F734" s="790"/>
      <c r="G734" s="790"/>
      <c r="H734" s="790"/>
      <c r="I734" s="67"/>
      <c r="J734" s="68" t="s">
        <v>34</v>
      </c>
      <c r="K734" s="791" t="s">
        <v>35</v>
      </c>
      <c r="L734" s="792"/>
      <c r="M734" s="66" t="s">
        <v>36</v>
      </c>
    </row>
    <row r="735" spans="1:13" s="10" customFormat="1" ht="33" customHeight="1" thickBot="1">
      <c r="A735" s="69"/>
      <c r="B735" s="793" t="e">
        <f>+#REF!</f>
        <v>#REF!</v>
      </c>
      <c r="C735" s="794"/>
      <c r="D735" s="794"/>
      <c r="E735" s="794"/>
      <c r="F735" s="794"/>
      <c r="G735" s="794"/>
      <c r="H735" s="794"/>
      <c r="I735" s="795"/>
      <c r="J735" s="70"/>
      <c r="K735" s="796" t="e">
        <f>+#REF!</f>
        <v>#REF!</v>
      </c>
      <c r="L735" s="797"/>
      <c r="M735" s="71" t="e">
        <f>+#REF!</f>
        <v>#REF!</v>
      </c>
    </row>
    <row r="736" spans="1:13" s="10" customFormat="1" ht="15.75">
      <c r="A736" s="72"/>
      <c r="B736" s="73"/>
      <c r="C736" s="73"/>
      <c r="D736" s="73"/>
      <c r="E736" s="73"/>
      <c r="F736" s="73"/>
      <c r="G736" s="73"/>
      <c r="H736" s="73"/>
      <c r="I736" s="73"/>
      <c r="J736" s="73"/>
      <c r="K736" s="73"/>
      <c r="L736" s="73"/>
      <c r="M736" s="74"/>
    </row>
    <row r="737" spans="1:13" s="10" customFormat="1" thickBot="1">
      <c r="A737" s="75" t="s">
        <v>37</v>
      </c>
      <c r="B737" s="76"/>
      <c r="C737" s="76"/>
      <c r="D737" s="76"/>
      <c r="E737" s="76"/>
      <c r="F737" s="76"/>
      <c r="G737" s="76"/>
      <c r="H737" s="76"/>
      <c r="I737" s="76"/>
      <c r="J737" s="76"/>
      <c r="K737" s="76"/>
      <c r="L737" s="76"/>
      <c r="M737" s="77"/>
    </row>
    <row r="738" spans="1:13" s="10" customFormat="1" thickBot="1">
      <c r="A738" s="798" t="s">
        <v>33</v>
      </c>
      <c r="B738" s="799"/>
      <c r="C738" s="799"/>
      <c r="D738" s="799"/>
      <c r="E738" s="799"/>
      <c r="F738" s="799"/>
      <c r="G738" s="800"/>
      <c r="H738" s="801" t="s">
        <v>38</v>
      </c>
      <c r="I738" s="800"/>
      <c r="J738" s="78" t="s">
        <v>39</v>
      </c>
      <c r="K738" s="801" t="s">
        <v>40</v>
      </c>
      <c r="L738" s="800"/>
      <c r="M738" s="79" t="s">
        <v>41</v>
      </c>
    </row>
    <row r="739" spans="1:13" s="10" customFormat="1" ht="15.75">
      <c r="A739" s="779"/>
      <c r="B739" s="780"/>
      <c r="C739" s="780"/>
      <c r="D739" s="780"/>
      <c r="E739" s="780"/>
      <c r="F739" s="780"/>
      <c r="G739" s="781"/>
      <c r="H739" s="782"/>
      <c r="I739" s="783"/>
      <c r="J739" s="80"/>
      <c r="K739" s="784"/>
      <c r="L739" s="785"/>
      <c r="M739" s="81">
        <f t="shared" ref="M739:M744" si="7">+J739*K739</f>
        <v>0</v>
      </c>
    </row>
    <row r="740" spans="1:13" s="10" customFormat="1" ht="15.75">
      <c r="A740" s="770"/>
      <c r="B740" s="771"/>
      <c r="C740" s="771"/>
      <c r="D740" s="771"/>
      <c r="E740" s="771"/>
      <c r="F740" s="771"/>
      <c r="G740" s="772"/>
      <c r="H740" s="768"/>
      <c r="I740" s="768"/>
      <c r="J740" s="80"/>
      <c r="K740" s="769"/>
      <c r="L740" s="769"/>
      <c r="M740" s="81">
        <f t="shared" si="7"/>
        <v>0</v>
      </c>
    </row>
    <row r="741" spans="1:13" s="10" customFormat="1" ht="15.75">
      <c r="A741" s="770"/>
      <c r="B741" s="771"/>
      <c r="C741" s="771"/>
      <c r="D741" s="771"/>
      <c r="E741" s="771"/>
      <c r="F741" s="771"/>
      <c r="G741" s="772"/>
      <c r="H741" s="768"/>
      <c r="I741" s="768"/>
      <c r="J741" s="80"/>
      <c r="K741" s="769"/>
      <c r="L741" s="769"/>
      <c r="M741" s="81">
        <f t="shared" si="7"/>
        <v>0</v>
      </c>
    </row>
    <row r="742" spans="1:13" s="10" customFormat="1" ht="15.75">
      <c r="A742" s="770"/>
      <c r="B742" s="771"/>
      <c r="C742" s="771"/>
      <c r="D742" s="771"/>
      <c r="E742" s="771"/>
      <c r="F742" s="771"/>
      <c r="G742" s="772"/>
      <c r="H742" s="768"/>
      <c r="I742" s="768"/>
      <c r="J742" s="82"/>
      <c r="K742" s="769"/>
      <c r="L742" s="769"/>
      <c r="M742" s="81">
        <f t="shared" si="7"/>
        <v>0</v>
      </c>
    </row>
    <row r="743" spans="1:13" s="10" customFormat="1" ht="15.75">
      <c r="A743" s="770"/>
      <c r="B743" s="771"/>
      <c r="C743" s="771"/>
      <c r="D743" s="802"/>
      <c r="E743" s="771"/>
      <c r="F743" s="771"/>
      <c r="G743" s="772"/>
      <c r="H743" s="768"/>
      <c r="I743" s="768"/>
      <c r="J743" s="82"/>
      <c r="K743" s="769"/>
      <c r="L743" s="769"/>
      <c r="M743" s="81">
        <f t="shared" si="7"/>
        <v>0</v>
      </c>
    </row>
    <row r="744" spans="1:13" s="10" customFormat="1" ht="15.75">
      <c r="A744" s="766"/>
      <c r="B744" s="767"/>
      <c r="C744" s="767"/>
      <c r="D744" s="83"/>
      <c r="E744" s="84"/>
      <c r="F744" s="84"/>
      <c r="G744" s="85"/>
      <c r="H744" s="768"/>
      <c r="I744" s="768"/>
      <c r="J744" s="86"/>
      <c r="K744" s="769"/>
      <c r="L744" s="769"/>
      <c r="M744" s="81">
        <f t="shared" si="7"/>
        <v>0</v>
      </c>
    </row>
    <row r="745" spans="1:13" s="10" customFormat="1" thickBot="1">
      <c r="A745" s="770" t="s">
        <v>43</v>
      </c>
      <c r="B745" s="771"/>
      <c r="C745" s="771"/>
      <c r="D745" s="771"/>
      <c r="E745" s="771"/>
      <c r="F745" s="771"/>
      <c r="G745" s="772"/>
      <c r="H745" s="773"/>
      <c r="I745" s="774"/>
      <c r="J745" s="87"/>
      <c r="K745" s="775">
        <v>0.05</v>
      </c>
      <c r="L745" s="776"/>
      <c r="M745" s="88">
        <f>M770*K745</f>
        <v>2000</v>
      </c>
    </row>
    <row r="746" spans="1:13" s="10" customFormat="1" thickBot="1">
      <c r="A746" s="724" t="s">
        <v>44</v>
      </c>
      <c r="B746" s="725"/>
      <c r="C746" s="725"/>
      <c r="D746" s="725"/>
      <c r="E746" s="725"/>
      <c r="F746" s="725"/>
      <c r="G746" s="725"/>
      <c r="H746" s="725"/>
      <c r="I746" s="725"/>
      <c r="J746" s="725"/>
      <c r="K746" s="725"/>
      <c r="L746" s="726"/>
      <c r="M746" s="173">
        <f>SUM(M739:M745)</f>
        <v>2000</v>
      </c>
    </row>
    <row r="747" spans="1:13" s="27" customFormat="1" ht="12.75">
      <c r="A747" s="90"/>
      <c r="B747" s="64"/>
      <c r="C747" s="64"/>
      <c r="D747" s="64"/>
      <c r="E747" s="64"/>
      <c r="F747" s="64"/>
      <c r="G747" s="64"/>
      <c r="H747" s="64"/>
      <c r="I747" s="64"/>
      <c r="J747" s="64"/>
      <c r="K747" s="64"/>
      <c r="L747" s="64"/>
      <c r="M747" s="65"/>
    </row>
    <row r="748" spans="1:13" s="10" customFormat="1" thickBot="1">
      <c r="A748" s="91" t="s">
        <v>45</v>
      </c>
      <c r="B748" s="92"/>
      <c r="C748" s="92"/>
      <c r="D748" s="92"/>
      <c r="E748" s="92"/>
      <c r="F748" s="92"/>
      <c r="G748" s="92"/>
      <c r="H748" s="92"/>
      <c r="I748" s="92"/>
      <c r="J748" s="92"/>
      <c r="K748" s="92"/>
      <c r="L748" s="92"/>
      <c r="M748" s="93"/>
    </row>
    <row r="749" spans="1:13" s="10" customFormat="1" ht="15.75">
      <c r="A749" s="752" t="s">
        <v>33</v>
      </c>
      <c r="B749" s="753"/>
      <c r="C749" s="753"/>
      <c r="D749" s="753"/>
      <c r="E749" s="753"/>
      <c r="F749" s="753"/>
      <c r="G749" s="753"/>
      <c r="H749" s="777"/>
      <c r="I749" s="185" t="s">
        <v>35</v>
      </c>
      <c r="J749" s="94" t="s">
        <v>36</v>
      </c>
      <c r="K749" s="778" t="s">
        <v>46</v>
      </c>
      <c r="L749" s="777"/>
      <c r="M749" s="95" t="s">
        <v>41</v>
      </c>
    </row>
    <row r="750" spans="1:13" s="10" customFormat="1" ht="15.75">
      <c r="A750" s="738" t="s">
        <v>95</v>
      </c>
      <c r="B750" s="739"/>
      <c r="C750" s="739"/>
      <c r="D750" s="739"/>
      <c r="E750" s="739"/>
      <c r="F750" s="739"/>
      <c r="G750" s="739"/>
      <c r="H750" s="740"/>
      <c r="I750" s="53" t="s">
        <v>93</v>
      </c>
      <c r="J750" s="98">
        <v>1</v>
      </c>
      <c r="K750" s="741">
        <v>245000</v>
      </c>
      <c r="L750" s="742"/>
      <c r="M750" s="171">
        <f t="shared" ref="M750:M755" si="8">+J750*K750</f>
        <v>245000</v>
      </c>
    </row>
    <row r="751" spans="1:13" s="10" customFormat="1" ht="15.75">
      <c r="A751" s="738"/>
      <c r="B751" s="739"/>
      <c r="C751" s="739"/>
      <c r="D751" s="739"/>
      <c r="E751" s="739"/>
      <c r="F751" s="739"/>
      <c r="G751" s="739"/>
      <c r="H751" s="740"/>
      <c r="I751" s="53"/>
      <c r="J751" s="98"/>
      <c r="K751" s="741"/>
      <c r="L751" s="742"/>
      <c r="M751" s="171">
        <f t="shared" si="8"/>
        <v>0</v>
      </c>
    </row>
    <row r="752" spans="1:13" s="10" customFormat="1" ht="15.75">
      <c r="A752" s="738"/>
      <c r="B752" s="739"/>
      <c r="C752" s="739"/>
      <c r="D752" s="739"/>
      <c r="E752" s="739"/>
      <c r="F752" s="739"/>
      <c r="G752" s="739"/>
      <c r="H752" s="740"/>
      <c r="I752" s="53"/>
      <c r="J752" s="98"/>
      <c r="K752" s="741"/>
      <c r="L752" s="742"/>
      <c r="M752" s="171">
        <f t="shared" si="8"/>
        <v>0</v>
      </c>
    </row>
    <row r="753" spans="1:13" s="10" customFormat="1" ht="15.75">
      <c r="A753" s="738"/>
      <c r="B753" s="739"/>
      <c r="C753" s="739"/>
      <c r="D753" s="739"/>
      <c r="E753" s="739"/>
      <c r="F753" s="739"/>
      <c r="G753" s="739"/>
      <c r="H753" s="740"/>
      <c r="I753" s="53"/>
      <c r="J753" s="98"/>
      <c r="K753" s="741"/>
      <c r="L753" s="742"/>
      <c r="M753" s="171">
        <f t="shared" si="8"/>
        <v>0</v>
      </c>
    </row>
    <row r="754" spans="1:13" s="10" customFormat="1" ht="15.75">
      <c r="A754" s="738"/>
      <c r="B754" s="739"/>
      <c r="C754" s="739"/>
      <c r="D754" s="739"/>
      <c r="E754" s="739"/>
      <c r="F754" s="739"/>
      <c r="G754" s="739"/>
      <c r="H754" s="740"/>
      <c r="I754" s="53"/>
      <c r="J754" s="98"/>
      <c r="K754" s="741"/>
      <c r="L754" s="742"/>
      <c r="M754" s="171">
        <f t="shared" si="8"/>
        <v>0</v>
      </c>
    </row>
    <row r="755" spans="1:13" s="10" customFormat="1" thickBot="1">
      <c r="A755" s="738"/>
      <c r="B755" s="739"/>
      <c r="C755" s="739"/>
      <c r="D755" s="739"/>
      <c r="E755" s="739"/>
      <c r="F755" s="739"/>
      <c r="G755" s="739"/>
      <c r="H755" s="740"/>
      <c r="I755" s="53"/>
      <c r="J755" s="98"/>
      <c r="K755" s="844"/>
      <c r="L755" s="845"/>
      <c r="M755" s="171">
        <f t="shared" si="8"/>
        <v>0</v>
      </c>
    </row>
    <row r="756" spans="1:13" s="10" customFormat="1" thickBot="1">
      <c r="A756" s="724" t="s">
        <v>44</v>
      </c>
      <c r="B756" s="725"/>
      <c r="C756" s="725"/>
      <c r="D756" s="725"/>
      <c r="E756" s="725"/>
      <c r="F756" s="725"/>
      <c r="G756" s="725"/>
      <c r="H756" s="725"/>
      <c r="I756" s="725"/>
      <c r="J756" s="725"/>
      <c r="K756" s="725"/>
      <c r="L756" s="726"/>
      <c r="M756" s="173">
        <f>SUM(M750:M755)</f>
        <v>245000</v>
      </c>
    </row>
    <row r="757" spans="1:13" s="27" customFormat="1" ht="12.75">
      <c r="A757" s="63"/>
      <c r="B757" s="64"/>
      <c r="C757" s="64"/>
      <c r="D757" s="64"/>
      <c r="E757" s="64"/>
      <c r="F757" s="64"/>
      <c r="G757" s="64"/>
      <c r="H757" s="64"/>
      <c r="I757" s="64"/>
      <c r="J757" s="64"/>
      <c r="K757" s="64"/>
      <c r="L757" s="64"/>
      <c r="M757" s="65"/>
    </row>
    <row r="758" spans="1:13" s="10" customFormat="1" thickBot="1">
      <c r="A758" s="91" t="s">
        <v>47</v>
      </c>
      <c r="B758" s="92"/>
      <c r="C758" s="92"/>
      <c r="D758" s="92"/>
      <c r="E758" s="92"/>
      <c r="F758" s="92"/>
      <c r="G758" s="92"/>
      <c r="H758" s="92"/>
      <c r="I758" s="92"/>
      <c r="J758" s="92"/>
      <c r="K758" s="92"/>
      <c r="L758" s="92"/>
      <c r="M758" s="93"/>
    </row>
    <row r="759" spans="1:13" s="10" customFormat="1" ht="15.75">
      <c r="A759" s="727" t="s">
        <v>48</v>
      </c>
      <c r="B759" s="728"/>
      <c r="C759" s="728"/>
      <c r="D759" s="728"/>
      <c r="E759" s="728"/>
      <c r="F759" s="729"/>
      <c r="G759" s="106" t="s">
        <v>35</v>
      </c>
      <c r="H759" s="107" t="s">
        <v>49</v>
      </c>
      <c r="I759" s="108" t="s">
        <v>50</v>
      </c>
      <c r="J759" s="106" t="s">
        <v>51</v>
      </c>
      <c r="K759" s="730" t="s">
        <v>52</v>
      </c>
      <c r="L759" s="729"/>
      <c r="M759" s="109" t="s">
        <v>41</v>
      </c>
    </row>
    <row r="760" spans="1:13" s="10" customFormat="1" ht="15.75">
      <c r="A760" s="731" t="s">
        <v>94</v>
      </c>
      <c r="B760" s="732"/>
      <c r="C760" s="732"/>
      <c r="D760" s="732"/>
      <c r="E760" s="732"/>
      <c r="F760" s="733"/>
      <c r="G760" s="110" t="s">
        <v>35</v>
      </c>
      <c r="H760" s="86"/>
      <c r="I760" s="111"/>
      <c r="J760" s="86">
        <f>+H760*I760</f>
        <v>0</v>
      </c>
      <c r="K760" s="734">
        <v>3000</v>
      </c>
      <c r="L760" s="735"/>
      <c r="M760" s="112">
        <f>J760*K760</f>
        <v>0</v>
      </c>
    </row>
    <row r="761" spans="1:13" s="10" customFormat="1" ht="15.75">
      <c r="A761" s="113"/>
      <c r="B761" s="114"/>
      <c r="C761" s="114"/>
      <c r="D761" s="114"/>
      <c r="E761" s="114"/>
      <c r="F761" s="114"/>
      <c r="G761" s="115"/>
      <c r="H761" s="86"/>
      <c r="I761" s="86"/>
      <c r="J761" s="86"/>
      <c r="K761" s="116"/>
      <c r="L761" s="117"/>
      <c r="M761" s="118"/>
    </row>
    <row r="762" spans="1:13" s="10" customFormat="1" thickBot="1">
      <c r="A762" s="181"/>
      <c r="B762" s="182"/>
      <c r="C762" s="182"/>
      <c r="D762" s="182"/>
      <c r="E762" s="182"/>
      <c r="F762" s="182"/>
      <c r="G762" s="119"/>
      <c r="H762" s="119"/>
      <c r="I762" s="119"/>
      <c r="J762" s="119"/>
      <c r="K762" s="736"/>
      <c r="L762" s="737"/>
      <c r="M762" s="120"/>
    </row>
    <row r="763" spans="1:13" s="10" customFormat="1" thickBot="1">
      <c r="A763" s="756" t="s">
        <v>44</v>
      </c>
      <c r="B763" s="750"/>
      <c r="C763" s="750"/>
      <c r="D763" s="750"/>
      <c r="E763" s="750"/>
      <c r="F763" s="750"/>
      <c r="G763" s="750"/>
      <c r="H763" s="750"/>
      <c r="I763" s="750"/>
      <c r="J763" s="750"/>
      <c r="K763" s="750"/>
      <c r="L763" s="751"/>
      <c r="M763" s="174">
        <f>SUM(M760:M762)</f>
        <v>0</v>
      </c>
    </row>
    <row r="764" spans="1:13" s="27" customFormat="1" ht="12.75">
      <c r="A764" s="63"/>
      <c r="B764" s="64"/>
      <c r="C764" s="64"/>
      <c r="D764" s="64"/>
      <c r="E764" s="64"/>
      <c r="F764" s="64"/>
      <c r="G764" s="64"/>
      <c r="H764" s="64"/>
      <c r="I764" s="64"/>
      <c r="J764" s="64"/>
      <c r="K764" s="64"/>
      <c r="L764" s="64"/>
      <c r="M764" s="65"/>
    </row>
    <row r="765" spans="1:13" s="10" customFormat="1" thickBot="1">
      <c r="A765" s="91" t="s">
        <v>54</v>
      </c>
      <c r="B765" s="92"/>
      <c r="C765" s="92"/>
      <c r="D765" s="92"/>
      <c r="E765" s="92"/>
      <c r="F765" s="92"/>
      <c r="G765" s="92"/>
      <c r="H765" s="92"/>
      <c r="I765" s="92"/>
      <c r="J765" s="92"/>
      <c r="K765" s="92"/>
      <c r="L765" s="92"/>
      <c r="M765" s="93"/>
    </row>
    <row r="766" spans="1:13" s="10" customFormat="1" ht="31.5">
      <c r="A766" s="757" t="s">
        <v>55</v>
      </c>
      <c r="B766" s="758"/>
      <c r="C766" s="758"/>
      <c r="D766" s="758"/>
      <c r="E766" s="758"/>
      <c r="F766" s="758"/>
      <c r="G766" s="758"/>
      <c r="H766" s="106" t="s">
        <v>56</v>
      </c>
      <c r="I766" s="108" t="s">
        <v>57</v>
      </c>
      <c r="J766" s="107" t="s">
        <v>58</v>
      </c>
      <c r="K766" s="759" t="s">
        <v>40</v>
      </c>
      <c r="L766" s="760"/>
      <c r="M766" s="122" t="s">
        <v>41</v>
      </c>
    </row>
    <row r="767" spans="1:13" s="10" customFormat="1" ht="15.75">
      <c r="A767" s="761" t="s">
        <v>59</v>
      </c>
      <c r="B767" s="762"/>
      <c r="C767" s="762"/>
      <c r="D767" s="762"/>
      <c r="E767" s="762"/>
      <c r="F767" s="762"/>
      <c r="G767" s="763"/>
      <c r="H767" s="123">
        <v>38918.91891891892</v>
      </c>
      <c r="I767" s="124">
        <v>1.85</v>
      </c>
      <c r="J767" s="125">
        <f>+H767*I767</f>
        <v>72000</v>
      </c>
      <c r="K767" s="764">
        <v>3</v>
      </c>
      <c r="L767" s="765"/>
      <c r="M767" s="126">
        <f>J767/K767</f>
        <v>24000</v>
      </c>
    </row>
    <row r="768" spans="1:13" s="10" customFormat="1" ht="15.75">
      <c r="A768" s="761" t="s">
        <v>60</v>
      </c>
      <c r="B768" s="762"/>
      <c r="C768" s="762"/>
      <c r="D768" s="762"/>
      <c r="E768" s="762"/>
      <c r="F768" s="762"/>
      <c r="G768" s="763"/>
      <c r="H768" s="123">
        <v>25945.945945945947</v>
      </c>
      <c r="I768" s="124">
        <v>1.85</v>
      </c>
      <c r="J768" s="125">
        <f>+H768*I768</f>
        <v>48000.000000000007</v>
      </c>
      <c r="K768" s="764">
        <f>+K767</f>
        <v>3</v>
      </c>
      <c r="L768" s="765"/>
      <c r="M768" s="126">
        <f>J768/K768</f>
        <v>16000.000000000002</v>
      </c>
    </row>
    <row r="769" spans="1:13" s="10" customFormat="1" thickBot="1">
      <c r="A769" s="748"/>
      <c r="B769" s="749"/>
      <c r="C769" s="749"/>
      <c r="D769" s="749"/>
      <c r="E769" s="749"/>
      <c r="F769" s="749"/>
      <c r="G769" s="749"/>
      <c r="H769" s="119"/>
      <c r="I769" s="119"/>
      <c r="J769" s="119"/>
      <c r="K769" s="736"/>
      <c r="L769" s="737"/>
      <c r="M769" s="120"/>
    </row>
    <row r="770" spans="1:13" s="10" customFormat="1" thickBot="1">
      <c r="A770" s="724" t="s">
        <v>44</v>
      </c>
      <c r="B770" s="725"/>
      <c r="C770" s="725"/>
      <c r="D770" s="725"/>
      <c r="E770" s="725"/>
      <c r="F770" s="725"/>
      <c r="G770" s="725"/>
      <c r="H770" s="750"/>
      <c r="I770" s="750"/>
      <c r="J770" s="750"/>
      <c r="K770" s="750"/>
      <c r="L770" s="751"/>
      <c r="M770" s="174">
        <f>SUM(M767:M769)</f>
        <v>40000</v>
      </c>
    </row>
    <row r="771" spans="1:13" s="27" customFormat="1" ht="13.5" thickBot="1">
      <c r="A771" s="63"/>
      <c r="B771" s="64"/>
      <c r="C771" s="64"/>
      <c r="D771" s="64"/>
      <c r="E771" s="64"/>
      <c r="F771" s="64"/>
      <c r="G771" s="64"/>
      <c r="H771" s="64"/>
      <c r="I771" s="64"/>
      <c r="J771" s="64"/>
      <c r="K771" s="64"/>
      <c r="L771" s="64"/>
      <c r="M771" s="65"/>
    </row>
    <row r="772" spans="1:13" s="10" customFormat="1" thickBot="1">
      <c r="A772" s="724" t="s">
        <v>61</v>
      </c>
      <c r="B772" s="725"/>
      <c r="C772" s="725"/>
      <c r="D772" s="725"/>
      <c r="E772" s="725"/>
      <c r="F772" s="725"/>
      <c r="G772" s="725"/>
      <c r="H772" s="725"/>
      <c r="I772" s="725"/>
      <c r="J772" s="725"/>
      <c r="K772" s="725"/>
      <c r="L772" s="726"/>
      <c r="M772" s="177">
        <f>M746+M756+M763+M770</f>
        <v>287000</v>
      </c>
    </row>
    <row r="773" spans="1:13" s="27" customFormat="1" ht="12.75">
      <c r="A773" s="63"/>
      <c r="B773" s="64"/>
      <c r="C773" s="64"/>
      <c r="D773" s="64"/>
      <c r="E773" s="64"/>
      <c r="F773" s="64"/>
      <c r="G773" s="64"/>
      <c r="H773" s="64"/>
      <c r="I773" s="64"/>
      <c r="J773" s="64"/>
      <c r="K773" s="64"/>
      <c r="L773" s="64"/>
      <c r="M773" s="65"/>
    </row>
    <row r="774" spans="1:13" s="10" customFormat="1" thickBot="1">
      <c r="A774" s="91" t="s">
        <v>62</v>
      </c>
      <c r="B774" s="92"/>
      <c r="C774" s="92"/>
      <c r="D774" s="92"/>
      <c r="E774" s="92"/>
      <c r="F774" s="92"/>
      <c r="G774" s="92"/>
      <c r="H774" s="92"/>
      <c r="I774" s="92"/>
      <c r="J774" s="92"/>
      <c r="K774" s="92"/>
      <c r="L774" s="92"/>
      <c r="M774" s="93"/>
    </row>
    <row r="775" spans="1:13" s="10" customFormat="1" ht="15.75">
      <c r="A775" s="752" t="s">
        <v>63</v>
      </c>
      <c r="B775" s="753"/>
      <c r="C775" s="753"/>
      <c r="D775" s="753"/>
      <c r="E775" s="753"/>
      <c r="F775" s="753"/>
      <c r="G775" s="753"/>
      <c r="H775" s="183"/>
      <c r="I775" s="184"/>
      <c r="J775" s="128" t="s">
        <v>64</v>
      </c>
      <c r="K775" s="754" t="s">
        <v>65</v>
      </c>
      <c r="L775" s="755"/>
      <c r="M775" s="129"/>
    </row>
    <row r="776" spans="1:13" s="10" customFormat="1" ht="15.75">
      <c r="A776" s="718" t="s">
        <v>66</v>
      </c>
      <c r="B776" s="719"/>
      <c r="C776" s="719"/>
      <c r="D776" s="719"/>
      <c r="E776" s="719"/>
      <c r="F776" s="719"/>
      <c r="G776" s="719"/>
      <c r="H776" s="130"/>
      <c r="I776" s="131"/>
      <c r="J776" s="132">
        <v>0.25</v>
      </c>
      <c r="K776" s="720">
        <f>M772*J776</f>
        <v>71750</v>
      </c>
      <c r="L776" s="721"/>
      <c r="M776" s="133"/>
    </row>
    <row r="777" spans="1:13" s="10" customFormat="1" ht="15.75">
      <c r="A777" s="134" t="s">
        <v>67</v>
      </c>
      <c r="B777" s="135"/>
      <c r="C777" s="135"/>
      <c r="D777" s="135"/>
      <c r="E777" s="135"/>
      <c r="F777" s="135"/>
      <c r="G777" s="135"/>
      <c r="H777" s="130"/>
      <c r="I777" s="131"/>
      <c r="J777" s="132">
        <v>0</v>
      </c>
      <c r="K777" s="720">
        <f>M772*J777</f>
        <v>0</v>
      </c>
      <c r="L777" s="721"/>
      <c r="M777" s="133"/>
    </row>
    <row r="778" spans="1:13" s="10" customFormat="1" thickBot="1">
      <c r="A778" s="136" t="s">
        <v>68</v>
      </c>
      <c r="B778" s="137"/>
      <c r="C778" s="137"/>
      <c r="D778" s="137"/>
      <c r="E778" s="137"/>
      <c r="F778" s="137"/>
      <c r="G778" s="137"/>
      <c r="H778" s="138"/>
      <c r="I778" s="139"/>
      <c r="J778" s="140">
        <v>0.05</v>
      </c>
      <c r="K778" s="722">
        <f>M772*J778</f>
        <v>14350</v>
      </c>
      <c r="L778" s="723"/>
      <c r="M778" s="133"/>
    </row>
    <row r="779" spans="1:13" s="10" customFormat="1" thickBot="1">
      <c r="A779" s="724" t="s">
        <v>44</v>
      </c>
      <c r="B779" s="725"/>
      <c r="C779" s="725"/>
      <c r="D779" s="725"/>
      <c r="E779" s="725"/>
      <c r="F779" s="725"/>
      <c r="G779" s="725"/>
      <c r="H779" s="725"/>
      <c r="I779" s="725"/>
      <c r="J779" s="725"/>
      <c r="K779" s="725"/>
      <c r="L779" s="726"/>
      <c r="M779" s="141">
        <f>K776+K777+K778</f>
        <v>86100</v>
      </c>
    </row>
    <row r="780" spans="1:13" s="27" customFormat="1" ht="13.5" thickBot="1">
      <c r="A780" s="63"/>
      <c r="B780" s="64"/>
      <c r="C780" s="64"/>
      <c r="D780" s="64"/>
      <c r="E780" s="64"/>
      <c r="F780" s="64"/>
      <c r="G780" s="64"/>
      <c r="H780" s="64"/>
      <c r="I780" s="64"/>
      <c r="J780" s="64"/>
      <c r="K780" s="64"/>
      <c r="L780" s="64"/>
      <c r="M780" s="65"/>
    </row>
    <row r="781" spans="1:13" s="10" customFormat="1" thickBot="1">
      <c r="A781" s="724" t="s">
        <v>69</v>
      </c>
      <c r="B781" s="725"/>
      <c r="C781" s="725"/>
      <c r="D781" s="725"/>
      <c r="E781" s="725"/>
      <c r="F781" s="725"/>
      <c r="G781" s="725"/>
      <c r="H781" s="725"/>
      <c r="I781" s="725"/>
      <c r="J781" s="725"/>
      <c r="K781" s="725"/>
      <c r="L781" s="726"/>
      <c r="M781" s="142">
        <f>M772+M779</f>
        <v>373100</v>
      </c>
    </row>
    <row r="782" spans="1:13" s="10" customFormat="1" ht="15.75">
      <c r="A782" s="143"/>
      <c r="B782" s="144"/>
      <c r="C782" s="144"/>
      <c r="D782" s="144"/>
      <c r="E782" s="144"/>
      <c r="F782" s="144"/>
      <c r="G782" s="144"/>
      <c r="H782" s="144"/>
      <c r="I782" s="144"/>
      <c r="J782" s="144"/>
      <c r="K782" s="144"/>
      <c r="L782" s="144"/>
      <c r="M782" s="145"/>
    </row>
    <row r="783" spans="1:13" s="10" customFormat="1" ht="15.75">
      <c r="A783" s="146"/>
      <c r="B783" s="35"/>
      <c r="C783" s="35"/>
      <c r="D783" s="35"/>
      <c r="E783" s="35"/>
      <c r="F783" s="35"/>
      <c r="G783" s="35"/>
      <c r="H783" s="35"/>
      <c r="I783" s="35"/>
      <c r="J783" s="35"/>
      <c r="K783" s="35"/>
      <c r="L783" s="35"/>
      <c r="M783" s="37"/>
    </row>
    <row r="784" spans="1:13" s="10" customFormat="1" ht="15.75">
      <c r="A784" s="146"/>
      <c r="B784" s="35"/>
      <c r="C784" s="35"/>
      <c r="D784" s="46" t="s">
        <v>70</v>
      </c>
      <c r="E784" s="46"/>
      <c r="F784" s="46"/>
      <c r="G784" s="46"/>
      <c r="H784" s="46"/>
      <c r="I784" s="46"/>
      <c r="J784" s="35"/>
      <c r="K784" s="35"/>
      <c r="L784" s="35"/>
      <c r="M784" s="37"/>
    </row>
    <row r="785" spans="1:13" s="10" customFormat="1" ht="15.75">
      <c r="A785" s="146"/>
      <c r="B785" s="35"/>
      <c r="C785" s="35"/>
      <c r="D785" s="35" t="s">
        <v>71</v>
      </c>
      <c r="E785" s="35"/>
      <c r="F785" s="35"/>
      <c r="G785" s="35"/>
      <c r="H785" s="35"/>
      <c r="I785" s="35"/>
      <c r="J785" s="35"/>
      <c r="K785" s="35"/>
      <c r="L785" s="35"/>
      <c r="M785" s="37"/>
    </row>
    <row r="786" spans="1:13" s="10" customFormat="1" ht="15.75">
      <c r="A786" s="146"/>
      <c r="B786" s="35"/>
      <c r="C786" s="35"/>
      <c r="D786" s="35" t="s">
        <v>72</v>
      </c>
      <c r="E786" s="35"/>
      <c r="F786" s="35"/>
      <c r="G786" s="35"/>
      <c r="H786" s="35"/>
      <c r="I786" s="35"/>
      <c r="J786" s="35"/>
      <c r="K786" s="35"/>
      <c r="L786" s="35"/>
      <c r="M786" s="37"/>
    </row>
    <row r="787" spans="1:13" s="10" customFormat="1" ht="15.75">
      <c r="A787" s="146"/>
      <c r="B787" s="35"/>
      <c r="C787" s="35"/>
      <c r="D787" s="35" t="s">
        <v>73</v>
      </c>
      <c r="E787" s="35"/>
      <c r="F787" s="35"/>
      <c r="G787" s="35"/>
      <c r="H787" s="35"/>
      <c r="I787" s="35"/>
      <c r="J787" s="35"/>
      <c r="K787" s="35"/>
      <c r="L787" s="35"/>
      <c r="M787" s="37"/>
    </row>
    <row r="788" spans="1:13" s="27" customFormat="1" ht="13.5" thickBot="1">
      <c r="A788" s="147"/>
      <c r="B788" s="148"/>
      <c r="C788" s="148"/>
      <c r="D788" s="148"/>
      <c r="E788" s="148" t="s">
        <v>74</v>
      </c>
      <c r="F788" s="148"/>
      <c r="G788" s="148"/>
      <c r="H788" s="148"/>
      <c r="I788" s="148"/>
      <c r="J788" s="148"/>
      <c r="K788" s="148"/>
      <c r="L788" s="148"/>
      <c r="M788" s="149"/>
    </row>
    <row r="789" spans="1:13" s="10" customFormat="1" ht="15.75">
      <c r="A789" s="150" t="s">
        <v>75</v>
      </c>
      <c r="B789" s="151"/>
      <c r="C789" s="151"/>
      <c r="D789" s="151"/>
      <c r="E789" s="151"/>
      <c r="F789" s="151"/>
      <c r="G789" s="151"/>
      <c r="H789" s="151"/>
      <c r="I789" s="151"/>
      <c r="J789" s="151"/>
      <c r="K789" s="151"/>
      <c r="L789" s="151"/>
      <c r="M789" s="152"/>
    </row>
    <row r="790" spans="1:13" s="10" customFormat="1" ht="15.75">
      <c r="A790" s="153"/>
      <c r="B790" s="154"/>
      <c r="C790" s="154"/>
      <c r="D790" s="154"/>
      <c r="E790" s="154"/>
      <c r="F790" s="154"/>
      <c r="G790" s="154"/>
      <c r="H790" s="154"/>
      <c r="I790" s="154"/>
      <c r="J790" s="154"/>
      <c r="K790" s="154"/>
      <c r="L790" s="154"/>
      <c r="M790" s="155"/>
    </row>
    <row r="791" spans="1:13" s="10" customFormat="1" ht="15.75">
      <c r="A791" s="153"/>
      <c r="B791" s="154"/>
      <c r="C791" s="154"/>
      <c r="D791" s="154"/>
      <c r="E791" s="154"/>
      <c r="F791" s="154"/>
      <c r="G791" s="154"/>
      <c r="H791" s="154"/>
      <c r="I791" s="154"/>
      <c r="J791" s="154"/>
      <c r="K791" s="154"/>
      <c r="L791" s="154"/>
      <c r="M791" s="155"/>
    </row>
    <row r="792" spans="1:13" s="10" customFormat="1" ht="15.75">
      <c r="A792" s="153"/>
      <c r="B792" s="154"/>
      <c r="C792" s="154"/>
      <c r="D792" s="154"/>
      <c r="E792" s="154"/>
      <c r="F792" s="154"/>
      <c r="G792" s="154"/>
      <c r="H792" s="154"/>
      <c r="I792" s="154"/>
      <c r="J792" s="154"/>
      <c r="K792" s="154"/>
      <c r="L792" s="154"/>
      <c r="M792" s="155"/>
    </row>
    <row r="793" spans="1:13" s="10" customFormat="1" thickBot="1">
      <c r="A793" s="156"/>
      <c r="B793" s="157"/>
      <c r="C793" s="157"/>
      <c r="D793" s="157"/>
      <c r="E793" s="157"/>
      <c r="F793" s="157"/>
      <c r="G793" s="157"/>
      <c r="H793" s="157"/>
      <c r="I793" s="157"/>
      <c r="J793" s="157"/>
      <c r="K793" s="157"/>
      <c r="L793" s="157"/>
      <c r="M793" s="158"/>
    </row>
    <row r="794" spans="1:13" s="27" customFormat="1" ht="12.75">
      <c r="A794" s="147"/>
      <c r="B794" s="148"/>
      <c r="C794" s="148"/>
      <c r="D794" s="148"/>
      <c r="E794" s="148"/>
      <c r="F794" s="148"/>
      <c r="G794" s="148"/>
      <c r="H794" s="148"/>
      <c r="I794" s="148"/>
      <c r="J794" s="148"/>
      <c r="K794" s="148"/>
      <c r="L794" s="148"/>
      <c r="M794" s="149"/>
    </row>
    <row r="795" spans="1:13" s="10" customFormat="1" ht="15.75">
      <c r="A795" s="159" t="s">
        <v>76</v>
      </c>
      <c r="B795" s="55"/>
      <c r="C795" s="55"/>
      <c r="D795" s="55"/>
      <c r="E795" s="55"/>
      <c r="F795" s="55"/>
      <c r="G795" s="55"/>
      <c r="H795" s="55"/>
      <c r="I795" s="55"/>
      <c r="J795" s="55"/>
      <c r="K795" s="55"/>
      <c r="L795" s="55"/>
      <c r="M795" s="58"/>
    </row>
    <row r="796" spans="1:13" s="10" customFormat="1" ht="15.75">
      <c r="A796" s="708" t="s">
        <v>77</v>
      </c>
      <c r="B796" s="709"/>
      <c r="C796" s="709"/>
      <c r="D796" s="709"/>
      <c r="E796" s="709"/>
      <c r="F796" s="709"/>
      <c r="G796" s="709"/>
      <c r="H796" s="709"/>
      <c r="I796" s="709"/>
      <c r="J796" s="709"/>
      <c r="K796" s="709"/>
      <c r="L796" s="709"/>
      <c r="M796" s="710"/>
    </row>
    <row r="797" spans="1:13" s="10" customFormat="1" ht="15.75">
      <c r="A797" s="708"/>
      <c r="B797" s="709"/>
      <c r="C797" s="709"/>
      <c r="D797" s="709"/>
      <c r="E797" s="709"/>
      <c r="F797" s="709"/>
      <c r="G797" s="709"/>
      <c r="H797" s="709"/>
      <c r="I797" s="709"/>
      <c r="J797" s="709"/>
      <c r="K797" s="709"/>
      <c r="L797" s="709"/>
      <c r="M797" s="710"/>
    </row>
    <row r="798" spans="1:13" s="10" customFormat="1" ht="15.75">
      <c r="A798" s="711" t="s">
        <v>78</v>
      </c>
      <c r="B798" s="712"/>
      <c r="C798" s="712"/>
      <c r="D798" s="712"/>
      <c r="E798" s="712"/>
      <c r="F798" s="712"/>
      <c r="G798" s="712"/>
      <c r="H798" s="712"/>
      <c r="I798" s="712"/>
      <c r="J798" s="712"/>
      <c r="K798" s="712"/>
      <c r="L798" s="712"/>
      <c r="M798" s="713"/>
    </row>
    <row r="799" spans="1:13" s="10" customFormat="1" ht="15.75">
      <c r="A799" s="711"/>
      <c r="B799" s="712"/>
      <c r="C799" s="712"/>
      <c r="D799" s="712"/>
      <c r="E799" s="712"/>
      <c r="F799" s="712"/>
      <c r="G799" s="712"/>
      <c r="H799" s="712"/>
      <c r="I799" s="712"/>
      <c r="J799" s="712"/>
      <c r="K799" s="712"/>
      <c r="L799" s="712"/>
      <c r="M799" s="713"/>
    </row>
    <row r="800" spans="1:13" s="10" customFormat="1" ht="15.75">
      <c r="A800" s="178"/>
      <c r="B800" s="179"/>
      <c r="C800" s="179"/>
      <c r="D800" s="179"/>
      <c r="E800" s="179"/>
      <c r="F800" s="179"/>
      <c r="G800" s="179"/>
      <c r="H800" s="179"/>
      <c r="I800" s="179"/>
      <c r="J800" s="179"/>
      <c r="K800" s="179"/>
      <c r="L800" s="179"/>
      <c r="M800" s="180"/>
    </row>
    <row r="801" spans="1:13" s="10" customFormat="1" ht="15.75">
      <c r="A801" s="159"/>
      <c r="B801" s="55"/>
      <c r="C801" s="55"/>
      <c r="D801" s="55"/>
      <c r="E801" s="55"/>
      <c r="F801" s="55"/>
      <c r="G801" s="55"/>
      <c r="H801" s="55"/>
      <c r="I801" s="55"/>
      <c r="J801" s="55"/>
      <c r="K801" s="55"/>
      <c r="L801" s="55"/>
      <c r="M801" s="58"/>
    </row>
    <row r="802" spans="1:13" s="10" customFormat="1" ht="15.75">
      <c r="A802" s="146"/>
      <c r="B802" s="35"/>
      <c r="C802" s="35"/>
      <c r="D802" s="35" t="s">
        <v>70</v>
      </c>
      <c r="E802" s="46"/>
      <c r="F802" s="46"/>
      <c r="G802" s="35"/>
      <c r="H802" s="35"/>
      <c r="I802" s="35"/>
      <c r="J802" s="35"/>
      <c r="K802" s="35"/>
      <c r="L802" s="35"/>
      <c r="M802" s="37"/>
    </row>
    <row r="803" spans="1:13" s="10" customFormat="1" ht="15.75">
      <c r="A803" s="146"/>
      <c r="B803" s="35"/>
      <c r="C803" s="35"/>
      <c r="D803" s="160" t="s">
        <v>71</v>
      </c>
      <c r="E803" s="35"/>
      <c r="F803" s="35"/>
      <c r="G803" s="160"/>
      <c r="H803" s="160"/>
      <c r="I803" s="160"/>
      <c r="J803" s="35"/>
      <c r="K803" s="35"/>
      <c r="L803" s="35"/>
      <c r="M803" s="37"/>
    </row>
    <row r="804" spans="1:13" s="10" customFormat="1" ht="15.75">
      <c r="A804" s="146"/>
      <c r="B804" s="35"/>
      <c r="C804" s="35"/>
      <c r="D804" s="161" t="s">
        <v>79</v>
      </c>
      <c r="E804" s="35"/>
      <c r="F804" s="35"/>
      <c r="G804" s="161"/>
      <c r="H804" s="161"/>
      <c r="I804" s="161"/>
      <c r="J804" s="35"/>
      <c r="K804" s="35"/>
      <c r="L804" s="35"/>
      <c r="M804" s="37"/>
    </row>
    <row r="805" spans="1:13" s="10" customFormat="1" ht="15.75">
      <c r="A805" s="162"/>
      <c r="B805" s="55"/>
      <c r="C805" s="55"/>
      <c r="D805" s="35" t="s">
        <v>73</v>
      </c>
      <c r="E805" s="35"/>
      <c r="F805" s="35"/>
      <c r="G805" s="35"/>
      <c r="H805" s="35"/>
      <c r="I805" s="35"/>
      <c r="J805" s="55"/>
      <c r="K805" s="55"/>
      <c r="L805" s="55"/>
      <c r="M805" s="58"/>
    </row>
    <row r="806" spans="1:13" s="27" customFormat="1" ht="12.75">
      <c r="A806" s="163"/>
      <c r="B806" s="50"/>
      <c r="C806" s="50"/>
      <c r="D806" s="50"/>
      <c r="E806" s="148"/>
      <c r="F806" s="148"/>
      <c r="G806" s="148"/>
      <c r="H806" s="148"/>
      <c r="I806" s="148"/>
      <c r="J806" s="50"/>
      <c r="K806" s="50"/>
      <c r="L806" s="50"/>
      <c r="M806" s="51"/>
    </row>
    <row r="807" spans="1:13" s="167" customFormat="1" ht="12.75">
      <c r="A807" s="164" t="s">
        <v>80</v>
      </c>
      <c r="B807" s="165"/>
      <c r="C807" s="165"/>
      <c r="D807" s="166"/>
      <c r="E807" s="166"/>
      <c r="F807" s="166"/>
      <c r="G807" s="166"/>
      <c r="H807" s="166"/>
      <c r="I807" s="714"/>
      <c r="J807" s="714"/>
      <c r="K807" s="714"/>
      <c r="L807" s="714"/>
      <c r="M807" s="715"/>
    </row>
    <row r="808" spans="1:13" s="167" customFormat="1" ht="13.5" thickBot="1">
      <c r="A808" s="168" t="s">
        <v>81</v>
      </c>
      <c r="B808" s="169"/>
      <c r="C808" s="169"/>
      <c r="D808" s="170"/>
      <c r="E808" s="170"/>
      <c r="F808" s="170"/>
      <c r="G808" s="170"/>
      <c r="H808" s="170"/>
      <c r="I808" s="716"/>
      <c r="J808" s="716"/>
      <c r="K808" s="716"/>
      <c r="L808" s="716"/>
      <c r="M808" s="717"/>
    </row>
    <row r="809" spans="1:13">
      <c r="A809" s="803"/>
      <c r="B809" s="804"/>
      <c r="C809" s="809"/>
      <c r="D809" s="809"/>
      <c r="E809" s="809"/>
      <c r="F809" s="809"/>
      <c r="G809" s="809"/>
      <c r="H809" s="809"/>
      <c r="I809" s="810"/>
      <c r="J809" s="811" t="s">
        <v>7</v>
      </c>
      <c r="K809" s="813"/>
      <c r="L809" s="814"/>
      <c r="M809" s="815"/>
    </row>
    <row r="810" spans="1:13">
      <c r="A810" s="805"/>
      <c r="B810" s="806"/>
      <c r="C810" s="819" t="s">
        <v>8</v>
      </c>
      <c r="D810" s="819"/>
      <c r="E810" s="819"/>
      <c r="F810" s="819"/>
      <c r="G810" s="819"/>
      <c r="H810" s="819"/>
      <c r="I810" s="820"/>
      <c r="J810" s="812"/>
      <c r="K810" s="816"/>
      <c r="L810" s="817"/>
      <c r="M810" s="818"/>
    </row>
    <row r="811" spans="1:13">
      <c r="A811" s="805"/>
      <c r="B811" s="806"/>
      <c r="C811" s="819" t="s">
        <v>0</v>
      </c>
      <c r="D811" s="819"/>
      <c r="E811" s="819"/>
      <c r="F811" s="819"/>
      <c r="G811" s="819"/>
      <c r="H811" s="819"/>
      <c r="I811" s="820"/>
      <c r="J811" s="821" t="s">
        <v>9</v>
      </c>
      <c r="K811" s="833"/>
      <c r="L811" s="834"/>
      <c r="M811" s="835"/>
    </row>
    <row r="812" spans="1:13">
      <c r="A812" s="805"/>
      <c r="B812" s="806"/>
      <c r="C812" s="819" t="s">
        <v>10</v>
      </c>
      <c r="D812" s="819"/>
      <c r="E812" s="819"/>
      <c r="F812" s="819"/>
      <c r="G812" s="819"/>
      <c r="H812" s="819"/>
      <c r="I812" s="820"/>
      <c r="J812" s="822"/>
      <c r="K812" s="836"/>
      <c r="L812" s="837"/>
      <c r="M812" s="838"/>
    </row>
    <row r="813" spans="1:13">
      <c r="A813" s="805"/>
      <c r="B813" s="806"/>
      <c r="C813" s="819" t="s">
        <v>11</v>
      </c>
      <c r="D813" s="819"/>
      <c r="E813" s="819"/>
      <c r="F813" s="819"/>
      <c r="G813" s="819"/>
      <c r="H813" s="819"/>
      <c r="I813" s="820"/>
      <c r="J813" s="821" t="s">
        <v>12</v>
      </c>
      <c r="K813" s="840"/>
      <c r="L813" s="840" t="s">
        <v>13</v>
      </c>
      <c r="M813" s="842"/>
    </row>
    <row r="814" spans="1:13" ht="17.25" thickBot="1">
      <c r="A814" s="807"/>
      <c r="B814" s="808"/>
      <c r="C814" s="2"/>
      <c r="D814" s="2"/>
      <c r="E814" s="2"/>
      <c r="F814" s="2"/>
      <c r="G814" s="2"/>
      <c r="H814" s="2"/>
      <c r="I814" s="3"/>
      <c r="J814" s="839"/>
      <c r="K814" s="841"/>
      <c r="L814" s="841"/>
      <c r="M814" s="843"/>
    </row>
    <row r="815" spans="1:13" s="10" customFormat="1" ht="15.75">
      <c r="A815" s="4"/>
      <c r="B815" s="5"/>
      <c r="C815" s="5"/>
      <c r="D815" s="5"/>
      <c r="E815" s="5"/>
      <c r="F815" s="5"/>
      <c r="G815" s="6"/>
      <c r="H815" s="5"/>
      <c r="I815" s="5"/>
      <c r="J815" s="7" t="s">
        <v>14</v>
      </c>
      <c r="K815" s="8"/>
      <c r="L815" s="8"/>
      <c r="M815" s="9"/>
    </row>
    <row r="816" spans="1:13" s="10" customFormat="1" ht="15.75">
      <c r="A816" s="11"/>
      <c r="B816" s="12"/>
      <c r="C816" s="12"/>
      <c r="D816" s="12"/>
      <c r="E816" s="12"/>
      <c r="F816" s="12"/>
      <c r="G816" s="13"/>
      <c r="H816" s="12"/>
      <c r="I816" s="12"/>
      <c r="J816" s="14"/>
      <c r="K816" s="15" t="s">
        <v>15</v>
      </c>
      <c r="L816" s="15" t="s">
        <v>16</v>
      </c>
      <c r="M816" s="16" t="s">
        <v>17</v>
      </c>
    </row>
    <row r="817" spans="1:13" s="10" customFormat="1" ht="15.75">
      <c r="A817" s="823" t="s">
        <v>18</v>
      </c>
      <c r="B817" s="824"/>
      <c r="C817" s="824"/>
      <c r="D817" s="824"/>
      <c r="E817" s="12" t="s">
        <v>19</v>
      </c>
      <c r="F817" s="12"/>
      <c r="G817" s="17"/>
      <c r="H817" s="825" t="s">
        <v>20</v>
      </c>
      <c r="I817" s="825"/>
      <c r="J817" s="18" t="s">
        <v>19</v>
      </c>
      <c r="K817" s="15"/>
      <c r="L817" s="15"/>
      <c r="M817" s="16"/>
    </row>
    <row r="818" spans="1:13" s="10" customFormat="1" ht="15.75">
      <c r="A818" s="19" t="s">
        <v>21</v>
      </c>
      <c r="B818" s="20"/>
      <c r="C818" s="826"/>
      <c r="D818" s="826"/>
      <c r="E818" s="187"/>
      <c r="F818" s="21"/>
      <c r="G818" s="20"/>
      <c r="H818" s="17"/>
      <c r="I818" s="22" t="s">
        <v>22</v>
      </c>
      <c r="J818" s="23"/>
      <c r="K818" s="187"/>
      <c r="L818" s="187"/>
      <c r="M818" s="24"/>
    </row>
    <row r="819" spans="1:13" s="27" customFormat="1" ht="13.5" thickBot="1">
      <c r="A819" s="25"/>
      <c r="B819" s="26"/>
      <c r="C819" s="188"/>
      <c r="D819" s="188"/>
      <c r="E819" s="188"/>
      <c r="F819" s="188"/>
      <c r="G819" s="26"/>
      <c r="H819" s="188"/>
      <c r="I819" s="26"/>
      <c r="J819" s="188"/>
      <c r="K819" s="827"/>
      <c r="L819" s="827"/>
      <c r="M819" s="828"/>
    </row>
    <row r="820" spans="1:13" s="27" customFormat="1" ht="12.75">
      <c r="A820" s="28"/>
      <c r="B820" s="29"/>
      <c r="C820" s="29"/>
      <c r="D820" s="29"/>
      <c r="E820" s="29"/>
      <c r="F820" s="29"/>
      <c r="G820" s="29"/>
      <c r="H820" s="29"/>
      <c r="I820" s="29"/>
      <c r="J820" s="29"/>
      <c r="K820" s="29"/>
      <c r="L820" s="29"/>
      <c r="M820" s="30"/>
    </row>
    <row r="821" spans="1:13" s="10" customFormat="1" ht="15.75">
      <c r="A821" s="31" t="s">
        <v>23</v>
      </c>
      <c r="B821" s="32"/>
      <c r="C821" s="33" t="s">
        <v>13</v>
      </c>
      <c r="D821" s="34"/>
      <c r="E821" s="35"/>
      <c r="F821" s="35"/>
      <c r="G821" s="36"/>
      <c r="H821" s="36"/>
      <c r="I821" s="36"/>
      <c r="J821" s="36"/>
      <c r="K821" s="36"/>
      <c r="L821" s="36"/>
      <c r="M821" s="37"/>
    </row>
    <row r="822" spans="1:13" s="10" customFormat="1" ht="15.75">
      <c r="A822" s="38" t="s">
        <v>24</v>
      </c>
      <c r="B822" s="39"/>
      <c r="C822" s="829" t="e">
        <f>+C721</f>
        <v>#REF!</v>
      </c>
      <c r="D822" s="829"/>
      <c r="E822" s="829"/>
      <c r="F822" s="829"/>
      <c r="G822" s="829"/>
      <c r="H822" s="829"/>
      <c r="I822" s="829"/>
      <c r="J822" s="829"/>
      <c r="K822" s="829"/>
      <c r="L822" s="829"/>
      <c r="M822" s="830"/>
    </row>
    <row r="823" spans="1:13" s="10" customFormat="1" ht="15.75">
      <c r="A823" s="38"/>
      <c r="B823" s="39"/>
      <c r="C823" s="829"/>
      <c r="D823" s="829"/>
      <c r="E823" s="829"/>
      <c r="F823" s="829"/>
      <c r="G823" s="829"/>
      <c r="H823" s="829"/>
      <c r="I823" s="829"/>
      <c r="J823" s="829"/>
      <c r="K823" s="829"/>
      <c r="L823" s="829"/>
      <c r="M823" s="830"/>
    </row>
    <row r="824" spans="1:13" s="27" customFormat="1" ht="12.75">
      <c r="A824" s="40"/>
      <c r="B824" s="41"/>
      <c r="C824" s="42"/>
      <c r="D824" s="42"/>
      <c r="E824" s="42"/>
      <c r="F824" s="42"/>
      <c r="G824" s="42"/>
      <c r="H824" s="42"/>
      <c r="I824" s="42"/>
      <c r="J824" s="42"/>
      <c r="K824" s="42"/>
      <c r="L824" s="42"/>
      <c r="M824" s="43"/>
    </row>
    <row r="825" spans="1:13" s="10" customFormat="1" ht="15.75">
      <c r="A825" s="38" t="s">
        <v>25</v>
      </c>
      <c r="B825" s="44"/>
      <c r="C825" s="45"/>
      <c r="D825" s="45"/>
      <c r="E825" s="45"/>
      <c r="F825" s="45"/>
      <c r="G825" s="45"/>
      <c r="H825" s="46"/>
      <c r="I825" s="33" t="s">
        <v>26</v>
      </c>
      <c r="J825" s="45"/>
      <c r="K825" s="45"/>
      <c r="L825" s="45"/>
      <c r="M825" s="47"/>
    </row>
    <row r="826" spans="1:13" s="27" customFormat="1" ht="12.75">
      <c r="A826" s="40"/>
      <c r="B826" s="41"/>
      <c r="C826" s="42"/>
      <c r="D826" s="42"/>
      <c r="E826" s="42"/>
      <c r="F826" s="42"/>
      <c r="G826" s="42"/>
      <c r="H826" s="42"/>
      <c r="I826" s="42"/>
      <c r="J826" s="42"/>
      <c r="K826" s="42"/>
      <c r="L826" s="42"/>
      <c r="M826" s="43"/>
    </row>
    <row r="827" spans="1:13" s="10" customFormat="1" ht="15.75">
      <c r="A827" s="38" t="s">
        <v>27</v>
      </c>
      <c r="B827" s="44"/>
      <c r="C827" s="48"/>
      <c r="D827" s="48"/>
      <c r="E827" s="48"/>
      <c r="F827" s="48"/>
      <c r="G827" s="48"/>
      <c r="H827" s="48"/>
      <c r="I827" s="48"/>
      <c r="J827" s="48"/>
      <c r="K827" s="48"/>
      <c r="L827" s="48"/>
      <c r="M827" s="49"/>
    </row>
    <row r="828" spans="1:13" s="27" customFormat="1" ht="12.75">
      <c r="A828" s="40"/>
      <c r="B828" s="41"/>
      <c r="C828" s="50"/>
      <c r="D828" s="50"/>
      <c r="E828" s="50"/>
      <c r="F828" s="50"/>
      <c r="G828" s="50"/>
      <c r="H828" s="50"/>
      <c r="I828" s="50"/>
      <c r="J828" s="50"/>
      <c r="K828" s="50"/>
      <c r="L828" s="50"/>
      <c r="M828" s="51"/>
    </row>
    <row r="829" spans="1:13" s="10" customFormat="1" ht="15.75">
      <c r="A829" s="38" t="s">
        <v>28</v>
      </c>
      <c r="B829" s="44"/>
      <c r="C829" s="48"/>
      <c r="D829" s="48"/>
      <c r="E829" s="48"/>
      <c r="F829" s="48"/>
      <c r="G829" s="48"/>
      <c r="H829" s="48"/>
      <c r="I829" s="48"/>
      <c r="J829" s="52" t="s">
        <v>29</v>
      </c>
      <c r="K829" s="53"/>
      <c r="L829" s="52" t="s">
        <v>13</v>
      </c>
      <c r="M829" s="54"/>
    </row>
    <row r="830" spans="1:13" s="27" customFormat="1" ht="12.75">
      <c r="A830" s="40"/>
      <c r="B830" s="41"/>
      <c r="C830" s="50"/>
      <c r="D830" s="50"/>
      <c r="E830" s="50"/>
      <c r="F830" s="50"/>
      <c r="G830" s="50"/>
      <c r="H830" s="50"/>
      <c r="I830" s="50"/>
      <c r="J830" s="50"/>
      <c r="K830" s="50"/>
      <c r="L830" s="50"/>
      <c r="M830" s="51"/>
    </row>
    <row r="831" spans="1:13" s="10" customFormat="1" ht="15.75">
      <c r="A831" s="38" t="s">
        <v>30</v>
      </c>
      <c r="B831" s="39"/>
      <c r="C831" s="55"/>
      <c r="D831" s="55"/>
      <c r="E831" s="56"/>
      <c r="F831" s="57"/>
      <c r="G831" s="46"/>
      <c r="H831" s="48"/>
      <c r="I831" s="48"/>
      <c r="J831" s="35"/>
      <c r="K831" s="55"/>
      <c r="L831" s="55"/>
      <c r="M831" s="58"/>
    </row>
    <row r="832" spans="1:13" s="10" customFormat="1" ht="15.75">
      <c r="A832" s="59"/>
      <c r="B832" s="60"/>
      <c r="C832" s="189"/>
      <c r="D832" s="189"/>
      <c r="E832" s="831" t="s">
        <v>31</v>
      </c>
      <c r="F832" s="832"/>
      <c r="G832" s="832"/>
      <c r="H832" s="189" t="s">
        <v>16</v>
      </c>
      <c r="I832" s="189" t="s">
        <v>17</v>
      </c>
      <c r="J832" s="61"/>
      <c r="K832" s="189"/>
      <c r="L832" s="189"/>
      <c r="M832" s="62"/>
    </row>
    <row r="833" spans="1:13" s="10" customFormat="1" ht="15.75">
      <c r="A833" s="786" t="s">
        <v>32</v>
      </c>
      <c r="B833" s="787"/>
      <c r="C833" s="787"/>
      <c r="D833" s="787"/>
      <c r="E833" s="787"/>
      <c r="F833" s="787"/>
      <c r="G833" s="787"/>
      <c r="H833" s="787"/>
      <c r="I833" s="787"/>
      <c r="J833" s="787"/>
      <c r="K833" s="787"/>
      <c r="L833" s="787"/>
      <c r="M833" s="788"/>
    </row>
    <row r="834" spans="1:13" s="27" customFormat="1" ht="13.5" thickBot="1">
      <c r="A834" s="63"/>
      <c r="B834" s="64"/>
      <c r="C834" s="64"/>
      <c r="D834" s="64"/>
      <c r="E834" s="64"/>
      <c r="F834" s="64"/>
      <c r="G834" s="64"/>
      <c r="H834" s="64"/>
      <c r="I834" s="64"/>
      <c r="J834" s="64"/>
      <c r="K834" s="64"/>
      <c r="L834" s="64"/>
      <c r="M834" s="65"/>
    </row>
    <row r="835" spans="1:13" s="10" customFormat="1" ht="32.25" thickBot="1">
      <c r="A835" s="66" t="s">
        <v>1</v>
      </c>
      <c r="B835" s="789" t="s">
        <v>33</v>
      </c>
      <c r="C835" s="790"/>
      <c r="D835" s="790"/>
      <c r="E835" s="790"/>
      <c r="F835" s="790"/>
      <c r="G835" s="790"/>
      <c r="H835" s="790"/>
      <c r="I835" s="67"/>
      <c r="J835" s="68" t="s">
        <v>34</v>
      </c>
      <c r="K835" s="791" t="s">
        <v>35</v>
      </c>
      <c r="L835" s="792"/>
      <c r="M835" s="66" t="s">
        <v>36</v>
      </c>
    </row>
    <row r="836" spans="1:13" s="10" customFormat="1" ht="33" customHeight="1" thickBot="1">
      <c r="A836" s="69"/>
      <c r="B836" s="793" t="e">
        <f>+#REF!</f>
        <v>#REF!</v>
      </c>
      <c r="C836" s="794"/>
      <c r="D836" s="794"/>
      <c r="E836" s="794"/>
      <c r="F836" s="794"/>
      <c r="G836" s="794"/>
      <c r="H836" s="794"/>
      <c r="I836" s="795"/>
      <c r="J836" s="70"/>
      <c r="K836" s="796" t="e">
        <f>+#REF!</f>
        <v>#REF!</v>
      </c>
      <c r="L836" s="797"/>
      <c r="M836" s="71" t="e">
        <f>+#REF!</f>
        <v>#REF!</v>
      </c>
    </row>
    <row r="837" spans="1:13" s="10" customFormat="1" ht="15.75">
      <c r="A837" s="72"/>
      <c r="B837" s="73"/>
      <c r="C837" s="73"/>
      <c r="D837" s="73"/>
      <c r="E837" s="73"/>
      <c r="F837" s="73"/>
      <c r="G837" s="73"/>
      <c r="H837" s="73"/>
      <c r="I837" s="73"/>
      <c r="J837" s="73"/>
      <c r="K837" s="73"/>
      <c r="L837" s="73"/>
      <c r="M837" s="74"/>
    </row>
    <row r="838" spans="1:13" s="10" customFormat="1" thickBot="1">
      <c r="A838" s="75" t="s">
        <v>37</v>
      </c>
      <c r="B838" s="76"/>
      <c r="C838" s="76"/>
      <c r="D838" s="76"/>
      <c r="E838" s="76"/>
      <c r="F838" s="76"/>
      <c r="G838" s="76"/>
      <c r="H838" s="76"/>
      <c r="I838" s="76"/>
      <c r="J838" s="76"/>
      <c r="K838" s="76"/>
      <c r="L838" s="76"/>
      <c r="M838" s="77"/>
    </row>
    <row r="839" spans="1:13" s="10" customFormat="1" thickBot="1">
      <c r="A839" s="798" t="s">
        <v>33</v>
      </c>
      <c r="B839" s="799"/>
      <c r="C839" s="799"/>
      <c r="D839" s="799"/>
      <c r="E839" s="799"/>
      <c r="F839" s="799"/>
      <c r="G839" s="800"/>
      <c r="H839" s="801" t="s">
        <v>38</v>
      </c>
      <c r="I839" s="800"/>
      <c r="J839" s="78" t="s">
        <v>39</v>
      </c>
      <c r="K839" s="801" t="s">
        <v>40</v>
      </c>
      <c r="L839" s="800"/>
      <c r="M839" s="79" t="s">
        <v>41</v>
      </c>
    </row>
    <row r="840" spans="1:13" s="10" customFormat="1" ht="15.75">
      <c r="A840" s="779"/>
      <c r="B840" s="780"/>
      <c r="C840" s="780"/>
      <c r="D840" s="780"/>
      <c r="E840" s="780"/>
      <c r="F840" s="780"/>
      <c r="G840" s="781"/>
      <c r="H840" s="782"/>
      <c r="I840" s="783"/>
      <c r="J840" s="80"/>
      <c r="K840" s="784"/>
      <c r="L840" s="785"/>
      <c r="M840" s="81">
        <f t="shared" ref="M840:M845" si="9">+J840*K840</f>
        <v>0</v>
      </c>
    </row>
    <row r="841" spans="1:13" s="10" customFormat="1" ht="15.75">
      <c r="A841" s="770"/>
      <c r="B841" s="771"/>
      <c r="C841" s="771"/>
      <c r="D841" s="771"/>
      <c r="E841" s="771"/>
      <c r="F841" s="771"/>
      <c r="G841" s="772"/>
      <c r="H841" s="768"/>
      <c r="I841" s="768"/>
      <c r="J841" s="80"/>
      <c r="K841" s="769"/>
      <c r="L841" s="769"/>
      <c r="M841" s="81">
        <f t="shared" si="9"/>
        <v>0</v>
      </c>
    </row>
    <row r="842" spans="1:13" s="10" customFormat="1" ht="15.75">
      <c r="A842" s="770"/>
      <c r="B842" s="771"/>
      <c r="C842" s="771"/>
      <c r="D842" s="771"/>
      <c r="E842" s="771"/>
      <c r="F842" s="771"/>
      <c r="G842" s="772"/>
      <c r="H842" s="768"/>
      <c r="I842" s="768"/>
      <c r="J842" s="80"/>
      <c r="K842" s="769"/>
      <c r="L842" s="769"/>
      <c r="M842" s="81">
        <f t="shared" si="9"/>
        <v>0</v>
      </c>
    </row>
    <row r="843" spans="1:13" s="10" customFormat="1" ht="15.75">
      <c r="A843" s="770"/>
      <c r="B843" s="771"/>
      <c r="C843" s="771"/>
      <c r="D843" s="771"/>
      <c r="E843" s="771"/>
      <c r="F843" s="771"/>
      <c r="G843" s="772"/>
      <c r="H843" s="768"/>
      <c r="I843" s="768"/>
      <c r="J843" s="82"/>
      <c r="K843" s="769"/>
      <c r="L843" s="769"/>
      <c r="M843" s="81">
        <f t="shared" si="9"/>
        <v>0</v>
      </c>
    </row>
    <row r="844" spans="1:13" s="10" customFormat="1" ht="15.75">
      <c r="A844" s="770"/>
      <c r="B844" s="771"/>
      <c r="C844" s="771"/>
      <c r="D844" s="802"/>
      <c r="E844" s="771"/>
      <c r="F844" s="771"/>
      <c r="G844" s="772"/>
      <c r="H844" s="768"/>
      <c r="I844" s="768"/>
      <c r="J844" s="82"/>
      <c r="K844" s="769"/>
      <c r="L844" s="769"/>
      <c r="M844" s="81">
        <f t="shared" si="9"/>
        <v>0</v>
      </c>
    </row>
    <row r="845" spans="1:13" s="10" customFormat="1" ht="15.75">
      <c r="A845" s="766"/>
      <c r="B845" s="767"/>
      <c r="C845" s="767"/>
      <c r="D845" s="83"/>
      <c r="E845" s="84"/>
      <c r="F845" s="84"/>
      <c r="G845" s="85"/>
      <c r="H845" s="768"/>
      <c r="I845" s="768"/>
      <c r="J845" s="86"/>
      <c r="K845" s="769"/>
      <c r="L845" s="769"/>
      <c r="M845" s="81">
        <f t="shared" si="9"/>
        <v>0</v>
      </c>
    </row>
    <row r="846" spans="1:13" s="10" customFormat="1" thickBot="1">
      <c r="A846" s="770" t="s">
        <v>43</v>
      </c>
      <c r="B846" s="771"/>
      <c r="C846" s="771"/>
      <c r="D846" s="771"/>
      <c r="E846" s="771"/>
      <c r="F846" s="771"/>
      <c r="G846" s="772"/>
      <c r="H846" s="773"/>
      <c r="I846" s="774"/>
      <c r="J846" s="87"/>
      <c r="K846" s="775">
        <v>0.05</v>
      </c>
      <c r="L846" s="776"/>
      <c r="M846" s="88">
        <f>M871*K846</f>
        <v>1200</v>
      </c>
    </row>
    <row r="847" spans="1:13" s="10" customFormat="1" thickBot="1">
      <c r="A847" s="724" t="s">
        <v>44</v>
      </c>
      <c r="B847" s="725"/>
      <c r="C847" s="725"/>
      <c r="D847" s="725"/>
      <c r="E847" s="725"/>
      <c r="F847" s="725"/>
      <c r="G847" s="725"/>
      <c r="H847" s="725"/>
      <c r="I847" s="725"/>
      <c r="J847" s="725"/>
      <c r="K847" s="725"/>
      <c r="L847" s="726"/>
      <c r="M847" s="173">
        <f>SUM(M840:M846)</f>
        <v>1200</v>
      </c>
    </row>
    <row r="848" spans="1:13" s="27" customFormat="1" ht="12.75">
      <c r="A848" s="90"/>
      <c r="B848" s="64"/>
      <c r="C848" s="64"/>
      <c r="D848" s="64"/>
      <c r="E848" s="64"/>
      <c r="F848" s="64"/>
      <c r="G848" s="64"/>
      <c r="H848" s="64"/>
      <c r="I848" s="64"/>
      <c r="J848" s="64"/>
      <c r="K848" s="64"/>
      <c r="L848" s="64"/>
      <c r="M848" s="65"/>
    </row>
    <row r="849" spans="1:13" s="10" customFormat="1" thickBot="1">
      <c r="A849" s="91" t="s">
        <v>45</v>
      </c>
      <c r="B849" s="92"/>
      <c r="C849" s="92"/>
      <c r="D849" s="92"/>
      <c r="E849" s="92"/>
      <c r="F849" s="92"/>
      <c r="G849" s="92"/>
      <c r="H849" s="92"/>
      <c r="I849" s="92"/>
      <c r="J849" s="92"/>
      <c r="K849" s="92"/>
      <c r="L849" s="92"/>
      <c r="M849" s="93"/>
    </row>
    <row r="850" spans="1:13" s="10" customFormat="1" ht="15.75">
      <c r="A850" s="752" t="s">
        <v>33</v>
      </c>
      <c r="B850" s="753"/>
      <c r="C850" s="753"/>
      <c r="D850" s="753"/>
      <c r="E850" s="753"/>
      <c r="F850" s="753"/>
      <c r="G850" s="753"/>
      <c r="H850" s="777"/>
      <c r="I850" s="185" t="s">
        <v>35</v>
      </c>
      <c r="J850" s="94" t="s">
        <v>36</v>
      </c>
      <c r="K850" s="778" t="s">
        <v>46</v>
      </c>
      <c r="L850" s="777"/>
      <c r="M850" s="95" t="s">
        <v>41</v>
      </c>
    </row>
    <row r="851" spans="1:13" s="10" customFormat="1" ht="15.75">
      <c r="A851" s="738" t="s">
        <v>96</v>
      </c>
      <c r="B851" s="739"/>
      <c r="C851" s="739"/>
      <c r="D851" s="739"/>
      <c r="E851" s="739"/>
      <c r="F851" s="739"/>
      <c r="G851" s="739"/>
      <c r="H851" s="740"/>
      <c r="I851" s="53" t="s">
        <v>93</v>
      </c>
      <c r="J851" s="98">
        <v>1</v>
      </c>
      <c r="K851" s="741">
        <v>143000</v>
      </c>
      <c r="L851" s="742"/>
      <c r="M851" s="171">
        <f t="shared" ref="M851:M856" si="10">+J851*K851</f>
        <v>143000</v>
      </c>
    </row>
    <row r="852" spans="1:13" s="10" customFormat="1" ht="15.75">
      <c r="A852" s="738"/>
      <c r="B852" s="739"/>
      <c r="C852" s="739"/>
      <c r="D852" s="739"/>
      <c r="E852" s="739"/>
      <c r="F852" s="739"/>
      <c r="G852" s="739"/>
      <c r="H852" s="740"/>
      <c r="I852" s="53"/>
      <c r="J852" s="98"/>
      <c r="K852" s="741"/>
      <c r="L852" s="742"/>
      <c r="M852" s="171">
        <f t="shared" si="10"/>
        <v>0</v>
      </c>
    </row>
    <row r="853" spans="1:13" s="10" customFormat="1" ht="15.75">
      <c r="A853" s="738"/>
      <c r="B853" s="739"/>
      <c r="C853" s="739"/>
      <c r="D853" s="739"/>
      <c r="E853" s="739"/>
      <c r="F853" s="739"/>
      <c r="G853" s="739"/>
      <c r="H853" s="740"/>
      <c r="I853" s="53"/>
      <c r="J853" s="98"/>
      <c r="K853" s="741"/>
      <c r="L853" s="742"/>
      <c r="M853" s="171">
        <f t="shared" si="10"/>
        <v>0</v>
      </c>
    </row>
    <row r="854" spans="1:13" s="10" customFormat="1" ht="15.75">
      <c r="A854" s="738"/>
      <c r="B854" s="739"/>
      <c r="C854" s="739"/>
      <c r="D854" s="739"/>
      <c r="E854" s="739"/>
      <c r="F854" s="739"/>
      <c r="G854" s="739"/>
      <c r="H854" s="740"/>
      <c r="I854" s="53"/>
      <c r="J854" s="98"/>
      <c r="K854" s="741"/>
      <c r="L854" s="742"/>
      <c r="M854" s="171">
        <f t="shared" si="10"/>
        <v>0</v>
      </c>
    </row>
    <row r="855" spans="1:13" s="10" customFormat="1" ht="15.75">
      <c r="A855" s="738"/>
      <c r="B855" s="739"/>
      <c r="C855" s="739"/>
      <c r="D855" s="739"/>
      <c r="E855" s="739"/>
      <c r="F855" s="739"/>
      <c r="G855" s="739"/>
      <c r="H855" s="740"/>
      <c r="I855" s="53"/>
      <c r="J855" s="98"/>
      <c r="K855" s="741"/>
      <c r="L855" s="742"/>
      <c r="M855" s="171">
        <f t="shared" si="10"/>
        <v>0</v>
      </c>
    </row>
    <row r="856" spans="1:13" s="10" customFormat="1" thickBot="1">
      <c r="A856" s="738"/>
      <c r="B856" s="739"/>
      <c r="C856" s="739"/>
      <c r="D856" s="739"/>
      <c r="E856" s="739"/>
      <c r="F856" s="739"/>
      <c r="G856" s="739"/>
      <c r="H856" s="740"/>
      <c r="I856" s="53"/>
      <c r="J856" s="98"/>
      <c r="K856" s="844"/>
      <c r="L856" s="845"/>
      <c r="M856" s="171">
        <f t="shared" si="10"/>
        <v>0</v>
      </c>
    </row>
    <row r="857" spans="1:13" s="10" customFormat="1" thickBot="1">
      <c r="A857" s="724" t="s">
        <v>44</v>
      </c>
      <c r="B857" s="725"/>
      <c r="C857" s="725"/>
      <c r="D857" s="725"/>
      <c r="E857" s="725"/>
      <c r="F857" s="725"/>
      <c r="G857" s="725"/>
      <c r="H857" s="725"/>
      <c r="I857" s="725"/>
      <c r="J857" s="725"/>
      <c r="K857" s="725"/>
      <c r="L857" s="726"/>
      <c r="M857" s="173">
        <f>SUM(M851:M856)</f>
        <v>143000</v>
      </c>
    </row>
    <row r="858" spans="1:13" s="27" customFormat="1" ht="12.75">
      <c r="A858" s="63"/>
      <c r="B858" s="64"/>
      <c r="C858" s="64"/>
      <c r="D858" s="64"/>
      <c r="E858" s="64"/>
      <c r="F858" s="64"/>
      <c r="G858" s="64"/>
      <c r="H858" s="64"/>
      <c r="I858" s="64"/>
      <c r="J858" s="64"/>
      <c r="K858" s="64"/>
      <c r="L858" s="64"/>
      <c r="M858" s="65"/>
    </row>
    <row r="859" spans="1:13" s="10" customFormat="1" thickBot="1">
      <c r="A859" s="91" t="s">
        <v>47</v>
      </c>
      <c r="B859" s="92"/>
      <c r="C859" s="92"/>
      <c r="D859" s="92"/>
      <c r="E859" s="92"/>
      <c r="F859" s="92"/>
      <c r="G859" s="92"/>
      <c r="H859" s="92"/>
      <c r="I859" s="92"/>
      <c r="J859" s="92"/>
      <c r="K859" s="92"/>
      <c r="L859" s="92"/>
      <c r="M859" s="93"/>
    </row>
    <row r="860" spans="1:13" s="10" customFormat="1" ht="15.75">
      <c r="A860" s="727" t="s">
        <v>48</v>
      </c>
      <c r="B860" s="728"/>
      <c r="C860" s="728"/>
      <c r="D860" s="728"/>
      <c r="E860" s="728"/>
      <c r="F860" s="729"/>
      <c r="G860" s="106" t="s">
        <v>35</v>
      </c>
      <c r="H860" s="107" t="s">
        <v>49</v>
      </c>
      <c r="I860" s="108" t="s">
        <v>50</v>
      </c>
      <c r="J860" s="106" t="s">
        <v>51</v>
      </c>
      <c r="K860" s="730" t="s">
        <v>52</v>
      </c>
      <c r="L860" s="729"/>
      <c r="M860" s="109" t="s">
        <v>41</v>
      </c>
    </row>
    <row r="861" spans="1:13" s="10" customFormat="1" ht="15.75">
      <c r="A861" s="731" t="s">
        <v>94</v>
      </c>
      <c r="B861" s="732"/>
      <c r="C861" s="732"/>
      <c r="D861" s="732"/>
      <c r="E861" s="732"/>
      <c r="F861" s="733"/>
      <c r="G861" s="110" t="s">
        <v>35</v>
      </c>
      <c r="H861" s="86"/>
      <c r="I861" s="111"/>
      <c r="J861" s="86">
        <f>+H861*I861</f>
        <v>0</v>
      </c>
      <c r="K861" s="734">
        <v>3000</v>
      </c>
      <c r="L861" s="735"/>
      <c r="M861" s="112">
        <f>J861*K861</f>
        <v>0</v>
      </c>
    </row>
    <row r="862" spans="1:13" s="10" customFormat="1" ht="15.75">
      <c r="A862" s="113"/>
      <c r="B862" s="114"/>
      <c r="C862" s="114"/>
      <c r="D862" s="114"/>
      <c r="E862" s="114"/>
      <c r="F862" s="114"/>
      <c r="G862" s="115"/>
      <c r="H862" s="86"/>
      <c r="I862" s="86"/>
      <c r="J862" s="86"/>
      <c r="K862" s="116"/>
      <c r="L862" s="117"/>
      <c r="M862" s="118"/>
    </row>
    <row r="863" spans="1:13" s="10" customFormat="1" thickBot="1">
      <c r="A863" s="181"/>
      <c r="B863" s="182"/>
      <c r="C863" s="182"/>
      <c r="D863" s="182"/>
      <c r="E863" s="182"/>
      <c r="F863" s="182"/>
      <c r="G863" s="119"/>
      <c r="H863" s="119"/>
      <c r="I863" s="119"/>
      <c r="J863" s="119"/>
      <c r="K863" s="736"/>
      <c r="L863" s="737"/>
      <c r="M863" s="120"/>
    </row>
    <row r="864" spans="1:13" s="10" customFormat="1" thickBot="1">
      <c r="A864" s="756" t="s">
        <v>44</v>
      </c>
      <c r="B864" s="750"/>
      <c r="C864" s="750"/>
      <c r="D864" s="750"/>
      <c r="E864" s="750"/>
      <c r="F864" s="750"/>
      <c r="G864" s="750"/>
      <c r="H864" s="750"/>
      <c r="I864" s="750"/>
      <c r="J864" s="750"/>
      <c r="K864" s="750"/>
      <c r="L864" s="751"/>
      <c r="M864" s="174">
        <f>SUM(M861:M863)</f>
        <v>0</v>
      </c>
    </row>
    <row r="865" spans="1:13" s="27" customFormat="1" ht="12.75">
      <c r="A865" s="63"/>
      <c r="B865" s="64"/>
      <c r="C865" s="64"/>
      <c r="D865" s="64"/>
      <c r="E865" s="64"/>
      <c r="F865" s="64"/>
      <c r="G865" s="64"/>
      <c r="H865" s="64"/>
      <c r="I865" s="64"/>
      <c r="J865" s="64"/>
      <c r="K865" s="64"/>
      <c r="L865" s="64"/>
      <c r="M865" s="65"/>
    </row>
    <row r="866" spans="1:13" s="10" customFormat="1" thickBot="1">
      <c r="A866" s="91" t="s">
        <v>54</v>
      </c>
      <c r="B866" s="92"/>
      <c r="C866" s="92"/>
      <c r="D866" s="92"/>
      <c r="E866" s="92"/>
      <c r="F866" s="92"/>
      <c r="G866" s="92"/>
      <c r="H866" s="92"/>
      <c r="I866" s="92"/>
      <c r="J866" s="92"/>
      <c r="K866" s="92"/>
      <c r="L866" s="92"/>
      <c r="M866" s="93"/>
    </row>
    <row r="867" spans="1:13" s="10" customFormat="1" ht="31.5">
      <c r="A867" s="757" t="s">
        <v>55</v>
      </c>
      <c r="B867" s="758"/>
      <c r="C867" s="758"/>
      <c r="D867" s="758"/>
      <c r="E867" s="758"/>
      <c r="F867" s="758"/>
      <c r="G867" s="758"/>
      <c r="H867" s="106" t="s">
        <v>56</v>
      </c>
      <c r="I867" s="108" t="s">
        <v>57</v>
      </c>
      <c r="J867" s="107" t="s">
        <v>58</v>
      </c>
      <c r="K867" s="759" t="s">
        <v>40</v>
      </c>
      <c r="L867" s="760"/>
      <c r="M867" s="122" t="s">
        <v>41</v>
      </c>
    </row>
    <row r="868" spans="1:13" s="10" customFormat="1" ht="15.75">
      <c r="A868" s="761" t="s">
        <v>59</v>
      </c>
      <c r="B868" s="762"/>
      <c r="C868" s="762"/>
      <c r="D868" s="762"/>
      <c r="E868" s="762"/>
      <c r="F868" s="762"/>
      <c r="G868" s="763"/>
      <c r="H868" s="123">
        <v>38918.91891891892</v>
      </c>
      <c r="I868" s="124">
        <v>1.85</v>
      </c>
      <c r="J868" s="125">
        <f>+H868*I868</f>
        <v>72000</v>
      </c>
      <c r="K868" s="764">
        <v>5</v>
      </c>
      <c r="L868" s="765"/>
      <c r="M868" s="126">
        <f>J868/K868</f>
        <v>14400</v>
      </c>
    </row>
    <row r="869" spans="1:13" s="10" customFormat="1" ht="15.75">
      <c r="A869" s="761" t="s">
        <v>60</v>
      </c>
      <c r="B869" s="762"/>
      <c r="C869" s="762"/>
      <c r="D869" s="762"/>
      <c r="E869" s="762"/>
      <c r="F869" s="762"/>
      <c r="G869" s="763"/>
      <c r="H869" s="123">
        <v>25945.945945945947</v>
      </c>
      <c r="I869" s="124">
        <v>1.85</v>
      </c>
      <c r="J869" s="125">
        <f>+H869*I869</f>
        <v>48000.000000000007</v>
      </c>
      <c r="K869" s="764">
        <f>+K868</f>
        <v>5</v>
      </c>
      <c r="L869" s="765"/>
      <c r="M869" s="126">
        <f>J869/K869</f>
        <v>9600.0000000000018</v>
      </c>
    </row>
    <row r="870" spans="1:13" s="10" customFormat="1" thickBot="1">
      <c r="A870" s="748"/>
      <c r="B870" s="749"/>
      <c r="C870" s="749"/>
      <c r="D870" s="749"/>
      <c r="E870" s="749"/>
      <c r="F870" s="749"/>
      <c r="G870" s="749"/>
      <c r="H870" s="119"/>
      <c r="I870" s="119"/>
      <c r="J870" s="119"/>
      <c r="K870" s="736"/>
      <c r="L870" s="737"/>
      <c r="M870" s="120"/>
    </row>
    <row r="871" spans="1:13" s="10" customFormat="1" thickBot="1">
      <c r="A871" s="724" t="s">
        <v>44</v>
      </c>
      <c r="B871" s="725"/>
      <c r="C871" s="725"/>
      <c r="D871" s="725"/>
      <c r="E871" s="725"/>
      <c r="F871" s="725"/>
      <c r="G871" s="725"/>
      <c r="H871" s="750"/>
      <c r="I871" s="750"/>
      <c r="J871" s="750"/>
      <c r="K871" s="750"/>
      <c r="L871" s="751"/>
      <c r="M871" s="174">
        <f>SUM(M868:M870)</f>
        <v>24000</v>
      </c>
    </row>
    <row r="872" spans="1:13" s="27" customFormat="1" ht="13.5" thickBot="1">
      <c r="A872" s="63"/>
      <c r="B872" s="64"/>
      <c r="C872" s="64"/>
      <c r="D872" s="64"/>
      <c r="E872" s="64"/>
      <c r="F872" s="64"/>
      <c r="G872" s="64"/>
      <c r="H872" s="64"/>
      <c r="I872" s="64"/>
      <c r="J872" s="64"/>
      <c r="K872" s="64"/>
      <c r="L872" s="64"/>
      <c r="M872" s="65"/>
    </row>
    <row r="873" spans="1:13" s="10" customFormat="1" thickBot="1">
      <c r="A873" s="724" t="s">
        <v>61</v>
      </c>
      <c r="B873" s="725"/>
      <c r="C873" s="725"/>
      <c r="D873" s="725"/>
      <c r="E873" s="725"/>
      <c r="F873" s="725"/>
      <c r="G873" s="725"/>
      <c r="H873" s="725"/>
      <c r="I873" s="725"/>
      <c r="J873" s="725"/>
      <c r="K873" s="725"/>
      <c r="L873" s="726"/>
      <c r="M873" s="177">
        <f>M847+M857+M864+M871</f>
        <v>168200</v>
      </c>
    </row>
    <row r="874" spans="1:13" s="27" customFormat="1" ht="12.75">
      <c r="A874" s="63"/>
      <c r="B874" s="64"/>
      <c r="C874" s="64"/>
      <c r="D874" s="64"/>
      <c r="E874" s="64"/>
      <c r="F874" s="64"/>
      <c r="G874" s="64"/>
      <c r="H874" s="64"/>
      <c r="I874" s="64"/>
      <c r="J874" s="64"/>
      <c r="K874" s="64"/>
      <c r="L874" s="64"/>
      <c r="M874" s="65"/>
    </row>
    <row r="875" spans="1:13" s="10" customFormat="1" thickBot="1">
      <c r="A875" s="91" t="s">
        <v>62</v>
      </c>
      <c r="B875" s="92"/>
      <c r="C875" s="92"/>
      <c r="D875" s="92"/>
      <c r="E875" s="92"/>
      <c r="F875" s="92"/>
      <c r="G875" s="92"/>
      <c r="H875" s="92"/>
      <c r="I875" s="92"/>
      <c r="J875" s="92"/>
      <c r="K875" s="92"/>
      <c r="L875" s="92"/>
      <c r="M875" s="93"/>
    </row>
    <row r="876" spans="1:13" s="10" customFormat="1" ht="15.75">
      <c r="A876" s="752" t="s">
        <v>63</v>
      </c>
      <c r="B876" s="753"/>
      <c r="C876" s="753"/>
      <c r="D876" s="753"/>
      <c r="E876" s="753"/>
      <c r="F876" s="753"/>
      <c r="G876" s="753"/>
      <c r="H876" s="183"/>
      <c r="I876" s="184"/>
      <c r="J876" s="128" t="s">
        <v>64</v>
      </c>
      <c r="K876" s="754" t="s">
        <v>65</v>
      </c>
      <c r="L876" s="755"/>
      <c r="M876" s="129"/>
    </row>
    <row r="877" spans="1:13" s="10" customFormat="1" ht="15.75">
      <c r="A877" s="718" t="s">
        <v>66</v>
      </c>
      <c r="B877" s="719"/>
      <c r="C877" s="719"/>
      <c r="D877" s="719"/>
      <c r="E877" s="719"/>
      <c r="F877" s="719"/>
      <c r="G877" s="719"/>
      <c r="H877" s="130"/>
      <c r="I877" s="131"/>
      <c r="J877" s="132">
        <v>0.25</v>
      </c>
      <c r="K877" s="720">
        <f>M873*J877</f>
        <v>42050</v>
      </c>
      <c r="L877" s="721"/>
      <c r="M877" s="133"/>
    </row>
    <row r="878" spans="1:13" s="10" customFormat="1" ht="15.75">
      <c r="A878" s="134" t="s">
        <v>67</v>
      </c>
      <c r="B878" s="135"/>
      <c r="C878" s="135"/>
      <c r="D878" s="135"/>
      <c r="E878" s="135"/>
      <c r="F878" s="135"/>
      <c r="G878" s="135"/>
      <c r="H878" s="130"/>
      <c r="I878" s="131"/>
      <c r="J878" s="132">
        <v>0</v>
      </c>
      <c r="K878" s="720">
        <f>M873*J878</f>
        <v>0</v>
      </c>
      <c r="L878" s="721"/>
      <c r="M878" s="133"/>
    </row>
    <row r="879" spans="1:13" s="10" customFormat="1" thickBot="1">
      <c r="A879" s="136" t="s">
        <v>68</v>
      </c>
      <c r="B879" s="137"/>
      <c r="C879" s="137"/>
      <c r="D879" s="137"/>
      <c r="E879" s="137"/>
      <c r="F879" s="137"/>
      <c r="G879" s="137"/>
      <c r="H879" s="138"/>
      <c r="I879" s="139"/>
      <c r="J879" s="140">
        <v>0.05</v>
      </c>
      <c r="K879" s="722">
        <f>M873*J879</f>
        <v>8410</v>
      </c>
      <c r="L879" s="723"/>
      <c r="M879" s="133"/>
    </row>
    <row r="880" spans="1:13" s="10" customFormat="1" thickBot="1">
      <c r="A880" s="724" t="s">
        <v>44</v>
      </c>
      <c r="B880" s="725"/>
      <c r="C880" s="725"/>
      <c r="D880" s="725"/>
      <c r="E880" s="725"/>
      <c r="F880" s="725"/>
      <c r="G880" s="725"/>
      <c r="H880" s="725"/>
      <c r="I880" s="725"/>
      <c r="J880" s="725"/>
      <c r="K880" s="725"/>
      <c r="L880" s="726"/>
      <c r="M880" s="141">
        <f>K877+K878+K879</f>
        <v>50460</v>
      </c>
    </row>
    <row r="881" spans="1:13" s="27" customFormat="1" ht="13.5" thickBot="1">
      <c r="A881" s="63"/>
      <c r="B881" s="64"/>
      <c r="C881" s="64"/>
      <c r="D881" s="64"/>
      <c r="E881" s="64"/>
      <c r="F881" s="64"/>
      <c r="G881" s="64"/>
      <c r="H881" s="64"/>
      <c r="I881" s="64"/>
      <c r="J881" s="64"/>
      <c r="K881" s="64"/>
      <c r="L881" s="64"/>
      <c r="M881" s="65"/>
    </row>
    <row r="882" spans="1:13" s="10" customFormat="1" thickBot="1">
      <c r="A882" s="724" t="s">
        <v>69</v>
      </c>
      <c r="B882" s="725"/>
      <c r="C882" s="725"/>
      <c r="D882" s="725"/>
      <c r="E882" s="725"/>
      <c r="F882" s="725"/>
      <c r="G882" s="725"/>
      <c r="H882" s="725"/>
      <c r="I882" s="725"/>
      <c r="J882" s="725"/>
      <c r="K882" s="725"/>
      <c r="L882" s="726"/>
      <c r="M882" s="142">
        <f>M873+M880</f>
        <v>218660</v>
      </c>
    </row>
    <row r="883" spans="1:13" s="10" customFormat="1" ht="15.75">
      <c r="A883" s="143"/>
      <c r="B883" s="144"/>
      <c r="C883" s="144"/>
      <c r="D883" s="144"/>
      <c r="E883" s="144"/>
      <c r="F883" s="144"/>
      <c r="G883" s="144"/>
      <c r="H883" s="144"/>
      <c r="I883" s="144"/>
      <c r="J883" s="144"/>
      <c r="K883" s="144"/>
      <c r="L883" s="144"/>
      <c r="M883" s="145"/>
    </row>
    <row r="884" spans="1:13" s="10" customFormat="1" ht="15.75">
      <c r="A884" s="146"/>
      <c r="B884" s="35"/>
      <c r="C884" s="35"/>
      <c r="D884" s="35"/>
      <c r="E884" s="35"/>
      <c r="F884" s="35"/>
      <c r="G884" s="35"/>
      <c r="H884" s="35"/>
      <c r="I884" s="35"/>
      <c r="J884" s="35"/>
      <c r="K884" s="35"/>
      <c r="L884" s="35"/>
      <c r="M884" s="37"/>
    </row>
    <row r="885" spans="1:13" s="10" customFormat="1" ht="15.75">
      <c r="A885" s="146"/>
      <c r="B885" s="35"/>
      <c r="C885" s="35"/>
      <c r="D885" s="46" t="s">
        <v>70</v>
      </c>
      <c r="E885" s="46"/>
      <c r="F885" s="46"/>
      <c r="G885" s="46"/>
      <c r="H885" s="46"/>
      <c r="I885" s="46"/>
      <c r="J885" s="35"/>
      <c r="K885" s="35"/>
      <c r="L885" s="35"/>
      <c r="M885" s="37"/>
    </row>
    <row r="886" spans="1:13" s="10" customFormat="1" ht="15.75">
      <c r="A886" s="146"/>
      <c r="B886" s="35"/>
      <c r="C886" s="35"/>
      <c r="D886" s="35" t="s">
        <v>71</v>
      </c>
      <c r="E886" s="35"/>
      <c r="F886" s="35"/>
      <c r="G886" s="35"/>
      <c r="H886" s="35"/>
      <c r="I886" s="35"/>
      <c r="J886" s="35"/>
      <c r="K886" s="35"/>
      <c r="L886" s="35"/>
      <c r="M886" s="37"/>
    </row>
    <row r="887" spans="1:13" s="10" customFormat="1" ht="15.75">
      <c r="A887" s="146"/>
      <c r="B887" s="35"/>
      <c r="C887" s="35"/>
      <c r="D887" s="35" t="s">
        <v>72</v>
      </c>
      <c r="E887" s="35"/>
      <c r="F887" s="35"/>
      <c r="G887" s="35"/>
      <c r="H887" s="35"/>
      <c r="I887" s="35"/>
      <c r="J887" s="35"/>
      <c r="K887" s="35"/>
      <c r="L887" s="35"/>
      <c r="M887" s="37"/>
    </row>
    <row r="888" spans="1:13" s="10" customFormat="1" ht="15.75">
      <c r="A888" s="146"/>
      <c r="B888" s="35"/>
      <c r="C888" s="35"/>
      <c r="D888" s="35" t="s">
        <v>73</v>
      </c>
      <c r="E888" s="35"/>
      <c r="F888" s="35"/>
      <c r="G888" s="35"/>
      <c r="H888" s="35"/>
      <c r="I888" s="35"/>
      <c r="J888" s="35"/>
      <c r="K888" s="35"/>
      <c r="L888" s="35"/>
      <c r="M888" s="37"/>
    </row>
    <row r="889" spans="1:13" s="27" customFormat="1" ht="13.5" thickBot="1">
      <c r="A889" s="147"/>
      <c r="B889" s="148"/>
      <c r="C889" s="148"/>
      <c r="D889" s="148"/>
      <c r="E889" s="148" t="s">
        <v>74</v>
      </c>
      <c r="F889" s="148"/>
      <c r="G889" s="148"/>
      <c r="H889" s="148"/>
      <c r="I889" s="148"/>
      <c r="J889" s="148"/>
      <c r="K889" s="148"/>
      <c r="L889" s="148"/>
      <c r="M889" s="149"/>
    </row>
    <row r="890" spans="1:13" s="10" customFormat="1" ht="15.75">
      <c r="A890" s="150" t="s">
        <v>75</v>
      </c>
      <c r="B890" s="151"/>
      <c r="C890" s="151"/>
      <c r="D890" s="151"/>
      <c r="E890" s="151"/>
      <c r="F890" s="151"/>
      <c r="G890" s="151"/>
      <c r="H890" s="151"/>
      <c r="I890" s="151"/>
      <c r="J890" s="151"/>
      <c r="K890" s="151"/>
      <c r="L890" s="151"/>
      <c r="M890" s="152"/>
    </row>
    <row r="891" spans="1:13" s="10" customFormat="1" ht="15.75">
      <c r="A891" s="153"/>
      <c r="B891" s="154"/>
      <c r="C891" s="154"/>
      <c r="D891" s="154"/>
      <c r="E891" s="154"/>
      <c r="F891" s="154"/>
      <c r="G891" s="154"/>
      <c r="H891" s="154"/>
      <c r="I891" s="154"/>
      <c r="J891" s="154"/>
      <c r="K891" s="154"/>
      <c r="L891" s="154"/>
      <c r="M891" s="155"/>
    </row>
    <row r="892" spans="1:13" s="10" customFormat="1" ht="15.75">
      <c r="A892" s="153"/>
      <c r="B892" s="154"/>
      <c r="C892" s="154"/>
      <c r="D892" s="154"/>
      <c r="E892" s="154"/>
      <c r="F892" s="154"/>
      <c r="G892" s="154"/>
      <c r="H892" s="154"/>
      <c r="I892" s="154"/>
      <c r="J892" s="154"/>
      <c r="K892" s="154"/>
      <c r="L892" s="154"/>
      <c r="M892" s="155"/>
    </row>
    <row r="893" spans="1:13" s="10" customFormat="1" ht="15.75">
      <c r="A893" s="153"/>
      <c r="B893" s="154"/>
      <c r="C893" s="154"/>
      <c r="D893" s="154"/>
      <c r="E893" s="154"/>
      <c r="F893" s="154"/>
      <c r="G893" s="154"/>
      <c r="H893" s="154"/>
      <c r="I893" s="154"/>
      <c r="J893" s="154"/>
      <c r="K893" s="154"/>
      <c r="L893" s="154"/>
      <c r="M893" s="155"/>
    </row>
    <row r="894" spans="1:13" s="10" customFormat="1" thickBot="1">
      <c r="A894" s="156"/>
      <c r="B894" s="157"/>
      <c r="C894" s="157"/>
      <c r="D894" s="157"/>
      <c r="E894" s="157"/>
      <c r="F894" s="157"/>
      <c r="G894" s="157"/>
      <c r="H894" s="157"/>
      <c r="I894" s="157"/>
      <c r="J894" s="157"/>
      <c r="K894" s="157"/>
      <c r="L894" s="157"/>
      <c r="M894" s="158"/>
    </row>
    <row r="895" spans="1:13" s="27" customFormat="1" ht="12.75">
      <c r="A895" s="147"/>
      <c r="B895" s="148"/>
      <c r="C895" s="148"/>
      <c r="D895" s="148"/>
      <c r="E895" s="148"/>
      <c r="F895" s="148"/>
      <c r="G895" s="148"/>
      <c r="H895" s="148"/>
      <c r="I895" s="148"/>
      <c r="J895" s="148"/>
      <c r="K895" s="148"/>
      <c r="L895" s="148"/>
      <c r="M895" s="149"/>
    </row>
    <row r="896" spans="1:13" s="10" customFormat="1" ht="15.75">
      <c r="A896" s="159" t="s">
        <v>76</v>
      </c>
      <c r="B896" s="55"/>
      <c r="C896" s="55"/>
      <c r="D896" s="55"/>
      <c r="E896" s="55"/>
      <c r="F896" s="55"/>
      <c r="G896" s="55"/>
      <c r="H896" s="55"/>
      <c r="I896" s="55"/>
      <c r="J896" s="55"/>
      <c r="K896" s="55"/>
      <c r="L896" s="55"/>
      <c r="M896" s="58"/>
    </row>
    <row r="897" spans="1:13" s="10" customFormat="1" ht="15.75">
      <c r="A897" s="708" t="s">
        <v>77</v>
      </c>
      <c r="B897" s="709"/>
      <c r="C897" s="709"/>
      <c r="D897" s="709"/>
      <c r="E897" s="709"/>
      <c r="F897" s="709"/>
      <c r="G897" s="709"/>
      <c r="H897" s="709"/>
      <c r="I897" s="709"/>
      <c r="J897" s="709"/>
      <c r="K897" s="709"/>
      <c r="L897" s="709"/>
      <c r="M897" s="710"/>
    </row>
    <row r="898" spans="1:13" s="10" customFormat="1" ht="15.75">
      <c r="A898" s="708"/>
      <c r="B898" s="709"/>
      <c r="C898" s="709"/>
      <c r="D898" s="709"/>
      <c r="E898" s="709"/>
      <c r="F898" s="709"/>
      <c r="G898" s="709"/>
      <c r="H898" s="709"/>
      <c r="I898" s="709"/>
      <c r="J898" s="709"/>
      <c r="K898" s="709"/>
      <c r="L898" s="709"/>
      <c r="M898" s="710"/>
    </row>
    <row r="899" spans="1:13" s="10" customFormat="1" ht="15.75">
      <c r="A899" s="711" t="s">
        <v>78</v>
      </c>
      <c r="B899" s="712"/>
      <c r="C899" s="712"/>
      <c r="D899" s="712"/>
      <c r="E899" s="712"/>
      <c r="F899" s="712"/>
      <c r="G899" s="712"/>
      <c r="H899" s="712"/>
      <c r="I899" s="712"/>
      <c r="J899" s="712"/>
      <c r="K899" s="712"/>
      <c r="L899" s="712"/>
      <c r="M899" s="713"/>
    </row>
    <row r="900" spans="1:13" s="10" customFormat="1" ht="15.75">
      <c r="A900" s="711"/>
      <c r="B900" s="712"/>
      <c r="C900" s="712"/>
      <c r="D900" s="712"/>
      <c r="E900" s="712"/>
      <c r="F900" s="712"/>
      <c r="G900" s="712"/>
      <c r="H900" s="712"/>
      <c r="I900" s="712"/>
      <c r="J900" s="712"/>
      <c r="K900" s="712"/>
      <c r="L900" s="712"/>
      <c r="M900" s="713"/>
    </row>
    <row r="901" spans="1:13" s="10" customFormat="1" ht="15.75">
      <c r="A901" s="178"/>
      <c r="B901" s="179"/>
      <c r="C901" s="179"/>
      <c r="D901" s="179"/>
      <c r="E901" s="179"/>
      <c r="F901" s="179"/>
      <c r="G901" s="179"/>
      <c r="H901" s="179"/>
      <c r="I901" s="179"/>
      <c r="J901" s="179"/>
      <c r="K901" s="179"/>
      <c r="L901" s="179"/>
      <c r="M901" s="180"/>
    </row>
    <row r="902" spans="1:13" s="10" customFormat="1" ht="15.75">
      <c r="A902" s="159"/>
      <c r="B902" s="55"/>
      <c r="C902" s="55"/>
      <c r="D902" s="55"/>
      <c r="E902" s="55"/>
      <c r="F902" s="55"/>
      <c r="G902" s="55"/>
      <c r="H902" s="55"/>
      <c r="I902" s="55"/>
      <c r="J902" s="55"/>
      <c r="K902" s="55"/>
      <c r="L902" s="55"/>
      <c r="M902" s="58"/>
    </row>
    <row r="903" spans="1:13" s="10" customFormat="1" ht="15.75">
      <c r="A903" s="146"/>
      <c r="B903" s="35"/>
      <c r="C903" s="35"/>
      <c r="D903" s="35" t="s">
        <v>70</v>
      </c>
      <c r="E903" s="46"/>
      <c r="F903" s="46"/>
      <c r="G903" s="35"/>
      <c r="H903" s="35"/>
      <c r="I903" s="35"/>
      <c r="J903" s="35"/>
      <c r="K903" s="35"/>
      <c r="L903" s="35"/>
      <c r="M903" s="37"/>
    </row>
    <row r="904" spans="1:13" s="10" customFormat="1" ht="15.75">
      <c r="A904" s="146"/>
      <c r="B904" s="35"/>
      <c r="C904" s="35"/>
      <c r="D904" s="160" t="s">
        <v>71</v>
      </c>
      <c r="E904" s="35"/>
      <c r="F904" s="35"/>
      <c r="G904" s="160"/>
      <c r="H904" s="160"/>
      <c r="I904" s="160"/>
      <c r="J904" s="35"/>
      <c r="K904" s="35"/>
      <c r="L904" s="35"/>
      <c r="M904" s="37"/>
    </row>
    <row r="905" spans="1:13" s="10" customFormat="1" ht="15.75">
      <c r="A905" s="146"/>
      <c r="B905" s="35"/>
      <c r="C905" s="35"/>
      <c r="D905" s="161" t="s">
        <v>79</v>
      </c>
      <c r="E905" s="35"/>
      <c r="F905" s="35"/>
      <c r="G905" s="161"/>
      <c r="H905" s="161"/>
      <c r="I905" s="161"/>
      <c r="J905" s="35"/>
      <c r="K905" s="35"/>
      <c r="L905" s="35"/>
      <c r="M905" s="37"/>
    </row>
    <row r="906" spans="1:13" s="10" customFormat="1" ht="15.75">
      <c r="A906" s="162"/>
      <c r="B906" s="55"/>
      <c r="C906" s="55"/>
      <c r="D906" s="35" t="s">
        <v>73</v>
      </c>
      <c r="E906" s="35"/>
      <c r="F906" s="35"/>
      <c r="G906" s="35"/>
      <c r="H906" s="35"/>
      <c r="I906" s="35"/>
      <c r="J906" s="55"/>
      <c r="K906" s="55"/>
      <c r="L906" s="55"/>
      <c r="M906" s="58"/>
    </row>
    <row r="907" spans="1:13" s="27" customFormat="1" ht="12.75">
      <c r="A907" s="163"/>
      <c r="B907" s="50"/>
      <c r="C907" s="50"/>
      <c r="D907" s="50"/>
      <c r="E907" s="148"/>
      <c r="F907" s="148"/>
      <c r="G907" s="148"/>
      <c r="H907" s="148"/>
      <c r="I907" s="148"/>
      <c r="J907" s="50"/>
      <c r="K907" s="50"/>
      <c r="L907" s="50"/>
      <c r="M907" s="51"/>
    </row>
    <row r="908" spans="1:13" s="167" customFormat="1" ht="12.75">
      <c r="A908" s="164" t="s">
        <v>80</v>
      </c>
      <c r="B908" s="165"/>
      <c r="C908" s="165"/>
      <c r="D908" s="166"/>
      <c r="E908" s="166"/>
      <c r="F908" s="166"/>
      <c r="G908" s="166"/>
      <c r="H908" s="166"/>
      <c r="I908" s="714"/>
      <c r="J908" s="714"/>
      <c r="K908" s="714"/>
      <c r="L908" s="714"/>
      <c r="M908" s="715"/>
    </row>
    <row r="909" spans="1:13" s="167" customFormat="1" ht="13.5" thickBot="1">
      <c r="A909" s="168" t="s">
        <v>81</v>
      </c>
      <c r="B909" s="169"/>
      <c r="C909" s="169"/>
      <c r="D909" s="170"/>
      <c r="E909" s="170"/>
      <c r="F909" s="170"/>
      <c r="G909" s="170"/>
      <c r="H909" s="170"/>
      <c r="I909" s="716"/>
      <c r="J909" s="716"/>
      <c r="K909" s="716"/>
      <c r="L909" s="716"/>
      <c r="M909" s="717"/>
    </row>
    <row r="910" spans="1:13">
      <c r="A910" s="803"/>
      <c r="B910" s="804"/>
      <c r="C910" s="809"/>
      <c r="D910" s="809"/>
      <c r="E910" s="809"/>
      <c r="F910" s="809"/>
      <c r="G910" s="809"/>
      <c r="H910" s="809"/>
      <c r="I910" s="810"/>
      <c r="J910" s="811" t="s">
        <v>7</v>
      </c>
      <c r="K910" s="813"/>
      <c r="L910" s="814"/>
      <c r="M910" s="815"/>
    </row>
    <row r="911" spans="1:13">
      <c r="A911" s="805"/>
      <c r="B911" s="806"/>
      <c r="C911" s="819" t="s">
        <v>8</v>
      </c>
      <c r="D911" s="819"/>
      <c r="E911" s="819"/>
      <c r="F911" s="819"/>
      <c r="G911" s="819"/>
      <c r="H911" s="819"/>
      <c r="I911" s="820"/>
      <c r="J911" s="812"/>
      <c r="K911" s="816"/>
      <c r="L911" s="817"/>
      <c r="M911" s="818"/>
    </row>
    <row r="912" spans="1:13">
      <c r="A912" s="805"/>
      <c r="B912" s="806"/>
      <c r="C912" s="819" t="s">
        <v>0</v>
      </c>
      <c r="D912" s="819"/>
      <c r="E912" s="819"/>
      <c r="F912" s="819"/>
      <c r="G912" s="819"/>
      <c r="H912" s="819"/>
      <c r="I912" s="820"/>
      <c r="J912" s="821" t="s">
        <v>9</v>
      </c>
      <c r="K912" s="833"/>
      <c r="L912" s="834"/>
      <c r="M912" s="835"/>
    </row>
    <row r="913" spans="1:13">
      <c r="A913" s="805"/>
      <c r="B913" s="806"/>
      <c r="C913" s="819" t="s">
        <v>10</v>
      </c>
      <c r="D913" s="819"/>
      <c r="E913" s="819"/>
      <c r="F913" s="819"/>
      <c r="G913" s="819"/>
      <c r="H913" s="819"/>
      <c r="I913" s="820"/>
      <c r="J913" s="822"/>
      <c r="K913" s="836"/>
      <c r="L913" s="837"/>
      <c r="M913" s="838"/>
    </row>
    <row r="914" spans="1:13">
      <c r="A914" s="805"/>
      <c r="B914" s="806"/>
      <c r="C914" s="819" t="s">
        <v>11</v>
      </c>
      <c r="D914" s="819"/>
      <c r="E914" s="819"/>
      <c r="F914" s="819"/>
      <c r="G914" s="819"/>
      <c r="H914" s="819"/>
      <c r="I914" s="820"/>
      <c r="J914" s="821" t="s">
        <v>12</v>
      </c>
      <c r="K914" s="840"/>
      <c r="L914" s="840" t="s">
        <v>13</v>
      </c>
      <c r="M914" s="842"/>
    </row>
    <row r="915" spans="1:13" ht="17.25" thickBot="1">
      <c r="A915" s="807"/>
      <c r="B915" s="808"/>
      <c r="C915" s="2"/>
      <c r="D915" s="2"/>
      <c r="E915" s="2"/>
      <c r="F915" s="2"/>
      <c r="G915" s="2"/>
      <c r="H915" s="2"/>
      <c r="I915" s="3"/>
      <c r="J915" s="839"/>
      <c r="K915" s="841"/>
      <c r="L915" s="841"/>
      <c r="M915" s="843"/>
    </row>
    <row r="916" spans="1:13" s="10" customFormat="1" ht="15.75">
      <c r="A916" s="4"/>
      <c r="B916" s="5"/>
      <c r="C916" s="5"/>
      <c r="D916" s="5"/>
      <c r="E916" s="5"/>
      <c r="F916" s="5"/>
      <c r="G916" s="6"/>
      <c r="H916" s="5"/>
      <c r="I916" s="5"/>
      <c r="J916" s="7" t="s">
        <v>14</v>
      </c>
      <c r="K916" s="8"/>
      <c r="L916" s="8"/>
      <c r="M916" s="9"/>
    </row>
    <row r="917" spans="1:13" s="10" customFormat="1" ht="15.75">
      <c r="A917" s="11"/>
      <c r="B917" s="12"/>
      <c r="C917" s="12"/>
      <c r="D917" s="12"/>
      <c r="E917" s="12"/>
      <c r="F917" s="12"/>
      <c r="G917" s="13"/>
      <c r="H917" s="12"/>
      <c r="I917" s="12"/>
      <c r="J917" s="14"/>
      <c r="K917" s="15" t="s">
        <v>15</v>
      </c>
      <c r="L917" s="15" t="s">
        <v>16</v>
      </c>
      <c r="M917" s="16" t="s">
        <v>17</v>
      </c>
    </row>
    <row r="918" spans="1:13" s="10" customFormat="1" ht="15.75">
      <c r="A918" s="823" t="s">
        <v>18</v>
      </c>
      <c r="B918" s="824"/>
      <c r="C918" s="824"/>
      <c r="D918" s="824"/>
      <c r="E918" s="12" t="s">
        <v>19</v>
      </c>
      <c r="F918" s="12"/>
      <c r="G918" s="17"/>
      <c r="H918" s="825" t="s">
        <v>20</v>
      </c>
      <c r="I918" s="825"/>
      <c r="J918" s="18" t="s">
        <v>19</v>
      </c>
      <c r="K918" s="15"/>
      <c r="L918" s="15"/>
      <c r="M918" s="16"/>
    </row>
    <row r="919" spans="1:13" s="10" customFormat="1" ht="15.75">
      <c r="A919" s="19" t="s">
        <v>21</v>
      </c>
      <c r="B919" s="20"/>
      <c r="C919" s="826"/>
      <c r="D919" s="826"/>
      <c r="E919" s="187"/>
      <c r="F919" s="21"/>
      <c r="G919" s="20"/>
      <c r="H919" s="17"/>
      <c r="I919" s="22" t="s">
        <v>22</v>
      </c>
      <c r="J919" s="23"/>
      <c r="K919" s="187"/>
      <c r="L919" s="187"/>
      <c r="M919" s="24"/>
    </row>
    <row r="920" spans="1:13" s="27" customFormat="1" ht="13.5" thickBot="1">
      <c r="A920" s="25"/>
      <c r="B920" s="26"/>
      <c r="C920" s="188"/>
      <c r="D920" s="188"/>
      <c r="E920" s="188"/>
      <c r="F920" s="188"/>
      <c r="G920" s="26"/>
      <c r="H920" s="188"/>
      <c r="I920" s="26"/>
      <c r="J920" s="188"/>
      <c r="K920" s="827"/>
      <c r="L920" s="827"/>
      <c r="M920" s="828"/>
    </row>
    <row r="921" spans="1:13" s="27" customFormat="1" ht="12.75">
      <c r="A921" s="28"/>
      <c r="B921" s="29"/>
      <c r="C921" s="29"/>
      <c r="D921" s="29"/>
      <c r="E921" s="29"/>
      <c r="F921" s="29"/>
      <c r="G921" s="29"/>
      <c r="H921" s="29"/>
      <c r="I921" s="29"/>
      <c r="J921" s="29"/>
      <c r="K921" s="29"/>
      <c r="L921" s="29"/>
      <c r="M921" s="30"/>
    </row>
    <row r="922" spans="1:13" s="10" customFormat="1" ht="15.75">
      <c r="A922" s="31" t="s">
        <v>23</v>
      </c>
      <c r="B922" s="32"/>
      <c r="C922" s="33" t="s">
        <v>13</v>
      </c>
      <c r="D922" s="34"/>
      <c r="E922" s="35"/>
      <c r="F922" s="35"/>
      <c r="G922" s="36"/>
      <c r="H922" s="36"/>
      <c r="I922" s="36"/>
      <c r="J922" s="36"/>
      <c r="K922" s="36"/>
      <c r="L922" s="36"/>
      <c r="M922" s="37"/>
    </row>
    <row r="923" spans="1:13" s="10" customFormat="1" ht="15.75">
      <c r="A923" s="38" t="s">
        <v>24</v>
      </c>
      <c r="B923" s="39"/>
      <c r="C923" s="829" t="e">
        <f>+C822</f>
        <v>#REF!</v>
      </c>
      <c r="D923" s="829"/>
      <c r="E923" s="829"/>
      <c r="F923" s="829"/>
      <c r="G923" s="829"/>
      <c r="H923" s="829"/>
      <c r="I923" s="829"/>
      <c r="J923" s="829"/>
      <c r="K923" s="829"/>
      <c r="L923" s="829"/>
      <c r="M923" s="830"/>
    </row>
    <row r="924" spans="1:13" s="10" customFormat="1" ht="15.75">
      <c r="A924" s="38"/>
      <c r="B924" s="39"/>
      <c r="C924" s="829"/>
      <c r="D924" s="829"/>
      <c r="E924" s="829"/>
      <c r="F924" s="829"/>
      <c r="G924" s="829"/>
      <c r="H924" s="829"/>
      <c r="I924" s="829"/>
      <c r="J924" s="829"/>
      <c r="K924" s="829"/>
      <c r="L924" s="829"/>
      <c r="M924" s="830"/>
    </row>
    <row r="925" spans="1:13" s="27" customFormat="1" ht="12.75">
      <c r="A925" s="40"/>
      <c r="B925" s="41"/>
      <c r="C925" s="42"/>
      <c r="D925" s="42"/>
      <c r="E925" s="42"/>
      <c r="F925" s="42"/>
      <c r="G925" s="42"/>
      <c r="H925" s="42"/>
      <c r="I925" s="42"/>
      <c r="J925" s="42"/>
      <c r="K925" s="42"/>
      <c r="L925" s="42"/>
      <c r="M925" s="43"/>
    </row>
    <row r="926" spans="1:13" s="10" customFormat="1" ht="15.75">
      <c r="A926" s="38" t="s">
        <v>25</v>
      </c>
      <c r="B926" s="44"/>
      <c r="C926" s="45"/>
      <c r="D926" s="45"/>
      <c r="E926" s="45"/>
      <c r="F926" s="45"/>
      <c r="G926" s="45"/>
      <c r="H926" s="46"/>
      <c r="I926" s="33" t="s">
        <v>26</v>
      </c>
      <c r="J926" s="45"/>
      <c r="K926" s="45"/>
      <c r="L926" s="45"/>
      <c r="M926" s="47"/>
    </row>
    <row r="927" spans="1:13" s="27" customFormat="1" ht="12.75">
      <c r="A927" s="40"/>
      <c r="B927" s="41"/>
      <c r="C927" s="42"/>
      <c r="D927" s="42"/>
      <c r="E927" s="42"/>
      <c r="F927" s="42"/>
      <c r="G927" s="42"/>
      <c r="H927" s="42"/>
      <c r="I927" s="42"/>
      <c r="J927" s="42"/>
      <c r="K927" s="42"/>
      <c r="L927" s="42"/>
      <c r="M927" s="43"/>
    </row>
    <row r="928" spans="1:13" s="10" customFormat="1" ht="15.75">
      <c r="A928" s="38" t="s">
        <v>27</v>
      </c>
      <c r="B928" s="44"/>
      <c r="C928" s="48"/>
      <c r="D928" s="48"/>
      <c r="E928" s="48"/>
      <c r="F928" s="48"/>
      <c r="G928" s="48"/>
      <c r="H928" s="48"/>
      <c r="I928" s="48"/>
      <c r="J928" s="48"/>
      <c r="K928" s="48"/>
      <c r="L928" s="48"/>
      <c r="M928" s="49"/>
    </row>
    <row r="929" spans="1:13" s="27" customFormat="1" ht="12.75">
      <c r="A929" s="40"/>
      <c r="B929" s="41"/>
      <c r="C929" s="50"/>
      <c r="D929" s="50"/>
      <c r="E929" s="50"/>
      <c r="F929" s="50"/>
      <c r="G929" s="50"/>
      <c r="H929" s="50"/>
      <c r="I929" s="50"/>
      <c r="J929" s="50"/>
      <c r="K929" s="50"/>
      <c r="L929" s="50"/>
      <c r="M929" s="51"/>
    </row>
    <row r="930" spans="1:13" s="10" customFormat="1" ht="15.75">
      <c r="A930" s="38" t="s">
        <v>28</v>
      </c>
      <c r="B930" s="44"/>
      <c r="C930" s="48"/>
      <c r="D930" s="48"/>
      <c r="E930" s="48"/>
      <c r="F930" s="48"/>
      <c r="G930" s="48"/>
      <c r="H930" s="48"/>
      <c r="I930" s="48"/>
      <c r="J930" s="52" t="s">
        <v>29</v>
      </c>
      <c r="K930" s="53"/>
      <c r="L930" s="52" t="s">
        <v>13</v>
      </c>
      <c r="M930" s="54"/>
    </row>
    <row r="931" spans="1:13" s="27" customFormat="1" ht="12.75">
      <c r="A931" s="40"/>
      <c r="B931" s="41"/>
      <c r="C931" s="50"/>
      <c r="D931" s="50"/>
      <c r="E931" s="50"/>
      <c r="F931" s="50"/>
      <c r="G931" s="50"/>
      <c r="H931" s="50"/>
      <c r="I931" s="50"/>
      <c r="J931" s="50"/>
      <c r="K931" s="50"/>
      <c r="L931" s="50"/>
      <c r="M931" s="51"/>
    </row>
    <row r="932" spans="1:13" s="10" customFormat="1" ht="15.75">
      <c r="A932" s="38" t="s">
        <v>30</v>
      </c>
      <c r="B932" s="39"/>
      <c r="C932" s="55"/>
      <c r="D932" s="55"/>
      <c r="E932" s="56"/>
      <c r="F932" s="57"/>
      <c r="G932" s="46"/>
      <c r="H932" s="48"/>
      <c r="I932" s="48"/>
      <c r="J932" s="35"/>
      <c r="K932" s="55"/>
      <c r="L932" s="55"/>
      <c r="M932" s="58"/>
    </row>
    <row r="933" spans="1:13" s="10" customFormat="1" ht="15.75">
      <c r="A933" s="59"/>
      <c r="B933" s="60"/>
      <c r="C933" s="189"/>
      <c r="D933" s="189"/>
      <c r="E933" s="831" t="s">
        <v>31</v>
      </c>
      <c r="F933" s="832"/>
      <c r="G933" s="832"/>
      <c r="H933" s="189" t="s">
        <v>16</v>
      </c>
      <c r="I933" s="189" t="s">
        <v>17</v>
      </c>
      <c r="J933" s="61"/>
      <c r="K933" s="189"/>
      <c r="L933" s="189"/>
      <c r="M933" s="62"/>
    </row>
    <row r="934" spans="1:13" s="10" customFormat="1" ht="15.75">
      <c r="A934" s="786" t="s">
        <v>32</v>
      </c>
      <c r="B934" s="787"/>
      <c r="C934" s="787"/>
      <c r="D934" s="787"/>
      <c r="E934" s="787"/>
      <c r="F934" s="787"/>
      <c r="G934" s="787"/>
      <c r="H934" s="787"/>
      <c r="I934" s="787"/>
      <c r="J934" s="787"/>
      <c r="K934" s="787"/>
      <c r="L934" s="787"/>
      <c r="M934" s="788"/>
    </row>
    <row r="935" spans="1:13" s="27" customFormat="1" ht="13.5" thickBot="1">
      <c r="A935" s="63"/>
      <c r="B935" s="64"/>
      <c r="C935" s="64"/>
      <c r="D935" s="64"/>
      <c r="E935" s="64"/>
      <c r="F935" s="64"/>
      <c r="G935" s="64"/>
      <c r="H935" s="64"/>
      <c r="I935" s="64"/>
      <c r="J935" s="64"/>
      <c r="K935" s="64"/>
      <c r="L935" s="64"/>
      <c r="M935" s="65"/>
    </row>
    <row r="936" spans="1:13" s="10" customFormat="1" ht="32.25" thickBot="1">
      <c r="A936" s="66" t="s">
        <v>1</v>
      </c>
      <c r="B936" s="789" t="s">
        <v>33</v>
      </c>
      <c r="C936" s="790"/>
      <c r="D936" s="790"/>
      <c r="E936" s="790"/>
      <c r="F936" s="790"/>
      <c r="G936" s="790"/>
      <c r="H936" s="790"/>
      <c r="I936" s="67"/>
      <c r="J936" s="68" t="s">
        <v>34</v>
      </c>
      <c r="K936" s="791" t="s">
        <v>35</v>
      </c>
      <c r="L936" s="792"/>
      <c r="M936" s="66" t="s">
        <v>36</v>
      </c>
    </row>
    <row r="937" spans="1:13" s="10" customFormat="1" ht="33" customHeight="1" thickBot="1">
      <c r="A937" s="69"/>
      <c r="B937" s="793" t="e">
        <f>+#REF!</f>
        <v>#REF!</v>
      </c>
      <c r="C937" s="794"/>
      <c r="D937" s="794"/>
      <c r="E937" s="794"/>
      <c r="F937" s="794"/>
      <c r="G937" s="794"/>
      <c r="H937" s="794"/>
      <c r="I937" s="795"/>
      <c r="J937" s="70"/>
      <c r="K937" s="796" t="e">
        <f>+#REF!</f>
        <v>#REF!</v>
      </c>
      <c r="L937" s="797"/>
      <c r="M937" s="71" t="e">
        <f>+#REF!</f>
        <v>#REF!</v>
      </c>
    </row>
    <row r="938" spans="1:13" s="10" customFormat="1" ht="15.75">
      <c r="A938" s="72"/>
      <c r="B938" s="73"/>
      <c r="C938" s="73"/>
      <c r="D938" s="73"/>
      <c r="E938" s="73"/>
      <c r="F938" s="73"/>
      <c r="G938" s="73"/>
      <c r="H938" s="73"/>
      <c r="I938" s="73"/>
      <c r="J938" s="73"/>
      <c r="K938" s="73"/>
      <c r="L938" s="73"/>
      <c r="M938" s="74"/>
    </row>
    <row r="939" spans="1:13" s="10" customFormat="1" thickBot="1">
      <c r="A939" s="75" t="s">
        <v>37</v>
      </c>
      <c r="B939" s="76"/>
      <c r="C939" s="76"/>
      <c r="D939" s="76"/>
      <c r="E939" s="76"/>
      <c r="F939" s="76"/>
      <c r="G939" s="76"/>
      <c r="H939" s="76"/>
      <c r="I939" s="76"/>
      <c r="J939" s="76"/>
      <c r="K939" s="76"/>
      <c r="L939" s="76"/>
      <c r="M939" s="77"/>
    </row>
    <row r="940" spans="1:13" s="10" customFormat="1" thickBot="1">
      <c r="A940" s="798" t="s">
        <v>33</v>
      </c>
      <c r="B940" s="799"/>
      <c r="C940" s="799"/>
      <c r="D940" s="799"/>
      <c r="E940" s="799"/>
      <c r="F940" s="799"/>
      <c r="G940" s="800"/>
      <c r="H940" s="801" t="s">
        <v>38</v>
      </c>
      <c r="I940" s="800"/>
      <c r="J940" s="78" t="s">
        <v>39</v>
      </c>
      <c r="K940" s="801" t="s">
        <v>40</v>
      </c>
      <c r="L940" s="800"/>
      <c r="M940" s="79" t="s">
        <v>41</v>
      </c>
    </row>
    <row r="941" spans="1:13" s="10" customFormat="1" ht="15.75">
      <c r="A941" s="779"/>
      <c r="B941" s="780"/>
      <c r="C941" s="780"/>
      <c r="D941" s="780"/>
      <c r="E941" s="780"/>
      <c r="F941" s="780"/>
      <c r="G941" s="781"/>
      <c r="H941" s="782"/>
      <c r="I941" s="783"/>
      <c r="J941" s="80"/>
      <c r="K941" s="784"/>
      <c r="L941" s="785"/>
      <c r="M941" s="81">
        <f t="shared" ref="M941:M946" si="11">+J941*K941</f>
        <v>0</v>
      </c>
    </row>
    <row r="942" spans="1:13" s="10" customFormat="1" ht="15.75">
      <c r="A942" s="770"/>
      <c r="B942" s="771"/>
      <c r="C942" s="771"/>
      <c r="D942" s="771"/>
      <c r="E942" s="771"/>
      <c r="F942" s="771"/>
      <c r="G942" s="772"/>
      <c r="H942" s="768"/>
      <c r="I942" s="768"/>
      <c r="J942" s="80"/>
      <c r="K942" s="769"/>
      <c r="L942" s="769"/>
      <c r="M942" s="81">
        <f t="shared" si="11"/>
        <v>0</v>
      </c>
    </row>
    <row r="943" spans="1:13" s="10" customFormat="1" ht="15.75">
      <c r="A943" s="770"/>
      <c r="B943" s="771"/>
      <c r="C943" s="771"/>
      <c r="D943" s="771"/>
      <c r="E943" s="771"/>
      <c r="F943" s="771"/>
      <c r="G943" s="772"/>
      <c r="H943" s="768"/>
      <c r="I943" s="768"/>
      <c r="J943" s="80"/>
      <c r="K943" s="769"/>
      <c r="L943" s="769"/>
      <c r="M943" s="81">
        <f t="shared" si="11"/>
        <v>0</v>
      </c>
    </row>
    <row r="944" spans="1:13" s="10" customFormat="1" ht="15.75">
      <c r="A944" s="770"/>
      <c r="B944" s="771"/>
      <c r="C944" s="771"/>
      <c r="D944" s="771"/>
      <c r="E944" s="771"/>
      <c r="F944" s="771"/>
      <c r="G944" s="772"/>
      <c r="H944" s="768"/>
      <c r="I944" s="768"/>
      <c r="J944" s="82"/>
      <c r="K944" s="769"/>
      <c r="L944" s="769"/>
      <c r="M944" s="81">
        <f t="shared" si="11"/>
        <v>0</v>
      </c>
    </row>
    <row r="945" spans="1:13" s="10" customFormat="1" ht="15.75">
      <c r="A945" s="770"/>
      <c r="B945" s="771"/>
      <c r="C945" s="771"/>
      <c r="D945" s="802"/>
      <c r="E945" s="771"/>
      <c r="F945" s="771"/>
      <c r="G945" s="772"/>
      <c r="H945" s="768"/>
      <c r="I945" s="768"/>
      <c r="J945" s="82"/>
      <c r="K945" s="769"/>
      <c r="L945" s="769"/>
      <c r="M945" s="81">
        <f t="shared" si="11"/>
        <v>0</v>
      </c>
    </row>
    <row r="946" spans="1:13" s="10" customFormat="1" ht="15.75">
      <c r="A946" s="766"/>
      <c r="B946" s="767"/>
      <c r="C946" s="767"/>
      <c r="D946" s="83"/>
      <c r="E946" s="84"/>
      <c r="F946" s="84"/>
      <c r="G946" s="85"/>
      <c r="H946" s="768"/>
      <c r="I946" s="768"/>
      <c r="J946" s="86"/>
      <c r="K946" s="769"/>
      <c r="L946" s="769"/>
      <c r="M946" s="81">
        <f t="shared" si="11"/>
        <v>0</v>
      </c>
    </row>
    <row r="947" spans="1:13" s="10" customFormat="1" thickBot="1">
      <c r="A947" s="770" t="s">
        <v>43</v>
      </c>
      <c r="B947" s="771"/>
      <c r="C947" s="771"/>
      <c r="D947" s="771"/>
      <c r="E947" s="771"/>
      <c r="F947" s="771"/>
      <c r="G947" s="772"/>
      <c r="H947" s="773"/>
      <c r="I947" s="774"/>
      <c r="J947" s="87"/>
      <c r="K947" s="775">
        <v>0.05</v>
      </c>
      <c r="L947" s="776"/>
      <c r="M947" s="88">
        <f>M972*K947</f>
        <v>1200</v>
      </c>
    </row>
    <row r="948" spans="1:13" s="10" customFormat="1" thickBot="1">
      <c r="A948" s="724" t="s">
        <v>44</v>
      </c>
      <c r="B948" s="725"/>
      <c r="C948" s="725"/>
      <c r="D948" s="725"/>
      <c r="E948" s="725"/>
      <c r="F948" s="725"/>
      <c r="G948" s="725"/>
      <c r="H948" s="725"/>
      <c r="I948" s="725"/>
      <c r="J948" s="725"/>
      <c r="K948" s="725"/>
      <c r="L948" s="726"/>
      <c r="M948" s="173">
        <f>SUM(M941:M947)</f>
        <v>1200</v>
      </c>
    </row>
    <row r="949" spans="1:13" s="27" customFormat="1" ht="12.75">
      <c r="A949" s="90"/>
      <c r="B949" s="64"/>
      <c r="C949" s="64"/>
      <c r="D949" s="64"/>
      <c r="E949" s="64"/>
      <c r="F949" s="64"/>
      <c r="G949" s="64"/>
      <c r="H949" s="64"/>
      <c r="I949" s="64"/>
      <c r="J949" s="64"/>
      <c r="K949" s="64"/>
      <c r="L949" s="64"/>
      <c r="M949" s="65"/>
    </row>
    <row r="950" spans="1:13" s="10" customFormat="1" thickBot="1">
      <c r="A950" s="91" t="s">
        <v>45</v>
      </c>
      <c r="B950" s="92"/>
      <c r="C950" s="92"/>
      <c r="D950" s="92"/>
      <c r="E950" s="92"/>
      <c r="F950" s="92"/>
      <c r="G950" s="92"/>
      <c r="H950" s="92"/>
      <c r="I950" s="92"/>
      <c r="J950" s="92"/>
      <c r="K950" s="92"/>
      <c r="L950" s="92"/>
      <c r="M950" s="93"/>
    </row>
    <row r="951" spans="1:13" s="10" customFormat="1" ht="15.75">
      <c r="A951" s="752" t="s">
        <v>33</v>
      </c>
      <c r="B951" s="753"/>
      <c r="C951" s="753"/>
      <c r="D951" s="753"/>
      <c r="E951" s="753"/>
      <c r="F951" s="753"/>
      <c r="G951" s="753"/>
      <c r="H951" s="777"/>
      <c r="I951" s="185" t="s">
        <v>35</v>
      </c>
      <c r="J951" s="94" t="s">
        <v>36</v>
      </c>
      <c r="K951" s="778" t="s">
        <v>46</v>
      </c>
      <c r="L951" s="777"/>
      <c r="M951" s="95" t="s">
        <v>41</v>
      </c>
    </row>
    <row r="952" spans="1:13" s="10" customFormat="1" ht="15.75">
      <c r="A952" s="738" t="s">
        <v>138</v>
      </c>
      <c r="B952" s="739"/>
      <c r="C952" s="739"/>
      <c r="D952" s="739"/>
      <c r="E952" s="739"/>
      <c r="F952" s="739"/>
      <c r="G952" s="739"/>
      <c r="H952" s="740"/>
      <c r="I952" s="53" t="s">
        <v>93</v>
      </c>
      <c r="J952" s="98">
        <v>1</v>
      </c>
      <c r="K952" s="741">
        <v>849000</v>
      </c>
      <c r="L952" s="742"/>
      <c r="M952" s="171">
        <f t="shared" ref="M952:M957" si="12">+J952*K952</f>
        <v>849000</v>
      </c>
    </row>
    <row r="953" spans="1:13" s="10" customFormat="1" ht="15.75">
      <c r="A953" s="738"/>
      <c r="B953" s="739"/>
      <c r="C953" s="739"/>
      <c r="D953" s="739"/>
      <c r="E953" s="739"/>
      <c r="F953" s="739"/>
      <c r="G953" s="739"/>
      <c r="H953" s="740"/>
      <c r="I953" s="53"/>
      <c r="J953" s="98"/>
      <c r="K953" s="741"/>
      <c r="L953" s="742"/>
      <c r="M953" s="171">
        <f t="shared" si="12"/>
        <v>0</v>
      </c>
    </row>
    <row r="954" spans="1:13" s="10" customFormat="1" ht="15.75">
      <c r="A954" s="738"/>
      <c r="B954" s="739"/>
      <c r="C954" s="739"/>
      <c r="D954" s="739"/>
      <c r="E954" s="739"/>
      <c r="F954" s="739"/>
      <c r="G954" s="739"/>
      <c r="H954" s="740"/>
      <c r="I954" s="53"/>
      <c r="J954" s="98"/>
      <c r="K954" s="741"/>
      <c r="L954" s="742"/>
      <c r="M954" s="171">
        <f t="shared" si="12"/>
        <v>0</v>
      </c>
    </row>
    <row r="955" spans="1:13" s="10" customFormat="1" ht="15.75">
      <c r="A955" s="738"/>
      <c r="B955" s="739"/>
      <c r="C955" s="739"/>
      <c r="D955" s="739"/>
      <c r="E955" s="739"/>
      <c r="F955" s="739"/>
      <c r="G955" s="739"/>
      <c r="H955" s="740"/>
      <c r="I955" s="53"/>
      <c r="J955" s="98"/>
      <c r="K955" s="741"/>
      <c r="L955" s="742"/>
      <c r="M955" s="171">
        <f t="shared" si="12"/>
        <v>0</v>
      </c>
    </row>
    <row r="956" spans="1:13" s="10" customFormat="1" ht="15.75">
      <c r="A956" s="738"/>
      <c r="B956" s="739"/>
      <c r="C956" s="739"/>
      <c r="D956" s="739"/>
      <c r="E956" s="739"/>
      <c r="F956" s="739"/>
      <c r="G956" s="739"/>
      <c r="H956" s="740"/>
      <c r="I956" s="53"/>
      <c r="J956" s="98"/>
      <c r="K956" s="741"/>
      <c r="L956" s="742"/>
      <c r="M956" s="171">
        <f t="shared" si="12"/>
        <v>0</v>
      </c>
    </row>
    <row r="957" spans="1:13" s="10" customFormat="1" thickBot="1">
      <c r="A957" s="738"/>
      <c r="B957" s="739"/>
      <c r="C957" s="739"/>
      <c r="D957" s="739"/>
      <c r="E957" s="739"/>
      <c r="F957" s="739"/>
      <c r="G957" s="739"/>
      <c r="H957" s="740"/>
      <c r="I957" s="53"/>
      <c r="J957" s="98"/>
      <c r="K957" s="844"/>
      <c r="L957" s="845"/>
      <c r="M957" s="171">
        <f t="shared" si="12"/>
        <v>0</v>
      </c>
    </row>
    <row r="958" spans="1:13" s="10" customFormat="1" thickBot="1">
      <c r="A958" s="724" t="s">
        <v>44</v>
      </c>
      <c r="B958" s="725"/>
      <c r="C958" s="725"/>
      <c r="D958" s="725"/>
      <c r="E958" s="725"/>
      <c r="F958" s="725"/>
      <c r="G958" s="725"/>
      <c r="H958" s="725"/>
      <c r="I958" s="725"/>
      <c r="J958" s="725"/>
      <c r="K958" s="725"/>
      <c r="L958" s="726"/>
      <c r="M958" s="173">
        <f>SUM(M952:M957)</f>
        <v>849000</v>
      </c>
    </row>
    <row r="959" spans="1:13" s="27" customFormat="1" ht="12.75">
      <c r="A959" s="63"/>
      <c r="B959" s="64"/>
      <c r="C959" s="64"/>
      <c r="D959" s="64"/>
      <c r="E959" s="64"/>
      <c r="F959" s="64"/>
      <c r="G959" s="64"/>
      <c r="H959" s="64"/>
      <c r="I959" s="64"/>
      <c r="J959" s="64"/>
      <c r="K959" s="64"/>
      <c r="L959" s="64"/>
      <c r="M959" s="65"/>
    </row>
    <row r="960" spans="1:13" s="10" customFormat="1" thickBot="1">
      <c r="A960" s="91" t="s">
        <v>47</v>
      </c>
      <c r="B960" s="92"/>
      <c r="C960" s="92"/>
      <c r="D960" s="92"/>
      <c r="E960" s="92"/>
      <c r="F960" s="92"/>
      <c r="G960" s="92"/>
      <c r="H960" s="92"/>
      <c r="I960" s="92"/>
      <c r="J960" s="92"/>
      <c r="K960" s="92"/>
      <c r="L960" s="92"/>
      <c r="M960" s="93"/>
    </row>
    <row r="961" spans="1:13" s="10" customFormat="1" ht="15.75">
      <c r="A961" s="727" t="s">
        <v>48</v>
      </c>
      <c r="B961" s="728"/>
      <c r="C961" s="728"/>
      <c r="D961" s="728"/>
      <c r="E961" s="728"/>
      <c r="F961" s="729"/>
      <c r="G961" s="106" t="s">
        <v>35</v>
      </c>
      <c r="H961" s="107" t="s">
        <v>49</v>
      </c>
      <c r="I961" s="108" t="s">
        <v>50</v>
      </c>
      <c r="J961" s="106" t="s">
        <v>51</v>
      </c>
      <c r="K961" s="730" t="s">
        <v>52</v>
      </c>
      <c r="L961" s="729"/>
      <c r="M961" s="109" t="s">
        <v>41</v>
      </c>
    </row>
    <row r="962" spans="1:13" s="10" customFormat="1" ht="15.75">
      <c r="A962" s="731" t="s">
        <v>94</v>
      </c>
      <c r="B962" s="732"/>
      <c r="C962" s="732"/>
      <c r="D962" s="732"/>
      <c r="E962" s="732"/>
      <c r="F962" s="733"/>
      <c r="G962" s="110" t="s">
        <v>35</v>
      </c>
      <c r="H962" s="86"/>
      <c r="I962" s="111"/>
      <c r="J962" s="86">
        <f>+H962*I962</f>
        <v>0</v>
      </c>
      <c r="K962" s="734">
        <v>3000</v>
      </c>
      <c r="L962" s="735"/>
      <c r="M962" s="112">
        <f>J962*K962</f>
        <v>0</v>
      </c>
    </row>
    <row r="963" spans="1:13" s="10" customFormat="1" ht="15.75">
      <c r="A963" s="113"/>
      <c r="B963" s="114"/>
      <c r="C963" s="114"/>
      <c r="D963" s="114"/>
      <c r="E963" s="114"/>
      <c r="F963" s="114"/>
      <c r="G963" s="115"/>
      <c r="H963" s="86"/>
      <c r="I963" s="86"/>
      <c r="J963" s="86"/>
      <c r="K963" s="116"/>
      <c r="L963" s="117"/>
      <c r="M963" s="118"/>
    </row>
    <row r="964" spans="1:13" s="10" customFormat="1" thickBot="1">
      <c r="A964" s="181"/>
      <c r="B964" s="182"/>
      <c r="C964" s="182"/>
      <c r="D964" s="182"/>
      <c r="E964" s="182"/>
      <c r="F964" s="182"/>
      <c r="G964" s="119"/>
      <c r="H964" s="119"/>
      <c r="I964" s="119"/>
      <c r="J964" s="119"/>
      <c r="K964" s="736"/>
      <c r="L964" s="737"/>
      <c r="M964" s="120"/>
    </row>
    <row r="965" spans="1:13" s="10" customFormat="1" thickBot="1">
      <c r="A965" s="756" t="s">
        <v>44</v>
      </c>
      <c r="B965" s="750"/>
      <c r="C965" s="750"/>
      <c r="D965" s="750"/>
      <c r="E965" s="750"/>
      <c r="F965" s="750"/>
      <c r="G965" s="750"/>
      <c r="H965" s="750"/>
      <c r="I965" s="750"/>
      <c r="J965" s="750"/>
      <c r="K965" s="750"/>
      <c r="L965" s="751"/>
      <c r="M965" s="174">
        <f>SUM(M962:M964)</f>
        <v>0</v>
      </c>
    </row>
    <row r="966" spans="1:13" s="27" customFormat="1" ht="12.75">
      <c r="A966" s="63"/>
      <c r="B966" s="64"/>
      <c r="C966" s="64"/>
      <c r="D966" s="64"/>
      <c r="E966" s="64"/>
      <c r="F966" s="64"/>
      <c r="G966" s="64"/>
      <c r="H966" s="64"/>
      <c r="I966" s="64"/>
      <c r="J966" s="64"/>
      <c r="K966" s="64"/>
      <c r="L966" s="64"/>
      <c r="M966" s="65"/>
    </row>
    <row r="967" spans="1:13" s="10" customFormat="1" thickBot="1">
      <c r="A967" s="91" t="s">
        <v>54</v>
      </c>
      <c r="B967" s="92"/>
      <c r="C967" s="92"/>
      <c r="D967" s="92"/>
      <c r="E967" s="92"/>
      <c r="F967" s="92"/>
      <c r="G967" s="92"/>
      <c r="H967" s="92"/>
      <c r="I967" s="92"/>
      <c r="J967" s="92"/>
      <c r="K967" s="92"/>
      <c r="L967" s="92"/>
      <c r="M967" s="93"/>
    </row>
    <row r="968" spans="1:13" s="10" customFormat="1" ht="31.5">
      <c r="A968" s="757" t="s">
        <v>55</v>
      </c>
      <c r="B968" s="758"/>
      <c r="C968" s="758"/>
      <c r="D968" s="758"/>
      <c r="E968" s="758"/>
      <c r="F968" s="758"/>
      <c r="G968" s="758"/>
      <c r="H968" s="106" t="s">
        <v>56</v>
      </c>
      <c r="I968" s="108" t="s">
        <v>57</v>
      </c>
      <c r="J968" s="107" t="s">
        <v>58</v>
      </c>
      <c r="K968" s="759" t="s">
        <v>40</v>
      </c>
      <c r="L968" s="760"/>
      <c r="M968" s="122" t="s">
        <v>41</v>
      </c>
    </row>
    <row r="969" spans="1:13" s="10" customFormat="1" ht="15.75">
      <c r="A969" s="761" t="s">
        <v>59</v>
      </c>
      <c r="B969" s="762"/>
      <c r="C969" s="762"/>
      <c r="D969" s="762"/>
      <c r="E969" s="762"/>
      <c r="F969" s="762"/>
      <c r="G969" s="763"/>
      <c r="H969" s="123">
        <v>38918.91891891892</v>
      </c>
      <c r="I969" s="124">
        <v>1.85</v>
      </c>
      <c r="J969" s="125">
        <f>+H969*I969</f>
        <v>72000</v>
      </c>
      <c r="K969" s="764">
        <v>5</v>
      </c>
      <c r="L969" s="765"/>
      <c r="M969" s="126">
        <f>J969/K969</f>
        <v>14400</v>
      </c>
    </row>
    <row r="970" spans="1:13" s="10" customFormat="1" ht="15.75">
      <c r="A970" s="761" t="s">
        <v>60</v>
      </c>
      <c r="B970" s="762"/>
      <c r="C970" s="762"/>
      <c r="D970" s="762"/>
      <c r="E970" s="762"/>
      <c r="F970" s="762"/>
      <c r="G970" s="763"/>
      <c r="H970" s="123">
        <v>25945.945945945947</v>
      </c>
      <c r="I970" s="124">
        <v>1.85</v>
      </c>
      <c r="J970" s="125">
        <f>+H970*I970</f>
        <v>48000.000000000007</v>
      </c>
      <c r="K970" s="764">
        <f>+K969</f>
        <v>5</v>
      </c>
      <c r="L970" s="765"/>
      <c r="M970" s="126">
        <f>J970/K970</f>
        <v>9600.0000000000018</v>
      </c>
    </row>
    <row r="971" spans="1:13" s="10" customFormat="1" thickBot="1">
      <c r="A971" s="748"/>
      <c r="B971" s="749"/>
      <c r="C971" s="749"/>
      <c r="D971" s="749"/>
      <c r="E971" s="749"/>
      <c r="F971" s="749"/>
      <c r="G971" s="749"/>
      <c r="H971" s="119"/>
      <c r="I971" s="119"/>
      <c r="J971" s="119"/>
      <c r="K971" s="736"/>
      <c r="L971" s="737"/>
      <c r="M971" s="120"/>
    </row>
    <row r="972" spans="1:13" s="10" customFormat="1" thickBot="1">
      <c r="A972" s="724" t="s">
        <v>44</v>
      </c>
      <c r="B972" s="725"/>
      <c r="C972" s="725"/>
      <c r="D972" s="725"/>
      <c r="E972" s="725"/>
      <c r="F972" s="725"/>
      <c r="G972" s="725"/>
      <c r="H972" s="750"/>
      <c r="I972" s="750"/>
      <c r="J972" s="750"/>
      <c r="K972" s="750"/>
      <c r="L972" s="751"/>
      <c r="M972" s="174">
        <f>SUM(M969:M971)</f>
        <v>24000</v>
      </c>
    </row>
    <row r="973" spans="1:13" s="27" customFormat="1" ht="13.5" thickBot="1">
      <c r="A973" s="63"/>
      <c r="B973" s="64"/>
      <c r="C973" s="64"/>
      <c r="D973" s="64"/>
      <c r="E973" s="64"/>
      <c r="F973" s="64"/>
      <c r="G973" s="64"/>
      <c r="H973" s="64"/>
      <c r="I973" s="64"/>
      <c r="J973" s="64"/>
      <c r="K973" s="64"/>
      <c r="L973" s="64"/>
      <c r="M973" s="65"/>
    </row>
    <row r="974" spans="1:13" s="10" customFormat="1" thickBot="1">
      <c r="A974" s="724" t="s">
        <v>61</v>
      </c>
      <c r="B974" s="725"/>
      <c r="C974" s="725"/>
      <c r="D974" s="725"/>
      <c r="E974" s="725"/>
      <c r="F974" s="725"/>
      <c r="G974" s="725"/>
      <c r="H974" s="725"/>
      <c r="I974" s="725"/>
      <c r="J974" s="725"/>
      <c r="K974" s="725"/>
      <c r="L974" s="726"/>
      <c r="M974" s="177">
        <f>M948+M958+M965+M972</f>
        <v>874200</v>
      </c>
    </row>
    <row r="975" spans="1:13" s="27" customFormat="1" ht="12.75">
      <c r="A975" s="63"/>
      <c r="B975" s="64"/>
      <c r="C975" s="64"/>
      <c r="D975" s="64"/>
      <c r="E975" s="64"/>
      <c r="F975" s="64"/>
      <c r="G975" s="64"/>
      <c r="H975" s="64"/>
      <c r="I975" s="64"/>
      <c r="J975" s="64"/>
      <c r="K975" s="64"/>
      <c r="L975" s="64"/>
      <c r="M975" s="65"/>
    </row>
    <row r="976" spans="1:13" s="10" customFormat="1" thickBot="1">
      <c r="A976" s="91" t="s">
        <v>62</v>
      </c>
      <c r="B976" s="92"/>
      <c r="C976" s="92"/>
      <c r="D976" s="92"/>
      <c r="E976" s="92"/>
      <c r="F976" s="92"/>
      <c r="G976" s="92"/>
      <c r="H976" s="92"/>
      <c r="I976" s="92"/>
      <c r="J976" s="92"/>
      <c r="K976" s="92"/>
      <c r="L976" s="92"/>
      <c r="M976" s="93"/>
    </row>
    <row r="977" spans="1:13" s="10" customFormat="1" ht="15.75">
      <c r="A977" s="752" t="s">
        <v>63</v>
      </c>
      <c r="B977" s="753"/>
      <c r="C977" s="753"/>
      <c r="D977" s="753"/>
      <c r="E977" s="753"/>
      <c r="F977" s="753"/>
      <c r="G977" s="753"/>
      <c r="H977" s="183"/>
      <c r="I977" s="184"/>
      <c r="J977" s="128" t="s">
        <v>64</v>
      </c>
      <c r="K977" s="754" t="s">
        <v>65</v>
      </c>
      <c r="L977" s="755"/>
      <c r="M977" s="129"/>
    </row>
    <row r="978" spans="1:13" s="10" customFormat="1" ht="15.75">
      <c r="A978" s="718" t="s">
        <v>66</v>
      </c>
      <c r="B978" s="719"/>
      <c r="C978" s="719"/>
      <c r="D978" s="719"/>
      <c r="E978" s="719"/>
      <c r="F978" s="719"/>
      <c r="G978" s="719"/>
      <c r="H978" s="130"/>
      <c r="I978" s="131"/>
      <c r="J978" s="132">
        <v>0.25</v>
      </c>
      <c r="K978" s="720">
        <f>M974*J978</f>
        <v>218550</v>
      </c>
      <c r="L978" s="721"/>
      <c r="M978" s="133"/>
    </row>
    <row r="979" spans="1:13" s="10" customFormat="1" ht="15.75">
      <c r="A979" s="134" t="s">
        <v>67</v>
      </c>
      <c r="B979" s="135"/>
      <c r="C979" s="135"/>
      <c r="D979" s="135"/>
      <c r="E979" s="135"/>
      <c r="F979" s="135"/>
      <c r="G979" s="135"/>
      <c r="H979" s="130"/>
      <c r="I979" s="131"/>
      <c r="J979" s="132">
        <v>0</v>
      </c>
      <c r="K979" s="720">
        <f>M974*J979</f>
        <v>0</v>
      </c>
      <c r="L979" s="721"/>
      <c r="M979" s="133"/>
    </row>
    <row r="980" spans="1:13" s="10" customFormat="1" thickBot="1">
      <c r="A980" s="136" t="s">
        <v>68</v>
      </c>
      <c r="B980" s="137"/>
      <c r="C980" s="137"/>
      <c r="D980" s="137"/>
      <c r="E980" s="137"/>
      <c r="F980" s="137"/>
      <c r="G980" s="137"/>
      <c r="H980" s="138"/>
      <c r="I980" s="139"/>
      <c r="J980" s="140">
        <v>0.05</v>
      </c>
      <c r="K980" s="722">
        <f>M974*J980</f>
        <v>43710</v>
      </c>
      <c r="L980" s="723"/>
      <c r="M980" s="133"/>
    </row>
    <row r="981" spans="1:13" s="10" customFormat="1" thickBot="1">
      <c r="A981" s="724" t="s">
        <v>44</v>
      </c>
      <c r="B981" s="725"/>
      <c r="C981" s="725"/>
      <c r="D981" s="725"/>
      <c r="E981" s="725"/>
      <c r="F981" s="725"/>
      <c r="G981" s="725"/>
      <c r="H981" s="725"/>
      <c r="I981" s="725"/>
      <c r="J981" s="725"/>
      <c r="K981" s="725"/>
      <c r="L981" s="726"/>
      <c r="M981" s="141">
        <f>K978+K979+K980</f>
        <v>262260</v>
      </c>
    </row>
    <row r="982" spans="1:13" s="27" customFormat="1" ht="13.5" thickBot="1">
      <c r="A982" s="63"/>
      <c r="B982" s="64"/>
      <c r="C982" s="64"/>
      <c r="D982" s="64"/>
      <c r="E982" s="64"/>
      <c r="F982" s="64"/>
      <c r="G982" s="64"/>
      <c r="H982" s="64"/>
      <c r="I982" s="64"/>
      <c r="J982" s="64"/>
      <c r="K982" s="64"/>
      <c r="L982" s="64"/>
      <c r="M982" s="65"/>
    </row>
    <row r="983" spans="1:13" s="10" customFormat="1" thickBot="1">
      <c r="A983" s="724" t="s">
        <v>69</v>
      </c>
      <c r="B983" s="725"/>
      <c r="C983" s="725"/>
      <c r="D983" s="725"/>
      <c r="E983" s="725"/>
      <c r="F983" s="725"/>
      <c r="G983" s="725"/>
      <c r="H983" s="725"/>
      <c r="I983" s="725"/>
      <c r="J983" s="725"/>
      <c r="K983" s="725"/>
      <c r="L983" s="726"/>
      <c r="M983" s="142">
        <f>M974+M981</f>
        <v>1136460</v>
      </c>
    </row>
    <row r="984" spans="1:13" s="10" customFormat="1" ht="15.75">
      <c r="A984" s="143"/>
      <c r="B984" s="144"/>
      <c r="C984" s="144"/>
      <c r="D984" s="144"/>
      <c r="E984" s="144"/>
      <c r="F984" s="144"/>
      <c r="G984" s="144"/>
      <c r="H984" s="144"/>
      <c r="I984" s="144"/>
      <c r="J984" s="144"/>
      <c r="K984" s="144"/>
      <c r="L984" s="144"/>
      <c r="M984" s="145"/>
    </row>
    <row r="985" spans="1:13" s="10" customFormat="1" ht="15.75">
      <c r="A985" s="146"/>
      <c r="B985" s="35"/>
      <c r="C985" s="35"/>
      <c r="D985" s="35"/>
      <c r="E985" s="35"/>
      <c r="F985" s="35"/>
      <c r="G985" s="35"/>
      <c r="H985" s="35"/>
      <c r="I985" s="35"/>
      <c r="J985" s="35"/>
      <c r="K985" s="35"/>
      <c r="L985" s="35"/>
      <c r="M985" s="37"/>
    </row>
    <row r="986" spans="1:13" s="10" customFormat="1" ht="15.75">
      <c r="A986" s="146"/>
      <c r="B986" s="35"/>
      <c r="C986" s="35"/>
      <c r="D986" s="46" t="s">
        <v>70</v>
      </c>
      <c r="E986" s="46"/>
      <c r="F986" s="46"/>
      <c r="G986" s="46"/>
      <c r="H986" s="46"/>
      <c r="I986" s="46"/>
      <c r="J986" s="35"/>
      <c r="K986" s="35"/>
      <c r="L986" s="35"/>
      <c r="M986" s="37"/>
    </row>
    <row r="987" spans="1:13" s="10" customFormat="1" ht="15.75">
      <c r="A987" s="146"/>
      <c r="B987" s="35"/>
      <c r="C987" s="35"/>
      <c r="D987" s="35" t="s">
        <v>71</v>
      </c>
      <c r="E987" s="35"/>
      <c r="F987" s="35"/>
      <c r="G987" s="35"/>
      <c r="H987" s="35"/>
      <c r="I987" s="35"/>
      <c r="J987" s="35"/>
      <c r="K987" s="35"/>
      <c r="L987" s="35"/>
      <c r="M987" s="37"/>
    </row>
    <row r="988" spans="1:13" s="10" customFormat="1" ht="15.75">
      <c r="A988" s="146"/>
      <c r="B988" s="35"/>
      <c r="C988" s="35"/>
      <c r="D988" s="35" t="s">
        <v>72</v>
      </c>
      <c r="E988" s="35"/>
      <c r="F988" s="35"/>
      <c r="G988" s="35"/>
      <c r="H988" s="35"/>
      <c r="I988" s="35"/>
      <c r="J988" s="35"/>
      <c r="K988" s="35"/>
      <c r="L988" s="35"/>
      <c r="M988" s="37"/>
    </row>
    <row r="989" spans="1:13" s="10" customFormat="1" ht="15.75">
      <c r="A989" s="146"/>
      <c r="B989" s="35"/>
      <c r="C989" s="35"/>
      <c r="D989" s="35" t="s">
        <v>73</v>
      </c>
      <c r="E989" s="35"/>
      <c r="F989" s="35"/>
      <c r="G989" s="35"/>
      <c r="H989" s="35"/>
      <c r="I989" s="35"/>
      <c r="J989" s="35"/>
      <c r="K989" s="35"/>
      <c r="L989" s="35"/>
      <c r="M989" s="37"/>
    </row>
    <row r="990" spans="1:13" s="27" customFormat="1" ht="13.5" thickBot="1">
      <c r="A990" s="147"/>
      <c r="B990" s="148"/>
      <c r="C990" s="148"/>
      <c r="D990" s="148"/>
      <c r="E990" s="148" t="s">
        <v>74</v>
      </c>
      <c r="F990" s="148"/>
      <c r="G990" s="148"/>
      <c r="H990" s="148"/>
      <c r="I990" s="148"/>
      <c r="J990" s="148"/>
      <c r="K990" s="148"/>
      <c r="L990" s="148"/>
      <c r="M990" s="149"/>
    </row>
    <row r="991" spans="1:13" s="10" customFormat="1" ht="15.75">
      <c r="A991" s="150" t="s">
        <v>75</v>
      </c>
      <c r="B991" s="151"/>
      <c r="C991" s="151"/>
      <c r="D991" s="151"/>
      <c r="E991" s="151"/>
      <c r="F991" s="151"/>
      <c r="G991" s="151"/>
      <c r="H991" s="151"/>
      <c r="I991" s="151"/>
      <c r="J991" s="151"/>
      <c r="K991" s="151"/>
      <c r="L991" s="151"/>
      <c r="M991" s="152"/>
    </row>
    <row r="992" spans="1:13" s="10" customFormat="1" ht="15.75">
      <c r="A992" s="153"/>
      <c r="B992" s="154"/>
      <c r="C992" s="154"/>
      <c r="D992" s="154"/>
      <c r="E992" s="154"/>
      <c r="F992" s="154"/>
      <c r="G992" s="154"/>
      <c r="H992" s="154"/>
      <c r="I992" s="154"/>
      <c r="J992" s="154"/>
      <c r="K992" s="154"/>
      <c r="L992" s="154"/>
      <c r="M992" s="155"/>
    </row>
    <row r="993" spans="1:13" s="10" customFormat="1" ht="15.75">
      <c r="A993" s="153"/>
      <c r="B993" s="154"/>
      <c r="C993" s="154"/>
      <c r="D993" s="154"/>
      <c r="E993" s="154"/>
      <c r="F993" s="154"/>
      <c r="G993" s="154"/>
      <c r="H993" s="154"/>
      <c r="I993" s="154"/>
      <c r="J993" s="154"/>
      <c r="K993" s="154"/>
      <c r="L993" s="154"/>
      <c r="M993" s="155"/>
    </row>
    <row r="994" spans="1:13" s="10" customFormat="1" ht="15.75">
      <c r="A994" s="153"/>
      <c r="B994" s="154"/>
      <c r="C994" s="154"/>
      <c r="D994" s="154"/>
      <c r="E994" s="154"/>
      <c r="F994" s="154"/>
      <c r="G994" s="154"/>
      <c r="H994" s="154"/>
      <c r="I994" s="154"/>
      <c r="J994" s="154"/>
      <c r="K994" s="154"/>
      <c r="L994" s="154"/>
      <c r="M994" s="155"/>
    </row>
    <row r="995" spans="1:13" s="10" customFormat="1" thickBot="1">
      <c r="A995" s="156"/>
      <c r="B995" s="157"/>
      <c r="C995" s="157"/>
      <c r="D995" s="157"/>
      <c r="E995" s="157"/>
      <c r="F995" s="157"/>
      <c r="G995" s="157"/>
      <c r="H995" s="157"/>
      <c r="I995" s="157"/>
      <c r="J995" s="157"/>
      <c r="K995" s="157"/>
      <c r="L995" s="157"/>
      <c r="M995" s="158"/>
    </row>
    <row r="996" spans="1:13" s="27" customFormat="1" ht="12.75">
      <c r="A996" s="147"/>
      <c r="B996" s="148"/>
      <c r="C996" s="148"/>
      <c r="D996" s="148"/>
      <c r="E996" s="148"/>
      <c r="F996" s="148"/>
      <c r="G996" s="148"/>
      <c r="H996" s="148"/>
      <c r="I996" s="148"/>
      <c r="J996" s="148"/>
      <c r="K996" s="148"/>
      <c r="L996" s="148"/>
      <c r="M996" s="149"/>
    </row>
    <row r="997" spans="1:13" s="10" customFormat="1" ht="15.75">
      <c r="A997" s="159" t="s">
        <v>76</v>
      </c>
      <c r="B997" s="55"/>
      <c r="C997" s="55"/>
      <c r="D997" s="55"/>
      <c r="E997" s="55"/>
      <c r="F997" s="55"/>
      <c r="G997" s="55"/>
      <c r="H997" s="55"/>
      <c r="I997" s="55"/>
      <c r="J997" s="55"/>
      <c r="K997" s="55"/>
      <c r="L997" s="55"/>
      <c r="M997" s="58"/>
    </row>
    <row r="998" spans="1:13" s="10" customFormat="1" ht="15.75">
      <c r="A998" s="708" t="s">
        <v>77</v>
      </c>
      <c r="B998" s="709"/>
      <c r="C998" s="709"/>
      <c r="D998" s="709"/>
      <c r="E998" s="709"/>
      <c r="F998" s="709"/>
      <c r="G998" s="709"/>
      <c r="H998" s="709"/>
      <c r="I998" s="709"/>
      <c r="J998" s="709"/>
      <c r="K998" s="709"/>
      <c r="L998" s="709"/>
      <c r="M998" s="710"/>
    </row>
    <row r="999" spans="1:13" s="10" customFormat="1" ht="15.75">
      <c r="A999" s="708"/>
      <c r="B999" s="709"/>
      <c r="C999" s="709"/>
      <c r="D999" s="709"/>
      <c r="E999" s="709"/>
      <c r="F999" s="709"/>
      <c r="G999" s="709"/>
      <c r="H999" s="709"/>
      <c r="I999" s="709"/>
      <c r="J999" s="709"/>
      <c r="K999" s="709"/>
      <c r="L999" s="709"/>
      <c r="M999" s="710"/>
    </row>
    <row r="1000" spans="1:13" s="10" customFormat="1" ht="15.75">
      <c r="A1000" s="711" t="s">
        <v>78</v>
      </c>
      <c r="B1000" s="712"/>
      <c r="C1000" s="712"/>
      <c r="D1000" s="712"/>
      <c r="E1000" s="712"/>
      <c r="F1000" s="712"/>
      <c r="G1000" s="712"/>
      <c r="H1000" s="712"/>
      <c r="I1000" s="712"/>
      <c r="J1000" s="712"/>
      <c r="K1000" s="712"/>
      <c r="L1000" s="712"/>
      <c r="M1000" s="713"/>
    </row>
    <row r="1001" spans="1:13" s="10" customFormat="1" ht="15.75">
      <c r="A1001" s="711"/>
      <c r="B1001" s="712"/>
      <c r="C1001" s="712"/>
      <c r="D1001" s="712"/>
      <c r="E1001" s="712"/>
      <c r="F1001" s="712"/>
      <c r="G1001" s="712"/>
      <c r="H1001" s="712"/>
      <c r="I1001" s="712"/>
      <c r="J1001" s="712"/>
      <c r="K1001" s="712"/>
      <c r="L1001" s="712"/>
      <c r="M1001" s="713"/>
    </row>
    <row r="1002" spans="1:13" s="10" customFormat="1" ht="15.75">
      <c r="A1002" s="178"/>
      <c r="B1002" s="179"/>
      <c r="C1002" s="179"/>
      <c r="D1002" s="179"/>
      <c r="E1002" s="179"/>
      <c r="F1002" s="179"/>
      <c r="G1002" s="179"/>
      <c r="H1002" s="179"/>
      <c r="I1002" s="179"/>
      <c r="J1002" s="179"/>
      <c r="K1002" s="179"/>
      <c r="L1002" s="179"/>
      <c r="M1002" s="180"/>
    </row>
    <row r="1003" spans="1:13" s="10" customFormat="1" ht="15.75">
      <c r="A1003" s="159"/>
      <c r="B1003" s="55"/>
      <c r="C1003" s="55"/>
      <c r="D1003" s="55"/>
      <c r="E1003" s="55"/>
      <c r="F1003" s="55"/>
      <c r="G1003" s="55"/>
      <c r="H1003" s="55"/>
      <c r="I1003" s="55"/>
      <c r="J1003" s="55"/>
      <c r="K1003" s="55"/>
      <c r="L1003" s="55"/>
      <c r="M1003" s="58"/>
    </row>
    <row r="1004" spans="1:13" s="10" customFormat="1" ht="15.75">
      <c r="A1004" s="146"/>
      <c r="B1004" s="35"/>
      <c r="C1004" s="35"/>
      <c r="D1004" s="35" t="s">
        <v>70</v>
      </c>
      <c r="E1004" s="46"/>
      <c r="F1004" s="46"/>
      <c r="G1004" s="35"/>
      <c r="H1004" s="35"/>
      <c r="I1004" s="35"/>
      <c r="J1004" s="35"/>
      <c r="K1004" s="35"/>
      <c r="L1004" s="35"/>
      <c r="M1004" s="37"/>
    </row>
    <row r="1005" spans="1:13" s="10" customFormat="1" ht="15.75">
      <c r="A1005" s="146"/>
      <c r="B1005" s="35"/>
      <c r="C1005" s="35"/>
      <c r="D1005" s="160" t="s">
        <v>71</v>
      </c>
      <c r="E1005" s="35"/>
      <c r="F1005" s="35"/>
      <c r="G1005" s="160"/>
      <c r="H1005" s="160"/>
      <c r="I1005" s="160"/>
      <c r="J1005" s="35"/>
      <c r="K1005" s="35"/>
      <c r="L1005" s="35"/>
      <c r="M1005" s="37"/>
    </row>
    <row r="1006" spans="1:13" s="10" customFormat="1" ht="15.75">
      <c r="A1006" s="146"/>
      <c r="B1006" s="35"/>
      <c r="C1006" s="35"/>
      <c r="D1006" s="161" t="s">
        <v>79</v>
      </c>
      <c r="E1006" s="35"/>
      <c r="F1006" s="35"/>
      <c r="G1006" s="161"/>
      <c r="H1006" s="161"/>
      <c r="I1006" s="161"/>
      <c r="J1006" s="35"/>
      <c r="K1006" s="35"/>
      <c r="L1006" s="35"/>
      <c r="M1006" s="37"/>
    </row>
    <row r="1007" spans="1:13" s="10" customFormat="1" ht="15.75">
      <c r="A1007" s="162"/>
      <c r="B1007" s="55"/>
      <c r="C1007" s="55"/>
      <c r="D1007" s="35" t="s">
        <v>73</v>
      </c>
      <c r="E1007" s="35"/>
      <c r="F1007" s="35"/>
      <c r="G1007" s="35"/>
      <c r="H1007" s="35"/>
      <c r="I1007" s="35"/>
      <c r="J1007" s="55"/>
      <c r="K1007" s="55"/>
      <c r="L1007" s="55"/>
      <c r="M1007" s="58"/>
    </row>
    <row r="1008" spans="1:13" s="27" customFormat="1" ht="12.75">
      <c r="A1008" s="163"/>
      <c r="B1008" s="50"/>
      <c r="C1008" s="50"/>
      <c r="D1008" s="50"/>
      <c r="E1008" s="148"/>
      <c r="F1008" s="148"/>
      <c r="G1008" s="148"/>
      <c r="H1008" s="148"/>
      <c r="I1008" s="148"/>
      <c r="J1008" s="50"/>
      <c r="K1008" s="50"/>
      <c r="L1008" s="50"/>
      <c r="M1008" s="51"/>
    </row>
    <row r="1009" spans="1:13" s="167" customFormat="1" ht="12.75">
      <c r="A1009" s="164" t="s">
        <v>80</v>
      </c>
      <c r="B1009" s="165"/>
      <c r="C1009" s="165"/>
      <c r="D1009" s="166"/>
      <c r="E1009" s="166"/>
      <c r="F1009" s="166"/>
      <c r="G1009" s="166"/>
      <c r="H1009" s="166"/>
      <c r="I1009" s="714"/>
      <c r="J1009" s="714"/>
      <c r="K1009" s="714"/>
      <c r="L1009" s="714"/>
      <c r="M1009" s="715"/>
    </row>
    <row r="1010" spans="1:13" s="167" customFormat="1" ht="13.5" thickBot="1">
      <c r="A1010" s="168" t="s">
        <v>81</v>
      </c>
      <c r="B1010" s="169"/>
      <c r="C1010" s="169"/>
      <c r="D1010" s="170"/>
      <c r="E1010" s="170"/>
      <c r="F1010" s="170"/>
      <c r="G1010" s="170"/>
      <c r="H1010" s="170"/>
      <c r="I1010" s="716"/>
      <c r="J1010" s="716"/>
      <c r="K1010" s="716"/>
      <c r="L1010" s="716"/>
      <c r="M1010" s="717"/>
    </row>
    <row r="1011" spans="1:13">
      <c r="A1011" s="803"/>
      <c r="B1011" s="804"/>
      <c r="C1011" s="809"/>
      <c r="D1011" s="809"/>
      <c r="E1011" s="809"/>
      <c r="F1011" s="809"/>
      <c r="G1011" s="809"/>
      <c r="H1011" s="809"/>
      <c r="I1011" s="810"/>
      <c r="J1011" s="811" t="s">
        <v>7</v>
      </c>
      <c r="K1011" s="813"/>
      <c r="L1011" s="814"/>
      <c r="M1011" s="815"/>
    </row>
    <row r="1012" spans="1:13">
      <c r="A1012" s="805"/>
      <c r="B1012" s="806"/>
      <c r="C1012" s="819" t="s">
        <v>8</v>
      </c>
      <c r="D1012" s="819"/>
      <c r="E1012" s="819"/>
      <c r="F1012" s="819"/>
      <c r="G1012" s="819"/>
      <c r="H1012" s="819"/>
      <c r="I1012" s="820"/>
      <c r="J1012" s="812"/>
      <c r="K1012" s="816"/>
      <c r="L1012" s="817"/>
      <c r="M1012" s="818"/>
    </row>
    <row r="1013" spans="1:13">
      <c r="A1013" s="805"/>
      <c r="B1013" s="806"/>
      <c r="C1013" s="819" t="s">
        <v>0</v>
      </c>
      <c r="D1013" s="819"/>
      <c r="E1013" s="819"/>
      <c r="F1013" s="819"/>
      <c r="G1013" s="819"/>
      <c r="H1013" s="819"/>
      <c r="I1013" s="820"/>
      <c r="J1013" s="821" t="s">
        <v>9</v>
      </c>
      <c r="K1013" s="833"/>
      <c r="L1013" s="834"/>
      <c r="M1013" s="835"/>
    </row>
    <row r="1014" spans="1:13">
      <c r="A1014" s="805"/>
      <c r="B1014" s="806"/>
      <c r="C1014" s="819" t="s">
        <v>10</v>
      </c>
      <c r="D1014" s="819"/>
      <c r="E1014" s="819"/>
      <c r="F1014" s="819"/>
      <c r="G1014" s="819"/>
      <c r="H1014" s="819"/>
      <c r="I1014" s="820"/>
      <c r="J1014" s="822"/>
      <c r="K1014" s="836"/>
      <c r="L1014" s="837"/>
      <c r="M1014" s="838"/>
    </row>
    <row r="1015" spans="1:13">
      <c r="A1015" s="805"/>
      <c r="B1015" s="806"/>
      <c r="C1015" s="819" t="s">
        <v>11</v>
      </c>
      <c r="D1015" s="819"/>
      <c r="E1015" s="819"/>
      <c r="F1015" s="819"/>
      <c r="G1015" s="819"/>
      <c r="H1015" s="819"/>
      <c r="I1015" s="820"/>
      <c r="J1015" s="821" t="s">
        <v>12</v>
      </c>
      <c r="K1015" s="840"/>
      <c r="L1015" s="840" t="s">
        <v>13</v>
      </c>
      <c r="M1015" s="842"/>
    </row>
    <row r="1016" spans="1:13" ht="17.25" thickBot="1">
      <c r="A1016" s="807"/>
      <c r="B1016" s="808"/>
      <c r="C1016" s="2"/>
      <c r="D1016" s="2"/>
      <c r="E1016" s="2"/>
      <c r="F1016" s="2"/>
      <c r="G1016" s="2"/>
      <c r="H1016" s="2"/>
      <c r="I1016" s="3"/>
      <c r="J1016" s="839"/>
      <c r="K1016" s="841"/>
      <c r="L1016" s="841"/>
      <c r="M1016" s="843"/>
    </row>
    <row r="1017" spans="1:13" s="10" customFormat="1" ht="15.75">
      <c r="A1017" s="4"/>
      <c r="B1017" s="5"/>
      <c r="C1017" s="5"/>
      <c r="D1017" s="5"/>
      <c r="E1017" s="5"/>
      <c r="F1017" s="5"/>
      <c r="G1017" s="6"/>
      <c r="H1017" s="5"/>
      <c r="I1017" s="5"/>
      <c r="J1017" s="7" t="s">
        <v>14</v>
      </c>
      <c r="K1017" s="8"/>
      <c r="L1017" s="8"/>
      <c r="M1017" s="9"/>
    </row>
    <row r="1018" spans="1:13" s="10" customFormat="1" ht="15.75">
      <c r="A1018" s="11"/>
      <c r="B1018" s="12"/>
      <c r="C1018" s="12"/>
      <c r="D1018" s="12"/>
      <c r="E1018" s="12"/>
      <c r="F1018" s="12"/>
      <c r="G1018" s="13"/>
      <c r="H1018" s="12"/>
      <c r="I1018" s="12"/>
      <c r="J1018" s="14"/>
      <c r="K1018" s="15" t="s">
        <v>15</v>
      </c>
      <c r="L1018" s="15" t="s">
        <v>16</v>
      </c>
      <c r="M1018" s="16" t="s">
        <v>17</v>
      </c>
    </row>
    <row r="1019" spans="1:13" s="10" customFormat="1" ht="15.75">
      <c r="A1019" s="823" t="s">
        <v>18</v>
      </c>
      <c r="B1019" s="824"/>
      <c r="C1019" s="824"/>
      <c r="D1019" s="824"/>
      <c r="E1019" s="12" t="s">
        <v>19</v>
      </c>
      <c r="F1019" s="12"/>
      <c r="G1019" s="17"/>
      <c r="H1019" s="825" t="s">
        <v>20</v>
      </c>
      <c r="I1019" s="825"/>
      <c r="J1019" s="18" t="s">
        <v>19</v>
      </c>
      <c r="K1019" s="15"/>
      <c r="L1019" s="15"/>
      <c r="M1019" s="16"/>
    </row>
    <row r="1020" spans="1:13" s="10" customFormat="1" ht="15.75">
      <c r="A1020" s="19" t="s">
        <v>21</v>
      </c>
      <c r="B1020" s="20"/>
      <c r="C1020" s="826"/>
      <c r="D1020" s="826"/>
      <c r="E1020" s="187"/>
      <c r="F1020" s="21"/>
      <c r="G1020" s="20"/>
      <c r="H1020" s="17"/>
      <c r="I1020" s="22" t="s">
        <v>22</v>
      </c>
      <c r="J1020" s="23"/>
      <c r="K1020" s="187"/>
      <c r="L1020" s="187"/>
      <c r="M1020" s="24"/>
    </row>
    <row r="1021" spans="1:13" s="27" customFormat="1" ht="13.5" thickBot="1">
      <c r="A1021" s="25"/>
      <c r="B1021" s="26"/>
      <c r="C1021" s="188"/>
      <c r="D1021" s="188"/>
      <c r="E1021" s="188"/>
      <c r="F1021" s="188"/>
      <c r="G1021" s="26"/>
      <c r="H1021" s="188"/>
      <c r="I1021" s="26"/>
      <c r="J1021" s="188"/>
      <c r="K1021" s="827"/>
      <c r="L1021" s="827"/>
      <c r="M1021" s="828"/>
    </row>
    <row r="1022" spans="1:13" s="27" customFormat="1" ht="12.75">
      <c r="A1022" s="28"/>
      <c r="B1022" s="29"/>
      <c r="C1022" s="29"/>
      <c r="D1022" s="29"/>
      <c r="E1022" s="29"/>
      <c r="F1022" s="29"/>
      <c r="G1022" s="29"/>
      <c r="H1022" s="29"/>
      <c r="I1022" s="29"/>
      <c r="J1022" s="29"/>
      <c r="K1022" s="29"/>
      <c r="L1022" s="29"/>
      <c r="M1022" s="30"/>
    </row>
    <row r="1023" spans="1:13" s="10" customFormat="1" ht="15.75">
      <c r="A1023" s="31" t="s">
        <v>23</v>
      </c>
      <c r="B1023" s="32"/>
      <c r="C1023" s="33" t="s">
        <v>13</v>
      </c>
      <c r="D1023" s="34"/>
      <c r="E1023" s="35"/>
      <c r="F1023" s="35"/>
      <c r="G1023" s="36"/>
      <c r="H1023" s="36"/>
      <c r="I1023" s="36"/>
      <c r="J1023" s="36"/>
      <c r="K1023" s="36"/>
      <c r="L1023" s="36"/>
      <c r="M1023" s="37"/>
    </row>
    <row r="1024" spans="1:13" s="10" customFormat="1" ht="15.75">
      <c r="A1024" s="38" t="s">
        <v>24</v>
      </c>
      <c r="B1024" s="39"/>
      <c r="C1024" s="829" t="e">
        <f>+C923</f>
        <v>#REF!</v>
      </c>
      <c r="D1024" s="829"/>
      <c r="E1024" s="829"/>
      <c r="F1024" s="829"/>
      <c r="G1024" s="829"/>
      <c r="H1024" s="829"/>
      <c r="I1024" s="829"/>
      <c r="J1024" s="829"/>
      <c r="K1024" s="829"/>
      <c r="L1024" s="829"/>
      <c r="M1024" s="830"/>
    </row>
    <row r="1025" spans="1:13" s="10" customFormat="1" ht="15.75">
      <c r="A1025" s="38"/>
      <c r="B1025" s="39"/>
      <c r="C1025" s="829"/>
      <c r="D1025" s="829"/>
      <c r="E1025" s="829"/>
      <c r="F1025" s="829"/>
      <c r="G1025" s="829"/>
      <c r="H1025" s="829"/>
      <c r="I1025" s="829"/>
      <c r="J1025" s="829"/>
      <c r="K1025" s="829"/>
      <c r="L1025" s="829"/>
      <c r="M1025" s="830"/>
    </row>
    <row r="1026" spans="1:13" s="27" customFormat="1" ht="12.75">
      <c r="A1026" s="40"/>
      <c r="B1026" s="41"/>
      <c r="C1026" s="42"/>
      <c r="D1026" s="42"/>
      <c r="E1026" s="42"/>
      <c r="F1026" s="42"/>
      <c r="G1026" s="42"/>
      <c r="H1026" s="42"/>
      <c r="I1026" s="42"/>
      <c r="J1026" s="42"/>
      <c r="K1026" s="42"/>
      <c r="L1026" s="42"/>
      <c r="M1026" s="43"/>
    </row>
    <row r="1027" spans="1:13" s="10" customFormat="1" ht="15.75">
      <c r="A1027" s="38" t="s">
        <v>25</v>
      </c>
      <c r="B1027" s="44"/>
      <c r="C1027" s="45"/>
      <c r="D1027" s="45"/>
      <c r="E1027" s="45"/>
      <c r="F1027" s="45"/>
      <c r="G1027" s="45"/>
      <c r="H1027" s="46"/>
      <c r="I1027" s="33" t="s">
        <v>26</v>
      </c>
      <c r="J1027" s="45"/>
      <c r="K1027" s="45"/>
      <c r="L1027" s="45"/>
      <c r="M1027" s="47"/>
    </row>
    <row r="1028" spans="1:13" s="27" customFormat="1" ht="12.75">
      <c r="A1028" s="40"/>
      <c r="B1028" s="41"/>
      <c r="C1028" s="42"/>
      <c r="D1028" s="42"/>
      <c r="E1028" s="42"/>
      <c r="F1028" s="42"/>
      <c r="G1028" s="42"/>
      <c r="H1028" s="42"/>
      <c r="I1028" s="42"/>
      <c r="J1028" s="42"/>
      <c r="K1028" s="42"/>
      <c r="L1028" s="42"/>
      <c r="M1028" s="43"/>
    </row>
    <row r="1029" spans="1:13" s="10" customFormat="1" ht="15.75">
      <c r="A1029" s="38" t="s">
        <v>27</v>
      </c>
      <c r="B1029" s="44"/>
      <c r="C1029" s="48"/>
      <c r="D1029" s="48"/>
      <c r="E1029" s="48"/>
      <c r="F1029" s="48"/>
      <c r="G1029" s="48"/>
      <c r="H1029" s="48"/>
      <c r="I1029" s="48"/>
      <c r="J1029" s="48"/>
      <c r="K1029" s="48"/>
      <c r="L1029" s="48"/>
      <c r="M1029" s="49"/>
    </row>
    <row r="1030" spans="1:13" s="27" customFormat="1" ht="12.75">
      <c r="A1030" s="40"/>
      <c r="B1030" s="41"/>
      <c r="C1030" s="50"/>
      <c r="D1030" s="50"/>
      <c r="E1030" s="50"/>
      <c r="F1030" s="50"/>
      <c r="G1030" s="50"/>
      <c r="H1030" s="50"/>
      <c r="I1030" s="50"/>
      <c r="J1030" s="50"/>
      <c r="K1030" s="50"/>
      <c r="L1030" s="50"/>
      <c r="M1030" s="51"/>
    </row>
    <row r="1031" spans="1:13" s="10" customFormat="1" ht="15.75">
      <c r="A1031" s="38" t="s">
        <v>28</v>
      </c>
      <c r="B1031" s="44"/>
      <c r="C1031" s="48"/>
      <c r="D1031" s="48"/>
      <c r="E1031" s="48"/>
      <c r="F1031" s="48"/>
      <c r="G1031" s="48"/>
      <c r="H1031" s="48"/>
      <c r="I1031" s="48"/>
      <c r="J1031" s="52" t="s">
        <v>29</v>
      </c>
      <c r="K1031" s="53"/>
      <c r="L1031" s="52" t="s">
        <v>13</v>
      </c>
      <c r="M1031" s="54"/>
    </row>
    <row r="1032" spans="1:13" s="27" customFormat="1" ht="12.75">
      <c r="A1032" s="40"/>
      <c r="B1032" s="41"/>
      <c r="C1032" s="50"/>
      <c r="D1032" s="50"/>
      <c r="E1032" s="50"/>
      <c r="F1032" s="50"/>
      <c r="G1032" s="50"/>
      <c r="H1032" s="50"/>
      <c r="I1032" s="50"/>
      <c r="J1032" s="50"/>
      <c r="K1032" s="50"/>
      <c r="L1032" s="50"/>
      <c r="M1032" s="51"/>
    </row>
    <row r="1033" spans="1:13" s="10" customFormat="1" ht="15.75">
      <c r="A1033" s="38" t="s">
        <v>30</v>
      </c>
      <c r="B1033" s="39"/>
      <c r="C1033" s="55"/>
      <c r="D1033" s="55"/>
      <c r="E1033" s="56"/>
      <c r="F1033" s="57"/>
      <c r="G1033" s="46"/>
      <c r="H1033" s="48"/>
      <c r="I1033" s="48"/>
      <c r="J1033" s="35"/>
      <c r="K1033" s="55"/>
      <c r="L1033" s="55"/>
      <c r="M1033" s="58"/>
    </row>
    <row r="1034" spans="1:13" s="10" customFormat="1" ht="15.75">
      <c r="A1034" s="59"/>
      <c r="B1034" s="60"/>
      <c r="C1034" s="189"/>
      <c r="D1034" s="189"/>
      <c r="E1034" s="831" t="s">
        <v>31</v>
      </c>
      <c r="F1034" s="832"/>
      <c r="G1034" s="832"/>
      <c r="H1034" s="189" t="s">
        <v>16</v>
      </c>
      <c r="I1034" s="189" t="s">
        <v>17</v>
      </c>
      <c r="J1034" s="61"/>
      <c r="K1034" s="189"/>
      <c r="L1034" s="189"/>
      <c r="M1034" s="62"/>
    </row>
    <row r="1035" spans="1:13" s="10" customFormat="1" ht="15.75">
      <c r="A1035" s="786" t="s">
        <v>32</v>
      </c>
      <c r="B1035" s="787"/>
      <c r="C1035" s="787"/>
      <c r="D1035" s="787"/>
      <c r="E1035" s="787"/>
      <c r="F1035" s="787"/>
      <c r="G1035" s="787"/>
      <c r="H1035" s="787"/>
      <c r="I1035" s="787"/>
      <c r="J1035" s="787"/>
      <c r="K1035" s="787"/>
      <c r="L1035" s="787"/>
      <c r="M1035" s="788"/>
    </row>
    <row r="1036" spans="1:13" s="27" customFormat="1" ht="13.5" thickBot="1">
      <c r="A1036" s="63"/>
      <c r="B1036" s="64"/>
      <c r="C1036" s="64"/>
      <c r="D1036" s="64"/>
      <c r="E1036" s="64"/>
      <c r="F1036" s="64"/>
      <c r="G1036" s="64"/>
      <c r="H1036" s="64"/>
      <c r="I1036" s="64"/>
      <c r="J1036" s="64"/>
      <c r="K1036" s="64"/>
      <c r="L1036" s="64"/>
      <c r="M1036" s="65"/>
    </row>
    <row r="1037" spans="1:13" s="10" customFormat="1" ht="32.25" thickBot="1">
      <c r="A1037" s="66" t="s">
        <v>1</v>
      </c>
      <c r="B1037" s="789" t="s">
        <v>33</v>
      </c>
      <c r="C1037" s="790"/>
      <c r="D1037" s="790"/>
      <c r="E1037" s="790"/>
      <c r="F1037" s="790"/>
      <c r="G1037" s="790"/>
      <c r="H1037" s="790"/>
      <c r="I1037" s="67"/>
      <c r="J1037" s="68" t="s">
        <v>34</v>
      </c>
      <c r="K1037" s="791" t="s">
        <v>35</v>
      </c>
      <c r="L1037" s="792"/>
      <c r="M1037" s="66" t="s">
        <v>36</v>
      </c>
    </row>
    <row r="1038" spans="1:13" s="10" customFormat="1" ht="33" customHeight="1" thickBot="1">
      <c r="A1038" s="69"/>
      <c r="B1038" s="793" t="e">
        <f>+#REF!</f>
        <v>#REF!</v>
      </c>
      <c r="C1038" s="794"/>
      <c r="D1038" s="794"/>
      <c r="E1038" s="794"/>
      <c r="F1038" s="794"/>
      <c r="G1038" s="794"/>
      <c r="H1038" s="794"/>
      <c r="I1038" s="795"/>
      <c r="J1038" s="70"/>
      <c r="K1038" s="796" t="e">
        <f>+#REF!</f>
        <v>#REF!</v>
      </c>
      <c r="L1038" s="797"/>
      <c r="M1038" s="71" t="e">
        <f>+#REF!</f>
        <v>#REF!</v>
      </c>
    </row>
    <row r="1039" spans="1:13" s="10" customFormat="1" ht="15.75">
      <c r="A1039" s="72"/>
      <c r="B1039" s="73"/>
      <c r="C1039" s="73"/>
      <c r="D1039" s="73"/>
      <c r="E1039" s="73"/>
      <c r="F1039" s="73"/>
      <c r="G1039" s="73"/>
      <c r="H1039" s="73"/>
      <c r="I1039" s="73"/>
      <c r="J1039" s="73"/>
      <c r="K1039" s="73"/>
      <c r="L1039" s="73"/>
      <c r="M1039" s="74"/>
    </row>
    <row r="1040" spans="1:13" s="10" customFormat="1" thickBot="1">
      <c r="A1040" s="75" t="s">
        <v>37</v>
      </c>
      <c r="B1040" s="76"/>
      <c r="C1040" s="76"/>
      <c r="D1040" s="76"/>
      <c r="E1040" s="76"/>
      <c r="F1040" s="76"/>
      <c r="G1040" s="76"/>
      <c r="H1040" s="76"/>
      <c r="I1040" s="76"/>
      <c r="J1040" s="76"/>
      <c r="K1040" s="76"/>
      <c r="L1040" s="76"/>
      <c r="M1040" s="77"/>
    </row>
    <row r="1041" spans="1:13" s="10" customFormat="1" thickBot="1">
      <c r="A1041" s="798" t="s">
        <v>33</v>
      </c>
      <c r="B1041" s="799"/>
      <c r="C1041" s="799"/>
      <c r="D1041" s="799"/>
      <c r="E1041" s="799"/>
      <c r="F1041" s="799"/>
      <c r="G1041" s="800"/>
      <c r="H1041" s="801" t="s">
        <v>38</v>
      </c>
      <c r="I1041" s="800"/>
      <c r="J1041" s="78" t="s">
        <v>39</v>
      </c>
      <c r="K1041" s="801" t="s">
        <v>40</v>
      </c>
      <c r="L1041" s="800"/>
      <c r="M1041" s="79" t="s">
        <v>41</v>
      </c>
    </row>
    <row r="1042" spans="1:13" s="10" customFormat="1" ht="15.75">
      <c r="A1042" s="779"/>
      <c r="B1042" s="780"/>
      <c r="C1042" s="780"/>
      <c r="D1042" s="780"/>
      <c r="E1042" s="780"/>
      <c r="F1042" s="780"/>
      <c r="G1042" s="781"/>
      <c r="H1042" s="782"/>
      <c r="I1042" s="783"/>
      <c r="J1042" s="80"/>
      <c r="K1042" s="784"/>
      <c r="L1042" s="785"/>
      <c r="M1042" s="81">
        <f t="shared" ref="M1042:M1047" si="13">+J1042*K1042</f>
        <v>0</v>
      </c>
    </row>
    <row r="1043" spans="1:13" s="10" customFormat="1" ht="15.75">
      <c r="A1043" s="770"/>
      <c r="B1043" s="771"/>
      <c r="C1043" s="771"/>
      <c r="D1043" s="771"/>
      <c r="E1043" s="771"/>
      <c r="F1043" s="771"/>
      <c r="G1043" s="772"/>
      <c r="H1043" s="768"/>
      <c r="I1043" s="768"/>
      <c r="J1043" s="80"/>
      <c r="K1043" s="769"/>
      <c r="L1043" s="769"/>
      <c r="M1043" s="81">
        <f t="shared" si="13"/>
        <v>0</v>
      </c>
    </row>
    <row r="1044" spans="1:13" s="10" customFormat="1" ht="15.75">
      <c r="A1044" s="770"/>
      <c r="B1044" s="771"/>
      <c r="C1044" s="771"/>
      <c r="D1044" s="771"/>
      <c r="E1044" s="771"/>
      <c r="F1044" s="771"/>
      <c r="G1044" s="772"/>
      <c r="H1044" s="768"/>
      <c r="I1044" s="768"/>
      <c r="J1044" s="80"/>
      <c r="K1044" s="769"/>
      <c r="L1044" s="769"/>
      <c r="M1044" s="81">
        <f t="shared" si="13"/>
        <v>0</v>
      </c>
    </row>
    <row r="1045" spans="1:13" s="10" customFormat="1" ht="15.75">
      <c r="A1045" s="770"/>
      <c r="B1045" s="771"/>
      <c r="C1045" s="771"/>
      <c r="D1045" s="771"/>
      <c r="E1045" s="771"/>
      <c r="F1045" s="771"/>
      <c r="G1045" s="772"/>
      <c r="H1045" s="768"/>
      <c r="I1045" s="768"/>
      <c r="J1045" s="82"/>
      <c r="K1045" s="769"/>
      <c r="L1045" s="769"/>
      <c r="M1045" s="81">
        <f t="shared" si="13"/>
        <v>0</v>
      </c>
    </row>
    <row r="1046" spans="1:13" s="10" customFormat="1" ht="15.75">
      <c r="A1046" s="770"/>
      <c r="B1046" s="771"/>
      <c r="C1046" s="771"/>
      <c r="D1046" s="802"/>
      <c r="E1046" s="771"/>
      <c r="F1046" s="771"/>
      <c r="G1046" s="772"/>
      <c r="H1046" s="768"/>
      <c r="I1046" s="768"/>
      <c r="J1046" s="82"/>
      <c r="K1046" s="769"/>
      <c r="L1046" s="769"/>
      <c r="M1046" s="81">
        <f t="shared" si="13"/>
        <v>0</v>
      </c>
    </row>
    <row r="1047" spans="1:13" s="10" customFormat="1" ht="15.75">
      <c r="A1047" s="766"/>
      <c r="B1047" s="767"/>
      <c r="C1047" s="767"/>
      <c r="D1047" s="83"/>
      <c r="E1047" s="84"/>
      <c r="F1047" s="84"/>
      <c r="G1047" s="85"/>
      <c r="H1047" s="768"/>
      <c r="I1047" s="768"/>
      <c r="J1047" s="86"/>
      <c r="K1047" s="769"/>
      <c r="L1047" s="769"/>
      <c r="M1047" s="81">
        <f t="shared" si="13"/>
        <v>0</v>
      </c>
    </row>
    <row r="1048" spans="1:13" s="10" customFormat="1" thickBot="1">
      <c r="A1048" s="770" t="s">
        <v>43</v>
      </c>
      <c r="B1048" s="771"/>
      <c r="C1048" s="771"/>
      <c r="D1048" s="771"/>
      <c r="E1048" s="771"/>
      <c r="F1048" s="771"/>
      <c r="G1048" s="772"/>
      <c r="H1048" s="773"/>
      <c r="I1048" s="774"/>
      <c r="J1048" s="87"/>
      <c r="K1048" s="775">
        <v>0.05</v>
      </c>
      <c r="L1048" s="776"/>
      <c r="M1048" s="88">
        <f>M1073*K1048</f>
        <v>1500</v>
      </c>
    </row>
    <row r="1049" spans="1:13" s="10" customFormat="1" thickBot="1">
      <c r="A1049" s="724" t="s">
        <v>44</v>
      </c>
      <c r="B1049" s="725"/>
      <c r="C1049" s="725"/>
      <c r="D1049" s="725"/>
      <c r="E1049" s="725"/>
      <c r="F1049" s="725"/>
      <c r="G1049" s="725"/>
      <c r="H1049" s="725"/>
      <c r="I1049" s="725"/>
      <c r="J1049" s="725"/>
      <c r="K1049" s="725"/>
      <c r="L1049" s="726"/>
      <c r="M1049" s="173">
        <f>SUM(M1042:M1048)</f>
        <v>1500</v>
      </c>
    </row>
    <row r="1050" spans="1:13" s="27" customFormat="1" ht="12.75">
      <c r="A1050" s="90"/>
      <c r="B1050" s="64"/>
      <c r="C1050" s="64"/>
      <c r="D1050" s="64"/>
      <c r="E1050" s="64"/>
      <c r="F1050" s="64"/>
      <c r="G1050" s="64"/>
      <c r="H1050" s="64"/>
      <c r="I1050" s="64"/>
      <c r="J1050" s="64"/>
      <c r="K1050" s="64"/>
      <c r="L1050" s="64"/>
      <c r="M1050" s="65"/>
    </row>
    <row r="1051" spans="1:13" s="10" customFormat="1" thickBot="1">
      <c r="A1051" s="91" t="s">
        <v>45</v>
      </c>
      <c r="B1051" s="92"/>
      <c r="C1051" s="92"/>
      <c r="D1051" s="92"/>
      <c r="E1051" s="92"/>
      <c r="F1051" s="92"/>
      <c r="G1051" s="92"/>
      <c r="H1051" s="92"/>
      <c r="I1051" s="92"/>
      <c r="J1051" s="92"/>
      <c r="K1051" s="92"/>
      <c r="L1051" s="92"/>
      <c r="M1051" s="93"/>
    </row>
    <row r="1052" spans="1:13" s="10" customFormat="1" ht="15.75">
      <c r="A1052" s="752" t="s">
        <v>33</v>
      </c>
      <c r="B1052" s="753"/>
      <c r="C1052" s="753"/>
      <c r="D1052" s="753"/>
      <c r="E1052" s="753"/>
      <c r="F1052" s="753"/>
      <c r="G1052" s="753"/>
      <c r="H1052" s="777"/>
      <c r="I1052" s="185" t="s">
        <v>35</v>
      </c>
      <c r="J1052" s="94" t="s">
        <v>36</v>
      </c>
      <c r="K1052" s="778" t="s">
        <v>46</v>
      </c>
      <c r="L1052" s="777"/>
      <c r="M1052" s="95" t="s">
        <v>41</v>
      </c>
    </row>
    <row r="1053" spans="1:13" s="10" customFormat="1" ht="15.75">
      <c r="A1053" s="738" t="s">
        <v>210</v>
      </c>
      <c r="B1053" s="739"/>
      <c r="C1053" s="739"/>
      <c r="D1053" s="739"/>
      <c r="E1053" s="739"/>
      <c r="F1053" s="739"/>
      <c r="G1053" s="739"/>
      <c r="H1053" s="740"/>
      <c r="I1053" s="53" t="s">
        <v>93</v>
      </c>
      <c r="J1053" s="98">
        <v>1</v>
      </c>
      <c r="K1053" s="741">
        <v>230000</v>
      </c>
      <c r="L1053" s="742"/>
      <c r="M1053" s="171">
        <f t="shared" ref="M1053:M1058" si="14">+J1053*K1053</f>
        <v>230000</v>
      </c>
    </row>
    <row r="1054" spans="1:13" s="10" customFormat="1" ht="15.75">
      <c r="A1054" s="738"/>
      <c r="B1054" s="739"/>
      <c r="C1054" s="739"/>
      <c r="D1054" s="739"/>
      <c r="E1054" s="739"/>
      <c r="F1054" s="739"/>
      <c r="G1054" s="739"/>
      <c r="H1054" s="740"/>
      <c r="I1054" s="53"/>
      <c r="J1054" s="98"/>
      <c r="K1054" s="741"/>
      <c r="L1054" s="742"/>
      <c r="M1054" s="171">
        <f t="shared" si="14"/>
        <v>0</v>
      </c>
    </row>
    <row r="1055" spans="1:13" s="10" customFormat="1" ht="15.75">
      <c r="A1055" s="738"/>
      <c r="B1055" s="739"/>
      <c r="C1055" s="739"/>
      <c r="D1055" s="739"/>
      <c r="E1055" s="739"/>
      <c r="F1055" s="739"/>
      <c r="G1055" s="739"/>
      <c r="H1055" s="740"/>
      <c r="I1055" s="53"/>
      <c r="J1055" s="98"/>
      <c r="K1055" s="741"/>
      <c r="L1055" s="742"/>
      <c r="M1055" s="171">
        <f t="shared" si="14"/>
        <v>0</v>
      </c>
    </row>
    <row r="1056" spans="1:13" s="10" customFormat="1" ht="15.75">
      <c r="A1056" s="738"/>
      <c r="B1056" s="739"/>
      <c r="C1056" s="739"/>
      <c r="D1056" s="739"/>
      <c r="E1056" s="739"/>
      <c r="F1056" s="739"/>
      <c r="G1056" s="739"/>
      <c r="H1056" s="740"/>
      <c r="I1056" s="53"/>
      <c r="J1056" s="98"/>
      <c r="K1056" s="741"/>
      <c r="L1056" s="742"/>
      <c r="M1056" s="171">
        <f t="shared" si="14"/>
        <v>0</v>
      </c>
    </row>
    <row r="1057" spans="1:13" s="10" customFormat="1" ht="15.75">
      <c r="A1057" s="738"/>
      <c r="B1057" s="739"/>
      <c r="C1057" s="739"/>
      <c r="D1057" s="739"/>
      <c r="E1057" s="739"/>
      <c r="F1057" s="739"/>
      <c r="G1057" s="739"/>
      <c r="H1057" s="740"/>
      <c r="I1057" s="53"/>
      <c r="J1057" s="98"/>
      <c r="K1057" s="741"/>
      <c r="L1057" s="742"/>
      <c r="M1057" s="171">
        <f t="shared" si="14"/>
        <v>0</v>
      </c>
    </row>
    <row r="1058" spans="1:13" s="10" customFormat="1" thickBot="1">
      <c r="A1058" s="738"/>
      <c r="B1058" s="739"/>
      <c r="C1058" s="739"/>
      <c r="D1058" s="739"/>
      <c r="E1058" s="739"/>
      <c r="F1058" s="739"/>
      <c r="G1058" s="739"/>
      <c r="H1058" s="740"/>
      <c r="I1058" s="53"/>
      <c r="J1058" s="98"/>
      <c r="K1058" s="844"/>
      <c r="L1058" s="845"/>
      <c r="M1058" s="171">
        <f t="shared" si="14"/>
        <v>0</v>
      </c>
    </row>
    <row r="1059" spans="1:13" s="10" customFormat="1" thickBot="1">
      <c r="A1059" s="724" t="s">
        <v>44</v>
      </c>
      <c r="B1059" s="725"/>
      <c r="C1059" s="725"/>
      <c r="D1059" s="725"/>
      <c r="E1059" s="725"/>
      <c r="F1059" s="725"/>
      <c r="G1059" s="725"/>
      <c r="H1059" s="725"/>
      <c r="I1059" s="725"/>
      <c r="J1059" s="725"/>
      <c r="K1059" s="725"/>
      <c r="L1059" s="726"/>
      <c r="M1059" s="173">
        <f>SUM(M1053:M1058)</f>
        <v>230000</v>
      </c>
    </row>
    <row r="1060" spans="1:13" s="27" customFormat="1" ht="12.75">
      <c r="A1060" s="63"/>
      <c r="B1060" s="64"/>
      <c r="C1060" s="64"/>
      <c r="D1060" s="64"/>
      <c r="E1060" s="64"/>
      <c r="F1060" s="64"/>
      <c r="G1060" s="64"/>
      <c r="H1060" s="64"/>
      <c r="I1060" s="64"/>
      <c r="J1060" s="64"/>
      <c r="K1060" s="64"/>
      <c r="L1060" s="64"/>
      <c r="M1060" s="65"/>
    </row>
    <row r="1061" spans="1:13" s="10" customFormat="1" thickBot="1">
      <c r="A1061" s="91" t="s">
        <v>47</v>
      </c>
      <c r="B1061" s="92"/>
      <c r="C1061" s="92"/>
      <c r="D1061" s="92"/>
      <c r="E1061" s="92"/>
      <c r="F1061" s="92"/>
      <c r="G1061" s="92"/>
      <c r="H1061" s="92"/>
      <c r="I1061" s="92"/>
      <c r="J1061" s="92"/>
      <c r="K1061" s="92"/>
      <c r="L1061" s="92"/>
      <c r="M1061" s="93"/>
    </row>
    <row r="1062" spans="1:13" s="10" customFormat="1" ht="15.75">
      <c r="A1062" s="727" t="s">
        <v>48</v>
      </c>
      <c r="B1062" s="728"/>
      <c r="C1062" s="728"/>
      <c r="D1062" s="728"/>
      <c r="E1062" s="728"/>
      <c r="F1062" s="729"/>
      <c r="G1062" s="106" t="s">
        <v>35</v>
      </c>
      <c r="H1062" s="107" t="s">
        <v>49</v>
      </c>
      <c r="I1062" s="108" t="s">
        <v>50</v>
      </c>
      <c r="J1062" s="106" t="s">
        <v>51</v>
      </c>
      <c r="K1062" s="730" t="s">
        <v>52</v>
      </c>
      <c r="L1062" s="729"/>
      <c r="M1062" s="109" t="s">
        <v>41</v>
      </c>
    </row>
    <row r="1063" spans="1:13" s="10" customFormat="1" ht="15.75">
      <c r="A1063" s="731" t="s">
        <v>94</v>
      </c>
      <c r="B1063" s="732"/>
      <c r="C1063" s="732"/>
      <c r="D1063" s="732"/>
      <c r="E1063" s="732"/>
      <c r="F1063" s="733"/>
      <c r="G1063" s="110" t="s">
        <v>35</v>
      </c>
      <c r="H1063" s="86"/>
      <c r="I1063" s="111"/>
      <c r="J1063" s="86">
        <f>+H1063*I1063</f>
        <v>0</v>
      </c>
      <c r="K1063" s="734">
        <v>3000</v>
      </c>
      <c r="L1063" s="735"/>
      <c r="M1063" s="112">
        <f>J1063*K1063</f>
        <v>0</v>
      </c>
    </row>
    <row r="1064" spans="1:13" s="10" customFormat="1" ht="15.75">
      <c r="A1064" s="113"/>
      <c r="B1064" s="114"/>
      <c r="C1064" s="114"/>
      <c r="D1064" s="114"/>
      <c r="E1064" s="114"/>
      <c r="F1064" s="114"/>
      <c r="G1064" s="115"/>
      <c r="H1064" s="86"/>
      <c r="I1064" s="86"/>
      <c r="J1064" s="86"/>
      <c r="K1064" s="116"/>
      <c r="L1064" s="117"/>
      <c r="M1064" s="118"/>
    </row>
    <row r="1065" spans="1:13" s="10" customFormat="1" thickBot="1">
      <c r="A1065" s="181"/>
      <c r="B1065" s="182"/>
      <c r="C1065" s="182"/>
      <c r="D1065" s="182"/>
      <c r="E1065" s="182"/>
      <c r="F1065" s="182"/>
      <c r="G1065" s="119"/>
      <c r="H1065" s="119"/>
      <c r="I1065" s="119"/>
      <c r="J1065" s="119"/>
      <c r="K1065" s="736"/>
      <c r="L1065" s="737"/>
      <c r="M1065" s="120"/>
    </row>
    <row r="1066" spans="1:13" s="10" customFormat="1" thickBot="1">
      <c r="A1066" s="756" t="s">
        <v>44</v>
      </c>
      <c r="B1066" s="750"/>
      <c r="C1066" s="750"/>
      <c r="D1066" s="750"/>
      <c r="E1066" s="750"/>
      <c r="F1066" s="750"/>
      <c r="G1066" s="750"/>
      <c r="H1066" s="750"/>
      <c r="I1066" s="750"/>
      <c r="J1066" s="750"/>
      <c r="K1066" s="750"/>
      <c r="L1066" s="751"/>
      <c r="M1066" s="174">
        <f>SUM(M1063:M1065)</f>
        <v>0</v>
      </c>
    </row>
    <row r="1067" spans="1:13" s="27" customFormat="1" ht="12.75">
      <c r="A1067" s="63"/>
      <c r="B1067" s="64"/>
      <c r="C1067" s="64"/>
      <c r="D1067" s="64"/>
      <c r="E1067" s="64"/>
      <c r="F1067" s="64"/>
      <c r="G1067" s="64"/>
      <c r="H1067" s="64"/>
      <c r="I1067" s="64"/>
      <c r="J1067" s="64"/>
      <c r="K1067" s="64"/>
      <c r="L1067" s="64"/>
      <c r="M1067" s="65"/>
    </row>
    <row r="1068" spans="1:13" s="10" customFormat="1" thickBot="1">
      <c r="A1068" s="91" t="s">
        <v>54</v>
      </c>
      <c r="B1068" s="92"/>
      <c r="C1068" s="92"/>
      <c r="D1068" s="92"/>
      <c r="E1068" s="92"/>
      <c r="F1068" s="92"/>
      <c r="G1068" s="92"/>
      <c r="H1068" s="92"/>
      <c r="I1068" s="92"/>
      <c r="J1068" s="92"/>
      <c r="K1068" s="92"/>
      <c r="L1068" s="92"/>
      <c r="M1068" s="93"/>
    </row>
    <row r="1069" spans="1:13" s="10" customFormat="1" ht="31.5">
      <c r="A1069" s="757" t="s">
        <v>55</v>
      </c>
      <c r="B1069" s="758"/>
      <c r="C1069" s="758"/>
      <c r="D1069" s="758"/>
      <c r="E1069" s="758"/>
      <c r="F1069" s="758"/>
      <c r="G1069" s="758"/>
      <c r="H1069" s="106" t="s">
        <v>56</v>
      </c>
      <c r="I1069" s="108" t="s">
        <v>57</v>
      </c>
      <c r="J1069" s="107" t="s">
        <v>58</v>
      </c>
      <c r="K1069" s="759" t="s">
        <v>40</v>
      </c>
      <c r="L1069" s="760"/>
      <c r="M1069" s="122" t="s">
        <v>41</v>
      </c>
    </row>
    <row r="1070" spans="1:13" s="10" customFormat="1" ht="15.75">
      <c r="A1070" s="761" t="s">
        <v>59</v>
      </c>
      <c r="B1070" s="762"/>
      <c r="C1070" s="762"/>
      <c r="D1070" s="762"/>
      <c r="E1070" s="762"/>
      <c r="F1070" s="762"/>
      <c r="G1070" s="763"/>
      <c r="H1070" s="123">
        <v>38918.91891891892</v>
      </c>
      <c r="I1070" s="124">
        <v>1.85</v>
      </c>
      <c r="J1070" s="125">
        <f>+H1070*I1070</f>
        <v>72000</v>
      </c>
      <c r="K1070" s="764">
        <v>4</v>
      </c>
      <c r="L1070" s="765"/>
      <c r="M1070" s="126">
        <f>J1070/K1070</f>
        <v>18000</v>
      </c>
    </row>
    <row r="1071" spans="1:13" s="10" customFormat="1" ht="15.75">
      <c r="A1071" s="761" t="s">
        <v>60</v>
      </c>
      <c r="B1071" s="762"/>
      <c r="C1071" s="762"/>
      <c r="D1071" s="762"/>
      <c r="E1071" s="762"/>
      <c r="F1071" s="762"/>
      <c r="G1071" s="763"/>
      <c r="H1071" s="123">
        <v>25945.945945945947</v>
      </c>
      <c r="I1071" s="124">
        <v>1.85</v>
      </c>
      <c r="J1071" s="125">
        <f>+H1071*I1071</f>
        <v>48000.000000000007</v>
      </c>
      <c r="K1071" s="764">
        <f>+K1070</f>
        <v>4</v>
      </c>
      <c r="L1071" s="765"/>
      <c r="M1071" s="126">
        <f>J1071/K1071</f>
        <v>12000.000000000002</v>
      </c>
    </row>
    <row r="1072" spans="1:13" s="10" customFormat="1" thickBot="1">
      <c r="A1072" s="748"/>
      <c r="B1072" s="749"/>
      <c r="C1072" s="749"/>
      <c r="D1072" s="749"/>
      <c r="E1072" s="749"/>
      <c r="F1072" s="749"/>
      <c r="G1072" s="749"/>
      <c r="H1072" s="119"/>
      <c r="I1072" s="119"/>
      <c r="J1072" s="119"/>
      <c r="K1072" s="736"/>
      <c r="L1072" s="737"/>
      <c r="M1072" s="120"/>
    </row>
    <row r="1073" spans="1:13" s="10" customFormat="1" thickBot="1">
      <c r="A1073" s="724" t="s">
        <v>44</v>
      </c>
      <c r="B1073" s="725"/>
      <c r="C1073" s="725"/>
      <c r="D1073" s="725"/>
      <c r="E1073" s="725"/>
      <c r="F1073" s="725"/>
      <c r="G1073" s="725"/>
      <c r="H1073" s="750"/>
      <c r="I1073" s="750"/>
      <c r="J1073" s="750"/>
      <c r="K1073" s="750"/>
      <c r="L1073" s="751"/>
      <c r="M1073" s="174">
        <f>SUM(M1070:M1072)</f>
        <v>30000</v>
      </c>
    </row>
    <row r="1074" spans="1:13" s="27" customFormat="1" ht="13.5" thickBot="1">
      <c r="A1074" s="63"/>
      <c r="B1074" s="64"/>
      <c r="C1074" s="64"/>
      <c r="D1074" s="64"/>
      <c r="E1074" s="64"/>
      <c r="F1074" s="64"/>
      <c r="G1074" s="64"/>
      <c r="H1074" s="64"/>
      <c r="I1074" s="64"/>
      <c r="J1074" s="64"/>
      <c r="K1074" s="64"/>
      <c r="L1074" s="64"/>
      <c r="M1074" s="65"/>
    </row>
    <row r="1075" spans="1:13" s="10" customFormat="1" thickBot="1">
      <c r="A1075" s="724" t="s">
        <v>61</v>
      </c>
      <c r="B1075" s="725"/>
      <c r="C1075" s="725"/>
      <c r="D1075" s="725"/>
      <c r="E1075" s="725"/>
      <c r="F1075" s="725"/>
      <c r="G1075" s="725"/>
      <c r="H1075" s="725"/>
      <c r="I1075" s="725"/>
      <c r="J1075" s="725"/>
      <c r="K1075" s="725"/>
      <c r="L1075" s="726"/>
      <c r="M1075" s="177">
        <f>M1049+M1059+M1066+M1073</f>
        <v>261500</v>
      </c>
    </row>
    <row r="1076" spans="1:13" s="27" customFormat="1" ht="12.75">
      <c r="A1076" s="63"/>
      <c r="B1076" s="64"/>
      <c r="C1076" s="64"/>
      <c r="D1076" s="64"/>
      <c r="E1076" s="64"/>
      <c r="F1076" s="64"/>
      <c r="G1076" s="64"/>
      <c r="H1076" s="64"/>
      <c r="I1076" s="64"/>
      <c r="J1076" s="64"/>
      <c r="K1076" s="64"/>
      <c r="L1076" s="64"/>
      <c r="M1076" s="65"/>
    </row>
    <row r="1077" spans="1:13" s="10" customFormat="1" thickBot="1">
      <c r="A1077" s="91" t="s">
        <v>62</v>
      </c>
      <c r="B1077" s="92"/>
      <c r="C1077" s="92"/>
      <c r="D1077" s="92"/>
      <c r="E1077" s="92"/>
      <c r="F1077" s="92"/>
      <c r="G1077" s="92"/>
      <c r="H1077" s="92"/>
      <c r="I1077" s="92"/>
      <c r="J1077" s="92"/>
      <c r="K1077" s="92"/>
      <c r="L1077" s="92"/>
      <c r="M1077" s="93"/>
    </row>
    <row r="1078" spans="1:13" s="10" customFormat="1" ht="15.75">
      <c r="A1078" s="752" t="s">
        <v>63</v>
      </c>
      <c r="B1078" s="753"/>
      <c r="C1078" s="753"/>
      <c r="D1078" s="753"/>
      <c r="E1078" s="753"/>
      <c r="F1078" s="753"/>
      <c r="G1078" s="753"/>
      <c r="H1078" s="183"/>
      <c r="I1078" s="184"/>
      <c r="J1078" s="128" t="s">
        <v>64</v>
      </c>
      <c r="K1078" s="754" t="s">
        <v>65</v>
      </c>
      <c r="L1078" s="755"/>
      <c r="M1078" s="129"/>
    </row>
    <row r="1079" spans="1:13" s="10" customFormat="1" ht="15.75">
      <c r="A1079" s="718" t="s">
        <v>66</v>
      </c>
      <c r="B1079" s="719"/>
      <c r="C1079" s="719"/>
      <c r="D1079" s="719"/>
      <c r="E1079" s="719"/>
      <c r="F1079" s="719"/>
      <c r="G1079" s="719"/>
      <c r="H1079" s="130"/>
      <c r="I1079" s="131"/>
      <c r="J1079" s="132">
        <v>0.25</v>
      </c>
      <c r="K1079" s="720">
        <f>M1075*J1079</f>
        <v>65375</v>
      </c>
      <c r="L1079" s="721"/>
      <c r="M1079" s="133"/>
    </row>
    <row r="1080" spans="1:13" s="10" customFormat="1" ht="15.75">
      <c r="A1080" s="134" t="s">
        <v>67</v>
      </c>
      <c r="B1080" s="135"/>
      <c r="C1080" s="135"/>
      <c r="D1080" s="135"/>
      <c r="E1080" s="135"/>
      <c r="F1080" s="135"/>
      <c r="G1080" s="135"/>
      <c r="H1080" s="130"/>
      <c r="I1080" s="131"/>
      <c r="J1080" s="132">
        <v>0</v>
      </c>
      <c r="K1080" s="720">
        <f>M1075*J1080</f>
        <v>0</v>
      </c>
      <c r="L1080" s="721"/>
      <c r="M1080" s="133"/>
    </row>
    <row r="1081" spans="1:13" s="10" customFormat="1" thickBot="1">
      <c r="A1081" s="136" t="s">
        <v>68</v>
      </c>
      <c r="B1081" s="137"/>
      <c r="C1081" s="137"/>
      <c r="D1081" s="137"/>
      <c r="E1081" s="137"/>
      <c r="F1081" s="137"/>
      <c r="G1081" s="137"/>
      <c r="H1081" s="138"/>
      <c r="I1081" s="139"/>
      <c r="J1081" s="140">
        <v>0.05</v>
      </c>
      <c r="K1081" s="722">
        <f>M1075*J1081</f>
        <v>13075</v>
      </c>
      <c r="L1081" s="723"/>
      <c r="M1081" s="133"/>
    </row>
    <row r="1082" spans="1:13" s="10" customFormat="1" thickBot="1">
      <c r="A1082" s="724" t="s">
        <v>44</v>
      </c>
      <c r="B1082" s="725"/>
      <c r="C1082" s="725"/>
      <c r="D1082" s="725"/>
      <c r="E1082" s="725"/>
      <c r="F1082" s="725"/>
      <c r="G1082" s="725"/>
      <c r="H1082" s="725"/>
      <c r="I1082" s="725"/>
      <c r="J1082" s="725"/>
      <c r="K1082" s="725"/>
      <c r="L1082" s="726"/>
      <c r="M1082" s="141">
        <f>K1079+K1080+K1081</f>
        <v>78450</v>
      </c>
    </row>
    <row r="1083" spans="1:13" s="27" customFormat="1" ht="13.5" thickBot="1">
      <c r="A1083" s="63"/>
      <c r="B1083" s="64"/>
      <c r="C1083" s="64"/>
      <c r="D1083" s="64"/>
      <c r="E1083" s="64"/>
      <c r="F1083" s="64"/>
      <c r="G1083" s="64"/>
      <c r="H1083" s="64"/>
      <c r="I1083" s="64"/>
      <c r="J1083" s="64"/>
      <c r="K1083" s="64"/>
      <c r="L1083" s="64"/>
      <c r="M1083" s="65"/>
    </row>
    <row r="1084" spans="1:13" s="10" customFormat="1" thickBot="1">
      <c r="A1084" s="724" t="s">
        <v>69</v>
      </c>
      <c r="B1084" s="725"/>
      <c r="C1084" s="725"/>
      <c r="D1084" s="725"/>
      <c r="E1084" s="725"/>
      <c r="F1084" s="725"/>
      <c r="G1084" s="725"/>
      <c r="H1084" s="725"/>
      <c r="I1084" s="725"/>
      <c r="J1084" s="725"/>
      <c r="K1084" s="725"/>
      <c r="L1084" s="726"/>
      <c r="M1084" s="142">
        <f>M1075+M1082</f>
        <v>339950</v>
      </c>
    </row>
    <row r="1085" spans="1:13" s="10" customFormat="1" ht="15.75">
      <c r="A1085" s="143"/>
      <c r="B1085" s="144"/>
      <c r="C1085" s="144"/>
      <c r="D1085" s="144"/>
      <c r="E1085" s="144"/>
      <c r="F1085" s="144"/>
      <c r="G1085" s="144"/>
      <c r="H1085" s="144"/>
      <c r="I1085" s="144"/>
      <c r="J1085" s="144"/>
      <c r="K1085" s="144"/>
      <c r="L1085" s="144"/>
      <c r="M1085" s="145"/>
    </row>
    <row r="1086" spans="1:13" s="10" customFormat="1" ht="15.75">
      <c r="A1086" s="146"/>
      <c r="B1086" s="35"/>
      <c r="C1086" s="35"/>
      <c r="D1086" s="35"/>
      <c r="E1086" s="35"/>
      <c r="F1086" s="35"/>
      <c r="G1086" s="35"/>
      <c r="H1086" s="35"/>
      <c r="I1086" s="35"/>
      <c r="J1086" s="35"/>
      <c r="K1086" s="35"/>
      <c r="L1086" s="35"/>
      <c r="M1086" s="37"/>
    </row>
    <row r="1087" spans="1:13" s="10" customFormat="1" ht="15.75">
      <c r="A1087" s="146"/>
      <c r="B1087" s="35"/>
      <c r="C1087" s="35"/>
      <c r="D1087" s="46" t="s">
        <v>70</v>
      </c>
      <c r="E1087" s="46"/>
      <c r="F1087" s="46"/>
      <c r="G1087" s="46"/>
      <c r="H1087" s="46"/>
      <c r="I1087" s="46"/>
      <c r="J1087" s="35"/>
      <c r="K1087" s="35"/>
      <c r="L1087" s="35"/>
      <c r="M1087" s="37"/>
    </row>
    <row r="1088" spans="1:13" s="10" customFormat="1" ht="15.75">
      <c r="A1088" s="146"/>
      <c r="B1088" s="35"/>
      <c r="C1088" s="35"/>
      <c r="D1088" s="35" t="s">
        <v>71</v>
      </c>
      <c r="E1088" s="35"/>
      <c r="F1088" s="35"/>
      <c r="G1088" s="35"/>
      <c r="H1088" s="35"/>
      <c r="I1088" s="35"/>
      <c r="J1088" s="35"/>
      <c r="K1088" s="35"/>
      <c r="L1088" s="35"/>
      <c r="M1088" s="37"/>
    </row>
    <row r="1089" spans="1:13" s="10" customFormat="1" ht="15.75">
      <c r="A1089" s="146"/>
      <c r="B1089" s="35"/>
      <c r="C1089" s="35"/>
      <c r="D1089" s="35" t="s">
        <v>72</v>
      </c>
      <c r="E1089" s="35"/>
      <c r="F1089" s="35"/>
      <c r="G1089" s="35"/>
      <c r="H1089" s="35"/>
      <c r="I1089" s="35"/>
      <c r="J1089" s="35"/>
      <c r="K1089" s="35"/>
      <c r="L1089" s="35"/>
      <c r="M1089" s="37"/>
    </row>
    <row r="1090" spans="1:13" s="10" customFormat="1" ht="15.75">
      <c r="A1090" s="146"/>
      <c r="B1090" s="35"/>
      <c r="C1090" s="35"/>
      <c r="D1090" s="35" t="s">
        <v>73</v>
      </c>
      <c r="E1090" s="35"/>
      <c r="F1090" s="35"/>
      <c r="G1090" s="35"/>
      <c r="H1090" s="35"/>
      <c r="I1090" s="35"/>
      <c r="J1090" s="35"/>
      <c r="K1090" s="35"/>
      <c r="L1090" s="35"/>
      <c r="M1090" s="37"/>
    </row>
    <row r="1091" spans="1:13" s="27" customFormat="1" ht="13.5" thickBot="1">
      <c r="A1091" s="147"/>
      <c r="B1091" s="148"/>
      <c r="C1091" s="148"/>
      <c r="D1091" s="148"/>
      <c r="E1091" s="148" t="s">
        <v>74</v>
      </c>
      <c r="F1091" s="148"/>
      <c r="G1091" s="148"/>
      <c r="H1091" s="148"/>
      <c r="I1091" s="148"/>
      <c r="J1091" s="148"/>
      <c r="K1091" s="148"/>
      <c r="L1091" s="148"/>
      <c r="M1091" s="149"/>
    </row>
    <row r="1092" spans="1:13" s="10" customFormat="1" ht="15.75">
      <c r="A1092" s="150" t="s">
        <v>75</v>
      </c>
      <c r="B1092" s="151"/>
      <c r="C1092" s="151"/>
      <c r="D1092" s="151"/>
      <c r="E1092" s="151"/>
      <c r="F1092" s="151"/>
      <c r="G1092" s="151"/>
      <c r="H1092" s="151"/>
      <c r="I1092" s="151"/>
      <c r="J1092" s="151"/>
      <c r="K1092" s="151"/>
      <c r="L1092" s="151"/>
      <c r="M1092" s="152"/>
    </row>
    <row r="1093" spans="1:13" s="10" customFormat="1" ht="15.75">
      <c r="A1093" s="153"/>
      <c r="B1093" s="154"/>
      <c r="C1093" s="154"/>
      <c r="D1093" s="154"/>
      <c r="E1093" s="154"/>
      <c r="F1093" s="154"/>
      <c r="G1093" s="154"/>
      <c r="H1093" s="154"/>
      <c r="I1093" s="154"/>
      <c r="J1093" s="154"/>
      <c r="K1093" s="154"/>
      <c r="L1093" s="154"/>
      <c r="M1093" s="155"/>
    </row>
    <row r="1094" spans="1:13" s="10" customFormat="1" ht="15.75">
      <c r="A1094" s="153"/>
      <c r="B1094" s="154"/>
      <c r="C1094" s="154"/>
      <c r="D1094" s="154"/>
      <c r="E1094" s="154"/>
      <c r="F1094" s="154"/>
      <c r="G1094" s="154"/>
      <c r="H1094" s="154"/>
      <c r="I1094" s="154"/>
      <c r="J1094" s="154"/>
      <c r="K1094" s="154"/>
      <c r="L1094" s="154"/>
      <c r="M1094" s="155"/>
    </row>
    <row r="1095" spans="1:13" s="10" customFormat="1" ht="15.75">
      <c r="A1095" s="153"/>
      <c r="B1095" s="154"/>
      <c r="C1095" s="154"/>
      <c r="D1095" s="154"/>
      <c r="E1095" s="154"/>
      <c r="F1095" s="154"/>
      <c r="G1095" s="154"/>
      <c r="H1095" s="154"/>
      <c r="I1095" s="154"/>
      <c r="J1095" s="154"/>
      <c r="K1095" s="154"/>
      <c r="L1095" s="154"/>
      <c r="M1095" s="155"/>
    </row>
    <row r="1096" spans="1:13" s="10" customFormat="1" thickBot="1">
      <c r="A1096" s="156"/>
      <c r="B1096" s="157"/>
      <c r="C1096" s="157"/>
      <c r="D1096" s="157"/>
      <c r="E1096" s="157"/>
      <c r="F1096" s="157"/>
      <c r="G1096" s="157"/>
      <c r="H1096" s="157"/>
      <c r="I1096" s="157"/>
      <c r="J1096" s="157"/>
      <c r="K1096" s="157"/>
      <c r="L1096" s="157"/>
      <c r="M1096" s="158"/>
    </row>
    <row r="1097" spans="1:13" s="27" customFormat="1" ht="12.75">
      <c r="A1097" s="147"/>
      <c r="B1097" s="148"/>
      <c r="C1097" s="148"/>
      <c r="D1097" s="148"/>
      <c r="E1097" s="148"/>
      <c r="F1097" s="148"/>
      <c r="G1097" s="148"/>
      <c r="H1097" s="148"/>
      <c r="I1097" s="148"/>
      <c r="J1097" s="148"/>
      <c r="K1097" s="148"/>
      <c r="L1097" s="148"/>
      <c r="M1097" s="149"/>
    </row>
    <row r="1098" spans="1:13" s="10" customFormat="1" ht="15.75">
      <c r="A1098" s="159" t="s">
        <v>76</v>
      </c>
      <c r="B1098" s="55"/>
      <c r="C1098" s="55"/>
      <c r="D1098" s="55"/>
      <c r="E1098" s="55"/>
      <c r="F1098" s="55"/>
      <c r="G1098" s="55"/>
      <c r="H1098" s="55"/>
      <c r="I1098" s="55"/>
      <c r="J1098" s="55"/>
      <c r="K1098" s="55"/>
      <c r="L1098" s="55"/>
      <c r="M1098" s="58"/>
    </row>
    <row r="1099" spans="1:13" s="10" customFormat="1" ht="15.75">
      <c r="A1099" s="708" t="s">
        <v>77</v>
      </c>
      <c r="B1099" s="709"/>
      <c r="C1099" s="709"/>
      <c r="D1099" s="709"/>
      <c r="E1099" s="709"/>
      <c r="F1099" s="709"/>
      <c r="G1099" s="709"/>
      <c r="H1099" s="709"/>
      <c r="I1099" s="709"/>
      <c r="J1099" s="709"/>
      <c r="K1099" s="709"/>
      <c r="L1099" s="709"/>
      <c r="M1099" s="710"/>
    </row>
    <row r="1100" spans="1:13" s="10" customFormat="1" ht="15.75">
      <c r="A1100" s="708"/>
      <c r="B1100" s="709"/>
      <c r="C1100" s="709"/>
      <c r="D1100" s="709"/>
      <c r="E1100" s="709"/>
      <c r="F1100" s="709"/>
      <c r="G1100" s="709"/>
      <c r="H1100" s="709"/>
      <c r="I1100" s="709"/>
      <c r="J1100" s="709"/>
      <c r="K1100" s="709"/>
      <c r="L1100" s="709"/>
      <c r="M1100" s="710"/>
    </row>
    <row r="1101" spans="1:13" s="10" customFormat="1" ht="15.75">
      <c r="A1101" s="711" t="s">
        <v>78</v>
      </c>
      <c r="B1101" s="712"/>
      <c r="C1101" s="712"/>
      <c r="D1101" s="712"/>
      <c r="E1101" s="712"/>
      <c r="F1101" s="712"/>
      <c r="G1101" s="712"/>
      <c r="H1101" s="712"/>
      <c r="I1101" s="712"/>
      <c r="J1101" s="712"/>
      <c r="K1101" s="712"/>
      <c r="L1101" s="712"/>
      <c r="M1101" s="713"/>
    </row>
    <row r="1102" spans="1:13" s="10" customFormat="1" ht="15.75">
      <c r="A1102" s="711"/>
      <c r="B1102" s="712"/>
      <c r="C1102" s="712"/>
      <c r="D1102" s="712"/>
      <c r="E1102" s="712"/>
      <c r="F1102" s="712"/>
      <c r="G1102" s="712"/>
      <c r="H1102" s="712"/>
      <c r="I1102" s="712"/>
      <c r="J1102" s="712"/>
      <c r="K1102" s="712"/>
      <c r="L1102" s="712"/>
      <c r="M1102" s="713"/>
    </row>
    <row r="1103" spans="1:13" s="10" customFormat="1" ht="15.75">
      <c r="A1103" s="178"/>
      <c r="B1103" s="179"/>
      <c r="C1103" s="179"/>
      <c r="D1103" s="179"/>
      <c r="E1103" s="179"/>
      <c r="F1103" s="179"/>
      <c r="G1103" s="179"/>
      <c r="H1103" s="179"/>
      <c r="I1103" s="179"/>
      <c r="J1103" s="179"/>
      <c r="K1103" s="179"/>
      <c r="L1103" s="179"/>
      <c r="M1103" s="180"/>
    </row>
    <row r="1104" spans="1:13" s="10" customFormat="1" ht="15.75">
      <c r="A1104" s="159"/>
      <c r="B1104" s="55"/>
      <c r="C1104" s="55"/>
      <c r="D1104" s="55"/>
      <c r="E1104" s="55"/>
      <c r="F1104" s="55"/>
      <c r="G1104" s="55"/>
      <c r="H1104" s="55"/>
      <c r="I1104" s="55"/>
      <c r="J1104" s="55"/>
      <c r="K1104" s="55"/>
      <c r="L1104" s="55"/>
      <c r="M1104" s="58"/>
    </row>
    <row r="1105" spans="1:13" s="10" customFormat="1" ht="15.75">
      <c r="A1105" s="146"/>
      <c r="B1105" s="35"/>
      <c r="C1105" s="35"/>
      <c r="D1105" s="35" t="s">
        <v>70</v>
      </c>
      <c r="E1105" s="46"/>
      <c r="F1105" s="46"/>
      <c r="G1105" s="35"/>
      <c r="H1105" s="35"/>
      <c r="I1105" s="35"/>
      <c r="J1105" s="35"/>
      <c r="K1105" s="35"/>
      <c r="L1105" s="35"/>
      <c r="M1105" s="37"/>
    </row>
    <row r="1106" spans="1:13" s="10" customFormat="1" ht="15.75">
      <c r="A1106" s="146"/>
      <c r="B1106" s="35"/>
      <c r="C1106" s="35"/>
      <c r="D1106" s="160" t="s">
        <v>71</v>
      </c>
      <c r="E1106" s="35"/>
      <c r="F1106" s="35"/>
      <c r="G1106" s="160"/>
      <c r="H1106" s="160"/>
      <c r="I1106" s="160"/>
      <c r="J1106" s="35"/>
      <c r="K1106" s="35"/>
      <c r="L1106" s="35"/>
      <c r="M1106" s="37"/>
    </row>
    <row r="1107" spans="1:13" s="10" customFormat="1" ht="15.75">
      <c r="A1107" s="146"/>
      <c r="B1107" s="35"/>
      <c r="C1107" s="35"/>
      <c r="D1107" s="161" t="s">
        <v>79</v>
      </c>
      <c r="E1107" s="35"/>
      <c r="F1107" s="35"/>
      <c r="G1107" s="161"/>
      <c r="H1107" s="161"/>
      <c r="I1107" s="161"/>
      <c r="J1107" s="35"/>
      <c r="K1107" s="35"/>
      <c r="L1107" s="35"/>
      <c r="M1107" s="37"/>
    </row>
    <row r="1108" spans="1:13" s="10" customFormat="1" ht="15.75">
      <c r="A1108" s="162"/>
      <c r="B1108" s="55"/>
      <c r="C1108" s="55"/>
      <c r="D1108" s="35" t="s">
        <v>73</v>
      </c>
      <c r="E1108" s="35"/>
      <c r="F1108" s="35"/>
      <c r="G1108" s="35"/>
      <c r="H1108" s="35"/>
      <c r="I1108" s="35"/>
      <c r="J1108" s="55"/>
      <c r="K1108" s="55"/>
      <c r="L1108" s="55"/>
      <c r="M1108" s="58"/>
    </row>
    <row r="1109" spans="1:13" s="27" customFormat="1" ht="12.75">
      <c r="A1109" s="163"/>
      <c r="B1109" s="50"/>
      <c r="C1109" s="50"/>
      <c r="D1109" s="50"/>
      <c r="E1109" s="148"/>
      <c r="F1109" s="148"/>
      <c r="G1109" s="148"/>
      <c r="H1109" s="148"/>
      <c r="I1109" s="148"/>
      <c r="J1109" s="50"/>
      <c r="K1109" s="50"/>
      <c r="L1109" s="50"/>
      <c r="M1109" s="51"/>
    </row>
    <row r="1110" spans="1:13" s="167" customFormat="1" ht="12.75">
      <c r="A1110" s="164" t="s">
        <v>80</v>
      </c>
      <c r="B1110" s="165"/>
      <c r="C1110" s="165"/>
      <c r="D1110" s="166"/>
      <c r="E1110" s="166"/>
      <c r="F1110" s="166"/>
      <c r="G1110" s="166"/>
      <c r="H1110" s="166"/>
      <c r="I1110" s="714"/>
      <c r="J1110" s="714"/>
      <c r="K1110" s="714"/>
      <c r="L1110" s="714"/>
      <c r="M1110" s="715"/>
    </row>
    <row r="1111" spans="1:13" s="167" customFormat="1" ht="13.5" thickBot="1">
      <c r="A1111" s="168" t="s">
        <v>81</v>
      </c>
      <c r="B1111" s="169"/>
      <c r="C1111" s="169"/>
      <c r="D1111" s="170"/>
      <c r="E1111" s="170"/>
      <c r="F1111" s="170"/>
      <c r="G1111" s="170"/>
      <c r="H1111" s="170"/>
      <c r="I1111" s="716"/>
      <c r="J1111" s="716"/>
      <c r="K1111" s="716"/>
      <c r="L1111" s="716"/>
      <c r="M1111" s="717"/>
    </row>
    <row r="1112" spans="1:13">
      <c r="A1112" s="803"/>
      <c r="B1112" s="804"/>
      <c r="C1112" s="809"/>
      <c r="D1112" s="809"/>
      <c r="E1112" s="809"/>
      <c r="F1112" s="809"/>
      <c r="G1112" s="809"/>
      <c r="H1112" s="809"/>
      <c r="I1112" s="810"/>
      <c r="J1112" s="811" t="s">
        <v>7</v>
      </c>
      <c r="K1112" s="813"/>
      <c r="L1112" s="814"/>
      <c r="M1112" s="815"/>
    </row>
    <row r="1113" spans="1:13">
      <c r="A1113" s="805"/>
      <c r="B1113" s="806"/>
      <c r="C1113" s="819" t="s">
        <v>8</v>
      </c>
      <c r="D1113" s="819"/>
      <c r="E1113" s="819"/>
      <c r="F1113" s="819"/>
      <c r="G1113" s="819"/>
      <c r="H1113" s="819"/>
      <c r="I1113" s="820"/>
      <c r="J1113" s="812"/>
      <c r="K1113" s="816"/>
      <c r="L1113" s="817"/>
      <c r="M1113" s="818"/>
    </row>
    <row r="1114" spans="1:13">
      <c r="A1114" s="805"/>
      <c r="B1114" s="806"/>
      <c r="C1114" s="819" t="s">
        <v>0</v>
      </c>
      <c r="D1114" s="819"/>
      <c r="E1114" s="819"/>
      <c r="F1114" s="819"/>
      <c r="G1114" s="819"/>
      <c r="H1114" s="819"/>
      <c r="I1114" s="820"/>
      <c r="J1114" s="821" t="s">
        <v>9</v>
      </c>
      <c r="K1114" s="833"/>
      <c r="L1114" s="834"/>
      <c r="M1114" s="835"/>
    </row>
    <row r="1115" spans="1:13">
      <c r="A1115" s="805"/>
      <c r="B1115" s="806"/>
      <c r="C1115" s="819" t="s">
        <v>10</v>
      </c>
      <c r="D1115" s="819"/>
      <c r="E1115" s="819"/>
      <c r="F1115" s="819"/>
      <c r="G1115" s="819"/>
      <c r="H1115" s="819"/>
      <c r="I1115" s="820"/>
      <c r="J1115" s="822"/>
      <c r="K1115" s="836"/>
      <c r="L1115" s="837"/>
      <c r="M1115" s="838"/>
    </row>
    <row r="1116" spans="1:13">
      <c r="A1116" s="805"/>
      <c r="B1116" s="806"/>
      <c r="C1116" s="819" t="s">
        <v>11</v>
      </c>
      <c r="D1116" s="819"/>
      <c r="E1116" s="819"/>
      <c r="F1116" s="819"/>
      <c r="G1116" s="819"/>
      <c r="H1116" s="819"/>
      <c r="I1116" s="820"/>
      <c r="J1116" s="821" t="s">
        <v>12</v>
      </c>
      <c r="K1116" s="840"/>
      <c r="L1116" s="840" t="s">
        <v>13</v>
      </c>
      <c r="M1116" s="842"/>
    </row>
    <row r="1117" spans="1:13" ht="17.25" thickBot="1">
      <c r="A1117" s="807"/>
      <c r="B1117" s="808"/>
      <c r="C1117" s="2"/>
      <c r="D1117" s="2"/>
      <c r="E1117" s="2"/>
      <c r="F1117" s="2"/>
      <c r="G1117" s="2"/>
      <c r="H1117" s="2"/>
      <c r="I1117" s="3"/>
      <c r="J1117" s="839"/>
      <c r="K1117" s="841"/>
      <c r="L1117" s="841"/>
      <c r="M1117" s="843"/>
    </row>
    <row r="1118" spans="1:13" s="10" customFormat="1" ht="15.75">
      <c r="A1118" s="4"/>
      <c r="B1118" s="5"/>
      <c r="C1118" s="5"/>
      <c r="D1118" s="5"/>
      <c r="E1118" s="5"/>
      <c r="F1118" s="5"/>
      <c r="G1118" s="6"/>
      <c r="H1118" s="5"/>
      <c r="I1118" s="5"/>
      <c r="J1118" s="7" t="s">
        <v>14</v>
      </c>
      <c r="K1118" s="8"/>
      <c r="L1118" s="8"/>
      <c r="M1118" s="9"/>
    </row>
    <row r="1119" spans="1:13" s="10" customFormat="1" ht="15.75">
      <c r="A1119" s="11"/>
      <c r="B1119" s="12"/>
      <c r="C1119" s="12"/>
      <c r="D1119" s="12"/>
      <c r="E1119" s="12"/>
      <c r="F1119" s="12"/>
      <c r="G1119" s="13"/>
      <c r="H1119" s="12"/>
      <c r="I1119" s="12"/>
      <c r="J1119" s="14"/>
      <c r="K1119" s="15" t="s">
        <v>15</v>
      </c>
      <c r="L1119" s="15" t="s">
        <v>16</v>
      </c>
      <c r="M1119" s="16" t="s">
        <v>17</v>
      </c>
    </row>
    <row r="1120" spans="1:13" s="10" customFormat="1" ht="15.75">
      <c r="A1120" s="823" t="s">
        <v>18</v>
      </c>
      <c r="B1120" s="824"/>
      <c r="C1120" s="824"/>
      <c r="D1120" s="824"/>
      <c r="E1120" s="12" t="s">
        <v>19</v>
      </c>
      <c r="F1120" s="12"/>
      <c r="G1120" s="17"/>
      <c r="H1120" s="825" t="s">
        <v>20</v>
      </c>
      <c r="I1120" s="825"/>
      <c r="J1120" s="18" t="s">
        <v>19</v>
      </c>
      <c r="K1120" s="15"/>
      <c r="L1120" s="15"/>
      <c r="M1120" s="16"/>
    </row>
    <row r="1121" spans="1:13" s="10" customFormat="1" ht="15.75">
      <c r="A1121" s="19" t="s">
        <v>21</v>
      </c>
      <c r="B1121" s="20"/>
      <c r="C1121" s="826"/>
      <c r="D1121" s="826"/>
      <c r="E1121" s="187"/>
      <c r="F1121" s="21"/>
      <c r="G1121" s="20"/>
      <c r="H1121" s="17"/>
      <c r="I1121" s="22" t="s">
        <v>22</v>
      </c>
      <c r="J1121" s="23"/>
      <c r="K1121" s="187"/>
      <c r="L1121" s="187"/>
      <c r="M1121" s="24"/>
    </row>
    <row r="1122" spans="1:13" s="27" customFormat="1" ht="13.5" thickBot="1">
      <c r="A1122" s="25"/>
      <c r="B1122" s="26"/>
      <c r="C1122" s="188"/>
      <c r="D1122" s="188"/>
      <c r="E1122" s="188"/>
      <c r="F1122" s="188"/>
      <c r="G1122" s="26"/>
      <c r="H1122" s="188"/>
      <c r="I1122" s="26"/>
      <c r="J1122" s="188"/>
      <c r="K1122" s="827"/>
      <c r="L1122" s="827"/>
      <c r="M1122" s="828"/>
    </row>
    <row r="1123" spans="1:13" s="27" customFormat="1" ht="12.75">
      <c r="A1123" s="28"/>
      <c r="B1123" s="29"/>
      <c r="C1123" s="29"/>
      <c r="D1123" s="29"/>
      <c r="E1123" s="29"/>
      <c r="F1123" s="29"/>
      <c r="G1123" s="29"/>
      <c r="H1123" s="29"/>
      <c r="I1123" s="29"/>
      <c r="J1123" s="29"/>
      <c r="K1123" s="29"/>
      <c r="L1123" s="29"/>
      <c r="M1123" s="30"/>
    </row>
    <row r="1124" spans="1:13" s="10" customFormat="1" ht="15.75">
      <c r="A1124" s="31" t="s">
        <v>23</v>
      </c>
      <c r="B1124" s="32"/>
      <c r="C1124" s="33" t="s">
        <v>13</v>
      </c>
      <c r="D1124" s="34"/>
      <c r="E1124" s="35"/>
      <c r="F1124" s="35"/>
      <c r="G1124" s="36"/>
      <c r="H1124" s="36"/>
      <c r="I1124" s="36"/>
      <c r="J1124" s="36"/>
      <c r="K1124" s="36"/>
      <c r="L1124" s="36"/>
      <c r="M1124" s="37"/>
    </row>
    <row r="1125" spans="1:13" s="10" customFormat="1" ht="15.75">
      <c r="A1125" s="38" t="s">
        <v>24</v>
      </c>
      <c r="B1125" s="39"/>
      <c r="C1125" s="829" t="e">
        <f>+C1024</f>
        <v>#REF!</v>
      </c>
      <c r="D1125" s="829"/>
      <c r="E1125" s="829"/>
      <c r="F1125" s="829"/>
      <c r="G1125" s="829"/>
      <c r="H1125" s="829"/>
      <c r="I1125" s="829"/>
      <c r="J1125" s="829"/>
      <c r="K1125" s="829"/>
      <c r="L1125" s="829"/>
      <c r="M1125" s="830"/>
    </row>
    <row r="1126" spans="1:13" s="10" customFormat="1" ht="15.75">
      <c r="A1126" s="38"/>
      <c r="B1126" s="39"/>
      <c r="C1126" s="829"/>
      <c r="D1126" s="829"/>
      <c r="E1126" s="829"/>
      <c r="F1126" s="829"/>
      <c r="G1126" s="829"/>
      <c r="H1126" s="829"/>
      <c r="I1126" s="829"/>
      <c r="J1126" s="829"/>
      <c r="K1126" s="829"/>
      <c r="L1126" s="829"/>
      <c r="M1126" s="830"/>
    </row>
    <row r="1127" spans="1:13" s="27" customFormat="1" ht="12.75">
      <c r="A1127" s="40"/>
      <c r="B1127" s="41"/>
      <c r="C1127" s="42"/>
      <c r="D1127" s="42"/>
      <c r="E1127" s="42"/>
      <c r="F1127" s="42"/>
      <c r="G1127" s="42"/>
      <c r="H1127" s="42"/>
      <c r="I1127" s="42"/>
      <c r="J1127" s="42"/>
      <c r="K1127" s="42"/>
      <c r="L1127" s="42"/>
      <c r="M1127" s="43"/>
    </row>
    <row r="1128" spans="1:13" s="10" customFormat="1" ht="15.75">
      <c r="A1128" s="38" t="s">
        <v>25</v>
      </c>
      <c r="B1128" s="44"/>
      <c r="C1128" s="45"/>
      <c r="D1128" s="45"/>
      <c r="E1128" s="45"/>
      <c r="F1128" s="45"/>
      <c r="G1128" s="45"/>
      <c r="H1128" s="46"/>
      <c r="I1128" s="33" t="s">
        <v>26</v>
      </c>
      <c r="J1128" s="45"/>
      <c r="K1128" s="45"/>
      <c r="L1128" s="45"/>
      <c r="M1128" s="47"/>
    </row>
    <row r="1129" spans="1:13" s="27" customFormat="1" ht="12.75">
      <c r="A1129" s="40"/>
      <c r="B1129" s="41"/>
      <c r="C1129" s="42"/>
      <c r="D1129" s="42"/>
      <c r="E1129" s="42"/>
      <c r="F1129" s="42"/>
      <c r="G1129" s="42"/>
      <c r="H1129" s="42"/>
      <c r="I1129" s="42"/>
      <c r="J1129" s="42"/>
      <c r="K1129" s="42"/>
      <c r="L1129" s="42"/>
      <c r="M1129" s="43"/>
    </row>
    <row r="1130" spans="1:13" s="10" customFormat="1" ht="15.75">
      <c r="A1130" s="38" t="s">
        <v>27</v>
      </c>
      <c r="B1130" s="44"/>
      <c r="C1130" s="48"/>
      <c r="D1130" s="48"/>
      <c r="E1130" s="48"/>
      <c r="F1130" s="48"/>
      <c r="G1130" s="48"/>
      <c r="H1130" s="48"/>
      <c r="I1130" s="48"/>
      <c r="J1130" s="48"/>
      <c r="K1130" s="48"/>
      <c r="L1130" s="48"/>
      <c r="M1130" s="49"/>
    </row>
    <row r="1131" spans="1:13" s="27" customFormat="1" ht="12.75">
      <c r="A1131" s="40"/>
      <c r="B1131" s="41"/>
      <c r="C1131" s="50"/>
      <c r="D1131" s="50"/>
      <c r="E1131" s="50"/>
      <c r="F1131" s="50"/>
      <c r="G1131" s="50"/>
      <c r="H1131" s="50"/>
      <c r="I1131" s="50"/>
      <c r="J1131" s="50"/>
      <c r="K1131" s="50"/>
      <c r="L1131" s="50"/>
      <c r="M1131" s="51"/>
    </row>
    <row r="1132" spans="1:13" s="10" customFormat="1" ht="15.75">
      <c r="A1132" s="38" t="s">
        <v>28</v>
      </c>
      <c r="B1132" s="44"/>
      <c r="C1132" s="48"/>
      <c r="D1132" s="48"/>
      <c r="E1132" s="48"/>
      <c r="F1132" s="48"/>
      <c r="G1132" s="48"/>
      <c r="H1132" s="48"/>
      <c r="I1132" s="48"/>
      <c r="J1132" s="52" t="s">
        <v>29</v>
      </c>
      <c r="K1132" s="53"/>
      <c r="L1132" s="52" t="s">
        <v>13</v>
      </c>
      <c r="M1132" s="54"/>
    </row>
    <row r="1133" spans="1:13" s="27" customFormat="1" ht="12.75">
      <c r="A1133" s="40"/>
      <c r="B1133" s="41"/>
      <c r="C1133" s="50"/>
      <c r="D1133" s="50"/>
      <c r="E1133" s="50"/>
      <c r="F1133" s="50"/>
      <c r="G1133" s="50"/>
      <c r="H1133" s="50"/>
      <c r="I1133" s="50"/>
      <c r="J1133" s="50"/>
      <c r="K1133" s="50"/>
      <c r="L1133" s="50"/>
      <c r="M1133" s="51"/>
    </row>
    <row r="1134" spans="1:13" s="10" customFormat="1" ht="15.75">
      <c r="A1134" s="38" t="s">
        <v>30</v>
      </c>
      <c r="B1134" s="39"/>
      <c r="C1134" s="55"/>
      <c r="D1134" s="55"/>
      <c r="E1134" s="56"/>
      <c r="F1134" s="57"/>
      <c r="G1134" s="46"/>
      <c r="H1134" s="48"/>
      <c r="I1134" s="48"/>
      <c r="J1134" s="35"/>
      <c r="K1134" s="55"/>
      <c r="L1134" s="55"/>
      <c r="M1134" s="58"/>
    </row>
    <row r="1135" spans="1:13" s="10" customFormat="1" ht="15.75">
      <c r="A1135" s="59"/>
      <c r="B1135" s="60"/>
      <c r="C1135" s="189"/>
      <c r="D1135" s="189"/>
      <c r="E1135" s="831" t="s">
        <v>31</v>
      </c>
      <c r="F1135" s="832"/>
      <c r="G1135" s="832"/>
      <c r="H1135" s="189" t="s">
        <v>16</v>
      </c>
      <c r="I1135" s="189" t="s">
        <v>17</v>
      </c>
      <c r="J1135" s="61"/>
      <c r="K1135" s="189"/>
      <c r="L1135" s="189"/>
      <c r="M1135" s="62"/>
    </row>
    <row r="1136" spans="1:13" s="10" customFormat="1" ht="15.75">
      <c r="A1136" s="786" t="s">
        <v>32</v>
      </c>
      <c r="B1136" s="787"/>
      <c r="C1136" s="787"/>
      <c r="D1136" s="787"/>
      <c r="E1136" s="787"/>
      <c r="F1136" s="787"/>
      <c r="G1136" s="787"/>
      <c r="H1136" s="787"/>
      <c r="I1136" s="787"/>
      <c r="J1136" s="787"/>
      <c r="K1136" s="787"/>
      <c r="L1136" s="787"/>
      <c r="M1136" s="788"/>
    </row>
    <row r="1137" spans="1:13" s="27" customFormat="1" ht="13.5" thickBot="1">
      <c r="A1137" s="63"/>
      <c r="B1137" s="64"/>
      <c r="C1137" s="64"/>
      <c r="D1137" s="64"/>
      <c r="E1137" s="64"/>
      <c r="F1137" s="64"/>
      <c r="G1137" s="64"/>
      <c r="H1137" s="64"/>
      <c r="I1137" s="64"/>
      <c r="J1137" s="64"/>
      <c r="K1137" s="64"/>
      <c r="L1137" s="64"/>
      <c r="M1137" s="65"/>
    </row>
    <row r="1138" spans="1:13" s="10" customFormat="1" ht="32.25" thickBot="1">
      <c r="A1138" s="66" t="s">
        <v>1</v>
      </c>
      <c r="B1138" s="789" t="s">
        <v>33</v>
      </c>
      <c r="C1138" s="790"/>
      <c r="D1138" s="790"/>
      <c r="E1138" s="790"/>
      <c r="F1138" s="790"/>
      <c r="G1138" s="790"/>
      <c r="H1138" s="790"/>
      <c r="I1138" s="67"/>
      <c r="J1138" s="68" t="s">
        <v>34</v>
      </c>
      <c r="K1138" s="791" t="s">
        <v>35</v>
      </c>
      <c r="L1138" s="792"/>
      <c r="M1138" s="66" t="s">
        <v>36</v>
      </c>
    </row>
    <row r="1139" spans="1:13" s="10" customFormat="1" ht="33" customHeight="1" thickBot="1">
      <c r="A1139" s="69"/>
      <c r="B1139" s="793" t="e">
        <f>+#REF!</f>
        <v>#REF!</v>
      </c>
      <c r="C1139" s="794"/>
      <c r="D1139" s="794"/>
      <c r="E1139" s="794"/>
      <c r="F1139" s="794"/>
      <c r="G1139" s="794"/>
      <c r="H1139" s="794"/>
      <c r="I1139" s="795"/>
      <c r="J1139" s="70"/>
      <c r="K1139" s="796" t="e">
        <f>+#REF!</f>
        <v>#REF!</v>
      </c>
      <c r="L1139" s="797"/>
      <c r="M1139" s="71" t="e">
        <f>+#REF!</f>
        <v>#REF!</v>
      </c>
    </row>
    <row r="1140" spans="1:13" s="10" customFormat="1" ht="15.75">
      <c r="A1140" s="72"/>
      <c r="B1140" s="73"/>
      <c r="C1140" s="73"/>
      <c r="D1140" s="73"/>
      <c r="E1140" s="73"/>
      <c r="F1140" s="73"/>
      <c r="G1140" s="73"/>
      <c r="H1140" s="73"/>
      <c r="I1140" s="73"/>
      <c r="J1140" s="73"/>
      <c r="K1140" s="73"/>
      <c r="L1140" s="73"/>
      <c r="M1140" s="74"/>
    </row>
    <row r="1141" spans="1:13" s="10" customFormat="1" thickBot="1">
      <c r="A1141" s="75" t="s">
        <v>37</v>
      </c>
      <c r="B1141" s="76"/>
      <c r="C1141" s="76"/>
      <c r="D1141" s="76"/>
      <c r="E1141" s="76"/>
      <c r="F1141" s="76"/>
      <c r="G1141" s="76"/>
      <c r="H1141" s="76"/>
      <c r="I1141" s="76"/>
      <c r="J1141" s="76"/>
      <c r="K1141" s="76"/>
      <c r="L1141" s="76"/>
      <c r="M1141" s="77"/>
    </row>
    <row r="1142" spans="1:13" s="10" customFormat="1" thickBot="1">
      <c r="A1142" s="798" t="s">
        <v>33</v>
      </c>
      <c r="B1142" s="799"/>
      <c r="C1142" s="799"/>
      <c r="D1142" s="799"/>
      <c r="E1142" s="799"/>
      <c r="F1142" s="799"/>
      <c r="G1142" s="800"/>
      <c r="H1142" s="801" t="s">
        <v>38</v>
      </c>
      <c r="I1142" s="800"/>
      <c r="J1142" s="78" t="s">
        <v>39</v>
      </c>
      <c r="K1142" s="801" t="s">
        <v>40</v>
      </c>
      <c r="L1142" s="800"/>
      <c r="M1142" s="79" t="s">
        <v>41</v>
      </c>
    </row>
    <row r="1143" spans="1:13" s="10" customFormat="1" ht="15.75">
      <c r="A1143" s="779"/>
      <c r="B1143" s="780"/>
      <c r="C1143" s="780"/>
      <c r="D1143" s="780"/>
      <c r="E1143" s="780"/>
      <c r="F1143" s="780"/>
      <c r="G1143" s="781"/>
      <c r="H1143" s="782"/>
      <c r="I1143" s="783"/>
      <c r="J1143" s="80"/>
      <c r="K1143" s="784"/>
      <c r="L1143" s="785"/>
      <c r="M1143" s="81">
        <f t="shared" ref="M1143:M1148" si="15">+J1143*K1143</f>
        <v>0</v>
      </c>
    </row>
    <row r="1144" spans="1:13" s="10" customFormat="1" ht="15.75">
      <c r="A1144" s="770"/>
      <c r="B1144" s="771"/>
      <c r="C1144" s="771"/>
      <c r="D1144" s="771"/>
      <c r="E1144" s="771"/>
      <c r="F1144" s="771"/>
      <c r="G1144" s="772"/>
      <c r="H1144" s="768"/>
      <c r="I1144" s="768"/>
      <c r="J1144" s="80"/>
      <c r="K1144" s="769"/>
      <c r="L1144" s="769"/>
      <c r="M1144" s="81">
        <f t="shared" si="15"/>
        <v>0</v>
      </c>
    </row>
    <row r="1145" spans="1:13" s="10" customFormat="1" ht="15.75">
      <c r="A1145" s="770"/>
      <c r="B1145" s="771"/>
      <c r="C1145" s="771"/>
      <c r="D1145" s="771"/>
      <c r="E1145" s="771"/>
      <c r="F1145" s="771"/>
      <c r="G1145" s="772"/>
      <c r="H1145" s="768"/>
      <c r="I1145" s="768"/>
      <c r="J1145" s="80"/>
      <c r="K1145" s="769"/>
      <c r="L1145" s="769"/>
      <c r="M1145" s="81">
        <f t="shared" si="15"/>
        <v>0</v>
      </c>
    </row>
    <row r="1146" spans="1:13" s="10" customFormat="1" ht="15.75">
      <c r="A1146" s="770"/>
      <c r="B1146" s="771"/>
      <c r="C1146" s="771"/>
      <c r="D1146" s="771"/>
      <c r="E1146" s="771"/>
      <c r="F1146" s="771"/>
      <c r="G1146" s="772"/>
      <c r="H1146" s="768"/>
      <c r="I1146" s="768"/>
      <c r="J1146" s="82"/>
      <c r="K1146" s="769"/>
      <c r="L1146" s="769"/>
      <c r="M1146" s="81">
        <f t="shared" si="15"/>
        <v>0</v>
      </c>
    </row>
    <row r="1147" spans="1:13" s="10" customFormat="1" ht="15.75">
      <c r="A1147" s="770"/>
      <c r="B1147" s="771"/>
      <c r="C1147" s="771"/>
      <c r="D1147" s="802"/>
      <c r="E1147" s="771"/>
      <c r="F1147" s="771"/>
      <c r="G1147" s="772"/>
      <c r="H1147" s="768"/>
      <c r="I1147" s="768"/>
      <c r="J1147" s="82"/>
      <c r="K1147" s="769"/>
      <c r="L1147" s="769"/>
      <c r="M1147" s="81">
        <f t="shared" si="15"/>
        <v>0</v>
      </c>
    </row>
    <row r="1148" spans="1:13" s="10" customFormat="1" ht="15.75">
      <c r="A1148" s="766"/>
      <c r="B1148" s="767"/>
      <c r="C1148" s="767"/>
      <c r="D1148" s="83"/>
      <c r="E1148" s="84"/>
      <c r="F1148" s="84"/>
      <c r="G1148" s="85"/>
      <c r="H1148" s="768"/>
      <c r="I1148" s="768"/>
      <c r="J1148" s="86"/>
      <c r="K1148" s="769"/>
      <c r="L1148" s="769"/>
      <c r="M1148" s="81">
        <f t="shared" si="15"/>
        <v>0</v>
      </c>
    </row>
    <row r="1149" spans="1:13" s="10" customFormat="1" thickBot="1">
      <c r="A1149" s="770" t="s">
        <v>43</v>
      </c>
      <c r="B1149" s="771"/>
      <c r="C1149" s="771"/>
      <c r="D1149" s="771"/>
      <c r="E1149" s="771"/>
      <c r="F1149" s="771"/>
      <c r="G1149" s="772"/>
      <c r="H1149" s="773"/>
      <c r="I1149" s="774"/>
      <c r="J1149" s="87"/>
      <c r="K1149" s="775">
        <v>0.05</v>
      </c>
      <c r="L1149" s="776"/>
      <c r="M1149" s="88">
        <f>M1174*K1149</f>
        <v>6000</v>
      </c>
    </row>
    <row r="1150" spans="1:13" s="10" customFormat="1" thickBot="1">
      <c r="A1150" s="724" t="s">
        <v>44</v>
      </c>
      <c r="B1150" s="725"/>
      <c r="C1150" s="725"/>
      <c r="D1150" s="725"/>
      <c r="E1150" s="725"/>
      <c r="F1150" s="725"/>
      <c r="G1150" s="725"/>
      <c r="H1150" s="725"/>
      <c r="I1150" s="725"/>
      <c r="J1150" s="725"/>
      <c r="K1150" s="725"/>
      <c r="L1150" s="726"/>
      <c r="M1150" s="173">
        <f>SUM(M1143:M1149)</f>
        <v>6000</v>
      </c>
    </row>
    <row r="1151" spans="1:13" s="27" customFormat="1" ht="12.75">
      <c r="A1151" s="90"/>
      <c r="B1151" s="64"/>
      <c r="C1151" s="64"/>
      <c r="D1151" s="64"/>
      <c r="E1151" s="64"/>
      <c r="F1151" s="64"/>
      <c r="G1151" s="64"/>
      <c r="H1151" s="64"/>
      <c r="I1151" s="64"/>
      <c r="J1151" s="64"/>
      <c r="K1151" s="64"/>
      <c r="L1151" s="64"/>
      <c r="M1151" s="65"/>
    </row>
    <row r="1152" spans="1:13" s="10" customFormat="1" thickBot="1">
      <c r="A1152" s="91" t="s">
        <v>45</v>
      </c>
      <c r="B1152" s="92"/>
      <c r="C1152" s="92"/>
      <c r="D1152" s="92"/>
      <c r="E1152" s="92"/>
      <c r="F1152" s="92"/>
      <c r="G1152" s="92"/>
      <c r="H1152" s="92"/>
      <c r="I1152" s="92"/>
      <c r="J1152" s="92"/>
      <c r="K1152" s="92"/>
      <c r="L1152" s="92"/>
      <c r="M1152" s="93"/>
    </row>
    <row r="1153" spans="1:13" s="10" customFormat="1" ht="15.75">
      <c r="A1153" s="752" t="s">
        <v>33</v>
      </c>
      <c r="B1153" s="753"/>
      <c r="C1153" s="753"/>
      <c r="D1153" s="753"/>
      <c r="E1153" s="753"/>
      <c r="F1153" s="753"/>
      <c r="G1153" s="753"/>
      <c r="H1153" s="777"/>
      <c r="I1153" s="185" t="s">
        <v>35</v>
      </c>
      <c r="J1153" s="94" t="s">
        <v>36</v>
      </c>
      <c r="K1153" s="778" t="s">
        <v>46</v>
      </c>
      <c r="L1153" s="777"/>
      <c r="M1153" s="95" t="s">
        <v>41</v>
      </c>
    </row>
    <row r="1154" spans="1:13" s="10" customFormat="1" ht="15.75">
      <c r="A1154" s="738" t="s">
        <v>139</v>
      </c>
      <c r="B1154" s="739"/>
      <c r="C1154" s="739"/>
      <c r="D1154" s="739"/>
      <c r="E1154" s="739"/>
      <c r="F1154" s="739"/>
      <c r="G1154" s="739"/>
      <c r="H1154" s="740"/>
      <c r="I1154" s="53" t="s">
        <v>93</v>
      </c>
      <c r="J1154" s="98">
        <v>1</v>
      </c>
      <c r="K1154" s="741">
        <v>475000</v>
      </c>
      <c r="L1154" s="742"/>
      <c r="M1154" s="171">
        <f t="shared" ref="M1154:M1159" si="16">+J1154*K1154</f>
        <v>475000</v>
      </c>
    </row>
    <row r="1155" spans="1:13" s="10" customFormat="1" ht="15.75">
      <c r="A1155" s="738" t="s">
        <v>140</v>
      </c>
      <c r="B1155" s="739"/>
      <c r="C1155" s="739"/>
      <c r="D1155" s="739"/>
      <c r="E1155" s="739"/>
      <c r="F1155" s="739"/>
      <c r="G1155" s="739"/>
      <c r="H1155" s="740"/>
      <c r="I1155" s="53" t="s">
        <v>103</v>
      </c>
      <c r="J1155" s="98">
        <v>1</v>
      </c>
      <c r="K1155" s="741">
        <v>25000</v>
      </c>
      <c r="L1155" s="742"/>
      <c r="M1155" s="171">
        <f t="shared" si="16"/>
        <v>25000</v>
      </c>
    </row>
    <row r="1156" spans="1:13" s="10" customFormat="1" ht="15.75">
      <c r="A1156" s="738" t="s">
        <v>141</v>
      </c>
      <c r="B1156" s="739"/>
      <c r="C1156" s="739"/>
      <c r="D1156" s="739"/>
      <c r="E1156" s="739"/>
      <c r="F1156" s="739"/>
      <c r="G1156" s="739"/>
      <c r="H1156" s="740"/>
      <c r="I1156" s="53" t="s">
        <v>6</v>
      </c>
      <c r="J1156" s="98">
        <v>1</v>
      </c>
      <c r="K1156" s="741">
        <v>10000</v>
      </c>
      <c r="L1156" s="742"/>
      <c r="M1156" s="171">
        <f t="shared" si="16"/>
        <v>10000</v>
      </c>
    </row>
    <row r="1157" spans="1:13" s="10" customFormat="1" ht="15.75">
      <c r="A1157" s="738"/>
      <c r="B1157" s="739"/>
      <c r="C1157" s="739"/>
      <c r="D1157" s="739"/>
      <c r="E1157" s="739"/>
      <c r="F1157" s="739"/>
      <c r="G1157" s="739"/>
      <c r="H1157" s="740"/>
      <c r="I1157" s="53"/>
      <c r="J1157" s="98"/>
      <c r="K1157" s="741"/>
      <c r="L1157" s="742"/>
      <c r="M1157" s="171">
        <f t="shared" si="16"/>
        <v>0</v>
      </c>
    </row>
    <row r="1158" spans="1:13" s="10" customFormat="1" ht="15.75">
      <c r="A1158" s="738"/>
      <c r="B1158" s="739"/>
      <c r="C1158" s="739"/>
      <c r="D1158" s="739"/>
      <c r="E1158" s="739"/>
      <c r="F1158" s="739"/>
      <c r="G1158" s="739"/>
      <c r="H1158" s="740"/>
      <c r="I1158" s="53"/>
      <c r="J1158" s="98"/>
      <c r="K1158" s="741"/>
      <c r="L1158" s="742"/>
      <c r="M1158" s="171">
        <f t="shared" si="16"/>
        <v>0</v>
      </c>
    </row>
    <row r="1159" spans="1:13" s="10" customFormat="1" thickBot="1">
      <c r="A1159" s="738"/>
      <c r="B1159" s="739"/>
      <c r="C1159" s="739"/>
      <c r="D1159" s="739"/>
      <c r="E1159" s="739"/>
      <c r="F1159" s="739"/>
      <c r="G1159" s="739"/>
      <c r="H1159" s="740"/>
      <c r="I1159" s="53"/>
      <c r="J1159" s="98"/>
      <c r="K1159" s="844"/>
      <c r="L1159" s="845"/>
      <c r="M1159" s="171">
        <f t="shared" si="16"/>
        <v>0</v>
      </c>
    </row>
    <row r="1160" spans="1:13" s="10" customFormat="1" thickBot="1">
      <c r="A1160" s="724" t="s">
        <v>44</v>
      </c>
      <c r="B1160" s="725"/>
      <c r="C1160" s="725"/>
      <c r="D1160" s="725"/>
      <c r="E1160" s="725"/>
      <c r="F1160" s="725"/>
      <c r="G1160" s="725"/>
      <c r="H1160" s="725"/>
      <c r="I1160" s="725"/>
      <c r="J1160" s="725"/>
      <c r="K1160" s="725"/>
      <c r="L1160" s="726"/>
      <c r="M1160" s="173">
        <f>SUM(M1154:M1159)</f>
        <v>510000</v>
      </c>
    </row>
    <row r="1161" spans="1:13" s="27" customFormat="1" ht="12.75">
      <c r="A1161" s="63"/>
      <c r="B1161" s="64"/>
      <c r="C1161" s="64"/>
      <c r="D1161" s="64"/>
      <c r="E1161" s="64"/>
      <c r="F1161" s="64"/>
      <c r="G1161" s="64"/>
      <c r="H1161" s="64"/>
      <c r="I1161" s="64"/>
      <c r="J1161" s="64"/>
      <c r="K1161" s="64"/>
      <c r="L1161" s="64"/>
      <c r="M1161" s="65"/>
    </row>
    <row r="1162" spans="1:13" s="10" customFormat="1" thickBot="1">
      <c r="A1162" s="91" t="s">
        <v>47</v>
      </c>
      <c r="B1162" s="92"/>
      <c r="C1162" s="92"/>
      <c r="D1162" s="92"/>
      <c r="E1162" s="92"/>
      <c r="F1162" s="92"/>
      <c r="G1162" s="92"/>
      <c r="H1162" s="92"/>
      <c r="I1162" s="92"/>
      <c r="J1162" s="92"/>
      <c r="K1162" s="92"/>
      <c r="L1162" s="92"/>
      <c r="M1162" s="93"/>
    </row>
    <row r="1163" spans="1:13" s="10" customFormat="1" ht="15.75">
      <c r="A1163" s="727" t="s">
        <v>48</v>
      </c>
      <c r="B1163" s="728"/>
      <c r="C1163" s="728"/>
      <c r="D1163" s="728"/>
      <c r="E1163" s="728"/>
      <c r="F1163" s="729"/>
      <c r="G1163" s="106" t="s">
        <v>35</v>
      </c>
      <c r="H1163" s="107" t="s">
        <v>49</v>
      </c>
      <c r="I1163" s="108" t="s">
        <v>50</v>
      </c>
      <c r="J1163" s="106" t="s">
        <v>51</v>
      </c>
      <c r="K1163" s="730" t="s">
        <v>52</v>
      </c>
      <c r="L1163" s="729"/>
      <c r="M1163" s="109" t="s">
        <v>41</v>
      </c>
    </row>
    <row r="1164" spans="1:13" s="10" customFormat="1" ht="15.75">
      <c r="A1164" s="731" t="s">
        <v>94</v>
      </c>
      <c r="B1164" s="732"/>
      <c r="C1164" s="732"/>
      <c r="D1164" s="732"/>
      <c r="E1164" s="732"/>
      <c r="F1164" s="733"/>
      <c r="G1164" s="110" t="s">
        <v>35</v>
      </c>
      <c r="H1164" s="86"/>
      <c r="I1164" s="111"/>
      <c r="J1164" s="86">
        <f>+H1164*I1164</f>
        <v>0</v>
      </c>
      <c r="K1164" s="734">
        <v>3000</v>
      </c>
      <c r="L1164" s="735"/>
      <c r="M1164" s="112">
        <f>J1164*K1164</f>
        <v>0</v>
      </c>
    </row>
    <row r="1165" spans="1:13" s="10" customFormat="1" ht="15.75">
      <c r="A1165" s="113"/>
      <c r="B1165" s="114"/>
      <c r="C1165" s="114"/>
      <c r="D1165" s="114"/>
      <c r="E1165" s="114"/>
      <c r="F1165" s="114"/>
      <c r="G1165" s="115"/>
      <c r="H1165" s="86"/>
      <c r="I1165" s="86"/>
      <c r="J1165" s="86"/>
      <c r="K1165" s="116"/>
      <c r="L1165" s="117"/>
      <c r="M1165" s="118"/>
    </row>
    <row r="1166" spans="1:13" s="10" customFormat="1" thickBot="1">
      <c r="A1166" s="181"/>
      <c r="B1166" s="182"/>
      <c r="C1166" s="182"/>
      <c r="D1166" s="182"/>
      <c r="E1166" s="182"/>
      <c r="F1166" s="182"/>
      <c r="G1166" s="119"/>
      <c r="H1166" s="119"/>
      <c r="I1166" s="119"/>
      <c r="J1166" s="119"/>
      <c r="K1166" s="736"/>
      <c r="L1166" s="737"/>
      <c r="M1166" s="120"/>
    </row>
    <row r="1167" spans="1:13" s="10" customFormat="1" thickBot="1">
      <c r="A1167" s="756" t="s">
        <v>44</v>
      </c>
      <c r="B1167" s="750"/>
      <c r="C1167" s="750"/>
      <c r="D1167" s="750"/>
      <c r="E1167" s="750"/>
      <c r="F1167" s="750"/>
      <c r="G1167" s="750"/>
      <c r="H1167" s="750"/>
      <c r="I1167" s="750"/>
      <c r="J1167" s="750"/>
      <c r="K1167" s="750"/>
      <c r="L1167" s="751"/>
      <c r="M1167" s="174">
        <f>SUM(M1164:M1166)</f>
        <v>0</v>
      </c>
    </row>
    <row r="1168" spans="1:13" s="27" customFormat="1" ht="12.75">
      <c r="A1168" s="63"/>
      <c r="B1168" s="64"/>
      <c r="C1168" s="64"/>
      <c r="D1168" s="64"/>
      <c r="E1168" s="64"/>
      <c r="F1168" s="64"/>
      <c r="G1168" s="64"/>
      <c r="H1168" s="64"/>
      <c r="I1168" s="64"/>
      <c r="J1168" s="64"/>
      <c r="K1168" s="64"/>
      <c r="L1168" s="64"/>
      <c r="M1168" s="65"/>
    </row>
    <row r="1169" spans="1:13" s="10" customFormat="1" thickBot="1">
      <c r="A1169" s="91" t="s">
        <v>54</v>
      </c>
      <c r="B1169" s="92"/>
      <c r="C1169" s="92"/>
      <c r="D1169" s="92"/>
      <c r="E1169" s="92"/>
      <c r="F1169" s="92"/>
      <c r="G1169" s="92"/>
      <c r="H1169" s="92"/>
      <c r="I1169" s="92"/>
      <c r="J1169" s="92"/>
      <c r="K1169" s="92"/>
      <c r="L1169" s="92"/>
      <c r="M1169" s="93"/>
    </row>
    <row r="1170" spans="1:13" s="10" customFormat="1" ht="31.5">
      <c r="A1170" s="757" t="s">
        <v>55</v>
      </c>
      <c r="B1170" s="758"/>
      <c r="C1170" s="758"/>
      <c r="D1170" s="758"/>
      <c r="E1170" s="758"/>
      <c r="F1170" s="758"/>
      <c r="G1170" s="758"/>
      <c r="H1170" s="106" t="s">
        <v>56</v>
      </c>
      <c r="I1170" s="108" t="s">
        <v>57</v>
      </c>
      <c r="J1170" s="107" t="s">
        <v>58</v>
      </c>
      <c r="K1170" s="759" t="s">
        <v>40</v>
      </c>
      <c r="L1170" s="760"/>
      <c r="M1170" s="122" t="s">
        <v>41</v>
      </c>
    </row>
    <row r="1171" spans="1:13" s="10" customFormat="1" ht="15.75">
      <c r="A1171" s="761" t="s">
        <v>59</v>
      </c>
      <c r="B1171" s="762"/>
      <c r="C1171" s="762"/>
      <c r="D1171" s="762"/>
      <c r="E1171" s="762"/>
      <c r="F1171" s="762"/>
      <c r="G1171" s="763"/>
      <c r="H1171" s="123">
        <v>38918.91891891892</v>
      </c>
      <c r="I1171" s="124">
        <v>1.85</v>
      </c>
      <c r="J1171" s="125">
        <f>+H1171*I1171</f>
        <v>72000</v>
      </c>
      <c r="K1171" s="764">
        <v>1</v>
      </c>
      <c r="L1171" s="765"/>
      <c r="M1171" s="126">
        <f>J1171/K1171</f>
        <v>72000</v>
      </c>
    </row>
    <row r="1172" spans="1:13" s="10" customFormat="1" ht="15.75">
      <c r="A1172" s="761" t="s">
        <v>60</v>
      </c>
      <c r="B1172" s="762"/>
      <c r="C1172" s="762"/>
      <c r="D1172" s="762"/>
      <c r="E1172" s="762"/>
      <c r="F1172" s="762"/>
      <c r="G1172" s="763"/>
      <c r="H1172" s="123">
        <v>25945.945945945947</v>
      </c>
      <c r="I1172" s="124">
        <v>1.85</v>
      </c>
      <c r="J1172" s="125">
        <f>+H1172*I1172</f>
        <v>48000.000000000007</v>
      </c>
      <c r="K1172" s="764">
        <f>+K1171</f>
        <v>1</v>
      </c>
      <c r="L1172" s="765"/>
      <c r="M1172" s="126">
        <f>J1172/K1172</f>
        <v>48000.000000000007</v>
      </c>
    </row>
    <row r="1173" spans="1:13" s="10" customFormat="1" thickBot="1">
      <c r="A1173" s="748"/>
      <c r="B1173" s="749"/>
      <c r="C1173" s="749"/>
      <c r="D1173" s="749"/>
      <c r="E1173" s="749"/>
      <c r="F1173" s="749"/>
      <c r="G1173" s="749"/>
      <c r="H1173" s="119"/>
      <c r="I1173" s="119"/>
      <c r="J1173" s="119"/>
      <c r="K1173" s="736"/>
      <c r="L1173" s="737"/>
      <c r="M1173" s="120"/>
    </row>
    <row r="1174" spans="1:13" s="10" customFormat="1" thickBot="1">
      <c r="A1174" s="724" t="s">
        <v>44</v>
      </c>
      <c r="B1174" s="725"/>
      <c r="C1174" s="725"/>
      <c r="D1174" s="725"/>
      <c r="E1174" s="725"/>
      <c r="F1174" s="725"/>
      <c r="G1174" s="725"/>
      <c r="H1174" s="750"/>
      <c r="I1174" s="750"/>
      <c r="J1174" s="750"/>
      <c r="K1174" s="750"/>
      <c r="L1174" s="751"/>
      <c r="M1174" s="174">
        <f>SUM(M1171:M1173)</f>
        <v>120000</v>
      </c>
    </row>
    <row r="1175" spans="1:13" s="27" customFormat="1" ht="13.5" thickBot="1">
      <c r="A1175" s="63"/>
      <c r="B1175" s="64"/>
      <c r="C1175" s="64"/>
      <c r="D1175" s="64"/>
      <c r="E1175" s="64"/>
      <c r="F1175" s="64"/>
      <c r="G1175" s="64"/>
      <c r="H1175" s="64"/>
      <c r="I1175" s="64"/>
      <c r="J1175" s="64"/>
      <c r="K1175" s="64"/>
      <c r="L1175" s="64"/>
      <c r="M1175" s="65"/>
    </row>
    <row r="1176" spans="1:13" s="10" customFormat="1" thickBot="1">
      <c r="A1176" s="724" t="s">
        <v>61</v>
      </c>
      <c r="B1176" s="725"/>
      <c r="C1176" s="725"/>
      <c r="D1176" s="725"/>
      <c r="E1176" s="725"/>
      <c r="F1176" s="725"/>
      <c r="G1176" s="725"/>
      <c r="H1176" s="725"/>
      <c r="I1176" s="725"/>
      <c r="J1176" s="725"/>
      <c r="K1176" s="725"/>
      <c r="L1176" s="726"/>
      <c r="M1176" s="177">
        <f>M1150+M1160+M1167+M1174</f>
        <v>636000</v>
      </c>
    </row>
    <row r="1177" spans="1:13" s="27" customFormat="1" ht="12.75">
      <c r="A1177" s="63"/>
      <c r="B1177" s="64"/>
      <c r="C1177" s="64"/>
      <c r="D1177" s="64"/>
      <c r="E1177" s="64"/>
      <c r="F1177" s="64"/>
      <c r="G1177" s="64"/>
      <c r="H1177" s="64"/>
      <c r="I1177" s="64"/>
      <c r="J1177" s="64"/>
      <c r="K1177" s="64"/>
      <c r="L1177" s="64"/>
      <c r="M1177" s="65"/>
    </row>
    <row r="1178" spans="1:13" s="10" customFormat="1" thickBot="1">
      <c r="A1178" s="91" t="s">
        <v>62</v>
      </c>
      <c r="B1178" s="92"/>
      <c r="C1178" s="92"/>
      <c r="D1178" s="92"/>
      <c r="E1178" s="92"/>
      <c r="F1178" s="92"/>
      <c r="G1178" s="92"/>
      <c r="H1178" s="92"/>
      <c r="I1178" s="92"/>
      <c r="J1178" s="92"/>
      <c r="K1178" s="92"/>
      <c r="L1178" s="92"/>
      <c r="M1178" s="93"/>
    </row>
    <row r="1179" spans="1:13" s="10" customFormat="1" ht="15.75">
      <c r="A1179" s="752" t="s">
        <v>63</v>
      </c>
      <c r="B1179" s="753"/>
      <c r="C1179" s="753"/>
      <c r="D1179" s="753"/>
      <c r="E1179" s="753"/>
      <c r="F1179" s="753"/>
      <c r="G1179" s="753"/>
      <c r="H1179" s="183"/>
      <c r="I1179" s="184"/>
      <c r="J1179" s="128" t="s">
        <v>64</v>
      </c>
      <c r="K1179" s="754" t="s">
        <v>65</v>
      </c>
      <c r="L1179" s="755"/>
      <c r="M1179" s="129"/>
    </row>
    <row r="1180" spans="1:13" s="10" customFormat="1" ht="15.75">
      <c r="A1180" s="718" t="s">
        <v>66</v>
      </c>
      <c r="B1180" s="719"/>
      <c r="C1180" s="719"/>
      <c r="D1180" s="719"/>
      <c r="E1180" s="719"/>
      <c r="F1180" s="719"/>
      <c r="G1180" s="719"/>
      <c r="H1180" s="130"/>
      <c r="I1180" s="131"/>
      <c r="J1180" s="132">
        <v>0.25</v>
      </c>
      <c r="K1180" s="720">
        <f>M1176*J1180</f>
        <v>159000</v>
      </c>
      <c r="L1180" s="721"/>
      <c r="M1180" s="133"/>
    </row>
    <row r="1181" spans="1:13" s="10" customFormat="1" ht="15.75">
      <c r="A1181" s="134" t="s">
        <v>67</v>
      </c>
      <c r="B1181" s="135"/>
      <c r="C1181" s="135"/>
      <c r="D1181" s="135"/>
      <c r="E1181" s="135"/>
      <c r="F1181" s="135"/>
      <c r="G1181" s="135"/>
      <c r="H1181" s="130"/>
      <c r="I1181" s="131"/>
      <c r="J1181" s="132">
        <v>0</v>
      </c>
      <c r="K1181" s="720">
        <f>M1176*J1181</f>
        <v>0</v>
      </c>
      <c r="L1181" s="721"/>
      <c r="M1181" s="133"/>
    </row>
    <row r="1182" spans="1:13" s="10" customFormat="1" thickBot="1">
      <c r="A1182" s="136" t="s">
        <v>68</v>
      </c>
      <c r="B1182" s="137"/>
      <c r="C1182" s="137"/>
      <c r="D1182" s="137"/>
      <c r="E1182" s="137"/>
      <c r="F1182" s="137"/>
      <c r="G1182" s="137"/>
      <c r="H1182" s="138"/>
      <c r="I1182" s="139"/>
      <c r="J1182" s="140">
        <v>0.05</v>
      </c>
      <c r="K1182" s="722">
        <f>M1176*J1182</f>
        <v>31800</v>
      </c>
      <c r="L1182" s="723"/>
      <c r="M1182" s="133"/>
    </row>
    <row r="1183" spans="1:13" s="10" customFormat="1" thickBot="1">
      <c r="A1183" s="724" t="s">
        <v>44</v>
      </c>
      <c r="B1183" s="725"/>
      <c r="C1183" s="725"/>
      <c r="D1183" s="725"/>
      <c r="E1183" s="725"/>
      <c r="F1183" s="725"/>
      <c r="G1183" s="725"/>
      <c r="H1183" s="725"/>
      <c r="I1183" s="725"/>
      <c r="J1183" s="725"/>
      <c r="K1183" s="725"/>
      <c r="L1183" s="726"/>
      <c r="M1183" s="141">
        <f>K1180+K1181+K1182</f>
        <v>190800</v>
      </c>
    </row>
    <row r="1184" spans="1:13" s="27" customFormat="1" ht="13.5" thickBot="1">
      <c r="A1184" s="63"/>
      <c r="B1184" s="64"/>
      <c r="C1184" s="64"/>
      <c r="D1184" s="64"/>
      <c r="E1184" s="64"/>
      <c r="F1184" s="64"/>
      <c r="G1184" s="64"/>
      <c r="H1184" s="64"/>
      <c r="I1184" s="64"/>
      <c r="J1184" s="64"/>
      <c r="K1184" s="64"/>
      <c r="L1184" s="64"/>
      <c r="M1184" s="65"/>
    </row>
    <row r="1185" spans="1:13" s="10" customFormat="1" thickBot="1">
      <c r="A1185" s="724" t="s">
        <v>69</v>
      </c>
      <c r="B1185" s="725"/>
      <c r="C1185" s="725"/>
      <c r="D1185" s="725"/>
      <c r="E1185" s="725"/>
      <c r="F1185" s="725"/>
      <c r="G1185" s="725"/>
      <c r="H1185" s="725"/>
      <c r="I1185" s="725"/>
      <c r="J1185" s="725"/>
      <c r="K1185" s="725"/>
      <c r="L1185" s="726"/>
      <c r="M1185" s="142">
        <f>M1176+M1183</f>
        <v>826800</v>
      </c>
    </row>
    <row r="1186" spans="1:13" s="10" customFormat="1" ht="15.75">
      <c r="A1186" s="143"/>
      <c r="B1186" s="144"/>
      <c r="C1186" s="144"/>
      <c r="D1186" s="144"/>
      <c r="E1186" s="144"/>
      <c r="F1186" s="144"/>
      <c r="G1186" s="144"/>
      <c r="H1186" s="144"/>
      <c r="I1186" s="144"/>
      <c r="J1186" s="144"/>
      <c r="K1186" s="144"/>
      <c r="L1186" s="144"/>
      <c r="M1186" s="145"/>
    </row>
    <row r="1187" spans="1:13" s="10" customFormat="1" ht="15.75">
      <c r="A1187" s="146"/>
      <c r="B1187" s="35"/>
      <c r="C1187" s="35"/>
      <c r="D1187" s="35"/>
      <c r="E1187" s="35"/>
      <c r="F1187" s="35"/>
      <c r="G1187" s="35"/>
      <c r="H1187" s="35"/>
      <c r="I1187" s="35"/>
      <c r="J1187" s="35"/>
      <c r="K1187" s="35"/>
      <c r="L1187" s="35"/>
      <c r="M1187" s="37"/>
    </row>
    <row r="1188" spans="1:13" s="10" customFormat="1" ht="15.75">
      <c r="A1188" s="146"/>
      <c r="B1188" s="35"/>
      <c r="C1188" s="35"/>
      <c r="D1188" s="46" t="s">
        <v>70</v>
      </c>
      <c r="E1188" s="46"/>
      <c r="F1188" s="46"/>
      <c r="G1188" s="46"/>
      <c r="H1188" s="46"/>
      <c r="I1188" s="46"/>
      <c r="J1188" s="35"/>
      <c r="K1188" s="35"/>
      <c r="L1188" s="35"/>
      <c r="M1188" s="37"/>
    </row>
    <row r="1189" spans="1:13" s="10" customFormat="1" ht="15.75">
      <c r="A1189" s="146"/>
      <c r="B1189" s="35"/>
      <c r="C1189" s="35"/>
      <c r="D1189" s="35" t="s">
        <v>71</v>
      </c>
      <c r="E1189" s="35"/>
      <c r="F1189" s="35"/>
      <c r="G1189" s="35"/>
      <c r="H1189" s="35"/>
      <c r="I1189" s="35"/>
      <c r="J1189" s="35"/>
      <c r="K1189" s="35"/>
      <c r="L1189" s="35"/>
      <c r="M1189" s="37"/>
    </row>
    <row r="1190" spans="1:13" s="10" customFormat="1" ht="15.75">
      <c r="A1190" s="146"/>
      <c r="B1190" s="35"/>
      <c r="C1190" s="35"/>
      <c r="D1190" s="35" t="s">
        <v>72</v>
      </c>
      <c r="E1190" s="35"/>
      <c r="F1190" s="35"/>
      <c r="G1190" s="35"/>
      <c r="H1190" s="35"/>
      <c r="I1190" s="35"/>
      <c r="J1190" s="35"/>
      <c r="K1190" s="35"/>
      <c r="L1190" s="35"/>
      <c r="M1190" s="37"/>
    </row>
    <row r="1191" spans="1:13" s="10" customFormat="1" ht="15.75">
      <c r="A1191" s="146"/>
      <c r="B1191" s="35"/>
      <c r="C1191" s="35"/>
      <c r="D1191" s="35" t="s">
        <v>73</v>
      </c>
      <c r="E1191" s="35"/>
      <c r="F1191" s="35"/>
      <c r="G1191" s="35"/>
      <c r="H1191" s="35"/>
      <c r="I1191" s="35"/>
      <c r="J1191" s="35"/>
      <c r="K1191" s="35"/>
      <c r="L1191" s="35"/>
      <c r="M1191" s="37"/>
    </row>
    <row r="1192" spans="1:13" s="27" customFormat="1" ht="13.5" thickBot="1">
      <c r="A1192" s="147"/>
      <c r="B1192" s="148"/>
      <c r="C1192" s="148"/>
      <c r="D1192" s="148"/>
      <c r="E1192" s="148" t="s">
        <v>74</v>
      </c>
      <c r="F1192" s="148"/>
      <c r="G1192" s="148"/>
      <c r="H1192" s="148"/>
      <c r="I1192" s="148"/>
      <c r="J1192" s="148"/>
      <c r="K1192" s="148"/>
      <c r="L1192" s="148"/>
      <c r="M1192" s="149"/>
    </row>
    <row r="1193" spans="1:13" s="10" customFormat="1" ht="15.75">
      <c r="A1193" s="150" t="s">
        <v>75</v>
      </c>
      <c r="B1193" s="151"/>
      <c r="C1193" s="151"/>
      <c r="D1193" s="151"/>
      <c r="E1193" s="151"/>
      <c r="F1193" s="151"/>
      <c r="G1193" s="151"/>
      <c r="H1193" s="151"/>
      <c r="I1193" s="151"/>
      <c r="J1193" s="151"/>
      <c r="K1193" s="151"/>
      <c r="L1193" s="151"/>
      <c r="M1193" s="152"/>
    </row>
    <row r="1194" spans="1:13" s="10" customFormat="1" ht="15.75">
      <c r="A1194" s="153"/>
      <c r="B1194" s="154"/>
      <c r="C1194" s="154"/>
      <c r="D1194" s="154"/>
      <c r="E1194" s="154"/>
      <c r="F1194" s="154"/>
      <c r="G1194" s="154"/>
      <c r="H1194" s="154"/>
      <c r="I1194" s="154"/>
      <c r="J1194" s="154"/>
      <c r="K1194" s="154"/>
      <c r="L1194" s="154"/>
      <c r="M1194" s="155"/>
    </row>
    <row r="1195" spans="1:13" s="10" customFormat="1" ht="15.75">
      <c r="A1195" s="153"/>
      <c r="B1195" s="154"/>
      <c r="C1195" s="154"/>
      <c r="D1195" s="154"/>
      <c r="E1195" s="154"/>
      <c r="F1195" s="154"/>
      <c r="G1195" s="154"/>
      <c r="H1195" s="154"/>
      <c r="I1195" s="154"/>
      <c r="J1195" s="154"/>
      <c r="K1195" s="154"/>
      <c r="L1195" s="154"/>
      <c r="M1195" s="155"/>
    </row>
    <row r="1196" spans="1:13" s="10" customFormat="1" ht="15.75">
      <c r="A1196" s="153"/>
      <c r="B1196" s="154"/>
      <c r="C1196" s="154"/>
      <c r="D1196" s="154"/>
      <c r="E1196" s="154"/>
      <c r="F1196" s="154"/>
      <c r="G1196" s="154"/>
      <c r="H1196" s="154"/>
      <c r="I1196" s="154"/>
      <c r="J1196" s="154"/>
      <c r="K1196" s="154"/>
      <c r="L1196" s="154"/>
      <c r="M1196" s="155"/>
    </row>
    <row r="1197" spans="1:13" s="10" customFormat="1" thickBot="1">
      <c r="A1197" s="156"/>
      <c r="B1197" s="157"/>
      <c r="C1197" s="157"/>
      <c r="D1197" s="157"/>
      <c r="E1197" s="157"/>
      <c r="F1197" s="157"/>
      <c r="G1197" s="157"/>
      <c r="H1197" s="157"/>
      <c r="I1197" s="157"/>
      <c r="J1197" s="157"/>
      <c r="K1197" s="157"/>
      <c r="L1197" s="157"/>
      <c r="M1197" s="158"/>
    </row>
    <row r="1198" spans="1:13" s="27" customFormat="1" ht="12.75">
      <c r="A1198" s="147"/>
      <c r="B1198" s="148"/>
      <c r="C1198" s="148"/>
      <c r="D1198" s="148"/>
      <c r="E1198" s="148"/>
      <c r="F1198" s="148"/>
      <c r="G1198" s="148"/>
      <c r="H1198" s="148"/>
      <c r="I1198" s="148"/>
      <c r="J1198" s="148"/>
      <c r="K1198" s="148"/>
      <c r="L1198" s="148"/>
      <c r="M1198" s="149"/>
    </row>
    <row r="1199" spans="1:13" s="10" customFormat="1" ht="15.75">
      <c r="A1199" s="159" t="s">
        <v>76</v>
      </c>
      <c r="B1199" s="55"/>
      <c r="C1199" s="55"/>
      <c r="D1199" s="55"/>
      <c r="E1199" s="55"/>
      <c r="F1199" s="55"/>
      <c r="G1199" s="55"/>
      <c r="H1199" s="55"/>
      <c r="I1199" s="55"/>
      <c r="J1199" s="55"/>
      <c r="K1199" s="55"/>
      <c r="L1199" s="55"/>
      <c r="M1199" s="58"/>
    </row>
    <row r="1200" spans="1:13" s="10" customFormat="1" ht="15.75">
      <c r="A1200" s="708" t="s">
        <v>77</v>
      </c>
      <c r="B1200" s="709"/>
      <c r="C1200" s="709"/>
      <c r="D1200" s="709"/>
      <c r="E1200" s="709"/>
      <c r="F1200" s="709"/>
      <c r="G1200" s="709"/>
      <c r="H1200" s="709"/>
      <c r="I1200" s="709"/>
      <c r="J1200" s="709"/>
      <c r="K1200" s="709"/>
      <c r="L1200" s="709"/>
      <c r="M1200" s="710"/>
    </row>
    <row r="1201" spans="1:13" s="10" customFormat="1" ht="15.75">
      <c r="A1201" s="708"/>
      <c r="B1201" s="709"/>
      <c r="C1201" s="709"/>
      <c r="D1201" s="709"/>
      <c r="E1201" s="709"/>
      <c r="F1201" s="709"/>
      <c r="G1201" s="709"/>
      <c r="H1201" s="709"/>
      <c r="I1201" s="709"/>
      <c r="J1201" s="709"/>
      <c r="K1201" s="709"/>
      <c r="L1201" s="709"/>
      <c r="M1201" s="710"/>
    </row>
    <row r="1202" spans="1:13" s="10" customFormat="1" ht="15.75">
      <c r="A1202" s="711" t="s">
        <v>78</v>
      </c>
      <c r="B1202" s="712"/>
      <c r="C1202" s="712"/>
      <c r="D1202" s="712"/>
      <c r="E1202" s="712"/>
      <c r="F1202" s="712"/>
      <c r="G1202" s="712"/>
      <c r="H1202" s="712"/>
      <c r="I1202" s="712"/>
      <c r="J1202" s="712"/>
      <c r="K1202" s="712"/>
      <c r="L1202" s="712"/>
      <c r="M1202" s="713"/>
    </row>
    <row r="1203" spans="1:13" s="10" customFormat="1" ht="15.75">
      <c r="A1203" s="711"/>
      <c r="B1203" s="712"/>
      <c r="C1203" s="712"/>
      <c r="D1203" s="712"/>
      <c r="E1203" s="712"/>
      <c r="F1203" s="712"/>
      <c r="G1203" s="712"/>
      <c r="H1203" s="712"/>
      <c r="I1203" s="712"/>
      <c r="J1203" s="712"/>
      <c r="K1203" s="712"/>
      <c r="L1203" s="712"/>
      <c r="M1203" s="713"/>
    </row>
    <row r="1204" spans="1:13" s="10" customFormat="1" ht="15.75">
      <c r="A1204" s="178"/>
      <c r="B1204" s="179"/>
      <c r="C1204" s="179"/>
      <c r="D1204" s="179"/>
      <c r="E1204" s="179"/>
      <c r="F1204" s="179"/>
      <c r="G1204" s="179"/>
      <c r="H1204" s="179"/>
      <c r="I1204" s="179"/>
      <c r="J1204" s="179"/>
      <c r="K1204" s="179"/>
      <c r="L1204" s="179"/>
      <c r="M1204" s="180"/>
    </row>
    <row r="1205" spans="1:13" s="10" customFormat="1" ht="15.75">
      <c r="A1205" s="159"/>
      <c r="B1205" s="55"/>
      <c r="C1205" s="55"/>
      <c r="D1205" s="55"/>
      <c r="E1205" s="55"/>
      <c r="F1205" s="55"/>
      <c r="G1205" s="55"/>
      <c r="H1205" s="55"/>
      <c r="I1205" s="55"/>
      <c r="J1205" s="55"/>
      <c r="K1205" s="55"/>
      <c r="L1205" s="55"/>
      <c r="M1205" s="58"/>
    </row>
    <row r="1206" spans="1:13" s="10" customFormat="1" ht="15.75">
      <c r="A1206" s="146"/>
      <c r="B1206" s="35"/>
      <c r="C1206" s="35"/>
      <c r="D1206" s="35" t="s">
        <v>70</v>
      </c>
      <c r="E1206" s="46"/>
      <c r="F1206" s="46"/>
      <c r="G1206" s="35"/>
      <c r="H1206" s="35"/>
      <c r="I1206" s="35"/>
      <c r="J1206" s="35"/>
      <c r="K1206" s="35"/>
      <c r="L1206" s="35"/>
      <c r="M1206" s="37"/>
    </row>
    <row r="1207" spans="1:13" s="10" customFormat="1" ht="15.75">
      <c r="A1207" s="146"/>
      <c r="B1207" s="35"/>
      <c r="C1207" s="35"/>
      <c r="D1207" s="160" t="s">
        <v>71</v>
      </c>
      <c r="E1207" s="35"/>
      <c r="F1207" s="35"/>
      <c r="G1207" s="160"/>
      <c r="H1207" s="160"/>
      <c r="I1207" s="160"/>
      <c r="J1207" s="35"/>
      <c r="K1207" s="35"/>
      <c r="L1207" s="35"/>
      <c r="M1207" s="37"/>
    </row>
    <row r="1208" spans="1:13" s="10" customFormat="1" ht="15.75">
      <c r="A1208" s="146"/>
      <c r="B1208" s="35"/>
      <c r="C1208" s="35"/>
      <c r="D1208" s="161" t="s">
        <v>79</v>
      </c>
      <c r="E1208" s="35"/>
      <c r="F1208" s="35"/>
      <c r="G1208" s="161"/>
      <c r="H1208" s="161"/>
      <c r="I1208" s="161"/>
      <c r="J1208" s="35"/>
      <c r="K1208" s="35"/>
      <c r="L1208" s="35"/>
      <c r="M1208" s="37"/>
    </row>
    <row r="1209" spans="1:13" s="10" customFormat="1" ht="15.75">
      <c r="A1209" s="162"/>
      <c r="B1209" s="55"/>
      <c r="C1209" s="55"/>
      <c r="D1209" s="35" t="s">
        <v>73</v>
      </c>
      <c r="E1209" s="35"/>
      <c r="F1209" s="35"/>
      <c r="G1209" s="35"/>
      <c r="H1209" s="35"/>
      <c r="I1209" s="35"/>
      <c r="J1209" s="55"/>
      <c r="K1209" s="55"/>
      <c r="L1209" s="55"/>
      <c r="M1209" s="58"/>
    </row>
    <row r="1210" spans="1:13" s="27" customFormat="1" ht="12.75">
      <c r="A1210" s="163"/>
      <c r="B1210" s="50"/>
      <c r="C1210" s="50"/>
      <c r="D1210" s="50"/>
      <c r="E1210" s="148"/>
      <c r="F1210" s="148"/>
      <c r="G1210" s="148"/>
      <c r="H1210" s="148"/>
      <c r="I1210" s="148"/>
      <c r="J1210" s="50"/>
      <c r="K1210" s="50"/>
      <c r="L1210" s="50"/>
      <c r="M1210" s="51"/>
    </row>
    <row r="1211" spans="1:13" s="167" customFormat="1" ht="12.75">
      <c r="A1211" s="164" t="s">
        <v>80</v>
      </c>
      <c r="B1211" s="165"/>
      <c r="C1211" s="165"/>
      <c r="D1211" s="166"/>
      <c r="E1211" s="166"/>
      <c r="F1211" s="166"/>
      <c r="G1211" s="166"/>
      <c r="H1211" s="166"/>
      <c r="I1211" s="714"/>
      <c r="J1211" s="714"/>
      <c r="K1211" s="714"/>
      <c r="L1211" s="714"/>
      <c r="M1211" s="715"/>
    </row>
    <row r="1212" spans="1:13" s="167" customFormat="1" ht="13.5" thickBot="1">
      <c r="A1212" s="168" t="s">
        <v>81</v>
      </c>
      <c r="B1212" s="169"/>
      <c r="C1212" s="169"/>
      <c r="D1212" s="170"/>
      <c r="E1212" s="170"/>
      <c r="F1212" s="170"/>
      <c r="G1212" s="170"/>
      <c r="H1212" s="170"/>
      <c r="I1212" s="716"/>
      <c r="J1212" s="716"/>
      <c r="K1212" s="716"/>
      <c r="L1212" s="716"/>
      <c r="M1212" s="717"/>
    </row>
    <row r="1213" spans="1:13">
      <c r="A1213" s="803"/>
      <c r="B1213" s="804"/>
      <c r="C1213" s="809"/>
      <c r="D1213" s="809"/>
      <c r="E1213" s="809"/>
      <c r="F1213" s="809"/>
      <c r="G1213" s="809"/>
      <c r="H1213" s="809"/>
      <c r="I1213" s="810"/>
      <c r="J1213" s="811" t="s">
        <v>7</v>
      </c>
      <c r="K1213" s="813"/>
      <c r="L1213" s="814"/>
      <c r="M1213" s="815"/>
    </row>
    <row r="1214" spans="1:13">
      <c r="A1214" s="805"/>
      <c r="B1214" s="806"/>
      <c r="C1214" s="819" t="s">
        <v>8</v>
      </c>
      <c r="D1214" s="819"/>
      <c r="E1214" s="819"/>
      <c r="F1214" s="819"/>
      <c r="G1214" s="819"/>
      <c r="H1214" s="819"/>
      <c r="I1214" s="820"/>
      <c r="J1214" s="812"/>
      <c r="K1214" s="816"/>
      <c r="L1214" s="817"/>
      <c r="M1214" s="818"/>
    </row>
    <row r="1215" spans="1:13">
      <c r="A1215" s="805"/>
      <c r="B1215" s="806"/>
      <c r="C1215" s="819" t="s">
        <v>0</v>
      </c>
      <c r="D1215" s="819"/>
      <c r="E1215" s="819"/>
      <c r="F1215" s="819"/>
      <c r="G1215" s="819"/>
      <c r="H1215" s="819"/>
      <c r="I1215" s="820"/>
      <c r="J1215" s="821" t="s">
        <v>9</v>
      </c>
      <c r="K1215" s="833"/>
      <c r="L1215" s="834"/>
      <c r="M1215" s="835"/>
    </row>
    <row r="1216" spans="1:13">
      <c r="A1216" s="805"/>
      <c r="B1216" s="806"/>
      <c r="C1216" s="819" t="s">
        <v>10</v>
      </c>
      <c r="D1216" s="819"/>
      <c r="E1216" s="819"/>
      <c r="F1216" s="819"/>
      <c r="G1216" s="819"/>
      <c r="H1216" s="819"/>
      <c r="I1216" s="820"/>
      <c r="J1216" s="822"/>
      <c r="K1216" s="836"/>
      <c r="L1216" s="837"/>
      <c r="M1216" s="838"/>
    </row>
    <row r="1217" spans="1:13">
      <c r="A1217" s="805"/>
      <c r="B1217" s="806"/>
      <c r="C1217" s="819" t="s">
        <v>11</v>
      </c>
      <c r="D1217" s="819"/>
      <c r="E1217" s="819"/>
      <c r="F1217" s="819"/>
      <c r="G1217" s="819"/>
      <c r="H1217" s="819"/>
      <c r="I1217" s="820"/>
      <c r="J1217" s="821" t="s">
        <v>12</v>
      </c>
      <c r="K1217" s="840"/>
      <c r="L1217" s="840" t="s">
        <v>13</v>
      </c>
      <c r="M1217" s="842"/>
    </row>
    <row r="1218" spans="1:13" ht="17.25" thickBot="1">
      <c r="A1218" s="807"/>
      <c r="B1218" s="808"/>
      <c r="C1218" s="2"/>
      <c r="D1218" s="2"/>
      <c r="E1218" s="2"/>
      <c r="F1218" s="2"/>
      <c r="G1218" s="2"/>
      <c r="H1218" s="2"/>
      <c r="I1218" s="3"/>
      <c r="J1218" s="839"/>
      <c r="K1218" s="841"/>
      <c r="L1218" s="841"/>
      <c r="M1218" s="843"/>
    </row>
    <row r="1219" spans="1:13" s="10" customFormat="1" ht="15.75">
      <c r="A1219" s="4"/>
      <c r="B1219" s="5"/>
      <c r="C1219" s="5"/>
      <c r="D1219" s="5"/>
      <c r="E1219" s="5"/>
      <c r="F1219" s="5"/>
      <c r="G1219" s="6"/>
      <c r="H1219" s="5"/>
      <c r="I1219" s="5"/>
      <c r="J1219" s="7" t="s">
        <v>14</v>
      </c>
      <c r="K1219" s="8"/>
      <c r="L1219" s="8"/>
      <c r="M1219" s="9"/>
    </row>
    <row r="1220" spans="1:13" s="10" customFormat="1" ht="15.75">
      <c r="A1220" s="11"/>
      <c r="B1220" s="12"/>
      <c r="C1220" s="12"/>
      <c r="D1220" s="12"/>
      <c r="E1220" s="12"/>
      <c r="F1220" s="12"/>
      <c r="G1220" s="13"/>
      <c r="H1220" s="12"/>
      <c r="I1220" s="12"/>
      <c r="J1220" s="14"/>
      <c r="K1220" s="15" t="s">
        <v>15</v>
      </c>
      <c r="L1220" s="15" t="s">
        <v>16</v>
      </c>
      <c r="M1220" s="16" t="s">
        <v>17</v>
      </c>
    </row>
    <row r="1221" spans="1:13" s="10" customFormat="1" ht="15.75">
      <c r="A1221" s="823" t="s">
        <v>18</v>
      </c>
      <c r="B1221" s="824"/>
      <c r="C1221" s="824"/>
      <c r="D1221" s="824"/>
      <c r="E1221" s="12" t="s">
        <v>19</v>
      </c>
      <c r="F1221" s="12"/>
      <c r="G1221" s="17"/>
      <c r="H1221" s="825" t="s">
        <v>20</v>
      </c>
      <c r="I1221" s="825"/>
      <c r="J1221" s="18" t="s">
        <v>19</v>
      </c>
      <c r="K1221" s="15"/>
      <c r="L1221" s="15"/>
      <c r="M1221" s="16"/>
    </row>
    <row r="1222" spans="1:13" s="10" customFormat="1" ht="15.75">
      <c r="A1222" s="19" t="s">
        <v>21</v>
      </c>
      <c r="B1222" s="20"/>
      <c r="C1222" s="826"/>
      <c r="D1222" s="826"/>
      <c r="E1222" s="187"/>
      <c r="F1222" s="21"/>
      <c r="G1222" s="20"/>
      <c r="H1222" s="17"/>
      <c r="I1222" s="22" t="s">
        <v>22</v>
      </c>
      <c r="J1222" s="23"/>
      <c r="K1222" s="187"/>
      <c r="L1222" s="187"/>
      <c r="M1222" s="24"/>
    </row>
    <row r="1223" spans="1:13" s="27" customFormat="1" ht="13.5" thickBot="1">
      <c r="A1223" s="25"/>
      <c r="B1223" s="26"/>
      <c r="C1223" s="188"/>
      <c r="D1223" s="188"/>
      <c r="E1223" s="188"/>
      <c r="F1223" s="188"/>
      <c r="G1223" s="26"/>
      <c r="H1223" s="188"/>
      <c r="I1223" s="26"/>
      <c r="J1223" s="188"/>
      <c r="K1223" s="827"/>
      <c r="L1223" s="827"/>
      <c r="M1223" s="828"/>
    </row>
    <row r="1224" spans="1:13" s="27" customFormat="1" ht="12.75">
      <c r="A1224" s="28"/>
      <c r="B1224" s="29"/>
      <c r="C1224" s="29"/>
      <c r="D1224" s="29"/>
      <c r="E1224" s="29"/>
      <c r="F1224" s="29"/>
      <c r="G1224" s="29"/>
      <c r="H1224" s="29"/>
      <c r="I1224" s="29"/>
      <c r="J1224" s="29"/>
      <c r="K1224" s="29"/>
      <c r="L1224" s="29"/>
      <c r="M1224" s="30"/>
    </row>
    <row r="1225" spans="1:13" s="10" customFormat="1" ht="15.75">
      <c r="A1225" s="31" t="s">
        <v>23</v>
      </c>
      <c r="B1225" s="32"/>
      <c r="C1225" s="33" t="s">
        <v>13</v>
      </c>
      <c r="D1225" s="34"/>
      <c r="E1225" s="35"/>
      <c r="F1225" s="35"/>
      <c r="G1225" s="36"/>
      <c r="H1225" s="36"/>
      <c r="I1225" s="36"/>
      <c r="J1225" s="36"/>
      <c r="K1225" s="36"/>
      <c r="L1225" s="36"/>
      <c r="M1225" s="37"/>
    </row>
    <row r="1226" spans="1:13" s="10" customFormat="1" ht="15.75">
      <c r="A1226" s="38" t="s">
        <v>24</v>
      </c>
      <c r="B1226" s="39"/>
      <c r="C1226" s="829" t="e">
        <f>+C1125</f>
        <v>#REF!</v>
      </c>
      <c r="D1226" s="829"/>
      <c r="E1226" s="829"/>
      <c r="F1226" s="829"/>
      <c r="G1226" s="829"/>
      <c r="H1226" s="829"/>
      <c r="I1226" s="829"/>
      <c r="J1226" s="829"/>
      <c r="K1226" s="829"/>
      <c r="L1226" s="829"/>
      <c r="M1226" s="830"/>
    </row>
    <row r="1227" spans="1:13" s="10" customFormat="1" ht="15.75">
      <c r="A1227" s="38"/>
      <c r="B1227" s="39"/>
      <c r="C1227" s="829"/>
      <c r="D1227" s="829"/>
      <c r="E1227" s="829"/>
      <c r="F1227" s="829"/>
      <c r="G1227" s="829"/>
      <c r="H1227" s="829"/>
      <c r="I1227" s="829"/>
      <c r="J1227" s="829"/>
      <c r="K1227" s="829"/>
      <c r="L1227" s="829"/>
      <c r="M1227" s="830"/>
    </row>
    <row r="1228" spans="1:13" s="27" customFormat="1" ht="12.75">
      <c r="A1228" s="40"/>
      <c r="B1228" s="41"/>
      <c r="C1228" s="42"/>
      <c r="D1228" s="42"/>
      <c r="E1228" s="42"/>
      <c r="F1228" s="42"/>
      <c r="G1228" s="42"/>
      <c r="H1228" s="42"/>
      <c r="I1228" s="42"/>
      <c r="J1228" s="42"/>
      <c r="K1228" s="42"/>
      <c r="L1228" s="42"/>
      <c r="M1228" s="43"/>
    </row>
    <row r="1229" spans="1:13" s="10" customFormat="1" ht="15.75">
      <c r="A1229" s="38" t="s">
        <v>25</v>
      </c>
      <c r="B1229" s="44"/>
      <c r="C1229" s="45"/>
      <c r="D1229" s="45"/>
      <c r="E1229" s="45"/>
      <c r="F1229" s="45"/>
      <c r="G1229" s="45"/>
      <c r="H1229" s="46"/>
      <c r="I1229" s="33" t="s">
        <v>26</v>
      </c>
      <c r="J1229" s="45"/>
      <c r="K1229" s="45"/>
      <c r="L1229" s="45"/>
      <c r="M1229" s="47"/>
    </row>
    <row r="1230" spans="1:13" s="27" customFormat="1" ht="12.75">
      <c r="A1230" s="40"/>
      <c r="B1230" s="41"/>
      <c r="C1230" s="42"/>
      <c r="D1230" s="42"/>
      <c r="E1230" s="42"/>
      <c r="F1230" s="42"/>
      <c r="G1230" s="42"/>
      <c r="H1230" s="42"/>
      <c r="I1230" s="42"/>
      <c r="J1230" s="42"/>
      <c r="K1230" s="42"/>
      <c r="L1230" s="42"/>
      <c r="M1230" s="43"/>
    </row>
    <row r="1231" spans="1:13" s="10" customFormat="1" ht="15.75">
      <c r="A1231" s="38" t="s">
        <v>27</v>
      </c>
      <c r="B1231" s="44"/>
      <c r="C1231" s="48"/>
      <c r="D1231" s="48"/>
      <c r="E1231" s="48"/>
      <c r="F1231" s="48"/>
      <c r="G1231" s="48"/>
      <c r="H1231" s="48"/>
      <c r="I1231" s="48"/>
      <c r="J1231" s="48"/>
      <c r="K1231" s="48"/>
      <c r="L1231" s="48"/>
      <c r="M1231" s="49"/>
    </row>
    <row r="1232" spans="1:13" s="27" customFormat="1" ht="12.75">
      <c r="A1232" s="40"/>
      <c r="B1232" s="41"/>
      <c r="C1232" s="50"/>
      <c r="D1232" s="50"/>
      <c r="E1232" s="50"/>
      <c r="F1232" s="50"/>
      <c r="G1232" s="50"/>
      <c r="H1232" s="50"/>
      <c r="I1232" s="50"/>
      <c r="J1232" s="50"/>
      <c r="K1232" s="50"/>
      <c r="L1232" s="50"/>
      <c r="M1232" s="51"/>
    </row>
    <row r="1233" spans="1:13" s="10" customFormat="1" ht="15.75">
      <c r="A1233" s="38" t="s">
        <v>28</v>
      </c>
      <c r="B1233" s="44"/>
      <c r="C1233" s="48"/>
      <c r="D1233" s="48"/>
      <c r="E1233" s="48"/>
      <c r="F1233" s="48"/>
      <c r="G1233" s="48"/>
      <c r="H1233" s="48"/>
      <c r="I1233" s="48"/>
      <c r="J1233" s="52" t="s">
        <v>29</v>
      </c>
      <c r="K1233" s="53"/>
      <c r="L1233" s="52" t="s">
        <v>13</v>
      </c>
      <c r="M1233" s="54"/>
    </row>
    <row r="1234" spans="1:13" s="27" customFormat="1" ht="12.75">
      <c r="A1234" s="40"/>
      <c r="B1234" s="41"/>
      <c r="C1234" s="50"/>
      <c r="D1234" s="50"/>
      <c r="E1234" s="50"/>
      <c r="F1234" s="50"/>
      <c r="G1234" s="50"/>
      <c r="H1234" s="50"/>
      <c r="I1234" s="50"/>
      <c r="J1234" s="50"/>
      <c r="K1234" s="50"/>
      <c r="L1234" s="50"/>
      <c r="M1234" s="51"/>
    </row>
    <row r="1235" spans="1:13" s="10" customFormat="1" ht="15.75">
      <c r="A1235" s="38" t="s">
        <v>30</v>
      </c>
      <c r="B1235" s="39"/>
      <c r="C1235" s="55"/>
      <c r="D1235" s="55"/>
      <c r="E1235" s="56"/>
      <c r="F1235" s="57"/>
      <c r="G1235" s="46"/>
      <c r="H1235" s="48"/>
      <c r="I1235" s="48"/>
      <c r="J1235" s="35"/>
      <c r="K1235" s="55"/>
      <c r="L1235" s="55"/>
      <c r="M1235" s="58"/>
    </row>
    <row r="1236" spans="1:13" s="10" customFormat="1" ht="15.75">
      <c r="A1236" s="59"/>
      <c r="B1236" s="60"/>
      <c r="C1236" s="189"/>
      <c r="D1236" s="189"/>
      <c r="E1236" s="831" t="s">
        <v>31</v>
      </c>
      <c r="F1236" s="832"/>
      <c r="G1236" s="832"/>
      <c r="H1236" s="189" t="s">
        <v>16</v>
      </c>
      <c r="I1236" s="189" t="s">
        <v>17</v>
      </c>
      <c r="J1236" s="61"/>
      <c r="K1236" s="189"/>
      <c r="L1236" s="189"/>
      <c r="M1236" s="62"/>
    </row>
    <row r="1237" spans="1:13" s="10" customFormat="1" ht="15.75">
      <c r="A1237" s="786" t="s">
        <v>32</v>
      </c>
      <c r="B1237" s="787"/>
      <c r="C1237" s="787"/>
      <c r="D1237" s="787"/>
      <c r="E1237" s="787"/>
      <c r="F1237" s="787"/>
      <c r="G1237" s="787"/>
      <c r="H1237" s="787"/>
      <c r="I1237" s="787"/>
      <c r="J1237" s="787"/>
      <c r="K1237" s="787"/>
      <c r="L1237" s="787"/>
      <c r="M1237" s="788"/>
    </row>
    <row r="1238" spans="1:13" s="27" customFormat="1" ht="13.5" thickBot="1">
      <c r="A1238" s="63"/>
      <c r="B1238" s="64"/>
      <c r="C1238" s="64"/>
      <c r="D1238" s="64"/>
      <c r="E1238" s="64"/>
      <c r="F1238" s="64"/>
      <c r="G1238" s="64"/>
      <c r="H1238" s="64"/>
      <c r="I1238" s="64"/>
      <c r="J1238" s="64"/>
      <c r="K1238" s="64"/>
      <c r="L1238" s="64"/>
      <c r="M1238" s="65"/>
    </row>
    <row r="1239" spans="1:13" s="10" customFormat="1" ht="32.25" thickBot="1">
      <c r="A1239" s="66" t="s">
        <v>1</v>
      </c>
      <c r="B1239" s="789" t="s">
        <v>33</v>
      </c>
      <c r="C1239" s="790"/>
      <c r="D1239" s="790"/>
      <c r="E1239" s="790"/>
      <c r="F1239" s="790"/>
      <c r="G1239" s="790"/>
      <c r="H1239" s="790"/>
      <c r="I1239" s="67"/>
      <c r="J1239" s="68" t="s">
        <v>34</v>
      </c>
      <c r="K1239" s="791" t="s">
        <v>35</v>
      </c>
      <c r="L1239" s="792"/>
      <c r="M1239" s="66" t="s">
        <v>36</v>
      </c>
    </row>
    <row r="1240" spans="1:13" s="10" customFormat="1" ht="33" customHeight="1" thickBot="1">
      <c r="A1240" s="69"/>
      <c r="B1240" s="793" t="e">
        <f>+#REF!</f>
        <v>#REF!</v>
      </c>
      <c r="C1240" s="794"/>
      <c r="D1240" s="794"/>
      <c r="E1240" s="794"/>
      <c r="F1240" s="794"/>
      <c r="G1240" s="794"/>
      <c r="H1240" s="794"/>
      <c r="I1240" s="795"/>
      <c r="J1240" s="70"/>
      <c r="K1240" s="796" t="e">
        <f>+#REF!</f>
        <v>#REF!</v>
      </c>
      <c r="L1240" s="797"/>
      <c r="M1240" s="71" t="e">
        <f>+#REF!</f>
        <v>#REF!</v>
      </c>
    </row>
    <row r="1241" spans="1:13" s="10" customFormat="1" ht="15.75">
      <c r="A1241" s="72"/>
      <c r="B1241" s="73"/>
      <c r="C1241" s="73"/>
      <c r="D1241" s="73"/>
      <c r="E1241" s="73"/>
      <c r="F1241" s="73"/>
      <c r="G1241" s="73"/>
      <c r="H1241" s="73"/>
      <c r="I1241" s="73"/>
      <c r="J1241" s="73"/>
      <c r="K1241" s="73"/>
      <c r="L1241" s="73"/>
      <c r="M1241" s="74"/>
    </row>
    <row r="1242" spans="1:13" s="10" customFormat="1" thickBot="1">
      <c r="A1242" s="75" t="s">
        <v>37</v>
      </c>
      <c r="B1242" s="76"/>
      <c r="C1242" s="76"/>
      <c r="D1242" s="76"/>
      <c r="E1242" s="76"/>
      <c r="F1242" s="76"/>
      <c r="G1242" s="76"/>
      <c r="H1242" s="76"/>
      <c r="I1242" s="76"/>
      <c r="J1242" s="76"/>
      <c r="K1242" s="76"/>
      <c r="L1242" s="76"/>
      <c r="M1242" s="77"/>
    </row>
    <row r="1243" spans="1:13" s="10" customFormat="1" thickBot="1">
      <c r="A1243" s="798" t="s">
        <v>33</v>
      </c>
      <c r="B1243" s="799"/>
      <c r="C1243" s="799"/>
      <c r="D1243" s="799"/>
      <c r="E1243" s="799"/>
      <c r="F1243" s="799"/>
      <c r="G1243" s="800"/>
      <c r="H1243" s="801" t="s">
        <v>38</v>
      </c>
      <c r="I1243" s="800"/>
      <c r="J1243" s="78" t="s">
        <v>39</v>
      </c>
      <c r="K1243" s="801" t="s">
        <v>40</v>
      </c>
      <c r="L1243" s="800"/>
      <c r="M1243" s="79" t="s">
        <v>41</v>
      </c>
    </row>
    <row r="1244" spans="1:13" s="10" customFormat="1" ht="15.75">
      <c r="A1244" s="779"/>
      <c r="B1244" s="780"/>
      <c r="C1244" s="780"/>
      <c r="D1244" s="780"/>
      <c r="E1244" s="780"/>
      <c r="F1244" s="780"/>
      <c r="G1244" s="781"/>
      <c r="H1244" s="782"/>
      <c r="I1244" s="783"/>
      <c r="J1244" s="80"/>
      <c r="K1244" s="784"/>
      <c r="L1244" s="785"/>
      <c r="M1244" s="81">
        <f t="shared" ref="M1244:M1249" si="17">+J1244*K1244</f>
        <v>0</v>
      </c>
    </row>
    <row r="1245" spans="1:13" s="10" customFormat="1" ht="15.75">
      <c r="A1245" s="770"/>
      <c r="B1245" s="771"/>
      <c r="C1245" s="771"/>
      <c r="D1245" s="771"/>
      <c r="E1245" s="771"/>
      <c r="F1245" s="771"/>
      <c r="G1245" s="772"/>
      <c r="H1245" s="768"/>
      <c r="I1245" s="768"/>
      <c r="J1245" s="80"/>
      <c r="K1245" s="769"/>
      <c r="L1245" s="769"/>
      <c r="M1245" s="81">
        <f t="shared" si="17"/>
        <v>0</v>
      </c>
    </row>
    <row r="1246" spans="1:13" s="10" customFormat="1" ht="15.75">
      <c r="A1246" s="770"/>
      <c r="B1246" s="771"/>
      <c r="C1246" s="771"/>
      <c r="D1246" s="771"/>
      <c r="E1246" s="771"/>
      <c r="F1246" s="771"/>
      <c r="G1246" s="772"/>
      <c r="H1246" s="768"/>
      <c r="I1246" s="768"/>
      <c r="J1246" s="80"/>
      <c r="K1246" s="769"/>
      <c r="L1246" s="769"/>
      <c r="M1246" s="81">
        <f t="shared" si="17"/>
        <v>0</v>
      </c>
    </row>
    <row r="1247" spans="1:13" s="10" customFormat="1" ht="15.75">
      <c r="A1247" s="770"/>
      <c r="B1247" s="771"/>
      <c r="C1247" s="771"/>
      <c r="D1247" s="771"/>
      <c r="E1247" s="771"/>
      <c r="F1247" s="771"/>
      <c r="G1247" s="772"/>
      <c r="H1247" s="768"/>
      <c r="I1247" s="768"/>
      <c r="J1247" s="82"/>
      <c r="K1247" s="769"/>
      <c r="L1247" s="769"/>
      <c r="M1247" s="81">
        <f t="shared" si="17"/>
        <v>0</v>
      </c>
    </row>
    <row r="1248" spans="1:13" s="10" customFormat="1" ht="15.75">
      <c r="A1248" s="770"/>
      <c r="B1248" s="771"/>
      <c r="C1248" s="771"/>
      <c r="D1248" s="802"/>
      <c r="E1248" s="771"/>
      <c r="F1248" s="771"/>
      <c r="G1248" s="772"/>
      <c r="H1248" s="768"/>
      <c r="I1248" s="768"/>
      <c r="J1248" s="82"/>
      <c r="K1248" s="769"/>
      <c r="L1248" s="769"/>
      <c r="M1248" s="81">
        <f t="shared" si="17"/>
        <v>0</v>
      </c>
    </row>
    <row r="1249" spans="1:13" s="10" customFormat="1" ht="15.75">
      <c r="A1249" s="766"/>
      <c r="B1249" s="767"/>
      <c r="C1249" s="767"/>
      <c r="D1249" s="83"/>
      <c r="E1249" s="84"/>
      <c r="F1249" s="84"/>
      <c r="G1249" s="85"/>
      <c r="H1249" s="768"/>
      <c r="I1249" s="768"/>
      <c r="J1249" s="86"/>
      <c r="K1249" s="769"/>
      <c r="L1249" s="769"/>
      <c r="M1249" s="81">
        <f t="shared" si="17"/>
        <v>0</v>
      </c>
    </row>
    <row r="1250" spans="1:13" s="10" customFormat="1" thickBot="1">
      <c r="A1250" s="770" t="s">
        <v>43</v>
      </c>
      <c r="B1250" s="771"/>
      <c r="C1250" s="771"/>
      <c r="D1250" s="771"/>
      <c r="E1250" s="771"/>
      <c r="F1250" s="771"/>
      <c r="G1250" s="772"/>
      <c r="H1250" s="773"/>
      <c r="I1250" s="774"/>
      <c r="J1250" s="87"/>
      <c r="K1250" s="775">
        <v>0.05</v>
      </c>
      <c r="L1250" s="776"/>
      <c r="M1250" s="88">
        <f>M1275*K1250</f>
        <v>614.76190366063611</v>
      </c>
    </row>
    <row r="1251" spans="1:13" s="10" customFormat="1" thickBot="1">
      <c r="A1251" s="724" t="s">
        <v>44</v>
      </c>
      <c r="B1251" s="725"/>
      <c r="C1251" s="725"/>
      <c r="D1251" s="725"/>
      <c r="E1251" s="725"/>
      <c r="F1251" s="725"/>
      <c r="G1251" s="725"/>
      <c r="H1251" s="725"/>
      <c r="I1251" s="725"/>
      <c r="J1251" s="725"/>
      <c r="K1251" s="725"/>
      <c r="L1251" s="726"/>
      <c r="M1251" s="173">
        <f>SUM(M1244:M1250)</f>
        <v>614.76190366063611</v>
      </c>
    </row>
    <row r="1252" spans="1:13" s="27" customFormat="1" ht="12.75">
      <c r="A1252" s="90"/>
      <c r="B1252" s="64"/>
      <c r="C1252" s="64"/>
      <c r="D1252" s="64"/>
      <c r="E1252" s="64"/>
      <c r="F1252" s="64"/>
      <c r="G1252" s="64"/>
      <c r="H1252" s="64"/>
      <c r="I1252" s="64"/>
      <c r="J1252" s="64"/>
      <c r="K1252" s="64"/>
      <c r="L1252" s="64"/>
      <c r="M1252" s="65"/>
    </row>
    <row r="1253" spans="1:13" s="10" customFormat="1" thickBot="1">
      <c r="A1253" s="91" t="s">
        <v>45</v>
      </c>
      <c r="B1253" s="92"/>
      <c r="C1253" s="92"/>
      <c r="D1253" s="92"/>
      <c r="E1253" s="92"/>
      <c r="F1253" s="92"/>
      <c r="G1253" s="92"/>
      <c r="H1253" s="92"/>
      <c r="I1253" s="92"/>
      <c r="J1253" s="92"/>
      <c r="K1253" s="92"/>
      <c r="L1253" s="92"/>
      <c r="M1253" s="93"/>
    </row>
    <row r="1254" spans="1:13" s="10" customFormat="1" ht="15.75">
      <c r="A1254" s="752" t="s">
        <v>33</v>
      </c>
      <c r="B1254" s="753"/>
      <c r="C1254" s="753"/>
      <c r="D1254" s="753"/>
      <c r="E1254" s="753"/>
      <c r="F1254" s="753"/>
      <c r="G1254" s="753"/>
      <c r="H1254" s="777"/>
      <c r="I1254" s="185" t="s">
        <v>35</v>
      </c>
      <c r="J1254" s="94" t="s">
        <v>36</v>
      </c>
      <c r="K1254" s="778" t="s">
        <v>46</v>
      </c>
      <c r="L1254" s="777"/>
      <c r="M1254" s="95" t="s">
        <v>41</v>
      </c>
    </row>
    <row r="1255" spans="1:13" s="10" customFormat="1" ht="15.75">
      <c r="A1255" s="738" t="s">
        <v>142</v>
      </c>
      <c r="B1255" s="739" t="s">
        <v>143</v>
      </c>
      <c r="C1255" s="739" t="s">
        <v>143</v>
      </c>
      <c r="D1255" s="739" t="s">
        <v>143</v>
      </c>
      <c r="E1255" s="739" t="s">
        <v>143</v>
      </c>
      <c r="F1255" s="739" t="s">
        <v>143</v>
      </c>
      <c r="G1255" s="739" t="s">
        <v>143</v>
      </c>
      <c r="H1255" s="740" t="s">
        <v>143</v>
      </c>
      <c r="I1255" s="53" t="s">
        <v>4</v>
      </c>
      <c r="J1255" s="98">
        <v>1.2</v>
      </c>
      <c r="K1255" s="741">
        <v>22200.0000192722</v>
      </c>
      <c r="L1255" s="742">
        <v>27387</v>
      </c>
      <c r="M1255" s="171">
        <f>+J1255*K1255</f>
        <v>26640.000023126639</v>
      </c>
    </row>
    <row r="1256" spans="1:13" s="10" customFormat="1" ht="15.75">
      <c r="A1256" s="738" t="s">
        <v>144</v>
      </c>
      <c r="B1256" s="739" t="s">
        <v>144</v>
      </c>
      <c r="C1256" s="739" t="s">
        <v>144</v>
      </c>
      <c r="D1256" s="739" t="s">
        <v>144</v>
      </c>
      <c r="E1256" s="739" t="s">
        <v>144</v>
      </c>
      <c r="F1256" s="739" t="s">
        <v>144</v>
      </c>
      <c r="G1256" s="739" t="s">
        <v>144</v>
      </c>
      <c r="H1256" s="740" t="s">
        <v>144</v>
      </c>
      <c r="I1256" s="53" t="s">
        <v>92</v>
      </c>
      <c r="J1256" s="98">
        <v>2.5</v>
      </c>
      <c r="K1256" s="741">
        <v>1500</v>
      </c>
      <c r="L1256" s="742">
        <v>1133</v>
      </c>
      <c r="M1256" s="171">
        <f>+J1256*K1256</f>
        <v>3750</v>
      </c>
    </row>
    <row r="1257" spans="1:13" s="10" customFormat="1" ht="15.75">
      <c r="A1257" s="738" t="s">
        <v>145</v>
      </c>
      <c r="B1257" s="739" t="s">
        <v>145</v>
      </c>
      <c r="C1257" s="739" t="s">
        <v>145</v>
      </c>
      <c r="D1257" s="739" t="s">
        <v>145</v>
      </c>
      <c r="E1257" s="739" t="s">
        <v>145</v>
      </c>
      <c r="F1257" s="739" t="s">
        <v>145</v>
      </c>
      <c r="G1257" s="739" t="s">
        <v>145</v>
      </c>
      <c r="H1257" s="740" t="s">
        <v>145</v>
      </c>
      <c r="I1257" s="53" t="s">
        <v>4</v>
      </c>
      <c r="J1257" s="98">
        <v>1</v>
      </c>
      <c r="K1257" s="741">
        <v>4500</v>
      </c>
      <c r="L1257" s="742">
        <v>2031.7600000000002</v>
      </c>
      <c r="M1257" s="171">
        <f>+J1257*K1257</f>
        <v>4500</v>
      </c>
    </row>
    <row r="1258" spans="1:13" s="10" customFormat="1" ht="15.75">
      <c r="A1258" s="738"/>
      <c r="B1258" s="739"/>
      <c r="C1258" s="739"/>
      <c r="D1258" s="739"/>
      <c r="E1258" s="739"/>
      <c r="F1258" s="739"/>
      <c r="G1258" s="739"/>
      <c r="H1258" s="740"/>
      <c r="I1258" s="53"/>
      <c r="J1258" s="98"/>
      <c r="K1258" s="741"/>
      <c r="L1258" s="742"/>
      <c r="M1258" s="171">
        <f>+J1258*K1258</f>
        <v>0</v>
      </c>
    </row>
    <row r="1259" spans="1:13" s="10" customFormat="1" ht="15.75">
      <c r="A1259" s="738"/>
      <c r="B1259" s="739"/>
      <c r="C1259" s="739"/>
      <c r="D1259" s="739"/>
      <c r="E1259" s="739"/>
      <c r="F1259" s="739"/>
      <c r="G1259" s="739"/>
      <c r="H1259" s="740"/>
      <c r="I1259" s="53"/>
      <c r="J1259" s="98"/>
      <c r="K1259" s="741"/>
      <c r="L1259" s="742"/>
      <c r="M1259" s="171">
        <f>+J1259*K1259</f>
        <v>0</v>
      </c>
    </row>
    <row r="1260" spans="1:13" s="10" customFormat="1" thickBot="1">
      <c r="A1260" s="743"/>
      <c r="B1260" s="744"/>
      <c r="C1260" s="744"/>
      <c r="D1260" s="744"/>
      <c r="E1260" s="744"/>
      <c r="F1260" s="744"/>
      <c r="G1260" s="744"/>
      <c r="H1260" s="745"/>
      <c r="I1260" s="102"/>
      <c r="J1260" s="103"/>
      <c r="K1260" s="741"/>
      <c r="L1260" s="742"/>
      <c r="M1260" s="172"/>
    </row>
    <row r="1261" spans="1:13" s="10" customFormat="1" thickBot="1">
      <c r="A1261" s="724" t="s">
        <v>44</v>
      </c>
      <c r="B1261" s="725"/>
      <c r="C1261" s="725"/>
      <c r="D1261" s="725"/>
      <c r="E1261" s="725"/>
      <c r="F1261" s="725"/>
      <c r="G1261" s="725"/>
      <c r="H1261" s="725"/>
      <c r="I1261" s="725"/>
      <c r="J1261" s="725"/>
      <c r="K1261" s="725"/>
      <c r="L1261" s="726"/>
      <c r="M1261" s="173">
        <f>SUM(M1255:M1260)</f>
        <v>34890.000023126639</v>
      </c>
    </row>
    <row r="1262" spans="1:13" s="27" customFormat="1" ht="12.75">
      <c r="A1262" s="63"/>
      <c r="B1262" s="64"/>
      <c r="C1262" s="64"/>
      <c r="D1262" s="64"/>
      <c r="E1262" s="64"/>
      <c r="F1262" s="64"/>
      <c r="G1262" s="64"/>
      <c r="H1262" s="64"/>
      <c r="I1262" s="64"/>
      <c r="J1262" s="64"/>
      <c r="K1262" s="64"/>
      <c r="L1262" s="64"/>
      <c r="M1262" s="65"/>
    </row>
    <row r="1263" spans="1:13" s="10" customFormat="1" thickBot="1">
      <c r="A1263" s="91" t="s">
        <v>47</v>
      </c>
      <c r="B1263" s="92"/>
      <c r="C1263" s="92"/>
      <c r="D1263" s="92"/>
      <c r="E1263" s="92"/>
      <c r="F1263" s="92"/>
      <c r="G1263" s="92"/>
      <c r="H1263" s="92"/>
      <c r="I1263" s="92"/>
      <c r="J1263" s="92"/>
      <c r="K1263" s="92"/>
      <c r="L1263" s="92"/>
      <c r="M1263" s="93"/>
    </row>
    <row r="1264" spans="1:13" s="10" customFormat="1" ht="15.75">
      <c r="A1264" s="727" t="s">
        <v>48</v>
      </c>
      <c r="B1264" s="728"/>
      <c r="C1264" s="728"/>
      <c r="D1264" s="728"/>
      <c r="E1264" s="728"/>
      <c r="F1264" s="729"/>
      <c r="G1264" s="106" t="s">
        <v>35</v>
      </c>
      <c r="H1264" s="107" t="s">
        <v>49</v>
      </c>
      <c r="I1264" s="108" t="s">
        <v>50</v>
      </c>
      <c r="J1264" s="106" t="s">
        <v>51</v>
      </c>
      <c r="K1264" s="730" t="s">
        <v>52</v>
      </c>
      <c r="L1264" s="729"/>
      <c r="M1264" s="109" t="s">
        <v>41</v>
      </c>
    </row>
    <row r="1265" spans="1:13" s="10" customFormat="1" ht="15.75">
      <c r="A1265" s="731" t="s">
        <v>94</v>
      </c>
      <c r="B1265" s="732"/>
      <c r="C1265" s="732"/>
      <c r="D1265" s="732"/>
      <c r="E1265" s="732"/>
      <c r="F1265" s="733"/>
      <c r="G1265" s="110" t="s">
        <v>4</v>
      </c>
      <c r="H1265" s="86">
        <v>1</v>
      </c>
      <c r="I1265" s="111">
        <v>1</v>
      </c>
      <c r="J1265" s="86">
        <f>+H1265*I1265</f>
        <v>1</v>
      </c>
      <c r="K1265" s="734">
        <v>3000</v>
      </c>
      <c r="L1265" s="735"/>
      <c r="M1265" s="112">
        <f>J1265*K1265</f>
        <v>3000</v>
      </c>
    </row>
    <row r="1266" spans="1:13" s="10" customFormat="1" ht="15.75">
      <c r="A1266" s="113"/>
      <c r="B1266" s="114"/>
      <c r="C1266" s="114"/>
      <c r="D1266" s="114"/>
      <c r="E1266" s="114"/>
      <c r="F1266" s="114"/>
      <c r="G1266" s="115"/>
      <c r="H1266" s="86"/>
      <c r="I1266" s="86"/>
      <c r="J1266" s="86"/>
      <c r="K1266" s="116"/>
      <c r="L1266" s="117"/>
      <c r="M1266" s="118"/>
    </row>
    <row r="1267" spans="1:13" s="10" customFormat="1" thickBot="1">
      <c r="A1267" s="181"/>
      <c r="B1267" s="182"/>
      <c r="C1267" s="182"/>
      <c r="D1267" s="182"/>
      <c r="E1267" s="182"/>
      <c r="F1267" s="182"/>
      <c r="G1267" s="119"/>
      <c r="H1267" s="119"/>
      <c r="I1267" s="119"/>
      <c r="J1267" s="119"/>
      <c r="K1267" s="736"/>
      <c r="L1267" s="737"/>
      <c r="M1267" s="120"/>
    </row>
    <row r="1268" spans="1:13" s="10" customFormat="1" thickBot="1">
      <c r="A1268" s="756" t="s">
        <v>44</v>
      </c>
      <c r="B1268" s="750"/>
      <c r="C1268" s="750"/>
      <c r="D1268" s="750"/>
      <c r="E1268" s="750"/>
      <c r="F1268" s="750"/>
      <c r="G1268" s="750"/>
      <c r="H1268" s="750"/>
      <c r="I1268" s="750"/>
      <c r="J1268" s="750"/>
      <c r="K1268" s="750"/>
      <c r="L1268" s="751"/>
      <c r="M1268" s="174">
        <f>SUM(M1265:M1267)</f>
        <v>3000</v>
      </c>
    </row>
    <row r="1269" spans="1:13" s="27" customFormat="1" ht="12.75">
      <c r="A1269" s="63"/>
      <c r="B1269" s="64"/>
      <c r="C1269" s="64"/>
      <c r="D1269" s="64"/>
      <c r="E1269" s="64"/>
      <c r="F1269" s="64"/>
      <c r="G1269" s="64"/>
      <c r="H1269" s="64"/>
      <c r="I1269" s="64"/>
      <c r="J1269" s="64"/>
      <c r="K1269" s="64"/>
      <c r="L1269" s="64"/>
      <c r="M1269" s="65"/>
    </row>
    <row r="1270" spans="1:13" s="10" customFormat="1" thickBot="1">
      <c r="A1270" s="91" t="s">
        <v>54</v>
      </c>
      <c r="B1270" s="92"/>
      <c r="C1270" s="92"/>
      <c r="D1270" s="92"/>
      <c r="E1270" s="92"/>
      <c r="F1270" s="92"/>
      <c r="G1270" s="92"/>
      <c r="H1270" s="92"/>
      <c r="I1270" s="92"/>
      <c r="J1270" s="92"/>
      <c r="K1270" s="92"/>
      <c r="L1270" s="92"/>
      <c r="M1270" s="93"/>
    </row>
    <row r="1271" spans="1:13" s="10" customFormat="1" ht="31.5">
      <c r="A1271" s="757" t="s">
        <v>55</v>
      </c>
      <c r="B1271" s="758"/>
      <c r="C1271" s="758"/>
      <c r="D1271" s="758"/>
      <c r="E1271" s="758"/>
      <c r="F1271" s="758"/>
      <c r="G1271" s="758"/>
      <c r="H1271" s="106" t="s">
        <v>56</v>
      </c>
      <c r="I1271" s="108" t="s">
        <v>57</v>
      </c>
      <c r="J1271" s="107" t="s">
        <v>58</v>
      </c>
      <c r="K1271" s="759" t="s">
        <v>40</v>
      </c>
      <c r="L1271" s="760"/>
      <c r="M1271" s="122" t="s">
        <v>41</v>
      </c>
    </row>
    <row r="1272" spans="1:13" s="10" customFormat="1" ht="15.75">
      <c r="A1272" s="761" t="s">
        <v>59</v>
      </c>
      <c r="B1272" s="762"/>
      <c r="C1272" s="762"/>
      <c r="D1272" s="762"/>
      <c r="E1272" s="762"/>
      <c r="F1272" s="762"/>
      <c r="G1272" s="763"/>
      <c r="H1272" s="123">
        <v>38918.91891891892</v>
      </c>
      <c r="I1272" s="124">
        <v>1.85</v>
      </c>
      <c r="J1272" s="125">
        <f>+H1272*I1272</f>
        <v>72000</v>
      </c>
      <c r="K1272" s="764">
        <v>9.7598760825494342</v>
      </c>
      <c r="L1272" s="765"/>
      <c r="M1272" s="126">
        <f>J1272/K1272</f>
        <v>7377.1428439276315</v>
      </c>
    </row>
    <row r="1273" spans="1:13" s="10" customFormat="1" ht="15.75">
      <c r="A1273" s="761" t="s">
        <v>60</v>
      </c>
      <c r="B1273" s="762"/>
      <c r="C1273" s="762"/>
      <c r="D1273" s="762"/>
      <c r="E1273" s="762"/>
      <c r="F1273" s="762"/>
      <c r="G1273" s="763"/>
      <c r="H1273" s="123">
        <v>25945.945945945947</v>
      </c>
      <c r="I1273" s="124">
        <v>1.85</v>
      </c>
      <c r="J1273" s="125">
        <f>+H1273*I1273</f>
        <v>48000.000000000007</v>
      </c>
      <c r="K1273" s="764">
        <f>+K1272</f>
        <v>9.7598760825494342</v>
      </c>
      <c r="L1273" s="765"/>
      <c r="M1273" s="126">
        <f>J1273/K1273</f>
        <v>4918.095229285088</v>
      </c>
    </row>
    <row r="1274" spans="1:13" s="10" customFormat="1" thickBot="1">
      <c r="A1274" s="748"/>
      <c r="B1274" s="749"/>
      <c r="C1274" s="749"/>
      <c r="D1274" s="749"/>
      <c r="E1274" s="749"/>
      <c r="F1274" s="749"/>
      <c r="G1274" s="749"/>
      <c r="H1274" s="119"/>
      <c r="I1274" s="119"/>
      <c r="J1274" s="119"/>
      <c r="K1274" s="736"/>
      <c r="L1274" s="737"/>
      <c r="M1274" s="120"/>
    </row>
    <row r="1275" spans="1:13" s="10" customFormat="1" thickBot="1">
      <c r="A1275" s="724" t="s">
        <v>44</v>
      </c>
      <c r="B1275" s="725"/>
      <c r="C1275" s="725"/>
      <c r="D1275" s="725"/>
      <c r="E1275" s="725"/>
      <c r="F1275" s="725"/>
      <c r="G1275" s="725"/>
      <c r="H1275" s="750"/>
      <c r="I1275" s="750"/>
      <c r="J1275" s="750"/>
      <c r="K1275" s="750"/>
      <c r="L1275" s="751"/>
      <c r="M1275" s="174">
        <f>SUM(M1272:M1274)</f>
        <v>12295.23807321272</v>
      </c>
    </row>
    <row r="1276" spans="1:13" s="27" customFormat="1" ht="13.5" thickBot="1">
      <c r="A1276" s="63"/>
      <c r="B1276" s="64"/>
      <c r="C1276" s="64"/>
      <c r="D1276" s="64"/>
      <c r="E1276" s="64"/>
      <c r="F1276" s="64"/>
      <c r="G1276" s="64"/>
      <c r="H1276" s="64"/>
      <c r="I1276" s="64"/>
      <c r="J1276" s="64"/>
      <c r="K1276" s="64"/>
      <c r="L1276" s="64"/>
      <c r="M1276" s="65"/>
    </row>
    <row r="1277" spans="1:13" s="10" customFormat="1" thickBot="1">
      <c r="A1277" s="724" t="s">
        <v>61</v>
      </c>
      <c r="B1277" s="725"/>
      <c r="C1277" s="725"/>
      <c r="D1277" s="725"/>
      <c r="E1277" s="725"/>
      <c r="F1277" s="725"/>
      <c r="G1277" s="725"/>
      <c r="H1277" s="725"/>
      <c r="I1277" s="725"/>
      <c r="J1277" s="725"/>
      <c r="K1277" s="725"/>
      <c r="L1277" s="726"/>
      <c r="M1277" s="175">
        <f>M1251+M1261+M1268+M1275</f>
        <v>50799.999999999993</v>
      </c>
    </row>
    <row r="1278" spans="1:13" s="27" customFormat="1" ht="12.75">
      <c r="A1278" s="63"/>
      <c r="B1278" s="64"/>
      <c r="C1278" s="64"/>
      <c r="D1278" s="64"/>
      <c r="E1278" s="64"/>
      <c r="F1278" s="64"/>
      <c r="G1278" s="64"/>
      <c r="H1278" s="64"/>
      <c r="I1278" s="64"/>
      <c r="J1278" s="64"/>
      <c r="K1278" s="64"/>
      <c r="L1278" s="64"/>
      <c r="M1278" s="65"/>
    </row>
    <row r="1279" spans="1:13" s="10" customFormat="1" thickBot="1">
      <c r="A1279" s="91" t="s">
        <v>62</v>
      </c>
      <c r="B1279" s="92"/>
      <c r="C1279" s="92"/>
      <c r="D1279" s="92"/>
      <c r="E1279" s="92"/>
      <c r="F1279" s="92"/>
      <c r="G1279" s="92"/>
      <c r="H1279" s="92"/>
      <c r="I1279" s="92"/>
      <c r="J1279" s="92"/>
      <c r="K1279" s="92"/>
      <c r="L1279" s="92"/>
      <c r="M1279" s="93"/>
    </row>
    <row r="1280" spans="1:13" s="10" customFormat="1" ht="15.75">
      <c r="A1280" s="752" t="s">
        <v>63</v>
      </c>
      <c r="B1280" s="753"/>
      <c r="C1280" s="753"/>
      <c r="D1280" s="753"/>
      <c r="E1280" s="753"/>
      <c r="F1280" s="753"/>
      <c r="G1280" s="753"/>
      <c r="H1280" s="183"/>
      <c r="I1280" s="184"/>
      <c r="J1280" s="128" t="s">
        <v>64</v>
      </c>
      <c r="K1280" s="754" t="s">
        <v>65</v>
      </c>
      <c r="L1280" s="755"/>
      <c r="M1280" s="129"/>
    </row>
    <row r="1281" spans="1:13" s="10" customFormat="1" ht="15.75">
      <c r="A1281" s="718" t="s">
        <v>66</v>
      </c>
      <c r="B1281" s="719"/>
      <c r="C1281" s="719"/>
      <c r="D1281" s="719"/>
      <c r="E1281" s="719"/>
      <c r="F1281" s="719"/>
      <c r="G1281" s="719"/>
      <c r="H1281" s="130"/>
      <c r="I1281" s="131"/>
      <c r="J1281" s="132">
        <v>0.25</v>
      </c>
      <c r="K1281" s="720">
        <f>M1277*J1281</f>
        <v>12699.999999999998</v>
      </c>
      <c r="L1281" s="721"/>
      <c r="M1281" s="133"/>
    </row>
    <row r="1282" spans="1:13" s="10" customFormat="1" ht="15.75">
      <c r="A1282" s="134" t="s">
        <v>67</v>
      </c>
      <c r="B1282" s="135"/>
      <c r="C1282" s="135"/>
      <c r="D1282" s="135"/>
      <c r="E1282" s="135"/>
      <c r="F1282" s="135"/>
      <c r="G1282" s="135"/>
      <c r="H1282" s="130"/>
      <c r="I1282" s="131"/>
      <c r="J1282" s="132">
        <v>0</v>
      </c>
      <c r="K1282" s="720">
        <f>M1277*J1282</f>
        <v>0</v>
      </c>
      <c r="L1282" s="721"/>
      <c r="M1282" s="133"/>
    </row>
    <row r="1283" spans="1:13" s="10" customFormat="1" thickBot="1">
      <c r="A1283" s="136" t="s">
        <v>68</v>
      </c>
      <c r="B1283" s="137"/>
      <c r="C1283" s="137"/>
      <c r="D1283" s="137"/>
      <c r="E1283" s="137"/>
      <c r="F1283" s="137"/>
      <c r="G1283" s="137"/>
      <c r="H1283" s="138"/>
      <c r="I1283" s="139"/>
      <c r="J1283" s="140">
        <v>0.05</v>
      </c>
      <c r="K1283" s="722">
        <f>M1277*J1283</f>
        <v>2540</v>
      </c>
      <c r="L1283" s="723"/>
      <c r="M1283" s="133"/>
    </row>
    <row r="1284" spans="1:13" s="10" customFormat="1" thickBot="1">
      <c r="A1284" s="724" t="s">
        <v>44</v>
      </c>
      <c r="B1284" s="725"/>
      <c r="C1284" s="725"/>
      <c r="D1284" s="725"/>
      <c r="E1284" s="725"/>
      <c r="F1284" s="725"/>
      <c r="G1284" s="725"/>
      <c r="H1284" s="725"/>
      <c r="I1284" s="725"/>
      <c r="J1284" s="725"/>
      <c r="K1284" s="725"/>
      <c r="L1284" s="726"/>
      <c r="M1284" s="141">
        <f>K1281+K1282+K1283</f>
        <v>15239.999999999998</v>
      </c>
    </row>
    <row r="1285" spans="1:13" s="27" customFormat="1" ht="13.5" thickBot="1">
      <c r="A1285" s="63"/>
      <c r="B1285" s="64"/>
      <c r="C1285" s="64"/>
      <c r="D1285" s="64"/>
      <c r="E1285" s="64"/>
      <c r="F1285" s="64"/>
      <c r="G1285" s="64"/>
      <c r="H1285" s="64"/>
      <c r="I1285" s="64"/>
      <c r="J1285" s="64"/>
      <c r="K1285" s="64"/>
      <c r="L1285" s="64"/>
      <c r="M1285" s="65"/>
    </row>
    <row r="1286" spans="1:13" s="10" customFormat="1" thickBot="1">
      <c r="A1286" s="724" t="s">
        <v>69</v>
      </c>
      <c r="B1286" s="725"/>
      <c r="C1286" s="725"/>
      <c r="D1286" s="725"/>
      <c r="E1286" s="725"/>
      <c r="F1286" s="725"/>
      <c r="G1286" s="725"/>
      <c r="H1286" s="725"/>
      <c r="I1286" s="725"/>
      <c r="J1286" s="725"/>
      <c r="K1286" s="725"/>
      <c r="L1286" s="726"/>
      <c r="M1286" s="142">
        <f>M1277+M1284</f>
        <v>66039.999999999985</v>
      </c>
    </row>
    <row r="1287" spans="1:13" s="10" customFormat="1" ht="15.75">
      <c r="A1287" s="143"/>
      <c r="B1287" s="144"/>
      <c r="C1287" s="144"/>
      <c r="D1287" s="144"/>
      <c r="E1287" s="144"/>
      <c r="F1287" s="144"/>
      <c r="G1287" s="144"/>
      <c r="H1287" s="144"/>
      <c r="I1287" s="144"/>
      <c r="J1287" s="144"/>
      <c r="K1287" s="144"/>
      <c r="L1287" s="144"/>
      <c r="M1287" s="145"/>
    </row>
    <row r="1288" spans="1:13" s="10" customFormat="1" ht="15.75">
      <c r="A1288" s="146"/>
      <c r="B1288" s="35"/>
      <c r="C1288" s="35"/>
      <c r="D1288" s="35"/>
      <c r="E1288" s="35"/>
      <c r="F1288" s="35"/>
      <c r="G1288" s="35"/>
      <c r="H1288" s="35"/>
      <c r="I1288" s="35"/>
      <c r="J1288" s="35"/>
      <c r="K1288" s="35"/>
      <c r="L1288" s="35"/>
      <c r="M1288" s="37"/>
    </row>
    <row r="1289" spans="1:13" s="10" customFormat="1" ht="15.75">
      <c r="A1289" s="146"/>
      <c r="B1289" s="35"/>
      <c r="C1289" s="35"/>
      <c r="D1289" s="46" t="s">
        <v>70</v>
      </c>
      <c r="E1289" s="46"/>
      <c r="F1289" s="46"/>
      <c r="G1289" s="46"/>
      <c r="H1289" s="46"/>
      <c r="I1289" s="46"/>
      <c r="J1289" s="35"/>
      <c r="K1289" s="35"/>
      <c r="L1289" s="35"/>
      <c r="M1289" s="37"/>
    </row>
    <row r="1290" spans="1:13" s="10" customFormat="1" ht="15.75">
      <c r="A1290" s="146"/>
      <c r="B1290" s="35"/>
      <c r="C1290" s="35"/>
      <c r="D1290" s="35" t="s">
        <v>71</v>
      </c>
      <c r="E1290" s="35"/>
      <c r="F1290" s="35"/>
      <c r="G1290" s="35"/>
      <c r="H1290" s="35"/>
      <c r="I1290" s="35"/>
      <c r="J1290" s="35"/>
      <c r="K1290" s="35"/>
      <c r="L1290" s="35"/>
      <c r="M1290" s="37"/>
    </row>
    <row r="1291" spans="1:13" s="10" customFormat="1" ht="15.75">
      <c r="A1291" s="146"/>
      <c r="B1291" s="35"/>
      <c r="C1291" s="35"/>
      <c r="D1291" s="35" t="s">
        <v>72</v>
      </c>
      <c r="E1291" s="35"/>
      <c r="F1291" s="35"/>
      <c r="G1291" s="35"/>
      <c r="H1291" s="35"/>
      <c r="I1291" s="35"/>
      <c r="J1291" s="35"/>
      <c r="K1291" s="35"/>
      <c r="L1291" s="35"/>
      <c r="M1291" s="37"/>
    </row>
    <row r="1292" spans="1:13" s="10" customFormat="1" ht="15.75">
      <c r="A1292" s="146"/>
      <c r="B1292" s="35"/>
      <c r="C1292" s="35"/>
      <c r="D1292" s="35" t="s">
        <v>73</v>
      </c>
      <c r="E1292" s="35"/>
      <c r="F1292" s="35"/>
      <c r="G1292" s="35"/>
      <c r="H1292" s="35"/>
      <c r="I1292" s="35"/>
      <c r="J1292" s="35"/>
      <c r="K1292" s="35"/>
      <c r="L1292" s="35"/>
      <c r="M1292" s="37"/>
    </row>
    <row r="1293" spans="1:13" s="27" customFormat="1" ht="13.5" thickBot="1">
      <c r="A1293" s="147"/>
      <c r="B1293" s="148"/>
      <c r="C1293" s="148"/>
      <c r="D1293" s="148"/>
      <c r="E1293" s="148" t="s">
        <v>74</v>
      </c>
      <c r="F1293" s="148"/>
      <c r="G1293" s="148"/>
      <c r="H1293" s="148"/>
      <c r="I1293" s="148"/>
      <c r="J1293" s="148"/>
      <c r="K1293" s="148"/>
      <c r="L1293" s="148"/>
      <c r="M1293" s="149"/>
    </row>
    <row r="1294" spans="1:13" s="10" customFormat="1" ht="15.75">
      <c r="A1294" s="150" t="s">
        <v>75</v>
      </c>
      <c r="B1294" s="151"/>
      <c r="C1294" s="151"/>
      <c r="D1294" s="151"/>
      <c r="E1294" s="151"/>
      <c r="F1294" s="151"/>
      <c r="G1294" s="151"/>
      <c r="H1294" s="151"/>
      <c r="I1294" s="151"/>
      <c r="J1294" s="151"/>
      <c r="K1294" s="151"/>
      <c r="L1294" s="151"/>
      <c r="M1294" s="152"/>
    </row>
    <row r="1295" spans="1:13" s="10" customFormat="1" ht="15.75">
      <c r="A1295" s="153"/>
      <c r="B1295" s="154"/>
      <c r="C1295" s="154"/>
      <c r="D1295" s="154"/>
      <c r="E1295" s="154"/>
      <c r="F1295" s="154"/>
      <c r="G1295" s="154"/>
      <c r="H1295" s="154"/>
      <c r="I1295" s="154"/>
      <c r="J1295" s="154"/>
      <c r="K1295" s="154"/>
      <c r="L1295" s="154"/>
      <c r="M1295" s="155"/>
    </row>
    <row r="1296" spans="1:13" s="10" customFormat="1" ht="15.75">
      <c r="A1296" s="153"/>
      <c r="B1296" s="154"/>
      <c r="C1296" s="154"/>
      <c r="D1296" s="154"/>
      <c r="E1296" s="154"/>
      <c r="F1296" s="154"/>
      <c r="G1296" s="154"/>
      <c r="H1296" s="154"/>
      <c r="I1296" s="154"/>
      <c r="J1296" s="154"/>
      <c r="K1296" s="154"/>
      <c r="L1296" s="154"/>
      <c r="M1296" s="155"/>
    </row>
    <row r="1297" spans="1:13" s="10" customFormat="1" ht="15.75">
      <c r="A1297" s="153"/>
      <c r="B1297" s="154"/>
      <c r="C1297" s="154"/>
      <c r="D1297" s="154"/>
      <c r="E1297" s="154"/>
      <c r="F1297" s="154"/>
      <c r="G1297" s="154"/>
      <c r="H1297" s="154"/>
      <c r="I1297" s="154"/>
      <c r="J1297" s="154"/>
      <c r="K1297" s="154"/>
      <c r="L1297" s="154"/>
      <c r="M1297" s="155"/>
    </row>
    <row r="1298" spans="1:13" s="10" customFormat="1" thickBot="1">
      <c r="A1298" s="156"/>
      <c r="B1298" s="157"/>
      <c r="C1298" s="157"/>
      <c r="D1298" s="157"/>
      <c r="E1298" s="157"/>
      <c r="F1298" s="157"/>
      <c r="G1298" s="157"/>
      <c r="H1298" s="157"/>
      <c r="I1298" s="157"/>
      <c r="J1298" s="157"/>
      <c r="K1298" s="157"/>
      <c r="L1298" s="157"/>
      <c r="M1298" s="158"/>
    </row>
    <row r="1299" spans="1:13" s="27" customFormat="1" ht="12.75">
      <c r="A1299" s="147"/>
      <c r="B1299" s="148"/>
      <c r="C1299" s="148"/>
      <c r="D1299" s="148"/>
      <c r="E1299" s="148"/>
      <c r="F1299" s="148"/>
      <c r="G1299" s="148"/>
      <c r="H1299" s="148"/>
      <c r="I1299" s="148"/>
      <c r="J1299" s="148"/>
      <c r="K1299" s="148"/>
      <c r="L1299" s="148"/>
      <c r="M1299" s="149"/>
    </row>
    <row r="1300" spans="1:13" s="10" customFormat="1" ht="15.75">
      <c r="A1300" s="159" t="s">
        <v>76</v>
      </c>
      <c r="B1300" s="55"/>
      <c r="C1300" s="55"/>
      <c r="D1300" s="55"/>
      <c r="E1300" s="55"/>
      <c r="F1300" s="55"/>
      <c r="G1300" s="55"/>
      <c r="H1300" s="55"/>
      <c r="I1300" s="55"/>
      <c r="J1300" s="55"/>
      <c r="K1300" s="55"/>
      <c r="L1300" s="55"/>
      <c r="M1300" s="58"/>
    </row>
    <row r="1301" spans="1:13" s="10" customFormat="1" ht="15.75">
      <c r="A1301" s="708" t="s">
        <v>77</v>
      </c>
      <c r="B1301" s="709"/>
      <c r="C1301" s="709"/>
      <c r="D1301" s="709"/>
      <c r="E1301" s="709"/>
      <c r="F1301" s="709"/>
      <c r="G1301" s="709"/>
      <c r="H1301" s="709"/>
      <c r="I1301" s="709"/>
      <c r="J1301" s="709"/>
      <c r="K1301" s="709"/>
      <c r="L1301" s="709"/>
      <c r="M1301" s="710"/>
    </row>
    <row r="1302" spans="1:13" s="10" customFormat="1" ht="15.75">
      <c r="A1302" s="708"/>
      <c r="B1302" s="709"/>
      <c r="C1302" s="709"/>
      <c r="D1302" s="709"/>
      <c r="E1302" s="709"/>
      <c r="F1302" s="709"/>
      <c r="G1302" s="709"/>
      <c r="H1302" s="709"/>
      <c r="I1302" s="709"/>
      <c r="J1302" s="709"/>
      <c r="K1302" s="709"/>
      <c r="L1302" s="709"/>
      <c r="M1302" s="710"/>
    </row>
    <row r="1303" spans="1:13" s="10" customFormat="1" ht="15.75">
      <c r="A1303" s="711" t="s">
        <v>78</v>
      </c>
      <c r="B1303" s="712"/>
      <c r="C1303" s="712"/>
      <c r="D1303" s="712"/>
      <c r="E1303" s="712"/>
      <c r="F1303" s="712"/>
      <c r="G1303" s="712"/>
      <c r="H1303" s="712"/>
      <c r="I1303" s="712"/>
      <c r="J1303" s="712"/>
      <c r="K1303" s="712"/>
      <c r="L1303" s="712"/>
      <c r="M1303" s="713"/>
    </row>
    <row r="1304" spans="1:13" s="10" customFormat="1" ht="15.75">
      <c r="A1304" s="711"/>
      <c r="B1304" s="712"/>
      <c r="C1304" s="712"/>
      <c r="D1304" s="712"/>
      <c r="E1304" s="712"/>
      <c r="F1304" s="712"/>
      <c r="G1304" s="712"/>
      <c r="H1304" s="712"/>
      <c r="I1304" s="712"/>
      <c r="J1304" s="712"/>
      <c r="K1304" s="712"/>
      <c r="L1304" s="712"/>
      <c r="M1304" s="713"/>
    </row>
    <row r="1305" spans="1:13" s="10" customFormat="1" ht="15.75">
      <c r="A1305" s="178"/>
      <c r="B1305" s="179"/>
      <c r="C1305" s="179"/>
      <c r="D1305" s="179"/>
      <c r="E1305" s="179"/>
      <c r="F1305" s="179"/>
      <c r="G1305" s="179"/>
      <c r="H1305" s="179"/>
      <c r="I1305" s="179"/>
      <c r="J1305" s="179"/>
      <c r="K1305" s="179"/>
      <c r="L1305" s="179"/>
      <c r="M1305" s="180"/>
    </row>
    <row r="1306" spans="1:13" s="10" customFormat="1" ht="15.75">
      <c r="A1306" s="159"/>
      <c r="B1306" s="55"/>
      <c r="C1306" s="55"/>
      <c r="D1306" s="55"/>
      <c r="E1306" s="55"/>
      <c r="F1306" s="55"/>
      <c r="G1306" s="55"/>
      <c r="H1306" s="55"/>
      <c r="I1306" s="55"/>
      <c r="J1306" s="55"/>
      <c r="K1306" s="55"/>
      <c r="L1306" s="55"/>
      <c r="M1306" s="58"/>
    </row>
    <row r="1307" spans="1:13" s="10" customFormat="1" ht="15.75">
      <c r="A1307" s="146"/>
      <c r="B1307" s="35"/>
      <c r="C1307" s="35"/>
      <c r="D1307" s="35" t="s">
        <v>70</v>
      </c>
      <c r="E1307" s="46"/>
      <c r="F1307" s="46"/>
      <c r="G1307" s="35"/>
      <c r="H1307" s="35"/>
      <c r="I1307" s="35"/>
      <c r="J1307" s="35"/>
      <c r="K1307" s="35"/>
      <c r="L1307" s="35"/>
      <c r="M1307" s="37"/>
    </row>
    <row r="1308" spans="1:13" s="10" customFormat="1" ht="15.75">
      <c r="A1308" s="146"/>
      <c r="B1308" s="35"/>
      <c r="C1308" s="35"/>
      <c r="D1308" s="160" t="s">
        <v>71</v>
      </c>
      <c r="E1308" s="35"/>
      <c r="F1308" s="35"/>
      <c r="G1308" s="160"/>
      <c r="H1308" s="160"/>
      <c r="I1308" s="160"/>
      <c r="J1308" s="35"/>
      <c r="K1308" s="35"/>
      <c r="L1308" s="35"/>
      <c r="M1308" s="37"/>
    </row>
    <row r="1309" spans="1:13" s="10" customFormat="1" ht="15.75">
      <c r="A1309" s="146"/>
      <c r="B1309" s="35"/>
      <c r="C1309" s="35"/>
      <c r="D1309" s="161" t="s">
        <v>79</v>
      </c>
      <c r="E1309" s="35"/>
      <c r="F1309" s="35"/>
      <c r="G1309" s="161"/>
      <c r="H1309" s="161"/>
      <c r="I1309" s="161"/>
      <c r="J1309" s="35"/>
      <c r="K1309" s="35"/>
      <c r="L1309" s="35"/>
      <c r="M1309" s="37"/>
    </row>
    <row r="1310" spans="1:13" s="10" customFormat="1" ht="15.75">
      <c r="A1310" s="162"/>
      <c r="B1310" s="55"/>
      <c r="C1310" s="55"/>
      <c r="D1310" s="35" t="s">
        <v>73</v>
      </c>
      <c r="E1310" s="35"/>
      <c r="F1310" s="35"/>
      <c r="G1310" s="35"/>
      <c r="H1310" s="35"/>
      <c r="I1310" s="35"/>
      <c r="J1310" s="55"/>
      <c r="K1310" s="55"/>
      <c r="L1310" s="55"/>
      <c r="M1310" s="58"/>
    </row>
    <row r="1311" spans="1:13" s="27" customFormat="1" ht="12.75">
      <c r="A1311" s="163"/>
      <c r="B1311" s="50"/>
      <c r="C1311" s="50"/>
      <c r="D1311" s="50"/>
      <c r="E1311" s="148"/>
      <c r="F1311" s="148"/>
      <c r="G1311" s="148"/>
      <c r="H1311" s="148"/>
      <c r="I1311" s="148"/>
      <c r="J1311" s="50"/>
      <c r="K1311" s="50"/>
      <c r="L1311" s="50"/>
      <c r="M1311" s="51"/>
    </row>
    <row r="1312" spans="1:13" s="167" customFormat="1" ht="12.75">
      <c r="A1312" s="164" t="s">
        <v>80</v>
      </c>
      <c r="B1312" s="165"/>
      <c r="C1312" s="165"/>
      <c r="D1312" s="166"/>
      <c r="E1312" s="166"/>
      <c r="F1312" s="166"/>
      <c r="G1312" s="166"/>
      <c r="H1312" s="166"/>
      <c r="I1312" s="714"/>
      <c r="J1312" s="714"/>
      <c r="K1312" s="714"/>
      <c r="L1312" s="714"/>
      <c r="M1312" s="715"/>
    </row>
    <row r="1313" spans="1:13" s="167" customFormat="1" ht="13.5" thickBot="1">
      <c r="A1313" s="168" t="s">
        <v>81</v>
      </c>
      <c r="B1313" s="169"/>
      <c r="C1313" s="169"/>
      <c r="D1313" s="170"/>
      <c r="E1313" s="170"/>
      <c r="F1313" s="170"/>
      <c r="G1313" s="170"/>
      <c r="H1313" s="170"/>
      <c r="I1313" s="716"/>
      <c r="J1313" s="716"/>
      <c r="K1313" s="716"/>
      <c r="L1313" s="716"/>
      <c r="M1313" s="717"/>
    </row>
    <row r="1314" spans="1:13">
      <c r="A1314" s="803"/>
      <c r="B1314" s="804"/>
      <c r="C1314" s="809"/>
      <c r="D1314" s="809"/>
      <c r="E1314" s="809"/>
      <c r="F1314" s="809"/>
      <c r="G1314" s="809"/>
      <c r="H1314" s="809"/>
      <c r="I1314" s="810"/>
      <c r="J1314" s="811" t="s">
        <v>7</v>
      </c>
      <c r="K1314" s="813"/>
      <c r="L1314" s="814"/>
      <c r="M1314" s="815"/>
    </row>
    <row r="1315" spans="1:13">
      <c r="A1315" s="805"/>
      <c r="B1315" s="806"/>
      <c r="C1315" s="819" t="s">
        <v>8</v>
      </c>
      <c r="D1315" s="819"/>
      <c r="E1315" s="819"/>
      <c r="F1315" s="819"/>
      <c r="G1315" s="819"/>
      <c r="H1315" s="819"/>
      <c r="I1315" s="820"/>
      <c r="J1315" s="812"/>
      <c r="K1315" s="816"/>
      <c r="L1315" s="817"/>
      <c r="M1315" s="818"/>
    </row>
    <row r="1316" spans="1:13">
      <c r="A1316" s="805"/>
      <c r="B1316" s="806"/>
      <c r="C1316" s="819" t="s">
        <v>0</v>
      </c>
      <c r="D1316" s="819"/>
      <c r="E1316" s="819"/>
      <c r="F1316" s="819"/>
      <c r="G1316" s="819"/>
      <c r="H1316" s="819"/>
      <c r="I1316" s="820"/>
      <c r="J1316" s="821" t="s">
        <v>9</v>
      </c>
      <c r="K1316" s="833"/>
      <c r="L1316" s="834"/>
      <c r="M1316" s="835"/>
    </row>
    <row r="1317" spans="1:13">
      <c r="A1317" s="805"/>
      <c r="B1317" s="806"/>
      <c r="C1317" s="819" t="s">
        <v>10</v>
      </c>
      <c r="D1317" s="819"/>
      <c r="E1317" s="819"/>
      <c r="F1317" s="819"/>
      <c r="G1317" s="819"/>
      <c r="H1317" s="819"/>
      <c r="I1317" s="820"/>
      <c r="J1317" s="822"/>
      <c r="K1317" s="836"/>
      <c r="L1317" s="837"/>
      <c r="M1317" s="838"/>
    </row>
    <row r="1318" spans="1:13">
      <c r="A1318" s="805"/>
      <c r="B1318" s="806"/>
      <c r="C1318" s="819" t="s">
        <v>11</v>
      </c>
      <c r="D1318" s="819"/>
      <c r="E1318" s="819"/>
      <c r="F1318" s="819"/>
      <c r="G1318" s="819"/>
      <c r="H1318" s="819"/>
      <c r="I1318" s="820"/>
      <c r="J1318" s="821" t="s">
        <v>12</v>
      </c>
      <c r="K1318" s="840"/>
      <c r="L1318" s="840" t="s">
        <v>13</v>
      </c>
      <c r="M1318" s="842"/>
    </row>
    <row r="1319" spans="1:13" ht="17.25" thickBot="1">
      <c r="A1319" s="807"/>
      <c r="B1319" s="808"/>
      <c r="C1319" s="2"/>
      <c r="D1319" s="2"/>
      <c r="E1319" s="2"/>
      <c r="F1319" s="2"/>
      <c r="G1319" s="2"/>
      <c r="H1319" s="2"/>
      <c r="I1319" s="3"/>
      <c r="J1319" s="839"/>
      <c r="K1319" s="841"/>
      <c r="L1319" s="841"/>
      <c r="M1319" s="843"/>
    </row>
    <row r="1320" spans="1:13" s="10" customFormat="1" ht="15.75">
      <c r="A1320" s="4"/>
      <c r="B1320" s="5"/>
      <c r="C1320" s="5"/>
      <c r="D1320" s="5"/>
      <c r="E1320" s="5"/>
      <c r="F1320" s="5"/>
      <c r="G1320" s="6"/>
      <c r="H1320" s="5"/>
      <c r="I1320" s="5"/>
      <c r="J1320" s="7" t="s">
        <v>14</v>
      </c>
      <c r="K1320" s="8"/>
      <c r="L1320" s="8"/>
      <c r="M1320" s="9"/>
    </row>
    <row r="1321" spans="1:13" s="10" customFormat="1" ht="15.75">
      <c r="A1321" s="11"/>
      <c r="B1321" s="12"/>
      <c r="C1321" s="12"/>
      <c r="D1321" s="12"/>
      <c r="E1321" s="12"/>
      <c r="F1321" s="12"/>
      <c r="G1321" s="13"/>
      <c r="H1321" s="12"/>
      <c r="I1321" s="12"/>
      <c r="J1321" s="14"/>
      <c r="K1321" s="15" t="s">
        <v>15</v>
      </c>
      <c r="L1321" s="15" t="s">
        <v>16</v>
      </c>
      <c r="M1321" s="16" t="s">
        <v>17</v>
      </c>
    </row>
    <row r="1322" spans="1:13" s="10" customFormat="1" ht="15.75">
      <c r="A1322" s="823" t="s">
        <v>18</v>
      </c>
      <c r="B1322" s="824"/>
      <c r="C1322" s="824"/>
      <c r="D1322" s="824"/>
      <c r="E1322" s="12" t="s">
        <v>19</v>
      </c>
      <c r="F1322" s="12"/>
      <c r="G1322" s="17"/>
      <c r="H1322" s="825" t="s">
        <v>20</v>
      </c>
      <c r="I1322" s="825"/>
      <c r="J1322" s="18" t="s">
        <v>19</v>
      </c>
      <c r="K1322" s="15"/>
      <c r="L1322" s="15"/>
      <c r="M1322" s="16"/>
    </row>
    <row r="1323" spans="1:13" s="10" customFormat="1" ht="15.75">
      <c r="A1323" s="19" t="s">
        <v>21</v>
      </c>
      <c r="B1323" s="20"/>
      <c r="C1323" s="826"/>
      <c r="D1323" s="826"/>
      <c r="E1323" s="187"/>
      <c r="F1323" s="21"/>
      <c r="G1323" s="20"/>
      <c r="H1323" s="17"/>
      <c r="I1323" s="22" t="s">
        <v>22</v>
      </c>
      <c r="J1323" s="23"/>
      <c r="K1323" s="187"/>
      <c r="L1323" s="187"/>
      <c r="M1323" s="24"/>
    </row>
    <row r="1324" spans="1:13" s="27" customFormat="1" ht="13.5" thickBot="1">
      <c r="A1324" s="25"/>
      <c r="B1324" s="26"/>
      <c r="C1324" s="188"/>
      <c r="D1324" s="188"/>
      <c r="E1324" s="188"/>
      <c r="F1324" s="188"/>
      <c r="G1324" s="26"/>
      <c r="H1324" s="188"/>
      <c r="I1324" s="26"/>
      <c r="J1324" s="188"/>
      <c r="K1324" s="827"/>
      <c r="L1324" s="827"/>
      <c r="M1324" s="828"/>
    </row>
    <row r="1325" spans="1:13" s="27" customFormat="1" ht="12.75">
      <c r="A1325" s="28"/>
      <c r="B1325" s="29"/>
      <c r="C1325" s="29"/>
      <c r="D1325" s="29"/>
      <c r="E1325" s="29"/>
      <c r="F1325" s="29"/>
      <c r="G1325" s="29"/>
      <c r="H1325" s="29"/>
      <c r="I1325" s="29"/>
      <c r="J1325" s="29"/>
      <c r="K1325" s="29"/>
      <c r="L1325" s="29"/>
      <c r="M1325" s="30"/>
    </row>
    <row r="1326" spans="1:13" s="10" customFormat="1" ht="15.75">
      <c r="A1326" s="31" t="s">
        <v>23</v>
      </c>
      <c r="B1326" s="32"/>
      <c r="C1326" s="33" t="s">
        <v>13</v>
      </c>
      <c r="D1326" s="34"/>
      <c r="E1326" s="35"/>
      <c r="F1326" s="35"/>
      <c r="G1326" s="36"/>
      <c r="H1326" s="36"/>
      <c r="I1326" s="36"/>
      <c r="J1326" s="36"/>
      <c r="K1326" s="36"/>
      <c r="L1326" s="36"/>
      <c r="M1326" s="37"/>
    </row>
    <row r="1327" spans="1:13" s="10" customFormat="1" ht="15.75">
      <c r="A1327" s="38" t="s">
        <v>24</v>
      </c>
      <c r="B1327" s="39"/>
      <c r="C1327" s="829" t="e">
        <f>+C1226</f>
        <v>#REF!</v>
      </c>
      <c r="D1327" s="829"/>
      <c r="E1327" s="829"/>
      <c r="F1327" s="829"/>
      <c r="G1327" s="829"/>
      <c r="H1327" s="829"/>
      <c r="I1327" s="829"/>
      <c r="J1327" s="829"/>
      <c r="K1327" s="829"/>
      <c r="L1327" s="829"/>
      <c r="M1327" s="830"/>
    </row>
    <row r="1328" spans="1:13" s="10" customFormat="1" ht="15.75">
      <c r="A1328" s="38"/>
      <c r="B1328" s="39"/>
      <c r="C1328" s="829"/>
      <c r="D1328" s="829"/>
      <c r="E1328" s="829"/>
      <c r="F1328" s="829"/>
      <c r="G1328" s="829"/>
      <c r="H1328" s="829"/>
      <c r="I1328" s="829"/>
      <c r="J1328" s="829"/>
      <c r="K1328" s="829"/>
      <c r="L1328" s="829"/>
      <c r="M1328" s="830"/>
    </row>
    <row r="1329" spans="1:13" s="27" customFormat="1" ht="12.75">
      <c r="A1329" s="40"/>
      <c r="B1329" s="41"/>
      <c r="C1329" s="42"/>
      <c r="D1329" s="42"/>
      <c r="E1329" s="42"/>
      <c r="F1329" s="42"/>
      <c r="G1329" s="42"/>
      <c r="H1329" s="42"/>
      <c r="I1329" s="42"/>
      <c r="J1329" s="42"/>
      <c r="K1329" s="42"/>
      <c r="L1329" s="42"/>
      <c r="M1329" s="43"/>
    </row>
    <row r="1330" spans="1:13" s="10" customFormat="1" ht="15.75">
      <c r="A1330" s="38" t="s">
        <v>25</v>
      </c>
      <c r="B1330" s="44"/>
      <c r="C1330" s="45"/>
      <c r="D1330" s="45"/>
      <c r="E1330" s="45"/>
      <c r="F1330" s="45"/>
      <c r="G1330" s="45"/>
      <c r="H1330" s="46"/>
      <c r="I1330" s="33" t="s">
        <v>26</v>
      </c>
      <c r="J1330" s="45"/>
      <c r="K1330" s="45"/>
      <c r="L1330" s="45"/>
      <c r="M1330" s="47"/>
    </row>
    <row r="1331" spans="1:13" s="27" customFormat="1" ht="12.75">
      <c r="A1331" s="40"/>
      <c r="B1331" s="41"/>
      <c r="C1331" s="42"/>
      <c r="D1331" s="42"/>
      <c r="E1331" s="42"/>
      <c r="F1331" s="42"/>
      <c r="G1331" s="42"/>
      <c r="H1331" s="42"/>
      <c r="I1331" s="42"/>
      <c r="J1331" s="42"/>
      <c r="K1331" s="42"/>
      <c r="L1331" s="42"/>
      <c r="M1331" s="43"/>
    </row>
    <row r="1332" spans="1:13" s="10" customFormat="1" ht="15.75">
      <c r="A1332" s="38" t="s">
        <v>27</v>
      </c>
      <c r="B1332" s="44"/>
      <c r="C1332" s="48"/>
      <c r="D1332" s="48"/>
      <c r="E1332" s="48"/>
      <c r="F1332" s="48"/>
      <c r="G1332" s="48"/>
      <c r="H1332" s="48"/>
      <c r="I1332" s="48"/>
      <c r="J1332" s="48"/>
      <c r="K1332" s="48"/>
      <c r="L1332" s="48"/>
      <c r="M1332" s="49"/>
    </row>
    <row r="1333" spans="1:13" s="27" customFormat="1" ht="12.75">
      <c r="A1333" s="40"/>
      <c r="B1333" s="41"/>
      <c r="C1333" s="50"/>
      <c r="D1333" s="50"/>
      <c r="E1333" s="50"/>
      <c r="F1333" s="50"/>
      <c r="G1333" s="50"/>
      <c r="H1333" s="50"/>
      <c r="I1333" s="50"/>
      <c r="J1333" s="50"/>
      <c r="K1333" s="50"/>
      <c r="L1333" s="50"/>
      <c r="M1333" s="51"/>
    </row>
    <row r="1334" spans="1:13" s="10" customFormat="1" ht="15.75">
      <c r="A1334" s="38" t="s">
        <v>28</v>
      </c>
      <c r="B1334" s="44"/>
      <c r="C1334" s="48"/>
      <c r="D1334" s="48"/>
      <c r="E1334" s="48"/>
      <c r="F1334" s="48"/>
      <c r="G1334" s="48"/>
      <c r="H1334" s="48"/>
      <c r="I1334" s="48"/>
      <c r="J1334" s="52" t="s">
        <v>29</v>
      </c>
      <c r="K1334" s="53"/>
      <c r="L1334" s="52" t="s">
        <v>13</v>
      </c>
      <c r="M1334" s="54"/>
    </row>
    <row r="1335" spans="1:13" s="27" customFormat="1" ht="12.75">
      <c r="A1335" s="40"/>
      <c r="B1335" s="41"/>
      <c r="C1335" s="50"/>
      <c r="D1335" s="50"/>
      <c r="E1335" s="50"/>
      <c r="F1335" s="50"/>
      <c r="G1335" s="50"/>
      <c r="H1335" s="50"/>
      <c r="I1335" s="50"/>
      <c r="J1335" s="50"/>
      <c r="K1335" s="50"/>
      <c r="L1335" s="50"/>
      <c r="M1335" s="51"/>
    </row>
    <row r="1336" spans="1:13" s="10" customFormat="1" ht="15.75">
      <c r="A1336" s="38" t="s">
        <v>30</v>
      </c>
      <c r="B1336" s="39"/>
      <c r="C1336" s="55"/>
      <c r="D1336" s="55"/>
      <c r="E1336" s="56"/>
      <c r="F1336" s="57"/>
      <c r="G1336" s="46"/>
      <c r="H1336" s="48"/>
      <c r="I1336" s="48"/>
      <c r="J1336" s="35"/>
      <c r="K1336" s="55"/>
      <c r="L1336" s="55"/>
      <c r="M1336" s="58"/>
    </row>
    <row r="1337" spans="1:13" s="10" customFormat="1" ht="15.75">
      <c r="A1337" s="59"/>
      <c r="B1337" s="60"/>
      <c r="C1337" s="189"/>
      <c r="D1337" s="189"/>
      <c r="E1337" s="831" t="s">
        <v>31</v>
      </c>
      <c r="F1337" s="832"/>
      <c r="G1337" s="832"/>
      <c r="H1337" s="189" t="s">
        <v>16</v>
      </c>
      <c r="I1337" s="189" t="s">
        <v>17</v>
      </c>
      <c r="J1337" s="61"/>
      <c r="K1337" s="189"/>
      <c r="L1337" s="189"/>
      <c r="M1337" s="62"/>
    </row>
    <row r="1338" spans="1:13" s="10" customFormat="1" ht="15.75">
      <c r="A1338" s="786" t="s">
        <v>32</v>
      </c>
      <c r="B1338" s="787"/>
      <c r="C1338" s="787"/>
      <c r="D1338" s="787"/>
      <c r="E1338" s="787"/>
      <c r="F1338" s="787"/>
      <c r="G1338" s="787"/>
      <c r="H1338" s="787"/>
      <c r="I1338" s="787"/>
      <c r="J1338" s="787"/>
      <c r="K1338" s="787"/>
      <c r="L1338" s="787"/>
      <c r="M1338" s="788"/>
    </row>
    <row r="1339" spans="1:13" s="27" customFormat="1" ht="13.5" thickBot="1">
      <c r="A1339" s="63"/>
      <c r="B1339" s="64"/>
      <c r="C1339" s="64"/>
      <c r="D1339" s="64"/>
      <c r="E1339" s="64"/>
      <c r="F1339" s="64"/>
      <c r="G1339" s="64"/>
      <c r="H1339" s="64"/>
      <c r="I1339" s="64"/>
      <c r="J1339" s="64"/>
      <c r="K1339" s="64"/>
      <c r="L1339" s="64"/>
      <c r="M1339" s="65"/>
    </row>
    <row r="1340" spans="1:13" s="10" customFormat="1" ht="32.25" thickBot="1">
      <c r="A1340" s="66" t="s">
        <v>1</v>
      </c>
      <c r="B1340" s="789" t="s">
        <v>33</v>
      </c>
      <c r="C1340" s="790"/>
      <c r="D1340" s="790"/>
      <c r="E1340" s="790"/>
      <c r="F1340" s="790"/>
      <c r="G1340" s="790"/>
      <c r="H1340" s="790"/>
      <c r="I1340" s="67"/>
      <c r="J1340" s="68" t="s">
        <v>34</v>
      </c>
      <c r="K1340" s="791" t="s">
        <v>35</v>
      </c>
      <c r="L1340" s="792"/>
      <c r="M1340" s="66" t="s">
        <v>36</v>
      </c>
    </row>
    <row r="1341" spans="1:13" s="10" customFormat="1" ht="33" customHeight="1" thickBot="1">
      <c r="A1341" s="69"/>
      <c r="B1341" s="793" t="e">
        <f>+#REF!</f>
        <v>#REF!</v>
      </c>
      <c r="C1341" s="794"/>
      <c r="D1341" s="794"/>
      <c r="E1341" s="794"/>
      <c r="F1341" s="794"/>
      <c r="G1341" s="794"/>
      <c r="H1341" s="794"/>
      <c r="I1341" s="795"/>
      <c r="J1341" s="70"/>
      <c r="K1341" s="796" t="e">
        <f>+#REF!</f>
        <v>#REF!</v>
      </c>
      <c r="L1341" s="797"/>
      <c r="M1341" s="71" t="e">
        <f>+#REF!</f>
        <v>#REF!</v>
      </c>
    </row>
    <row r="1342" spans="1:13" s="10" customFormat="1" ht="15.75">
      <c r="A1342" s="72"/>
      <c r="B1342" s="73"/>
      <c r="C1342" s="73"/>
      <c r="D1342" s="73"/>
      <c r="E1342" s="73"/>
      <c r="F1342" s="73"/>
      <c r="G1342" s="73"/>
      <c r="H1342" s="73"/>
      <c r="I1342" s="73"/>
      <c r="J1342" s="73"/>
      <c r="K1342" s="73"/>
      <c r="L1342" s="73"/>
      <c r="M1342" s="74"/>
    </row>
    <row r="1343" spans="1:13" s="10" customFormat="1" thickBot="1">
      <c r="A1343" s="75" t="s">
        <v>37</v>
      </c>
      <c r="B1343" s="76"/>
      <c r="C1343" s="76"/>
      <c r="D1343" s="76"/>
      <c r="E1343" s="76"/>
      <c r="F1343" s="76"/>
      <c r="G1343" s="76"/>
      <c r="H1343" s="76"/>
      <c r="I1343" s="76"/>
      <c r="J1343" s="76"/>
      <c r="K1343" s="76"/>
      <c r="L1343" s="76"/>
      <c r="M1343" s="77"/>
    </row>
    <row r="1344" spans="1:13" s="10" customFormat="1" thickBot="1">
      <c r="A1344" s="798" t="s">
        <v>33</v>
      </c>
      <c r="B1344" s="799"/>
      <c r="C1344" s="799"/>
      <c r="D1344" s="799"/>
      <c r="E1344" s="799"/>
      <c r="F1344" s="799"/>
      <c r="G1344" s="800"/>
      <c r="H1344" s="801" t="s">
        <v>38</v>
      </c>
      <c r="I1344" s="800"/>
      <c r="J1344" s="78" t="s">
        <v>39</v>
      </c>
      <c r="K1344" s="801" t="s">
        <v>40</v>
      </c>
      <c r="L1344" s="800"/>
      <c r="M1344" s="79" t="s">
        <v>41</v>
      </c>
    </row>
    <row r="1345" spans="1:13" s="10" customFormat="1" ht="15.75">
      <c r="A1345" s="779"/>
      <c r="B1345" s="780"/>
      <c r="C1345" s="780"/>
      <c r="D1345" s="780"/>
      <c r="E1345" s="780"/>
      <c r="F1345" s="780"/>
      <c r="G1345" s="781"/>
      <c r="H1345" s="782"/>
      <c r="I1345" s="783"/>
      <c r="J1345" s="80"/>
      <c r="K1345" s="784"/>
      <c r="L1345" s="785"/>
      <c r="M1345" s="81">
        <f t="shared" ref="M1345:M1350" si="18">+J1345*K1345</f>
        <v>0</v>
      </c>
    </row>
    <row r="1346" spans="1:13" s="10" customFormat="1" ht="15.75">
      <c r="A1346" s="770"/>
      <c r="B1346" s="771"/>
      <c r="C1346" s="771"/>
      <c r="D1346" s="771"/>
      <c r="E1346" s="771"/>
      <c r="F1346" s="771"/>
      <c r="G1346" s="772"/>
      <c r="H1346" s="768"/>
      <c r="I1346" s="768"/>
      <c r="J1346" s="80"/>
      <c r="K1346" s="769"/>
      <c r="L1346" s="769"/>
      <c r="M1346" s="81">
        <f t="shared" si="18"/>
        <v>0</v>
      </c>
    </row>
    <row r="1347" spans="1:13" s="10" customFormat="1" ht="15.75">
      <c r="A1347" s="770"/>
      <c r="B1347" s="771"/>
      <c r="C1347" s="771"/>
      <c r="D1347" s="771"/>
      <c r="E1347" s="771"/>
      <c r="F1347" s="771"/>
      <c r="G1347" s="772"/>
      <c r="H1347" s="768"/>
      <c r="I1347" s="768"/>
      <c r="J1347" s="80"/>
      <c r="K1347" s="769"/>
      <c r="L1347" s="769"/>
      <c r="M1347" s="81">
        <f t="shared" si="18"/>
        <v>0</v>
      </c>
    </row>
    <row r="1348" spans="1:13" s="10" customFormat="1" ht="15.75">
      <c r="A1348" s="770"/>
      <c r="B1348" s="771"/>
      <c r="C1348" s="771"/>
      <c r="D1348" s="771"/>
      <c r="E1348" s="771"/>
      <c r="F1348" s="771"/>
      <c r="G1348" s="772"/>
      <c r="H1348" s="768"/>
      <c r="I1348" s="768"/>
      <c r="J1348" s="82"/>
      <c r="K1348" s="769"/>
      <c r="L1348" s="769"/>
      <c r="M1348" s="81">
        <f t="shared" si="18"/>
        <v>0</v>
      </c>
    </row>
    <row r="1349" spans="1:13" s="10" customFormat="1" ht="15.75">
      <c r="A1349" s="770"/>
      <c r="B1349" s="771"/>
      <c r="C1349" s="771"/>
      <c r="D1349" s="802"/>
      <c r="E1349" s="771"/>
      <c r="F1349" s="771"/>
      <c r="G1349" s="772"/>
      <c r="H1349" s="768"/>
      <c r="I1349" s="768"/>
      <c r="J1349" s="82"/>
      <c r="K1349" s="769"/>
      <c r="L1349" s="769"/>
      <c r="M1349" s="81">
        <f t="shared" si="18"/>
        <v>0</v>
      </c>
    </row>
    <row r="1350" spans="1:13" s="10" customFormat="1" ht="15.75">
      <c r="A1350" s="766"/>
      <c r="B1350" s="767"/>
      <c r="C1350" s="767"/>
      <c r="D1350" s="83"/>
      <c r="E1350" s="84"/>
      <c r="F1350" s="84"/>
      <c r="G1350" s="85"/>
      <c r="H1350" s="768"/>
      <c r="I1350" s="768"/>
      <c r="J1350" s="86"/>
      <c r="K1350" s="769"/>
      <c r="L1350" s="769"/>
      <c r="M1350" s="81">
        <f t="shared" si="18"/>
        <v>0</v>
      </c>
    </row>
    <row r="1351" spans="1:13" s="10" customFormat="1" thickBot="1">
      <c r="A1351" s="770" t="s">
        <v>43</v>
      </c>
      <c r="B1351" s="771"/>
      <c r="C1351" s="771"/>
      <c r="D1351" s="771"/>
      <c r="E1351" s="771"/>
      <c r="F1351" s="771"/>
      <c r="G1351" s="772"/>
      <c r="H1351" s="773"/>
      <c r="I1351" s="774"/>
      <c r="J1351" s="87"/>
      <c r="K1351" s="775">
        <v>0.05</v>
      </c>
      <c r="L1351" s="776"/>
      <c r="M1351" s="88">
        <f>M1376*K1351</f>
        <v>841.42857199263256</v>
      </c>
    </row>
    <row r="1352" spans="1:13" s="10" customFormat="1" thickBot="1">
      <c r="A1352" s="724" t="s">
        <v>44</v>
      </c>
      <c r="B1352" s="725"/>
      <c r="C1352" s="725"/>
      <c r="D1352" s="725"/>
      <c r="E1352" s="725"/>
      <c r="F1352" s="725"/>
      <c r="G1352" s="725"/>
      <c r="H1352" s="725"/>
      <c r="I1352" s="725"/>
      <c r="J1352" s="725"/>
      <c r="K1352" s="725"/>
      <c r="L1352" s="726"/>
      <c r="M1352" s="173">
        <f>SUM(M1345:M1351)</f>
        <v>841.42857199263256</v>
      </c>
    </row>
    <row r="1353" spans="1:13" s="27" customFormat="1" ht="12.75">
      <c r="A1353" s="90"/>
      <c r="B1353" s="64"/>
      <c r="C1353" s="64"/>
      <c r="D1353" s="64"/>
      <c r="E1353" s="64"/>
      <c r="F1353" s="64"/>
      <c r="G1353" s="64"/>
      <c r="H1353" s="64"/>
      <c r="I1353" s="64"/>
      <c r="J1353" s="64"/>
      <c r="K1353" s="64"/>
      <c r="L1353" s="64"/>
      <c r="M1353" s="65"/>
    </row>
    <row r="1354" spans="1:13" s="10" customFormat="1" thickBot="1">
      <c r="A1354" s="91" t="s">
        <v>45</v>
      </c>
      <c r="B1354" s="92"/>
      <c r="C1354" s="92"/>
      <c r="D1354" s="92"/>
      <c r="E1354" s="92"/>
      <c r="F1354" s="92"/>
      <c r="G1354" s="92"/>
      <c r="H1354" s="92"/>
      <c r="I1354" s="92"/>
      <c r="J1354" s="92"/>
      <c r="K1354" s="92"/>
      <c r="L1354" s="92"/>
      <c r="M1354" s="93"/>
    </row>
    <row r="1355" spans="1:13" s="10" customFormat="1" ht="15.75">
      <c r="A1355" s="752" t="s">
        <v>33</v>
      </c>
      <c r="B1355" s="753"/>
      <c r="C1355" s="753"/>
      <c r="D1355" s="753"/>
      <c r="E1355" s="753"/>
      <c r="F1355" s="753"/>
      <c r="G1355" s="753"/>
      <c r="H1355" s="777"/>
      <c r="I1355" s="185" t="s">
        <v>35</v>
      </c>
      <c r="J1355" s="94" t="s">
        <v>36</v>
      </c>
      <c r="K1355" s="778" t="s">
        <v>46</v>
      </c>
      <c r="L1355" s="777"/>
      <c r="M1355" s="95" t="s">
        <v>41</v>
      </c>
    </row>
    <row r="1356" spans="1:13" s="10" customFormat="1" ht="15.75">
      <c r="A1356" s="738" t="s">
        <v>146</v>
      </c>
      <c r="B1356" s="739" t="s">
        <v>143</v>
      </c>
      <c r="C1356" s="739" t="s">
        <v>143</v>
      </c>
      <c r="D1356" s="739" t="s">
        <v>143</v>
      </c>
      <c r="E1356" s="739" t="s">
        <v>143</v>
      </c>
      <c r="F1356" s="739" t="s">
        <v>143</v>
      </c>
      <c r="G1356" s="739" t="s">
        <v>143</v>
      </c>
      <c r="H1356" s="740" t="s">
        <v>143</v>
      </c>
      <c r="I1356" s="53" t="s">
        <v>4</v>
      </c>
      <c r="J1356" s="98">
        <v>1.2</v>
      </c>
      <c r="K1356" s="741">
        <v>27200</v>
      </c>
      <c r="L1356" s="742">
        <v>27387</v>
      </c>
      <c r="M1356" s="171">
        <f>+J1356*K1356</f>
        <v>32640</v>
      </c>
    </row>
    <row r="1357" spans="1:13" s="10" customFormat="1" ht="15.75">
      <c r="A1357" s="738" t="s">
        <v>144</v>
      </c>
      <c r="B1357" s="739" t="s">
        <v>144</v>
      </c>
      <c r="C1357" s="739" t="s">
        <v>144</v>
      </c>
      <c r="D1357" s="739" t="s">
        <v>144</v>
      </c>
      <c r="E1357" s="739" t="s">
        <v>144</v>
      </c>
      <c r="F1357" s="739" t="s">
        <v>144</v>
      </c>
      <c r="G1357" s="739" t="s">
        <v>144</v>
      </c>
      <c r="H1357" s="740" t="s">
        <v>144</v>
      </c>
      <c r="I1357" s="53" t="s">
        <v>92</v>
      </c>
      <c r="J1357" s="98">
        <v>2.5</v>
      </c>
      <c r="K1357" s="741">
        <v>1500</v>
      </c>
      <c r="L1357" s="742">
        <v>1133</v>
      </c>
      <c r="M1357" s="171">
        <f>+J1357*K1357</f>
        <v>3750</v>
      </c>
    </row>
    <row r="1358" spans="1:13" s="10" customFormat="1" ht="15.75">
      <c r="A1358" s="738" t="s">
        <v>145</v>
      </c>
      <c r="B1358" s="739" t="s">
        <v>145</v>
      </c>
      <c r="C1358" s="739" t="s">
        <v>145</v>
      </c>
      <c r="D1358" s="739" t="s">
        <v>145</v>
      </c>
      <c r="E1358" s="739" t="s">
        <v>145</v>
      </c>
      <c r="F1358" s="739" t="s">
        <v>145</v>
      </c>
      <c r="G1358" s="739" t="s">
        <v>145</v>
      </c>
      <c r="H1358" s="740" t="s">
        <v>145</v>
      </c>
      <c r="I1358" s="53" t="s">
        <v>4</v>
      </c>
      <c r="J1358" s="98">
        <v>1</v>
      </c>
      <c r="K1358" s="741">
        <v>4500</v>
      </c>
      <c r="L1358" s="742">
        <v>2031.7600000000002</v>
      </c>
      <c r="M1358" s="171">
        <f>+J1358*K1358</f>
        <v>4500</v>
      </c>
    </row>
    <row r="1359" spans="1:13" s="10" customFormat="1" ht="15.75">
      <c r="A1359" s="738"/>
      <c r="B1359" s="739"/>
      <c r="C1359" s="739"/>
      <c r="D1359" s="739"/>
      <c r="E1359" s="739"/>
      <c r="F1359" s="739"/>
      <c r="G1359" s="739"/>
      <c r="H1359" s="740"/>
      <c r="I1359" s="53"/>
      <c r="J1359" s="98"/>
      <c r="K1359" s="741"/>
      <c r="L1359" s="742"/>
      <c r="M1359" s="171">
        <f>+J1359*K1359</f>
        <v>0</v>
      </c>
    </row>
    <row r="1360" spans="1:13" s="10" customFormat="1" ht="15.75">
      <c r="A1360" s="738"/>
      <c r="B1360" s="739"/>
      <c r="C1360" s="739"/>
      <c r="D1360" s="739"/>
      <c r="E1360" s="739"/>
      <c r="F1360" s="739"/>
      <c r="G1360" s="739"/>
      <c r="H1360" s="740"/>
      <c r="I1360" s="53"/>
      <c r="J1360" s="98"/>
      <c r="K1360" s="741"/>
      <c r="L1360" s="742"/>
      <c r="M1360" s="171">
        <f>+J1360*K1360</f>
        <v>0</v>
      </c>
    </row>
    <row r="1361" spans="1:13" s="10" customFormat="1" thickBot="1">
      <c r="A1361" s="743"/>
      <c r="B1361" s="744"/>
      <c r="C1361" s="744"/>
      <c r="D1361" s="744"/>
      <c r="E1361" s="744"/>
      <c r="F1361" s="744"/>
      <c r="G1361" s="744"/>
      <c r="H1361" s="745"/>
      <c r="I1361" s="102"/>
      <c r="J1361" s="103"/>
      <c r="K1361" s="741"/>
      <c r="L1361" s="742"/>
      <c r="M1361" s="172"/>
    </row>
    <row r="1362" spans="1:13" s="10" customFormat="1" thickBot="1">
      <c r="A1362" s="724" t="s">
        <v>44</v>
      </c>
      <c r="B1362" s="725"/>
      <c r="C1362" s="725"/>
      <c r="D1362" s="725"/>
      <c r="E1362" s="725"/>
      <c r="F1362" s="725"/>
      <c r="G1362" s="725"/>
      <c r="H1362" s="725"/>
      <c r="I1362" s="725"/>
      <c r="J1362" s="725"/>
      <c r="K1362" s="725"/>
      <c r="L1362" s="726"/>
      <c r="M1362" s="173">
        <f>SUM(M1356:M1361)</f>
        <v>40890</v>
      </c>
    </row>
    <row r="1363" spans="1:13" s="27" customFormat="1" ht="12.75">
      <c r="A1363" s="63"/>
      <c r="B1363" s="64"/>
      <c r="C1363" s="64"/>
      <c r="D1363" s="64"/>
      <c r="E1363" s="64"/>
      <c r="F1363" s="64"/>
      <c r="G1363" s="64"/>
      <c r="H1363" s="64"/>
      <c r="I1363" s="64"/>
      <c r="J1363" s="64"/>
      <c r="K1363" s="64"/>
      <c r="L1363" s="64"/>
      <c r="M1363" s="65"/>
    </row>
    <row r="1364" spans="1:13" s="10" customFormat="1" thickBot="1">
      <c r="A1364" s="91" t="s">
        <v>47</v>
      </c>
      <c r="B1364" s="92"/>
      <c r="C1364" s="92"/>
      <c r="D1364" s="92"/>
      <c r="E1364" s="92"/>
      <c r="F1364" s="92"/>
      <c r="G1364" s="92"/>
      <c r="H1364" s="92"/>
      <c r="I1364" s="92"/>
      <c r="J1364" s="92"/>
      <c r="K1364" s="92"/>
      <c r="L1364" s="92"/>
      <c r="M1364" s="93"/>
    </row>
    <row r="1365" spans="1:13" s="10" customFormat="1" ht="15.75">
      <c r="A1365" s="727" t="s">
        <v>48</v>
      </c>
      <c r="B1365" s="728"/>
      <c r="C1365" s="728"/>
      <c r="D1365" s="728"/>
      <c r="E1365" s="728"/>
      <c r="F1365" s="729"/>
      <c r="G1365" s="106" t="s">
        <v>35</v>
      </c>
      <c r="H1365" s="107" t="s">
        <v>49</v>
      </c>
      <c r="I1365" s="108" t="s">
        <v>50</v>
      </c>
      <c r="J1365" s="106" t="s">
        <v>51</v>
      </c>
      <c r="K1365" s="730" t="s">
        <v>52</v>
      </c>
      <c r="L1365" s="729"/>
      <c r="M1365" s="109" t="s">
        <v>41</v>
      </c>
    </row>
    <row r="1366" spans="1:13" s="10" customFormat="1" ht="15.75">
      <c r="A1366" s="731"/>
      <c r="B1366" s="732"/>
      <c r="C1366" s="732"/>
      <c r="D1366" s="732"/>
      <c r="E1366" s="732"/>
      <c r="F1366" s="733"/>
      <c r="G1366" s="110" t="s">
        <v>4</v>
      </c>
      <c r="H1366" s="86">
        <v>1</v>
      </c>
      <c r="I1366" s="111">
        <v>1</v>
      </c>
      <c r="J1366" s="86">
        <f>+H1366*I1366</f>
        <v>1</v>
      </c>
      <c r="K1366" s="734">
        <v>3000</v>
      </c>
      <c r="L1366" s="735"/>
      <c r="M1366" s="112">
        <f>J1366*K1366</f>
        <v>3000</v>
      </c>
    </row>
    <row r="1367" spans="1:13" s="10" customFormat="1" ht="15.75">
      <c r="A1367" s="113"/>
      <c r="B1367" s="114"/>
      <c r="C1367" s="114"/>
      <c r="D1367" s="114"/>
      <c r="E1367" s="114"/>
      <c r="F1367" s="114"/>
      <c r="G1367" s="115"/>
      <c r="H1367" s="86"/>
      <c r="I1367" s="86"/>
      <c r="J1367" s="86"/>
      <c r="K1367" s="116"/>
      <c r="L1367" s="117"/>
      <c r="M1367" s="118"/>
    </row>
    <row r="1368" spans="1:13" s="10" customFormat="1" thickBot="1">
      <c r="A1368" s="181"/>
      <c r="B1368" s="182"/>
      <c r="C1368" s="182"/>
      <c r="D1368" s="182"/>
      <c r="E1368" s="182"/>
      <c r="F1368" s="182"/>
      <c r="G1368" s="119"/>
      <c r="H1368" s="119"/>
      <c r="I1368" s="119"/>
      <c r="J1368" s="119"/>
      <c r="K1368" s="736"/>
      <c r="L1368" s="737"/>
      <c r="M1368" s="120"/>
    </row>
    <row r="1369" spans="1:13" s="10" customFormat="1" thickBot="1">
      <c r="A1369" s="756" t="s">
        <v>44</v>
      </c>
      <c r="B1369" s="750"/>
      <c r="C1369" s="750"/>
      <c r="D1369" s="750"/>
      <c r="E1369" s="750"/>
      <c r="F1369" s="750"/>
      <c r="G1369" s="750"/>
      <c r="H1369" s="750"/>
      <c r="I1369" s="750"/>
      <c r="J1369" s="750"/>
      <c r="K1369" s="750"/>
      <c r="L1369" s="751"/>
      <c r="M1369" s="174">
        <f>SUM(M1366:M1368)</f>
        <v>3000</v>
      </c>
    </row>
    <row r="1370" spans="1:13" s="27" customFormat="1" ht="12.75">
      <c r="A1370" s="63"/>
      <c r="B1370" s="64"/>
      <c r="C1370" s="64"/>
      <c r="D1370" s="64"/>
      <c r="E1370" s="64"/>
      <c r="F1370" s="64"/>
      <c r="G1370" s="64"/>
      <c r="H1370" s="64"/>
      <c r="I1370" s="64"/>
      <c r="J1370" s="64"/>
      <c r="K1370" s="64"/>
      <c r="L1370" s="64"/>
      <c r="M1370" s="65"/>
    </row>
    <row r="1371" spans="1:13" s="10" customFormat="1" thickBot="1">
      <c r="A1371" s="91" t="s">
        <v>54</v>
      </c>
      <c r="B1371" s="92"/>
      <c r="C1371" s="92"/>
      <c r="D1371" s="92"/>
      <c r="E1371" s="92"/>
      <c r="F1371" s="92"/>
      <c r="G1371" s="92"/>
      <c r="H1371" s="92"/>
      <c r="I1371" s="92"/>
      <c r="J1371" s="92"/>
      <c r="K1371" s="92"/>
      <c r="L1371" s="92"/>
      <c r="M1371" s="93"/>
    </row>
    <row r="1372" spans="1:13" s="10" customFormat="1" ht="31.5">
      <c r="A1372" s="757" t="s">
        <v>55</v>
      </c>
      <c r="B1372" s="758"/>
      <c r="C1372" s="758"/>
      <c r="D1372" s="758"/>
      <c r="E1372" s="758"/>
      <c r="F1372" s="758"/>
      <c r="G1372" s="758"/>
      <c r="H1372" s="106" t="s">
        <v>56</v>
      </c>
      <c r="I1372" s="108" t="s">
        <v>57</v>
      </c>
      <c r="J1372" s="107" t="s">
        <v>58</v>
      </c>
      <c r="K1372" s="759" t="s">
        <v>40</v>
      </c>
      <c r="L1372" s="760"/>
      <c r="M1372" s="122" t="s">
        <v>41</v>
      </c>
    </row>
    <row r="1373" spans="1:13" s="10" customFormat="1" ht="15.75">
      <c r="A1373" s="761" t="s">
        <v>59</v>
      </c>
      <c r="B1373" s="762"/>
      <c r="C1373" s="762"/>
      <c r="D1373" s="762"/>
      <c r="E1373" s="762"/>
      <c r="F1373" s="762"/>
      <c r="G1373" s="763"/>
      <c r="H1373" s="123">
        <v>38918.91891891892</v>
      </c>
      <c r="I1373" s="124">
        <v>1.85</v>
      </c>
      <c r="J1373" s="125">
        <f>+H1373*I1373</f>
        <v>72000</v>
      </c>
      <c r="K1373" s="764">
        <v>7.1307300461536212</v>
      </c>
      <c r="L1373" s="765"/>
      <c r="M1373" s="126">
        <f>J1373/K1373</f>
        <v>10097.142863911589</v>
      </c>
    </row>
    <row r="1374" spans="1:13" s="10" customFormat="1" ht="15.75">
      <c r="A1374" s="761" t="s">
        <v>60</v>
      </c>
      <c r="B1374" s="762"/>
      <c r="C1374" s="762"/>
      <c r="D1374" s="762"/>
      <c r="E1374" s="762"/>
      <c r="F1374" s="762"/>
      <c r="G1374" s="763"/>
      <c r="H1374" s="123">
        <v>25945.945945945947</v>
      </c>
      <c r="I1374" s="124">
        <v>1.85</v>
      </c>
      <c r="J1374" s="125">
        <f>+H1374*I1374</f>
        <v>48000.000000000007</v>
      </c>
      <c r="K1374" s="764">
        <f>+K1373</f>
        <v>7.1307300461536212</v>
      </c>
      <c r="L1374" s="765"/>
      <c r="M1374" s="126">
        <f>J1374/K1374</f>
        <v>6731.4285759410614</v>
      </c>
    </row>
    <row r="1375" spans="1:13" s="10" customFormat="1" thickBot="1">
      <c r="A1375" s="748"/>
      <c r="B1375" s="749"/>
      <c r="C1375" s="749"/>
      <c r="D1375" s="749"/>
      <c r="E1375" s="749"/>
      <c r="F1375" s="749"/>
      <c r="G1375" s="749"/>
      <c r="H1375" s="119"/>
      <c r="I1375" s="119"/>
      <c r="J1375" s="119"/>
      <c r="K1375" s="736"/>
      <c r="L1375" s="737"/>
      <c r="M1375" s="120"/>
    </row>
    <row r="1376" spans="1:13" s="10" customFormat="1" thickBot="1">
      <c r="A1376" s="724" t="s">
        <v>44</v>
      </c>
      <c r="B1376" s="725"/>
      <c r="C1376" s="725"/>
      <c r="D1376" s="725"/>
      <c r="E1376" s="725"/>
      <c r="F1376" s="725"/>
      <c r="G1376" s="725"/>
      <c r="H1376" s="750"/>
      <c r="I1376" s="750"/>
      <c r="J1376" s="750"/>
      <c r="K1376" s="750"/>
      <c r="L1376" s="751"/>
      <c r="M1376" s="174">
        <f>SUM(M1373:M1375)</f>
        <v>16828.571439852651</v>
      </c>
    </row>
    <row r="1377" spans="1:13" s="27" customFormat="1" ht="13.5" thickBot="1">
      <c r="A1377" s="63"/>
      <c r="B1377" s="64"/>
      <c r="C1377" s="64"/>
      <c r="D1377" s="64"/>
      <c r="E1377" s="64"/>
      <c r="F1377" s="64"/>
      <c r="G1377" s="64"/>
      <c r="H1377" s="64"/>
      <c r="I1377" s="64"/>
      <c r="J1377" s="64"/>
      <c r="K1377" s="64"/>
      <c r="L1377" s="64"/>
      <c r="M1377" s="65"/>
    </row>
    <row r="1378" spans="1:13" s="10" customFormat="1" thickBot="1">
      <c r="A1378" s="724" t="s">
        <v>61</v>
      </c>
      <c r="B1378" s="725"/>
      <c r="C1378" s="725"/>
      <c r="D1378" s="725"/>
      <c r="E1378" s="725"/>
      <c r="F1378" s="725"/>
      <c r="G1378" s="725"/>
      <c r="H1378" s="725"/>
      <c r="I1378" s="725"/>
      <c r="J1378" s="725"/>
      <c r="K1378" s="725"/>
      <c r="L1378" s="726"/>
      <c r="M1378" s="175">
        <f>M1352+M1362+M1369+M1376</f>
        <v>61560.000011845288</v>
      </c>
    </row>
    <row r="1379" spans="1:13" s="27" customFormat="1" ht="12.75">
      <c r="A1379" s="63"/>
      <c r="B1379" s="64"/>
      <c r="C1379" s="64"/>
      <c r="D1379" s="64"/>
      <c r="E1379" s="64"/>
      <c r="F1379" s="64"/>
      <c r="G1379" s="64"/>
      <c r="H1379" s="64"/>
      <c r="I1379" s="64"/>
      <c r="J1379" s="64"/>
      <c r="K1379" s="64"/>
      <c r="L1379" s="64"/>
      <c r="M1379" s="65"/>
    </row>
    <row r="1380" spans="1:13" s="10" customFormat="1" thickBot="1">
      <c r="A1380" s="91" t="s">
        <v>62</v>
      </c>
      <c r="B1380" s="92"/>
      <c r="C1380" s="92"/>
      <c r="D1380" s="92"/>
      <c r="E1380" s="92"/>
      <c r="F1380" s="92"/>
      <c r="G1380" s="92"/>
      <c r="H1380" s="92"/>
      <c r="I1380" s="92"/>
      <c r="J1380" s="92"/>
      <c r="K1380" s="92"/>
      <c r="L1380" s="92"/>
      <c r="M1380" s="93"/>
    </row>
    <row r="1381" spans="1:13" s="10" customFormat="1" ht="15.75">
      <c r="A1381" s="752" t="s">
        <v>63</v>
      </c>
      <c r="B1381" s="753"/>
      <c r="C1381" s="753"/>
      <c r="D1381" s="753"/>
      <c r="E1381" s="753"/>
      <c r="F1381" s="753"/>
      <c r="G1381" s="753"/>
      <c r="H1381" s="183"/>
      <c r="I1381" s="184"/>
      <c r="J1381" s="128" t="s">
        <v>64</v>
      </c>
      <c r="K1381" s="754" t="s">
        <v>65</v>
      </c>
      <c r="L1381" s="755"/>
      <c r="M1381" s="129"/>
    </row>
    <row r="1382" spans="1:13" s="10" customFormat="1" ht="15.75">
      <c r="A1382" s="718" t="s">
        <v>66</v>
      </c>
      <c r="B1382" s="719"/>
      <c r="C1382" s="719"/>
      <c r="D1382" s="719"/>
      <c r="E1382" s="719"/>
      <c r="F1382" s="719"/>
      <c r="G1382" s="719"/>
      <c r="H1382" s="130"/>
      <c r="I1382" s="131"/>
      <c r="J1382" s="132">
        <v>0.25</v>
      </c>
      <c r="K1382" s="720">
        <f>M1378*J1382</f>
        <v>15390.000002961322</v>
      </c>
      <c r="L1382" s="721"/>
      <c r="M1382" s="133"/>
    </row>
    <row r="1383" spans="1:13" s="10" customFormat="1" ht="15.75">
      <c r="A1383" s="134" t="s">
        <v>67</v>
      </c>
      <c r="B1383" s="135"/>
      <c r="C1383" s="135"/>
      <c r="D1383" s="135"/>
      <c r="E1383" s="135"/>
      <c r="F1383" s="135"/>
      <c r="G1383" s="135"/>
      <c r="H1383" s="130"/>
      <c r="I1383" s="131"/>
      <c r="J1383" s="132">
        <v>0</v>
      </c>
      <c r="K1383" s="720">
        <f>M1378*J1383</f>
        <v>0</v>
      </c>
      <c r="L1383" s="721"/>
      <c r="M1383" s="133"/>
    </row>
    <row r="1384" spans="1:13" s="10" customFormat="1" thickBot="1">
      <c r="A1384" s="136" t="s">
        <v>68</v>
      </c>
      <c r="B1384" s="137"/>
      <c r="C1384" s="137"/>
      <c r="D1384" s="137"/>
      <c r="E1384" s="137"/>
      <c r="F1384" s="137"/>
      <c r="G1384" s="137"/>
      <c r="H1384" s="138"/>
      <c r="I1384" s="139"/>
      <c r="J1384" s="140">
        <v>0.05</v>
      </c>
      <c r="K1384" s="722">
        <f>M1378*J1384</f>
        <v>3078.0000005922648</v>
      </c>
      <c r="L1384" s="723"/>
      <c r="M1384" s="133"/>
    </row>
    <row r="1385" spans="1:13" s="10" customFormat="1" thickBot="1">
      <c r="A1385" s="724" t="s">
        <v>44</v>
      </c>
      <c r="B1385" s="725"/>
      <c r="C1385" s="725"/>
      <c r="D1385" s="725"/>
      <c r="E1385" s="725"/>
      <c r="F1385" s="725"/>
      <c r="G1385" s="725"/>
      <c r="H1385" s="725"/>
      <c r="I1385" s="725"/>
      <c r="J1385" s="725"/>
      <c r="K1385" s="725"/>
      <c r="L1385" s="726"/>
      <c r="M1385" s="141">
        <f>K1382+K1383+K1384</f>
        <v>18468.000003553585</v>
      </c>
    </row>
    <row r="1386" spans="1:13" s="27" customFormat="1" ht="13.5" thickBot="1">
      <c r="A1386" s="63"/>
      <c r="B1386" s="64"/>
      <c r="C1386" s="64"/>
      <c r="D1386" s="64"/>
      <c r="E1386" s="64"/>
      <c r="F1386" s="64"/>
      <c r="G1386" s="64"/>
      <c r="H1386" s="64"/>
      <c r="I1386" s="64"/>
      <c r="J1386" s="64"/>
      <c r="K1386" s="64"/>
      <c r="L1386" s="64"/>
      <c r="M1386" s="65"/>
    </row>
    <row r="1387" spans="1:13" s="10" customFormat="1" thickBot="1">
      <c r="A1387" s="724" t="s">
        <v>69</v>
      </c>
      <c r="B1387" s="725"/>
      <c r="C1387" s="725"/>
      <c r="D1387" s="725"/>
      <c r="E1387" s="725"/>
      <c r="F1387" s="725"/>
      <c r="G1387" s="725"/>
      <c r="H1387" s="725"/>
      <c r="I1387" s="725"/>
      <c r="J1387" s="725"/>
      <c r="K1387" s="725"/>
      <c r="L1387" s="726"/>
      <c r="M1387" s="142">
        <f>M1378+M1385</f>
        <v>80028.000015398866</v>
      </c>
    </row>
    <row r="1388" spans="1:13" s="10" customFormat="1" ht="15.75">
      <c r="A1388" s="143"/>
      <c r="B1388" s="144"/>
      <c r="C1388" s="144"/>
      <c r="D1388" s="144"/>
      <c r="E1388" s="144"/>
      <c r="F1388" s="144"/>
      <c r="G1388" s="144"/>
      <c r="H1388" s="144"/>
      <c r="I1388" s="144"/>
      <c r="J1388" s="144"/>
      <c r="K1388" s="144"/>
      <c r="L1388" s="144"/>
      <c r="M1388" s="145"/>
    </row>
    <row r="1389" spans="1:13" s="10" customFormat="1" ht="15.75">
      <c r="A1389" s="146"/>
      <c r="B1389" s="35"/>
      <c r="C1389" s="35"/>
      <c r="D1389" s="35"/>
      <c r="E1389" s="35"/>
      <c r="F1389" s="35"/>
      <c r="G1389" s="35"/>
      <c r="H1389" s="35"/>
      <c r="I1389" s="35"/>
      <c r="J1389" s="35"/>
      <c r="K1389" s="35"/>
      <c r="L1389" s="35"/>
      <c r="M1389" s="37"/>
    </row>
    <row r="1390" spans="1:13" s="10" customFormat="1" ht="15.75">
      <c r="A1390" s="146"/>
      <c r="B1390" s="35"/>
      <c r="C1390" s="35"/>
      <c r="D1390" s="46" t="s">
        <v>70</v>
      </c>
      <c r="E1390" s="46"/>
      <c r="F1390" s="46"/>
      <c r="G1390" s="46"/>
      <c r="H1390" s="46"/>
      <c r="I1390" s="46"/>
      <c r="J1390" s="35"/>
      <c r="K1390" s="35"/>
      <c r="L1390" s="35"/>
      <c r="M1390" s="37"/>
    </row>
    <row r="1391" spans="1:13" s="10" customFormat="1" ht="15.75">
      <c r="A1391" s="146"/>
      <c r="B1391" s="35"/>
      <c r="C1391" s="35"/>
      <c r="D1391" s="35" t="s">
        <v>71</v>
      </c>
      <c r="E1391" s="35"/>
      <c r="F1391" s="35"/>
      <c r="G1391" s="35"/>
      <c r="H1391" s="35"/>
      <c r="I1391" s="35"/>
      <c r="J1391" s="35"/>
      <c r="K1391" s="35"/>
      <c r="L1391" s="35"/>
      <c r="M1391" s="37"/>
    </row>
    <row r="1392" spans="1:13" s="10" customFormat="1" ht="15.75">
      <c r="A1392" s="146"/>
      <c r="B1392" s="35"/>
      <c r="C1392" s="35"/>
      <c r="D1392" s="35" t="s">
        <v>72</v>
      </c>
      <c r="E1392" s="35"/>
      <c r="F1392" s="35"/>
      <c r="G1392" s="35"/>
      <c r="H1392" s="35"/>
      <c r="I1392" s="35"/>
      <c r="J1392" s="35"/>
      <c r="K1392" s="35"/>
      <c r="L1392" s="35"/>
      <c r="M1392" s="37"/>
    </row>
    <row r="1393" spans="1:13" s="10" customFormat="1" ht="15.75">
      <c r="A1393" s="146"/>
      <c r="B1393" s="35"/>
      <c r="C1393" s="35"/>
      <c r="D1393" s="35" t="s">
        <v>73</v>
      </c>
      <c r="E1393" s="35"/>
      <c r="F1393" s="35"/>
      <c r="G1393" s="35"/>
      <c r="H1393" s="35"/>
      <c r="I1393" s="35"/>
      <c r="J1393" s="35"/>
      <c r="K1393" s="35"/>
      <c r="L1393" s="35"/>
      <c r="M1393" s="37"/>
    </row>
    <row r="1394" spans="1:13" s="27" customFormat="1" ht="13.5" thickBot="1">
      <c r="A1394" s="147"/>
      <c r="B1394" s="148"/>
      <c r="C1394" s="148"/>
      <c r="D1394" s="148"/>
      <c r="E1394" s="148" t="s">
        <v>74</v>
      </c>
      <c r="F1394" s="148"/>
      <c r="G1394" s="148"/>
      <c r="H1394" s="148"/>
      <c r="I1394" s="148"/>
      <c r="J1394" s="148"/>
      <c r="K1394" s="148"/>
      <c r="L1394" s="148"/>
      <c r="M1394" s="149"/>
    </row>
    <row r="1395" spans="1:13" s="10" customFormat="1" ht="15.75">
      <c r="A1395" s="150" t="s">
        <v>75</v>
      </c>
      <c r="B1395" s="151"/>
      <c r="C1395" s="151"/>
      <c r="D1395" s="151"/>
      <c r="E1395" s="151"/>
      <c r="F1395" s="151"/>
      <c r="G1395" s="151"/>
      <c r="H1395" s="151"/>
      <c r="I1395" s="151"/>
      <c r="J1395" s="151"/>
      <c r="K1395" s="151"/>
      <c r="L1395" s="151"/>
      <c r="M1395" s="152"/>
    </row>
    <row r="1396" spans="1:13" s="10" customFormat="1" ht="15.75">
      <c r="A1396" s="153"/>
      <c r="B1396" s="154"/>
      <c r="C1396" s="154"/>
      <c r="D1396" s="154"/>
      <c r="E1396" s="154"/>
      <c r="F1396" s="154"/>
      <c r="G1396" s="154"/>
      <c r="H1396" s="154"/>
      <c r="I1396" s="154"/>
      <c r="J1396" s="154"/>
      <c r="K1396" s="154"/>
      <c r="L1396" s="154"/>
      <c r="M1396" s="155"/>
    </row>
    <row r="1397" spans="1:13" s="10" customFormat="1" ht="15.75">
      <c r="A1397" s="153"/>
      <c r="B1397" s="154"/>
      <c r="C1397" s="154"/>
      <c r="D1397" s="154"/>
      <c r="E1397" s="154"/>
      <c r="F1397" s="154"/>
      <c r="G1397" s="154"/>
      <c r="H1397" s="154"/>
      <c r="I1397" s="154"/>
      <c r="J1397" s="154"/>
      <c r="K1397" s="154"/>
      <c r="L1397" s="154"/>
      <c r="M1397" s="155"/>
    </row>
    <row r="1398" spans="1:13" s="10" customFormat="1" ht="15.75">
      <c r="A1398" s="153"/>
      <c r="B1398" s="154"/>
      <c r="C1398" s="154"/>
      <c r="D1398" s="154"/>
      <c r="E1398" s="154"/>
      <c r="F1398" s="154"/>
      <c r="G1398" s="154"/>
      <c r="H1398" s="154"/>
      <c r="I1398" s="154"/>
      <c r="J1398" s="154"/>
      <c r="K1398" s="154"/>
      <c r="L1398" s="154"/>
      <c r="M1398" s="155"/>
    </row>
    <row r="1399" spans="1:13" s="10" customFormat="1" thickBot="1">
      <c r="A1399" s="156"/>
      <c r="B1399" s="157"/>
      <c r="C1399" s="157"/>
      <c r="D1399" s="157"/>
      <c r="E1399" s="157"/>
      <c r="F1399" s="157"/>
      <c r="G1399" s="157"/>
      <c r="H1399" s="157"/>
      <c r="I1399" s="157"/>
      <c r="J1399" s="157"/>
      <c r="K1399" s="157"/>
      <c r="L1399" s="157"/>
      <c r="M1399" s="158"/>
    </row>
    <row r="1400" spans="1:13" s="27" customFormat="1" ht="12.75">
      <c r="A1400" s="147"/>
      <c r="B1400" s="148"/>
      <c r="C1400" s="148"/>
      <c r="D1400" s="148"/>
      <c r="E1400" s="148"/>
      <c r="F1400" s="148"/>
      <c r="G1400" s="148"/>
      <c r="H1400" s="148"/>
      <c r="I1400" s="148"/>
      <c r="J1400" s="148"/>
      <c r="K1400" s="148"/>
      <c r="L1400" s="148"/>
      <c r="M1400" s="149"/>
    </row>
    <row r="1401" spans="1:13" s="10" customFormat="1" ht="15.75">
      <c r="A1401" s="159" t="s">
        <v>76</v>
      </c>
      <c r="B1401" s="55"/>
      <c r="C1401" s="55"/>
      <c r="D1401" s="55"/>
      <c r="E1401" s="55"/>
      <c r="F1401" s="55"/>
      <c r="G1401" s="55"/>
      <c r="H1401" s="55"/>
      <c r="I1401" s="55"/>
      <c r="J1401" s="55"/>
      <c r="K1401" s="55"/>
      <c r="L1401" s="55"/>
      <c r="M1401" s="58"/>
    </row>
    <row r="1402" spans="1:13" s="10" customFormat="1" ht="15.75">
      <c r="A1402" s="708" t="s">
        <v>77</v>
      </c>
      <c r="B1402" s="709"/>
      <c r="C1402" s="709"/>
      <c r="D1402" s="709"/>
      <c r="E1402" s="709"/>
      <c r="F1402" s="709"/>
      <c r="G1402" s="709"/>
      <c r="H1402" s="709"/>
      <c r="I1402" s="709"/>
      <c r="J1402" s="709"/>
      <c r="K1402" s="709"/>
      <c r="L1402" s="709"/>
      <c r="M1402" s="710"/>
    </row>
    <row r="1403" spans="1:13" s="10" customFormat="1" ht="15.75">
      <c r="A1403" s="708"/>
      <c r="B1403" s="709"/>
      <c r="C1403" s="709"/>
      <c r="D1403" s="709"/>
      <c r="E1403" s="709"/>
      <c r="F1403" s="709"/>
      <c r="G1403" s="709"/>
      <c r="H1403" s="709"/>
      <c r="I1403" s="709"/>
      <c r="J1403" s="709"/>
      <c r="K1403" s="709"/>
      <c r="L1403" s="709"/>
      <c r="M1403" s="710"/>
    </row>
    <row r="1404" spans="1:13" s="10" customFormat="1" ht="15.75">
      <c r="A1404" s="711" t="s">
        <v>78</v>
      </c>
      <c r="B1404" s="712"/>
      <c r="C1404" s="712"/>
      <c r="D1404" s="712"/>
      <c r="E1404" s="712"/>
      <c r="F1404" s="712"/>
      <c r="G1404" s="712"/>
      <c r="H1404" s="712"/>
      <c r="I1404" s="712"/>
      <c r="J1404" s="712"/>
      <c r="K1404" s="712"/>
      <c r="L1404" s="712"/>
      <c r="M1404" s="713"/>
    </row>
    <row r="1405" spans="1:13" s="10" customFormat="1" ht="15.75">
      <c r="A1405" s="711"/>
      <c r="B1405" s="712"/>
      <c r="C1405" s="712"/>
      <c r="D1405" s="712"/>
      <c r="E1405" s="712"/>
      <c r="F1405" s="712"/>
      <c r="G1405" s="712"/>
      <c r="H1405" s="712"/>
      <c r="I1405" s="712"/>
      <c r="J1405" s="712"/>
      <c r="K1405" s="712"/>
      <c r="L1405" s="712"/>
      <c r="M1405" s="713"/>
    </row>
    <row r="1406" spans="1:13" s="10" customFormat="1" ht="15.75">
      <c r="A1406" s="178"/>
      <c r="B1406" s="179"/>
      <c r="C1406" s="179"/>
      <c r="D1406" s="179"/>
      <c r="E1406" s="179"/>
      <c r="F1406" s="179"/>
      <c r="G1406" s="179"/>
      <c r="H1406" s="179"/>
      <c r="I1406" s="179"/>
      <c r="J1406" s="179"/>
      <c r="K1406" s="179"/>
      <c r="L1406" s="179"/>
      <c r="M1406" s="180"/>
    </row>
    <row r="1407" spans="1:13" s="10" customFormat="1" ht="15.75">
      <c r="A1407" s="159"/>
      <c r="B1407" s="55"/>
      <c r="C1407" s="55"/>
      <c r="D1407" s="55"/>
      <c r="E1407" s="55"/>
      <c r="F1407" s="55"/>
      <c r="G1407" s="55"/>
      <c r="H1407" s="55"/>
      <c r="I1407" s="55"/>
      <c r="J1407" s="55"/>
      <c r="K1407" s="55"/>
      <c r="L1407" s="55"/>
      <c r="M1407" s="58"/>
    </row>
    <row r="1408" spans="1:13" s="10" customFormat="1" ht="15.75">
      <c r="A1408" s="146"/>
      <c r="B1408" s="35"/>
      <c r="C1408" s="35"/>
      <c r="D1408" s="35" t="s">
        <v>70</v>
      </c>
      <c r="E1408" s="46"/>
      <c r="F1408" s="46"/>
      <c r="G1408" s="35"/>
      <c r="H1408" s="35"/>
      <c r="I1408" s="35"/>
      <c r="J1408" s="35"/>
      <c r="K1408" s="35"/>
      <c r="L1408" s="35"/>
      <c r="M1408" s="37"/>
    </row>
    <row r="1409" spans="1:13" s="10" customFormat="1" ht="15.75">
      <c r="A1409" s="146"/>
      <c r="B1409" s="35"/>
      <c r="C1409" s="35"/>
      <c r="D1409" s="160" t="s">
        <v>71</v>
      </c>
      <c r="E1409" s="35"/>
      <c r="F1409" s="35"/>
      <c r="G1409" s="160"/>
      <c r="H1409" s="160"/>
      <c r="I1409" s="160"/>
      <c r="J1409" s="35"/>
      <c r="K1409" s="35"/>
      <c r="L1409" s="35"/>
      <c r="M1409" s="37"/>
    </row>
    <row r="1410" spans="1:13" s="10" customFormat="1" ht="15.75">
      <c r="A1410" s="146"/>
      <c r="B1410" s="35"/>
      <c r="C1410" s="35"/>
      <c r="D1410" s="161" t="s">
        <v>79</v>
      </c>
      <c r="E1410" s="35"/>
      <c r="F1410" s="35"/>
      <c r="G1410" s="161"/>
      <c r="H1410" s="161"/>
      <c r="I1410" s="161"/>
      <c r="J1410" s="35"/>
      <c r="K1410" s="35"/>
      <c r="L1410" s="35"/>
      <c r="M1410" s="37"/>
    </row>
    <row r="1411" spans="1:13" s="10" customFormat="1" ht="15.75">
      <c r="A1411" s="162"/>
      <c r="B1411" s="55"/>
      <c r="C1411" s="55"/>
      <c r="D1411" s="35" t="s">
        <v>73</v>
      </c>
      <c r="E1411" s="35"/>
      <c r="F1411" s="35"/>
      <c r="G1411" s="35"/>
      <c r="H1411" s="35"/>
      <c r="I1411" s="35"/>
      <c r="J1411" s="55"/>
      <c r="K1411" s="55"/>
      <c r="L1411" s="55"/>
      <c r="M1411" s="58"/>
    </row>
    <row r="1412" spans="1:13" s="27" customFormat="1" ht="12.75">
      <c r="A1412" s="163"/>
      <c r="B1412" s="50"/>
      <c r="C1412" s="50"/>
      <c r="D1412" s="50"/>
      <c r="E1412" s="148"/>
      <c r="F1412" s="148"/>
      <c r="G1412" s="148"/>
      <c r="H1412" s="148"/>
      <c r="I1412" s="148"/>
      <c r="J1412" s="50"/>
      <c r="K1412" s="50"/>
      <c r="L1412" s="50"/>
      <c r="M1412" s="51"/>
    </row>
    <row r="1413" spans="1:13" s="167" customFormat="1" ht="12.75">
      <c r="A1413" s="164" t="s">
        <v>80</v>
      </c>
      <c r="B1413" s="165"/>
      <c r="C1413" s="165"/>
      <c r="D1413" s="166"/>
      <c r="E1413" s="166"/>
      <c r="F1413" s="166"/>
      <c r="G1413" s="166"/>
      <c r="H1413" s="166"/>
      <c r="I1413" s="714"/>
      <c r="J1413" s="714"/>
      <c r="K1413" s="714"/>
      <c r="L1413" s="714"/>
      <c r="M1413" s="715"/>
    </row>
    <row r="1414" spans="1:13" s="167" customFormat="1" ht="13.5" thickBot="1">
      <c r="A1414" s="168" t="s">
        <v>81</v>
      </c>
      <c r="B1414" s="169"/>
      <c r="C1414" s="169"/>
      <c r="D1414" s="170"/>
      <c r="E1414" s="170"/>
      <c r="F1414" s="170"/>
      <c r="G1414" s="170"/>
      <c r="H1414" s="170"/>
      <c r="I1414" s="716"/>
      <c r="J1414" s="716"/>
      <c r="K1414" s="716"/>
      <c r="L1414" s="716"/>
      <c r="M1414" s="717"/>
    </row>
    <row r="1415" spans="1:13">
      <c r="A1415" s="803"/>
      <c r="B1415" s="804"/>
      <c r="C1415" s="809"/>
      <c r="D1415" s="809"/>
      <c r="E1415" s="809"/>
      <c r="F1415" s="809"/>
      <c r="G1415" s="809"/>
      <c r="H1415" s="809"/>
      <c r="I1415" s="810"/>
      <c r="J1415" s="811" t="s">
        <v>7</v>
      </c>
      <c r="K1415" s="813"/>
      <c r="L1415" s="814"/>
      <c r="M1415" s="815"/>
    </row>
    <row r="1416" spans="1:13">
      <c r="A1416" s="805"/>
      <c r="B1416" s="806"/>
      <c r="C1416" s="819" t="s">
        <v>8</v>
      </c>
      <c r="D1416" s="819"/>
      <c r="E1416" s="819"/>
      <c r="F1416" s="819"/>
      <c r="G1416" s="819"/>
      <c r="H1416" s="819"/>
      <c r="I1416" s="820"/>
      <c r="J1416" s="812"/>
      <c r="K1416" s="816"/>
      <c r="L1416" s="817"/>
      <c r="M1416" s="818"/>
    </row>
    <row r="1417" spans="1:13">
      <c r="A1417" s="805"/>
      <c r="B1417" s="806"/>
      <c r="C1417" s="819" t="s">
        <v>0</v>
      </c>
      <c r="D1417" s="819"/>
      <c r="E1417" s="819"/>
      <c r="F1417" s="819"/>
      <c r="G1417" s="819"/>
      <c r="H1417" s="819"/>
      <c r="I1417" s="820"/>
      <c r="J1417" s="821" t="s">
        <v>9</v>
      </c>
      <c r="K1417" s="833"/>
      <c r="L1417" s="834"/>
      <c r="M1417" s="835"/>
    </row>
    <row r="1418" spans="1:13">
      <c r="A1418" s="805"/>
      <c r="B1418" s="806"/>
      <c r="C1418" s="819" t="s">
        <v>10</v>
      </c>
      <c r="D1418" s="819"/>
      <c r="E1418" s="819"/>
      <c r="F1418" s="819"/>
      <c r="G1418" s="819"/>
      <c r="H1418" s="819"/>
      <c r="I1418" s="820"/>
      <c r="J1418" s="822"/>
      <c r="K1418" s="836"/>
      <c r="L1418" s="837"/>
      <c r="M1418" s="838"/>
    </row>
    <row r="1419" spans="1:13">
      <c r="A1419" s="805"/>
      <c r="B1419" s="806"/>
      <c r="C1419" s="819" t="s">
        <v>11</v>
      </c>
      <c r="D1419" s="819"/>
      <c r="E1419" s="819"/>
      <c r="F1419" s="819"/>
      <c r="G1419" s="819"/>
      <c r="H1419" s="819"/>
      <c r="I1419" s="820"/>
      <c r="J1419" s="821" t="s">
        <v>12</v>
      </c>
      <c r="K1419" s="840"/>
      <c r="L1419" s="840" t="s">
        <v>13</v>
      </c>
      <c r="M1419" s="842"/>
    </row>
    <row r="1420" spans="1:13" ht="17.25" thickBot="1">
      <c r="A1420" s="807"/>
      <c r="B1420" s="808"/>
      <c r="C1420" s="2"/>
      <c r="D1420" s="2"/>
      <c r="E1420" s="2"/>
      <c r="F1420" s="2"/>
      <c r="G1420" s="2"/>
      <c r="H1420" s="2"/>
      <c r="I1420" s="3"/>
      <c r="J1420" s="839"/>
      <c r="K1420" s="841"/>
      <c r="L1420" s="841"/>
      <c r="M1420" s="843"/>
    </row>
    <row r="1421" spans="1:13" s="10" customFormat="1" ht="15.75">
      <c r="A1421" s="4"/>
      <c r="B1421" s="5"/>
      <c r="C1421" s="5"/>
      <c r="D1421" s="5"/>
      <c r="E1421" s="5"/>
      <c r="F1421" s="5"/>
      <c r="G1421" s="6"/>
      <c r="H1421" s="5"/>
      <c r="I1421" s="5"/>
      <c r="J1421" s="7" t="s">
        <v>14</v>
      </c>
      <c r="K1421" s="8"/>
      <c r="L1421" s="8"/>
      <c r="M1421" s="9"/>
    </row>
    <row r="1422" spans="1:13" s="10" customFormat="1" ht="15.75">
      <c r="A1422" s="11"/>
      <c r="B1422" s="12"/>
      <c r="C1422" s="12"/>
      <c r="D1422" s="12"/>
      <c r="E1422" s="12"/>
      <c r="F1422" s="12"/>
      <c r="G1422" s="13"/>
      <c r="H1422" s="12"/>
      <c r="I1422" s="12"/>
      <c r="J1422" s="14"/>
      <c r="K1422" s="15" t="s">
        <v>15</v>
      </c>
      <c r="L1422" s="15" t="s">
        <v>16</v>
      </c>
      <c r="M1422" s="16" t="s">
        <v>17</v>
      </c>
    </row>
    <row r="1423" spans="1:13" s="10" customFormat="1" ht="15.75">
      <c r="A1423" s="823" t="s">
        <v>18</v>
      </c>
      <c r="B1423" s="824"/>
      <c r="C1423" s="824"/>
      <c r="D1423" s="824"/>
      <c r="E1423" s="12" t="s">
        <v>19</v>
      </c>
      <c r="F1423" s="12"/>
      <c r="G1423" s="17"/>
      <c r="H1423" s="825" t="s">
        <v>20</v>
      </c>
      <c r="I1423" s="825"/>
      <c r="J1423" s="18" t="s">
        <v>19</v>
      </c>
      <c r="K1423" s="15"/>
      <c r="L1423" s="15"/>
      <c r="M1423" s="16"/>
    </row>
    <row r="1424" spans="1:13" s="10" customFormat="1" ht="15.75">
      <c r="A1424" s="19" t="s">
        <v>21</v>
      </c>
      <c r="B1424" s="20"/>
      <c r="C1424" s="826"/>
      <c r="D1424" s="826"/>
      <c r="E1424" s="187"/>
      <c r="F1424" s="21"/>
      <c r="G1424" s="20"/>
      <c r="H1424" s="17"/>
      <c r="I1424" s="22" t="s">
        <v>22</v>
      </c>
      <c r="J1424" s="23"/>
      <c r="K1424" s="187"/>
      <c r="L1424" s="187"/>
      <c r="M1424" s="24"/>
    </row>
    <row r="1425" spans="1:13" s="27" customFormat="1" ht="13.5" thickBot="1">
      <c r="A1425" s="25"/>
      <c r="B1425" s="26"/>
      <c r="C1425" s="188"/>
      <c r="D1425" s="188"/>
      <c r="E1425" s="188"/>
      <c r="F1425" s="188"/>
      <c r="G1425" s="26"/>
      <c r="H1425" s="188"/>
      <c r="I1425" s="26"/>
      <c r="J1425" s="188"/>
      <c r="K1425" s="827"/>
      <c r="L1425" s="827"/>
      <c r="M1425" s="828"/>
    </row>
    <row r="1426" spans="1:13" s="27" customFormat="1" ht="12.75">
      <c r="A1426" s="28"/>
      <c r="B1426" s="29"/>
      <c r="C1426" s="29"/>
      <c r="D1426" s="29"/>
      <c r="E1426" s="29"/>
      <c r="F1426" s="29"/>
      <c r="G1426" s="29"/>
      <c r="H1426" s="29"/>
      <c r="I1426" s="29"/>
      <c r="J1426" s="29"/>
      <c r="K1426" s="29"/>
      <c r="L1426" s="29"/>
      <c r="M1426" s="30"/>
    </row>
    <row r="1427" spans="1:13" s="10" customFormat="1" ht="15.75">
      <c r="A1427" s="31" t="s">
        <v>23</v>
      </c>
      <c r="B1427" s="32"/>
      <c r="C1427" s="33" t="s">
        <v>13</v>
      </c>
      <c r="D1427" s="34"/>
      <c r="E1427" s="35"/>
      <c r="F1427" s="35"/>
      <c r="G1427" s="36"/>
      <c r="H1427" s="36"/>
      <c r="I1427" s="36"/>
      <c r="J1427" s="36"/>
      <c r="K1427" s="36"/>
      <c r="L1427" s="36"/>
      <c r="M1427" s="37"/>
    </row>
    <row r="1428" spans="1:13" s="10" customFormat="1" ht="15.75">
      <c r="A1428" s="38" t="s">
        <v>24</v>
      </c>
      <c r="B1428" s="39"/>
      <c r="C1428" s="829" t="e">
        <f>+C1327</f>
        <v>#REF!</v>
      </c>
      <c r="D1428" s="829"/>
      <c r="E1428" s="829"/>
      <c r="F1428" s="829"/>
      <c r="G1428" s="829"/>
      <c r="H1428" s="829"/>
      <c r="I1428" s="829"/>
      <c r="J1428" s="829"/>
      <c r="K1428" s="829"/>
      <c r="L1428" s="829"/>
      <c r="M1428" s="830"/>
    </row>
    <row r="1429" spans="1:13" s="10" customFormat="1" ht="15.75">
      <c r="A1429" s="38"/>
      <c r="B1429" s="39"/>
      <c r="C1429" s="829"/>
      <c r="D1429" s="829"/>
      <c r="E1429" s="829"/>
      <c r="F1429" s="829"/>
      <c r="G1429" s="829"/>
      <c r="H1429" s="829"/>
      <c r="I1429" s="829"/>
      <c r="J1429" s="829"/>
      <c r="K1429" s="829"/>
      <c r="L1429" s="829"/>
      <c r="M1429" s="830"/>
    </row>
    <row r="1430" spans="1:13" s="27" customFormat="1" ht="12.75">
      <c r="A1430" s="40"/>
      <c r="B1430" s="41"/>
      <c r="C1430" s="42"/>
      <c r="D1430" s="42"/>
      <c r="E1430" s="42"/>
      <c r="F1430" s="42"/>
      <c r="G1430" s="42"/>
      <c r="H1430" s="42"/>
      <c r="I1430" s="42"/>
      <c r="J1430" s="42"/>
      <c r="K1430" s="42"/>
      <c r="L1430" s="42"/>
      <c r="M1430" s="43"/>
    </row>
    <row r="1431" spans="1:13" s="10" customFormat="1" ht="15.75">
      <c r="A1431" s="38" t="s">
        <v>25</v>
      </c>
      <c r="B1431" s="44"/>
      <c r="C1431" s="45"/>
      <c r="D1431" s="45"/>
      <c r="E1431" s="45"/>
      <c r="F1431" s="45"/>
      <c r="G1431" s="45"/>
      <c r="H1431" s="46"/>
      <c r="I1431" s="33" t="s">
        <v>26</v>
      </c>
      <c r="J1431" s="45"/>
      <c r="K1431" s="45"/>
      <c r="L1431" s="45"/>
      <c r="M1431" s="47"/>
    </row>
    <row r="1432" spans="1:13" s="27" customFormat="1" ht="12.75">
      <c r="A1432" s="40"/>
      <c r="B1432" s="41"/>
      <c r="C1432" s="42"/>
      <c r="D1432" s="42"/>
      <c r="E1432" s="42"/>
      <c r="F1432" s="42"/>
      <c r="G1432" s="42"/>
      <c r="H1432" s="42"/>
      <c r="I1432" s="42"/>
      <c r="J1432" s="42"/>
      <c r="K1432" s="42"/>
      <c r="L1432" s="42"/>
      <c r="M1432" s="43"/>
    </row>
    <row r="1433" spans="1:13" s="10" customFormat="1" ht="15.75">
      <c r="A1433" s="38" t="s">
        <v>27</v>
      </c>
      <c r="B1433" s="44"/>
      <c r="C1433" s="48"/>
      <c r="D1433" s="48"/>
      <c r="E1433" s="48"/>
      <c r="F1433" s="48"/>
      <c r="G1433" s="48"/>
      <c r="H1433" s="48"/>
      <c r="I1433" s="48"/>
      <c r="J1433" s="48"/>
      <c r="K1433" s="48"/>
      <c r="L1433" s="48"/>
      <c r="M1433" s="49"/>
    </row>
    <row r="1434" spans="1:13" s="27" customFormat="1" ht="12.75">
      <c r="A1434" s="40"/>
      <c r="B1434" s="41"/>
      <c r="C1434" s="50"/>
      <c r="D1434" s="50"/>
      <c r="E1434" s="50"/>
      <c r="F1434" s="50"/>
      <c r="G1434" s="50"/>
      <c r="H1434" s="50"/>
      <c r="I1434" s="50"/>
      <c r="J1434" s="50"/>
      <c r="K1434" s="50"/>
      <c r="L1434" s="50"/>
      <c r="M1434" s="51"/>
    </row>
    <row r="1435" spans="1:13" s="10" customFormat="1" ht="15.75">
      <c r="A1435" s="38" t="s">
        <v>28</v>
      </c>
      <c r="B1435" s="44"/>
      <c r="C1435" s="48"/>
      <c r="D1435" s="48"/>
      <c r="E1435" s="48"/>
      <c r="F1435" s="48"/>
      <c r="G1435" s="48"/>
      <c r="H1435" s="48"/>
      <c r="I1435" s="48"/>
      <c r="J1435" s="52" t="s">
        <v>29</v>
      </c>
      <c r="K1435" s="53"/>
      <c r="L1435" s="52" t="s">
        <v>13</v>
      </c>
      <c r="M1435" s="54"/>
    </row>
    <row r="1436" spans="1:13" s="27" customFormat="1" ht="12.75">
      <c r="A1436" s="40"/>
      <c r="B1436" s="41"/>
      <c r="C1436" s="50"/>
      <c r="D1436" s="50"/>
      <c r="E1436" s="50"/>
      <c r="F1436" s="50"/>
      <c r="G1436" s="50"/>
      <c r="H1436" s="50"/>
      <c r="I1436" s="50"/>
      <c r="J1436" s="50"/>
      <c r="K1436" s="50"/>
      <c r="L1436" s="50"/>
      <c r="M1436" s="51"/>
    </row>
    <row r="1437" spans="1:13" s="10" customFormat="1" ht="15.75">
      <c r="A1437" s="38" t="s">
        <v>30</v>
      </c>
      <c r="B1437" s="39"/>
      <c r="C1437" s="55"/>
      <c r="D1437" s="55"/>
      <c r="E1437" s="56"/>
      <c r="F1437" s="57"/>
      <c r="G1437" s="46"/>
      <c r="H1437" s="48"/>
      <c r="I1437" s="48"/>
      <c r="J1437" s="35"/>
      <c r="K1437" s="55"/>
      <c r="L1437" s="55"/>
      <c r="M1437" s="58"/>
    </row>
    <row r="1438" spans="1:13" s="10" customFormat="1" ht="15.75">
      <c r="A1438" s="59"/>
      <c r="B1438" s="60"/>
      <c r="C1438" s="189"/>
      <c r="D1438" s="189"/>
      <c r="E1438" s="831" t="s">
        <v>31</v>
      </c>
      <c r="F1438" s="832"/>
      <c r="G1438" s="832"/>
      <c r="H1438" s="189" t="s">
        <v>16</v>
      </c>
      <c r="I1438" s="189" t="s">
        <v>17</v>
      </c>
      <c r="J1438" s="61"/>
      <c r="K1438" s="189"/>
      <c r="L1438" s="189"/>
      <c r="M1438" s="62"/>
    </row>
    <row r="1439" spans="1:13" s="10" customFormat="1" ht="15.75">
      <c r="A1439" s="786" t="s">
        <v>32</v>
      </c>
      <c r="B1439" s="787"/>
      <c r="C1439" s="787"/>
      <c r="D1439" s="787"/>
      <c r="E1439" s="787"/>
      <c r="F1439" s="787"/>
      <c r="G1439" s="787"/>
      <c r="H1439" s="787"/>
      <c r="I1439" s="787"/>
      <c r="J1439" s="787"/>
      <c r="K1439" s="787"/>
      <c r="L1439" s="787"/>
      <c r="M1439" s="788"/>
    </row>
    <row r="1440" spans="1:13" s="27" customFormat="1" ht="13.5" thickBot="1">
      <c r="A1440" s="63"/>
      <c r="B1440" s="64"/>
      <c r="C1440" s="64"/>
      <c r="D1440" s="64"/>
      <c r="E1440" s="64"/>
      <c r="F1440" s="64"/>
      <c r="G1440" s="64"/>
      <c r="H1440" s="64"/>
      <c r="I1440" s="64"/>
      <c r="J1440" s="64"/>
      <c r="K1440" s="64"/>
      <c r="L1440" s="64"/>
      <c r="M1440" s="65"/>
    </row>
    <row r="1441" spans="1:13" s="10" customFormat="1" ht="32.25" thickBot="1">
      <c r="A1441" s="66" t="s">
        <v>1</v>
      </c>
      <c r="B1441" s="789" t="s">
        <v>33</v>
      </c>
      <c r="C1441" s="790"/>
      <c r="D1441" s="790"/>
      <c r="E1441" s="790"/>
      <c r="F1441" s="790"/>
      <c r="G1441" s="790"/>
      <c r="H1441" s="790"/>
      <c r="I1441" s="67"/>
      <c r="J1441" s="68" t="s">
        <v>34</v>
      </c>
      <c r="K1441" s="791" t="s">
        <v>35</v>
      </c>
      <c r="L1441" s="792"/>
      <c r="M1441" s="66" t="s">
        <v>36</v>
      </c>
    </row>
    <row r="1442" spans="1:13" s="10" customFormat="1" ht="33" customHeight="1" thickBot="1">
      <c r="A1442" s="69"/>
      <c r="B1442" s="793" t="e">
        <f>+#REF!</f>
        <v>#REF!</v>
      </c>
      <c r="C1442" s="794"/>
      <c r="D1442" s="794"/>
      <c r="E1442" s="794"/>
      <c r="F1442" s="794"/>
      <c r="G1442" s="794"/>
      <c r="H1442" s="794"/>
      <c r="I1442" s="795"/>
      <c r="J1442" s="70"/>
      <c r="K1442" s="796" t="e">
        <f>+#REF!</f>
        <v>#REF!</v>
      </c>
      <c r="L1442" s="797"/>
      <c r="M1442" s="71" t="e">
        <f>+#REF!</f>
        <v>#REF!</v>
      </c>
    </row>
    <row r="1443" spans="1:13" s="10" customFormat="1" ht="15.75">
      <c r="A1443" s="72"/>
      <c r="B1443" s="73"/>
      <c r="C1443" s="73"/>
      <c r="D1443" s="73"/>
      <c r="E1443" s="73"/>
      <c r="F1443" s="73"/>
      <c r="G1443" s="73"/>
      <c r="H1443" s="73"/>
      <c r="I1443" s="73"/>
      <c r="J1443" s="73"/>
      <c r="K1443" s="73"/>
      <c r="L1443" s="73"/>
      <c r="M1443" s="74"/>
    </row>
    <row r="1444" spans="1:13" s="10" customFormat="1" thickBot="1">
      <c r="A1444" s="75" t="s">
        <v>37</v>
      </c>
      <c r="B1444" s="76"/>
      <c r="C1444" s="76"/>
      <c r="D1444" s="76"/>
      <c r="E1444" s="76"/>
      <c r="F1444" s="76"/>
      <c r="G1444" s="76"/>
      <c r="H1444" s="76"/>
      <c r="I1444" s="76"/>
      <c r="J1444" s="76"/>
      <c r="K1444" s="76"/>
      <c r="L1444" s="76"/>
      <c r="M1444" s="77"/>
    </row>
    <row r="1445" spans="1:13" s="10" customFormat="1" thickBot="1">
      <c r="A1445" s="798" t="s">
        <v>33</v>
      </c>
      <c r="B1445" s="799"/>
      <c r="C1445" s="799"/>
      <c r="D1445" s="799"/>
      <c r="E1445" s="799"/>
      <c r="F1445" s="799"/>
      <c r="G1445" s="800"/>
      <c r="H1445" s="801" t="s">
        <v>38</v>
      </c>
      <c r="I1445" s="800"/>
      <c r="J1445" s="78" t="s">
        <v>39</v>
      </c>
      <c r="K1445" s="801" t="s">
        <v>40</v>
      </c>
      <c r="L1445" s="800"/>
      <c r="M1445" s="79" t="s">
        <v>41</v>
      </c>
    </row>
    <row r="1446" spans="1:13" s="10" customFormat="1" ht="15.75">
      <c r="A1446" s="779"/>
      <c r="B1446" s="780"/>
      <c r="C1446" s="780"/>
      <c r="D1446" s="780"/>
      <c r="E1446" s="780"/>
      <c r="F1446" s="780"/>
      <c r="G1446" s="781"/>
      <c r="H1446" s="782"/>
      <c r="I1446" s="783"/>
      <c r="J1446" s="80"/>
      <c r="K1446" s="784"/>
      <c r="L1446" s="785"/>
      <c r="M1446" s="81">
        <f t="shared" ref="M1446:M1451" si="19">+J1446*K1446</f>
        <v>0</v>
      </c>
    </row>
    <row r="1447" spans="1:13" s="10" customFormat="1" ht="15.75">
      <c r="A1447" s="770"/>
      <c r="B1447" s="771"/>
      <c r="C1447" s="771"/>
      <c r="D1447" s="771"/>
      <c r="E1447" s="771"/>
      <c r="F1447" s="771"/>
      <c r="G1447" s="772"/>
      <c r="H1447" s="768"/>
      <c r="I1447" s="768"/>
      <c r="J1447" s="80"/>
      <c r="K1447" s="769"/>
      <c r="L1447" s="769"/>
      <c r="M1447" s="81">
        <f t="shared" si="19"/>
        <v>0</v>
      </c>
    </row>
    <row r="1448" spans="1:13" s="10" customFormat="1" ht="15.75">
      <c r="A1448" s="770"/>
      <c r="B1448" s="771"/>
      <c r="C1448" s="771"/>
      <c r="D1448" s="771"/>
      <c r="E1448" s="771"/>
      <c r="F1448" s="771"/>
      <c r="G1448" s="772"/>
      <c r="H1448" s="768"/>
      <c r="I1448" s="768"/>
      <c r="J1448" s="80"/>
      <c r="K1448" s="769"/>
      <c r="L1448" s="769"/>
      <c r="M1448" s="81">
        <f t="shared" si="19"/>
        <v>0</v>
      </c>
    </row>
    <row r="1449" spans="1:13" s="10" customFormat="1" ht="15.75">
      <c r="A1449" s="770"/>
      <c r="B1449" s="771"/>
      <c r="C1449" s="771"/>
      <c r="D1449" s="771"/>
      <c r="E1449" s="771"/>
      <c r="F1449" s="771"/>
      <c r="G1449" s="772"/>
      <c r="H1449" s="768"/>
      <c r="I1449" s="768"/>
      <c r="J1449" s="82"/>
      <c r="K1449" s="769"/>
      <c r="L1449" s="769"/>
      <c r="M1449" s="81">
        <f t="shared" si="19"/>
        <v>0</v>
      </c>
    </row>
    <row r="1450" spans="1:13" s="10" customFormat="1" ht="15.75">
      <c r="A1450" s="770"/>
      <c r="B1450" s="771"/>
      <c r="C1450" s="771"/>
      <c r="D1450" s="802"/>
      <c r="E1450" s="771"/>
      <c r="F1450" s="771"/>
      <c r="G1450" s="772"/>
      <c r="H1450" s="768"/>
      <c r="I1450" s="768"/>
      <c r="J1450" s="82"/>
      <c r="K1450" s="769"/>
      <c r="L1450" s="769"/>
      <c r="M1450" s="81">
        <f t="shared" si="19"/>
        <v>0</v>
      </c>
    </row>
    <row r="1451" spans="1:13" s="10" customFormat="1" ht="15.75">
      <c r="A1451" s="766"/>
      <c r="B1451" s="767"/>
      <c r="C1451" s="767"/>
      <c r="D1451" s="83"/>
      <c r="E1451" s="84"/>
      <c r="F1451" s="84"/>
      <c r="G1451" s="85"/>
      <c r="H1451" s="768"/>
      <c r="I1451" s="768"/>
      <c r="J1451" s="86"/>
      <c r="K1451" s="769"/>
      <c r="L1451" s="769"/>
      <c r="M1451" s="81">
        <f t="shared" si="19"/>
        <v>0</v>
      </c>
    </row>
    <row r="1452" spans="1:13" s="10" customFormat="1" thickBot="1">
      <c r="A1452" s="770" t="s">
        <v>43</v>
      </c>
      <c r="B1452" s="771"/>
      <c r="C1452" s="771"/>
      <c r="D1452" s="771"/>
      <c r="E1452" s="771"/>
      <c r="F1452" s="771"/>
      <c r="G1452" s="772"/>
      <c r="H1452" s="773"/>
      <c r="I1452" s="774"/>
      <c r="J1452" s="87"/>
      <c r="K1452" s="775">
        <v>0.05</v>
      </c>
      <c r="L1452" s="776"/>
      <c r="M1452" s="88">
        <f>M1477*K1452</f>
        <v>1000</v>
      </c>
    </row>
    <row r="1453" spans="1:13" s="10" customFormat="1" thickBot="1">
      <c r="A1453" s="724" t="s">
        <v>44</v>
      </c>
      <c r="B1453" s="725"/>
      <c r="C1453" s="725"/>
      <c r="D1453" s="725"/>
      <c r="E1453" s="725"/>
      <c r="F1453" s="725"/>
      <c r="G1453" s="725"/>
      <c r="H1453" s="725"/>
      <c r="I1453" s="725"/>
      <c r="J1453" s="725"/>
      <c r="K1453" s="725"/>
      <c r="L1453" s="726"/>
      <c r="M1453" s="173">
        <f>SUM(M1446:M1452)</f>
        <v>1000</v>
      </c>
    </row>
    <row r="1454" spans="1:13" s="27" customFormat="1" ht="12.75">
      <c r="A1454" s="90"/>
      <c r="B1454" s="64"/>
      <c r="C1454" s="64"/>
      <c r="D1454" s="64"/>
      <c r="E1454" s="64"/>
      <c r="F1454" s="64"/>
      <c r="G1454" s="64"/>
      <c r="H1454" s="64"/>
      <c r="I1454" s="64"/>
      <c r="J1454" s="64"/>
      <c r="K1454" s="64"/>
      <c r="L1454" s="64"/>
      <c r="M1454" s="65"/>
    </row>
    <row r="1455" spans="1:13" s="10" customFormat="1" thickBot="1">
      <c r="A1455" s="91" t="s">
        <v>45</v>
      </c>
      <c r="B1455" s="92"/>
      <c r="C1455" s="92"/>
      <c r="D1455" s="92"/>
      <c r="E1455" s="92"/>
      <c r="F1455" s="92"/>
      <c r="G1455" s="92"/>
      <c r="H1455" s="92"/>
      <c r="I1455" s="92"/>
      <c r="J1455" s="92"/>
      <c r="K1455" s="92"/>
      <c r="L1455" s="92"/>
      <c r="M1455" s="93"/>
    </row>
    <row r="1456" spans="1:13" s="10" customFormat="1" ht="15.75">
      <c r="A1456" s="752" t="s">
        <v>33</v>
      </c>
      <c r="B1456" s="753"/>
      <c r="C1456" s="753"/>
      <c r="D1456" s="753"/>
      <c r="E1456" s="753"/>
      <c r="F1456" s="753"/>
      <c r="G1456" s="753"/>
      <c r="H1456" s="777"/>
      <c r="I1456" s="185" t="s">
        <v>35</v>
      </c>
      <c r="J1456" s="94" t="s">
        <v>36</v>
      </c>
      <c r="K1456" s="778" t="s">
        <v>46</v>
      </c>
      <c r="L1456" s="777"/>
      <c r="M1456" s="95" t="s">
        <v>41</v>
      </c>
    </row>
    <row r="1457" spans="1:13" s="10" customFormat="1" ht="15.75">
      <c r="A1457" s="738" t="s">
        <v>147</v>
      </c>
      <c r="B1457" s="739"/>
      <c r="C1457" s="739"/>
      <c r="D1457" s="739"/>
      <c r="E1457" s="739"/>
      <c r="F1457" s="739"/>
      <c r="G1457" s="739"/>
      <c r="H1457" s="740"/>
      <c r="I1457" s="53" t="s">
        <v>103</v>
      </c>
      <c r="J1457" s="98">
        <v>1</v>
      </c>
      <c r="K1457" s="741">
        <f>152900*1.2</f>
        <v>183480</v>
      </c>
      <c r="L1457" s="742"/>
      <c r="M1457" s="171">
        <f>+J1457*K1457</f>
        <v>183480</v>
      </c>
    </row>
    <row r="1458" spans="1:13" s="10" customFormat="1" ht="15.75">
      <c r="A1458" s="738" t="s">
        <v>148</v>
      </c>
      <c r="B1458" s="739"/>
      <c r="C1458" s="739"/>
      <c r="D1458" s="739"/>
      <c r="E1458" s="739"/>
      <c r="F1458" s="739"/>
      <c r="G1458" s="739"/>
      <c r="H1458" s="740"/>
      <c r="I1458" s="53" t="s">
        <v>6</v>
      </c>
      <c r="J1458" s="98">
        <v>1</v>
      </c>
      <c r="K1458" s="741">
        <v>9000</v>
      </c>
      <c r="L1458" s="742"/>
      <c r="M1458" s="171">
        <f>+J1458*K1458</f>
        <v>9000</v>
      </c>
    </row>
    <row r="1459" spans="1:13" s="10" customFormat="1" ht="15.75">
      <c r="A1459" s="738"/>
      <c r="B1459" s="739"/>
      <c r="C1459" s="739"/>
      <c r="D1459" s="739"/>
      <c r="E1459" s="739"/>
      <c r="F1459" s="739"/>
      <c r="G1459" s="739"/>
      <c r="H1459" s="740"/>
      <c r="I1459" s="53"/>
      <c r="J1459" s="98"/>
      <c r="K1459" s="741"/>
      <c r="L1459" s="742"/>
      <c r="M1459" s="171">
        <f>+J1459*K1459</f>
        <v>0</v>
      </c>
    </row>
    <row r="1460" spans="1:13" s="10" customFormat="1" ht="15.75">
      <c r="A1460" s="738"/>
      <c r="B1460" s="739"/>
      <c r="C1460" s="739"/>
      <c r="D1460" s="739"/>
      <c r="E1460" s="739"/>
      <c r="F1460" s="739"/>
      <c r="G1460" s="739"/>
      <c r="H1460" s="740"/>
      <c r="I1460" s="53"/>
      <c r="J1460" s="98"/>
      <c r="K1460" s="741"/>
      <c r="L1460" s="742"/>
      <c r="M1460" s="171">
        <f>+J1460*K1460</f>
        <v>0</v>
      </c>
    </row>
    <row r="1461" spans="1:13" s="10" customFormat="1" ht="15.75">
      <c r="A1461" s="738"/>
      <c r="B1461" s="739"/>
      <c r="C1461" s="739"/>
      <c r="D1461" s="739"/>
      <c r="E1461" s="739"/>
      <c r="F1461" s="739"/>
      <c r="G1461" s="739"/>
      <c r="H1461" s="740"/>
      <c r="I1461" s="53"/>
      <c r="J1461" s="98"/>
      <c r="K1461" s="741"/>
      <c r="L1461" s="742"/>
      <c r="M1461" s="171">
        <f>+J1461*K1461</f>
        <v>0</v>
      </c>
    </row>
    <row r="1462" spans="1:13" s="10" customFormat="1" thickBot="1">
      <c r="A1462" s="743"/>
      <c r="B1462" s="744"/>
      <c r="C1462" s="744"/>
      <c r="D1462" s="744"/>
      <c r="E1462" s="744"/>
      <c r="F1462" s="744"/>
      <c r="G1462" s="744"/>
      <c r="H1462" s="745"/>
      <c r="I1462" s="102"/>
      <c r="J1462" s="103"/>
      <c r="K1462" s="741"/>
      <c r="L1462" s="742"/>
      <c r="M1462" s="172"/>
    </row>
    <row r="1463" spans="1:13" s="10" customFormat="1" thickBot="1">
      <c r="A1463" s="724" t="s">
        <v>44</v>
      </c>
      <c r="B1463" s="725"/>
      <c r="C1463" s="725"/>
      <c r="D1463" s="725"/>
      <c r="E1463" s="725"/>
      <c r="F1463" s="725"/>
      <c r="G1463" s="725"/>
      <c r="H1463" s="725"/>
      <c r="I1463" s="725"/>
      <c r="J1463" s="725"/>
      <c r="K1463" s="725"/>
      <c r="L1463" s="726"/>
      <c r="M1463" s="173">
        <f>SUM(M1457:M1462)</f>
        <v>192480</v>
      </c>
    </row>
    <row r="1464" spans="1:13" s="27" customFormat="1" ht="12.75">
      <c r="A1464" s="63"/>
      <c r="B1464" s="64"/>
      <c r="C1464" s="64"/>
      <c r="D1464" s="64"/>
      <c r="E1464" s="64"/>
      <c r="F1464" s="64"/>
      <c r="G1464" s="64"/>
      <c r="H1464" s="64"/>
      <c r="I1464" s="64"/>
      <c r="J1464" s="64"/>
      <c r="K1464" s="64"/>
      <c r="L1464" s="64"/>
      <c r="M1464" s="65"/>
    </row>
    <row r="1465" spans="1:13" s="10" customFormat="1" thickBot="1">
      <c r="A1465" s="91" t="s">
        <v>47</v>
      </c>
      <c r="B1465" s="92"/>
      <c r="C1465" s="92"/>
      <c r="D1465" s="92"/>
      <c r="E1465" s="92"/>
      <c r="F1465" s="92"/>
      <c r="G1465" s="92"/>
      <c r="H1465" s="92"/>
      <c r="I1465" s="92"/>
      <c r="J1465" s="92"/>
      <c r="K1465" s="92"/>
      <c r="L1465" s="92"/>
      <c r="M1465" s="93"/>
    </row>
    <row r="1466" spans="1:13" s="10" customFormat="1" ht="15.75">
      <c r="A1466" s="727" t="s">
        <v>48</v>
      </c>
      <c r="B1466" s="728"/>
      <c r="C1466" s="728"/>
      <c r="D1466" s="728"/>
      <c r="E1466" s="728"/>
      <c r="F1466" s="729"/>
      <c r="G1466" s="106" t="s">
        <v>35</v>
      </c>
      <c r="H1466" s="107" t="s">
        <v>49</v>
      </c>
      <c r="I1466" s="108" t="s">
        <v>50</v>
      </c>
      <c r="J1466" s="106" t="s">
        <v>51</v>
      </c>
      <c r="K1466" s="730" t="s">
        <v>52</v>
      </c>
      <c r="L1466" s="729"/>
      <c r="M1466" s="109" t="s">
        <v>41</v>
      </c>
    </row>
    <row r="1467" spans="1:13" s="10" customFormat="1" ht="15.75">
      <c r="A1467" s="731"/>
      <c r="B1467" s="732"/>
      <c r="C1467" s="732"/>
      <c r="D1467" s="732"/>
      <c r="E1467" s="732"/>
      <c r="F1467" s="733"/>
      <c r="G1467" s="110" t="s">
        <v>4</v>
      </c>
      <c r="H1467" s="86">
        <v>1</v>
      </c>
      <c r="I1467" s="111">
        <v>1</v>
      </c>
      <c r="J1467" s="86">
        <f>+H1467*I1467</f>
        <v>1</v>
      </c>
      <c r="K1467" s="734">
        <v>3000</v>
      </c>
      <c r="L1467" s="735"/>
      <c r="M1467" s="112">
        <f>J1467*K1467</f>
        <v>3000</v>
      </c>
    </row>
    <row r="1468" spans="1:13" s="10" customFormat="1" ht="15.75">
      <c r="A1468" s="113"/>
      <c r="B1468" s="114"/>
      <c r="C1468" s="114"/>
      <c r="D1468" s="114"/>
      <c r="E1468" s="114"/>
      <c r="F1468" s="114"/>
      <c r="G1468" s="115"/>
      <c r="H1468" s="86"/>
      <c r="I1468" s="86"/>
      <c r="J1468" s="86"/>
      <c r="K1468" s="116"/>
      <c r="L1468" s="117"/>
      <c r="M1468" s="118"/>
    </row>
    <row r="1469" spans="1:13" s="10" customFormat="1" thickBot="1">
      <c r="A1469" s="181"/>
      <c r="B1469" s="182"/>
      <c r="C1469" s="182"/>
      <c r="D1469" s="182"/>
      <c r="E1469" s="182"/>
      <c r="F1469" s="182"/>
      <c r="G1469" s="119"/>
      <c r="H1469" s="119"/>
      <c r="I1469" s="119"/>
      <c r="J1469" s="119"/>
      <c r="K1469" s="736"/>
      <c r="L1469" s="737"/>
      <c r="M1469" s="120"/>
    </row>
    <row r="1470" spans="1:13" s="10" customFormat="1" thickBot="1">
      <c r="A1470" s="756" t="s">
        <v>44</v>
      </c>
      <c r="B1470" s="750"/>
      <c r="C1470" s="750"/>
      <c r="D1470" s="750"/>
      <c r="E1470" s="750"/>
      <c r="F1470" s="750"/>
      <c r="G1470" s="750"/>
      <c r="H1470" s="750"/>
      <c r="I1470" s="750"/>
      <c r="J1470" s="750"/>
      <c r="K1470" s="750"/>
      <c r="L1470" s="751"/>
      <c r="M1470" s="174">
        <f>SUM(M1467:M1469)</f>
        <v>3000</v>
      </c>
    </row>
    <row r="1471" spans="1:13" s="27" customFormat="1" ht="12.75">
      <c r="A1471" s="63"/>
      <c r="B1471" s="64"/>
      <c r="C1471" s="64"/>
      <c r="D1471" s="64"/>
      <c r="E1471" s="64"/>
      <c r="F1471" s="64"/>
      <c r="G1471" s="64"/>
      <c r="H1471" s="64"/>
      <c r="I1471" s="64"/>
      <c r="J1471" s="64"/>
      <c r="K1471" s="64"/>
      <c r="L1471" s="64"/>
      <c r="M1471" s="65"/>
    </row>
    <row r="1472" spans="1:13" s="10" customFormat="1" thickBot="1">
      <c r="A1472" s="91" t="s">
        <v>54</v>
      </c>
      <c r="B1472" s="92"/>
      <c r="C1472" s="92"/>
      <c r="D1472" s="92"/>
      <c r="E1472" s="92"/>
      <c r="F1472" s="92"/>
      <c r="G1472" s="92"/>
      <c r="H1472" s="92"/>
      <c r="I1472" s="92"/>
      <c r="J1472" s="92"/>
      <c r="K1472" s="92"/>
      <c r="L1472" s="92"/>
      <c r="M1472" s="93"/>
    </row>
    <row r="1473" spans="1:13" s="10" customFormat="1" ht="31.5">
      <c r="A1473" s="757" t="s">
        <v>55</v>
      </c>
      <c r="B1473" s="758"/>
      <c r="C1473" s="758"/>
      <c r="D1473" s="758"/>
      <c r="E1473" s="758"/>
      <c r="F1473" s="758"/>
      <c r="G1473" s="758"/>
      <c r="H1473" s="106" t="s">
        <v>56</v>
      </c>
      <c r="I1473" s="108" t="s">
        <v>57</v>
      </c>
      <c r="J1473" s="107" t="s">
        <v>58</v>
      </c>
      <c r="K1473" s="759" t="s">
        <v>40</v>
      </c>
      <c r="L1473" s="760"/>
      <c r="M1473" s="122" t="s">
        <v>41</v>
      </c>
    </row>
    <row r="1474" spans="1:13" s="10" customFormat="1" ht="15.75">
      <c r="A1474" s="761" t="s">
        <v>59</v>
      </c>
      <c r="B1474" s="762"/>
      <c r="C1474" s="762"/>
      <c r="D1474" s="762"/>
      <c r="E1474" s="762"/>
      <c r="F1474" s="762"/>
      <c r="G1474" s="763"/>
      <c r="H1474" s="123">
        <v>38918.91891891892</v>
      </c>
      <c r="I1474" s="124">
        <v>1.85</v>
      </c>
      <c r="J1474" s="125">
        <f>+H1474*I1474</f>
        <v>72000</v>
      </c>
      <c r="K1474" s="764">
        <v>6</v>
      </c>
      <c r="L1474" s="765"/>
      <c r="M1474" s="126">
        <f>J1474/K1474</f>
        <v>12000</v>
      </c>
    </row>
    <row r="1475" spans="1:13" s="10" customFormat="1" ht="15.75">
      <c r="A1475" s="761" t="s">
        <v>60</v>
      </c>
      <c r="B1475" s="762"/>
      <c r="C1475" s="762"/>
      <c r="D1475" s="762"/>
      <c r="E1475" s="762"/>
      <c r="F1475" s="762"/>
      <c r="G1475" s="763"/>
      <c r="H1475" s="123">
        <v>25945.945945945947</v>
      </c>
      <c r="I1475" s="124">
        <v>1.85</v>
      </c>
      <c r="J1475" s="125">
        <f>+H1475*I1475</f>
        <v>48000.000000000007</v>
      </c>
      <c r="K1475" s="764">
        <f>+K1474</f>
        <v>6</v>
      </c>
      <c r="L1475" s="765"/>
      <c r="M1475" s="126">
        <f>J1475/K1475</f>
        <v>8000.0000000000009</v>
      </c>
    </row>
    <row r="1476" spans="1:13" s="10" customFormat="1" thickBot="1">
      <c r="A1476" s="748"/>
      <c r="B1476" s="749"/>
      <c r="C1476" s="749"/>
      <c r="D1476" s="749"/>
      <c r="E1476" s="749"/>
      <c r="F1476" s="749"/>
      <c r="G1476" s="749"/>
      <c r="H1476" s="119"/>
      <c r="I1476" s="119"/>
      <c r="J1476" s="119"/>
      <c r="K1476" s="736"/>
      <c r="L1476" s="737"/>
      <c r="M1476" s="120"/>
    </row>
    <row r="1477" spans="1:13" s="10" customFormat="1" thickBot="1">
      <c r="A1477" s="724" t="s">
        <v>44</v>
      </c>
      <c r="B1477" s="725"/>
      <c r="C1477" s="725"/>
      <c r="D1477" s="725"/>
      <c r="E1477" s="725"/>
      <c r="F1477" s="725"/>
      <c r="G1477" s="725"/>
      <c r="H1477" s="750"/>
      <c r="I1477" s="750"/>
      <c r="J1477" s="750"/>
      <c r="K1477" s="750"/>
      <c r="L1477" s="751"/>
      <c r="M1477" s="174">
        <f>SUM(M1474:M1476)</f>
        <v>20000</v>
      </c>
    </row>
    <row r="1478" spans="1:13" s="27" customFormat="1" ht="13.5" thickBot="1">
      <c r="A1478" s="63"/>
      <c r="B1478" s="64"/>
      <c r="C1478" s="64"/>
      <c r="D1478" s="64"/>
      <c r="E1478" s="64"/>
      <c r="F1478" s="64"/>
      <c r="G1478" s="64"/>
      <c r="H1478" s="64"/>
      <c r="I1478" s="64"/>
      <c r="J1478" s="64"/>
      <c r="K1478" s="64"/>
      <c r="L1478" s="64"/>
      <c r="M1478" s="65"/>
    </row>
    <row r="1479" spans="1:13" s="10" customFormat="1" thickBot="1">
      <c r="A1479" s="724" t="s">
        <v>61</v>
      </c>
      <c r="B1479" s="725"/>
      <c r="C1479" s="725"/>
      <c r="D1479" s="725"/>
      <c r="E1479" s="725"/>
      <c r="F1479" s="725"/>
      <c r="G1479" s="725"/>
      <c r="H1479" s="725"/>
      <c r="I1479" s="725"/>
      <c r="J1479" s="725"/>
      <c r="K1479" s="725"/>
      <c r="L1479" s="726"/>
      <c r="M1479" s="175">
        <f>M1453+M1463+M1470+M1477</f>
        <v>216480</v>
      </c>
    </row>
    <row r="1480" spans="1:13" s="27" customFormat="1" ht="12.75">
      <c r="A1480" s="63"/>
      <c r="B1480" s="64"/>
      <c r="C1480" s="64"/>
      <c r="D1480" s="64"/>
      <c r="E1480" s="64"/>
      <c r="F1480" s="64"/>
      <c r="G1480" s="64"/>
      <c r="H1480" s="64"/>
      <c r="I1480" s="64"/>
      <c r="J1480" s="64"/>
      <c r="K1480" s="64"/>
      <c r="L1480" s="64"/>
      <c r="M1480" s="65"/>
    </row>
    <row r="1481" spans="1:13" s="10" customFormat="1" thickBot="1">
      <c r="A1481" s="91" t="s">
        <v>62</v>
      </c>
      <c r="B1481" s="92"/>
      <c r="C1481" s="92"/>
      <c r="D1481" s="92"/>
      <c r="E1481" s="92"/>
      <c r="F1481" s="92"/>
      <c r="G1481" s="92"/>
      <c r="H1481" s="92"/>
      <c r="I1481" s="92"/>
      <c r="J1481" s="92"/>
      <c r="K1481" s="92"/>
      <c r="L1481" s="92"/>
      <c r="M1481" s="93"/>
    </row>
    <row r="1482" spans="1:13" s="10" customFormat="1" ht="15.75">
      <c r="A1482" s="752" t="s">
        <v>63</v>
      </c>
      <c r="B1482" s="753"/>
      <c r="C1482" s="753"/>
      <c r="D1482" s="753"/>
      <c r="E1482" s="753"/>
      <c r="F1482" s="753"/>
      <c r="G1482" s="753"/>
      <c r="H1482" s="183"/>
      <c r="I1482" s="184"/>
      <c r="J1482" s="128" t="s">
        <v>64</v>
      </c>
      <c r="K1482" s="754" t="s">
        <v>65</v>
      </c>
      <c r="L1482" s="755"/>
      <c r="M1482" s="129"/>
    </row>
    <row r="1483" spans="1:13" s="10" customFormat="1" ht="15.75">
      <c r="A1483" s="718" t="s">
        <v>66</v>
      </c>
      <c r="B1483" s="719"/>
      <c r="C1483" s="719"/>
      <c r="D1483" s="719"/>
      <c r="E1483" s="719"/>
      <c r="F1483" s="719"/>
      <c r="G1483" s="719"/>
      <c r="H1483" s="130"/>
      <c r="I1483" s="131"/>
      <c r="J1483" s="132">
        <v>0.25</v>
      </c>
      <c r="K1483" s="720">
        <f>M1479*J1483</f>
        <v>54120</v>
      </c>
      <c r="L1483" s="721"/>
      <c r="M1483" s="133"/>
    </row>
    <row r="1484" spans="1:13" s="10" customFormat="1" ht="15.75">
      <c r="A1484" s="134" t="s">
        <v>67</v>
      </c>
      <c r="B1484" s="135"/>
      <c r="C1484" s="135"/>
      <c r="D1484" s="135"/>
      <c r="E1484" s="135"/>
      <c r="F1484" s="135"/>
      <c r="G1484" s="135"/>
      <c r="H1484" s="130"/>
      <c r="I1484" s="131"/>
      <c r="J1484" s="132">
        <v>0</v>
      </c>
      <c r="K1484" s="720">
        <f>M1479*J1484</f>
        <v>0</v>
      </c>
      <c r="L1484" s="721"/>
      <c r="M1484" s="133"/>
    </row>
    <row r="1485" spans="1:13" s="10" customFormat="1" thickBot="1">
      <c r="A1485" s="136" t="s">
        <v>68</v>
      </c>
      <c r="B1485" s="137"/>
      <c r="C1485" s="137"/>
      <c r="D1485" s="137"/>
      <c r="E1485" s="137"/>
      <c r="F1485" s="137"/>
      <c r="G1485" s="137"/>
      <c r="H1485" s="138"/>
      <c r="I1485" s="139"/>
      <c r="J1485" s="140">
        <v>0.05</v>
      </c>
      <c r="K1485" s="722">
        <f>M1479*J1485</f>
        <v>10824</v>
      </c>
      <c r="L1485" s="723"/>
      <c r="M1485" s="133"/>
    </row>
    <row r="1486" spans="1:13" s="10" customFormat="1" thickBot="1">
      <c r="A1486" s="724" t="s">
        <v>44</v>
      </c>
      <c r="B1486" s="725"/>
      <c r="C1486" s="725"/>
      <c r="D1486" s="725"/>
      <c r="E1486" s="725"/>
      <c r="F1486" s="725"/>
      <c r="G1486" s="725"/>
      <c r="H1486" s="725"/>
      <c r="I1486" s="725"/>
      <c r="J1486" s="725"/>
      <c r="K1486" s="725"/>
      <c r="L1486" s="726"/>
      <c r="M1486" s="141">
        <f>K1483+K1484+K1485</f>
        <v>64944</v>
      </c>
    </row>
    <row r="1487" spans="1:13" s="27" customFormat="1" ht="13.5" thickBot="1">
      <c r="A1487" s="63"/>
      <c r="B1487" s="64"/>
      <c r="C1487" s="64"/>
      <c r="D1487" s="64"/>
      <c r="E1487" s="64"/>
      <c r="F1487" s="64"/>
      <c r="G1487" s="64"/>
      <c r="H1487" s="64"/>
      <c r="I1487" s="64"/>
      <c r="J1487" s="64"/>
      <c r="K1487" s="64"/>
      <c r="L1487" s="64"/>
      <c r="M1487" s="65"/>
    </row>
    <row r="1488" spans="1:13" s="10" customFormat="1" thickBot="1">
      <c r="A1488" s="724" t="s">
        <v>69</v>
      </c>
      <c r="B1488" s="725"/>
      <c r="C1488" s="725"/>
      <c r="D1488" s="725"/>
      <c r="E1488" s="725"/>
      <c r="F1488" s="725"/>
      <c r="G1488" s="725"/>
      <c r="H1488" s="725"/>
      <c r="I1488" s="725"/>
      <c r="J1488" s="725"/>
      <c r="K1488" s="725"/>
      <c r="L1488" s="726"/>
      <c r="M1488" s="142">
        <f>M1479+M1486</f>
        <v>281424</v>
      </c>
    </row>
    <row r="1489" spans="1:13" s="10" customFormat="1" ht="15.75">
      <c r="A1489" s="143"/>
      <c r="B1489" s="144"/>
      <c r="C1489" s="144"/>
      <c r="D1489" s="144"/>
      <c r="E1489" s="144"/>
      <c r="F1489" s="144"/>
      <c r="G1489" s="144"/>
      <c r="H1489" s="144"/>
      <c r="I1489" s="144"/>
      <c r="J1489" s="144"/>
      <c r="K1489" s="144"/>
      <c r="L1489" s="144"/>
      <c r="M1489" s="145"/>
    </row>
    <row r="1490" spans="1:13" s="10" customFormat="1" ht="15.75">
      <c r="A1490" s="146"/>
      <c r="B1490" s="35"/>
      <c r="C1490" s="35"/>
      <c r="D1490" s="35"/>
      <c r="E1490" s="35"/>
      <c r="F1490" s="35"/>
      <c r="G1490" s="35"/>
      <c r="H1490" s="35"/>
      <c r="I1490" s="35"/>
      <c r="J1490" s="35"/>
      <c r="K1490" s="35"/>
      <c r="L1490" s="35"/>
      <c r="M1490" s="37"/>
    </row>
    <row r="1491" spans="1:13" s="10" customFormat="1" ht="15.75">
      <c r="A1491" s="146"/>
      <c r="B1491" s="35"/>
      <c r="C1491" s="35"/>
      <c r="D1491" s="46" t="s">
        <v>70</v>
      </c>
      <c r="E1491" s="46"/>
      <c r="F1491" s="46"/>
      <c r="G1491" s="46"/>
      <c r="H1491" s="46"/>
      <c r="I1491" s="46"/>
      <c r="J1491" s="35"/>
      <c r="K1491" s="35"/>
      <c r="L1491" s="35"/>
      <c r="M1491" s="37"/>
    </row>
    <row r="1492" spans="1:13" s="10" customFormat="1" ht="15.75">
      <c r="A1492" s="146"/>
      <c r="B1492" s="35"/>
      <c r="C1492" s="35"/>
      <c r="D1492" s="35" t="s">
        <v>71</v>
      </c>
      <c r="E1492" s="35"/>
      <c r="F1492" s="35"/>
      <c r="G1492" s="35"/>
      <c r="H1492" s="35"/>
      <c r="I1492" s="35"/>
      <c r="J1492" s="35"/>
      <c r="K1492" s="35"/>
      <c r="L1492" s="35"/>
      <c r="M1492" s="37"/>
    </row>
    <row r="1493" spans="1:13" s="10" customFormat="1" ht="15.75">
      <c r="A1493" s="146"/>
      <c r="B1493" s="35"/>
      <c r="C1493" s="35"/>
      <c r="D1493" s="35" t="s">
        <v>72</v>
      </c>
      <c r="E1493" s="35"/>
      <c r="F1493" s="35"/>
      <c r="G1493" s="35"/>
      <c r="H1493" s="35"/>
      <c r="I1493" s="35"/>
      <c r="J1493" s="35"/>
      <c r="K1493" s="35"/>
      <c r="L1493" s="35"/>
      <c r="M1493" s="37"/>
    </row>
    <row r="1494" spans="1:13" s="10" customFormat="1" ht="15.75">
      <c r="A1494" s="146"/>
      <c r="B1494" s="35"/>
      <c r="C1494" s="35"/>
      <c r="D1494" s="35" t="s">
        <v>73</v>
      </c>
      <c r="E1494" s="35"/>
      <c r="F1494" s="35"/>
      <c r="G1494" s="35"/>
      <c r="H1494" s="35"/>
      <c r="I1494" s="35"/>
      <c r="J1494" s="35"/>
      <c r="K1494" s="35"/>
      <c r="L1494" s="35"/>
      <c r="M1494" s="37"/>
    </row>
    <row r="1495" spans="1:13" s="27" customFormat="1" ht="13.5" thickBot="1">
      <c r="A1495" s="147"/>
      <c r="B1495" s="148"/>
      <c r="C1495" s="148"/>
      <c r="D1495" s="148"/>
      <c r="E1495" s="148" t="s">
        <v>74</v>
      </c>
      <c r="F1495" s="148"/>
      <c r="G1495" s="148"/>
      <c r="H1495" s="148"/>
      <c r="I1495" s="148"/>
      <c r="J1495" s="148"/>
      <c r="K1495" s="148"/>
      <c r="L1495" s="148"/>
      <c r="M1495" s="149"/>
    </row>
    <row r="1496" spans="1:13" s="10" customFormat="1" ht="15.75">
      <c r="A1496" s="150" t="s">
        <v>75</v>
      </c>
      <c r="B1496" s="151"/>
      <c r="C1496" s="151"/>
      <c r="D1496" s="151"/>
      <c r="E1496" s="151"/>
      <c r="F1496" s="151"/>
      <c r="G1496" s="151"/>
      <c r="H1496" s="151"/>
      <c r="I1496" s="151"/>
      <c r="J1496" s="151"/>
      <c r="K1496" s="151"/>
      <c r="L1496" s="151"/>
      <c r="M1496" s="152"/>
    </row>
    <row r="1497" spans="1:13" s="10" customFormat="1" ht="15.75">
      <c r="A1497" s="153"/>
      <c r="B1497" s="154"/>
      <c r="C1497" s="154"/>
      <c r="D1497" s="154"/>
      <c r="E1497" s="154"/>
      <c r="F1497" s="154"/>
      <c r="G1497" s="154"/>
      <c r="H1497" s="154"/>
      <c r="I1497" s="154"/>
      <c r="J1497" s="154"/>
      <c r="K1497" s="154"/>
      <c r="L1497" s="154"/>
      <c r="M1497" s="155"/>
    </row>
    <row r="1498" spans="1:13" s="10" customFormat="1" ht="15.75">
      <c r="A1498" s="153"/>
      <c r="B1498" s="154"/>
      <c r="C1498" s="154"/>
      <c r="D1498" s="154"/>
      <c r="E1498" s="154"/>
      <c r="F1498" s="154"/>
      <c r="G1498" s="154"/>
      <c r="H1498" s="154"/>
      <c r="I1498" s="154"/>
      <c r="J1498" s="154"/>
      <c r="K1498" s="154"/>
      <c r="L1498" s="154"/>
      <c r="M1498" s="155"/>
    </row>
    <row r="1499" spans="1:13" s="10" customFormat="1" ht="15.75">
      <c r="A1499" s="153"/>
      <c r="B1499" s="154"/>
      <c r="C1499" s="154"/>
      <c r="D1499" s="154"/>
      <c r="E1499" s="154"/>
      <c r="F1499" s="154"/>
      <c r="G1499" s="154"/>
      <c r="H1499" s="154"/>
      <c r="I1499" s="154"/>
      <c r="J1499" s="154"/>
      <c r="K1499" s="154"/>
      <c r="L1499" s="154"/>
      <c r="M1499" s="155"/>
    </row>
    <row r="1500" spans="1:13" s="10" customFormat="1" thickBot="1">
      <c r="A1500" s="156"/>
      <c r="B1500" s="157"/>
      <c r="C1500" s="157"/>
      <c r="D1500" s="157"/>
      <c r="E1500" s="157"/>
      <c r="F1500" s="157"/>
      <c r="G1500" s="157"/>
      <c r="H1500" s="157"/>
      <c r="I1500" s="157"/>
      <c r="J1500" s="157"/>
      <c r="K1500" s="157"/>
      <c r="L1500" s="157"/>
      <c r="M1500" s="158"/>
    </row>
    <row r="1501" spans="1:13" s="27" customFormat="1" ht="12.75">
      <c r="A1501" s="147"/>
      <c r="B1501" s="148"/>
      <c r="C1501" s="148"/>
      <c r="D1501" s="148"/>
      <c r="E1501" s="148"/>
      <c r="F1501" s="148"/>
      <c r="G1501" s="148"/>
      <c r="H1501" s="148"/>
      <c r="I1501" s="148"/>
      <c r="J1501" s="148"/>
      <c r="K1501" s="148"/>
      <c r="L1501" s="148"/>
      <c r="M1501" s="149"/>
    </row>
    <row r="1502" spans="1:13" s="10" customFormat="1" ht="15.75">
      <c r="A1502" s="159" t="s">
        <v>76</v>
      </c>
      <c r="B1502" s="55"/>
      <c r="C1502" s="55"/>
      <c r="D1502" s="55"/>
      <c r="E1502" s="55"/>
      <c r="F1502" s="55"/>
      <c r="G1502" s="55"/>
      <c r="H1502" s="55"/>
      <c r="I1502" s="55"/>
      <c r="J1502" s="55"/>
      <c r="K1502" s="55"/>
      <c r="L1502" s="55"/>
      <c r="M1502" s="58"/>
    </row>
    <row r="1503" spans="1:13" s="10" customFormat="1" ht="15.75">
      <c r="A1503" s="708" t="s">
        <v>77</v>
      </c>
      <c r="B1503" s="709"/>
      <c r="C1503" s="709"/>
      <c r="D1503" s="709"/>
      <c r="E1503" s="709"/>
      <c r="F1503" s="709"/>
      <c r="G1503" s="709"/>
      <c r="H1503" s="709"/>
      <c r="I1503" s="709"/>
      <c r="J1503" s="709"/>
      <c r="K1503" s="709"/>
      <c r="L1503" s="709"/>
      <c r="M1503" s="710"/>
    </row>
    <row r="1504" spans="1:13" s="10" customFormat="1" ht="15.75">
      <c r="A1504" s="708"/>
      <c r="B1504" s="709"/>
      <c r="C1504" s="709"/>
      <c r="D1504" s="709"/>
      <c r="E1504" s="709"/>
      <c r="F1504" s="709"/>
      <c r="G1504" s="709"/>
      <c r="H1504" s="709"/>
      <c r="I1504" s="709"/>
      <c r="J1504" s="709"/>
      <c r="K1504" s="709"/>
      <c r="L1504" s="709"/>
      <c r="M1504" s="710"/>
    </row>
    <row r="1505" spans="1:13" s="10" customFormat="1" ht="15.75">
      <c r="A1505" s="711" t="s">
        <v>78</v>
      </c>
      <c r="B1505" s="712"/>
      <c r="C1505" s="712"/>
      <c r="D1505" s="712"/>
      <c r="E1505" s="712"/>
      <c r="F1505" s="712"/>
      <c r="G1505" s="712"/>
      <c r="H1505" s="712"/>
      <c r="I1505" s="712"/>
      <c r="J1505" s="712"/>
      <c r="K1505" s="712"/>
      <c r="L1505" s="712"/>
      <c r="M1505" s="713"/>
    </row>
    <row r="1506" spans="1:13" s="10" customFormat="1" ht="15.75">
      <c r="A1506" s="711"/>
      <c r="B1506" s="712"/>
      <c r="C1506" s="712"/>
      <c r="D1506" s="712"/>
      <c r="E1506" s="712"/>
      <c r="F1506" s="712"/>
      <c r="G1506" s="712"/>
      <c r="H1506" s="712"/>
      <c r="I1506" s="712"/>
      <c r="J1506" s="712"/>
      <c r="K1506" s="712"/>
      <c r="L1506" s="712"/>
      <c r="M1506" s="713"/>
    </row>
    <row r="1507" spans="1:13" s="10" customFormat="1" ht="15.75">
      <c r="A1507" s="178"/>
      <c r="B1507" s="179"/>
      <c r="C1507" s="179"/>
      <c r="D1507" s="179"/>
      <c r="E1507" s="179"/>
      <c r="F1507" s="179"/>
      <c r="G1507" s="179"/>
      <c r="H1507" s="179"/>
      <c r="I1507" s="179"/>
      <c r="J1507" s="179"/>
      <c r="K1507" s="179"/>
      <c r="L1507" s="179"/>
      <c r="M1507" s="180"/>
    </row>
    <row r="1508" spans="1:13" s="10" customFormat="1" ht="15.75">
      <c r="A1508" s="159"/>
      <c r="B1508" s="55"/>
      <c r="C1508" s="55"/>
      <c r="D1508" s="55"/>
      <c r="E1508" s="55"/>
      <c r="F1508" s="55"/>
      <c r="G1508" s="55"/>
      <c r="H1508" s="55"/>
      <c r="I1508" s="55"/>
      <c r="J1508" s="55"/>
      <c r="K1508" s="55"/>
      <c r="L1508" s="55"/>
      <c r="M1508" s="58"/>
    </row>
    <row r="1509" spans="1:13" s="10" customFormat="1" ht="15.75">
      <c r="A1509" s="146"/>
      <c r="B1509" s="35"/>
      <c r="C1509" s="35"/>
      <c r="D1509" s="35" t="s">
        <v>70</v>
      </c>
      <c r="E1509" s="46"/>
      <c r="F1509" s="46"/>
      <c r="G1509" s="35"/>
      <c r="H1509" s="35"/>
      <c r="I1509" s="35"/>
      <c r="J1509" s="35"/>
      <c r="K1509" s="35"/>
      <c r="L1509" s="35"/>
      <c r="M1509" s="37"/>
    </row>
    <row r="1510" spans="1:13" s="10" customFormat="1" ht="15.75">
      <c r="A1510" s="146"/>
      <c r="B1510" s="35"/>
      <c r="C1510" s="35"/>
      <c r="D1510" s="160" t="s">
        <v>71</v>
      </c>
      <c r="E1510" s="35"/>
      <c r="F1510" s="35"/>
      <c r="G1510" s="160"/>
      <c r="H1510" s="160"/>
      <c r="I1510" s="160"/>
      <c r="J1510" s="35"/>
      <c r="K1510" s="35"/>
      <c r="L1510" s="35"/>
      <c r="M1510" s="37"/>
    </row>
    <row r="1511" spans="1:13" s="10" customFormat="1" ht="15.75">
      <c r="A1511" s="146"/>
      <c r="B1511" s="35"/>
      <c r="C1511" s="35"/>
      <c r="D1511" s="161" t="s">
        <v>79</v>
      </c>
      <c r="E1511" s="35"/>
      <c r="F1511" s="35"/>
      <c r="G1511" s="161"/>
      <c r="H1511" s="161"/>
      <c r="I1511" s="161"/>
      <c r="J1511" s="35"/>
      <c r="K1511" s="35"/>
      <c r="L1511" s="35"/>
      <c r="M1511" s="37"/>
    </row>
    <row r="1512" spans="1:13" s="10" customFormat="1" ht="15.75">
      <c r="A1512" s="162"/>
      <c r="B1512" s="55"/>
      <c r="C1512" s="55"/>
      <c r="D1512" s="35" t="s">
        <v>73</v>
      </c>
      <c r="E1512" s="35"/>
      <c r="F1512" s="35"/>
      <c r="G1512" s="35"/>
      <c r="H1512" s="35"/>
      <c r="I1512" s="35"/>
      <c r="J1512" s="55"/>
      <c r="K1512" s="55"/>
      <c r="L1512" s="55"/>
      <c r="M1512" s="58"/>
    </row>
    <row r="1513" spans="1:13" s="27" customFormat="1" ht="12.75">
      <c r="A1513" s="163"/>
      <c r="B1513" s="50"/>
      <c r="C1513" s="50"/>
      <c r="D1513" s="50"/>
      <c r="E1513" s="148"/>
      <c r="F1513" s="148"/>
      <c r="G1513" s="148"/>
      <c r="H1513" s="148"/>
      <c r="I1513" s="148"/>
      <c r="J1513" s="50"/>
      <c r="K1513" s="50"/>
      <c r="L1513" s="50"/>
      <c r="M1513" s="51"/>
    </row>
    <row r="1514" spans="1:13" s="167" customFormat="1" ht="12.75">
      <c r="A1514" s="164" t="s">
        <v>80</v>
      </c>
      <c r="B1514" s="165"/>
      <c r="C1514" s="165"/>
      <c r="D1514" s="166"/>
      <c r="E1514" s="166"/>
      <c r="F1514" s="166"/>
      <c r="G1514" s="166"/>
      <c r="H1514" s="166"/>
      <c r="I1514" s="714"/>
      <c r="J1514" s="714"/>
      <c r="K1514" s="714"/>
      <c r="L1514" s="714"/>
      <c r="M1514" s="715"/>
    </row>
    <row r="1515" spans="1:13" s="167" customFormat="1" ht="13.5" thickBot="1">
      <c r="A1515" s="168" t="s">
        <v>81</v>
      </c>
      <c r="B1515" s="169"/>
      <c r="C1515" s="169"/>
      <c r="D1515" s="170"/>
      <c r="E1515" s="170"/>
      <c r="F1515" s="170"/>
      <c r="G1515" s="170"/>
      <c r="H1515" s="170"/>
      <c r="I1515" s="716"/>
      <c r="J1515" s="716"/>
      <c r="K1515" s="716"/>
      <c r="L1515" s="716"/>
      <c r="M1515" s="717"/>
    </row>
    <row r="1516" spans="1:13">
      <c r="A1516" s="803"/>
      <c r="B1516" s="804"/>
      <c r="C1516" s="809"/>
      <c r="D1516" s="809"/>
      <c r="E1516" s="809"/>
      <c r="F1516" s="809"/>
      <c r="G1516" s="809"/>
      <c r="H1516" s="809"/>
      <c r="I1516" s="810"/>
      <c r="J1516" s="811" t="s">
        <v>7</v>
      </c>
      <c r="K1516" s="813"/>
      <c r="L1516" s="814"/>
      <c r="M1516" s="815"/>
    </row>
    <row r="1517" spans="1:13">
      <c r="A1517" s="805"/>
      <c r="B1517" s="806"/>
      <c r="C1517" s="819" t="s">
        <v>8</v>
      </c>
      <c r="D1517" s="819"/>
      <c r="E1517" s="819"/>
      <c r="F1517" s="819"/>
      <c r="G1517" s="819"/>
      <c r="H1517" s="819"/>
      <c r="I1517" s="820"/>
      <c r="J1517" s="812"/>
      <c r="K1517" s="816"/>
      <c r="L1517" s="817"/>
      <c r="M1517" s="818"/>
    </row>
    <row r="1518" spans="1:13">
      <c r="A1518" s="805"/>
      <c r="B1518" s="806"/>
      <c r="C1518" s="819" t="s">
        <v>0</v>
      </c>
      <c r="D1518" s="819"/>
      <c r="E1518" s="819"/>
      <c r="F1518" s="819"/>
      <c r="G1518" s="819"/>
      <c r="H1518" s="819"/>
      <c r="I1518" s="820"/>
      <c r="J1518" s="821" t="s">
        <v>9</v>
      </c>
      <c r="K1518" s="833"/>
      <c r="L1518" s="834"/>
      <c r="M1518" s="835"/>
    </row>
    <row r="1519" spans="1:13">
      <c r="A1519" s="805"/>
      <c r="B1519" s="806"/>
      <c r="C1519" s="819" t="s">
        <v>10</v>
      </c>
      <c r="D1519" s="819"/>
      <c r="E1519" s="819"/>
      <c r="F1519" s="819"/>
      <c r="G1519" s="819"/>
      <c r="H1519" s="819"/>
      <c r="I1519" s="820"/>
      <c r="J1519" s="822"/>
      <c r="K1519" s="836"/>
      <c r="L1519" s="837"/>
      <c r="M1519" s="838"/>
    </row>
    <row r="1520" spans="1:13">
      <c r="A1520" s="805"/>
      <c r="B1520" s="806"/>
      <c r="C1520" s="819" t="s">
        <v>11</v>
      </c>
      <c r="D1520" s="819"/>
      <c r="E1520" s="819"/>
      <c r="F1520" s="819"/>
      <c r="G1520" s="819"/>
      <c r="H1520" s="819"/>
      <c r="I1520" s="820"/>
      <c r="J1520" s="821" t="s">
        <v>12</v>
      </c>
      <c r="K1520" s="840"/>
      <c r="L1520" s="840" t="s">
        <v>13</v>
      </c>
      <c r="M1520" s="842"/>
    </row>
    <row r="1521" spans="1:13" ht="17.25" thickBot="1">
      <c r="A1521" s="807"/>
      <c r="B1521" s="808"/>
      <c r="C1521" s="2"/>
      <c r="D1521" s="2"/>
      <c r="E1521" s="2"/>
      <c r="F1521" s="2"/>
      <c r="G1521" s="2"/>
      <c r="H1521" s="2"/>
      <c r="I1521" s="3"/>
      <c r="J1521" s="839"/>
      <c r="K1521" s="841"/>
      <c r="L1521" s="841"/>
      <c r="M1521" s="843"/>
    </row>
    <row r="1522" spans="1:13" s="10" customFormat="1" ht="15.75">
      <c r="A1522" s="4"/>
      <c r="B1522" s="5"/>
      <c r="C1522" s="5"/>
      <c r="D1522" s="5"/>
      <c r="E1522" s="5"/>
      <c r="F1522" s="5"/>
      <c r="G1522" s="6"/>
      <c r="H1522" s="5"/>
      <c r="I1522" s="5"/>
      <c r="J1522" s="7" t="s">
        <v>14</v>
      </c>
      <c r="K1522" s="8"/>
      <c r="L1522" s="8"/>
      <c r="M1522" s="9"/>
    </row>
    <row r="1523" spans="1:13" s="10" customFormat="1" ht="15.75">
      <c r="A1523" s="11"/>
      <c r="B1523" s="12"/>
      <c r="C1523" s="12"/>
      <c r="D1523" s="12"/>
      <c r="E1523" s="12"/>
      <c r="F1523" s="12"/>
      <c r="G1523" s="13"/>
      <c r="H1523" s="12"/>
      <c r="I1523" s="12"/>
      <c r="J1523" s="14"/>
      <c r="K1523" s="15" t="s">
        <v>15</v>
      </c>
      <c r="L1523" s="15" t="s">
        <v>16</v>
      </c>
      <c r="M1523" s="16" t="s">
        <v>17</v>
      </c>
    </row>
    <row r="1524" spans="1:13" s="10" customFormat="1" ht="15.75">
      <c r="A1524" s="823" t="s">
        <v>18</v>
      </c>
      <c r="B1524" s="824"/>
      <c r="C1524" s="824"/>
      <c r="D1524" s="824"/>
      <c r="E1524" s="12" t="s">
        <v>19</v>
      </c>
      <c r="F1524" s="12"/>
      <c r="G1524" s="17"/>
      <c r="H1524" s="825" t="s">
        <v>20</v>
      </c>
      <c r="I1524" s="825"/>
      <c r="J1524" s="18" t="s">
        <v>19</v>
      </c>
      <c r="K1524" s="15"/>
      <c r="L1524" s="15"/>
      <c r="M1524" s="16"/>
    </row>
    <row r="1525" spans="1:13" s="10" customFormat="1" ht="15.75">
      <c r="A1525" s="19" t="s">
        <v>21</v>
      </c>
      <c r="B1525" s="20"/>
      <c r="C1525" s="826"/>
      <c r="D1525" s="826"/>
      <c r="E1525" s="187"/>
      <c r="F1525" s="21"/>
      <c r="G1525" s="20"/>
      <c r="H1525" s="17"/>
      <c r="I1525" s="22" t="s">
        <v>22</v>
      </c>
      <c r="J1525" s="23"/>
      <c r="K1525" s="187"/>
      <c r="L1525" s="187"/>
      <c r="M1525" s="24"/>
    </row>
    <row r="1526" spans="1:13" s="27" customFormat="1" ht="13.5" thickBot="1">
      <c r="A1526" s="25"/>
      <c r="B1526" s="26"/>
      <c r="C1526" s="188"/>
      <c r="D1526" s="188"/>
      <c r="E1526" s="188"/>
      <c r="F1526" s="188"/>
      <c r="G1526" s="26"/>
      <c r="H1526" s="188"/>
      <c r="I1526" s="26"/>
      <c r="J1526" s="188"/>
      <c r="K1526" s="827"/>
      <c r="L1526" s="827"/>
      <c r="M1526" s="828"/>
    </row>
    <row r="1527" spans="1:13" s="27" customFormat="1" ht="12.75">
      <c r="A1527" s="28"/>
      <c r="B1527" s="29"/>
      <c r="C1527" s="29"/>
      <c r="D1527" s="29"/>
      <c r="E1527" s="29"/>
      <c r="F1527" s="29"/>
      <c r="G1527" s="29"/>
      <c r="H1527" s="29"/>
      <c r="I1527" s="29"/>
      <c r="J1527" s="29"/>
      <c r="K1527" s="29"/>
      <c r="L1527" s="29"/>
      <c r="M1527" s="30"/>
    </row>
    <row r="1528" spans="1:13" s="10" customFormat="1" ht="15.75">
      <c r="A1528" s="31" t="s">
        <v>23</v>
      </c>
      <c r="B1528" s="32"/>
      <c r="C1528" s="33" t="s">
        <v>13</v>
      </c>
      <c r="D1528" s="34"/>
      <c r="E1528" s="35"/>
      <c r="F1528" s="35"/>
      <c r="G1528" s="36"/>
      <c r="H1528" s="36"/>
      <c r="I1528" s="36"/>
      <c r="J1528" s="36"/>
      <c r="K1528" s="36"/>
      <c r="L1528" s="36"/>
      <c r="M1528" s="37"/>
    </row>
    <row r="1529" spans="1:13" s="10" customFormat="1" ht="15.75">
      <c r="A1529" s="38" t="s">
        <v>24</v>
      </c>
      <c r="B1529" s="39"/>
      <c r="C1529" s="829" t="e">
        <f>+C1428</f>
        <v>#REF!</v>
      </c>
      <c r="D1529" s="829"/>
      <c r="E1529" s="829"/>
      <c r="F1529" s="829"/>
      <c r="G1529" s="829"/>
      <c r="H1529" s="829"/>
      <c r="I1529" s="829"/>
      <c r="J1529" s="829"/>
      <c r="K1529" s="829"/>
      <c r="L1529" s="829"/>
      <c r="M1529" s="830"/>
    </row>
    <row r="1530" spans="1:13" s="10" customFormat="1" ht="15.75">
      <c r="A1530" s="38"/>
      <c r="B1530" s="39"/>
      <c r="C1530" s="829"/>
      <c r="D1530" s="829"/>
      <c r="E1530" s="829"/>
      <c r="F1530" s="829"/>
      <c r="G1530" s="829"/>
      <c r="H1530" s="829"/>
      <c r="I1530" s="829"/>
      <c r="J1530" s="829"/>
      <c r="K1530" s="829"/>
      <c r="L1530" s="829"/>
      <c r="M1530" s="830"/>
    </row>
    <row r="1531" spans="1:13" s="27" customFormat="1" ht="12.75">
      <c r="A1531" s="40"/>
      <c r="B1531" s="41"/>
      <c r="C1531" s="42"/>
      <c r="D1531" s="42"/>
      <c r="E1531" s="42"/>
      <c r="F1531" s="42"/>
      <c r="G1531" s="42"/>
      <c r="H1531" s="42"/>
      <c r="I1531" s="42"/>
      <c r="J1531" s="42"/>
      <c r="K1531" s="42"/>
      <c r="L1531" s="42"/>
      <c r="M1531" s="43"/>
    </row>
    <row r="1532" spans="1:13" s="10" customFormat="1" ht="15.75">
      <c r="A1532" s="38" t="s">
        <v>25</v>
      </c>
      <c r="B1532" s="44"/>
      <c r="C1532" s="45"/>
      <c r="D1532" s="45"/>
      <c r="E1532" s="45"/>
      <c r="F1532" s="45"/>
      <c r="G1532" s="45"/>
      <c r="H1532" s="46"/>
      <c r="I1532" s="33" t="s">
        <v>26</v>
      </c>
      <c r="J1532" s="45"/>
      <c r="K1532" s="45"/>
      <c r="L1532" s="45"/>
      <c r="M1532" s="47"/>
    </row>
    <row r="1533" spans="1:13" s="27" customFormat="1" ht="12.75">
      <c r="A1533" s="40"/>
      <c r="B1533" s="41"/>
      <c r="C1533" s="42"/>
      <c r="D1533" s="42"/>
      <c r="E1533" s="42"/>
      <c r="F1533" s="42"/>
      <c r="G1533" s="42"/>
      <c r="H1533" s="42"/>
      <c r="I1533" s="42"/>
      <c r="J1533" s="42"/>
      <c r="K1533" s="42"/>
      <c r="L1533" s="42"/>
      <c r="M1533" s="43"/>
    </row>
    <row r="1534" spans="1:13" s="10" customFormat="1" ht="15.75">
      <c r="A1534" s="38" t="s">
        <v>27</v>
      </c>
      <c r="B1534" s="44"/>
      <c r="C1534" s="48"/>
      <c r="D1534" s="48"/>
      <c r="E1534" s="48"/>
      <c r="F1534" s="48"/>
      <c r="G1534" s="48"/>
      <c r="H1534" s="48"/>
      <c r="I1534" s="48"/>
      <c r="J1534" s="48"/>
      <c r="K1534" s="48"/>
      <c r="L1534" s="48"/>
      <c r="M1534" s="49"/>
    </row>
    <row r="1535" spans="1:13" s="27" customFormat="1" ht="12.75">
      <c r="A1535" s="40"/>
      <c r="B1535" s="41"/>
      <c r="C1535" s="50"/>
      <c r="D1535" s="50"/>
      <c r="E1535" s="50"/>
      <c r="F1535" s="50"/>
      <c r="G1535" s="50"/>
      <c r="H1535" s="50"/>
      <c r="I1535" s="50"/>
      <c r="J1535" s="50"/>
      <c r="K1535" s="50"/>
      <c r="L1535" s="50"/>
      <c r="M1535" s="51"/>
    </row>
    <row r="1536" spans="1:13" s="10" customFormat="1" ht="15.75">
      <c r="A1536" s="38" t="s">
        <v>28</v>
      </c>
      <c r="B1536" s="44"/>
      <c r="C1536" s="48"/>
      <c r="D1536" s="48"/>
      <c r="E1536" s="48"/>
      <c r="F1536" s="48"/>
      <c r="G1536" s="48"/>
      <c r="H1536" s="48"/>
      <c r="I1536" s="48"/>
      <c r="J1536" s="52" t="s">
        <v>29</v>
      </c>
      <c r="K1536" s="53"/>
      <c r="L1536" s="52" t="s">
        <v>13</v>
      </c>
      <c r="M1536" s="54"/>
    </row>
    <row r="1537" spans="1:13" s="27" customFormat="1" ht="12.75">
      <c r="A1537" s="40"/>
      <c r="B1537" s="41"/>
      <c r="C1537" s="50"/>
      <c r="D1537" s="50"/>
      <c r="E1537" s="50"/>
      <c r="F1537" s="50"/>
      <c r="G1537" s="50"/>
      <c r="H1537" s="50"/>
      <c r="I1537" s="50"/>
      <c r="J1537" s="50"/>
      <c r="K1537" s="50"/>
      <c r="L1537" s="50"/>
      <c r="M1537" s="51"/>
    </row>
    <row r="1538" spans="1:13" s="10" customFormat="1" ht="15.75">
      <c r="A1538" s="38" t="s">
        <v>30</v>
      </c>
      <c r="B1538" s="39"/>
      <c r="C1538" s="55"/>
      <c r="D1538" s="55"/>
      <c r="E1538" s="56"/>
      <c r="F1538" s="57"/>
      <c r="G1538" s="46"/>
      <c r="H1538" s="48"/>
      <c r="I1538" s="48"/>
      <c r="J1538" s="35"/>
      <c r="K1538" s="55"/>
      <c r="L1538" s="55"/>
      <c r="M1538" s="58"/>
    </row>
    <row r="1539" spans="1:13" s="10" customFormat="1" ht="15.75">
      <c r="A1539" s="59"/>
      <c r="B1539" s="60"/>
      <c r="C1539" s="189"/>
      <c r="D1539" s="189"/>
      <c r="E1539" s="831" t="s">
        <v>31</v>
      </c>
      <c r="F1539" s="832"/>
      <c r="G1539" s="832"/>
      <c r="H1539" s="189" t="s">
        <v>16</v>
      </c>
      <c r="I1539" s="189" t="s">
        <v>17</v>
      </c>
      <c r="J1539" s="61"/>
      <c r="K1539" s="189"/>
      <c r="L1539" s="189"/>
      <c r="M1539" s="62"/>
    </row>
    <row r="1540" spans="1:13" s="10" customFormat="1" ht="15.75">
      <c r="A1540" s="786" t="s">
        <v>32</v>
      </c>
      <c r="B1540" s="787"/>
      <c r="C1540" s="787"/>
      <c r="D1540" s="787"/>
      <c r="E1540" s="787"/>
      <c r="F1540" s="787"/>
      <c r="G1540" s="787"/>
      <c r="H1540" s="787"/>
      <c r="I1540" s="787"/>
      <c r="J1540" s="787"/>
      <c r="K1540" s="787"/>
      <c r="L1540" s="787"/>
      <c r="M1540" s="788"/>
    </row>
    <row r="1541" spans="1:13" s="27" customFormat="1" ht="13.5" thickBot="1">
      <c r="A1541" s="63"/>
      <c r="B1541" s="64"/>
      <c r="C1541" s="64"/>
      <c r="D1541" s="64"/>
      <c r="E1541" s="64"/>
      <c r="F1541" s="64"/>
      <c r="G1541" s="64"/>
      <c r="H1541" s="64"/>
      <c r="I1541" s="64"/>
      <c r="J1541" s="64"/>
      <c r="K1541" s="64"/>
      <c r="L1541" s="64"/>
      <c r="M1541" s="65"/>
    </row>
    <row r="1542" spans="1:13" s="10" customFormat="1" ht="32.25" thickBot="1">
      <c r="A1542" s="66" t="s">
        <v>1</v>
      </c>
      <c r="B1542" s="789" t="s">
        <v>33</v>
      </c>
      <c r="C1542" s="790"/>
      <c r="D1542" s="790"/>
      <c r="E1542" s="790"/>
      <c r="F1542" s="790"/>
      <c r="G1542" s="790"/>
      <c r="H1542" s="790"/>
      <c r="I1542" s="67"/>
      <c r="J1542" s="68" t="s">
        <v>34</v>
      </c>
      <c r="K1542" s="791" t="s">
        <v>35</v>
      </c>
      <c r="L1542" s="792"/>
      <c r="M1542" s="66" t="s">
        <v>36</v>
      </c>
    </row>
    <row r="1543" spans="1:13" s="10" customFormat="1" ht="33" customHeight="1" thickBot="1">
      <c r="A1543" s="69"/>
      <c r="B1543" s="793" t="e">
        <f>+#REF!</f>
        <v>#REF!</v>
      </c>
      <c r="C1543" s="794"/>
      <c r="D1543" s="794"/>
      <c r="E1543" s="794"/>
      <c r="F1543" s="794"/>
      <c r="G1543" s="794"/>
      <c r="H1543" s="794"/>
      <c r="I1543" s="795"/>
      <c r="J1543" s="70"/>
      <c r="K1543" s="796" t="e">
        <f>+#REF!</f>
        <v>#REF!</v>
      </c>
      <c r="L1543" s="797"/>
      <c r="M1543" s="71" t="e">
        <f>+#REF!</f>
        <v>#REF!</v>
      </c>
    </row>
    <row r="1544" spans="1:13" s="10" customFormat="1" ht="15.75">
      <c r="A1544" s="72"/>
      <c r="B1544" s="73"/>
      <c r="C1544" s="73"/>
      <c r="D1544" s="73"/>
      <c r="E1544" s="73"/>
      <c r="F1544" s="73"/>
      <c r="G1544" s="73"/>
      <c r="H1544" s="73"/>
      <c r="I1544" s="73"/>
      <c r="J1544" s="73"/>
      <c r="K1544" s="73"/>
      <c r="L1544" s="73"/>
      <c r="M1544" s="74"/>
    </row>
    <row r="1545" spans="1:13" s="10" customFormat="1" thickBot="1">
      <c r="A1545" s="75" t="s">
        <v>37</v>
      </c>
      <c r="B1545" s="76"/>
      <c r="C1545" s="76"/>
      <c r="D1545" s="76"/>
      <c r="E1545" s="76"/>
      <c r="F1545" s="76"/>
      <c r="G1545" s="76"/>
      <c r="H1545" s="76"/>
      <c r="I1545" s="76"/>
      <c r="J1545" s="76"/>
      <c r="K1545" s="76"/>
      <c r="L1545" s="76"/>
      <c r="M1545" s="77"/>
    </row>
    <row r="1546" spans="1:13" s="10" customFormat="1" thickBot="1">
      <c r="A1546" s="798" t="s">
        <v>33</v>
      </c>
      <c r="B1546" s="799"/>
      <c r="C1546" s="799"/>
      <c r="D1546" s="799"/>
      <c r="E1546" s="799"/>
      <c r="F1546" s="799"/>
      <c r="G1546" s="800"/>
      <c r="H1546" s="801" t="s">
        <v>38</v>
      </c>
      <c r="I1546" s="800"/>
      <c r="J1546" s="78" t="s">
        <v>39</v>
      </c>
      <c r="K1546" s="801" t="s">
        <v>40</v>
      </c>
      <c r="L1546" s="800"/>
      <c r="M1546" s="79" t="s">
        <v>41</v>
      </c>
    </row>
    <row r="1547" spans="1:13" s="10" customFormat="1" ht="15.75">
      <c r="A1547" s="779"/>
      <c r="B1547" s="780"/>
      <c r="C1547" s="780"/>
      <c r="D1547" s="780"/>
      <c r="E1547" s="780"/>
      <c r="F1547" s="780"/>
      <c r="G1547" s="781"/>
      <c r="H1547" s="782"/>
      <c r="I1547" s="783"/>
      <c r="J1547" s="80"/>
      <c r="K1547" s="784"/>
      <c r="L1547" s="785"/>
      <c r="M1547" s="81">
        <f t="shared" ref="M1547:M1552" si="20">+J1547*K1547</f>
        <v>0</v>
      </c>
    </row>
    <row r="1548" spans="1:13" s="10" customFormat="1" ht="15.75">
      <c r="A1548" s="770"/>
      <c r="B1548" s="771"/>
      <c r="C1548" s="771"/>
      <c r="D1548" s="771"/>
      <c r="E1548" s="771"/>
      <c r="F1548" s="771"/>
      <c r="G1548" s="772"/>
      <c r="H1548" s="768"/>
      <c r="I1548" s="768"/>
      <c r="J1548" s="80"/>
      <c r="K1548" s="769"/>
      <c r="L1548" s="769"/>
      <c r="M1548" s="81">
        <f t="shared" si="20"/>
        <v>0</v>
      </c>
    </row>
    <row r="1549" spans="1:13" s="10" customFormat="1" ht="15.75">
      <c r="A1549" s="770"/>
      <c r="B1549" s="771"/>
      <c r="C1549" s="771"/>
      <c r="D1549" s="771"/>
      <c r="E1549" s="771"/>
      <c r="F1549" s="771"/>
      <c r="G1549" s="772"/>
      <c r="H1549" s="768"/>
      <c r="I1549" s="768"/>
      <c r="J1549" s="80"/>
      <c r="K1549" s="769"/>
      <c r="L1549" s="769"/>
      <c r="M1549" s="81">
        <f t="shared" si="20"/>
        <v>0</v>
      </c>
    </row>
    <row r="1550" spans="1:13" s="10" customFormat="1" ht="15.75">
      <c r="A1550" s="770"/>
      <c r="B1550" s="771"/>
      <c r="C1550" s="771"/>
      <c r="D1550" s="771"/>
      <c r="E1550" s="771"/>
      <c r="F1550" s="771"/>
      <c r="G1550" s="772"/>
      <c r="H1550" s="768"/>
      <c r="I1550" s="768"/>
      <c r="J1550" s="82"/>
      <c r="K1550" s="769"/>
      <c r="L1550" s="769"/>
      <c r="M1550" s="81">
        <f t="shared" si="20"/>
        <v>0</v>
      </c>
    </row>
    <row r="1551" spans="1:13" s="10" customFormat="1" ht="15.75">
      <c r="A1551" s="770"/>
      <c r="B1551" s="771"/>
      <c r="C1551" s="771"/>
      <c r="D1551" s="802"/>
      <c r="E1551" s="771"/>
      <c r="F1551" s="771"/>
      <c r="G1551" s="772"/>
      <c r="H1551" s="768"/>
      <c r="I1551" s="768"/>
      <c r="J1551" s="82"/>
      <c r="K1551" s="769"/>
      <c r="L1551" s="769"/>
      <c r="M1551" s="81">
        <f t="shared" si="20"/>
        <v>0</v>
      </c>
    </row>
    <row r="1552" spans="1:13" s="10" customFormat="1" ht="15.75">
      <c r="A1552" s="766"/>
      <c r="B1552" s="767"/>
      <c r="C1552" s="767"/>
      <c r="D1552" s="83"/>
      <c r="E1552" s="84"/>
      <c r="F1552" s="84"/>
      <c r="G1552" s="85"/>
      <c r="H1552" s="768"/>
      <c r="I1552" s="768"/>
      <c r="J1552" s="86"/>
      <c r="K1552" s="769"/>
      <c r="L1552" s="769"/>
      <c r="M1552" s="81">
        <f t="shared" si="20"/>
        <v>0</v>
      </c>
    </row>
    <row r="1553" spans="1:13" s="10" customFormat="1" thickBot="1">
      <c r="A1553" s="770" t="s">
        <v>43</v>
      </c>
      <c r="B1553" s="771"/>
      <c r="C1553" s="771"/>
      <c r="D1553" s="771"/>
      <c r="E1553" s="771"/>
      <c r="F1553" s="771"/>
      <c r="G1553" s="772"/>
      <c r="H1553" s="773"/>
      <c r="I1553" s="774"/>
      <c r="J1553" s="87"/>
      <c r="K1553" s="775">
        <v>0.05</v>
      </c>
      <c r="L1553" s="776"/>
      <c r="M1553" s="88">
        <f>M1578*K1553</f>
        <v>3000</v>
      </c>
    </row>
    <row r="1554" spans="1:13" s="10" customFormat="1" thickBot="1">
      <c r="A1554" s="724" t="s">
        <v>44</v>
      </c>
      <c r="B1554" s="725"/>
      <c r="C1554" s="725"/>
      <c r="D1554" s="725"/>
      <c r="E1554" s="725"/>
      <c r="F1554" s="725"/>
      <c r="G1554" s="725"/>
      <c r="H1554" s="725"/>
      <c r="I1554" s="725"/>
      <c r="J1554" s="725"/>
      <c r="K1554" s="725"/>
      <c r="L1554" s="726"/>
      <c r="M1554" s="173">
        <f>SUM(M1547:M1553)</f>
        <v>3000</v>
      </c>
    </row>
    <row r="1555" spans="1:13" s="27" customFormat="1" ht="12.75">
      <c r="A1555" s="90"/>
      <c r="B1555" s="64"/>
      <c r="C1555" s="64"/>
      <c r="D1555" s="64"/>
      <c r="E1555" s="64"/>
      <c r="F1555" s="64"/>
      <c r="G1555" s="64"/>
      <c r="H1555" s="64"/>
      <c r="I1555" s="64"/>
      <c r="J1555" s="64"/>
      <c r="K1555" s="64"/>
      <c r="L1555" s="64"/>
      <c r="M1555" s="65"/>
    </row>
    <row r="1556" spans="1:13" s="10" customFormat="1" thickBot="1">
      <c r="A1556" s="91" t="s">
        <v>45</v>
      </c>
      <c r="B1556" s="92"/>
      <c r="C1556" s="92"/>
      <c r="D1556" s="92"/>
      <c r="E1556" s="92"/>
      <c r="F1556" s="92"/>
      <c r="G1556" s="92"/>
      <c r="H1556" s="92"/>
      <c r="I1556" s="92"/>
      <c r="J1556" s="92"/>
      <c r="K1556" s="92"/>
      <c r="L1556" s="92"/>
      <c r="M1556" s="93"/>
    </row>
    <row r="1557" spans="1:13" s="10" customFormat="1" ht="15.75">
      <c r="A1557" s="752" t="s">
        <v>33</v>
      </c>
      <c r="B1557" s="753"/>
      <c r="C1557" s="753"/>
      <c r="D1557" s="753"/>
      <c r="E1557" s="753"/>
      <c r="F1557" s="753"/>
      <c r="G1557" s="753"/>
      <c r="H1557" s="777"/>
      <c r="I1557" s="185" t="s">
        <v>35</v>
      </c>
      <c r="J1557" s="94" t="s">
        <v>36</v>
      </c>
      <c r="K1557" s="778" t="s">
        <v>46</v>
      </c>
      <c r="L1557" s="777"/>
      <c r="M1557" s="95" t="s">
        <v>41</v>
      </c>
    </row>
    <row r="1558" spans="1:13" s="10" customFormat="1" ht="15.75">
      <c r="A1558" s="738" t="s">
        <v>149</v>
      </c>
      <c r="B1558" s="739"/>
      <c r="C1558" s="739"/>
      <c r="D1558" s="739"/>
      <c r="E1558" s="739"/>
      <c r="F1558" s="739"/>
      <c r="G1558" s="739"/>
      <c r="H1558" s="740"/>
      <c r="I1558" s="53" t="s">
        <v>92</v>
      </c>
      <c r="J1558" s="98">
        <v>5</v>
      </c>
      <c r="K1558" s="741">
        <v>2800</v>
      </c>
      <c r="L1558" s="742"/>
      <c r="M1558" s="171">
        <f t="shared" ref="M1558:M1563" si="21">+J1558*K1558</f>
        <v>14000</v>
      </c>
    </row>
    <row r="1559" spans="1:13" s="10" customFormat="1" ht="15.75">
      <c r="A1559" s="738" t="s">
        <v>150</v>
      </c>
      <c r="B1559" s="739" t="s">
        <v>150</v>
      </c>
      <c r="C1559" s="739" t="s">
        <v>150</v>
      </c>
      <c r="D1559" s="739" t="s">
        <v>150</v>
      </c>
      <c r="E1559" s="739" t="s">
        <v>150</v>
      </c>
      <c r="F1559" s="739" t="s">
        <v>150</v>
      </c>
      <c r="G1559" s="739" t="s">
        <v>150</v>
      </c>
      <c r="H1559" s="740" t="s">
        <v>150</v>
      </c>
      <c r="I1559" s="53" t="s">
        <v>53</v>
      </c>
      <c r="J1559" s="98">
        <v>0.15</v>
      </c>
      <c r="K1559" s="741">
        <f>297000*1.2</f>
        <v>356400</v>
      </c>
      <c r="L1559" s="742"/>
      <c r="M1559" s="171">
        <f t="shared" si="21"/>
        <v>53460</v>
      </c>
    </row>
    <row r="1560" spans="1:13" s="10" customFormat="1" ht="15.75">
      <c r="A1560" s="738" t="s">
        <v>151</v>
      </c>
      <c r="B1560" s="739" t="s">
        <v>151</v>
      </c>
      <c r="C1560" s="739" t="s">
        <v>151</v>
      </c>
      <c r="D1560" s="739" t="s">
        <v>151</v>
      </c>
      <c r="E1560" s="739" t="s">
        <v>151</v>
      </c>
      <c r="F1560" s="739" t="s">
        <v>151</v>
      </c>
      <c r="G1560" s="739" t="s">
        <v>151</v>
      </c>
      <c r="H1560" s="740" t="s">
        <v>151</v>
      </c>
      <c r="I1560" s="53" t="s">
        <v>53</v>
      </c>
      <c r="J1560" s="98">
        <v>7.0000000000000007E-2</v>
      </c>
      <c r="K1560" s="741">
        <f>280000*1.2</f>
        <v>336000</v>
      </c>
      <c r="L1560" s="742"/>
      <c r="M1560" s="171">
        <f t="shared" si="21"/>
        <v>23520.000000000004</v>
      </c>
    </row>
    <row r="1561" spans="1:13" s="10" customFormat="1" ht="15.75">
      <c r="A1561" s="738" t="s">
        <v>152</v>
      </c>
      <c r="B1561" s="739" t="s">
        <v>152</v>
      </c>
      <c r="C1561" s="739" t="s">
        <v>152</v>
      </c>
      <c r="D1561" s="739" t="s">
        <v>152</v>
      </c>
      <c r="E1561" s="739" t="s">
        <v>152</v>
      </c>
      <c r="F1561" s="739" t="s">
        <v>152</v>
      </c>
      <c r="G1561" s="739" t="s">
        <v>152</v>
      </c>
      <c r="H1561" s="740" t="s">
        <v>152</v>
      </c>
      <c r="I1561" s="53" t="s">
        <v>92</v>
      </c>
      <c r="J1561" s="98">
        <v>3.1</v>
      </c>
      <c r="K1561" s="741">
        <v>3500</v>
      </c>
      <c r="L1561" s="742"/>
      <c r="M1561" s="171">
        <f t="shared" si="21"/>
        <v>10850</v>
      </c>
    </row>
    <row r="1562" spans="1:13" s="10" customFormat="1" ht="15.75">
      <c r="A1562" s="738" t="s">
        <v>153</v>
      </c>
      <c r="B1562" s="739" t="s">
        <v>153</v>
      </c>
      <c r="C1562" s="739" t="s">
        <v>153</v>
      </c>
      <c r="D1562" s="739" t="s">
        <v>153</v>
      </c>
      <c r="E1562" s="739" t="s">
        <v>153</v>
      </c>
      <c r="F1562" s="739" t="s">
        <v>153</v>
      </c>
      <c r="G1562" s="739" t="s">
        <v>153</v>
      </c>
      <c r="H1562" s="740" t="s">
        <v>153</v>
      </c>
      <c r="I1562" s="53" t="s">
        <v>4</v>
      </c>
      <c r="J1562" s="98">
        <v>1.2</v>
      </c>
      <c r="K1562" s="741">
        <v>29200</v>
      </c>
      <c r="L1562" s="742"/>
      <c r="M1562" s="171">
        <f t="shared" si="21"/>
        <v>35040</v>
      </c>
    </row>
    <row r="1563" spans="1:13" s="10" customFormat="1" thickBot="1">
      <c r="A1563" s="738" t="s">
        <v>154</v>
      </c>
      <c r="B1563" s="739" t="s">
        <v>154</v>
      </c>
      <c r="C1563" s="739" t="s">
        <v>154</v>
      </c>
      <c r="D1563" s="739" t="s">
        <v>154</v>
      </c>
      <c r="E1563" s="739" t="s">
        <v>154</v>
      </c>
      <c r="F1563" s="739" t="s">
        <v>154</v>
      </c>
      <c r="G1563" s="739" t="s">
        <v>154</v>
      </c>
      <c r="H1563" s="740" t="s">
        <v>154</v>
      </c>
      <c r="I1563" s="53" t="s">
        <v>103</v>
      </c>
      <c r="J1563" s="98">
        <v>1</v>
      </c>
      <c r="K1563" s="741">
        <v>14000</v>
      </c>
      <c r="L1563" s="742"/>
      <c r="M1563" s="171">
        <f t="shared" si="21"/>
        <v>14000</v>
      </c>
    </row>
    <row r="1564" spans="1:13" s="10" customFormat="1" thickBot="1">
      <c r="A1564" s="724" t="s">
        <v>44</v>
      </c>
      <c r="B1564" s="725"/>
      <c r="C1564" s="725"/>
      <c r="D1564" s="725"/>
      <c r="E1564" s="725"/>
      <c r="F1564" s="725"/>
      <c r="G1564" s="725"/>
      <c r="H1564" s="725"/>
      <c r="I1564" s="725"/>
      <c r="J1564" s="725"/>
      <c r="K1564" s="725"/>
      <c r="L1564" s="726"/>
      <c r="M1564" s="173">
        <f>SUM(M1558:M1563)</f>
        <v>150870</v>
      </c>
    </row>
    <row r="1565" spans="1:13" s="27" customFormat="1" ht="12.75">
      <c r="A1565" s="63"/>
      <c r="B1565" s="64"/>
      <c r="C1565" s="64"/>
      <c r="D1565" s="64"/>
      <c r="E1565" s="64"/>
      <c r="F1565" s="64"/>
      <c r="G1565" s="64"/>
      <c r="H1565" s="64"/>
      <c r="I1565" s="64"/>
      <c r="J1565" s="64"/>
      <c r="K1565" s="64"/>
      <c r="L1565" s="64"/>
      <c r="M1565" s="65"/>
    </row>
    <row r="1566" spans="1:13" s="10" customFormat="1" thickBot="1">
      <c r="A1566" s="91" t="s">
        <v>47</v>
      </c>
      <c r="B1566" s="92"/>
      <c r="C1566" s="92"/>
      <c r="D1566" s="92"/>
      <c r="E1566" s="92"/>
      <c r="F1566" s="92"/>
      <c r="G1566" s="92"/>
      <c r="H1566" s="92"/>
      <c r="I1566" s="92"/>
      <c r="J1566" s="92"/>
      <c r="K1566" s="92"/>
      <c r="L1566" s="92"/>
      <c r="M1566" s="93"/>
    </row>
    <row r="1567" spans="1:13" s="10" customFormat="1" ht="15.75">
      <c r="A1567" s="727" t="s">
        <v>48</v>
      </c>
      <c r="B1567" s="728"/>
      <c r="C1567" s="728"/>
      <c r="D1567" s="728"/>
      <c r="E1567" s="728"/>
      <c r="F1567" s="729"/>
      <c r="G1567" s="106" t="s">
        <v>35</v>
      </c>
      <c r="H1567" s="107" t="s">
        <v>49</v>
      </c>
      <c r="I1567" s="108" t="s">
        <v>50</v>
      </c>
      <c r="J1567" s="106" t="s">
        <v>51</v>
      </c>
      <c r="K1567" s="730" t="s">
        <v>52</v>
      </c>
      <c r="L1567" s="729"/>
      <c r="M1567" s="109" t="s">
        <v>41</v>
      </c>
    </row>
    <row r="1568" spans="1:13" s="10" customFormat="1" ht="15.75">
      <c r="A1568" s="731" t="s">
        <v>91</v>
      </c>
      <c r="B1568" s="732"/>
      <c r="C1568" s="732"/>
      <c r="D1568" s="732"/>
      <c r="E1568" s="732"/>
      <c r="F1568" s="733"/>
      <c r="G1568" s="110" t="s">
        <v>5</v>
      </c>
      <c r="H1568" s="86">
        <v>1</v>
      </c>
      <c r="I1568" s="111">
        <v>1</v>
      </c>
      <c r="J1568" s="86">
        <f>+H1568*I1568</f>
        <v>1</v>
      </c>
      <c r="K1568" s="734">
        <v>12000</v>
      </c>
      <c r="L1568" s="735"/>
      <c r="M1568" s="112">
        <f>J1568*K1568</f>
        <v>12000</v>
      </c>
    </row>
    <row r="1569" spans="1:13" s="10" customFormat="1" ht="15.75">
      <c r="A1569" s="113"/>
      <c r="B1569" s="114"/>
      <c r="C1569" s="114"/>
      <c r="D1569" s="114"/>
      <c r="E1569" s="114"/>
      <c r="F1569" s="114"/>
      <c r="G1569" s="115"/>
      <c r="H1569" s="86"/>
      <c r="I1569" s="86"/>
      <c r="J1569" s="86"/>
      <c r="K1569" s="116"/>
      <c r="L1569" s="117"/>
      <c r="M1569" s="118"/>
    </row>
    <row r="1570" spans="1:13" s="10" customFormat="1" thickBot="1">
      <c r="A1570" s="181"/>
      <c r="B1570" s="182"/>
      <c r="C1570" s="182"/>
      <c r="D1570" s="182"/>
      <c r="E1570" s="182"/>
      <c r="F1570" s="182"/>
      <c r="G1570" s="119"/>
      <c r="H1570" s="119"/>
      <c r="I1570" s="119"/>
      <c r="J1570" s="119"/>
      <c r="K1570" s="736"/>
      <c r="L1570" s="737"/>
      <c r="M1570" s="120"/>
    </row>
    <row r="1571" spans="1:13" s="10" customFormat="1" thickBot="1">
      <c r="A1571" s="756" t="s">
        <v>44</v>
      </c>
      <c r="B1571" s="750"/>
      <c r="C1571" s="750"/>
      <c r="D1571" s="750"/>
      <c r="E1571" s="750"/>
      <c r="F1571" s="750"/>
      <c r="G1571" s="750"/>
      <c r="H1571" s="750"/>
      <c r="I1571" s="750"/>
      <c r="J1571" s="750"/>
      <c r="K1571" s="750"/>
      <c r="L1571" s="751"/>
      <c r="M1571" s="174">
        <f>SUM(M1568:M1570)</f>
        <v>12000</v>
      </c>
    </row>
    <row r="1572" spans="1:13" s="27" customFormat="1" ht="12.75">
      <c r="A1572" s="63"/>
      <c r="B1572" s="64"/>
      <c r="C1572" s="64"/>
      <c r="D1572" s="64"/>
      <c r="E1572" s="64"/>
      <c r="F1572" s="64"/>
      <c r="G1572" s="64"/>
      <c r="H1572" s="64"/>
      <c r="I1572" s="64"/>
      <c r="J1572" s="64"/>
      <c r="K1572" s="64"/>
      <c r="L1572" s="64"/>
      <c r="M1572" s="65"/>
    </row>
    <row r="1573" spans="1:13" s="10" customFormat="1" thickBot="1">
      <c r="A1573" s="91" t="s">
        <v>54</v>
      </c>
      <c r="B1573" s="92"/>
      <c r="C1573" s="92"/>
      <c r="D1573" s="92"/>
      <c r="E1573" s="92"/>
      <c r="F1573" s="92"/>
      <c r="G1573" s="92"/>
      <c r="H1573" s="92"/>
      <c r="I1573" s="92"/>
      <c r="J1573" s="92"/>
      <c r="K1573" s="92"/>
      <c r="L1573" s="92"/>
      <c r="M1573" s="93"/>
    </row>
    <row r="1574" spans="1:13" s="10" customFormat="1" ht="31.5">
      <c r="A1574" s="757" t="s">
        <v>55</v>
      </c>
      <c r="B1574" s="758"/>
      <c r="C1574" s="758"/>
      <c r="D1574" s="758"/>
      <c r="E1574" s="758"/>
      <c r="F1574" s="758"/>
      <c r="G1574" s="758"/>
      <c r="H1574" s="106" t="s">
        <v>56</v>
      </c>
      <c r="I1574" s="108" t="s">
        <v>57</v>
      </c>
      <c r="J1574" s="107" t="s">
        <v>58</v>
      </c>
      <c r="K1574" s="759" t="s">
        <v>40</v>
      </c>
      <c r="L1574" s="760"/>
      <c r="M1574" s="122" t="s">
        <v>41</v>
      </c>
    </row>
    <row r="1575" spans="1:13" s="10" customFormat="1" ht="15.75">
      <c r="A1575" s="761" t="s">
        <v>59</v>
      </c>
      <c r="B1575" s="762"/>
      <c r="C1575" s="762"/>
      <c r="D1575" s="762"/>
      <c r="E1575" s="762"/>
      <c r="F1575" s="762"/>
      <c r="G1575" s="763"/>
      <c r="H1575" s="123">
        <v>38918.91891891892</v>
      </c>
      <c r="I1575" s="124">
        <v>1.85</v>
      </c>
      <c r="J1575" s="125">
        <f>+H1575*I1575</f>
        <v>72000</v>
      </c>
      <c r="K1575" s="764">
        <v>2</v>
      </c>
      <c r="L1575" s="765"/>
      <c r="M1575" s="126">
        <f>J1575/K1575</f>
        <v>36000</v>
      </c>
    </row>
    <row r="1576" spans="1:13" s="10" customFormat="1" ht="15.75">
      <c r="A1576" s="761" t="s">
        <v>60</v>
      </c>
      <c r="B1576" s="762"/>
      <c r="C1576" s="762"/>
      <c r="D1576" s="762"/>
      <c r="E1576" s="762"/>
      <c r="F1576" s="762"/>
      <c r="G1576" s="763"/>
      <c r="H1576" s="123">
        <v>25945.945945945947</v>
      </c>
      <c r="I1576" s="124">
        <v>1.85</v>
      </c>
      <c r="J1576" s="125">
        <f>+H1576*I1576</f>
        <v>48000.000000000007</v>
      </c>
      <c r="K1576" s="764">
        <f>+K1575</f>
        <v>2</v>
      </c>
      <c r="L1576" s="765"/>
      <c r="M1576" s="126">
        <f>J1576/K1576</f>
        <v>24000.000000000004</v>
      </c>
    </row>
    <row r="1577" spans="1:13" s="10" customFormat="1" thickBot="1">
      <c r="A1577" s="748"/>
      <c r="B1577" s="749"/>
      <c r="C1577" s="749"/>
      <c r="D1577" s="749"/>
      <c r="E1577" s="749"/>
      <c r="F1577" s="749"/>
      <c r="G1577" s="749"/>
      <c r="H1577" s="119"/>
      <c r="I1577" s="119"/>
      <c r="J1577" s="119"/>
      <c r="K1577" s="736"/>
      <c r="L1577" s="737"/>
      <c r="M1577" s="120"/>
    </row>
    <row r="1578" spans="1:13" s="10" customFormat="1" thickBot="1">
      <c r="A1578" s="724" t="s">
        <v>44</v>
      </c>
      <c r="B1578" s="725"/>
      <c r="C1578" s="725"/>
      <c r="D1578" s="725"/>
      <c r="E1578" s="725"/>
      <c r="F1578" s="725"/>
      <c r="G1578" s="725"/>
      <c r="H1578" s="750"/>
      <c r="I1578" s="750"/>
      <c r="J1578" s="750"/>
      <c r="K1578" s="750"/>
      <c r="L1578" s="751"/>
      <c r="M1578" s="174">
        <f>SUM(M1575:M1577)</f>
        <v>60000</v>
      </c>
    </row>
    <row r="1579" spans="1:13" s="27" customFormat="1" ht="13.5" thickBot="1">
      <c r="A1579" s="63"/>
      <c r="B1579" s="64"/>
      <c r="C1579" s="64"/>
      <c r="D1579" s="64"/>
      <c r="E1579" s="64"/>
      <c r="F1579" s="64"/>
      <c r="G1579" s="64"/>
      <c r="H1579" s="64"/>
      <c r="I1579" s="64"/>
      <c r="J1579" s="64"/>
      <c r="K1579" s="64"/>
      <c r="L1579" s="64"/>
      <c r="M1579" s="65"/>
    </row>
    <row r="1580" spans="1:13" s="10" customFormat="1" thickBot="1">
      <c r="A1580" s="724" t="s">
        <v>61</v>
      </c>
      <c r="B1580" s="725"/>
      <c r="C1580" s="725"/>
      <c r="D1580" s="725"/>
      <c r="E1580" s="725"/>
      <c r="F1580" s="725"/>
      <c r="G1580" s="725"/>
      <c r="H1580" s="725"/>
      <c r="I1580" s="725"/>
      <c r="J1580" s="725"/>
      <c r="K1580" s="725"/>
      <c r="L1580" s="726"/>
      <c r="M1580" s="175">
        <f>M1554+M1564+M1571+M1578</f>
        <v>225870</v>
      </c>
    </row>
    <row r="1581" spans="1:13" s="27" customFormat="1" ht="12.75">
      <c r="A1581" s="63"/>
      <c r="B1581" s="64"/>
      <c r="C1581" s="64"/>
      <c r="D1581" s="64"/>
      <c r="E1581" s="64"/>
      <c r="F1581" s="64"/>
      <c r="G1581" s="64"/>
      <c r="H1581" s="64"/>
      <c r="I1581" s="64"/>
      <c r="J1581" s="64"/>
      <c r="K1581" s="64"/>
      <c r="L1581" s="64"/>
      <c r="M1581" s="65"/>
    </row>
    <row r="1582" spans="1:13" s="10" customFormat="1" thickBot="1">
      <c r="A1582" s="91" t="s">
        <v>62</v>
      </c>
      <c r="B1582" s="92"/>
      <c r="C1582" s="92"/>
      <c r="D1582" s="92"/>
      <c r="E1582" s="92"/>
      <c r="F1582" s="92"/>
      <c r="G1582" s="92"/>
      <c r="H1582" s="92"/>
      <c r="I1582" s="92"/>
      <c r="J1582" s="92"/>
      <c r="K1582" s="92"/>
      <c r="L1582" s="92"/>
      <c r="M1582" s="93"/>
    </row>
    <row r="1583" spans="1:13" s="10" customFormat="1" ht="15.75">
      <c r="A1583" s="752" t="s">
        <v>63</v>
      </c>
      <c r="B1583" s="753"/>
      <c r="C1583" s="753"/>
      <c r="D1583" s="753"/>
      <c r="E1583" s="753"/>
      <c r="F1583" s="753"/>
      <c r="G1583" s="753"/>
      <c r="H1583" s="183"/>
      <c r="I1583" s="184"/>
      <c r="J1583" s="128" t="s">
        <v>64</v>
      </c>
      <c r="K1583" s="754" t="s">
        <v>65</v>
      </c>
      <c r="L1583" s="755"/>
      <c r="M1583" s="129"/>
    </row>
    <row r="1584" spans="1:13" s="10" customFormat="1" ht="15.75">
      <c r="A1584" s="718" t="s">
        <v>66</v>
      </c>
      <c r="B1584" s="719"/>
      <c r="C1584" s="719"/>
      <c r="D1584" s="719"/>
      <c r="E1584" s="719"/>
      <c r="F1584" s="719"/>
      <c r="G1584" s="719"/>
      <c r="H1584" s="130"/>
      <c r="I1584" s="131"/>
      <c r="J1584" s="132">
        <v>0.25</v>
      </c>
      <c r="K1584" s="720">
        <f>M1580*J1584</f>
        <v>56467.5</v>
      </c>
      <c r="L1584" s="721"/>
      <c r="M1584" s="133"/>
    </row>
    <row r="1585" spans="1:13" s="10" customFormat="1" ht="15.75">
      <c r="A1585" s="134" t="s">
        <v>67</v>
      </c>
      <c r="B1585" s="135"/>
      <c r="C1585" s="135"/>
      <c r="D1585" s="135"/>
      <c r="E1585" s="135"/>
      <c r="F1585" s="135"/>
      <c r="G1585" s="135"/>
      <c r="H1585" s="130"/>
      <c r="I1585" s="131"/>
      <c r="J1585" s="132">
        <v>0</v>
      </c>
      <c r="K1585" s="720">
        <f>M1580*J1585</f>
        <v>0</v>
      </c>
      <c r="L1585" s="721"/>
      <c r="M1585" s="133"/>
    </row>
    <row r="1586" spans="1:13" s="10" customFormat="1" thickBot="1">
      <c r="A1586" s="136" t="s">
        <v>68</v>
      </c>
      <c r="B1586" s="137"/>
      <c r="C1586" s="137"/>
      <c r="D1586" s="137"/>
      <c r="E1586" s="137"/>
      <c r="F1586" s="137"/>
      <c r="G1586" s="137"/>
      <c r="H1586" s="138"/>
      <c r="I1586" s="139"/>
      <c r="J1586" s="140">
        <v>0.05</v>
      </c>
      <c r="K1586" s="722">
        <f>M1580*J1586</f>
        <v>11293.5</v>
      </c>
      <c r="L1586" s="723"/>
      <c r="M1586" s="133"/>
    </row>
    <row r="1587" spans="1:13" s="10" customFormat="1" thickBot="1">
      <c r="A1587" s="724" t="s">
        <v>44</v>
      </c>
      <c r="B1587" s="725"/>
      <c r="C1587" s="725"/>
      <c r="D1587" s="725"/>
      <c r="E1587" s="725"/>
      <c r="F1587" s="725"/>
      <c r="G1587" s="725"/>
      <c r="H1587" s="725"/>
      <c r="I1587" s="725"/>
      <c r="J1587" s="725"/>
      <c r="K1587" s="725"/>
      <c r="L1587" s="726"/>
      <c r="M1587" s="141">
        <f>K1584+K1585+K1586</f>
        <v>67761</v>
      </c>
    </row>
    <row r="1588" spans="1:13" s="27" customFormat="1" ht="13.5" thickBot="1">
      <c r="A1588" s="63"/>
      <c r="B1588" s="64"/>
      <c r="C1588" s="64"/>
      <c r="D1588" s="64"/>
      <c r="E1588" s="64"/>
      <c r="F1588" s="64"/>
      <c r="G1588" s="64"/>
      <c r="H1588" s="64"/>
      <c r="I1588" s="64"/>
      <c r="J1588" s="64"/>
      <c r="K1588" s="64"/>
      <c r="L1588" s="64"/>
      <c r="M1588" s="65"/>
    </row>
    <row r="1589" spans="1:13" s="10" customFormat="1" thickBot="1">
      <c r="A1589" s="724" t="s">
        <v>69</v>
      </c>
      <c r="B1589" s="725"/>
      <c r="C1589" s="725"/>
      <c r="D1589" s="725"/>
      <c r="E1589" s="725"/>
      <c r="F1589" s="725"/>
      <c r="G1589" s="725"/>
      <c r="H1589" s="725"/>
      <c r="I1589" s="725"/>
      <c r="J1589" s="725"/>
      <c r="K1589" s="725"/>
      <c r="L1589" s="726"/>
      <c r="M1589" s="142">
        <f>M1580+M1587</f>
        <v>293631</v>
      </c>
    </row>
    <row r="1590" spans="1:13" s="10" customFormat="1" ht="15.75">
      <c r="A1590" s="143"/>
      <c r="B1590" s="144"/>
      <c r="C1590" s="144"/>
      <c r="D1590" s="144"/>
      <c r="E1590" s="144"/>
      <c r="F1590" s="144"/>
      <c r="G1590" s="144"/>
      <c r="H1590" s="144"/>
      <c r="I1590" s="144"/>
      <c r="J1590" s="144"/>
      <c r="K1590" s="144"/>
      <c r="L1590" s="144"/>
      <c r="M1590" s="145"/>
    </row>
    <row r="1591" spans="1:13" s="10" customFormat="1" ht="15.75">
      <c r="A1591" s="146"/>
      <c r="B1591" s="35"/>
      <c r="C1591" s="35"/>
      <c r="D1591" s="35"/>
      <c r="E1591" s="35"/>
      <c r="F1591" s="35"/>
      <c r="G1591" s="35"/>
      <c r="H1591" s="35"/>
      <c r="I1591" s="35"/>
      <c r="J1591" s="35"/>
      <c r="K1591" s="35"/>
      <c r="L1591" s="35"/>
      <c r="M1591" s="37"/>
    </row>
    <row r="1592" spans="1:13" s="10" customFormat="1" ht="15.75">
      <c r="A1592" s="146"/>
      <c r="B1592" s="35"/>
      <c r="C1592" s="35"/>
      <c r="D1592" s="46" t="s">
        <v>70</v>
      </c>
      <c r="E1592" s="46"/>
      <c r="F1592" s="46"/>
      <c r="G1592" s="46"/>
      <c r="H1592" s="46"/>
      <c r="I1592" s="46"/>
      <c r="J1592" s="35"/>
      <c r="K1592" s="35"/>
      <c r="L1592" s="35"/>
      <c r="M1592" s="37"/>
    </row>
    <row r="1593" spans="1:13" s="10" customFormat="1" ht="15.75">
      <c r="A1593" s="146"/>
      <c r="B1593" s="35"/>
      <c r="C1593" s="35"/>
      <c r="D1593" s="35" t="s">
        <v>71</v>
      </c>
      <c r="E1593" s="35"/>
      <c r="F1593" s="35"/>
      <c r="G1593" s="35"/>
      <c r="H1593" s="35"/>
      <c r="I1593" s="35"/>
      <c r="J1593" s="35"/>
      <c r="K1593" s="35"/>
      <c r="L1593" s="35"/>
      <c r="M1593" s="37"/>
    </row>
    <row r="1594" spans="1:13" s="10" customFormat="1" ht="15.75">
      <c r="A1594" s="146"/>
      <c r="B1594" s="35"/>
      <c r="C1594" s="35"/>
      <c r="D1594" s="35" t="s">
        <v>72</v>
      </c>
      <c r="E1594" s="35"/>
      <c r="F1594" s="35"/>
      <c r="G1594" s="35"/>
      <c r="H1594" s="35"/>
      <c r="I1594" s="35"/>
      <c r="J1594" s="35"/>
      <c r="K1594" s="35"/>
      <c r="L1594" s="35"/>
      <c r="M1594" s="37"/>
    </row>
    <row r="1595" spans="1:13" s="10" customFormat="1" ht="15.75">
      <c r="A1595" s="146"/>
      <c r="B1595" s="35"/>
      <c r="C1595" s="35"/>
      <c r="D1595" s="35" t="s">
        <v>73</v>
      </c>
      <c r="E1595" s="35"/>
      <c r="F1595" s="35"/>
      <c r="G1595" s="35"/>
      <c r="H1595" s="35"/>
      <c r="I1595" s="35"/>
      <c r="J1595" s="35"/>
      <c r="K1595" s="35"/>
      <c r="L1595" s="35"/>
      <c r="M1595" s="37"/>
    </row>
    <row r="1596" spans="1:13" s="27" customFormat="1" ht="13.5" thickBot="1">
      <c r="A1596" s="147"/>
      <c r="B1596" s="148"/>
      <c r="C1596" s="148"/>
      <c r="D1596" s="148"/>
      <c r="E1596" s="148" t="s">
        <v>74</v>
      </c>
      <c r="F1596" s="148"/>
      <c r="G1596" s="148"/>
      <c r="H1596" s="148"/>
      <c r="I1596" s="148"/>
      <c r="J1596" s="148"/>
      <c r="K1596" s="148"/>
      <c r="L1596" s="148"/>
      <c r="M1596" s="149"/>
    </row>
    <row r="1597" spans="1:13" s="10" customFormat="1" ht="15.75">
      <c r="A1597" s="150" t="s">
        <v>75</v>
      </c>
      <c r="B1597" s="151"/>
      <c r="C1597" s="151"/>
      <c r="D1597" s="151"/>
      <c r="E1597" s="151"/>
      <c r="F1597" s="151"/>
      <c r="G1597" s="151"/>
      <c r="H1597" s="151"/>
      <c r="I1597" s="151"/>
      <c r="J1597" s="151"/>
      <c r="K1597" s="151"/>
      <c r="L1597" s="151"/>
      <c r="M1597" s="152"/>
    </row>
    <row r="1598" spans="1:13" s="10" customFormat="1" ht="15.75">
      <c r="A1598" s="153"/>
      <c r="B1598" s="154"/>
      <c r="C1598" s="154"/>
      <c r="D1598" s="154"/>
      <c r="E1598" s="154"/>
      <c r="F1598" s="154"/>
      <c r="G1598" s="154"/>
      <c r="H1598" s="154"/>
      <c r="I1598" s="154"/>
      <c r="J1598" s="154"/>
      <c r="K1598" s="154"/>
      <c r="L1598" s="154"/>
      <c r="M1598" s="155"/>
    </row>
    <row r="1599" spans="1:13" s="10" customFormat="1" ht="15.75">
      <c r="A1599" s="153"/>
      <c r="B1599" s="154"/>
      <c r="C1599" s="154"/>
      <c r="D1599" s="154"/>
      <c r="E1599" s="154"/>
      <c r="F1599" s="154"/>
      <c r="G1599" s="154"/>
      <c r="H1599" s="154"/>
      <c r="I1599" s="154"/>
      <c r="J1599" s="154"/>
      <c r="K1599" s="154"/>
      <c r="L1599" s="154"/>
      <c r="M1599" s="155"/>
    </row>
    <row r="1600" spans="1:13" s="10" customFormat="1" ht="15.75">
      <c r="A1600" s="153"/>
      <c r="B1600" s="154"/>
      <c r="C1600" s="154"/>
      <c r="D1600" s="154"/>
      <c r="E1600" s="154"/>
      <c r="F1600" s="154"/>
      <c r="G1600" s="154"/>
      <c r="H1600" s="154"/>
      <c r="I1600" s="154"/>
      <c r="J1600" s="154"/>
      <c r="K1600" s="154"/>
      <c r="L1600" s="154"/>
      <c r="M1600" s="155"/>
    </row>
    <row r="1601" spans="1:13" s="10" customFormat="1" thickBot="1">
      <c r="A1601" s="156"/>
      <c r="B1601" s="157"/>
      <c r="C1601" s="157"/>
      <c r="D1601" s="157"/>
      <c r="E1601" s="157"/>
      <c r="F1601" s="157"/>
      <c r="G1601" s="157"/>
      <c r="H1601" s="157"/>
      <c r="I1601" s="157"/>
      <c r="J1601" s="157"/>
      <c r="K1601" s="157"/>
      <c r="L1601" s="157"/>
      <c r="M1601" s="158"/>
    </row>
    <row r="1602" spans="1:13" s="27" customFormat="1" ht="12.75">
      <c r="A1602" s="147"/>
      <c r="B1602" s="148"/>
      <c r="C1602" s="148"/>
      <c r="D1602" s="148"/>
      <c r="E1602" s="148"/>
      <c r="F1602" s="148"/>
      <c r="G1602" s="148"/>
      <c r="H1602" s="148"/>
      <c r="I1602" s="148"/>
      <c r="J1602" s="148"/>
      <c r="K1602" s="148"/>
      <c r="L1602" s="148"/>
      <c r="M1602" s="149"/>
    </row>
    <row r="1603" spans="1:13" s="10" customFormat="1" ht="15.75">
      <c r="A1603" s="159" t="s">
        <v>76</v>
      </c>
      <c r="B1603" s="55"/>
      <c r="C1603" s="55"/>
      <c r="D1603" s="55"/>
      <c r="E1603" s="55"/>
      <c r="F1603" s="55"/>
      <c r="G1603" s="55"/>
      <c r="H1603" s="55"/>
      <c r="I1603" s="55"/>
      <c r="J1603" s="55"/>
      <c r="K1603" s="55"/>
      <c r="L1603" s="55"/>
      <c r="M1603" s="58"/>
    </row>
    <row r="1604" spans="1:13" s="10" customFormat="1" ht="15.75">
      <c r="A1604" s="708" t="s">
        <v>77</v>
      </c>
      <c r="B1604" s="709"/>
      <c r="C1604" s="709"/>
      <c r="D1604" s="709"/>
      <c r="E1604" s="709"/>
      <c r="F1604" s="709"/>
      <c r="G1604" s="709"/>
      <c r="H1604" s="709"/>
      <c r="I1604" s="709"/>
      <c r="J1604" s="709"/>
      <c r="K1604" s="709"/>
      <c r="L1604" s="709"/>
      <c r="M1604" s="710"/>
    </row>
    <row r="1605" spans="1:13" s="10" customFormat="1" ht="15.75">
      <c r="A1605" s="708"/>
      <c r="B1605" s="709"/>
      <c r="C1605" s="709"/>
      <c r="D1605" s="709"/>
      <c r="E1605" s="709"/>
      <c r="F1605" s="709"/>
      <c r="G1605" s="709"/>
      <c r="H1605" s="709"/>
      <c r="I1605" s="709"/>
      <c r="J1605" s="709"/>
      <c r="K1605" s="709"/>
      <c r="L1605" s="709"/>
      <c r="M1605" s="710"/>
    </row>
    <row r="1606" spans="1:13" s="10" customFormat="1" ht="15.75">
      <c r="A1606" s="711" t="s">
        <v>78</v>
      </c>
      <c r="B1606" s="712"/>
      <c r="C1606" s="712"/>
      <c r="D1606" s="712"/>
      <c r="E1606" s="712"/>
      <c r="F1606" s="712"/>
      <c r="G1606" s="712"/>
      <c r="H1606" s="712"/>
      <c r="I1606" s="712"/>
      <c r="J1606" s="712"/>
      <c r="K1606" s="712"/>
      <c r="L1606" s="712"/>
      <c r="M1606" s="713"/>
    </row>
    <row r="1607" spans="1:13" s="10" customFormat="1" ht="15.75">
      <c r="A1607" s="711"/>
      <c r="B1607" s="712"/>
      <c r="C1607" s="712"/>
      <c r="D1607" s="712"/>
      <c r="E1607" s="712"/>
      <c r="F1607" s="712"/>
      <c r="G1607" s="712"/>
      <c r="H1607" s="712"/>
      <c r="I1607" s="712"/>
      <c r="J1607" s="712"/>
      <c r="K1607" s="712"/>
      <c r="L1607" s="712"/>
      <c r="M1607" s="713"/>
    </row>
    <row r="1608" spans="1:13" s="10" customFormat="1" ht="15.75">
      <c r="A1608" s="178"/>
      <c r="B1608" s="179"/>
      <c r="C1608" s="179"/>
      <c r="D1608" s="179"/>
      <c r="E1608" s="179"/>
      <c r="F1608" s="179"/>
      <c r="G1608" s="179"/>
      <c r="H1608" s="179"/>
      <c r="I1608" s="179"/>
      <c r="J1608" s="179"/>
      <c r="K1608" s="179"/>
      <c r="L1608" s="179"/>
      <c r="M1608" s="180"/>
    </row>
    <row r="1609" spans="1:13" s="10" customFormat="1" ht="15.75">
      <c r="A1609" s="159"/>
      <c r="B1609" s="55"/>
      <c r="C1609" s="55"/>
      <c r="D1609" s="55"/>
      <c r="E1609" s="55"/>
      <c r="F1609" s="55"/>
      <c r="G1609" s="55"/>
      <c r="H1609" s="55"/>
      <c r="I1609" s="55"/>
      <c r="J1609" s="55"/>
      <c r="K1609" s="55"/>
      <c r="L1609" s="55"/>
      <c r="M1609" s="58"/>
    </row>
    <row r="1610" spans="1:13" s="10" customFormat="1" ht="15.75">
      <c r="A1610" s="146"/>
      <c r="B1610" s="35"/>
      <c r="C1610" s="35"/>
      <c r="D1610" s="35" t="s">
        <v>70</v>
      </c>
      <c r="E1610" s="46"/>
      <c r="F1610" s="46"/>
      <c r="G1610" s="35"/>
      <c r="H1610" s="35"/>
      <c r="I1610" s="35"/>
      <c r="J1610" s="35"/>
      <c r="K1610" s="35"/>
      <c r="L1610" s="35"/>
      <c r="M1610" s="37"/>
    </row>
    <row r="1611" spans="1:13" s="10" customFormat="1" ht="15.75">
      <c r="A1611" s="146"/>
      <c r="B1611" s="35"/>
      <c r="C1611" s="35"/>
      <c r="D1611" s="160" t="s">
        <v>71</v>
      </c>
      <c r="E1611" s="35"/>
      <c r="F1611" s="35"/>
      <c r="G1611" s="160"/>
      <c r="H1611" s="160"/>
      <c r="I1611" s="160"/>
      <c r="J1611" s="35"/>
      <c r="K1611" s="35"/>
      <c r="L1611" s="35"/>
      <c r="M1611" s="37"/>
    </row>
    <row r="1612" spans="1:13" s="10" customFormat="1" ht="15.75">
      <c r="A1612" s="146"/>
      <c r="B1612" s="35"/>
      <c r="C1612" s="35"/>
      <c r="D1612" s="161" t="s">
        <v>79</v>
      </c>
      <c r="E1612" s="35"/>
      <c r="F1612" s="35"/>
      <c r="G1612" s="161"/>
      <c r="H1612" s="161"/>
      <c r="I1612" s="161"/>
      <c r="J1612" s="35"/>
      <c r="K1612" s="35"/>
      <c r="L1612" s="35"/>
      <c r="M1612" s="37"/>
    </row>
    <row r="1613" spans="1:13" s="10" customFormat="1" ht="15.75">
      <c r="A1613" s="162"/>
      <c r="B1613" s="55"/>
      <c r="C1613" s="55"/>
      <c r="D1613" s="35" t="s">
        <v>73</v>
      </c>
      <c r="E1613" s="35"/>
      <c r="F1613" s="35"/>
      <c r="G1613" s="35"/>
      <c r="H1613" s="35"/>
      <c r="I1613" s="35"/>
      <c r="J1613" s="55"/>
      <c r="K1613" s="55"/>
      <c r="L1613" s="55"/>
      <c r="M1613" s="58"/>
    </row>
    <row r="1614" spans="1:13" s="27" customFormat="1" ht="12.75">
      <c r="A1614" s="163"/>
      <c r="B1614" s="50"/>
      <c r="C1614" s="50"/>
      <c r="D1614" s="50"/>
      <c r="E1614" s="148"/>
      <c r="F1614" s="148"/>
      <c r="G1614" s="148"/>
      <c r="H1614" s="148"/>
      <c r="I1614" s="148"/>
      <c r="J1614" s="50"/>
      <c r="K1614" s="50"/>
      <c r="L1614" s="50"/>
      <c r="M1614" s="51"/>
    </row>
    <row r="1615" spans="1:13" s="167" customFormat="1" ht="12.75">
      <c r="A1615" s="164" t="s">
        <v>80</v>
      </c>
      <c r="B1615" s="165"/>
      <c r="C1615" s="165"/>
      <c r="D1615" s="166"/>
      <c r="E1615" s="166"/>
      <c r="F1615" s="166"/>
      <c r="G1615" s="166"/>
      <c r="H1615" s="166"/>
      <c r="I1615" s="714"/>
      <c r="J1615" s="714"/>
      <c r="K1615" s="714"/>
      <c r="L1615" s="714"/>
      <c r="M1615" s="715"/>
    </row>
    <row r="1616" spans="1:13" s="167" customFormat="1" ht="13.5" thickBot="1">
      <c r="A1616" s="168" t="s">
        <v>81</v>
      </c>
      <c r="B1616" s="169"/>
      <c r="C1616" s="169"/>
      <c r="D1616" s="170"/>
      <c r="E1616" s="170"/>
      <c r="F1616" s="170"/>
      <c r="G1616" s="170"/>
      <c r="H1616" s="170"/>
      <c r="I1616" s="716"/>
      <c r="J1616" s="716"/>
      <c r="K1616" s="716"/>
      <c r="L1616" s="716"/>
      <c r="M1616" s="717"/>
    </row>
    <row r="1617" spans="1:13">
      <c r="A1617" s="803"/>
      <c r="B1617" s="804"/>
      <c r="C1617" s="809"/>
      <c r="D1617" s="809"/>
      <c r="E1617" s="809"/>
      <c r="F1617" s="809"/>
      <c r="G1617" s="809"/>
      <c r="H1617" s="809"/>
      <c r="I1617" s="810"/>
      <c r="J1617" s="811" t="s">
        <v>7</v>
      </c>
      <c r="K1617" s="813"/>
      <c r="L1617" s="814"/>
      <c r="M1617" s="815"/>
    </row>
    <row r="1618" spans="1:13">
      <c r="A1618" s="805"/>
      <c r="B1618" s="806"/>
      <c r="C1618" s="819" t="s">
        <v>8</v>
      </c>
      <c r="D1618" s="819"/>
      <c r="E1618" s="819"/>
      <c r="F1618" s="819"/>
      <c r="G1618" s="819"/>
      <c r="H1618" s="819"/>
      <c r="I1618" s="820"/>
      <c r="J1618" s="812"/>
      <c r="K1618" s="816"/>
      <c r="L1618" s="817"/>
      <c r="M1618" s="818"/>
    </row>
    <row r="1619" spans="1:13">
      <c r="A1619" s="805"/>
      <c r="B1619" s="806"/>
      <c r="C1619" s="819" t="s">
        <v>0</v>
      </c>
      <c r="D1619" s="819"/>
      <c r="E1619" s="819"/>
      <c r="F1619" s="819"/>
      <c r="G1619" s="819"/>
      <c r="H1619" s="819"/>
      <c r="I1619" s="820"/>
      <c r="J1619" s="821" t="s">
        <v>9</v>
      </c>
      <c r="K1619" s="833"/>
      <c r="L1619" s="834"/>
      <c r="M1619" s="835"/>
    </row>
    <row r="1620" spans="1:13">
      <c r="A1620" s="805"/>
      <c r="B1620" s="806"/>
      <c r="C1620" s="819" t="s">
        <v>10</v>
      </c>
      <c r="D1620" s="819"/>
      <c r="E1620" s="819"/>
      <c r="F1620" s="819"/>
      <c r="G1620" s="819"/>
      <c r="H1620" s="819"/>
      <c r="I1620" s="820"/>
      <c r="J1620" s="822"/>
      <c r="K1620" s="836"/>
      <c r="L1620" s="837"/>
      <c r="M1620" s="838"/>
    </row>
    <row r="1621" spans="1:13">
      <c r="A1621" s="805"/>
      <c r="B1621" s="806"/>
      <c r="C1621" s="819" t="s">
        <v>11</v>
      </c>
      <c r="D1621" s="819"/>
      <c r="E1621" s="819"/>
      <c r="F1621" s="819"/>
      <c r="G1621" s="819"/>
      <c r="H1621" s="819"/>
      <c r="I1621" s="820"/>
      <c r="J1621" s="821" t="s">
        <v>12</v>
      </c>
      <c r="K1621" s="840"/>
      <c r="L1621" s="840" t="s">
        <v>13</v>
      </c>
      <c r="M1621" s="842"/>
    </row>
    <row r="1622" spans="1:13" ht="17.25" thickBot="1">
      <c r="A1622" s="807"/>
      <c r="B1622" s="808"/>
      <c r="C1622" s="2"/>
      <c r="D1622" s="2"/>
      <c r="E1622" s="2"/>
      <c r="F1622" s="2"/>
      <c r="G1622" s="2"/>
      <c r="H1622" s="2"/>
      <c r="I1622" s="3"/>
      <c r="J1622" s="839"/>
      <c r="K1622" s="841"/>
      <c r="L1622" s="841"/>
      <c r="M1622" s="843"/>
    </row>
    <row r="1623" spans="1:13" s="10" customFormat="1" ht="15.75">
      <c r="A1623" s="4"/>
      <c r="B1623" s="5"/>
      <c r="C1623" s="5"/>
      <c r="D1623" s="5"/>
      <c r="E1623" s="5"/>
      <c r="F1623" s="5"/>
      <c r="G1623" s="6"/>
      <c r="H1623" s="5"/>
      <c r="I1623" s="5"/>
      <c r="J1623" s="7" t="s">
        <v>14</v>
      </c>
      <c r="K1623" s="8"/>
      <c r="L1623" s="8"/>
      <c r="M1623" s="9"/>
    </row>
    <row r="1624" spans="1:13" s="10" customFormat="1" ht="15.75">
      <c r="A1624" s="11"/>
      <c r="B1624" s="12"/>
      <c r="C1624" s="12"/>
      <c r="D1624" s="12"/>
      <c r="E1624" s="12"/>
      <c r="F1624" s="12"/>
      <c r="G1624" s="13"/>
      <c r="H1624" s="12"/>
      <c r="I1624" s="12"/>
      <c r="J1624" s="14"/>
      <c r="K1624" s="15" t="s">
        <v>15</v>
      </c>
      <c r="L1624" s="15" t="s">
        <v>16</v>
      </c>
      <c r="M1624" s="16" t="s">
        <v>17</v>
      </c>
    </row>
    <row r="1625" spans="1:13" s="10" customFormat="1" ht="15.75">
      <c r="A1625" s="823" t="s">
        <v>18</v>
      </c>
      <c r="B1625" s="824"/>
      <c r="C1625" s="824"/>
      <c r="D1625" s="824"/>
      <c r="E1625" s="12" t="s">
        <v>19</v>
      </c>
      <c r="F1625" s="12"/>
      <c r="G1625" s="17"/>
      <c r="H1625" s="825" t="s">
        <v>20</v>
      </c>
      <c r="I1625" s="825"/>
      <c r="J1625" s="18" t="s">
        <v>19</v>
      </c>
      <c r="K1625" s="15"/>
      <c r="L1625" s="15"/>
      <c r="M1625" s="16"/>
    </row>
    <row r="1626" spans="1:13" s="10" customFormat="1" ht="15.75">
      <c r="A1626" s="19" t="s">
        <v>21</v>
      </c>
      <c r="B1626" s="20"/>
      <c r="C1626" s="826"/>
      <c r="D1626" s="826"/>
      <c r="E1626" s="187"/>
      <c r="F1626" s="21"/>
      <c r="G1626" s="20"/>
      <c r="H1626" s="17"/>
      <c r="I1626" s="22" t="s">
        <v>22</v>
      </c>
      <c r="J1626" s="23"/>
      <c r="K1626" s="187"/>
      <c r="L1626" s="187"/>
      <c r="M1626" s="24"/>
    </row>
    <row r="1627" spans="1:13" s="27" customFormat="1" ht="13.5" thickBot="1">
      <c r="A1627" s="25"/>
      <c r="B1627" s="26"/>
      <c r="C1627" s="188"/>
      <c r="D1627" s="188"/>
      <c r="E1627" s="188"/>
      <c r="F1627" s="188"/>
      <c r="G1627" s="26"/>
      <c r="H1627" s="188"/>
      <c r="I1627" s="26"/>
      <c r="J1627" s="188"/>
      <c r="K1627" s="827"/>
      <c r="L1627" s="827"/>
      <c r="M1627" s="828"/>
    </row>
    <row r="1628" spans="1:13" s="27" customFormat="1" ht="12.75">
      <c r="A1628" s="28"/>
      <c r="B1628" s="29"/>
      <c r="C1628" s="29"/>
      <c r="D1628" s="29"/>
      <c r="E1628" s="29"/>
      <c r="F1628" s="29"/>
      <c r="G1628" s="29"/>
      <c r="H1628" s="29"/>
      <c r="I1628" s="29"/>
      <c r="J1628" s="29"/>
      <c r="K1628" s="29"/>
      <c r="L1628" s="29"/>
      <c r="M1628" s="30"/>
    </row>
    <row r="1629" spans="1:13" s="10" customFormat="1" ht="15.75">
      <c r="A1629" s="31" t="s">
        <v>23</v>
      </c>
      <c r="B1629" s="32"/>
      <c r="C1629" s="33" t="s">
        <v>13</v>
      </c>
      <c r="D1629" s="34"/>
      <c r="E1629" s="35"/>
      <c r="F1629" s="35"/>
      <c r="G1629" s="36"/>
      <c r="H1629" s="36"/>
      <c r="I1629" s="36"/>
      <c r="J1629" s="36"/>
      <c r="K1629" s="36"/>
      <c r="L1629" s="36"/>
      <c r="M1629" s="37"/>
    </row>
    <row r="1630" spans="1:13" s="10" customFormat="1" ht="15.75">
      <c r="A1630" s="38" t="s">
        <v>24</v>
      </c>
      <c r="B1630" s="39"/>
      <c r="C1630" s="829" t="e">
        <f>+C1529</f>
        <v>#REF!</v>
      </c>
      <c r="D1630" s="829"/>
      <c r="E1630" s="829"/>
      <c r="F1630" s="829"/>
      <c r="G1630" s="829"/>
      <c r="H1630" s="829"/>
      <c r="I1630" s="829"/>
      <c r="J1630" s="829"/>
      <c r="K1630" s="829"/>
      <c r="L1630" s="829"/>
      <c r="M1630" s="830"/>
    </row>
    <row r="1631" spans="1:13" s="10" customFormat="1" ht="15.75">
      <c r="A1631" s="38"/>
      <c r="B1631" s="39"/>
      <c r="C1631" s="829"/>
      <c r="D1631" s="829"/>
      <c r="E1631" s="829"/>
      <c r="F1631" s="829"/>
      <c r="G1631" s="829"/>
      <c r="H1631" s="829"/>
      <c r="I1631" s="829"/>
      <c r="J1631" s="829"/>
      <c r="K1631" s="829"/>
      <c r="L1631" s="829"/>
      <c r="M1631" s="830"/>
    </row>
    <row r="1632" spans="1:13" s="27" customFormat="1" ht="12.75">
      <c r="A1632" s="40"/>
      <c r="B1632" s="41"/>
      <c r="C1632" s="42"/>
      <c r="D1632" s="42"/>
      <c r="E1632" s="42"/>
      <c r="F1632" s="42"/>
      <c r="G1632" s="42"/>
      <c r="H1632" s="42"/>
      <c r="I1632" s="42"/>
      <c r="J1632" s="42"/>
      <c r="K1632" s="42"/>
      <c r="L1632" s="42"/>
      <c r="M1632" s="43"/>
    </row>
    <row r="1633" spans="1:13" s="10" customFormat="1" ht="15.75">
      <c r="A1633" s="38" t="s">
        <v>25</v>
      </c>
      <c r="B1633" s="44"/>
      <c r="C1633" s="45"/>
      <c r="D1633" s="45"/>
      <c r="E1633" s="45"/>
      <c r="F1633" s="45"/>
      <c r="G1633" s="45"/>
      <c r="H1633" s="46"/>
      <c r="I1633" s="33" t="s">
        <v>26</v>
      </c>
      <c r="J1633" s="45"/>
      <c r="K1633" s="45"/>
      <c r="L1633" s="45"/>
      <c r="M1633" s="47"/>
    </row>
    <row r="1634" spans="1:13" s="27" customFormat="1" ht="12.75">
      <c r="A1634" s="40"/>
      <c r="B1634" s="41"/>
      <c r="C1634" s="42"/>
      <c r="D1634" s="42"/>
      <c r="E1634" s="42"/>
      <c r="F1634" s="42"/>
      <c r="G1634" s="42"/>
      <c r="H1634" s="42"/>
      <c r="I1634" s="42"/>
      <c r="J1634" s="42"/>
      <c r="K1634" s="42"/>
      <c r="L1634" s="42"/>
      <c r="M1634" s="43"/>
    </row>
    <row r="1635" spans="1:13" s="10" customFormat="1" ht="15.75">
      <c r="A1635" s="38" t="s">
        <v>27</v>
      </c>
      <c r="B1635" s="44"/>
      <c r="C1635" s="48"/>
      <c r="D1635" s="48"/>
      <c r="E1635" s="48"/>
      <c r="F1635" s="48"/>
      <c r="G1635" s="48"/>
      <c r="H1635" s="48"/>
      <c r="I1635" s="48"/>
      <c r="J1635" s="48"/>
      <c r="K1635" s="48"/>
      <c r="L1635" s="48"/>
      <c r="M1635" s="49"/>
    </row>
    <row r="1636" spans="1:13" s="27" customFormat="1" ht="12.75">
      <c r="A1636" s="40"/>
      <c r="B1636" s="41"/>
      <c r="C1636" s="50"/>
      <c r="D1636" s="50"/>
      <c r="E1636" s="50"/>
      <c r="F1636" s="50"/>
      <c r="G1636" s="50"/>
      <c r="H1636" s="50"/>
      <c r="I1636" s="50"/>
      <c r="J1636" s="50"/>
      <c r="K1636" s="50"/>
      <c r="L1636" s="50"/>
      <c r="M1636" s="51"/>
    </row>
    <row r="1637" spans="1:13" s="10" customFormat="1" ht="15.75">
      <c r="A1637" s="38" t="s">
        <v>28</v>
      </c>
      <c r="B1637" s="44"/>
      <c r="C1637" s="48"/>
      <c r="D1637" s="48"/>
      <c r="E1637" s="48"/>
      <c r="F1637" s="48"/>
      <c r="G1637" s="48"/>
      <c r="H1637" s="48"/>
      <c r="I1637" s="48"/>
      <c r="J1637" s="52" t="s">
        <v>29</v>
      </c>
      <c r="K1637" s="53"/>
      <c r="L1637" s="52" t="s">
        <v>13</v>
      </c>
      <c r="M1637" s="54"/>
    </row>
    <row r="1638" spans="1:13" s="27" customFormat="1" ht="12.75">
      <c r="A1638" s="40"/>
      <c r="B1638" s="41"/>
      <c r="C1638" s="50"/>
      <c r="D1638" s="50"/>
      <c r="E1638" s="50"/>
      <c r="F1638" s="50"/>
      <c r="G1638" s="50"/>
      <c r="H1638" s="50"/>
      <c r="I1638" s="50"/>
      <c r="J1638" s="50"/>
      <c r="K1638" s="50"/>
      <c r="L1638" s="50"/>
      <c r="M1638" s="51"/>
    </row>
    <row r="1639" spans="1:13" s="10" customFormat="1" ht="15.75">
      <c r="A1639" s="38" t="s">
        <v>30</v>
      </c>
      <c r="B1639" s="39"/>
      <c r="C1639" s="55"/>
      <c r="D1639" s="55"/>
      <c r="E1639" s="56"/>
      <c r="F1639" s="57"/>
      <c r="G1639" s="46"/>
      <c r="H1639" s="48"/>
      <c r="I1639" s="48"/>
      <c r="J1639" s="35"/>
      <c r="K1639" s="55"/>
      <c r="L1639" s="55"/>
      <c r="M1639" s="58"/>
    </row>
    <row r="1640" spans="1:13" s="10" customFormat="1" ht="15.75">
      <c r="A1640" s="59"/>
      <c r="B1640" s="60"/>
      <c r="C1640" s="189"/>
      <c r="D1640" s="189"/>
      <c r="E1640" s="831" t="s">
        <v>31</v>
      </c>
      <c r="F1640" s="832"/>
      <c r="G1640" s="832"/>
      <c r="H1640" s="189" t="s">
        <v>16</v>
      </c>
      <c r="I1640" s="189" t="s">
        <v>17</v>
      </c>
      <c r="J1640" s="61"/>
      <c r="K1640" s="189"/>
      <c r="L1640" s="189"/>
      <c r="M1640" s="62"/>
    </row>
    <row r="1641" spans="1:13" s="10" customFormat="1" ht="15.75">
      <c r="A1641" s="786" t="s">
        <v>32</v>
      </c>
      <c r="B1641" s="787"/>
      <c r="C1641" s="787"/>
      <c r="D1641" s="787"/>
      <c r="E1641" s="787"/>
      <c r="F1641" s="787"/>
      <c r="G1641" s="787"/>
      <c r="H1641" s="787"/>
      <c r="I1641" s="787"/>
      <c r="J1641" s="787"/>
      <c r="K1641" s="787"/>
      <c r="L1641" s="787"/>
      <c r="M1641" s="788"/>
    </row>
    <row r="1642" spans="1:13" s="27" customFormat="1" ht="13.5" thickBot="1">
      <c r="A1642" s="63"/>
      <c r="B1642" s="64"/>
      <c r="C1642" s="64"/>
      <c r="D1642" s="64"/>
      <c r="E1642" s="64"/>
      <c r="F1642" s="64"/>
      <c r="G1642" s="64"/>
      <c r="H1642" s="64"/>
      <c r="I1642" s="64"/>
      <c r="J1642" s="64"/>
      <c r="K1642" s="64"/>
      <c r="L1642" s="64"/>
      <c r="M1642" s="65"/>
    </row>
    <row r="1643" spans="1:13" s="10" customFormat="1" ht="32.25" thickBot="1">
      <c r="A1643" s="66" t="s">
        <v>1</v>
      </c>
      <c r="B1643" s="789" t="s">
        <v>33</v>
      </c>
      <c r="C1643" s="790"/>
      <c r="D1643" s="790"/>
      <c r="E1643" s="790"/>
      <c r="F1643" s="790"/>
      <c r="G1643" s="790"/>
      <c r="H1643" s="790"/>
      <c r="I1643" s="67"/>
      <c r="J1643" s="68" t="s">
        <v>34</v>
      </c>
      <c r="K1643" s="791" t="s">
        <v>35</v>
      </c>
      <c r="L1643" s="792"/>
      <c r="M1643" s="66" t="s">
        <v>36</v>
      </c>
    </row>
    <row r="1644" spans="1:13" s="10" customFormat="1" ht="33" customHeight="1" thickBot="1">
      <c r="A1644" s="69"/>
      <c r="B1644" s="793" t="s">
        <v>101</v>
      </c>
      <c r="C1644" s="794"/>
      <c r="D1644" s="794"/>
      <c r="E1644" s="794"/>
      <c r="F1644" s="794"/>
      <c r="G1644" s="794"/>
      <c r="H1644" s="794"/>
      <c r="I1644" s="795"/>
      <c r="J1644" s="70"/>
      <c r="K1644" s="796" t="e">
        <f>+#REF!</f>
        <v>#REF!</v>
      </c>
      <c r="L1644" s="797"/>
      <c r="M1644" s="71" t="e">
        <f>+#REF!</f>
        <v>#REF!</v>
      </c>
    </row>
    <row r="1645" spans="1:13" s="10" customFormat="1" ht="15.75">
      <c r="A1645" s="72"/>
      <c r="B1645" s="73"/>
      <c r="C1645" s="73"/>
      <c r="D1645" s="73"/>
      <c r="E1645" s="73"/>
      <c r="F1645" s="73"/>
      <c r="G1645" s="73"/>
      <c r="H1645" s="73"/>
      <c r="I1645" s="73"/>
      <c r="J1645" s="73"/>
      <c r="K1645" s="73"/>
      <c r="L1645" s="73"/>
      <c r="M1645" s="74"/>
    </row>
    <row r="1646" spans="1:13" s="10" customFormat="1" thickBot="1">
      <c r="A1646" s="75" t="s">
        <v>37</v>
      </c>
      <c r="B1646" s="76"/>
      <c r="C1646" s="76"/>
      <c r="D1646" s="76"/>
      <c r="E1646" s="76"/>
      <c r="F1646" s="76"/>
      <c r="G1646" s="76"/>
      <c r="H1646" s="76"/>
      <c r="I1646" s="76"/>
      <c r="J1646" s="76"/>
      <c r="K1646" s="76"/>
      <c r="L1646" s="76"/>
      <c r="M1646" s="77"/>
    </row>
    <row r="1647" spans="1:13" s="10" customFormat="1" thickBot="1">
      <c r="A1647" s="798" t="s">
        <v>33</v>
      </c>
      <c r="B1647" s="799"/>
      <c r="C1647" s="799"/>
      <c r="D1647" s="799"/>
      <c r="E1647" s="799"/>
      <c r="F1647" s="799"/>
      <c r="G1647" s="800"/>
      <c r="H1647" s="801" t="s">
        <v>38</v>
      </c>
      <c r="I1647" s="800"/>
      <c r="J1647" s="78" t="s">
        <v>39</v>
      </c>
      <c r="K1647" s="801" t="s">
        <v>40</v>
      </c>
      <c r="L1647" s="800"/>
      <c r="M1647" s="79" t="s">
        <v>41</v>
      </c>
    </row>
    <row r="1648" spans="1:13" s="10" customFormat="1" ht="15.75">
      <c r="A1648" s="779"/>
      <c r="B1648" s="780"/>
      <c r="C1648" s="780"/>
      <c r="D1648" s="780"/>
      <c r="E1648" s="780"/>
      <c r="F1648" s="780"/>
      <c r="G1648" s="781"/>
      <c r="H1648" s="782"/>
      <c r="I1648" s="783"/>
      <c r="J1648" s="80"/>
      <c r="K1648" s="784"/>
      <c r="L1648" s="785"/>
      <c r="M1648" s="81">
        <f t="shared" ref="M1648:M1653" si="22">+J1648*K1648</f>
        <v>0</v>
      </c>
    </row>
    <row r="1649" spans="1:13" s="10" customFormat="1" ht="15.75">
      <c r="A1649" s="770" t="s">
        <v>107</v>
      </c>
      <c r="B1649" s="771"/>
      <c r="C1649" s="771"/>
      <c r="D1649" s="771"/>
      <c r="E1649" s="771"/>
      <c r="F1649" s="771"/>
      <c r="G1649" s="772"/>
      <c r="H1649" s="768" t="s">
        <v>108</v>
      </c>
      <c r="I1649" s="768"/>
      <c r="J1649" s="80">
        <v>5000</v>
      </c>
      <c r="K1649" s="769">
        <v>1</v>
      </c>
      <c r="L1649" s="769"/>
      <c r="M1649" s="81">
        <f t="shared" si="22"/>
        <v>5000</v>
      </c>
    </row>
    <row r="1650" spans="1:13" s="10" customFormat="1" ht="15.75">
      <c r="A1650" s="770"/>
      <c r="B1650" s="771"/>
      <c r="C1650" s="771"/>
      <c r="D1650" s="771"/>
      <c r="E1650" s="771"/>
      <c r="F1650" s="771"/>
      <c r="G1650" s="772"/>
      <c r="H1650" s="768"/>
      <c r="I1650" s="768"/>
      <c r="J1650" s="80"/>
      <c r="K1650" s="769"/>
      <c r="L1650" s="769"/>
      <c r="M1650" s="81">
        <f t="shared" si="22"/>
        <v>0</v>
      </c>
    </row>
    <row r="1651" spans="1:13" s="10" customFormat="1" ht="15.75">
      <c r="A1651" s="770"/>
      <c r="B1651" s="771"/>
      <c r="C1651" s="771"/>
      <c r="D1651" s="771"/>
      <c r="E1651" s="771"/>
      <c r="F1651" s="771"/>
      <c r="G1651" s="772"/>
      <c r="H1651" s="768"/>
      <c r="I1651" s="768"/>
      <c r="J1651" s="82"/>
      <c r="K1651" s="769"/>
      <c r="L1651" s="769"/>
      <c r="M1651" s="81">
        <f t="shared" si="22"/>
        <v>0</v>
      </c>
    </row>
    <row r="1652" spans="1:13" s="10" customFormat="1" ht="15.75">
      <c r="A1652" s="770"/>
      <c r="B1652" s="771"/>
      <c r="C1652" s="771"/>
      <c r="D1652" s="802"/>
      <c r="E1652" s="771"/>
      <c r="F1652" s="771"/>
      <c r="G1652" s="772"/>
      <c r="H1652" s="768"/>
      <c r="I1652" s="768"/>
      <c r="J1652" s="82"/>
      <c r="K1652" s="769"/>
      <c r="L1652" s="769"/>
      <c r="M1652" s="81">
        <f t="shared" si="22"/>
        <v>0</v>
      </c>
    </row>
    <row r="1653" spans="1:13" s="10" customFormat="1" ht="15.75">
      <c r="A1653" s="766"/>
      <c r="B1653" s="767"/>
      <c r="C1653" s="767"/>
      <c r="D1653" s="83"/>
      <c r="E1653" s="84"/>
      <c r="F1653" s="84"/>
      <c r="G1653" s="85"/>
      <c r="H1653" s="768"/>
      <c r="I1653" s="768"/>
      <c r="J1653" s="86"/>
      <c r="K1653" s="769"/>
      <c r="L1653" s="769"/>
      <c r="M1653" s="81">
        <f t="shared" si="22"/>
        <v>0</v>
      </c>
    </row>
    <row r="1654" spans="1:13" s="10" customFormat="1" thickBot="1">
      <c r="A1654" s="770" t="s">
        <v>43</v>
      </c>
      <c r="B1654" s="771"/>
      <c r="C1654" s="771"/>
      <c r="D1654" s="771"/>
      <c r="E1654" s="771"/>
      <c r="F1654" s="771"/>
      <c r="G1654" s="772"/>
      <c r="H1654" s="773"/>
      <c r="I1654" s="774"/>
      <c r="J1654" s="87"/>
      <c r="K1654" s="775">
        <v>0.05</v>
      </c>
      <c r="L1654" s="776"/>
      <c r="M1654" s="88">
        <f>M1679*K1654</f>
        <v>2400.0000006185146</v>
      </c>
    </row>
    <row r="1655" spans="1:13" s="10" customFormat="1" thickBot="1">
      <c r="A1655" s="724" t="s">
        <v>44</v>
      </c>
      <c r="B1655" s="725"/>
      <c r="C1655" s="725"/>
      <c r="D1655" s="725"/>
      <c r="E1655" s="725"/>
      <c r="F1655" s="725"/>
      <c r="G1655" s="725"/>
      <c r="H1655" s="725"/>
      <c r="I1655" s="725"/>
      <c r="J1655" s="725"/>
      <c r="K1655" s="725"/>
      <c r="L1655" s="726"/>
      <c r="M1655" s="173">
        <f>SUM(M1648:M1654)</f>
        <v>7400.0000006185146</v>
      </c>
    </row>
    <row r="1656" spans="1:13" s="27" customFormat="1" ht="12.75">
      <c r="A1656" s="90"/>
      <c r="B1656" s="64"/>
      <c r="C1656" s="64"/>
      <c r="D1656" s="64"/>
      <c r="E1656" s="64"/>
      <c r="F1656" s="64"/>
      <c r="G1656" s="64"/>
      <c r="H1656" s="64"/>
      <c r="I1656" s="64"/>
      <c r="J1656" s="64"/>
      <c r="K1656" s="64"/>
      <c r="L1656" s="64"/>
      <c r="M1656" s="65"/>
    </row>
    <row r="1657" spans="1:13" s="10" customFormat="1" thickBot="1">
      <c r="A1657" s="91" t="s">
        <v>45</v>
      </c>
      <c r="B1657" s="92"/>
      <c r="C1657" s="92"/>
      <c r="D1657" s="92"/>
      <c r="E1657" s="92"/>
      <c r="F1657" s="92"/>
      <c r="G1657" s="92"/>
      <c r="H1657" s="92"/>
      <c r="I1657" s="92"/>
      <c r="J1657" s="92"/>
      <c r="K1657" s="92"/>
      <c r="L1657" s="92"/>
      <c r="M1657" s="93"/>
    </row>
    <row r="1658" spans="1:13" s="10" customFormat="1" ht="15.75">
      <c r="A1658" s="752" t="s">
        <v>33</v>
      </c>
      <c r="B1658" s="753"/>
      <c r="C1658" s="753"/>
      <c r="D1658" s="753"/>
      <c r="E1658" s="753"/>
      <c r="F1658" s="753"/>
      <c r="G1658" s="753"/>
      <c r="H1658" s="777"/>
      <c r="I1658" s="185" t="s">
        <v>35</v>
      </c>
      <c r="J1658" s="94" t="s">
        <v>36</v>
      </c>
      <c r="K1658" s="778" t="s">
        <v>46</v>
      </c>
      <c r="L1658" s="777"/>
      <c r="M1658" s="95" t="s">
        <v>41</v>
      </c>
    </row>
    <row r="1659" spans="1:13" s="10" customFormat="1" ht="15.75">
      <c r="A1659" s="738" t="s">
        <v>104</v>
      </c>
      <c r="B1659" s="739"/>
      <c r="C1659" s="739"/>
      <c r="D1659" s="739"/>
      <c r="E1659" s="739"/>
      <c r="F1659" s="739"/>
      <c r="G1659" s="739"/>
      <c r="H1659" s="740"/>
      <c r="I1659" s="53" t="s">
        <v>105</v>
      </c>
      <c r="J1659" s="98">
        <v>4</v>
      </c>
      <c r="K1659" s="741">
        <v>1200</v>
      </c>
      <c r="L1659" s="742"/>
      <c r="M1659" s="171">
        <f>+J1659*K1659</f>
        <v>4800</v>
      </c>
    </row>
    <row r="1660" spans="1:13" s="10" customFormat="1" ht="15.75">
      <c r="A1660" s="738" t="s">
        <v>106</v>
      </c>
      <c r="B1660" s="739"/>
      <c r="C1660" s="739"/>
      <c r="D1660" s="739"/>
      <c r="E1660" s="739"/>
      <c r="F1660" s="739"/>
      <c r="G1660" s="739"/>
      <c r="H1660" s="740"/>
      <c r="I1660" s="53" t="s">
        <v>99</v>
      </c>
      <c r="J1660" s="98">
        <v>0.1</v>
      </c>
      <c r="K1660" s="741">
        <v>80000</v>
      </c>
      <c r="L1660" s="742"/>
      <c r="M1660" s="171">
        <f>+J1660*K1660</f>
        <v>8000</v>
      </c>
    </row>
    <row r="1661" spans="1:13" s="10" customFormat="1" ht="15.75">
      <c r="A1661" s="738" t="s">
        <v>109</v>
      </c>
      <c r="B1661" s="739"/>
      <c r="C1661" s="739"/>
      <c r="D1661" s="739"/>
      <c r="E1661" s="739"/>
      <c r="F1661" s="739"/>
      <c r="G1661" s="739"/>
      <c r="H1661" s="740"/>
      <c r="I1661" s="53" t="s">
        <v>110</v>
      </c>
      <c r="J1661" s="98">
        <v>0.2</v>
      </c>
      <c r="K1661" s="741">
        <v>9000</v>
      </c>
      <c r="L1661" s="742"/>
      <c r="M1661" s="171">
        <f>+J1661*K1661</f>
        <v>1800</v>
      </c>
    </row>
    <row r="1662" spans="1:13" s="10" customFormat="1" ht="15.75">
      <c r="A1662" s="738"/>
      <c r="B1662" s="739"/>
      <c r="C1662" s="739"/>
      <c r="D1662" s="739"/>
      <c r="E1662" s="739"/>
      <c r="F1662" s="739"/>
      <c r="G1662" s="739"/>
      <c r="H1662" s="740"/>
      <c r="I1662" s="53"/>
      <c r="J1662" s="98"/>
      <c r="K1662" s="741"/>
      <c r="L1662" s="742"/>
      <c r="M1662" s="171">
        <f>+J1662*K1662</f>
        <v>0</v>
      </c>
    </row>
    <row r="1663" spans="1:13" s="10" customFormat="1" ht="15.75">
      <c r="A1663" s="738"/>
      <c r="B1663" s="739"/>
      <c r="C1663" s="739"/>
      <c r="D1663" s="739"/>
      <c r="E1663" s="739"/>
      <c r="F1663" s="739"/>
      <c r="G1663" s="739"/>
      <c r="H1663" s="740"/>
      <c r="I1663" s="53"/>
      <c r="J1663" s="98"/>
      <c r="K1663" s="741"/>
      <c r="L1663" s="742"/>
      <c r="M1663" s="171">
        <f>+J1663*K1663</f>
        <v>0</v>
      </c>
    </row>
    <row r="1664" spans="1:13" s="10" customFormat="1" thickBot="1">
      <c r="A1664" s="743"/>
      <c r="B1664" s="744"/>
      <c r="C1664" s="744"/>
      <c r="D1664" s="744"/>
      <c r="E1664" s="744"/>
      <c r="F1664" s="744"/>
      <c r="G1664" s="744"/>
      <c r="H1664" s="745"/>
      <c r="I1664" s="102"/>
      <c r="J1664" s="103"/>
      <c r="K1664" s="741"/>
      <c r="L1664" s="742"/>
      <c r="M1664" s="172"/>
    </row>
    <row r="1665" spans="1:13" s="10" customFormat="1" thickBot="1">
      <c r="A1665" s="724" t="s">
        <v>44</v>
      </c>
      <c r="B1665" s="725"/>
      <c r="C1665" s="725"/>
      <c r="D1665" s="725"/>
      <c r="E1665" s="725"/>
      <c r="F1665" s="725"/>
      <c r="G1665" s="725"/>
      <c r="H1665" s="725"/>
      <c r="I1665" s="725"/>
      <c r="J1665" s="725"/>
      <c r="K1665" s="725"/>
      <c r="L1665" s="726"/>
      <c r="M1665" s="173">
        <f>SUM(M1659:M1664)</f>
        <v>14600</v>
      </c>
    </row>
    <row r="1666" spans="1:13" s="27" customFormat="1" ht="12.75">
      <c r="A1666" s="63"/>
      <c r="B1666" s="64"/>
      <c r="C1666" s="64"/>
      <c r="D1666" s="64"/>
      <c r="E1666" s="64"/>
      <c r="F1666" s="64"/>
      <c r="G1666" s="64"/>
      <c r="H1666" s="64"/>
      <c r="I1666" s="64"/>
      <c r="J1666" s="64"/>
      <c r="K1666" s="64"/>
      <c r="L1666" s="64"/>
      <c r="M1666" s="65"/>
    </row>
    <row r="1667" spans="1:13" s="10" customFormat="1" thickBot="1">
      <c r="A1667" s="91" t="s">
        <v>47</v>
      </c>
      <c r="B1667" s="92"/>
      <c r="C1667" s="92"/>
      <c r="D1667" s="92"/>
      <c r="E1667" s="92"/>
      <c r="F1667" s="92"/>
      <c r="G1667" s="92"/>
      <c r="H1667" s="92"/>
      <c r="I1667" s="92"/>
      <c r="J1667" s="92"/>
      <c r="K1667" s="92"/>
      <c r="L1667" s="92"/>
      <c r="M1667" s="93"/>
    </row>
    <row r="1668" spans="1:13" s="10" customFormat="1" ht="15.75">
      <c r="A1668" s="727" t="s">
        <v>48</v>
      </c>
      <c r="B1668" s="728"/>
      <c r="C1668" s="728"/>
      <c r="D1668" s="728"/>
      <c r="E1668" s="728"/>
      <c r="F1668" s="729"/>
      <c r="G1668" s="106" t="s">
        <v>35</v>
      </c>
      <c r="H1668" s="107" t="s">
        <v>49</v>
      </c>
      <c r="I1668" s="108" t="s">
        <v>50</v>
      </c>
      <c r="J1668" s="106" t="s">
        <v>51</v>
      </c>
      <c r="K1668" s="730" t="s">
        <v>52</v>
      </c>
      <c r="L1668" s="729"/>
      <c r="M1668" s="109" t="s">
        <v>41</v>
      </c>
    </row>
    <row r="1669" spans="1:13" s="10" customFormat="1" ht="15.75">
      <c r="A1669" s="731" t="s">
        <v>94</v>
      </c>
      <c r="B1669" s="732"/>
      <c r="C1669" s="732"/>
      <c r="D1669" s="732"/>
      <c r="E1669" s="732"/>
      <c r="F1669" s="733"/>
      <c r="G1669" s="110" t="s">
        <v>4</v>
      </c>
      <c r="H1669" s="86"/>
      <c r="I1669" s="111"/>
      <c r="J1669" s="86"/>
      <c r="K1669" s="734">
        <v>100</v>
      </c>
      <c r="L1669" s="735"/>
      <c r="M1669" s="112">
        <f>J1669*K1669</f>
        <v>0</v>
      </c>
    </row>
    <row r="1670" spans="1:13" s="10" customFormat="1" ht="15.75">
      <c r="A1670" s="113"/>
      <c r="B1670" s="114"/>
      <c r="C1670" s="114"/>
      <c r="D1670" s="114"/>
      <c r="E1670" s="114"/>
      <c r="F1670" s="114"/>
      <c r="G1670" s="115"/>
      <c r="H1670" s="86"/>
      <c r="I1670" s="86"/>
      <c r="J1670" s="86"/>
      <c r="K1670" s="116"/>
      <c r="L1670" s="117"/>
      <c r="M1670" s="118"/>
    </row>
    <row r="1671" spans="1:13" s="10" customFormat="1" thickBot="1">
      <c r="A1671" s="181"/>
      <c r="B1671" s="182"/>
      <c r="C1671" s="182"/>
      <c r="D1671" s="182"/>
      <c r="E1671" s="182"/>
      <c r="F1671" s="182"/>
      <c r="G1671" s="119"/>
      <c r="H1671" s="119"/>
      <c r="I1671" s="119"/>
      <c r="J1671" s="119"/>
      <c r="K1671" s="736"/>
      <c r="L1671" s="737"/>
      <c r="M1671" s="120"/>
    </row>
    <row r="1672" spans="1:13" s="10" customFormat="1" thickBot="1">
      <c r="A1672" s="756" t="s">
        <v>44</v>
      </c>
      <c r="B1672" s="750"/>
      <c r="C1672" s="750"/>
      <c r="D1672" s="750"/>
      <c r="E1672" s="750"/>
      <c r="F1672" s="750"/>
      <c r="G1672" s="750"/>
      <c r="H1672" s="750"/>
      <c r="I1672" s="750"/>
      <c r="J1672" s="750"/>
      <c r="K1672" s="750"/>
      <c r="L1672" s="751"/>
      <c r="M1672" s="174">
        <f>SUM(M1669:M1671)</f>
        <v>0</v>
      </c>
    </row>
    <row r="1673" spans="1:13" s="27" customFormat="1" ht="12.75">
      <c r="A1673" s="63"/>
      <c r="B1673" s="64"/>
      <c r="C1673" s="64"/>
      <c r="D1673" s="64"/>
      <c r="E1673" s="64"/>
      <c r="F1673" s="64"/>
      <c r="G1673" s="64"/>
      <c r="H1673" s="64"/>
      <c r="I1673" s="64"/>
      <c r="J1673" s="64"/>
      <c r="K1673" s="64"/>
      <c r="L1673" s="64"/>
      <c r="M1673" s="65"/>
    </row>
    <row r="1674" spans="1:13" s="10" customFormat="1" thickBot="1">
      <c r="A1674" s="91" t="s">
        <v>54</v>
      </c>
      <c r="B1674" s="92"/>
      <c r="C1674" s="92"/>
      <c r="D1674" s="92"/>
      <c r="E1674" s="92"/>
      <c r="F1674" s="92"/>
      <c r="G1674" s="92"/>
      <c r="H1674" s="92"/>
      <c r="I1674" s="92"/>
      <c r="J1674" s="92"/>
      <c r="K1674" s="92"/>
      <c r="L1674" s="92"/>
      <c r="M1674" s="93"/>
    </row>
    <row r="1675" spans="1:13" s="10" customFormat="1" ht="31.5">
      <c r="A1675" s="757" t="s">
        <v>55</v>
      </c>
      <c r="B1675" s="758"/>
      <c r="C1675" s="758"/>
      <c r="D1675" s="758"/>
      <c r="E1675" s="758"/>
      <c r="F1675" s="758"/>
      <c r="G1675" s="758"/>
      <c r="H1675" s="106" t="s">
        <v>56</v>
      </c>
      <c r="I1675" s="108" t="s">
        <v>57</v>
      </c>
      <c r="J1675" s="107" t="s">
        <v>58</v>
      </c>
      <c r="K1675" s="759" t="s">
        <v>40</v>
      </c>
      <c r="L1675" s="760"/>
      <c r="M1675" s="122" t="s">
        <v>41</v>
      </c>
    </row>
    <row r="1676" spans="1:13" s="10" customFormat="1" ht="15.75">
      <c r="A1676" s="761" t="s">
        <v>59</v>
      </c>
      <c r="B1676" s="762"/>
      <c r="C1676" s="762"/>
      <c r="D1676" s="762"/>
      <c r="E1676" s="762"/>
      <c r="F1676" s="762"/>
      <c r="G1676" s="763"/>
      <c r="H1676" s="123">
        <v>38918.91891891892</v>
      </c>
      <c r="I1676" s="124">
        <v>1.85</v>
      </c>
      <c r="J1676" s="125">
        <f>+H1676*I1676</f>
        <v>72000</v>
      </c>
      <c r="K1676" s="764">
        <v>2.499999999355714</v>
      </c>
      <c r="L1676" s="765"/>
      <c r="M1676" s="126">
        <f>J1676/K1676</f>
        <v>28800.000007422175</v>
      </c>
    </row>
    <row r="1677" spans="1:13" s="10" customFormat="1" ht="15.75">
      <c r="A1677" s="761" t="s">
        <v>60</v>
      </c>
      <c r="B1677" s="762"/>
      <c r="C1677" s="762"/>
      <c r="D1677" s="762"/>
      <c r="E1677" s="762"/>
      <c r="F1677" s="762"/>
      <c r="G1677" s="763"/>
      <c r="H1677" s="123">
        <v>25945.945945945947</v>
      </c>
      <c r="I1677" s="124">
        <v>1.85</v>
      </c>
      <c r="J1677" s="125">
        <f>+H1677*I1677</f>
        <v>48000.000000000007</v>
      </c>
      <c r="K1677" s="764">
        <f>+K1676</f>
        <v>2.499999999355714</v>
      </c>
      <c r="L1677" s="765"/>
      <c r="M1677" s="126">
        <f>J1677/K1677</f>
        <v>19200.00000494812</v>
      </c>
    </row>
    <row r="1678" spans="1:13" s="10" customFormat="1" thickBot="1">
      <c r="A1678" s="748"/>
      <c r="B1678" s="749"/>
      <c r="C1678" s="749"/>
      <c r="D1678" s="749"/>
      <c r="E1678" s="749"/>
      <c r="F1678" s="749"/>
      <c r="G1678" s="749"/>
      <c r="H1678" s="119"/>
      <c r="I1678" s="119"/>
      <c r="J1678" s="119"/>
      <c r="K1678" s="736"/>
      <c r="L1678" s="737"/>
      <c r="M1678" s="120"/>
    </row>
    <row r="1679" spans="1:13" s="10" customFormat="1" thickBot="1">
      <c r="A1679" s="724" t="s">
        <v>44</v>
      </c>
      <c r="B1679" s="725"/>
      <c r="C1679" s="725"/>
      <c r="D1679" s="725"/>
      <c r="E1679" s="725"/>
      <c r="F1679" s="725"/>
      <c r="G1679" s="725"/>
      <c r="H1679" s="750"/>
      <c r="I1679" s="750"/>
      <c r="J1679" s="750"/>
      <c r="K1679" s="750"/>
      <c r="L1679" s="751"/>
      <c r="M1679" s="174">
        <f>SUM(M1676:M1678)</f>
        <v>48000.000012370292</v>
      </c>
    </row>
    <row r="1680" spans="1:13" s="27" customFormat="1" ht="13.5" thickBot="1">
      <c r="A1680" s="63"/>
      <c r="B1680" s="64"/>
      <c r="C1680" s="64"/>
      <c r="D1680" s="64"/>
      <c r="E1680" s="64"/>
      <c r="F1680" s="64"/>
      <c r="G1680" s="64"/>
      <c r="H1680" s="64"/>
      <c r="I1680" s="64"/>
      <c r="J1680" s="64"/>
      <c r="K1680" s="64"/>
      <c r="L1680" s="64"/>
      <c r="M1680" s="65"/>
    </row>
    <row r="1681" spans="1:13" s="10" customFormat="1" thickBot="1">
      <c r="A1681" s="724" t="s">
        <v>61</v>
      </c>
      <c r="B1681" s="725"/>
      <c r="C1681" s="725"/>
      <c r="D1681" s="725"/>
      <c r="E1681" s="725"/>
      <c r="F1681" s="725"/>
      <c r="G1681" s="725"/>
      <c r="H1681" s="725"/>
      <c r="I1681" s="725"/>
      <c r="J1681" s="725"/>
      <c r="K1681" s="725"/>
      <c r="L1681" s="726"/>
      <c r="M1681" s="175">
        <f>M1655+M1665+M1672+M1679</f>
        <v>70000.000012988807</v>
      </c>
    </row>
    <row r="1682" spans="1:13" s="27" customFormat="1" ht="12.75">
      <c r="A1682" s="63"/>
      <c r="B1682" s="64"/>
      <c r="C1682" s="64"/>
      <c r="D1682" s="64"/>
      <c r="E1682" s="64"/>
      <c r="F1682" s="64"/>
      <c r="G1682" s="64"/>
      <c r="H1682" s="64"/>
      <c r="I1682" s="64"/>
      <c r="J1682" s="64"/>
      <c r="K1682" s="64"/>
      <c r="L1682" s="64"/>
      <c r="M1682" s="65"/>
    </row>
    <row r="1683" spans="1:13" s="10" customFormat="1" thickBot="1">
      <c r="A1683" s="91" t="s">
        <v>62</v>
      </c>
      <c r="B1683" s="92"/>
      <c r="C1683" s="92"/>
      <c r="D1683" s="92"/>
      <c r="E1683" s="92"/>
      <c r="F1683" s="92"/>
      <c r="G1683" s="92"/>
      <c r="H1683" s="92"/>
      <c r="I1683" s="92"/>
      <c r="J1683" s="92"/>
      <c r="K1683" s="92"/>
      <c r="L1683" s="92"/>
      <c r="M1683" s="93"/>
    </row>
    <row r="1684" spans="1:13" s="10" customFormat="1" ht="15.75">
      <c r="A1684" s="752" t="s">
        <v>63</v>
      </c>
      <c r="B1684" s="753"/>
      <c r="C1684" s="753"/>
      <c r="D1684" s="753"/>
      <c r="E1684" s="753"/>
      <c r="F1684" s="753"/>
      <c r="G1684" s="753"/>
      <c r="H1684" s="183"/>
      <c r="I1684" s="184"/>
      <c r="J1684" s="128" t="s">
        <v>64</v>
      </c>
      <c r="K1684" s="754" t="s">
        <v>65</v>
      </c>
      <c r="L1684" s="755"/>
      <c r="M1684" s="129"/>
    </row>
    <row r="1685" spans="1:13" s="10" customFormat="1" ht="15.75">
      <c r="A1685" s="718" t="s">
        <v>66</v>
      </c>
      <c r="B1685" s="719"/>
      <c r="C1685" s="719"/>
      <c r="D1685" s="719"/>
      <c r="E1685" s="719"/>
      <c r="F1685" s="719"/>
      <c r="G1685" s="719"/>
      <c r="H1685" s="130"/>
      <c r="I1685" s="131"/>
      <c r="J1685" s="132">
        <v>0.25</v>
      </c>
      <c r="K1685" s="720">
        <f>M1681*J1685</f>
        <v>17500.000003247202</v>
      </c>
      <c r="L1685" s="721"/>
      <c r="M1685" s="133"/>
    </row>
    <row r="1686" spans="1:13" s="10" customFormat="1" ht="15.75">
      <c r="A1686" s="134" t="s">
        <v>67</v>
      </c>
      <c r="B1686" s="135"/>
      <c r="C1686" s="135"/>
      <c r="D1686" s="135"/>
      <c r="E1686" s="135"/>
      <c r="F1686" s="135"/>
      <c r="G1686" s="135"/>
      <c r="H1686" s="130"/>
      <c r="I1686" s="131"/>
      <c r="J1686" s="132">
        <v>0</v>
      </c>
      <c r="K1686" s="720">
        <f>M1681*J1686</f>
        <v>0</v>
      </c>
      <c r="L1686" s="721"/>
      <c r="M1686" s="133"/>
    </row>
    <row r="1687" spans="1:13" s="10" customFormat="1" thickBot="1">
      <c r="A1687" s="136" t="s">
        <v>68</v>
      </c>
      <c r="B1687" s="137"/>
      <c r="C1687" s="137"/>
      <c r="D1687" s="137"/>
      <c r="E1687" s="137"/>
      <c r="F1687" s="137"/>
      <c r="G1687" s="137"/>
      <c r="H1687" s="138"/>
      <c r="I1687" s="139"/>
      <c r="J1687" s="140">
        <v>0.05</v>
      </c>
      <c r="K1687" s="722">
        <f>M1681*J1687</f>
        <v>3500.0000006494406</v>
      </c>
      <c r="L1687" s="723"/>
      <c r="M1687" s="133"/>
    </row>
    <row r="1688" spans="1:13" s="10" customFormat="1" thickBot="1">
      <c r="A1688" s="724" t="s">
        <v>44</v>
      </c>
      <c r="B1688" s="725"/>
      <c r="C1688" s="725"/>
      <c r="D1688" s="725"/>
      <c r="E1688" s="725"/>
      <c r="F1688" s="725"/>
      <c r="G1688" s="725"/>
      <c r="H1688" s="725"/>
      <c r="I1688" s="725"/>
      <c r="J1688" s="725"/>
      <c r="K1688" s="725"/>
      <c r="L1688" s="726"/>
      <c r="M1688" s="141">
        <f>K1685+K1686+K1687</f>
        <v>21000.000003896643</v>
      </c>
    </row>
    <row r="1689" spans="1:13" s="27" customFormat="1" ht="13.5" thickBot="1">
      <c r="A1689" s="63"/>
      <c r="B1689" s="64"/>
      <c r="C1689" s="64"/>
      <c r="D1689" s="64"/>
      <c r="E1689" s="64"/>
      <c r="F1689" s="64"/>
      <c r="G1689" s="64"/>
      <c r="H1689" s="64"/>
      <c r="I1689" s="64"/>
      <c r="J1689" s="64"/>
      <c r="K1689" s="64"/>
      <c r="L1689" s="64"/>
      <c r="M1689" s="65"/>
    </row>
    <row r="1690" spans="1:13" s="10" customFormat="1" thickBot="1">
      <c r="A1690" s="724" t="s">
        <v>69</v>
      </c>
      <c r="B1690" s="725"/>
      <c r="C1690" s="725"/>
      <c r="D1690" s="725"/>
      <c r="E1690" s="725"/>
      <c r="F1690" s="725"/>
      <c r="G1690" s="725"/>
      <c r="H1690" s="725"/>
      <c r="I1690" s="725"/>
      <c r="J1690" s="725"/>
      <c r="K1690" s="725"/>
      <c r="L1690" s="726"/>
      <c r="M1690" s="142">
        <f>M1681+M1688</f>
        <v>91000.000016885446</v>
      </c>
    </row>
    <row r="1691" spans="1:13" s="10" customFormat="1" ht="15.75">
      <c r="A1691" s="143"/>
      <c r="B1691" s="144"/>
      <c r="C1691" s="144"/>
      <c r="D1691" s="144"/>
      <c r="E1691" s="144"/>
      <c r="F1691" s="144"/>
      <c r="G1691" s="144"/>
      <c r="H1691" s="144"/>
      <c r="I1691" s="144"/>
      <c r="J1691" s="144"/>
      <c r="K1691" s="144"/>
      <c r="L1691" s="144"/>
      <c r="M1691" s="145"/>
    </row>
    <row r="1692" spans="1:13" s="10" customFormat="1" ht="15.75">
      <c r="A1692" s="146"/>
      <c r="B1692" s="35"/>
      <c r="C1692" s="35"/>
      <c r="D1692" s="35"/>
      <c r="E1692" s="35"/>
      <c r="F1692" s="35"/>
      <c r="G1692" s="35"/>
      <c r="H1692" s="35"/>
      <c r="I1692" s="35"/>
      <c r="J1692" s="35"/>
      <c r="K1692" s="35"/>
      <c r="L1692" s="35"/>
      <c r="M1692" s="37"/>
    </row>
    <row r="1693" spans="1:13" s="10" customFormat="1" ht="15.75">
      <c r="A1693" s="146"/>
      <c r="B1693" s="35"/>
      <c r="C1693" s="35"/>
      <c r="D1693" s="46" t="s">
        <v>70</v>
      </c>
      <c r="E1693" s="46"/>
      <c r="F1693" s="46"/>
      <c r="G1693" s="46"/>
      <c r="H1693" s="46"/>
      <c r="I1693" s="46"/>
      <c r="J1693" s="35"/>
      <c r="K1693" s="35"/>
      <c r="L1693" s="35"/>
      <c r="M1693" s="37"/>
    </row>
    <row r="1694" spans="1:13" s="10" customFormat="1" ht="15.75">
      <c r="A1694" s="146"/>
      <c r="B1694" s="35"/>
      <c r="C1694" s="35"/>
      <c r="D1694" s="35" t="s">
        <v>71</v>
      </c>
      <c r="E1694" s="35"/>
      <c r="F1694" s="35"/>
      <c r="G1694" s="35"/>
      <c r="H1694" s="35"/>
      <c r="I1694" s="35"/>
      <c r="J1694" s="35"/>
      <c r="K1694" s="35"/>
      <c r="L1694" s="35"/>
      <c r="M1694" s="37"/>
    </row>
    <row r="1695" spans="1:13" s="10" customFormat="1" ht="15.75">
      <c r="A1695" s="146"/>
      <c r="B1695" s="35"/>
      <c r="C1695" s="35"/>
      <c r="D1695" s="35" t="s">
        <v>72</v>
      </c>
      <c r="E1695" s="35"/>
      <c r="F1695" s="35"/>
      <c r="G1695" s="35"/>
      <c r="H1695" s="35"/>
      <c r="I1695" s="35"/>
      <c r="J1695" s="35"/>
      <c r="K1695" s="35"/>
      <c r="L1695" s="35"/>
      <c r="M1695" s="37"/>
    </row>
    <row r="1696" spans="1:13" s="10" customFormat="1" ht="15.75">
      <c r="A1696" s="146"/>
      <c r="B1696" s="35"/>
      <c r="C1696" s="35"/>
      <c r="D1696" s="35" t="s">
        <v>73</v>
      </c>
      <c r="E1696" s="35"/>
      <c r="F1696" s="35"/>
      <c r="G1696" s="35"/>
      <c r="H1696" s="35"/>
      <c r="I1696" s="35"/>
      <c r="J1696" s="35"/>
      <c r="K1696" s="35"/>
      <c r="L1696" s="35"/>
      <c r="M1696" s="37"/>
    </row>
    <row r="1697" spans="1:13" s="27" customFormat="1" ht="13.5" thickBot="1">
      <c r="A1697" s="147"/>
      <c r="B1697" s="148"/>
      <c r="C1697" s="148"/>
      <c r="D1697" s="148"/>
      <c r="E1697" s="148" t="s">
        <v>74</v>
      </c>
      <c r="F1697" s="148"/>
      <c r="G1697" s="148"/>
      <c r="H1697" s="148"/>
      <c r="I1697" s="148"/>
      <c r="J1697" s="148"/>
      <c r="K1697" s="148"/>
      <c r="L1697" s="148"/>
      <c r="M1697" s="149"/>
    </row>
    <row r="1698" spans="1:13" s="10" customFormat="1" ht="15.75">
      <c r="A1698" s="150" t="s">
        <v>75</v>
      </c>
      <c r="B1698" s="151"/>
      <c r="C1698" s="151"/>
      <c r="D1698" s="151"/>
      <c r="E1698" s="151"/>
      <c r="F1698" s="151"/>
      <c r="G1698" s="151"/>
      <c r="H1698" s="151"/>
      <c r="I1698" s="151"/>
      <c r="J1698" s="151"/>
      <c r="K1698" s="151"/>
      <c r="L1698" s="151"/>
      <c r="M1698" s="152"/>
    </row>
    <row r="1699" spans="1:13" s="10" customFormat="1" ht="15.75">
      <c r="A1699" s="153"/>
      <c r="B1699" s="154"/>
      <c r="C1699" s="154"/>
      <c r="D1699" s="154"/>
      <c r="E1699" s="154"/>
      <c r="F1699" s="154"/>
      <c r="G1699" s="154"/>
      <c r="H1699" s="154"/>
      <c r="I1699" s="154"/>
      <c r="J1699" s="154"/>
      <c r="K1699" s="154"/>
      <c r="L1699" s="154"/>
      <c r="M1699" s="155"/>
    </row>
    <row r="1700" spans="1:13" s="10" customFormat="1" ht="15.75">
      <c r="A1700" s="153"/>
      <c r="B1700" s="154"/>
      <c r="C1700" s="154"/>
      <c r="D1700" s="154"/>
      <c r="E1700" s="154"/>
      <c r="F1700" s="154"/>
      <c r="G1700" s="154"/>
      <c r="H1700" s="154"/>
      <c r="I1700" s="154"/>
      <c r="J1700" s="154"/>
      <c r="K1700" s="154"/>
      <c r="L1700" s="154"/>
      <c r="M1700" s="155"/>
    </row>
    <row r="1701" spans="1:13" s="10" customFormat="1" ht="15.75">
      <c r="A1701" s="153"/>
      <c r="B1701" s="154"/>
      <c r="C1701" s="154"/>
      <c r="D1701" s="154"/>
      <c r="E1701" s="154"/>
      <c r="F1701" s="154"/>
      <c r="G1701" s="154"/>
      <c r="H1701" s="154"/>
      <c r="I1701" s="154"/>
      <c r="J1701" s="154"/>
      <c r="K1701" s="154"/>
      <c r="L1701" s="154"/>
      <c r="M1701" s="155"/>
    </row>
    <row r="1702" spans="1:13" s="10" customFormat="1" thickBot="1">
      <c r="A1702" s="156"/>
      <c r="B1702" s="157"/>
      <c r="C1702" s="157"/>
      <c r="D1702" s="157"/>
      <c r="E1702" s="157"/>
      <c r="F1702" s="157"/>
      <c r="G1702" s="157"/>
      <c r="H1702" s="157"/>
      <c r="I1702" s="157"/>
      <c r="J1702" s="157"/>
      <c r="K1702" s="157"/>
      <c r="L1702" s="157"/>
      <c r="M1702" s="158"/>
    </row>
    <row r="1703" spans="1:13" s="27" customFormat="1" ht="12.75">
      <c r="A1703" s="147"/>
      <c r="B1703" s="148"/>
      <c r="C1703" s="148"/>
      <c r="D1703" s="148"/>
      <c r="E1703" s="148"/>
      <c r="F1703" s="148"/>
      <c r="G1703" s="148"/>
      <c r="H1703" s="148"/>
      <c r="I1703" s="148"/>
      <c r="J1703" s="148"/>
      <c r="K1703" s="148"/>
      <c r="L1703" s="148"/>
      <c r="M1703" s="149"/>
    </row>
    <row r="1704" spans="1:13" s="10" customFormat="1" ht="15.75">
      <c r="A1704" s="159" t="s">
        <v>76</v>
      </c>
      <c r="B1704" s="55"/>
      <c r="C1704" s="55"/>
      <c r="D1704" s="55"/>
      <c r="E1704" s="55"/>
      <c r="F1704" s="55"/>
      <c r="G1704" s="55"/>
      <c r="H1704" s="55"/>
      <c r="I1704" s="55"/>
      <c r="J1704" s="55"/>
      <c r="K1704" s="55"/>
      <c r="L1704" s="55"/>
      <c r="M1704" s="58"/>
    </row>
    <row r="1705" spans="1:13" s="10" customFormat="1" ht="15.75">
      <c r="A1705" s="708" t="s">
        <v>77</v>
      </c>
      <c r="B1705" s="709"/>
      <c r="C1705" s="709"/>
      <c r="D1705" s="709"/>
      <c r="E1705" s="709"/>
      <c r="F1705" s="709"/>
      <c r="G1705" s="709"/>
      <c r="H1705" s="709"/>
      <c r="I1705" s="709"/>
      <c r="J1705" s="709"/>
      <c r="K1705" s="709"/>
      <c r="L1705" s="709"/>
      <c r="M1705" s="710"/>
    </row>
    <row r="1706" spans="1:13" s="10" customFormat="1" ht="15.75">
      <c r="A1706" s="708"/>
      <c r="B1706" s="709"/>
      <c r="C1706" s="709"/>
      <c r="D1706" s="709"/>
      <c r="E1706" s="709"/>
      <c r="F1706" s="709"/>
      <c r="G1706" s="709"/>
      <c r="H1706" s="709"/>
      <c r="I1706" s="709"/>
      <c r="J1706" s="709"/>
      <c r="K1706" s="709"/>
      <c r="L1706" s="709"/>
      <c r="M1706" s="710"/>
    </row>
    <row r="1707" spans="1:13" s="10" customFormat="1" ht="15.75">
      <c r="A1707" s="711" t="s">
        <v>78</v>
      </c>
      <c r="B1707" s="712"/>
      <c r="C1707" s="712"/>
      <c r="D1707" s="712"/>
      <c r="E1707" s="712"/>
      <c r="F1707" s="712"/>
      <c r="G1707" s="712"/>
      <c r="H1707" s="712"/>
      <c r="I1707" s="712"/>
      <c r="J1707" s="712"/>
      <c r="K1707" s="712"/>
      <c r="L1707" s="712"/>
      <c r="M1707" s="713"/>
    </row>
    <row r="1708" spans="1:13" s="10" customFormat="1" ht="15.75">
      <c r="A1708" s="711"/>
      <c r="B1708" s="712"/>
      <c r="C1708" s="712"/>
      <c r="D1708" s="712"/>
      <c r="E1708" s="712"/>
      <c r="F1708" s="712"/>
      <c r="G1708" s="712"/>
      <c r="H1708" s="712"/>
      <c r="I1708" s="712"/>
      <c r="J1708" s="712"/>
      <c r="K1708" s="712"/>
      <c r="L1708" s="712"/>
      <c r="M1708" s="713"/>
    </row>
    <row r="1709" spans="1:13" s="10" customFormat="1" ht="15.75">
      <c r="A1709" s="178"/>
      <c r="B1709" s="179"/>
      <c r="C1709" s="179"/>
      <c r="D1709" s="179"/>
      <c r="E1709" s="179"/>
      <c r="F1709" s="179"/>
      <c r="G1709" s="179"/>
      <c r="H1709" s="179"/>
      <c r="I1709" s="179"/>
      <c r="J1709" s="179"/>
      <c r="K1709" s="179"/>
      <c r="L1709" s="179"/>
      <c r="M1709" s="180"/>
    </row>
    <row r="1710" spans="1:13" s="10" customFormat="1" ht="15.75">
      <c r="A1710" s="159"/>
      <c r="B1710" s="55"/>
      <c r="C1710" s="55"/>
      <c r="D1710" s="55"/>
      <c r="E1710" s="55"/>
      <c r="F1710" s="55"/>
      <c r="G1710" s="55"/>
      <c r="H1710" s="55"/>
      <c r="I1710" s="55"/>
      <c r="J1710" s="55"/>
      <c r="K1710" s="55"/>
      <c r="L1710" s="55"/>
      <c r="M1710" s="58"/>
    </row>
    <row r="1711" spans="1:13" s="10" customFormat="1" ht="15.75">
      <c r="A1711" s="146"/>
      <c r="B1711" s="35"/>
      <c r="C1711" s="35"/>
      <c r="D1711" s="35" t="s">
        <v>70</v>
      </c>
      <c r="E1711" s="46"/>
      <c r="F1711" s="46"/>
      <c r="G1711" s="35"/>
      <c r="H1711" s="35"/>
      <c r="I1711" s="35"/>
      <c r="J1711" s="35"/>
      <c r="K1711" s="35"/>
      <c r="L1711" s="35"/>
      <c r="M1711" s="37"/>
    </row>
    <row r="1712" spans="1:13" s="10" customFormat="1" ht="15.75">
      <c r="A1712" s="146"/>
      <c r="B1712" s="35"/>
      <c r="C1712" s="35"/>
      <c r="D1712" s="160" t="s">
        <v>71</v>
      </c>
      <c r="E1712" s="35"/>
      <c r="F1712" s="35"/>
      <c r="G1712" s="160"/>
      <c r="H1712" s="160"/>
      <c r="I1712" s="160"/>
      <c r="J1712" s="35"/>
      <c r="K1712" s="35"/>
      <c r="L1712" s="35"/>
      <c r="M1712" s="37"/>
    </row>
    <row r="1713" spans="1:13" s="10" customFormat="1" ht="15.75">
      <c r="A1713" s="146"/>
      <c r="B1713" s="35"/>
      <c r="C1713" s="35"/>
      <c r="D1713" s="161" t="s">
        <v>79</v>
      </c>
      <c r="E1713" s="35"/>
      <c r="F1713" s="35"/>
      <c r="G1713" s="161"/>
      <c r="H1713" s="161"/>
      <c r="I1713" s="161"/>
      <c r="J1713" s="35"/>
      <c r="K1713" s="35"/>
      <c r="L1713" s="35"/>
      <c r="M1713" s="37"/>
    </row>
    <row r="1714" spans="1:13" s="10" customFormat="1" ht="15.75">
      <c r="A1714" s="162"/>
      <c r="B1714" s="55"/>
      <c r="C1714" s="55"/>
      <c r="D1714" s="35" t="s">
        <v>73</v>
      </c>
      <c r="E1714" s="35"/>
      <c r="F1714" s="35"/>
      <c r="G1714" s="35"/>
      <c r="H1714" s="35"/>
      <c r="I1714" s="35"/>
      <c r="J1714" s="55"/>
      <c r="K1714" s="55"/>
      <c r="L1714" s="55"/>
      <c r="M1714" s="58"/>
    </row>
    <row r="1715" spans="1:13" s="27" customFormat="1" ht="12.75">
      <c r="A1715" s="163"/>
      <c r="B1715" s="50"/>
      <c r="C1715" s="50"/>
      <c r="D1715" s="50"/>
      <c r="E1715" s="148"/>
      <c r="F1715" s="148"/>
      <c r="G1715" s="148"/>
      <c r="H1715" s="148"/>
      <c r="I1715" s="148"/>
      <c r="J1715" s="50"/>
      <c r="K1715" s="50"/>
      <c r="L1715" s="50"/>
      <c r="M1715" s="51"/>
    </row>
    <row r="1716" spans="1:13" s="167" customFormat="1" ht="12.75">
      <c r="A1716" s="164" t="s">
        <v>80</v>
      </c>
      <c r="B1716" s="165"/>
      <c r="C1716" s="165"/>
      <c r="D1716" s="166"/>
      <c r="E1716" s="166"/>
      <c r="F1716" s="166"/>
      <c r="G1716" s="166"/>
      <c r="H1716" s="166"/>
      <c r="I1716" s="714"/>
      <c r="J1716" s="714"/>
      <c r="K1716" s="714"/>
      <c r="L1716" s="714"/>
      <c r="M1716" s="715"/>
    </row>
    <row r="1717" spans="1:13" s="167" customFormat="1" ht="13.5" thickBot="1">
      <c r="A1717" s="168" t="s">
        <v>81</v>
      </c>
      <c r="B1717" s="169"/>
      <c r="C1717" s="169"/>
      <c r="D1717" s="170"/>
      <c r="E1717" s="170"/>
      <c r="F1717" s="170"/>
      <c r="G1717" s="170"/>
      <c r="H1717" s="170"/>
      <c r="I1717" s="716"/>
      <c r="J1717" s="716"/>
      <c r="K1717" s="716"/>
      <c r="L1717" s="716"/>
      <c r="M1717" s="717"/>
    </row>
    <row r="1718" spans="1:13">
      <c r="A1718" s="803"/>
      <c r="B1718" s="804"/>
      <c r="C1718" s="809"/>
      <c r="D1718" s="809"/>
      <c r="E1718" s="809"/>
      <c r="F1718" s="809"/>
      <c r="G1718" s="809"/>
      <c r="H1718" s="809"/>
      <c r="I1718" s="810"/>
      <c r="J1718" s="811" t="s">
        <v>7</v>
      </c>
      <c r="K1718" s="813"/>
      <c r="L1718" s="814"/>
      <c r="M1718" s="815"/>
    </row>
    <row r="1719" spans="1:13">
      <c r="A1719" s="805"/>
      <c r="B1719" s="806"/>
      <c r="C1719" s="819" t="s">
        <v>8</v>
      </c>
      <c r="D1719" s="819"/>
      <c r="E1719" s="819"/>
      <c r="F1719" s="819"/>
      <c r="G1719" s="819"/>
      <c r="H1719" s="819"/>
      <c r="I1719" s="820"/>
      <c r="J1719" s="812"/>
      <c r="K1719" s="816"/>
      <c r="L1719" s="817"/>
      <c r="M1719" s="818"/>
    </row>
    <row r="1720" spans="1:13">
      <c r="A1720" s="805"/>
      <c r="B1720" s="806"/>
      <c r="C1720" s="819" t="s">
        <v>0</v>
      </c>
      <c r="D1720" s="819"/>
      <c r="E1720" s="819"/>
      <c r="F1720" s="819"/>
      <c r="G1720" s="819"/>
      <c r="H1720" s="819"/>
      <c r="I1720" s="820"/>
      <c r="J1720" s="821" t="s">
        <v>9</v>
      </c>
      <c r="K1720" s="833"/>
      <c r="L1720" s="834"/>
      <c r="M1720" s="835"/>
    </row>
    <row r="1721" spans="1:13">
      <c r="A1721" s="805"/>
      <c r="B1721" s="806"/>
      <c r="C1721" s="819" t="s">
        <v>10</v>
      </c>
      <c r="D1721" s="819"/>
      <c r="E1721" s="819"/>
      <c r="F1721" s="819"/>
      <c r="G1721" s="819"/>
      <c r="H1721" s="819"/>
      <c r="I1721" s="820"/>
      <c r="J1721" s="822"/>
      <c r="K1721" s="836"/>
      <c r="L1721" s="837"/>
      <c r="M1721" s="838"/>
    </row>
    <row r="1722" spans="1:13">
      <c r="A1722" s="805"/>
      <c r="B1722" s="806"/>
      <c r="C1722" s="819" t="s">
        <v>11</v>
      </c>
      <c r="D1722" s="819"/>
      <c r="E1722" s="819"/>
      <c r="F1722" s="819"/>
      <c r="G1722" s="819"/>
      <c r="H1722" s="819"/>
      <c r="I1722" s="820"/>
      <c r="J1722" s="821" t="s">
        <v>12</v>
      </c>
      <c r="K1722" s="840"/>
      <c r="L1722" s="840" t="s">
        <v>13</v>
      </c>
      <c r="M1722" s="842"/>
    </row>
    <row r="1723" spans="1:13" ht="17.25" thickBot="1">
      <c r="A1723" s="807"/>
      <c r="B1723" s="808"/>
      <c r="C1723" s="2"/>
      <c r="D1723" s="2"/>
      <c r="E1723" s="2"/>
      <c r="F1723" s="2"/>
      <c r="G1723" s="2"/>
      <c r="H1723" s="2"/>
      <c r="I1723" s="3"/>
      <c r="J1723" s="839"/>
      <c r="K1723" s="841"/>
      <c r="L1723" s="841"/>
      <c r="M1723" s="843"/>
    </row>
    <row r="1724" spans="1:13" s="10" customFormat="1" ht="15.75">
      <c r="A1724" s="4"/>
      <c r="B1724" s="5"/>
      <c r="C1724" s="5"/>
      <c r="D1724" s="5"/>
      <c r="E1724" s="5"/>
      <c r="F1724" s="5"/>
      <c r="G1724" s="6"/>
      <c r="H1724" s="5"/>
      <c r="I1724" s="5"/>
      <c r="J1724" s="7" t="s">
        <v>14</v>
      </c>
      <c r="K1724" s="8"/>
      <c r="L1724" s="8"/>
      <c r="M1724" s="9"/>
    </row>
    <row r="1725" spans="1:13" s="10" customFormat="1" ht="15.75">
      <c r="A1725" s="11"/>
      <c r="B1725" s="12"/>
      <c r="C1725" s="12"/>
      <c r="D1725" s="12"/>
      <c r="E1725" s="12"/>
      <c r="F1725" s="12"/>
      <c r="G1725" s="13"/>
      <c r="H1725" s="12"/>
      <c r="I1725" s="12"/>
      <c r="J1725" s="14"/>
      <c r="K1725" s="15" t="s">
        <v>15</v>
      </c>
      <c r="L1725" s="15" t="s">
        <v>16</v>
      </c>
      <c r="M1725" s="16" t="s">
        <v>17</v>
      </c>
    </row>
    <row r="1726" spans="1:13" s="10" customFormat="1" ht="15.75">
      <c r="A1726" s="823" t="s">
        <v>18</v>
      </c>
      <c r="B1726" s="824"/>
      <c r="C1726" s="824"/>
      <c r="D1726" s="824"/>
      <c r="E1726" s="12" t="s">
        <v>19</v>
      </c>
      <c r="F1726" s="12"/>
      <c r="G1726" s="17"/>
      <c r="H1726" s="825" t="s">
        <v>20</v>
      </c>
      <c r="I1726" s="825"/>
      <c r="J1726" s="18" t="s">
        <v>19</v>
      </c>
      <c r="K1726" s="15"/>
      <c r="L1726" s="15"/>
      <c r="M1726" s="16"/>
    </row>
    <row r="1727" spans="1:13" s="10" customFormat="1" ht="15.75">
      <c r="A1727" s="19" t="s">
        <v>21</v>
      </c>
      <c r="B1727" s="20"/>
      <c r="C1727" s="826"/>
      <c r="D1727" s="826"/>
      <c r="E1727" s="187"/>
      <c r="F1727" s="21"/>
      <c r="G1727" s="20"/>
      <c r="H1727" s="17"/>
      <c r="I1727" s="22" t="s">
        <v>22</v>
      </c>
      <c r="J1727" s="23"/>
      <c r="K1727" s="187"/>
      <c r="L1727" s="187"/>
      <c r="M1727" s="24"/>
    </row>
    <row r="1728" spans="1:13" s="27" customFormat="1" ht="13.5" thickBot="1">
      <c r="A1728" s="25"/>
      <c r="B1728" s="26"/>
      <c r="C1728" s="188"/>
      <c r="D1728" s="188"/>
      <c r="E1728" s="188"/>
      <c r="F1728" s="188"/>
      <c r="G1728" s="26"/>
      <c r="H1728" s="188"/>
      <c r="I1728" s="26"/>
      <c r="J1728" s="188"/>
      <c r="K1728" s="827"/>
      <c r="L1728" s="827"/>
      <c r="M1728" s="828"/>
    </row>
    <row r="1729" spans="1:13" s="27" customFormat="1" ht="12.75">
      <c r="A1729" s="28"/>
      <c r="B1729" s="29"/>
      <c r="C1729" s="29"/>
      <c r="D1729" s="29"/>
      <c r="E1729" s="29"/>
      <c r="F1729" s="29"/>
      <c r="G1729" s="29"/>
      <c r="H1729" s="29"/>
      <c r="I1729" s="29"/>
      <c r="J1729" s="29"/>
      <c r="K1729" s="29"/>
      <c r="L1729" s="29"/>
      <c r="M1729" s="30"/>
    </row>
    <row r="1730" spans="1:13" s="10" customFormat="1" ht="15.75">
      <c r="A1730" s="31" t="s">
        <v>23</v>
      </c>
      <c r="B1730" s="32"/>
      <c r="C1730" s="33" t="s">
        <v>13</v>
      </c>
      <c r="D1730" s="34"/>
      <c r="E1730" s="35"/>
      <c r="F1730" s="35"/>
      <c r="G1730" s="36"/>
      <c r="H1730" s="36"/>
      <c r="I1730" s="36"/>
      <c r="J1730" s="36"/>
      <c r="K1730" s="36"/>
      <c r="L1730" s="36"/>
      <c r="M1730" s="37"/>
    </row>
    <row r="1731" spans="1:13" s="10" customFormat="1" ht="15.75">
      <c r="A1731" s="38" t="s">
        <v>24</v>
      </c>
      <c r="B1731" s="39"/>
      <c r="C1731" s="829" t="e">
        <f>+C1630</f>
        <v>#REF!</v>
      </c>
      <c r="D1731" s="829"/>
      <c r="E1731" s="829"/>
      <c r="F1731" s="829"/>
      <c r="G1731" s="829"/>
      <c r="H1731" s="829"/>
      <c r="I1731" s="829"/>
      <c r="J1731" s="829"/>
      <c r="K1731" s="829"/>
      <c r="L1731" s="829"/>
      <c r="M1731" s="830"/>
    </row>
    <row r="1732" spans="1:13" s="10" customFormat="1" ht="15.75">
      <c r="A1732" s="38"/>
      <c r="B1732" s="39"/>
      <c r="C1732" s="829"/>
      <c r="D1732" s="829"/>
      <c r="E1732" s="829"/>
      <c r="F1732" s="829"/>
      <c r="G1732" s="829"/>
      <c r="H1732" s="829"/>
      <c r="I1732" s="829"/>
      <c r="J1732" s="829"/>
      <c r="K1732" s="829"/>
      <c r="L1732" s="829"/>
      <c r="M1732" s="830"/>
    </row>
    <row r="1733" spans="1:13" s="27" customFormat="1" ht="12.75">
      <c r="A1733" s="40"/>
      <c r="B1733" s="41"/>
      <c r="C1733" s="42"/>
      <c r="D1733" s="42"/>
      <c r="E1733" s="42"/>
      <c r="F1733" s="42"/>
      <c r="G1733" s="42"/>
      <c r="H1733" s="42"/>
      <c r="I1733" s="42"/>
      <c r="J1733" s="42"/>
      <c r="K1733" s="42"/>
      <c r="L1733" s="42"/>
      <c r="M1733" s="43"/>
    </row>
    <row r="1734" spans="1:13" s="10" customFormat="1" ht="15.75">
      <c r="A1734" s="38" t="s">
        <v>25</v>
      </c>
      <c r="B1734" s="44"/>
      <c r="C1734" s="45"/>
      <c r="D1734" s="45"/>
      <c r="E1734" s="45"/>
      <c r="F1734" s="45"/>
      <c r="G1734" s="45"/>
      <c r="H1734" s="46"/>
      <c r="I1734" s="33" t="s">
        <v>26</v>
      </c>
      <c r="J1734" s="45"/>
      <c r="K1734" s="45"/>
      <c r="L1734" s="45"/>
      <c r="M1734" s="47"/>
    </row>
    <row r="1735" spans="1:13" s="27" customFormat="1" ht="12.75">
      <c r="A1735" s="40"/>
      <c r="B1735" s="41"/>
      <c r="C1735" s="42"/>
      <c r="D1735" s="42"/>
      <c r="E1735" s="42"/>
      <c r="F1735" s="42"/>
      <c r="G1735" s="42"/>
      <c r="H1735" s="42"/>
      <c r="I1735" s="42"/>
      <c r="J1735" s="42"/>
      <c r="K1735" s="42"/>
      <c r="L1735" s="42"/>
      <c r="M1735" s="43"/>
    </row>
    <row r="1736" spans="1:13" s="10" customFormat="1" ht="15.75">
      <c r="A1736" s="38" t="s">
        <v>27</v>
      </c>
      <c r="B1736" s="44"/>
      <c r="C1736" s="48"/>
      <c r="D1736" s="48"/>
      <c r="E1736" s="48"/>
      <c r="F1736" s="48"/>
      <c r="G1736" s="48"/>
      <c r="H1736" s="48"/>
      <c r="I1736" s="48"/>
      <c r="J1736" s="48"/>
      <c r="K1736" s="48"/>
      <c r="L1736" s="48"/>
      <c r="M1736" s="49"/>
    </row>
    <row r="1737" spans="1:13" s="27" customFormat="1" ht="12.75">
      <c r="A1737" s="40"/>
      <c r="B1737" s="41"/>
      <c r="C1737" s="50"/>
      <c r="D1737" s="50"/>
      <c r="E1737" s="50"/>
      <c r="F1737" s="50"/>
      <c r="G1737" s="50"/>
      <c r="H1737" s="50"/>
      <c r="I1737" s="50"/>
      <c r="J1737" s="50"/>
      <c r="K1737" s="50"/>
      <c r="L1737" s="50"/>
      <c r="M1737" s="51"/>
    </row>
    <row r="1738" spans="1:13" s="10" customFormat="1" ht="15.75">
      <c r="A1738" s="38" t="s">
        <v>28</v>
      </c>
      <c r="B1738" s="44"/>
      <c r="C1738" s="48"/>
      <c r="D1738" s="48"/>
      <c r="E1738" s="48"/>
      <c r="F1738" s="48"/>
      <c r="G1738" s="48"/>
      <c r="H1738" s="48"/>
      <c r="I1738" s="48"/>
      <c r="J1738" s="52" t="s">
        <v>29</v>
      </c>
      <c r="K1738" s="53"/>
      <c r="L1738" s="52" t="s">
        <v>13</v>
      </c>
      <c r="M1738" s="54"/>
    </row>
    <row r="1739" spans="1:13" s="27" customFormat="1" ht="12.75">
      <c r="A1739" s="40"/>
      <c r="B1739" s="41"/>
      <c r="C1739" s="50"/>
      <c r="D1739" s="50"/>
      <c r="E1739" s="50"/>
      <c r="F1739" s="50"/>
      <c r="G1739" s="50"/>
      <c r="H1739" s="50"/>
      <c r="I1739" s="50"/>
      <c r="J1739" s="50"/>
      <c r="K1739" s="50"/>
      <c r="L1739" s="50"/>
      <c r="M1739" s="51"/>
    </row>
    <row r="1740" spans="1:13" s="10" customFormat="1" ht="15.75">
      <c r="A1740" s="38" t="s">
        <v>30</v>
      </c>
      <c r="B1740" s="39"/>
      <c r="C1740" s="55"/>
      <c r="D1740" s="55"/>
      <c r="E1740" s="56"/>
      <c r="F1740" s="57"/>
      <c r="G1740" s="46"/>
      <c r="H1740" s="48"/>
      <c r="I1740" s="48"/>
      <c r="J1740" s="35"/>
      <c r="K1740" s="55"/>
      <c r="L1740" s="55"/>
      <c r="M1740" s="58"/>
    </row>
    <row r="1741" spans="1:13" s="10" customFormat="1" ht="15.75">
      <c r="A1741" s="59"/>
      <c r="B1741" s="60"/>
      <c r="C1741" s="189"/>
      <c r="D1741" s="189"/>
      <c r="E1741" s="831" t="s">
        <v>31</v>
      </c>
      <c r="F1741" s="832"/>
      <c r="G1741" s="832"/>
      <c r="H1741" s="189" t="s">
        <v>16</v>
      </c>
      <c r="I1741" s="189" t="s">
        <v>17</v>
      </c>
      <c r="J1741" s="61"/>
      <c r="K1741" s="189"/>
      <c r="L1741" s="189"/>
      <c r="M1741" s="62"/>
    </row>
    <row r="1742" spans="1:13" s="10" customFormat="1" ht="15.75">
      <c r="A1742" s="786" t="s">
        <v>32</v>
      </c>
      <c r="B1742" s="787"/>
      <c r="C1742" s="787"/>
      <c r="D1742" s="787"/>
      <c r="E1742" s="787"/>
      <c r="F1742" s="787"/>
      <c r="G1742" s="787"/>
      <c r="H1742" s="787"/>
      <c r="I1742" s="787"/>
      <c r="J1742" s="787"/>
      <c r="K1742" s="787"/>
      <c r="L1742" s="787"/>
      <c r="M1742" s="788"/>
    </row>
    <row r="1743" spans="1:13" s="27" customFormat="1" ht="13.5" thickBot="1">
      <c r="A1743" s="63"/>
      <c r="B1743" s="64"/>
      <c r="C1743" s="64"/>
      <c r="D1743" s="64"/>
      <c r="E1743" s="64"/>
      <c r="F1743" s="64"/>
      <c r="G1743" s="64"/>
      <c r="H1743" s="64"/>
      <c r="I1743" s="64"/>
      <c r="J1743" s="64"/>
      <c r="K1743" s="64"/>
      <c r="L1743" s="64"/>
      <c r="M1743" s="65"/>
    </row>
    <row r="1744" spans="1:13" s="10" customFormat="1" ht="32.25" thickBot="1">
      <c r="A1744" s="66" t="s">
        <v>1</v>
      </c>
      <c r="B1744" s="789" t="s">
        <v>33</v>
      </c>
      <c r="C1744" s="790"/>
      <c r="D1744" s="790"/>
      <c r="E1744" s="790"/>
      <c r="F1744" s="790"/>
      <c r="G1744" s="790"/>
      <c r="H1744" s="790"/>
      <c r="I1744" s="67"/>
      <c r="J1744" s="68" t="s">
        <v>34</v>
      </c>
      <c r="K1744" s="791" t="s">
        <v>35</v>
      </c>
      <c r="L1744" s="792"/>
      <c r="M1744" s="66" t="s">
        <v>36</v>
      </c>
    </row>
    <row r="1745" spans="1:13" s="10" customFormat="1" ht="33" customHeight="1" thickBot="1">
      <c r="A1745" s="69"/>
      <c r="B1745" s="793" t="e">
        <f>+#REF!</f>
        <v>#REF!</v>
      </c>
      <c r="C1745" s="794"/>
      <c r="D1745" s="794"/>
      <c r="E1745" s="794"/>
      <c r="F1745" s="794"/>
      <c r="G1745" s="794"/>
      <c r="H1745" s="794"/>
      <c r="I1745" s="795"/>
      <c r="J1745" s="70"/>
      <c r="K1745" s="796" t="e">
        <f>+#REF!</f>
        <v>#REF!</v>
      </c>
      <c r="L1745" s="797"/>
      <c r="M1745" s="71" t="e">
        <f>+#REF!</f>
        <v>#REF!</v>
      </c>
    </row>
    <row r="1746" spans="1:13" s="10" customFormat="1" ht="15.75">
      <c r="A1746" s="72"/>
      <c r="B1746" s="73"/>
      <c r="C1746" s="73"/>
      <c r="D1746" s="73"/>
      <c r="E1746" s="73"/>
      <c r="F1746" s="73"/>
      <c r="G1746" s="73"/>
      <c r="H1746" s="73"/>
      <c r="I1746" s="73"/>
      <c r="J1746" s="73"/>
      <c r="K1746" s="73"/>
      <c r="L1746" s="73"/>
      <c r="M1746" s="74"/>
    </row>
    <row r="1747" spans="1:13" s="10" customFormat="1" thickBot="1">
      <c r="A1747" s="75" t="s">
        <v>37</v>
      </c>
      <c r="B1747" s="76"/>
      <c r="C1747" s="76"/>
      <c r="D1747" s="76"/>
      <c r="E1747" s="76"/>
      <c r="F1747" s="76"/>
      <c r="G1747" s="76"/>
      <c r="H1747" s="76"/>
      <c r="I1747" s="76"/>
      <c r="J1747" s="76"/>
      <c r="K1747" s="76"/>
      <c r="L1747" s="76"/>
      <c r="M1747" s="77"/>
    </row>
    <row r="1748" spans="1:13" s="10" customFormat="1" thickBot="1">
      <c r="A1748" s="798" t="s">
        <v>33</v>
      </c>
      <c r="B1748" s="799"/>
      <c r="C1748" s="799"/>
      <c r="D1748" s="799"/>
      <c r="E1748" s="799"/>
      <c r="F1748" s="799"/>
      <c r="G1748" s="800"/>
      <c r="H1748" s="801" t="s">
        <v>38</v>
      </c>
      <c r="I1748" s="800"/>
      <c r="J1748" s="78" t="s">
        <v>39</v>
      </c>
      <c r="K1748" s="801" t="s">
        <v>40</v>
      </c>
      <c r="L1748" s="800"/>
      <c r="M1748" s="79" t="s">
        <v>41</v>
      </c>
    </row>
    <row r="1749" spans="1:13" s="10" customFormat="1" ht="15.75">
      <c r="A1749" s="779"/>
      <c r="B1749" s="780"/>
      <c r="C1749" s="780"/>
      <c r="D1749" s="780"/>
      <c r="E1749" s="780"/>
      <c r="F1749" s="780"/>
      <c r="G1749" s="781"/>
      <c r="H1749" s="782"/>
      <c r="I1749" s="783"/>
      <c r="J1749" s="80"/>
      <c r="K1749" s="784"/>
      <c r="L1749" s="785"/>
      <c r="M1749" s="81">
        <f t="shared" ref="M1749:M1754" si="23">+J1749*K1749</f>
        <v>0</v>
      </c>
    </row>
    <row r="1750" spans="1:13" s="10" customFormat="1" ht="15.75">
      <c r="A1750" s="770"/>
      <c r="B1750" s="771"/>
      <c r="C1750" s="771"/>
      <c r="D1750" s="771"/>
      <c r="E1750" s="771"/>
      <c r="F1750" s="771"/>
      <c r="G1750" s="772"/>
      <c r="H1750" s="768"/>
      <c r="I1750" s="768"/>
      <c r="J1750" s="80"/>
      <c r="K1750" s="769"/>
      <c r="L1750" s="769"/>
      <c r="M1750" s="81">
        <f t="shared" si="23"/>
        <v>0</v>
      </c>
    </row>
    <row r="1751" spans="1:13" s="10" customFormat="1" ht="15.75">
      <c r="A1751" s="770"/>
      <c r="B1751" s="771"/>
      <c r="C1751" s="771"/>
      <c r="D1751" s="771"/>
      <c r="E1751" s="771"/>
      <c r="F1751" s="771"/>
      <c r="G1751" s="772"/>
      <c r="H1751" s="768"/>
      <c r="I1751" s="768"/>
      <c r="J1751" s="80"/>
      <c r="K1751" s="769"/>
      <c r="L1751" s="769"/>
      <c r="M1751" s="81">
        <f t="shared" si="23"/>
        <v>0</v>
      </c>
    </row>
    <row r="1752" spans="1:13" s="10" customFormat="1" ht="15.75">
      <c r="A1752" s="770"/>
      <c r="B1752" s="771"/>
      <c r="C1752" s="771"/>
      <c r="D1752" s="771"/>
      <c r="E1752" s="771"/>
      <c r="F1752" s="771"/>
      <c r="G1752" s="772"/>
      <c r="H1752" s="768"/>
      <c r="I1752" s="768"/>
      <c r="J1752" s="82"/>
      <c r="K1752" s="769"/>
      <c r="L1752" s="769"/>
      <c r="M1752" s="81">
        <f t="shared" si="23"/>
        <v>0</v>
      </c>
    </row>
    <row r="1753" spans="1:13" s="10" customFormat="1" ht="15.75">
      <c r="A1753" s="770"/>
      <c r="B1753" s="771"/>
      <c r="C1753" s="771"/>
      <c r="D1753" s="802"/>
      <c r="E1753" s="771"/>
      <c r="F1753" s="771"/>
      <c r="G1753" s="772"/>
      <c r="H1753" s="768"/>
      <c r="I1753" s="768"/>
      <c r="J1753" s="82"/>
      <c r="K1753" s="769"/>
      <c r="L1753" s="769"/>
      <c r="M1753" s="81">
        <f t="shared" si="23"/>
        <v>0</v>
      </c>
    </row>
    <row r="1754" spans="1:13" s="10" customFormat="1" ht="15.75">
      <c r="A1754" s="766"/>
      <c r="B1754" s="767"/>
      <c r="C1754" s="767"/>
      <c r="D1754" s="83"/>
      <c r="E1754" s="84"/>
      <c r="F1754" s="84"/>
      <c r="G1754" s="85"/>
      <c r="H1754" s="768"/>
      <c r="I1754" s="768"/>
      <c r="J1754" s="86"/>
      <c r="K1754" s="769"/>
      <c r="L1754" s="769"/>
      <c r="M1754" s="81">
        <f t="shared" si="23"/>
        <v>0</v>
      </c>
    </row>
    <row r="1755" spans="1:13" s="10" customFormat="1" thickBot="1">
      <c r="A1755" s="770" t="s">
        <v>43</v>
      </c>
      <c r="B1755" s="771"/>
      <c r="C1755" s="771"/>
      <c r="D1755" s="771"/>
      <c r="E1755" s="771"/>
      <c r="F1755" s="771"/>
      <c r="G1755" s="772"/>
      <c r="H1755" s="773"/>
      <c r="I1755" s="774"/>
      <c r="J1755" s="87"/>
      <c r="K1755" s="775">
        <v>0.05</v>
      </c>
      <c r="L1755" s="776"/>
      <c r="M1755" s="88">
        <f>M1780*K1755</f>
        <v>1500</v>
      </c>
    </row>
    <row r="1756" spans="1:13" s="10" customFormat="1" thickBot="1">
      <c r="A1756" s="724" t="s">
        <v>44</v>
      </c>
      <c r="B1756" s="725"/>
      <c r="C1756" s="725"/>
      <c r="D1756" s="725"/>
      <c r="E1756" s="725"/>
      <c r="F1756" s="725"/>
      <c r="G1756" s="725"/>
      <c r="H1756" s="725"/>
      <c r="I1756" s="725"/>
      <c r="J1756" s="725"/>
      <c r="K1756" s="725"/>
      <c r="L1756" s="726"/>
      <c r="M1756" s="173">
        <f>SUM(M1749:M1755)</f>
        <v>1500</v>
      </c>
    </row>
    <row r="1757" spans="1:13" s="27" customFormat="1" ht="12.75">
      <c r="A1757" s="90"/>
      <c r="B1757" s="64"/>
      <c r="C1757" s="64"/>
      <c r="D1757" s="64"/>
      <c r="E1757" s="64"/>
      <c r="F1757" s="64"/>
      <c r="G1757" s="64"/>
      <c r="H1757" s="64"/>
      <c r="I1757" s="64"/>
      <c r="J1757" s="64"/>
      <c r="K1757" s="64"/>
      <c r="L1757" s="64"/>
      <c r="M1757" s="65"/>
    </row>
    <row r="1758" spans="1:13" s="10" customFormat="1" thickBot="1">
      <c r="A1758" s="91" t="s">
        <v>45</v>
      </c>
      <c r="B1758" s="92"/>
      <c r="C1758" s="92"/>
      <c r="D1758" s="92"/>
      <c r="E1758" s="92"/>
      <c r="F1758" s="92"/>
      <c r="G1758" s="92"/>
      <c r="H1758" s="92"/>
      <c r="I1758" s="92"/>
      <c r="J1758" s="92"/>
      <c r="K1758" s="92"/>
      <c r="L1758" s="92"/>
      <c r="M1758" s="93"/>
    </row>
    <row r="1759" spans="1:13" s="10" customFormat="1" ht="15.75">
      <c r="A1759" s="752" t="s">
        <v>33</v>
      </c>
      <c r="B1759" s="753"/>
      <c r="C1759" s="753"/>
      <c r="D1759" s="753"/>
      <c r="E1759" s="753"/>
      <c r="F1759" s="753"/>
      <c r="G1759" s="753"/>
      <c r="H1759" s="777"/>
      <c r="I1759" s="185" t="s">
        <v>35</v>
      </c>
      <c r="J1759" s="94" t="s">
        <v>36</v>
      </c>
      <c r="K1759" s="778" t="s">
        <v>46</v>
      </c>
      <c r="L1759" s="777"/>
      <c r="M1759" s="95" t="s">
        <v>41</v>
      </c>
    </row>
    <row r="1760" spans="1:13" s="10" customFormat="1" ht="15.75">
      <c r="A1760" s="738" t="s">
        <v>211</v>
      </c>
      <c r="B1760" s="739"/>
      <c r="C1760" s="739"/>
      <c r="D1760" s="739"/>
      <c r="E1760" s="739"/>
      <c r="F1760" s="739"/>
      <c r="G1760" s="739"/>
      <c r="H1760" s="740"/>
      <c r="I1760" s="53" t="s">
        <v>35</v>
      </c>
      <c r="J1760" s="98">
        <v>1</v>
      </c>
      <c r="K1760" s="741">
        <v>526500</v>
      </c>
      <c r="L1760" s="742"/>
      <c r="M1760" s="171">
        <f>+J1760*K1760</f>
        <v>526500</v>
      </c>
    </row>
    <row r="1761" spans="1:13" s="10" customFormat="1" ht="15.75">
      <c r="A1761" s="738" t="s">
        <v>212</v>
      </c>
      <c r="B1761" s="739"/>
      <c r="C1761" s="739"/>
      <c r="D1761" s="739"/>
      <c r="E1761" s="739"/>
      <c r="F1761" s="739"/>
      <c r="G1761" s="739"/>
      <c r="H1761" s="740"/>
      <c r="I1761" s="53" t="s">
        <v>53</v>
      </c>
      <c r="J1761" s="98">
        <v>445000</v>
      </c>
      <c r="K1761" s="741">
        <v>0.15</v>
      </c>
      <c r="L1761" s="742"/>
      <c r="M1761" s="171">
        <f>+J1761*K1761</f>
        <v>66750</v>
      </c>
    </row>
    <row r="1762" spans="1:13" s="10" customFormat="1" ht="15.75">
      <c r="A1762" s="738"/>
      <c r="B1762" s="739"/>
      <c r="C1762" s="739"/>
      <c r="D1762" s="739"/>
      <c r="E1762" s="739"/>
      <c r="F1762" s="739"/>
      <c r="G1762" s="739"/>
      <c r="H1762" s="740"/>
      <c r="I1762" s="53"/>
      <c r="J1762" s="98"/>
      <c r="K1762" s="741"/>
      <c r="L1762" s="742"/>
      <c r="M1762" s="171">
        <f>+J1762*K1762</f>
        <v>0</v>
      </c>
    </row>
    <row r="1763" spans="1:13" s="10" customFormat="1" ht="15.75">
      <c r="A1763" s="738"/>
      <c r="B1763" s="739"/>
      <c r="C1763" s="739"/>
      <c r="D1763" s="739"/>
      <c r="E1763" s="739"/>
      <c r="F1763" s="739"/>
      <c r="G1763" s="739"/>
      <c r="H1763" s="740"/>
      <c r="I1763" s="53"/>
      <c r="J1763" s="98"/>
      <c r="K1763" s="741"/>
      <c r="L1763" s="742"/>
      <c r="M1763" s="171">
        <f>+J1763*K1763</f>
        <v>0</v>
      </c>
    </row>
    <row r="1764" spans="1:13" s="10" customFormat="1" ht="15.75">
      <c r="A1764" s="738"/>
      <c r="B1764" s="739"/>
      <c r="C1764" s="739"/>
      <c r="D1764" s="739"/>
      <c r="E1764" s="739"/>
      <c r="F1764" s="739"/>
      <c r="G1764" s="739"/>
      <c r="H1764" s="740"/>
      <c r="I1764" s="53"/>
      <c r="J1764" s="98"/>
      <c r="K1764" s="741"/>
      <c r="L1764" s="742"/>
      <c r="M1764" s="171">
        <f>+J1764*K1764</f>
        <v>0</v>
      </c>
    </row>
    <row r="1765" spans="1:13" s="10" customFormat="1" thickBot="1">
      <c r="A1765" s="743"/>
      <c r="B1765" s="744"/>
      <c r="C1765" s="744"/>
      <c r="D1765" s="744"/>
      <c r="E1765" s="744"/>
      <c r="F1765" s="744"/>
      <c r="G1765" s="744"/>
      <c r="H1765" s="745"/>
      <c r="I1765" s="102"/>
      <c r="J1765" s="103"/>
      <c r="K1765" s="741"/>
      <c r="L1765" s="742"/>
      <c r="M1765" s="172"/>
    </row>
    <row r="1766" spans="1:13" s="10" customFormat="1" thickBot="1">
      <c r="A1766" s="724" t="s">
        <v>44</v>
      </c>
      <c r="B1766" s="725"/>
      <c r="C1766" s="725"/>
      <c r="D1766" s="725"/>
      <c r="E1766" s="725"/>
      <c r="F1766" s="725"/>
      <c r="G1766" s="725"/>
      <c r="H1766" s="725"/>
      <c r="I1766" s="725"/>
      <c r="J1766" s="725"/>
      <c r="K1766" s="725"/>
      <c r="L1766" s="726"/>
      <c r="M1766" s="173">
        <f>SUM(M1760:M1765)</f>
        <v>593250</v>
      </c>
    </row>
    <row r="1767" spans="1:13" s="27" customFormat="1" ht="12.75">
      <c r="A1767" s="63"/>
      <c r="B1767" s="64"/>
      <c r="C1767" s="64"/>
      <c r="D1767" s="64"/>
      <c r="E1767" s="64"/>
      <c r="F1767" s="64"/>
      <c r="G1767" s="64"/>
      <c r="H1767" s="64"/>
      <c r="I1767" s="64"/>
      <c r="J1767" s="64"/>
      <c r="K1767" s="64"/>
      <c r="L1767" s="64"/>
      <c r="M1767" s="65"/>
    </row>
    <row r="1768" spans="1:13" s="10" customFormat="1" thickBot="1">
      <c r="A1768" s="91" t="s">
        <v>47</v>
      </c>
      <c r="B1768" s="92"/>
      <c r="C1768" s="92"/>
      <c r="D1768" s="92"/>
      <c r="E1768" s="92"/>
      <c r="F1768" s="92"/>
      <c r="G1768" s="92"/>
      <c r="H1768" s="92"/>
      <c r="I1768" s="92"/>
      <c r="J1768" s="92"/>
      <c r="K1768" s="92"/>
      <c r="L1768" s="92"/>
      <c r="M1768" s="93"/>
    </row>
    <row r="1769" spans="1:13" s="10" customFormat="1" ht="15.75">
      <c r="A1769" s="727" t="s">
        <v>48</v>
      </c>
      <c r="B1769" s="728"/>
      <c r="C1769" s="728"/>
      <c r="D1769" s="728"/>
      <c r="E1769" s="728"/>
      <c r="F1769" s="729"/>
      <c r="G1769" s="106" t="s">
        <v>35</v>
      </c>
      <c r="H1769" s="107" t="s">
        <v>49</v>
      </c>
      <c r="I1769" s="108" t="s">
        <v>50</v>
      </c>
      <c r="J1769" s="106" t="s">
        <v>51</v>
      </c>
      <c r="K1769" s="730" t="s">
        <v>52</v>
      </c>
      <c r="L1769" s="729"/>
      <c r="M1769" s="109" t="s">
        <v>41</v>
      </c>
    </row>
    <row r="1770" spans="1:13" s="10" customFormat="1" ht="15.75">
      <c r="A1770" s="731" t="s">
        <v>155</v>
      </c>
      <c r="B1770" s="732"/>
      <c r="C1770" s="732"/>
      <c r="D1770" s="732"/>
      <c r="E1770" s="732"/>
      <c r="F1770" s="733"/>
      <c r="G1770" s="110">
        <v>1</v>
      </c>
      <c r="H1770" s="86">
        <v>1</v>
      </c>
      <c r="I1770" s="111">
        <v>1</v>
      </c>
      <c r="J1770" s="86">
        <f>+H1770*I1770</f>
        <v>1</v>
      </c>
      <c r="K1770" s="734">
        <v>12000</v>
      </c>
      <c r="L1770" s="735"/>
      <c r="M1770" s="112">
        <f>J1770*K1770</f>
        <v>12000</v>
      </c>
    </row>
    <row r="1771" spans="1:13" s="10" customFormat="1" ht="15.75">
      <c r="A1771" s="113"/>
      <c r="B1771" s="114"/>
      <c r="C1771" s="114"/>
      <c r="D1771" s="114"/>
      <c r="E1771" s="114"/>
      <c r="F1771" s="114"/>
      <c r="G1771" s="115"/>
      <c r="H1771" s="86"/>
      <c r="I1771" s="86"/>
      <c r="J1771" s="86"/>
      <c r="K1771" s="116"/>
      <c r="L1771" s="117"/>
      <c r="M1771" s="118"/>
    </row>
    <row r="1772" spans="1:13" s="10" customFormat="1" thickBot="1">
      <c r="A1772" s="181"/>
      <c r="B1772" s="182"/>
      <c r="C1772" s="182"/>
      <c r="D1772" s="182"/>
      <c r="E1772" s="182"/>
      <c r="F1772" s="182"/>
      <c r="G1772" s="119"/>
      <c r="H1772" s="119"/>
      <c r="I1772" s="119"/>
      <c r="J1772" s="119"/>
      <c r="K1772" s="736"/>
      <c r="L1772" s="737"/>
      <c r="M1772" s="120"/>
    </row>
    <row r="1773" spans="1:13" s="10" customFormat="1" thickBot="1">
      <c r="A1773" s="756" t="s">
        <v>44</v>
      </c>
      <c r="B1773" s="750"/>
      <c r="C1773" s="750"/>
      <c r="D1773" s="750"/>
      <c r="E1773" s="750"/>
      <c r="F1773" s="750"/>
      <c r="G1773" s="750"/>
      <c r="H1773" s="750"/>
      <c r="I1773" s="750"/>
      <c r="J1773" s="750"/>
      <c r="K1773" s="750"/>
      <c r="L1773" s="751"/>
      <c r="M1773" s="174">
        <f>SUM(M1770:M1772)</f>
        <v>12000</v>
      </c>
    </row>
    <row r="1774" spans="1:13" s="27" customFormat="1" ht="12.75">
      <c r="A1774" s="63"/>
      <c r="B1774" s="64"/>
      <c r="C1774" s="64"/>
      <c r="D1774" s="64"/>
      <c r="E1774" s="64"/>
      <c r="F1774" s="64"/>
      <c r="G1774" s="64"/>
      <c r="H1774" s="64"/>
      <c r="I1774" s="64"/>
      <c r="J1774" s="64"/>
      <c r="K1774" s="64"/>
      <c r="L1774" s="64"/>
      <c r="M1774" s="65"/>
    </row>
    <row r="1775" spans="1:13" s="10" customFormat="1" thickBot="1">
      <c r="A1775" s="91" t="s">
        <v>54</v>
      </c>
      <c r="B1775" s="92"/>
      <c r="C1775" s="92"/>
      <c r="D1775" s="92"/>
      <c r="E1775" s="92"/>
      <c r="F1775" s="92"/>
      <c r="G1775" s="92"/>
      <c r="H1775" s="92"/>
      <c r="I1775" s="92"/>
      <c r="J1775" s="92"/>
      <c r="K1775" s="92"/>
      <c r="L1775" s="92"/>
      <c r="M1775" s="93"/>
    </row>
    <row r="1776" spans="1:13" s="10" customFormat="1" ht="31.5">
      <c r="A1776" s="757" t="s">
        <v>55</v>
      </c>
      <c r="B1776" s="758"/>
      <c r="C1776" s="758"/>
      <c r="D1776" s="758"/>
      <c r="E1776" s="758"/>
      <c r="F1776" s="758"/>
      <c r="G1776" s="758"/>
      <c r="H1776" s="106" t="s">
        <v>56</v>
      </c>
      <c r="I1776" s="108" t="s">
        <v>57</v>
      </c>
      <c r="J1776" s="107" t="s">
        <v>58</v>
      </c>
      <c r="K1776" s="759" t="s">
        <v>40</v>
      </c>
      <c r="L1776" s="760"/>
      <c r="M1776" s="122" t="s">
        <v>41</v>
      </c>
    </row>
    <row r="1777" spans="1:13" s="10" customFormat="1" ht="15.75">
      <c r="A1777" s="761" t="s">
        <v>59</v>
      </c>
      <c r="B1777" s="762"/>
      <c r="C1777" s="762"/>
      <c r="D1777" s="762"/>
      <c r="E1777" s="762"/>
      <c r="F1777" s="762"/>
      <c r="G1777" s="763"/>
      <c r="H1777" s="123">
        <v>38918.91891891892</v>
      </c>
      <c r="I1777" s="124">
        <v>1.85</v>
      </c>
      <c r="J1777" s="125">
        <f>+H1777*I1777</f>
        <v>72000</v>
      </c>
      <c r="K1777" s="764">
        <v>4</v>
      </c>
      <c r="L1777" s="765"/>
      <c r="M1777" s="126">
        <f>J1777/K1777</f>
        <v>18000</v>
      </c>
    </row>
    <row r="1778" spans="1:13" s="10" customFormat="1" ht="15.75">
      <c r="A1778" s="761" t="s">
        <v>60</v>
      </c>
      <c r="B1778" s="762"/>
      <c r="C1778" s="762"/>
      <c r="D1778" s="762"/>
      <c r="E1778" s="762"/>
      <c r="F1778" s="762"/>
      <c r="G1778" s="763"/>
      <c r="H1778" s="123">
        <v>25945.945945945947</v>
      </c>
      <c r="I1778" s="124">
        <v>1.85</v>
      </c>
      <c r="J1778" s="125">
        <f>+H1778*I1778</f>
        <v>48000.000000000007</v>
      </c>
      <c r="K1778" s="764">
        <f>+K1777</f>
        <v>4</v>
      </c>
      <c r="L1778" s="765"/>
      <c r="M1778" s="126">
        <f>J1778/K1778</f>
        <v>12000.000000000002</v>
      </c>
    </row>
    <row r="1779" spans="1:13" s="10" customFormat="1" thickBot="1">
      <c r="A1779" s="748"/>
      <c r="B1779" s="749"/>
      <c r="C1779" s="749"/>
      <c r="D1779" s="749"/>
      <c r="E1779" s="749"/>
      <c r="F1779" s="749"/>
      <c r="G1779" s="749"/>
      <c r="H1779" s="119"/>
      <c r="I1779" s="119"/>
      <c r="J1779" s="119"/>
      <c r="K1779" s="736"/>
      <c r="L1779" s="737"/>
      <c r="M1779" s="120"/>
    </row>
    <row r="1780" spans="1:13" s="10" customFormat="1" thickBot="1">
      <c r="A1780" s="724" t="s">
        <v>44</v>
      </c>
      <c r="B1780" s="725"/>
      <c r="C1780" s="725"/>
      <c r="D1780" s="725"/>
      <c r="E1780" s="725"/>
      <c r="F1780" s="725"/>
      <c r="G1780" s="725"/>
      <c r="H1780" s="750"/>
      <c r="I1780" s="750"/>
      <c r="J1780" s="750"/>
      <c r="K1780" s="750"/>
      <c r="L1780" s="751"/>
      <c r="M1780" s="174">
        <f>SUM(M1777:M1779)</f>
        <v>30000</v>
      </c>
    </row>
    <row r="1781" spans="1:13" s="27" customFormat="1" ht="13.5" thickBot="1">
      <c r="A1781" s="63"/>
      <c r="B1781" s="64"/>
      <c r="C1781" s="64"/>
      <c r="D1781" s="64"/>
      <c r="E1781" s="64"/>
      <c r="F1781" s="64"/>
      <c r="G1781" s="64"/>
      <c r="H1781" s="64"/>
      <c r="I1781" s="64"/>
      <c r="J1781" s="64"/>
      <c r="K1781" s="64"/>
      <c r="L1781" s="64"/>
      <c r="M1781" s="65"/>
    </row>
    <row r="1782" spans="1:13" s="10" customFormat="1" thickBot="1">
      <c r="A1782" s="724" t="s">
        <v>61</v>
      </c>
      <c r="B1782" s="725"/>
      <c r="C1782" s="725"/>
      <c r="D1782" s="725"/>
      <c r="E1782" s="725"/>
      <c r="F1782" s="725"/>
      <c r="G1782" s="725"/>
      <c r="H1782" s="725"/>
      <c r="I1782" s="725"/>
      <c r="J1782" s="725"/>
      <c r="K1782" s="725"/>
      <c r="L1782" s="726"/>
      <c r="M1782" s="175">
        <f>M1756+M1766+M1773+M1780</f>
        <v>636750</v>
      </c>
    </row>
    <row r="1783" spans="1:13" s="27" customFormat="1" ht="12.75">
      <c r="A1783" s="63"/>
      <c r="B1783" s="64"/>
      <c r="C1783" s="64"/>
      <c r="D1783" s="64"/>
      <c r="E1783" s="64"/>
      <c r="F1783" s="64"/>
      <c r="G1783" s="64"/>
      <c r="H1783" s="64"/>
      <c r="I1783" s="64"/>
      <c r="J1783" s="64"/>
      <c r="K1783" s="64"/>
      <c r="L1783" s="64"/>
      <c r="M1783" s="65"/>
    </row>
    <row r="1784" spans="1:13" s="10" customFormat="1" thickBot="1">
      <c r="A1784" s="91" t="s">
        <v>62</v>
      </c>
      <c r="B1784" s="92"/>
      <c r="C1784" s="92"/>
      <c r="D1784" s="92"/>
      <c r="E1784" s="92"/>
      <c r="F1784" s="92"/>
      <c r="G1784" s="92"/>
      <c r="H1784" s="92"/>
      <c r="I1784" s="92"/>
      <c r="J1784" s="92"/>
      <c r="K1784" s="92"/>
      <c r="L1784" s="92"/>
      <c r="M1784" s="93"/>
    </row>
    <row r="1785" spans="1:13" s="10" customFormat="1" ht="15.75">
      <c r="A1785" s="752" t="s">
        <v>63</v>
      </c>
      <c r="B1785" s="753"/>
      <c r="C1785" s="753"/>
      <c r="D1785" s="753"/>
      <c r="E1785" s="753"/>
      <c r="F1785" s="753"/>
      <c r="G1785" s="753"/>
      <c r="H1785" s="183"/>
      <c r="I1785" s="184"/>
      <c r="J1785" s="128" t="s">
        <v>64</v>
      </c>
      <c r="K1785" s="754" t="s">
        <v>65</v>
      </c>
      <c r="L1785" s="755"/>
      <c r="M1785" s="129"/>
    </row>
    <row r="1786" spans="1:13" s="10" customFormat="1" ht="15.75">
      <c r="A1786" s="718" t="s">
        <v>66</v>
      </c>
      <c r="B1786" s="719"/>
      <c r="C1786" s="719"/>
      <c r="D1786" s="719"/>
      <c r="E1786" s="719"/>
      <c r="F1786" s="719"/>
      <c r="G1786" s="719"/>
      <c r="H1786" s="130"/>
      <c r="I1786" s="131"/>
      <c r="J1786" s="132">
        <v>0.25</v>
      </c>
      <c r="K1786" s="720">
        <f>M1782*J1786</f>
        <v>159187.5</v>
      </c>
      <c r="L1786" s="721"/>
      <c r="M1786" s="133"/>
    </row>
    <row r="1787" spans="1:13" s="10" customFormat="1" ht="15.75">
      <c r="A1787" s="134" t="s">
        <v>67</v>
      </c>
      <c r="B1787" s="135"/>
      <c r="C1787" s="135"/>
      <c r="D1787" s="135"/>
      <c r="E1787" s="135"/>
      <c r="F1787" s="135"/>
      <c r="G1787" s="135"/>
      <c r="H1787" s="130"/>
      <c r="I1787" s="131"/>
      <c r="J1787" s="132">
        <v>0</v>
      </c>
      <c r="K1787" s="720">
        <f>M1782*J1787</f>
        <v>0</v>
      </c>
      <c r="L1787" s="721"/>
      <c r="M1787" s="133"/>
    </row>
    <row r="1788" spans="1:13" s="10" customFormat="1" thickBot="1">
      <c r="A1788" s="136" t="s">
        <v>68</v>
      </c>
      <c r="B1788" s="137"/>
      <c r="C1788" s="137"/>
      <c r="D1788" s="137"/>
      <c r="E1788" s="137"/>
      <c r="F1788" s="137"/>
      <c r="G1788" s="137"/>
      <c r="H1788" s="138"/>
      <c r="I1788" s="139"/>
      <c r="J1788" s="140">
        <v>0.05</v>
      </c>
      <c r="K1788" s="722">
        <f>M1782*J1788</f>
        <v>31837.5</v>
      </c>
      <c r="L1788" s="723"/>
      <c r="M1788" s="133"/>
    </row>
    <row r="1789" spans="1:13" s="10" customFormat="1" thickBot="1">
      <c r="A1789" s="724" t="s">
        <v>44</v>
      </c>
      <c r="B1789" s="725"/>
      <c r="C1789" s="725"/>
      <c r="D1789" s="725"/>
      <c r="E1789" s="725"/>
      <c r="F1789" s="725"/>
      <c r="G1789" s="725"/>
      <c r="H1789" s="725"/>
      <c r="I1789" s="725"/>
      <c r="J1789" s="725"/>
      <c r="K1789" s="725"/>
      <c r="L1789" s="726"/>
      <c r="M1789" s="141">
        <f>K1786+K1787+K1788</f>
        <v>191025</v>
      </c>
    </row>
    <row r="1790" spans="1:13" s="27" customFormat="1" ht="13.5" thickBot="1">
      <c r="A1790" s="63"/>
      <c r="B1790" s="64"/>
      <c r="C1790" s="64"/>
      <c r="D1790" s="64"/>
      <c r="E1790" s="64"/>
      <c r="F1790" s="64"/>
      <c r="G1790" s="64"/>
      <c r="H1790" s="64"/>
      <c r="I1790" s="64"/>
      <c r="J1790" s="64"/>
      <c r="K1790" s="64"/>
      <c r="L1790" s="64"/>
      <c r="M1790" s="65"/>
    </row>
    <row r="1791" spans="1:13" s="10" customFormat="1" thickBot="1">
      <c r="A1791" s="724" t="s">
        <v>69</v>
      </c>
      <c r="B1791" s="725"/>
      <c r="C1791" s="725"/>
      <c r="D1791" s="725"/>
      <c r="E1791" s="725"/>
      <c r="F1791" s="725"/>
      <c r="G1791" s="725"/>
      <c r="H1791" s="725"/>
      <c r="I1791" s="725"/>
      <c r="J1791" s="725"/>
      <c r="K1791" s="725"/>
      <c r="L1791" s="726"/>
      <c r="M1791" s="142">
        <f>M1782+M1789</f>
        <v>827775</v>
      </c>
    </row>
    <row r="1792" spans="1:13" s="10" customFormat="1" ht="15.75">
      <c r="A1792" s="143"/>
      <c r="B1792" s="144"/>
      <c r="C1792" s="144"/>
      <c r="D1792" s="144"/>
      <c r="E1792" s="144"/>
      <c r="F1792" s="144"/>
      <c r="G1792" s="144"/>
      <c r="H1792" s="144"/>
      <c r="I1792" s="144"/>
      <c r="J1792" s="144"/>
      <c r="K1792" s="144"/>
      <c r="L1792" s="144"/>
      <c r="M1792" s="145"/>
    </row>
    <row r="1793" spans="1:13" s="10" customFormat="1" ht="15.75">
      <c r="A1793" s="146"/>
      <c r="B1793" s="35"/>
      <c r="C1793" s="35"/>
      <c r="D1793" s="35"/>
      <c r="E1793" s="35"/>
      <c r="F1793" s="35"/>
      <c r="G1793" s="35"/>
      <c r="H1793" s="35"/>
      <c r="I1793" s="35"/>
      <c r="J1793" s="35"/>
      <c r="K1793" s="35"/>
      <c r="L1793" s="35"/>
      <c r="M1793" s="37"/>
    </row>
    <row r="1794" spans="1:13" s="10" customFormat="1" ht="15.75">
      <c r="A1794" s="146"/>
      <c r="B1794" s="35"/>
      <c r="C1794" s="35"/>
      <c r="D1794" s="46" t="s">
        <v>70</v>
      </c>
      <c r="E1794" s="46"/>
      <c r="F1794" s="46"/>
      <c r="G1794" s="46"/>
      <c r="H1794" s="46"/>
      <c r="I1794" s="46"/>
      <c r="J1794" s="35"/>
      <c r="K1794" s="35"/>
      <c r="L1794" s="35"/>
      <c r="M1794" s="37"/>
    </row>
    <row r="1795" spans="1:13" s="10" customFormat="1" ht="15.75">
      <c r="A1795" s="146"/>
      <c r="B1795" s="35"/>
      <c r="C1795" s="35"/>
      <c r="D1795" s="35" t="s">
        <v>71</v>
      </c>
      <c r="E1795" s="35"/>
      <c r="F1795" s="35"/>
      <c r="G1795" s="35"/>
      <c r="H1795" s="35"/>
      <c r="I1795" s="35"/>
      <c r="J1795" s="35"/>
      <c r="K1795" s="35"/>
      <c r="L1795" s="35"/>
      <c r="M1795" s="37"/>
    </row>
    <row r="1796" spans="1:13" s="10" customFormat="1" ht="15.75">
      <c r="A1796" s="146"/>
      <c r="B1796" s="35"/>
      <c r="C1796" s="35"/>
      <c r="D1796" s="35" t="s">
        <v>72</v>
      </c>
      <c r="E1796" s="35"/>
      <c r="F1796" s="35"/>
      <c r="G1796" s="35"/>
      <c r="H1796" s="35"/>
      <c r="I1796" s="35"/>
      <c r="J1796" s="35"/>
      <c r="K1796" s="35"/>
      <c r="L1796" s="35"/>
      <c r="M1796" s="37"/>
    </row>
    <row r="1797" spans="1:13" s="10" customFormat="1" ht="15.75">
      <c r="A1797" s="146"/>
      <c r="B1797" s="35"/>
      <c r="C1797" s="35"/>
      <c r="D1797" s="35" t="s">
        <v>73</v>
      </c>
      <c r="E1797" s="35"/>
      <c r="F1797" s="35"/>
      <c r="G1797" s="35"/>
      <c r="H1797" s="35"/>
      <c r="I1797" s="35"/>
      <c r="J1797" s="35"/>
      <c r="K1797" s="35"/>
      <c r="L1797" s="35"/>
      <c r="M1797" s="37"/>
    </row>
    <row r="1798" spans="1:13" s="27" customFormat="1" ht="13.5" thickBot="1">
      <c r="A1798" s="147"/>
      <c r="B1798" s="148"/>
      <c r="C1798" s="148"/>
      <c r="D1798" s="148"/>
      <c r="E1798" s="148" t="s">
        <v>74</v>
      </c>
      <c r="F1798" s="148"/>
      <c r="G1798" s="148"/>
      <c r="H1798" s="148"/>
      <c r="I1798" s="148"/>
      <c r="J1798" s="148"/>
      <c r="K1798" s="148"/>
      <c r="L1798" s="148"/>
      <c r="M1798" s="149"/>
    </row>
    <row r="1799" spans="1:13" s="10" customFormat="1" ht="15.75">
      <c r="A1799" s="150" t="s">
        <v>75</v>
      </c>
      <c r="B1799" s="151"/>
      <c r="C1799" s="151"/>
      <c r="D1799" s="151"/>
      <c r="E1799" s="151"/>
      <c r="F1799" s="151"/>
      <c r="G1799" s="151"/>
      <c r="H1799" s="151"/>
      <c r="I1799" s="151"/>
      <c r="J1799" s="151"/>
      <c r="K1799" s="151"/>
      <c r="L1799" s="151"/>
      <c r="M1799" s="152"/>
    </row>
    <row r="1800" spans="1:13" s="10" customFormat="1" ht="15.75">
      <c r="A1800" s="153"/>
      <c r="B1800" s="154"/>
      <c r="C1800" s="154"/>
      <c r="D1800" s="154"/>
      <c r="E1800" s="154"/>
      <c r="F1800" s="154"/>
      <c r="G1800" s="154"/>
      <c r="H1800" s="154"/>
      <c r="I1800" s="154"/>
      <c r="J1800" s="154"/>
      <c r="K1800" s="154"/>
      <c r="L1800" s="154"/>
      <c r="M1800" s="155"/>
    </row>
    <row r="1801" spans="1:13" s="10" customFormat="1" ht="15.75">
      <c r="A1801" s="153"/>
      <c r="B1801" s="154"/>
      <c r="C1801" s="154"/>
      <c r="D1801" s="154"/>
      <c r="E1801" s="154"/>
      <c r="F1801" s="154"/>
      <c r="G1801" s="154"/>
      <c r="H1801" s="154"/>
      <c r="I1801" s="154"/>
      <c r="J1801" s="154"/>
      <c r="K1801" s="154"/>
      <c r="L1801" s="154"/>
      <c r="M1801" s="155"/>
    </row>
    <row r="1802" spans="1:13" s="10" customFormat="1" ht="15.75">
      <c r="A1802" s="153"/>
      <c r="B1802" s="154"/>
      <c r="C1802" s="154"/>
      <c r="D1802" s="154"/>
      <c r="E1802" s="154"/>
      <c r="F1802" s="154"/>
      <c r="G1802" s="154"/>
      <c r="H1802" s="154"/>
      <c r="I1802" s="154"/>
      <c r="J1802" s="154"/>
      <c r="K1802" s="154"/>
      <c r="L1802" s="154"/>
      <c r="M1802" s="155"/>
    </row>
    <row r="1803" spans="1:13" s="10" customFormat="1" thickBot="1">
      <c r="A1803" s="156"/>
      <c r="B1803" s="157"/>
      <c r="C1803" s="157"/>
      <c r="D1803" s="157"/>
      <c r="E1803" s="157"/>
      <c r="F1803" s="157"/>
      <c r="G1803" s="157"/>
      <c r="H1803" s="157"/>
      <c r="I1803" s="157"/>
      <c r="J1803" s="157"/>
      <c r="K1803" s="157"/>
      <c r="L1803" s="157"/>
      <c r="M1803" s="158"/>
    </row>
    <row r="1804" spans="1:13" s="27" customFormat="1" ht="12.75">
      <c r="A1804" s="147"/>
      <c r="B1804" s="148"/>
      <c r="C1804" s="148"/>
      <c r="D1804" s="148"/>
      <c r="E1804" s="148"/>
      <c r="F1804" s="148"/>
      <c r="G1804" s="148"/>
      <c r="H1804" s="148"/>
      <c r="I1804" s="148"/>
      <c r="J1804" s="148"/>
      <c r="K1804" s="148"/>
      <c r="L1804" s="148"/>
      <c r="M1804" s="149"/>
    </row>
    <row r="1805" spans="1:13" s="10" customFormat="1" ht="15.75">
      <c r="A1805" s="159" t="s">
        <v>76</v>
      </c>
      <c r="B1805" s="55"/>
      <c r="C1805" s="55"/>
      <c r="D1805" s="55"/>
      <c r="E1805" s="55"/>
      <c r="F1805" s="55"/>
      <c r="G1805" s="55"/>
      <c r="H1805" s="55"/>
      <c r="I1805" s="55"/>
      <c r="J1805" s="55"/>
      <c r="K1805" s="55"/>
      <c r="L1805" s="55"/>
      <c r="M1805" s="58"/>
    </row>
    <row r="1806" spans="1:13" s="10" customFormat="1" ht="15.75">
      <c r="A1806" s="708" t="s">
        <v>77</v>
      </c>
      <c r="B1806" s="709"/>
      <c r="C1806" s="709"/>
      <c r="D1806" s="709"/>
      <c r="E1806" s="709"/>
      <c r="F1806" s="709"/>
      <c r="G1806" s="709"/>
      <c r="H1806" s="709"/>
      <c r="I1806" s="709"/>
      <c r="J1806" s="709"/>
      <c r="K1806" s="709"/>
      <c r="L1806" s="709"/>
      <c r="M1806" s="710"/>
    </row>
    <row r="1807" spans="1:13" s="10" customFormat="1" ht="15.75">
      <c r="A1807" s="708"/>
      <c r="B1807" s="709"/>
      <c r="C1807" s="709"/>
      <c r="D1807" s="709"/>
      <c r="E1807" s="709"/>
      <c r="F1807" s="709"/>
      <c r="G1807" s="709"/>
      <c r="H1807" s="709"/>
      <c r="I1807" s="709"/>
      <c r="J1807" s="709"/>
      <c r="K1807" s="709"/>
      <c r="L1807" s="709"/>
      <c r="M1807" s="710"/>
    </row>
    <row r="1808" spans="1:13" s="10" customFormat="1" ht="15.75">
      <c r="A1808" s="711" t="s">
        <v>78</v>
      </c>
      <c r="B1808" s="712"/>
      <c r="C1808" s="712"/>
      <c r="D1808" s="712"/>
      <c r="E1808" s="712"/>
      <c r="F1808" s="712"/>
      <c r="G1808" s="712"/>
      <c r="H1808" s="712"/>
      <c r="I1808" s="712"/>
      <c r="J1808" s="712"/>
      <c r="K1808" s="712"/>
      <c r="L1808" s="712"/>
      <c r="M1808" s="713"/>
    </row>
    <row r="1809" spans="1:13" s="10" customFormat="1" ht="15.75">
      <c r="A1809" s="711"/>
      <c r="B1809" s="712"/>
      <c r="C1809" s="712"/>
      <c r="D1809" s="712"/>
      <c r="E1809" s="712"/>
      <c r="F1809" s="712"/>
      <c r="G1809" s="712"/>
      <c r="H1809" s="712"/>
      <c r="I1809" s="712"/>
      <c r="J1809" s="712"/>
      <c r="K1809" s="712"/>
      <c r="L1809" s="712"/>
      <c r="M1809" s="713"/>
    </row>
    <row r="1810" spans="1:13" s="10" customFormat="1" ht="15.75">
      <c r="A1810" s="178"/>
      <c r="B1810" s="179"/>
      <c r="C1810" s="179"/>
      <c r="D1810" s="179"/>
      <c r="E1810" s="179"/>
      <c r="F1810" s="179"/>
      <c r="G1810" s="179"/>
      <c r="H1810" s="179"/>
      <c r="I1810" s="179"/>
      <c r="J1810" s="179"/>
      <c r="K1810" s="179"/>
      <c r="L1810" s="179"/>
      <c r="M1810" s="180"/>
    </row>
    <row r="1811" spans="1:13" s="10" customFormat="1" ht="15.75">
      <c r="A1811" s="159"/>
      <c r="B1811" s="55"/>
      <c r="C1811" s="55"/>
      <c r="D1811" s="55"/>
      <c r="E1811" s="55"/>
      <c r="F1811" s="55"/>
      <c r="G1811" s="55"/>
      <c r="H1811" s="55"/>
      <c r="I1811" s="55"/>
      <c r="J1811" s="55"/>
      <c r="K1811" s="55"/>
      <c r="L1811" s="55"/>
      <c r="M1811" s="58"/>
    </row>
    <row r="1812" spans="1:13" s="10" customFormat="1" ht="15.75">
      <c r="A1812" s="146"/>
      <c r="B1812" s="35"/>
      <c r="C1812" s="35"/>
      <c r="D1812" s="35" t="s">
        <v>70</v>
      </c>
      <c r="E1812" s="46"/>
      <c r="F1812" s="46"/>
      <c r="G1812" s="35"/>
      <c r="H1812" s="35"/>
      <c r="I1812" s="35"/>
      <c r="J1812" s="35"/>
      <c r="K1812" s="35"/>
      <c r="L1812" s="35"/>
      <c r="M1812" s="37"/>
    </row>
    <row r="1813" spans="1:13" s="10" customFormat="1" ht="15.75">
      <c r="A1813" s="146"/>
      <c r="B1813" s="35"/>
      <c r="C1813" s="35"/>
      <c r="D1813" s="160" t="s">
        <v>71</v>
      </c>
      <c r="E1813" s="35"/>
      <c r="F1813" s="35"/>
      <c r="G1813" s="160"/>
      <c r="H1813" s="160"/>
      <c r="I1813" s="160"/>
      <c r="J1813" s="35"/>
      <c r="K1813" s="35"/>
      <c r="L1813" s="35"/>
      <c r="M1813" s="37"/>
    </row>
    <row r="1814" spans="1:13" s="10" customFormat="1" ht="15.75">
      <c r="A1814" s="146"/>
      <c r="B1814" s="35"/>
      <c r="C1814" s="35"/>
      <c r="D1814" s="161" t="s">
        <v>79</v>
      </c>
      <c r="E1814" s="35"/>
      <c r="F1814" s="35"/>
      <c r="G1814" s="161"/>
      <c r="H1814" s="161"/>
      <c r="I1814" s="161"/>
      <c r="J1814" s="35"/>
      <c r="K1814" s="35"/>
      <c r="L1814" s="35"/>
      <c r="M1814" s="37"/>
    </row>
    <row r="1815" spans="1:13" s="10" customFormat="1" ht="15.75">
      <c r="A1815" s="162"/>
      <c r="B1815" s="55"/>
      <c r="C1815" s="55"/>
      <c r="D1815" s="35" t="s">
        <v>73</v>
      </c>
      <c r="E1815" s="35"/>
      <c r="F1815" s="35"/>
      <c r="G1815" s="35"/>
      <c r="H1815" s="35"/>
      <c r="I1815" s="35"/>
      <c r="J1815" s="55"/>
      <c r="K1815" s="55"/>
      <c r="L1815" s="55"/>
      <c r="M1815" s="58"/>
    </row>
    <row r="1816" spans="1:13" s="27" customFormat="1" ht="12.75">
      <c r="A1816" s="163"/>
      <c r="B1816" s="50"/>
      <c r="C1816" s="50"/>
      <c r="D1816" s="50"/>
      <c r="E1816" s="148"/>
      <c r="F1816" s="148"/>
      <c r="G1816" s="148"/>
      <c r="H1816" s="148"/>
      <c r="I1816" s="148"/>
      <c r="J1816" s="50"/>
      <c r="K1816" s="50"/>
      <c r="L1816" s="50"/>
      <c r="M1816" s="51"/>
    </row>
    <row r="1817" spans="1:13" s="167" customFormat="1" ht="12.75">
      <c r="A1817" s="164" t="s">
        <v>80</v>
      </c>
      <c r="B1817" s="165"/>
      <c r="C1817" s="165"/>
      <c r="D1817" s="166"/>
      <c r="E1817" s="166"/>
      <c r="F1817" s="166"/>
      <c r="G1817" s="166"/>
      <c r="H1817" s="166"/>
      <c r="I1817" s="714"/>
      <c r="J1817" s="714"/>
      <c r="K1817" s="714"/>
      <c r="L1817" s="714"/>
      <c r="M1817" s="715"/>
    </row>
    <row r="1818" spans="1:13" s="167" customFormat="1" ht="13.5" thickBot="1">
      <c r="A1818" s="168" t="s">
        <v>81</v>
      </c>
      <c r="B1818" s="169"/>
      <c r="C1818" s="169"/>
      <c r="D1818" s="170"/>
      <c r="E1818" s="170"/>
      <c r="F1818" s="170"/>
      <c r="G1818" s="170"/>
      <c r="H1818" s="170"/>
      <c r="I1818" s="716"/>
      <c r="J1818" s="716"/>
      <c r="K1818" s="716"/>
      <c r="L1818" s="716"/>
      <c r="M1818" s="717"/>
    </row>
    <row r="1819" spans="1:13">
      <c r="A1819" s="803"/>
      <c r="B1819" s="804"/>
      <c r="C1819" s="809"/>
      <c r="D1819" s="809"/>
      <c r="E1819" s="809"/>
      <c r="F1819" s="809"/>
      <c r="G1819" s="809"/>
      <c r="H1819" s="809"/>
      <c r="I1819" s="810"/>
      <c r="J1819" s="811" t="s">
        <v>7</v>
      </c>
      <c r="K1819" s="813"/>
      <c r="L1819" s="814"/>
      <c r="M1819" s="815"/>
    </row>
    <row r="1820" spans="1:13">
      <c r="A1820" s="805"/>
      <c r="B1820" s="806"/>
      <c r="C1820" s="819" t="s">
        <v>8</v>
      </c>
      <c r="D1820" s="819"/>
      <c r="E1820" s="819"/>
      <c r="F1820" s="819"/>
      <c r="G1820" s="819"/>
      <c r="H1820" s="819"/>
      <c r="I1820" s="820"/>
      <c r="J1820" s="812"/>
      <c r="K1820" s="816"/>
      <c r="L1820" s="817"/>
      <c r="M1820" s="818"/>
    </row>
    <row r="1821" spans="1:13">
      <c r="A1821" s="805"/>
      <c r="B1821" s="806"/>
      <c r="C1821" s="819" t="s">
        <v>0</v>
      </c>
      <c r="D1821" s="819"/>
      <c r="E1821" s="819"/>
      <c r="F1821" s="819"/>
      <c r="G1821" s="819"/>
      <c r="H1821" s="819"/>
      <c r="I1821" s="820"/>
      <c r="J1821" s="821" t="s">
        <v>9</v>
      </c>
      <c r="K1821" s="833"/>
      <c r="L1821" s="834"/>
      <c r="M1821" s="835"/>
    </row>
    <row r="1822" spans="1:13">
      <c r="A1822" s="805"/>
      <c r="B1822" s="806"/>
      <c r="C1822" s="819" t="s">
        <v>10</v>
      </c>
      <c r="D1822" s="819"/>
      <c r="E1822" s="819"/>
      <c r="F1822" s="819"/>
      <c r="G1822" s="819"/>
      <c r="H1822" s="819"/>
      <c r="I1822" s="820"/>
      <c r="J1822" s="822"/>
      <c r="K1822" s="836"/>
      <c r="L1822" s="837"/>
      <c r="M1822" s="838"/>
    </row>
    <row r="1823" spans="1:13">
      <c r="A1823" s="805"/>
      <c r="B1823" s="806"/>
      <c r="C1823" s="819" t="s">
        <v>11</v>
      </c>
      <c r="D1823" s="819"/>
      <c r="E1823" s="819"/>
      <c r="F1823" s="819"/>
      <c r="G1823" s="819"/>
      <c r="H1823" s="819"/>
      <c r="I1823" s="820"/>
      <c r="J1823" s="821" t="s">
        <v>12</v>
      </c>
      <c r="K1823" s="840"/>
      <c r="L1823" s="840" t="s">
        <v>13</v>
      </c>
      <c r="M1823" s="842"/>
    </row>
    <row r="1824" spans="1:13" ht="17.25" thickBot="1">
      <c r="A1824" s="807"/>
      <c r="B1824" s="808"/>
      <c r="C1824" s="2"/>
      <c r="D1824" s="2"/>
      <c r="E1824" s="2"/>
      <c r="F1824" s="2"/>
      <c r="G1824" s="2"/>
      <c r="H1824" s="2"/>
      <c r="I1824" s="3"/>
      <c r="J1824" s="839"/>
      <c r="K1824" s="841"/>
      <c r="L1824" s="841"/>
      <c r="M1824" s="843"/>
    </row>
    <row r="1825" spans="1:13" s="10" customFormat="1" ht="15.75">
      <c r="A1825" s="4"/>
      <c r="B1825" s="5"/>
      <c r="C1825" s="5"/>
      <c r="D1825" s="5"/>
      <c r="E1825" s="5"/>
      <c r="F1825" s="5"/>
      <c r="G1825" s="6"/>
      <c r="H1825" s="5"/>
      <c r="I1825" s="5"/>
      <c r="J1825" s="7" t="s">
        <v>14</v>
      </c>
      <c r="K1825" s="8"/>
      <c r="L1825" s="8"/>
      <c r="M1825" s="9"/>
    </row>
    <row r="1826" spans="1:13" s="10" customFormat="1" ht="15.75">
      <c r="A1826" s="11"/>
      <c r="B1826" s="12"/>
      <c r="C1826" s="12"/>
      <c r="D1826" s="12"/>
      <c r="E1826" s="12"/>
      <c r="F1826" s="12"/>
      <c r="G1826" s="13"/>
      <c r="H1826" s="12"/>
      <c r="I1826" s="12"/>
      <c r="J1826" s="14"/>
      <c r="K1826" s="15" t="s">
        <v>15</v>
      </c>
      <c r="L1826" s="15" t="s">
        <v>16</v>
      </c>
      <c r="M1826" s="16" t="s">
        <v>17</v>
      </c>
    </row>
    <row r="1827" spans="1:13" s="10" customFormat="1" ht="15.75">
      <c r="A1827" s="823" t="s">
        <v>18</v>
      </c>
      <c r="B1827" s="824"/>
      <c r="C1827" s="824"/>
      <c r="D1827" s="824"/>
      <c r="E1827" s="12" t="s">
        <v>19</v>
      </c>
      <c r="F1827" s="12"/>
      <c r="G1827" s="17"/>
      <c r="H1827" s="825" t="s">
        <v>20</v>
      </c>
      <c r="I1827" s="825"/>
      <c r="J1827" s="18" t="s">
        <v>19</v>
      </c>
      <c r="K1827" s="15"/>
      <c r="L1827" s="15"/>
      <c r="M1827" s="16"/>
    </row>
    <row r="1828" spans="1:13" s="10" customFormat="1" ht="15.75">
      <c r="A1828" s="19" t="s">
        <v>21</v>
      </c>
      <c r="B1828" s="20"/>
      <c r="C1828" s="826"/>
      <c r="D1828" s="826"/>
      <c r="E1828" s="187"/>
      <c r="F1828" s="21"/>
      <c r="G1828" s="20"/>
      <c r="H1828" s="17"/>
      <c r="I1828" s="22" t="s">
        <v>22</v>
      </c>
      <c r="J1828" s="23"/>
      <c r="K1828" s="187"/>
      <c r="L1828" s="187"/>
      <c r="M1828" s="24"/>
    </row>
    <row r="1829" spans="1:13" s="27" customFormat="1" ht="13.5" thickBot="1">
      <c r="A1829" s="25"/>
      <c r="B1829" s="26"/>
      <c r="C1829" s="188"/>
      <c r="D1829" s="188"/>
      <c r="E1829" s="188"/>
      <c r="F1829" s="188"/>
      <c r="G1829" s="26"/>
      <c r="H1829" s="188"/>
      <c r="I1829" s="26"/>
      <c r="J1829" s="188"/>
      <c r="K1829" s="827"/>
      <c r="L1829" s="827"/>
      <c r="M1829" s="828"/>
    </row>
    <row r="1830" spans="1:13" s="27" customFormat="1" ht="12.75">
      <c r="A1830" s="28"/>
      <c r="B1830" s="29"/>
      <c r="C1830" s="29"/>
      <c r="D1830" s="29"/>
      <c r="E1830" s="29"/>
      <c r="F1830" s="29"/>
      <c r="G1830" s="29"/>
      <c r="H1830" s="29"/>
      <c r="I1830" s="29"/>
      <c r="J1830" s="29"/>
      <c r="K1830" s="29"/>
      <c r="L1830" s="29"/>
      <c r="M1830" s="30"/>
    </row>
    <row r="1831" spans="1:13" s="10" customFormat="1" ht="15.75">
      <c r="A1831" s="31" t="s">
        <v>23</v>
      </c>
      <c r="B1831" s="32"/>
      <c r="C1831" s="33" t="s">
        <v>13</v>
      </c>
      <c r="D1831" s="34"/>
      <c r="E1831" s="35"/>
      <c r="F1831" s="35"/>
      <c r="G1831" s="36"/>
      <c r="H1831" s="36"/>
      <c r="I1831" s="36"/>
      <c r="J1831" s="36"/>
      <c r="K1831" s="36"/>
      <c r="L1831" s="36"/>
      <c r="M1831" s="37"/>
    </row>
    <row r="1832" spans="1:13" s="10" customFormat="1" ht="15.75">
      <c r="A1832" s="38" t="s">
        <v>24</v>
      </c>
      <c r="B1832" s="39"/>
      <c r="C1832" s="829" t="e">
        <f>+C1731</f>
        <v>#REF!</v>
      </c>
      <c r="D1832" s="829"/>
      <c r="E1832" s="829"/>
      <c r="F1832" s="829"/>
      <c r="G1832" s="829"/>
      <c r="H1832" s="829"/>
      <c r="I1832" s="829"/>
      <c r="J1832" s="829"/>
      <c r="K1832" s="829"/>
      <c r="L1832" s="829"/>
      <c r="M1832" s="830"/>
    </row>
    <row r="1833" spans="1:13" s="10" customFormat="1" ht="15.75">
      <c r="A1833" s="38"/>
      <c r="B1833" s="39"/>
      <c r="C1833" s="829"/>
      <c r="D1833" s="829"/>
      <c r="E1833" s="829"/>
      <c r="F1833" s="829"/>
      <c r="G1833" s="829"/>
      <c r="H1833" s="829"/>
      <c r="I1833" s="829"/>
      <c r="J1833" s="829"/>
      <c r="K1833" s="829"/>
      <c r="L1833" s="829"/>
      <c r="M1833" s="830"/>
    </row>
    <row r="1834" spans="1:13" s="27" customFormat="1" ht="12.75">
      <c r="A1834" s="40"/>
      <c r="B1834" s="41"/>
      <c r="C1834" s="42"/>
      <c r="D1834" s="42"/>
      <c r="E1834" s="42"/>
      <c r="F1834" s="42"/>
      <c r="G1834" s="42"/>
      <c r="H1834" s="42"/>
      <c r="I1834" s="42"/>
      <c r="J1834" s="42"/>
      <c r="K1834" s="42"/>
      <c r="L1834" s="42"/>
      <c r="M1834" s="43"/>
    </row>
    <row r="1835" spans="1:13" s="10" customFormat="1" ht="15.75">
      <c r="A1835" s="38" t="s">
        <v>25</v>
      </c>
      <c r="B1835" s="44"/>
      <c r="C1835" s="45"/>
      <c r="D1835" s="45"/>
      <c r="E1835" s="45"/>
      <c r="F1835" s="45"/>
      <c r="G1835" s="45"/>
      <c r="H1835" s="46"/>
      <c r="I1835" s="33" t="s">
        <v>26</v>
      </c>
      <c r="J1835" s="45"/>
      <c r="K1835" s="45"/>
      <c r="L1835" s="45"/>
      <c r="M1835" s="47"/>
    </row>
    <row r="1836" spans="1:13" s="27" customFormat="1" ht="12.75">
      <c r="A1836" s="40"/>
      <c r="B1836" s="41"/>
      <c r="C1836" s="42"/>
      <c r="D1836" s="42"/>
      <c r="E1836" s="42"/>
      <c r="F1836" s="42"/>
      <c r="G1836" s="42"/>
      <c r="H1836" s="42"/>
      <c r="I1836" s="42"/>
      <c r="J1836" s="42"/>
      <c r="K1836" s="42"/>
      <c r="L1836" s="42"/>
      <c r="M1836" s="43"/>
    </row>
    <row r="1837" spans="1:13" s="10" customFormat="1" ht="15.75">
      <c r="A1837" s="38" t="s">
        <v>27</v>
      </c>
      <c r="B1837" s="44"/>
      <c r="C1837" s="48"/>
      <c r="D1837" s="48"/>
      <c r="E1837" s="48"/>
      <c r="F1837" s="48"/>
      <c r="G1837" s="48"/>
      <c r="H1837" s="48"/>
      <c r="I1837" s="48"/>
      <c r="J1837" s="48"/>
      <c r="K1837" s="48"/>
      <c r="L1837" s="48"/>
      <c r="M1837" s="49"/>
    </row>
    <row r="1838" spans="1:13" s="27" customFormat="1" ht="12.75">
      <c r="A1838" s="40"/>
      <c r="B1838" s="41"/>
      <c r="C1838" s="50"/>
      <c r="D1838" s="50"/>
      <c r="E1838" s="50"/>
      <c r="F1838" s="50"/>
      <c r="G1838" s="50"/>
      <c r="H1838" s="50"/>
      <c r="I1838" s="50"/>
      <c r="J1838" s="50"/>
      <c r="K1838" s="50"/>
      <c r="L1838" s="50"/>
      <c r="M1838" s="51"/>
    </row>
    <row r="1839" spans="1:13" s="10" customFormat="1" ht="15.75">
      <c r="A1839" s="38" t="s">
        <v>28</v>
      </c>
      <c r="B1839" s="44"/>
      <c r="C1839" s="48"/>
      <c r="D1839" s="48"/>
      <c r="E1839" s="48"/>
      <c r="F1839" s="48"/>
      <c r="G1839" s="48"/>
      <c r="H1839" s="48"/>
      <c r="I1839" s="48"/>
      <c r="J1839" s="52" t="s">
        <v>29</v>
      </c>
      <c r="K1839" s="53"/>
      <c r="L1839" s="52" t="s">
        <v>13</v>
      </c>
      <c r="M1839" s="54"/>
    </row>
    <row r="1840" spans="1:13" s="27" customFormat="1" ht="12.75">
      <c r="A1840" s="40"/>
      <c r="B1840" s="41"/>
      <c r="C1840" s="50"/>
      <c r="D1840" s="50"/>
      <c r="E1840" s="50"/>
      <c r="F1840" s="50"/>
      <c r="G1840" s="50"/>
      <c r="H1840" s="50"/>
      <c r="I1840" s="50"/>
      <c r="J1840" s="50"/>
      <c r="K1840" s="50"/>
      <c r="L1840" s="50"/>
      <c r="M1840" s="51"/>
    </row>
    <row r="1841" spans="1:13" s="10" customFormat="1" ht="15.75">
      <c r="A1841" s="38" t="s">
        <v>30</v>
      </c>
      <c r="B1841" s="39"/>
      <c r="C1841" s="55"/>
      <c r="D1841" s="55"/>
      <c r="E1841" s="56"/>
      <c r="F1841" s="57"/>
      <c r="G1841" s="46"/>
      <c r="H1841" s="48"/>
      <c r="I1841" s="48"/>
      <c r="J1841" s="35"/>
      <c r="K1841" s="55"/>
      <c r="L1841" s="55"/>
      <c r="M1841" s="58"/>
    </row>
    <row r="1842" spans="1:13" s="10" customFormat="1" ht="15.75">
      <c r="A1842" s="59"/>
      <c r="B1842" s="60"/>
      <c r="C1842" s="189"/>
      <c r="D1842" s="189"/>
      <c r="E1842" s="831" t="s">
        <v>31</v>
      </c>
      <c r="F1842" s="832"/>
      <c r="G1842" s="832"/>
      <c r="H1842" s="189" t="s">
        <v>16</v>
      </c>
      <c r="I1842" s="189" t="s">
        <v>17</v>
      </c>
      <c r="J1842" s="61"/>
      <c r="K1842" s="189"/>
      <c r="L1842" s="189"/>
      <c r="M1842" s="62"/>
    </row>
    <row r="1843" spans="1:13" s="10" customFormat="1" ht="15.75">
      <c r="A1843" s="786" t="s">
        <v>32</v>
      </c>
      <c r="B1843" s="787"/>
      <c r="C1843" s="787"/>
      <c r="D1843" s="787"/>
      <c r="E1843" s="787"/>
      <c r="F1843" s="787"/>
      <c r="G1843" s="787"/>
      <c r="H1843" s="787"/>
      <c r="I1843" s="787"/>
      <c r="J1843" s="787"/>
      <c r="K1843" s="787"/>
      <c r="L1843" s="787"/>
      <c r="M1843" s="788"/>
    </row>
    <row r="1844" spans="1:13" s="27" customFormat="1" ht="13.5" thickBot="1">
      <c r="A1844" s="63"/>
      <c r="B1844" s="64"/>
      <c r="C1844" s="64"/>
      <c r="D1844" s="64"/>
      <c r="E1844" s="64"/>
      <c r="F1844" s="64"/>
      <c r="G1844" s="64"/>
      <c r="H1844" s="64"/>
      <c r="I1844" s="64"/>
      <c r="J1844" s="64"/>
      <c r="K1844" s="64"/>
      <c r="L1844" s="64"/>
      <c r="M1844" s="65"/>
    </row>
    <row r="1845" spans="1:13" s="10" customFormat="1" ht="32.25" thickBot="1">
      <c r="A1845" s="66" t="s">
        <v>1</v>
      </c>
      <c r="B1845" s="789" t="s">
        <v>33</v>
      </c>
      <c r="C1845" s="790"/>
      <c r="D1845" s="790"/>
      <c r="E1845" s="790"/>
      <c r="F1845" s="790"/>
      <c r="G1845" s="790"/>
      <c r="H1845" s="790"/>
      <c r="I1845" s="67"/>
      <c r="J1845" s="68" t="s">
        <v>34</v>
      </c>
      <c r="K1845" s="791" t="s">
        <v>35</v>
      </c>
      <c r="L1845" s="792"/>
      <c r="M1845" s="66" t="s">
        <v>36</v>
      </c>
    </row>
    <row r="1846" spans="1:13" s="10" customFormat="1" ht="33" customHeight="1" thickBot="1">
      <c r="A1846" s="69"/>
      <c r="B1846" s="793" t="e">
        <f>+#REF!</f>
        <v>#REF!</v>
      </c>
      <c r="C1846" s="794"/>
      <c r="D1846" s="794"/>
      <c r="E1846" s="794"/>
      <c r="F1846" s="794"/>
      <c r="G1846" s="794"/>
      <c r="H1846" s="794"/>
      <c r="I1846" s="795"/>
      <c r="J1846" s="70"/>
      <c r="K1846" s="796" t="e">
        <f>+#REF!</f>
        <v>#REF!</v>
      </c>
      <c r="L1846" s="797"/>
      <c r="M1846" s="71" t="e">
        <f>+#REF!</f>
        <v>#REF!</v>
      </c>
    </row>
    <row r="1847" spans="1:13" s="10" customFormat="1" ht="15.75">
      <c r="A1847" s="72"/>
      <c r="B1847" s="73"/>
      <c r="C1847" s="73"/>
      <c r="D1847" s="73"/>
      <c r="E1847" s="73"/>
      <c r="F1847" s="73"/>
      <c r="G1847" s="73"/>
      <c r="H1847" s="73"/>
      <c r="I1847" s="73"/>
      <c r="J1847" s="73"/>
      <c r="K1847" s="73"/>
      <c r="L1847" s="73"/>
      <c r="M1847" s="74"/>
    </row>
    <row r="1848" spans="1:13" s="10" customFormat="1" thickBot="1">
      <c r="A1848" s="75" t="s">
        <v>37</v>
      </c>
      <c r="B1848" s="76"/>
      <c r="C1848" s="76"/>
      <c r="D1848" s="76"/>
      <c r="E1848" s="76"/>
      <c r="F1848" s="76"/>
      <c r="G1848" s="76"/>
      <c r="H1848" s="76"/>
      <c r="I1848" s="76"/>
      <c r="J1848" s="76"/>
      <c r="K1848" s="76"/>
      <c r="L1848" s="76"/>
      <c r="M1848" s="77"/>
    </row>
    <row r="1849" spans="1:13" s="10" customFormat="1" thickBot="1">
      <c r="A1849" s="798" t="s">
        <v>33</v>
      </c>
      <c r="B1849" s="799"/>
      <c r="C1849" s="799"/>
      <c r="D1849" s="799"/>
      <c r="E1849" s="799"/>
      <c r="F1849" s="799"/>
      <c r="G1849" s="800"/>
      <c r="H1849" s="801" t="s">
        <v>38</v>
      </c>
      <c r="I1849" s="800"/>
      <c r="J1849" s="78" t="s">
        <v>39</v>
      </c>
      <c r="K1849" s="801" t="s">
        <v>40</v>
      </c>
      <c r="L1849" s="800"/>
      <c r="M1849" s="79" t="s">
        <v>41</v>
      </c>
    </row>
    <row r="1850" spans="1:13" s="10" customFormat="1" ht="15.75">
      <c r="A1850" s="779"/>
      <c r="B1850" s="780"/>
      <c r="C1850" s="780"/>
      <c r="D1850" s="780"/>
      <c r="E1850" s="780"/>
      <c r="F1850" s="780"/>
      <c r="G1850" s="781"/>
      <c r="H1850" s="782"/>
      <c r="I1850" s="783"/>
      <c r="J1850" s="80"/>
      <c r="K1850" s="784"/>
      <c r="L1850" s="785"/>
      <c r="M1850" s="81">
        <f t="shared" ref="M1850:M1855" si="24">+J1850*K1850</f>
        <v>0</v>
      </c>
    </row>
    <row r="1851" spans="1:13" s="10" customFormat="1" ht="15.75">
      <c r="A1851" s="770"/>
      <c r="B1851" s="771"/>
      <c r="C1851" s="771"/>
      <c r="D1851" s="771"/>
      <c r="E1851" s="771"/>
      <c r="F1851" s="771"/>
      <c r="G1851" s="772"/>
      <c r="H1851" s="768"/>
      <c r="I1851" s="768"/>
      <c r="J1851" s="80"/>
      <c r="K1851" s="769"/>
      <c r="L1851" s="769"/>
      <c r="M1851" s="81">
        <f t="shared" si="24"/>
        <v>0</v>
      </c>
    </row>
    <row r="1852" spans="1:13" s="10" customFormat="1" ht="15.75">
      <c r="A1852" s="770"/>
      <c r="B1852" s="771"/>
      <c r="C1852" s="771"/>
      <c r="D1852" s="771"/>
      <c r="E1852" s="771"/>
      <c r="F1852" s="771"/>
      <c r="G1852" s="772"/>
      <c r="H1852" s="768"/>
      <c r="I1852" s="768"/>
      <c r="J1852" s="80"/>
      <c r="K1852" s="769"/>
      <c r="L1852" s="769"/>
      <c r="M1852" s="81">
        <f t="shared" si="24"/>
        <v>0</v>
      </c>
    </row>
    <row r="1853" spans="1:13" s="10" customFormat="1" ht="15.75">
      <c r="A1853" s="770"/>
      <c r="B1853" s="771"/>
      <c r="C1853" s="771"/>
      <c r="D1853" s="771"/>
      <c r="E1853" s="771"/>
      <c r="F1853" s="771"/>
      <c r="G1853" s="772"/>
      <c r="H1853" s="768"/>
      <c r="I1853" s="768"/>
      <c r="J1853" s="82"/>
      <c r="K1853" s="769"/>
      <c r="L1853" s="769"/>
      <c r="M1853" s="81">
        <f t="shared" si="24"/>
        <v>0</v>
      </c>
    </row>
    <row r="1854" spans="1:13" s="10" customFormat="1" ht="15.75">
      <c r="A1854" s="770"/>
      <c r="B1854" s="771"/>
      <c r="C1854" s="771"/>
      <c r="D1854" s="802"/>
      <c r="E1854" s="771"/>
      <c r="F1854" s="771"/>
      <c r="G1854" s="772"/>
      <c r="H1854" s="768"/>
      <c r="I1854" s="768"/>
      <c r="J1854" s="82"/>
      <c r="K1854" s="769"/>
      <c r="L1854" s="769"/>
      <c r="M1854" s="81">
        <f t="shared" si="24"/>
        <v>0</v>
      </c>
    </row>
    <row r="1855" spans="1:13" s="10" customFormat="1" ht="15.75">
      <c r="A1855" s="766"/>
      <c r="B1855" s="767"/>
      <c r="C1855" s="767"/>
      <c r="D1855" s="83"/>
      <c r="E1855" s="84"/>
      <c r="F1855" s="84"/>
      <c r="G1855" s="85"/>
      <c r="H1855" s="768"/>
      <c r="I1855" s="768"/>
      <c r="J1855" s="86"/>
      <c r="K1855" s="769"/>
      <c r="L1855" s="769"/>
      <c r="M1855" s="81">
        <f t="shared" si="24"/>
        <v>0</v>
      </c>
    </row>
    <row r="1856" spans="1:13" s="10" customFormat="1" thickBot="1">
      <c r="A1856" s="770" t="s">
        <v>43</v>
      </c>
      <c r="B1856" s="771"/>
      <c r="C1856" s="771"/>
      <c r="D1856" s="771"/>
      <c r="E1856" s="771"/>
      <c r="F1856" s="771"/>
      <c r="G1856" s="772"/>
      <c r="H1856" s="773"/>
      <c r="I1856" s="774"/>
      <c r="J1856" s="87"/>
      <c r="K1856" s="775">
        <v>0.05</v>
      </c>
      <c r="L1856" s="776"/>
      <c r="M1856" s="88">
        <f>M1881*K1856</f>
        <v>1500</v>
      </c>
    </row>
    <row r="1857" spans="1:13" s="10" customFormat="1" thickBot="1">
      <c r="A1857" s="724" t="s">
        <v>44</v>
      </c>
      <c r="B1857" s="725"/>
      <c r="C1857" s="725"/>
      <c r="D1857" s="725"/>
      <c r="E1857" s="725"/>
      <c r="F1857" s="725"/>
      <c r="G1857" s="725"/>
      <c r="H1857" s="725"/>
      <c r="I1857" s="725"/>
      <c r="J1857" s="725"/>
      <c r="K1857" s="725"/>
      <c r="L1857" s="726"/>
      <c r="M1857" s="173">
        <f>SUM(M1850:M1856)</f>
        <v>1500</v>
      </c>
    </row>
    <row r="1858" spans="1:13" s="27" customFormat="1" ht="12.75">
      <c r="A1858" s="90"/>
      <c r="B1858" s="64"/>
      <c r="C1858" s="64"/>
      <c r="D1858" s="64"/>
      <c r="E1858" s="64"/>
      <c r="F1858" s="64"/>
      <c r="G1858" s="64"/>
      <c r="H1858" s="64"/>
      <c r="I1858" s="64"/>
      <c r="J1858" s="64"/>
      <c r="K1858" s="64"/>
      <c r="L1858" s="64"/>
      <c r="M1858" s="65"/>
    </row>
    <row r="1859" spans="1:13" s="10" customFormat="1" thickBot="1">
      <c r="A1859" s="91" t="s">
        <v>45</v>
      </c>
      <c r="B1859" s="92"/>
      <c r="C1859" s="92"/>
      <c r="D1859" s="92"/>
      <c r="E1859" s="92"/>
      <c r="F1859" s="92"/>
      <c r="G1859" s="92"/>
      <c r="H1859" s="92"/>
      <c r="I1859" s="92"/>
      <c r="J1859" s="92"/>
      <c r="K1859" s="92"/>
      <c r="L1859" s="92"/>
      <c r="M1859" s="93"/>
    </row>
    <row r="1860" spans="1:13" s="10" customFormat="1" ht="15.75">
      <c r="A1860" s="752" t="s">
        <v>33</v>
      </c>
      <c r="B1860" s="753"/>
      <c r="C1860" s="753"/>
      <c r="D1860" s="753"/>
      <c r="E1860" s="753"/>
      <c r="F1860" s="753"/>
      <c r="G1860" s="753"/>
      <c r="H1860" s="777"/>
      <c r="I1860" s="185" t="s">
        <v>35</v>
      </c>
      <c r="J1860" s="94" t="s">
        <v>36</v>
      </c>
      <c r="K1860" s="778" t="s">
        <v>46</v>
      </c>
      <c r="L1860" s="777"/>
      <c r="M1860" s="95" t="s">
        <v>41</v>
      </c>
    </row>
    <row r="1861" spans="1:13" s="10" customFormat="1" ht="15.75">
      <c r="A1861" s="738" t="s">
        <v>157</v>
      </c>
      <c r="B1861" s="739"/>
      <c r="C1861" s="739"/>
      <c r="D1861" s="739"/>
      <c r="E1861" s="739"/>
      <c r="F1861" s="739"/>
      <c r="G1861" s="739"/>
      <c r="H1861" s="740"/>
      <c r="I1861" s="53" t="s">
        <v>35</v>
      </c>
      <c r="J1861" s="98">
        <v>1</v>
      </c>
      <c r="K1861" s="741">
        <v>388100</v>
      </c>
      <c r="L1861" s="742"/>
      <c r="M1861" s="171">
        <f>+J1861*K1861</f>
        <v>388100</v>
      </c>
    </row>
    <row r="1862" spans="1:13" s="10" customFormat="1" ht="15.75">
      <c r="A1862" s="738" t="s">
        <v>212</v>
      </c>
      <c r="B1862" s="739"/>
      <c r="C1862" s="739"/>
      <c r="D1862" s="739"/>
      <c r="E1862" s="739"/>
      <c r="F1862" s="739"/>
      <c r="G1862" s="739"/>
      <c r="H1862" s="740"/>
      <c r="I1862" s="53" t="s">
        <v>53</v>
      </c>
      <c r="J1862" s="98">
        <v>445000</v>
      </c>
      <c r="K1862" s="741">
        <v>0.15</v>
      </c>
      <c r="L1862" s="742"/>
      <c r="M1862" s="171">
        <f>+J1862*K1862</f>
        <v>66750</v>
      </c>
    </row>
    <row r="1863" spans="1:13" s="10" customFormat="1" ht="15.75">
      <c r="A1863" s="738"/>
      <c r="B1863" s="739"/>
      <c r="C1863" s="739"/>
      <c r="D1863" s="739"/>
      <c r="E1863" s="739"/>
      <c r="F1863" s="739"/>
      <c r="G1863" s="739"/>
      <c r="H1863" s="740"/>
      <c r="I1863" s="53"/>
      <c r="J1863" s="98"/>
      <c r="K1863" s="741"/>
      <c r="L1863" s="742"/>
      <c r="M1863" s="171">
        <f>+J1863*K1863</f>
        <v>0</v>
      </c>
    </row>
    <row r="1864" spans="1:13" s="10" customFormat="1" ht="15.75">
      <c r="A1864" s="738"/>
      <c r="B1864" s="739"/>
      <c r="C1864" s="739"/>
      <c r="D1864" s="739"/>
      <c r="E1864" s="739"/>
      <c r="F1864" s="739"/>
      <c r="G1864" s="739"/>
      <c r="H1864" s="740"/>
      <c r="I1864" s="53"/>
      <c r="J1864" s="98"/>
      <c r="K1864" s="741"/>
      <c r="L1864" s="742"/>
      <c r="M1864" s="171">
        <f>+J1864*K1864</f>
        <v>0</v>
      </c>
    </row>
    <row r="1865" spans="1:13" s="10" customFormat="1" ht="15.75">
      <c r="A1865" s="738"/>
      <c r="B1865" s="739"/>
      <c r="C1865" s="739"/>
      <c r="D1865" s="739"/>
      <c r="E1865" s="739"/>
      <c r="F1865" s="739"/>
      <c r="G1865" s="739"/>
      <c r="H1865" s="740"/>
      <c r="I1865" s="53"/>
      <c r="J1865" s="98"/>
      <c r="K1865" s="741"/>
      <c r="L1865" s="742"/>
      <c r="M1865" s="171">
        <f>+J1865*K1865</f>
        <v>0</v>
      </c>
    </row>
    <row r="1866" spans="1:13" s="10" customFormat="1" thickBot="1">
      <c r="A1866" s="743"/>
      <c r="B1866" s="744"/>
      <c r="C1866" s="744"/>
      <c r="D1866" s="744"/>
      <c r="E1866" s="744"/>
      <c r="F1866" s="744"/>
      <c r="G1866" s="744"/>
      <c r="H1866" s="745"/>
      <c r="I1866" s="102"/>
      <c r="J1866" s="103"/>
      <c r="K1866" s="741"/>
      <c r="L1866" s="742"/>
      <c r="M1866" s="172"/>
    </row>
    <row r="1867" spans="1:13" s="10" customFormat="1" thickBot="1">
      <c r="A1867" s="724" t="s">
        <v>44</v>
      </c>
      <c r="B1867" s="725"/>
      <c r="C1867" s="725"/>
      <c r="D1867" s="725"/>
      <c r="E1867" s="725"/>
      <c r="F1867" s="725"/>
      <c r="G1867" s="725"/>
      <c r="H1867" s="725"/>
      <c r="I1867" s="725"/>
      <c r="J1867" s="725"/>
      <c r="K1867" s="725"/>
      <c r="L1867" s="726"/>
      <c r="M1867" s="173">
        <f>SUM(M1861:M1866)</f>
        <v>454850</v>
      </c>
    </row>
    <row r="1868" spans="1:13" s="27" customFormat="1" ht="12.75">
      <c r="A1868" s="63"/>
      <c r="B1868" s="64"/>
      <c r="C1868" s="64"/>
      <c r="D1868" s="64"/>
      <c r="E1868" s="64"/>
      <c r="F1868" s="64"/>
      <c r="G1868" s="64"/>
      <c r="H1868" s="64"/>
      <c r="I1868" s="64"/>
      <c r="J1868" s="64"/>
      <c r="K1868" s="64"/>
      <c r="L1868" s="64"/>
      <c r="M1868" s="65"/>
    </row>
    <row r="1869" spans="1:13" s="10" customFormat="1" thickBot="1">
      <c r="A1869" s="91" t="s">
        <v>47</v>
      </c>
      <c r="B1869" s="92"/>
      <c r="C1869" s="92"/>
      <c r="D1869" s="92"/>
      <c r="E1869" s="92"/>
      <c r="F1869" s="92"/>
      <c r="G1869" s="92"/>
      <c r="H1869" s="92"/>
      <c r="I1869" s="92"/>
      <c r="J1869" s="92"/>
      <c r="K1869" s="92"/>
      <c r="L1869" s="92"/>
      <c r="M1869" s="93"/>
    </row>
    <row r="1870" spans="1:13" s="10" customFormat="1" ht="15.75">
      <c r="A1870" s="727" t="s">
        <v>48</v>
      </c>
      <c r="B1870" s="728"/>
      <c r="C1870" s="728"/>
      <c r="D1870" s="728"/>
      <c r="E1870" s="728"/>
      <c r="F1870" s="729"/>
      <c r="G1870" s="106" t="s">
        <v>35</v>
      </c>
      <c r="H1870" s="107" t="s">
        <v>49</v>
      </c>
      <c r="I1870" s="108" t="s">
        <v>50</v>
      </c>
      <c r="J1870" s="106" t="s">
        <v>51</v>
      </c>
      <c r="K1870" s="730" t="s">
        <v>52</v>
      </c>
      <c r="L1870" s="729"/>
      <c r="M1870" s="109" t="s">
        <v>41</v>
      </c>
    </row>
    <row r="1871" spans="1:13" s="10" customFormat="1" ht="15.75">
      <c r="A1871" s="731" t="s">
        <v>155</v>
      </c>
      <c r="B1871" s="732"/>
      <c r="C1871" s="732"/>
      <c r="D1871" s="732"/>
      <c r="E1871" s="732"/>
      <c r="F1871" s="733"/>
      <c r="G1871" s="110">
        <v>1</v>
      </c>
      <c r="H1871" s="86">
        <v>1</v>
      </c>
      <c r="I1871" s="111">
        <v>1</v>
      </c>
      <c r="J1871" s="86">
        <f>+H1871*I1871</f>
        <v>1</v>
      </c>
      <c r="K1871" s="734">
        <v>12000</v>
      </c>
      <c r="L1871" s="735"/>
      <c r="M1871" s="112">
        <f>J1871*K1871</f>
        <v>12000</v>
      </c>
    </row>
    <row r="1872" spans="1:13" s="10" customFormat="1" ht="15.75">
      <c r="A1872" s="113"/>
      <c r="B1872" s="114"/>
      <c r="C1872" s="114"/>
      <c r="D1872" s="114"/>
      <c r="E1872" s="114"/>
      <c r="F1872" s="114"/>
      <c r="G1872" s="115"/>
      <c r="H1872" s="86"/>
      <c r="I1872" s="86"/>
      <c r="J1872" s="86"/>
      <c r="K1872" s="116"/>
      <c r="L1872" s="117"/>
      <c r="M1872" s="118"/>
    </row>
    <row r="1873" spans="1:13" s="10" customFormat="1" thickBot="1">
      <c r="A1873" s="181"/>
      <c r="B1873" s="182"/>
      <c r="C1873" s="182"/>
      <c r="D1873" s="182"/>
      <c r="E1873" s="182"/>
      <c r="F1873" s="182"/>
      <c r="G1873" s="119"/>
      <c r="H1873" s="119"/>
      <c r="I1873" s="119"/>
      <c r="J1873" s="119"/>
      <c r="K1873" s="736"/>
      <c r="L1873" s="737"/>
      <c r="M1873" s="120"/>
    </row>
    <row r="1874" spans="1:13" s="10" customFormat="1" thickBot="1">
      <c r="A1874" s="756" t="s">
        <v>44</v>
      </c>
      <c r="B1874" s="750"/>
      <c r="C1874" s="750"/>
      <c r="D1874" s="750"/>
      <c r="E1874" s="750"/>
      <c r="F1874" s="750"/>
      <c r="G1874" s="750"/>
      <c r="H1874" s="750"/>
      <c r="I1874" s="750"/>
      <c r="J1874" s="750"/>
      <c r="K1874" s="750"/>
      <c r="L1874" s="751"/>
      <c r="M1874" s="174">
        <f>SUM(M1871:M1873)</f>
        <v>12000</v>
      </c>
    </row>
    <row r="1875" spans="1:13" s="27" customFormat="1" ht="12.75">
      <c r="A1875" s="63"/>
      <c r="B1875" s="64"/>
      <c r="C1875" s="64"/>
      <c r="D1875" s="64"/>
      <c r="E1875" s="64"/>
      <c r="F1875" s="64"/>
      <c r="G1875" s="64"/>
      <c r="H1875" s="64"/>
      <c r="I1875" s="64"/>
      <c r="J1875" s="64"/>
      <c r="K1875" s="64"/>
      <c r="L1875" s="64"/>
      <c r="M1875" s="65"/>
    </row>
    <row r="1876" spans="1:13" s="10" customFormat="1" thickBot="1">
      <c r="A1876" s="91" t="s">
        <v>54</v>
      </c>
      <c r="B1876" s="92"/>
      <c r="C1876" s="92"/>
      <c r="D1876" s="92"/>
      <c r="E1876" s="92"/>
      <c r="F1876" s="92"/>
      <c r="G1876" s="92"/>
      <c r="H1876" s="92"/>
      <c r="I1876" s="92"/>
      <c r="J1876" s="92"/>
      <c r="K1876" s="92"/>
      <c r="L1876" s="92"/>
      <c r="M1876" s="93"/>
    </row>
    <row r="1877" spans="1:13" s="10" customFormat="1" ht="31.5">
      <c r="A1877" s="757" t="s">
        <v>55</v>
      </c>
      <c r="B1877" s="758"/>
      <c r="C1877" s="758"/>
      <c r="D1877" s="758"/>
      <c r="E1877" s="758"/>
      <c r="F1877" s="758"/>
      <c r="G1877" s="758"/>
      <c r="H1877" s="106" t="s">
        <v>56</v>
      </c>
      <c r="I1877" s="108" t="s">
        <v>57</v>
      </c>
      <c r="J1877" s="107" t="s">
        <v>58</v>
      </c>
      <c r="K1877" s="759" t="s">
        <v>40</v>
      </c>
      <c r="L1877" s="760"/>
      <c r="M1877" s="122" t="s">
        <v>41</v>
      </c>
    </row>
    <row r="1878" spans="1:13" s="10" customFormat="1" ht="15.75">
      <c r="A1878" s="761" t="s">
        <v>59</v>
      </c>
      <c r="B1878" s="762"/>
      <c r="C1878" s="762"/>
      <c r="D1878" s="762"/>
      <c r="E1878" s="762"/>
      <c r="F1878" s="762"/>
      <c r="G1878" s="763"/>
      <c r="H1878" s="123">
        <v>38918.91891891892</v>
      </c>
      <c r="I1878" s="124">
        <v>1.85</v>
      </c>
      <c r="J1878" s="125">
        <f>+H1878*I1878</f>
        <v>72000</v>
      </c>
      <c r="K1878" s="764">
        <v>4</v>
      </c>
      <c r="L1878" s="765"/>
      <c r="M1878" s="126">
        <f>J1878/K1878</f>
        <v>18000</v>
      </c>
    </row>
    <row r="1879" spans="1:13" s="10" customFormat="1" ht="15.75">
      <c r="A1879" s="761" t="s">
        <v>60</v>
      </c>
      <c r="B1879" s="762"/>
      <c r="C1879" s="762"/>
      <c r="D1879" s="762"/>
      <c r="E1879" s="762"/>
      <c r="F1879" s="762"/>
      <c r="G1879" s="763"/>
      <c r="H1879" s="123">
        <v>25945.945945945947</v>
      </c>
      <c r="I1879" s="124">
        <v>1.85</v>
      </c>
      <c r="J1879" s="125">
        <f>+H1879*I1879</f>
        <v>48000.000000000007</v>
      </c>
      <c r="K1879" s="764">
        <f>+K1878</f>
        <v>4</v>
      </c>
      <c r="L1879" s="765"/>
      <c r="M1879" s="126">
        <f>J1879/K1879</f>
        <v>12000.000000000002</v>
      </c>
    </row>
    <row r="1880" spans="1:13" s="10" customFormat="1" thickBot="1">
      <c r="A1880" s="748"/>
      <c r="B1880" s="749"/>
      <c r="C1880" s="749"/>
      <c r="D1880" s="749"/>
      <c r="E1880" s="749"/>
      <c r="F1880" s="749"/>
      <c r="G1880" s="749"/>
      <c r="H1880" s="119"/>
      <c r="I1880" s="119"/>
      <c r="J1880" s="119"/>
      <c r="K1880" s="736"/>
      <c r="L1880" s="737"/>
      <c r="M1880" s="120"/>
    </row>
    <row r="1881" spans="1:13" s="10" customFormat="1" thickBot="1">
      <c r="A1881" s="724" t="s">
        <v>44</v>
      </c>
      <c r="B1881" s="725"/>
      <c r="C1881" s="725"/>
      <c r="D1881" s="725"/>
      <c r="E1881" s="725"/>
      <c r="F1881" s="725"/>
      <c r="G1881" s="725"/>
      <c r="H1881" s="750"/>
      <c r="I1881" s="750"/>
      <c r="J1881" s="750"/>
      <c r="K1881" s="750"/>
      <c r="L1881" s="751"/>
      <c r="M1881" s="174">
        <f>SUM(M1878:M1880)</f>
        <v>30000</v>
      </c>
    </row>
    <row r="1882" spans="1:13" s="27" customFormat="1" ht="13.5" thickBot="1">
      <c r="A1882" s="63"/>
      <c r="B1882" s="64"/>
      <c r="C1882" s="64"/>
      <c r="D1882" s="64"/>
      <c r="E1882" s="64"/>
      <c r="F1882" s="64"/>
      <c r="G1882" s="64"/>
      <c r="H1882" s="64"/>
      <c r="I1882" s="64"/>
      <c r="J1882" s="64"/>
      <c r="K1882" s="64"/>
      <c r="L1882" s="64"/>
      <c r="M1882" s="65"/>
    </row>
    <row r="1883" spans="1:13" s="10" customFormat="1" thickBot="1">
      <c r="A1883" s="724" t="s">
        <v>61</v>
      </c>
      <c r="B1883" s="725"/>
      <c r="C1883" s="725"/>
      <c r="D1883" s="725"/>
      <c r="E1883" s="725"/>
      <c r="F1883" s="725"/>
      <c r="G1883" s="725"/>
      <c r="H1883" s="725"/>
      <c r="I1883" s="725"/>
      <c r="J1883" s="725"/>
      <c r="K1883" s="725"/>
      <c r="L1883" s="726"/>
      <c r="M1883" s="175">
        <f>M1857+M1867+M1874+M1881</f>
        <v>498350</v>
      </c>
    </row>
    <row r="1884" spans="1:13" s="27" customFormat="1" ht="12.75">
      <c r="A1884" s="63"/>
      <c r="B1884" s="64"/>
      <c r="C1884" s="64"/>
      <c r="D1884" s="64"/>
      <c r="E1884" s="64"/>
      <c r="F1884" s="64"/>
      <c r="G1884" s="64"/>
      <c r="H1884" s="64"/>
      <c r="I1884" s="64"/>
      <c r="J1884" s="64"/>
      <c r="K1884" s="64"/>
      <c r="L1884" s="64"/>
      <c r="M1884" s="65"/>
    </row>
    <row r="1885" spans="1:13" s="10" customFormat="1" thickBot="1">
      <c r="A1885" s="91" t="s">
        <v>62</v>
      </c>
      <c r="B1885" s="92"/>
      <c r="C1885" s="92"/>
      <c r="D1885" s="92"/>
      <c r="E1885" s="92"/>
      <c r="F1885" s="92"/>
      <c r="G1885" s="92"/>
      <c r="H1885" s="92"/>
      <c r="I1885" s="92"/>
      <c r="J1885" s="92"/>
      <c r="K1885" s="92"/>
      <c r="L1885" s="92"/>
      <c r="M1885" s="93"/>
    </row>
    <row r="1886" spans="1:13" s="10" customFormat="1" ht="15.75">
      <c r="A1886" s="752" t="s">
        <v>63</v>
      </c>
      <c r="B1886" s="753"/>
      <c r="C1886" s="753"/>
      <c r="D1886" s="753"/>
      <c r="E1886" s="753"/>
      <c r="F1886" s="753"/>
      <c r="G1886" s="753"/>
      <c r="H1886" s="183"/>
      <c r="I1886" s="184"/>
      <c r="J1886" s="128" t="s">
        <v>64</v>
      </c>
      <c r="K1886" s="754" t="s">
        <v>65</v>
      </c>
      <c r="L1886" s="755"/>
      <c r="M1886" s="129"/>
    </row>
    <row r="1887" spans="1:13" s="10" customFormat="1" ht="15.75">
      <c r="A1887" s="718" t="s">
        <v>66</v>
      </c>
      <c r="B1887" s="719"/>
      <c r="C1887" s="719"/>
      <c r="D1887" s="719"/>
      <c r="E1887" s="719"/>
      <c r="F1887" s="719"/>
      <c r="G1887" s="719"/>
      <c r="H1887" s="130"/>
      <c r="I1887" s="131"/>
      <c r="J1887" s="132">
        <v>0.25</v>
      </c>
      <c r="K1887" s="720">
        <f>M1883*J1887</f>
        <v>124587.5</v>
      </c>
      <c r="L1887" s="721"/>
      <c r="M1887" s="133"/>
    </row>
    <row r="1888" spans="1:13" s="10" customFormat="1" ht="15.75">
      <c r="A1888" s="134" t="s">
        <v>67</v>
      </c>
      <c r="B1888" s="135"/>
      <c r="C1888" s="135"/>
      <c r="D1888" s="135"/>
      <c r="E1888" s="135"/>
      <c r="F1888" s="135"/>
      <c r="G1888" s="135"/>
      <c r="H1888" s="130"/>
      <c r="I1888" s="131"/>
      <c r="J1888" s="132">
        <v>0</v>
      </c>
      <c r="K1888" s="720">
        <f>M1883*J1888</f>
        <v>0</v>
      </c>
      <c r="L1888" s="721"/>
      <c r="M1888" s="133"/>
    </row>
    <row r="1889" spans="1:13" s="10" customFormat="1" thickBot="1">
      <c r="A1889" s="136" t="s">
        <v>68</v>
      </c>
      <c r="B1889" s="137"/>
      <c r="C1889" s="137"/>
      <c r="D1889" s="137"/>
      <c r="E1889" s="137"/>
      <c r="F1889" s="137"/>
      <c r="G1889" s="137"/>
      <c r="H1889" s="138"/>
      <c r="I1889" s="139"/>
      <c r="J1889" s="140">
        <v>0.05</v>
      </c>
      <c r="K1889" s="722">
        <f>M1883*J1889</f>
        <v>24917.5</v>
      </c>
      <c r="L1889" s="723"/>
      <c r="M1889" s="133"/>
    </row>
    <row r="1890" spans="1:13" s="10" customFormat="1" thickBot="1">
      <c r="A1890" s="724" t="s">
        <v>44</v>
      </c>
      <c r="B1890" s="725"/>
      <c r="C1890" s="725"/>
      <c r="D1890" s="725"/>
      <c r="E1890" s="725"/>
      <c r="F1890" s="725"/>
      <c r="G1890" s="725"/>
      <c r="H1890" s="725"/>
      <c r="I1890" s="725"/>
      <c r="J1890" s="725"/>
      <c r="K1890" s="725"/>
      <c r="L1890" s="726"/>
      <c r="M1890" s="141">
        <f>K1887+K1888+K1889</f>
        <v>149505</v>
      </c>
    </row>
    <row r="1891" spans="1:13" s="27" customFormat="1" ht="13.5" thickBot="1">
      <c r="A1891" s="63"/>
      <c r="B1891" s="64"/>
      <c r="C1891" s="64"/>
      <c r="D1891" s="64"/>
      <c r="E1891" s="64"/>
      <c r="F1891" s="64"/>
      <c r="G1891" s="64"/>
      <c r="H1891" s="64"/>
      <c r="I1891" s="64"/>
      <c r="J1891" s="64"/>
      <c r="K1891" s="64"/>
      <c r="L1891" s="64"/>
      <c r="M1891" s="65"/>
    </row>
    <row r="1892" spans="1:13" s="10" customFormat="1" thickBot="1">
      <c r="A1892" s="724" t="s">
        <v>69</v>
      </c>
      <c r="B1892" s="725"/>
      <c r="C1892" s="725"/>
      <c r="D1892" s="725"/>
      <c r="E1892" s="725"/>
      <c r="F1892" s="725"/>
      <c r="G1892" s="725"/>
      <c r="H1892" s="725"/>
      <c r="I1892" s="725"/>
      <c r="J1892" s="725"/>
      <c r="K1892" s="725"/>
      <c r="L1892" s="726"/>
      <c r="M1892" s="142">
        <f>M1883+M1890</f>
        <v>647855</v>
      </c>
    </row>
    <row r="1893" spans="1:13" s="10" customFormat="1" ht="15.75">
      <c r="A1893" s="143"/>
      <c r="B1893" s="144"/>
      <c r="C1893" s="144"/>
      <c r="D1893" s="144"/>
      <c r="E1893" s="144"/>
      <c r="F1893" s="144"/>
      <c r="G1893" s="144"/>
      <c r="H1893" s="144"/>
      <c r="I1893" s="144"/>
      <c r="J1893" s="144"/>
      <c r="K1893" s="144"/>
      <c r="L1893" s="144"/>
      <c r="M1893" s="145"/>
    </row>
    <row r="1894" spans="1:13" s="10" customFormat="1" ht="15.75">
      <c r="A1894" s="146"/>
      <c r="B1894" s="35"/>
      <c r="C1894" s="35"/>
      <c r="D1894" s="35"/>
      <c r="E1894" s="35"/>
      <c r="F1894" s="35"/>
      <c r="G1894" s="35"/>
      <c r="H1894" s="35"/>
      <c r="I1894" s="35"/>
      <c r="J1894" s="35"/>
      <c r="K1894" s="35"/>
      <c r="L1894" s="35"/>
      <c r="M1894" s="37"/>
    </row>
    <row r="1895" spans="1:13" s="10" customFormat="1" ht="15.75">
      <c r="A1895" s="146"/>
      <c r="B1895" s="35"/>
      <c r="C1895" s="35"/>
      <c r="D1895" s="46" t="s">
        <v>70</v>
      </c>
      <c r="E1895" s="46"/>
      <c r="F1895" s="46"/>
      <c r="G1895" s="46"/>
      <c r="H1895" s="46"/>
      <c r="I1895" s="46"/>
      <c r="J1895" s="35"/>
      <c r="K1895" s="35"/>
      <c r="L1895" s="35"/>
      <c r="M1895" s="37"/>
    </row>
    <row r="1896" spans="1:13" s="10" customFormat="1" ht="15.75">
      <c r="A1896" s="146"/>
      <c r="B1896" s="35"/>
      <c r="C1896" s="35"/>
      <c r="D1896" s="35" t="s">
        <v>71</v>
      </c>
      <c r="E1896" s="35"/>
      <c r="F1896" s="35"/>
      <c r="G1896" s="35"/>
      <c r="H1896" s="35"/>
      <c r="I1896" s="35"/>
      <c r="J1896" s="35"/>
      <c r="K1896" s="35"/>
      <c r="L1896" s="35"/>
      <c r="M1896" s="37"/>
    </row>
    <row r="1897" spans="1:13" s="10" customFormat="1" ht="15.75">
      <c r="A1897" s="146"/>
      <c r="B1897" s="35"/>
      <c r="C1897" s="35"/>
      <c r="D1897" s="35" t="s">
        <v>72</v>
      </c>
      <c r="E1897" s="35"/>
      <c r="F1897" s="35"/>
      <c r="G1897" s="35"/>
      <c r="H1897" s="35"/>
      <c r="I1897" s="35"/>
      <c r="J1897" s="35"/>
      <c r="K1897" s="35"/>
      <c r="L1897" s="35"/>
      <c r="M1897" s="37"/>
    </row>
    <row r="1898" spans="1:13" s="10" customFormat="1" ht="15.75">
      <c r="A1898" s="146"/>
      <c r="B1898" s="35"/>
      <c r="C1898" s="35"/>
      <c r="D1898" s="35" t="s">
        <v>73</v>
      </c>
      <c r="E1898" s="35"/>
      <c r="F1898" s="35"/>
      <c r="G1898" s="35"/>
      <c r="H1898" s="35"/>
      <c r="I1898" s="35"/>
      <c r="J1898" s="35"/>
      <c r="K1898" s="35"/>
      <c r="L1898" s="35"/>
      <c r="M1898" s="37"/>
    </row>
    <row r="1899" spans="1:13" s="27" customFormat="1" ht="13.5" thickBot="1">
      <c r="A1899" s="147"/>
      <c r="B1899" s="148"/>
      <c r="C1899" s="148"/>
      <c r="D1899" s="148"/>
      <c r="E1899" s="148" t="s">
        <v>74</v>
      </c>
      <c r="F1899" s="148"/>
      <c r="G1899" s="148"/>
      <c r="H1899" s="148"/>
      <c r="I1899" s="148"/>
      <c r="J1899" s="148"/>
      <c r="K1899" s="148"/>
      <c r="L1899" s="148"/>
      <c r="M1899" s="149"/>
    </row>
    <row r="1900" spans="1:13" s="10" customFormat="1" ht="15.75">
      <c r="A1900" s="150" t="s">
        <v>75</v>
      </c>
      <c r="B1900" s="151"/>
      <c r="C1900" s="151"/>
      <c r="D1900" s="151"/>
      <c r="E1900" s="151"/>
      <c r="F1900" s="151"/>
      <c r="G1900" s="151"/>
      <c r="H1900" s="151"/>
      <c r="I1900" s="151"/>
      <c r="J1900" s="151"/>
      <c r="K1900" s="151"/>
      <c r="L1900" s="151"/>
      <c r="M1900" s="152"/>
    </row>
    <row r="1901" spans="1:13" s="10" customFormat="1" ht="15.75">
      <c r="A1901" s="153"/>
      <c r="B1901" s="154"/>
      <c r="C1901" s="154"/>
      <c r="D1901" s="154"/>
      <c r="E1901" s="154"/>
      <c r="F1901" s="154"/>
      <c r="G1901" s="154"/>
      <c r="H1901" s="154"/>
      <c r="I1901" s="154"/>
      <c r="J1901" s="154"/>
      <c r="K1901" s="154"/>
      <c r="L1901" s="154"/>
      <c r="M1901" s="155"/>
    </row>
    <row r="1902" spans="1:13" s="10" customFormat="1" ht="15.75">
      <c r="A1902" s="153"/>
      <c r="B1902" s="154"/>
      <c r="C1902" s="154"/>
      <c r="D1902" s="154"/>
      <c r="E1902" s="154"/>
      <c r="F1902" s="154"/>
      <c r="G1902" s="154"/>
      <c r="H1902" s="154"/>
      <c r="I1902" s="154"/>
      <c r="J1902" s="154"/>
      <c r="K1902" s="154"/>
      <c r="L1902" s="154"/>
      <c r="M1902" s="155"/>
    </row>
    <row r="1903" spans="1:13" s="10" customFormat="1" ht="15.75">
      <c r="A1903" s="153"/>
      <c r="B1903" s="154"/>
      <c r="C1903" s="154"/>
      <c r="D1903" s="154"/>
      <c r="E1903" s="154"/>
      <c r="F1903" s="154"/>
      <c r="G1903" s="154"/>
      <c r="H1903" s="154"/>
      <c r="I1903" s="154"/>
      <c r="J1903" s="154"/>
      <c r="K1903" s="154"/>
      <c r="L1903" s="154"/>
      <c r="M1903" s="155"/>
    </row>
    <row r="1904" spans="1:13" s="10" customFormat="1" thickBot="1">
      <c r="A1904" s="156"/>
      <c r="B1904" s="157"/>
      <c r="C1904" s="157"/>
      <c r="D1904" s="157"/>
      <c r="E1904" s="157"/>
      <c r="F1904" s="157"/>
      <c r="G1904" s="157"/>
      <c r="H1904" s="157"/>
      <c r="I1904" s="157"/>
      <c r="J1904" s="157"/>
      <c r="K1904" s="157"/>
      <c r="L1904" s="157"/>
      <c r="M1904" s="158"/>
    </row>
    <row r="1905" spans="1:13" s="27" customFormat="1" ht="12.75">
      <c r="A1905" s="147"/>
      <c r="B1905" s="148"/>
      <c r="C1905" s="148"/>
      <c r="D1905" s="148"/>
      <c r="E1905" s="148"/>
      <c r="F1905" s="148"/>
      <c r="G1905" s="148"/>
      <c r="H1905" s="148"/>
      <c r="I1905" s="148"/>
      <c r="J1905" s="148"/>
      <c r="K1905" s="148"/>
      <c r="L1905" s="148"/>
      <c r="M1905" s="149"/>
    </row>
    <row r="1906" spans="1:13" s="10" customFormat="1" ht="15.75">
      <c r="A1906" s="159" t="s">
        <v>76</v>
      </c>
      <c r="B1906" s="55"/>
      <c r="C1906" s="55"/>
      <c r="D1906" s="55"/>
      <c r="E1906" s="55"/>
      <c r="F1906" s="55"/>
      <c r="G1906" s="55"/>
      <c r="H1906" s="55"/>
      <c r="I1906" s="55"/>
      <c r="J1906" s="55"/>
      <c r="K1906" s="55"/>
      <c r="L1906" s="55"/>
      <c r="M1906" s="58"/>
    </row>
    <row r="1907" spans="1:13" s="10" customFormat="1" ht="15.75">
      <c r="A1907" s="708" t="s">
        <v>77</v>
      </c>
      <c r="B1907" s="709"/>
      <c r="C1907" s="709"/>
      <c r="D1907" s="709"/>
      <c r="E1907" s="709"/>
      <c r="F1907" s="709"/>
      <c r="G1907" s="709"/>
      <c r="H1907" s="709"/>
      <c r="I1907" s="709"/>
      <c r="J1907" s="709"/>
      <c r="K1907" s="709"/>
      <c r="L1907" s="709"/>
      <c r="M1907" s="710"/>
    </row>
    <row r="1908" spans="1:13" s="10" customFormat="1" ht="15.75">
      <c r="A1908" s="708"/>
      <c r="B1908" s="709"/>
      <c r="C1908" s="709"/>
      <c r="D1908" s="709"/>
      <c r="E1908" s="709"/>
      <c r="F1908" s="709"/>
      <c r="G1908" s="709"/>
      <c r="H1908" s="709"/>
      <c r="I1908" s="709"/>
      <c r="J1908" s="709"/>
      <c r="K1908" s="709"/>
      <c r="L1908" s="709"/>
      <c r="M1908" s="710"/>
    </row>
    <row r="1909" spans="1:13" s="10" customFormat="1" ht="15.75">
      <c r="A1909" s="711" t="s">
        <v>78</v>
      </c>
      <c r="B1909" s="712"/>
      <c r="C1909" s="712"/>
      <c r="D1909" s="712"/>
      <c r="E1909" s="712"/>
      <c r="F1909" s="712"/>
      <c r="G1909" s="712"/>
      <c r="H1909" s="712"/>
      <c r="I1909" s="712"/>
      <c r="J1909" s="712"/>
      <c r="K1909" s="712"/>
      <c r="L1909" s="712"/>
      <c r="M1909" s="713"/>
    </row>
    <row r="1910" spans="1:13" s="10" customFormat="1" ht="15.75">
      <c r="A1910" s="711"/>
      <c r="B1910" s="712"/>
      <c r="C1910" s="712"/>
      <c r="D1910" s="712"/>
      <c r="E1910" s="712"/>
      <c r="F1910" s="712"/>
      <c r="G1910" s="712"/>
      <c r="H1910" s="712"/>
      <c r="I1910" s="712"/>
      <c r="J1910" s="712"/>
      <c r="K1910" s="712"/>
      <c r="L1910" s="712"/>
      <c r="M1910" s="713"/>
    </row>
    <row r="1911" spans="1:13" s="10" customFormat="1" ht="15.75">
      <c r="A1911" s="178"/>
      <c r="B1911" s="179"/>
      <c r="C1911" s="179"/>
      <c r="D1911" s="179"/>
      <c r="E1911" s="179"/>
      <c r="F1911" s="179"/>
      <c r="G1911" s="179"/>
      <c r="H1911" s="179"/>
      <c r="I1911" s="179"/>
      <c r="J1911" s="179"/>
      <c r="K1911" s="179"/>
      <c r="L1911" s="179"/>
      <c r="M1911" s="180"/>
    </row>
    <row r="1912" spans="1:13" s="10" customFormat="1" ht="15.75">
      <c r="A1912" s="159"/>
      <c r="B1912" s="55"/>
      <c r="C1912" s="55"/>
      <c r="D1912" s="55"/>
      <c r="E1912" s="55"/>
      <c r="F1912" s="55"/>
      <c r="G1912" s="55"/>
      <c r="H1912" s="55"/>
      <c r="I1912" s="55"/>
      <c r="J1912" s="55"/>
      <c r="K1912" s="55"/>
      <c r="L1912" s="55"/>
      <c r="M1912" s="58"/>
    </row>
    <row r="1913" spans="1:13" s="10" customFormat="1" ht="15.75">
      <c r="A1913" s="146"/>
      <c r="B1913" s="35"/>
      <c r="C1913" s="35"/>
      <c r="D1913" s="35" t="s">
        <v>70</v>
      </c>
      <c r="E1913" s="46"/>
      <c r="F1913" s="46"/>
      <c r="G1913" s="35"/>
      <c r="H1913" s="35"/>
      <c r="I1913" s="35"/>
      <c r="J1913" s="35"/>
      <c r="K1913" s="35"/>
      <c r="L1913" s="35"/>
      <c r="M1913" s="37"/>
    </row>
    <row r="1914" spans="1:13" s="10" customFormat="1" ht="15.75">
      <c r="A1914" s="146"/>
      <c r="B1914" s="35"/>
      <c r="C1914" s="35"/>
      <c r="D1914" s="160" t="s">
        <v>71</v>
      </c>
      <c r="E1914" s="35"/>
      <c r="F1914" s="35"/>
      <c r="G1914" s="160"/>
      <c r="H1914" s="160"/>
      <c r="I1914" s="160"/>
      <c r="J1914" s="35"/>
      <c r="K1914" s="35"/>
      <c r="L1914" s="35"/>
      <c r="M1914" s="37"/>
    </row>
    <row r="1915" spans="1:13" s="10" customFormat="1" ht="15.75">
      <c r="A1915" s="146"/>
      <c r="B1915" s="35"/>
      <c r="C1915" s="35"/>
      <c r="D1915" s="161" t="s">
        <v>79</v>
      </c>
      <c r="E1915" s="35"/>
      <c r="F1915" s="35"/>
      <c r="G1915" s="161"/>
      <c r="H1915" s="161"/>
      <c r="I1915" s="161"/>
      <c r="J1915" s="35"/>
      <c r="K1915" s="35"/>
      <c r="L1915" s="35"/>
      <c r="M1915" s="37"/>
    </row>
    <row r="1916" spans="1:13" s="10" customFormat="1" ht="15.75">
      <c r="A1916" s="162"/>
      <c r="B1916" s="55"/>
      <c r="C1916" s="55"/>
      <c r="D1916" s="35" t="s">
        <v>73</v>
      </c>
      <c r="E1916" s="35"/>
      <c r="F1916" s="35"/>
      <c r="G1916" s="35"/>
      <c r="H1916" s="35"/>
      <c r="I1916" s="35"/>
      <c r="J1916" s="55"/>
      <c r="K1916" s="55"/>
      <c r="L1916" s="55"/>
      <c r="M1916" s="58"/>
    </row>
    <row r="1917" spans="1:13" s="27" customFormat="1" ht="12.75">
      <c r="A1917" s="163"/>
      <c r="B1917" s="50"/>
      <c r="C1917" s="50"/>
      <c r="D1917" s="50"/>
      <c r="E1917" s="148"/>
      <c r="F1917" s="148"/>
      <c r="G1917" s="148"/>
      <c r="H1917" s="148"/>
      <c r="I1917" s="148"/>
      <c r="J1917" s="50"/>
      <c r="K1917" s="50"/>
      <c r="L1917" s="50"/>
      <c r="M1917" s="51"/>
    </row>
    <row r="1918" spans="1:13" s="167" customFormat="1" ht="12.75">
      <c r="A1918" s="164" t="s">
        <v>80</v>
      </c>
      <c r="B1918" s="165"/>
      <c r="C1918" s="165"/>
      <c r="D1918" s="166"/>
      <c r="E1918" s="166"/>
      <c r="F1918" s="166"/>
      <c r="G1918" s="166"/>
      <c r="H1918" s="166"/>
      <c r="I1918" s="714"/>
      <c r="J1918" s="714"/>
      <c r="K1918" s="714"/>
      <c r="L1918" s="714"/>
      <c r="M1918" s="715"/>
    </row>
    <row r="1919" spans="1:13" s="167" customFormat="1" ht="13.5" thickBot="1">
      <c r="A1919" s="168" t="s">
        <v>81</v>
      </c>
      <c r="B1919" s="169"/>
      <c r="C1919" s="169"/>
      <c r="D1919" s="170"/>
      <c r="E1919" s="170"/>
      <c r="F1919" s="170"/>
      <c r="G1919" s="170"/>
      <c r="H1919" s="170"/>
      <c r="I1919" s="716"/>
      <c r="J1919" s="716"/>
      <c r="K1919" s="716"/>
      <c r="L1919" s="716"/>
      <c r="M1919" s="717"/>
    </row>
    <row r="1920" spans="1:13">
      <c r="A1920" s="803"/>
      <c r="B1920" s="804"/>
      <c r="C1920" s="809"/>
      <c r="D1920" s="809"/>
      <c r="E1920" s="809"/>
      <c r="F1920" s="809"/>
      <c r="G1920" s="809"/>
      <c r="H1920" s="809"/>
      <c r="I1920" s="810"/>
      <c r="J1920" s="811" t="s">
        <v>7</v>
      </c>
      <c r="K1920" s="813"/>
      <c r="L1920" s="814"/>
      <c r="M1920" s="815"/>
    </row>
    <row r="1921" spans="1:13">
      <c r="A1921" s="805"/>
      <c r="B1921" s="806"/>
      <c r="C1921" s="819" t="s">
        <v>8</v>
      </c>
      <c r="D1921" s="819"/>
      <c r="E1921" s="819"/>
      <c r="F1921" s="819"/>
      <c r="G1921" s="819"/>
      <c r="H1921" s="819"/>
      <c r="I1921" s="820"/>
      <c r="J1921" s="812"/>
      <c r="K1921" s="816"/>
      <c r="L1921" s="817"/>
      <c r="M1921" s="818"/>
    </row>
    <row r="1922" spans="1:13">
      <c r="A1922" s="805"/>
      <c r="B1922" s="806"/>
      <c r="C1922" s="819" t="s">
        <v>0</v>
      </c>
      <c r="D1922" s="819"/>
      <c r="E1922" s="819"/>
      <c r="F1922" s="819"/>
      <c r="G1922" s="819"/>
      <c r="H1922" s="819"/>
      <c r="I1922" s="820"/>
      <c r="J1922" s="821" t="s">
        <v>9</v>
      </c>
      <c r="K1922" s="833"/>
      <c r="L1922" s="834"/>
      <c r="M1922" s="835"/>
    </row>
    <row r="1923" spans="1:13">
      <c r="A1923" s="805"/>
      <c r="B1923" s="806"/>
      <c r="C1923" s="819" t="s">
        <v>10</v>
      </c>
      <c r="D1923" s="819"/>
      <c r="E1923" s="819"/>
      <c r="F1923" s="819"/>
      <c r="G1923" s="819"/>
      <c r="H1923" s="819"/>
      <c r="I1923" s="820"/>
      <c r="J1923" s="822"/>
      <c r="K1923" s="836"/>
      <c r="L1923" s="837"/>
      <c r="M1923" s="838"/>
    </row>
    <row r="1924" spans="1:13">
      <c r="A1924" s="805"/>
      <c r="B1924" s="806"/>
      <c r="C1924" s="819" t="s">
        <v>11</v>
      </c>
      <c r="D1924" s="819"/>
      <c r="E1924" s="819"/>
      <c r="F1924" s="819"/>
      <c r="G1924" s="819"/>
      <c r="H1924" s="819"/>
      <c r="I1924" s="820"/>
      <c r="J1924" s="821" t="s">
        <v>12</v>
      </c>
      <c r="K1924" s="840"/>
      <c r="L1924" s="840" t="s">
        <v>13</v>
      </c>
      <c r="M1924" s="842"/>
    </row>
    <row r="1925" spans="1:13" ht="17.25" thickBot="1">
      <c r="A1925" s="807"/>
      <c r="B1925" s="808"/>
      <c r="C1925" s="2"/>
      <c r="D1925" s="2"/>
      <c r="E1925" s="2"/>
      <c r="F1925" s="2"/>
      <c r="G1925" s="2"/>
      <c r="H1925" s="2"/>
      <c r="I1925" s="3"/>
      <c r="J1925" s="839"/>
      <c r="K1925" s="841"/>
      <c r="L1925" s="841"/>
      <c r="M1925" s="843"/>
    </row>
    <row r="1926" spans="1:13" s="10" customFormat="1" ht="15.75">
      <c r="A1926" s="4"/>
      <c r="B1926" s="5"/>
      <c r="C1926" s="5"/>
      <c r="D1926" s="5"/>
      <c r="E1926" s="5"/>
      <c r="F1926" s="5"/>
      <c r="G1926" s="6"/>
      <c r="H1926" s="5"/>
      <c r="I1926" s="5"/>
      <c r="J1926" s="7" t="s">
        <v>14</v>
      </c>
      <c r="K1926" s="8"/>
      <c r="L1926" s="8"/>
      <c r="M1926" s="9"/>
    </row>
    <row r="1927" spans="1:13" s="10" customFormat="1" ht="15.75">
      <c r="A1927" s="11"/>
      <c r="B1927" s="12"/>
      <c r="C1927" s="12"/>
      <c r="D1927" s="12"/>
      <c r="E1927" s="12"/>
      <c r="F1927" s="12"/>
      <c r="G1927" s="13"/>
      <c r="H1927" s="12"/>
      <c r="I1927" s="12"/>
      <c r="J1927" s="14"/>
      <c r="K1927" s="15" t="s">
        <v>15</v>
      </c>
      <c r="L1927" s="15" t="s">
        <v>16</v>
      </c>
      <c r="M1927" s="16" t="s">
        <v>17</v>
      </c>
    </row>
    <row r="1928" spans="1:13" s="10" customFormat="1" ht="15.75">
      <c r="A1928" s="823" t="s">
        <v>18</v>
      </c>
      <c r="B1928" s="824"/>
      <c r="C1928" s="824"/>
      <c r="D1928" s="824"/>
      <c r="E1928" s="12" t="s">
        <v>19</v>
      </c>
      <c r="F1928" s="12"/>
      <c r="G1928" s="17"/>
      <c r="H1928" s="825" t="s">
        <v>20</v>
      </c>
      <c r="I1928" s="825"/>
      <c r="J1928" s="18" t="s">
        <v>19</v>
      </c>
      <c r="K1928" s="15"/>
      <c r="L1928" s="15"/>
      <c r="M1928" s="16"/>
    </row>
    <row r="1929" spans="1:13" s="10" customFormat="1" ht="15.75">
      <c r="A1929" s="19" t="s">
        <v>21</v>
      </c>
      <c r="B1929" s="20"/>
      <c r="C1929" s="826"/>
      <c r="D1929" s="826"/>
      <c r="E1929" s="187"/>
      <c r="F1929" s="21"/>
      <c r="G1929" s="20"/>
      <c r="H1929" s="17"/>
      <c r="I1929" s="22" t="s">
        <v>22</v>
      </c>
      <c r="J1929" s="23"/>
      <c r="K1929" s="187"/>
      <c r="L1929" s="187"/>
      <c r="M1929" s="24"/>
    </row>
    <row r="1930" spans="1:13" s="27" customFormat="1" ht="13.5" thickBot="1">
      <c r="A1930" s="25"/>
      <c r="B1930" s="26"/>
      <c r="C1930" s="188"/>
      <c r="D1930" s="188"/>
      <c r="E1930" s="188"/>
      <c r="F1930" s="188"/>
      <c r="G1930" s="26"/>
      <c r="H1930" s="188"/>
      <c r="I1930" s="26"/>
      <c r="J1930" s="188"/>
      <c r="K1930" s="827"/>
      <c r="L1930" s="827"/>
      <c r="M1930" s="828"/>
    </row>
    <row r="1931" spans="1:13" s="27" customFormat="1" ht="12.75">
      <c r="A1931" s="28"/>
      <c r="B1931" s="29"/>
      <c r="C1931" s="29"/>
      <c r="D1931" s="29"/>
      <c r="E1931" s="29"/>
      <c r="F1931" s="29"/>
      <c r="G1931" s="29"/>
      <c r="H1931" s="29"/>
      <c r="I1931" s="29"/>
      <c r="J1931" s="29"/>
      <c r="K1931" s="29"/>
      <c r="L1931" s="29"/>
      <c r="M1931" s="30"/>
    </row>
    <row r="1932" spans="1:13" s="10" customFormat="1" ht="15.75">
      <c r="A1932" s="31" t="s">
        <v>23</v>
      </c>
      <c r="B1932" s="32"/>
      <c r="C1932" s="33" t="s">
        <v>13</v>
      </c>
      <c r="D1932" s="34"/>
      <c r="E1932" s="35"/>
      <c r="F1932" s="35"/>
      <c r="G1932" s="36"/>
      <c r="H1932" s="36"/>
      <c r="I1932" s="36"/>
      <c r="J1932" s="36"/>
      <c r="K1932" s="36"/>
      <c r="L1932" s="36"/>
      <c r="M1932" s="37"/>
    </row>
    <row r="1933" spans="1:13" s="10" customFormat="1" ht="15.75">
      <c r="A1933" s="38" t="s">
        <v>24</v>
      </c>
      <c r="B1933" s="39"/>
      <c r="C1933" s="829" t="e">
        <f>+C1832</f>
        <v>#REF!</v>
      </c>
      <c r="D1933" s="829"/>
      <c r="E1933" s="829"/>
      <c r="F1933" s="829"/>
      <c r="G1933" s="829"/>
      <c r="H1933" s="829"/>
      <c r="I1933" s="829"/>
      <c r="J1933" s="829"/>
      <c r="K1933" s="829"/>
      <c r="L1933" s="829"/>
      <c r="M1933" s="830"/>
    </row>
    <row r="1934" spans="1:13" s="10" customFormat="1" ht="15.75">
      <c r="A1934" s="38"/>
      <c r="B1934" s="39"/>
      <c r="C1934" s="829"/>
      <c r="D1934" s="829"/>
      <c r="E1934" s="829"/>
      <c r="F1934" s="829"/>
      <c r="G1934" s="829"/>
      <c r="H1934" s="829"/>
      <c r="I1934" s="829"/>
      <c r="J1934" s="829"/>
      <c r="K1934" s="829"/>
      <c r="L1934" s="829"/>
      <c r="M1934" s="830"/>
    </row>
    <row r="1935" spans="1:13" s="27" customFormat="1" ht="12.75">
      <c r="A1935" s="40"/>
      <c r="B1935" s="41"/>
      <c r="C1935" s="42"/>
      <c r="D1935" s="42"/>
      <c r="E1935" s="42"/>
      <c r="F1935" s="42"/>
      <c r="G1935" s="42"/>
      <c r="H1935" s="42"/>
      <c r="I1935" s="42"/>
      <c r="J1935" s="42"/>
      <c r="K1935" s="42"/>
      <c r="L1935" s="42"/>
      <c r="M1935" s="43"/>
    </row>
    <row r="1936" spans="1:13" s="10" customFormat="1" ht="15.75">
      <c r="A1936" s="38" t="s">
        <v>25</v>
      </c>
      <c r="B1936" s="44"/>
      <c r="C1936" s="45"/>
      <c r="D1936" s="45"/>
      <c r="E1936" s="45"/>
      <c r="F1936" s="45"/>
      <c r="G1936" s="45"/>
      <c r="H1936" s="46"/>
      <c r="I1936" s="33" t="s">
        <v>26</v>
      </c>
      <c r="J1936" s="45"/>
      <c r="K1936" s="45"/>
      <c r="L1936" s="45"/>
      <c r="M1936" s="47"/>
    </row>
    <row r="1937" spans="1:13" s="27" customFormat="1" ht="12.75">
      <c r="A1937" s="40"/>
      <c r="B1937" s="41"/>
      <c r="C1937" s="42"/>
      <c r="D1937" s="42"/>
      <c r="E1937" s="42"/>
      <c r="F1937" s="42"/>
      <c r="G1937" s="42"/>
      <c r="H1937" s="42"/>
      <c r="I1937" s="42"/>
      <c r="J1937" s="42"/>
      <c r="K1937" s="42"/>
      <c r="L1937" s="42"/>
      <c r="M1937" s="43"/>
    </row>
    <row r="1938" spans="1:13" s="10" customFormat="1" ht="15.75">
      <c r="A1938" s="38" t="s">
        <v>27</v>
      </c>
      <c r="B1938" s="44"/>
      <c r="C1938" s="48"/>
      <c r="D1938" s="48"/>
      <c r="E1938" s="48"/>
      <c r="F1938" s="48"/>
      <c r="G1938" s="48"/>
      <c r="H1938" s="48"/>
      <c r="I1938" s="48"/>
      <c r="J1938" s="48"/>
      <c r="K1938" s="48"/>
      <c r="L1938" s="48"/>
      <c r="M1938" s="49"/>
    </row>
    <row r="1939" spans="1:13" s="27" customFormat="1" ht="12.75">
      <c r="A1939" s="40"/>
      <c r="B1939" s="41"/>
      <c r="C1939" s="50"/>
      <c r="D1939" s="50"/>
      <c r="E1939" s="50"/>
      <c r="F1939" s="50"/>
      <c r="G1939" s="50"/>
      <c r="H1939" s="50"/>
      <c r="I1939" s="50"/>
      <c r="J1939" s="50"/>
      <c r="K1939" s="50"/>
      <c r="L1939" s="50"/>
      <c r="M1939" s="51"/>
    </row>
    <row r="1940" spans="1:13" s="10" customFormat="1" ht="15.75">
      <c r="A1940" s="38" t="s">
        <v>28</v>
      </c>
      <c r="B1940" s="44"/>
      <c r="C1940" s="48"/>
      <c r="D1940" s="48"/>
      <c r="E1940" s="48"/>
      <c r="F1940" s="48"/>
      <c r="G1940" s="48"/>
      <c r="H1940" s="48"/>
      <c r="I1940" s="48"/>
      <c r="J1940" s="52" t="s">
        <v>29</v>
      </c>
      <c r="K1940" s="53"/>
      <c r="L1940" s="52" t="s">
        <v>13</v>
      </c>
      <c r="M1940" s="54"/>
    </row>
    <row r="1941" spans="1:13" s="27" customFormat="1" ht="12.75">
      <c r="A1941" s="40"/>
      <c r="B1941" s="41"/>
      <c r="C1941" s="50"/>
      <c r="D1941" s="50"/>
      <c r="E1941" s="50"/>
      <c r="F1941" s="50"/>
      <c r="G1941" s="50"/>
      <c r="H1941" s="50"/>
      <c r="I1941" s="50"/>
      <c r="J1941" s="50"/>
      <c r="K1941" s="50"/>
      <c r="L1941" s="50"/>
      <c r="M1941" s="51"/>
    </row>
    <row r="1942" spans="1:13" s="10" customFormat="1" ht="15.75">
      <c r="A1942" s="38" t="s">
        <v>30</v>
      </c>
      <c r="B1942" s="39"/>
      <c r="C1942" s="55"/>
      <c r="D1942" s="55"/>
      <c r="E1942" s="56"/>
      <c r="F1942" s="57"/>
      <c r="G1942" s="46"/>
      <c r="H1942" s="48"/>
      <c r="I1942" s="48"/>
      <c r="J1942" s="35"/>
      <c r="K1942" s="55"/>
      <c r="L1942" s="55"/>
      <c r="M1942" s="58"/>
    </row>
    <row r="1943" spans="1:13" s="10" customFormat="1" ht="15.75">
      <c r="A1943" s="59"/>
      <c r="B1943" s="60"/>
      <c r="C1943" s="189"/>
      <c r="D1943" s="189"/>
      <c r="E1943" s="831" t="s">
        <v>31</v>
      </c>
      <c r="F1943" s="832"/>
      <c r="G1943" s="832"/>
      <c r="H1943" s="189" t="s">
        <v>16</v>
      </c>
      <c r="I1943" s="189" t="s">
        <v>17</v>
      </c>
      <c r="J1943" s="61"/>
      <c r="K1943" s="189"/>
      <c r="L1943" s="189"/>
      <c r="M1943" s="62"/>
    </row>
    <row r="1944" spans="1:13" s="10" customFormat="1" ht="15.75">
      <c r="A1944" s="786" t="s">
        <v>32</v>
      </c>
      <c r="B1944" s="787"/>
      <c r="C1944" s="787"/>
      <c r="D1944" s="787"/>
      <c r="E1944" s="787"/>
      <c r="F1944" s="787"/>
      <c r="G1944" s="787"/>
      <c r="H1944" s="787"/>
      <c r="I1944" s="787"/>
      <c r="J1944" s="787"/>
      <c r="K1944" s="787"/>
      <c r="L1944" s="787"/>
      <c r="M1944" s="788"/>
    </row>
    <row r="1945" spans="1:13" s="27" customFormat="1" ht="13.5" thickBot="1">
      <c r="A1945" s="63"/>
      <c r="B1945" s="64"/>
      <c r="C1945" s="64"/>
      <c r="D1945" s="64"/>
      <c r="E1945" s="64"/>
      <c r="F1945" s="64"/>
      <c r="G1945" s="64"/>
      <c r="H1945" s="64"/>
      <c r="I1945" s="64"/>
      <c r="J1945" s="64"/>
      <c r="K1945" s="64"/>
      <c r="L1945" s="64"/>
      <c r="M1945" s="65"/>
    </row>
    <row r="1946" spans="1:13" s="10" customFormat="1" ht="32.25" thickBot="1">
      <c r="A1946" s="66" t="s">
        <v>1</v>
      </c>
      <c r="B1946" s="789" t="s">
        <v>33</v>
      </c>
      <c r="C1946" s="790"/>
      <c r="D1946" s="790"/>
      <c r="E1946" s="790"/>
      <c r="F1946" s="790"/>
      <c r="G1946" s="790"/>
      <c r="H1946" s="790"/>
      <c r="I1946" s="67"/>
      <c r="J1946" s="68" t="s">
        <v>34</v>
      </c>
      <c r="K1946" s="791" t="s">
        <v>35</v>
      </c>
      <c r="L1946" s="792"/>
      <c r="M1946" s="66" t="s">
        <v>36</v>
      </c>
    </row>
    <row r="1947" spans="1:13" s="10" customFormat="1" ht="33" customHeight="1" thickBot="1">
      <c r="A1947" s="69"/>
      <c r="B1947" s="793" t="e">
        <f>+#REF!</f>
        <v>#REF!</v>
      </c>
      <c r="C1947" s="794"/>
      <c r="D1947" s="794"/>
      <c r="E1947" s="794"/>
      <c r="F1947" s="794"/>
      <c r="G1947" s="794"/>
      <c r="H1947" s="794"/>
      <c r="I1947" s="795"/>
      <c r="J1947" s="70"/>
      <c r="K1947" s="796" t="e">
        <f>+#REF!</f>
        <v>#REF!</v>
      </c>
      <c r="L1947" s="797"/>
      <c r="M1947" s="71" t="e">
        <f>+#REF!</f>
        <v>#REF!</v>
      </c>
    </row>
    <row r="1948" spans="1:13" s="10" customFormat="1" ht="15.75">
      <c r="A1948" s="72"/>
      <c r="B1948" s="73"/>
      <c r="C1948" s="73"/>
      <c r="D1948" s="73"/>
      <c r="E1948" s="73"/>
      <c r="F1948" s="73"/>
      <c r="G1948" s="73"/>
      <c r="H1948" s="73"/>
      <c r="I1948" s="73"/>
      <c r="J1948" s="73"/>
      <c r="K1948" s="73"/>
      <c r="L1948" s="73"/>
      <c r="M1948" s="74"/>
    </row>
    <row r="1949" spans="1:13" s="10" customFormat="1" thickBot="1">
      <c r="A1949" s="75" t="s">
        <v>37</v>
      </c>
      <c r="B1949" s="76"/>
      <c r="C1949" s="76"/>
      <c r="D1949" s="76"/>
      <c r="E1949" s="76"/>
      <c r="F1949" s="76"/>
      <c r="G1949" s="76"/>
      <c r="H1949" s="76"/>
      <c r="I1949" s="76"/>
      <c r="J1949" s="76"/>
      <c r="K1949" s="76"/>
      <c r="L1949" s="76"/>
      <c r="M1949" s="77"/>
    </row>
    <row r="1950" spans="1:13" s="10" customFormat="1" thickBot="1">
      <c r="A1950" s="798" t="s">
        <v>33</v>
      </c>
      <c r="B1950" s="799"/>
      <c r="C1950" s="799"/>
      <c r="D1950" s="799"/>
      <c r="E1950" s="799"/>
      <c r="F1950" s="799"/>
      <c r="G1950" s="800"/>
      <c r="H1950" s="801" t="s">
        <v>38</v>
      </c>
      <c r="I1950" s="800"/>
      <c r="J1950" s="78" t="s">
        <v>39</v>
      </c>
      <c r="K1950" s="801" t="s">
        <v>40</v>
      </c>
      <c r="L1950" s="800"/>
      <c r="M1950" s="79" t="s">
        <v>41</v>
      </c>
    </row>
    <row r="1951" spans="1:13" s="10" customFormat="1" ht="15.75">
      <c r="A1951" s="779"/>
      <c r="B1951" s="780"/>
      <c r="C1951" s="780"/>
      <c r="D1951" s="780"/>
      <c r="E1951" s="780"/>
      <c r="F1951" s="780"/>
      <c r="G1951" s="781"/>
      <c r="H1951" s="782"/>
      <c r="I1951" s="783"/>
      <c r="J1951" s="80"/>
      <c r="K1951" s="784"/>
      <c r="L1951" s="785"/>
      <c r="M1951" s="81">
        <f t="shared" ref="M1951:M1956" si="25">+J1951*K1951</f>
        <v>0</v>
      </c>
    </row>
    <row r="1952" spans="1:13" s="10" customFormat="1" ht="15.75">
      <c r="A1952" s="770"/>
      <c r="B1952" s="771"/>
      <c r="C1952" s="771"/>
      <c r="D1952" s="771"/>
      <c r="E1952" s="771"/>
      <c r="F1952" s="771"/>
      <c r="G1952" s="772"/>
      <c r="H1952" s="768"/>
      <c r="I1952" s="768"/>
      <c r="J1952" s="80"/>
      <c r="K1952" s="769"/>
      <c r="L1952" s="769"/>
      <c r="M1952" s="81">
        <f t="shared" si="25"/>
        <v>0</v>
      </c>
    </row>
    <row r="1953" spans="1:13" s="10" customFormat="1" ht="15.75">
      <c r="A1953" s="770"/>
      <c r="B1953" s="771"/>
      <c r="C1953" s="771"/>
      <c r="D1953" s="771"/>
      <c r="E1953" s="771"/>
      <c r="F1953" s="771"/>
      <c r="G1953" s="772"/>
      <c r="H1953" s="768"/>
      <c r="I1953" s="768"/>
      <c r="J1953" s="80"/>
      <c r="K1953" s="769"/>
      <c r="L1953" s="769"/>
      <c r="M1953" s="81">
        <f t="shared" si="25"/>
        <v>0</v>
      </c>
    </row>
    <row r="1954" spans="1:13" s="10" customFormat="1" ht="15.75">
      <c r="A1954" s="770"/>
      <c r="B1954" s="771"/>
      <c r="C1954" s="771"/>
      <c r="D1954" s="771"/>
      <c r="E1954" s="771"/>
      <c r="F1954" s="771"/>
      <c r="G1954" s="772"/>
      <c r="H1954" s="768"/>
      <c r="I1954" s="768"/>
      <c r="J1954" s="82"/>
      <c r="K1954" s="769"/>
      <c r="L1954" s="769"/>
      <c r="M1954" s="81">
        <f t="shared" si="25"/>
        <v>0</v>
      </c>
    </row>
    <row r="1955" spans="1:13" s="10" customFormat="1" ht="15.75">
      <c r="A1955" s="770"/>
      <c r="B1955" s="771"/>
      <c r="C1955" s="771"/>
      <c r="D1955" s="802"/>
      <c r="E1955" s="771"/>
      <c r="F1955" s="771"/>
      <c r="G1955" s="772"/>
      <c r="H1955" s="768"/>
      <c r="I1955" s="768"/>
      <c r="J1955" s="82"/>
      <c r="K1955" s="769"/>
      <c r="L1955" s="769"/>
      <c r="M1955" s="81">
        <f t="shared" si="25"/>
        <v>0</v>
      </c>
    </row>
    <row r="1956" spans="1:13" s="10" customFormat="1" ht="15.75">
      <c r="A1956" s="766"/>
      <c r="B1956" s="767"/>
      <c r="C1956" s="767"/>
      <c r="D1956" s="83"/>
      <c r="E1956" s="84"/>
      <c r="F1956" s="84"/>
      <c r="G1956" s="85"/>
      <c r="H1956" s="768"/>
      <c r="I1956" s="768"/>
      <c r="J1956" s="86"/>
      <c r="K1956" s="769"/>
      <c r="L1956" s="769"/>
      <c r="M1956" s="81">
        <f t="shared" si="25"/>
        <v>0</v>
      </c>
    </row>
    <row r="1957" spans="1:13" s="10" customFormat="1" thickBot="1">
      <c r="A1957" s="770" t="s">
        <v>43</v>
      </c>
      <c r="B1957" s="771"/>
      <c r="C1957" s="771"/>
      <c r="D1957" s="771"/>
      <c r="E1957" s="771"/>
      <c r="F1957" s="771"/>
      <c r="G1957" s="772"/>
      <c r="H1957" s="773"/>
      <c r="I1957" s="774"/>
      <c r="J1957" s="87"/>
      <c r="K1957" s="775">
        <v>0.05</v>
      </c>
      <c r="L1957" s="776"/>
      <c r="M1957" s="88">
        <f>M1982*K1957</f>
        <v>1500</v>
      </c>
    </row>
    <row r="1958" spans="1:13" s="10" customFormat="1" thickBot="1">
      <c r="A1958" s="724" t="s">
        <v>44</v>
      </c>
      <c r="B1958" s="725"/>
      <c r="C1958" s="725"/>
      <c r="D1958" s="725"/>
      <c r="E1958" s="725"/>
      <c r="F1958" s="725"/>
      <c r="G1958" s="725"/>
      <c r="H1958" s="725"/>
      <c r="I1958" s="725"/>
      <c r="J1958" s="725"/>
      <c r="K1958" s="725"/>
      <c r="L1958" s="726"/>
      <c r="M1958" s="173">
        <f>SUM(M1951:M1957)</f>
        <v>1500</v>
      </c>
    </row>
    <row r="1959" spans="1:13" s="27" customFormat="1" ht="12.75">
      <c r="A1959" s="90"/>
      <c r="B1959" s="64"/>
      <c r="C1959" s="64"/>
      <c r="D1959" s="64"/>
      <c r="E1959" s="64"/>
      <c r="F1959" s="64"/>
      <c r="G1959" s="64"/>
      <c r="H1959" s="64"/>
      <c r="I1959" s="64"/>
      <c r="J1959" s="64"/>
      <c r="K1959" s="64"/>
      <c r="L1959" s="64"/>
      <c r="M1959" s="65"/>
    </row>
    <row r="1960" spans="1:13" s="10" customFormat="1" thickBot="1">
      <c r="A1960" s="91" t="s">
        <v>45</v>
      </c>
      <c r="B1960" s="92"/>
      <c r="C1960" s="92"/>
      <c r="D1960" s="92"/>
      <c r="E1960" s="92"/>
      <c r="F1960" s="92"/>
      <c r="G1960" s="92"/>
      <c r="H1960" s="92"/>
      <c r="I1960" s="92"/>
      <c r="J1960" s="92"/>
      <c r="K1960" s="92"/>
      <c r="L1960" s="92"/>
      <c r="M1960" s="93"/>
    </row>
    <row r="1961" spans="1:13" s="10" customFormat="1" ht="15.75">
      <c r="A1961" s="752" t="s">
        <v>33</v>
      </c>
      <c r="B1961" s="753"/>
      <c r="C1961" s="753"/>
      <c r="D1961" s="753"/>
      <c r="E1961" s="753"/>
      <c r="F1961" s="753"/>
      <c r="G1961" s="753"/>
      <c r="H1961" s="777"/>
      <c r="I1961" s="185" t="s">
        <v>35</v>
      </c>
      <c r="J1961" s="94" t="s">
        <v>36</v>
      </c>
      <c r="K1961" s="778" t="s">
        <v>46</v>
      </c>
      <c r="L1961" s="777"/>
      <c r="M1961" s="95" t="s">
        <v>41</v>
      </c>
    </row>
    <row r="1962" spans="1:13" s="10" customFormat="1" ht="15.75">
      <c r="A1962" s="738" t="s">
        <v>156</v>
      </c>
      <c r="B1962" s="739"/>
      <c r="C1962" s="739"/>
      <c r="D1962" s="739"/>
      <c r="E1962" s="739"/>
      <c r="F1962" s="739"/>
      <c r="G1962" s="739"/>
      <c r="H1962" s="740"/>
      <c r="I1962" s="53" t="s">
        <v>35</v>
      </c>
      <c r="J1962" s="98">
        <v>1</v>
      </c>
      <c r="K1962" s="741">
        <v>428100</v>
      </c>
      <c r="L1962" s="742"/>
      <c r="M1962" s="171">
        <f>+J1962*K1962</f>
        <v>428100</v>
      </c>
    </row>
    <row r="1963" spans="1:13" s="10" customFormat="1" ht="15.75">
      <c r="A1963" s="738"/>
      <c r="B1963" s="739"/>
      <c r="C1963" s="739"/>
      <c r="D1963" s="739"/>
      <c r="E1963" s="739"/>
      <c r="F1963" s="739"/>
      <c r="G1963" s="739"/>
      <c r="H1963" s="740"/>
      <c r="I1963" s="53"/>
      <c r="J1963" s="98"/>
      <c r="K1963" s="741"/>
      <c r="L1963" s="742"/>
      <c r="M1963" s="171">
        <f>+J1963*K1963</f>
        <v>0</v>
      </c>
    </row>
    <row r="1964" spans="1:13" s="10" customFormat="1" ht="15.75">
      <c r="A1964" s="738"/>
      <c r="B1964" s="739"/>
      <c r="C1964" s="739"/>
      <c r="D1964" s="739"/>
      <c r="E1964" s="739"/>
      <c r="F1964" s="739"/>
      <c r="G1964" s="739"/>
      <c r="H1964" s="740"/>
      <c r="I1964" s="53"/>
      <c r="J1964" s="98"/>
      <c r="K1964" s="741"/>
      <c r="L1964" s="742"/>
      <c r="M1964" s="171">
        <f>+J1964*K1964</f>
        <v>0</v>
      </c>
    </row>
    <row r="1965" spans="1:13" s="10" customFormat="1" ht="15.75">
      <c r="A1965" s="738"/>
      <c r="B1965" s="739"/>
      <c r="C1965" s="739"/>
      <c r="D1965" s="739"/>
      <c r="E1965" s="739"/>
      <c r="F1965" s="739"/>
      <c r="G1965" s="739"/>
      <c r="H1965" s="740"/>
      <c r="I1965" s="53"/>
      <c r="J1965" s="98"/>
      <c r="K1965" s="741"/>
      <c r="L1965" s="742"/>
      <c r="M1965" s="171">
        <f>+J1965*K1965</f>
        <v>0</v>
      </c>
    </row>
    <row r="1966" spans="1:13" s="10" customFormat="1" ht="15.75">
      <c r="A1966" s="738"/>
      <c r="B1966" s="739"/>
      <c r="C1966" s="739"/>
      <c r="D1966" s="739"/>
      <c r="E1966" s="739"/>
      <c r="F1966" s="739"/>
      <c r="G1966" s="739"/>
      <c r="H1966" s="740"/>
      <c r="I1966" s="53"/>
      <c r="J1966" s="98"/>
      <c r="K1966" s="741"/>
      <c r="L1966" s="742"/>
      <c r="M1966" s="171">
        <f>+J1966*K1966</f>
        <v>0</v>
      </c>
    </row>
    <row r="1967" spans="1:13" s="10" customFormat="1" thickBot="1">
      <c r="A1967" s="743"/>
      <c r="B1967" s="744"/>
      <c r="C1967" s="744"/>
      <c r="D1967" s="744"/>
      <c r="E1967" s="744"/>
      <c r="F1967" s="744"/>
      <c r="G1967" s="744"/>
      <c r="H1967" s="745"/>
      <c r="I1967" s="102"/>
      <c r="J1967" s="103"/>
      <c r="K1967" s="741"/>
      <c r="L1967" s="742"/>
      <c r="M1967" s="172"/>
    </row>
    <row r="1968" spans="1:13" s="10" customFormat="1" thickBot="1">
      <c r="A1968" s="724" t="s">
        <v>44</v>
      </c>
      <c r="B1968" s="725"/>
      <c r="C1968" s="725"/>
      <c r="D1968" s="725"/>
      <c r="E1968" s="725"/>
      <c r="F1968" s="725"/>
      <c r="G1968" s="725"/>
      <c r="H1968" s="725"/>
      <c r="I1968" s="725"/>
      <c r="J1968" s="725"/>
      <c r="K1968" s="725"/>
      <c r="L1968" s="726"/>
      <c r="M1968" s="173">
        <f>SUM(M1962:M1967)</f>
        <v>428100</v>
      </c>
    </row>
    <row r="1969" spans="1:13" s="27" customFormat="1" ht="12.75">
      <c r="A1969" s="63"/>
      <c r="B1969" s="64"/>
      <c r="C1969" s="64"/>
      <c r="D1969" s="64"/>
      <c r="E1969" s="64"/>
      <c r="F1969" s="64"/>
      <c r="G1969" s="64"/>
      <c r="H1969" s="64"/>
      <c r="I1969" s="64"/>
      <c r="J1969" s="64"/>
      <c r="K1969" s="64"/>
      <c r="L1969" s="64"/>
      <c r="M1969" s="65"/>
    </row>
    <row r="1970" spans="1:13" s="10" customFormat="1" thickBot="1">
      <c r="A1970" s="91" t="s">
        <v>47</v>
      </c>
      <c r="B1970" s="92"/>
      <c r="C1970" s="92"/>
      <c r="D1970" s="92"/>
      <c r="E1970" s="92"/>
      <c r="F1970" s="92"/>
      <c r="G1970" s="92"/>
      <c r="H1970" s="92"/>
      <c r="I1970" s="92"/>
      <c r="J1970" s="92"/>
      <c r="K1970" s="92"/>
      <c r="L1970" s="92"/>
      <c r="M1970" s="93"/>
    </row>
    <row r="1971" spans="1:13" s="10" customFormat="1" ht="15.75">
      <c r="A1971" s="727" t="s">
        <v>48</v>
      </c>
      <c r="B1971" s="728"/>
      <c r="C1971" s="728"/>
      <c r="D1971" s="728"/>
      <c r="E1971" s="728"/>
      <c r="F1971" s="729"/>
      <c r="G1971" s="106" t="s">
        <v>35</v>
      </c>
      <c r="H1971" s="107" t="s">
        <v>49</v>
      </c>
      <c r="I1971" s="108" t="s">
        <v>50</v>
      </c>
      <c r="J1971" s="106" t="s">
        <v>51</v>
      </c>
      <c r="K1971" s="730" t="s">
        <v>52</v>
      </c>
      <c r="L1971" s="729"/>
      <c r="M1971" s="109" t="s">
        <v>41</v>
      </c>
    </row>
    <row r="1972" spans="1:13" s="10" customFormat="1" ht="15.75">
      <c r="A1972" s="731" t="s">
        <v>155</v>
      </c>
      <c r="B1972" s="732"/>
      <c r="C1972" s="732"/>
      <c r="D1972" s="732"/>
      <c r="E1972" s="732"/>
      <c r="F1972" s="733"/>
      <c r="G1972" s="110">
        <v>1</v>
      </c>
      <c r="H1972" s="86">
        <v>1</v>
      </c>
      <c r="I1972" s="111">
        <v>1</v>
      </c>
      <c r="J1972" s="86">
        <f>+H1972*I1972</f>
        <v>1</v>
      </c>
      <c r="K1972" s="734">
        <v>12000</v>
      </c>
      <c r="L1972" s="735"/>
      <c r="M1972" s="112">
        <f>J1972*K1972</f>
        <v>12000</v>
      </c>
    </row>
    <row r="1973" spans="1:13" s="10" customFormat="1" ht="15.75">
      <c r="A1973" s="113"/>
      <c r="B1973" s="114"/>
      <c r="C1973" s="114"/>
      <c r="D1973" s="114"/>
      <c r="E1973" s="114"/>
      <c r="F1973" s="114"/>
      <c r="G1973" s="115"/>
      <c r="H1973" s="86"/>
      <c r="I1973" s="86"/>
      <c r="J1973" s="86"/>
      <c r="K1973" s="116"/>
      <c r="L1973" s="117"/>
      <c r="M1973" s="118"/>
    </row>
    <row r="1974" spans="1:13" s="10" customFormat="1" thickBot="1">
      <c r="A1974" s="181"/>
      <c r="B1974" s="182"/>
      <c r="C1974" s="182"/>
      <c r="D1974" s="182"/>
      <c r="E1974" s="182"/>
      <c r="F1974" s="182"/>
      <c r="G1974" s="119"/>
      <c r="H1974" s="119"/>
      <c r="I1974" s="119"/>
      <c r="J1974" s="119"/>
      <c r="K1974" s="736"/>
      <c r="L1974" s="737"/>
      <c r="M1974" s="120"/>
    </row>
    <row r="1975" spans="1:13" s="10" customFormat="1" thickBot="1">
      <c r="A1975" s="756" t="s">
        <v>44</v>
      </c>
      <c r="B1975" s="750"/>
      <c r="C1975" s="750"/>
      <c r="D1975" s="750"/>
      <c r="E1975" s="750"/>
      <c r="F1975" s="750"/>
      <c r="G1975" s="750"/>
      <c r="H1975" s="750"/>
      <c r="I1975" s="750"/>
      <c r="J1975" s="750"/>
      <c r="K1975" s="750"/>
      <c r="L1975" s="751"/>
      <c r="M1975" s="174">
        <f>SUM(M1972:M1974)</f>
        <v>12000</v>
      </c>
    </row>
    <row r="1976" spans="1:13" s="27" customFormat="1" ht="12.75">
      <c r="A1976" s="63"/>
      <c r="B1976" s="64"/>
      <c r="C1976" s="64"/>
      <c r="D1976" s="64"/>
      <c r="E1976" s="64"/>
      <c r="F1976" s="64"/>
      <c r="G1976" s="64"/>
      <c r="H1976" s="64"/>
      <c r="I1976" s="64"/>
      <c r="J1976" s="64"/>
      <c r="K1976" s="64"/>
      <c r="L1976" s="64"/>
      <c r="M1976" s="65"/>
    </row>
    <row r="1977" spans="1:13" s="10" customFormat="1" thickBot="1">
      <c r="A1977" s="91" t="s">
        <v>54</v>
      </c>
      <c r="B1977" s="92"/>
      <c r="C1977" s="92"/>
      <c r="D1977" s="92"/>
      <c r="E1977" s="92"/>
      <c r="F1977" s="92"/>
      <c r="G1977" s="92"/>
      <c r="H1977" s="92"/>
      <c r="I1977" s="92"/>
      <c r="J1977" s="92"/>
      <c r="K1977" s="92"/>
      <c r="L1977" s="92"/>
      <c r="M1977" s="93"/>
    </row>
    <row r="1978" spans="1:13" s="10" customFormat="1" ht="31.5">
      <c r="A1978" s="757" t="s">
        <v>55</v>
      </c>
      <c r="B1978" s="758"/>
      <c r="C1978" s="758"/>
      <c r="D1978" s="758"/>
      <c r="E1978" s="758"/>
      <c r="F1978" s="758"/>
      <c r="G1978" s="758"/>
      <c r="H1978" s="106" t="s">
        <v>56</v>
      </c>
      <c r="I1978" s="108" t="s">
        <v>57</v>
      </c>
      <c r="J1978" s="107" t="s">
        <v>58</v>
      </c>
      <c r="K1978" s="759" t="s">
        <v>40</v>
      </c>
      <c r="L1978" s="760"/>
      <c r="M1978" s="122" t="s">
        <v>41</v>
      </c>
    </row>
    <row r="1979" spans="1:13" s="10" customFormat="1" ht="15.75">
      <c r="A1979" s="761" t="s">
        <v>59</v>
      </c>
      <c r="B1979" s="762"/>
      <c r="C1979" s="762"/>
      <c r="D1979" s="762"/>
      <c r="E1979" s="762"/>
      <c r="F1979" s="762"/>
      <c r="G1979" s="763"/>
      <c r="H1979" s="123">
        <v>38918.91891891892</v>
      </c>
      <c r="I1979" s="124">
        <v>1.85</v>
      </c>
      <c r="J1979" s="125">
        <f>+H1979*I1979</f>
        <v>72000</v>
      </c>
      <c r="K1979" s="764">
        <v>4</v>
      </c>
      <c r="L1979" s="765"/>
      <c r="M1979" s="126">
        <f>J1979/K1979</f>
        <v>18000</v>
      </c>
    </row>
    <row r="1980" spans="1:13" s="10" customFormat="1" ht="15.75">
      <c r="A1980" s="761" t="s">
        <v>60</v>
      </c>
      <c r="B1980" s="762"/>
      <c r="C1980" s="762"/>
      <c r="D1980" s="762"/>
      <c r="E1980" s="762"/>
      <c r="F1980" s="762"/>
      <c r="G1980" s="763"/>
      <c r="H1980" s="123">
        <v>25945.945945945947</v>
      </c>
      <c r="I1980" s="124">
        <v>1.85</v>
      </c>
      <c r="J1980" s="125">
        <f>+H1980*I1980</f>
        <v>48000.000000000007</v>
      </c>
      <c r="K1980" s="764">
        <f>+K1979</f>
        <v>4</v>
      </c>
      <c r="L1980" s="765"/>
      <c r="M1980" s="126">
        <f>J1980/K1980</f>
        <v>12000.000000000002</v>
      </c>
    </row>
    <row r="1981" spans="1:13" s="10" customFormat="1" thickBot="1">
      <c r="A1981" s="748"/>
      <c r="B1981" s="749"/>
      <c r="C1981" s="749"/>
      <c r="D1981" s="749"/>
      <c r="E1981" s="749"/>
      <c r="F1981" s="749"/>
      <c r="G1981" s="749"/>
      <c r="H1981" s="119"/>
      <c r="I1981" s="119"/>
      <c r="J1981" s="119"/>
      <c r="K1981" s="736"/>
      <c r="L1981" s="737"/>
      <c r="M1981" s="120"/>
    </row>
    <row r="1982" spans="1:13" s="10" customFormat="1" thickBot="1">
      <c r="A1982" s="724" t="s">
        <v>44</v>
      </c>
      <c r="B1982" s="725"/>
      <c r="C1982" s="725"/>
      <c r="D1982" s="725"/>
      <c r="E1982" s="725"/>
      <c r="F1982" s="725"/>
      <c r="G1982" s="725"/>
      <c r="H1982" s="750"/>
      <c r="I1982" s="750"/>
      <c r="J1982" s="750"/>
      <c r="K1982" s="750"/>
      <c r="L1982" s="751"/>
      <c r="M1982" s="174">
        <f>SUM(M1979:M1981)</f>
        <v>30000</v>
      </c>
    </row>
    <row r="1983" spans="1:13" s="27" customFormat="1" ht="13.5" thickBot="1">
      <c r="A1983" s="63"/>
      <c r="B1983" s="64"/>
      <c r="C1983" s="64"/>
      <c r="D1983" s="64"/>
      <c r="E1983" s="64"/>
      <c r="F1983" s="64"/>
      <c r="G1983" s="64"/>
      <c r="H1983" s="64"/>
      <c r="I1983" s="64"/>
      <c r="J1983" s="64"/>
      <c r="K1983" s="64"/>
      <c r="L1983" s="64"/>
      <c r="M1983" s="65"/>
    </row>
    <row r="1984" spans="1:13" s="10" customFormat="1" thickBot="1">
      <c r="A1984" s="724" t="s">
        <v>61</v>
      </c>
      <c r="B1984" s="725"/>
      <c r="C1984" s="725"/>
      <c r="D1984" s="725"/>
      <c r="E1984" s="725"/>
      <c r="F1984" s="725"/>
      <c r="G1984" s="725"/>
      <c r="H1984" s="725"/>
      <c r="I1984" s="725"/>
      <c r="J1984" s="725"/>
      <c r="K1984" s="725"/>
      <c r="L1984" s="726"/>
      <c r="M1984" s="175">
        <f>M1958+M1968+M1975+M1982</f>
        <v>471600</v>
      </c>
    </row>
    <row r="1985" spans="1:13" s="27" customFormat="1" ht="12.75">
      <c r="A1985" s="63"/>
      <c r="B1985" s="64"/>
      <c r="C1985" s="64"/>
      <c r="D1985" s="64"/>
      <c r="E1985" s="64"/>
      <c r="F1985" s="64"/>
      <c r="G1985" s="64"/>
      <c r="H1985" s="64"/>
      <c r="I1985" s="64"/>
      <c r="J1985" s="64"/>
      <c r="K1985" s="64"/>
      <c r="L1985" s="64"/>
      <c r="M1985" s="65"/>
    </row>
    <row r="1986" spans="1:13" s="10" customFormat="1" thickBot="1">
      <c r="A1986" s="91" t="s">
        <v>62</v>
      </c>
      <c r="B1986" s="92"/>
      <c r="C1986" s="92"/>
      <c r="D1986" s="92"/>
      <c r="E1986" s="92"/>
      <c r="F1986" s="92"/>
      <c r="G1986" s="92"/>
      <c r="H1986" s="92"/>
      <c r="I1986" s="92"/>
      <c r="J1986" s="92"/>
      <c r="K1986" s="92"/>
      <c r="L1986" s="92"/>
      <c r="M1986" s="93"/>
    </row>
    <row r="1987" spans="1:13" s="10" customFormat="1" ht="15.75">
      <c r="A1987" s="752" t="s">
        <v>63</v>
      </c>
      <c r="B1987" s="753"/>
      <c r="C1987" s="753"/>
      <c r="D1987" s="753"/>
      <c r="E1987" s="753"/>
      <c r="F1987" s="753"/>
      <c r="G1987" s="753"/>
      <c r="H1987" s="183"/>
      <c r="I1987" s="184"/>
      <c r="J1987" s="128" t="s">
        <v>64</v>
      </c>
      <c r="K1987" s="754" t="s">
        <v>65</v>
      </c>
      <c r="L1987" s="755"/>
      <c r="M1987" s="129"/>
    </row>
    <row r="1988" spans="1:13" s="10" customFormat="1" ht="15.75">
      <c r="A1988" s="718" t="s">
        <v>66</v>
      </c>
      <c r="B1988" s="719"/>
      <c r="C1988" s="719"/>
      <c r="D1988" s="719"/>
      <c r="E1988" s="719"/>
      <c r="F1988" s="719"/>
      <c r="G1988" s="719"/>
      <c r="H1988" s="130"/>
      <c r="I1988" s="131"/>
      <c r="J1988" s="132">
        <v>0.25</v>
      </c>
      <c r="K1988" s="720">
        <f>M1984*J1988</f>
        <v>117900</v>
      </c>
      <c r="L1988" s="721"/>
      <c r="M1988" s="133"/>
    </row>
    <row r="1989" spans="1:13" s="10" customFormat="1" ht="15.75">
      <c r="A1989" s="134" t="s">
        <v>67</v>
      </c>
      <c r="B1989" s="135"/>
      <c r="C1989" s="135"/>
      <c r="D1989" s="135"/>
      <c r="E1989" s="135"/>
      <c r="F1989" s="135"/>
      <c r="G1989" s="135"/>
      <c r="H1989" s="130"/>
      <c r="I1989" s="131"/>
      <c r="J1989" s="132">
        <v>0</v>
      </c>
      <c r="K1989" s="720">
        <f>M1984*J1989</f>
        <v>0</v>
      </c>
      <c r="L1989" s="721"/>
      <c r="M1989" s="133"/>
    </row>
    <row r="1990" spans="1:13" s="10" customFormat="1" thickBot="1">
      <c r="A1990" s="136" t="s">
        <v>68</v>
      </c>
      <c r="B1990" s="137"/>
      <c r="C1990" s="137"/>
      <c r="D1990" s="137"/>
      <c r="E1990" s="137"/>
      <c r="F1990" s="137"/>
      <c r="G1990" s="137"/>
      <c r="H1990" s="138"/>
      <c r="I1990" s="139"/>
      <c r="J1990" s="140">
        <v>0.05</v>
      </c>
      <c r="K1990" s="722">
        <f>M1984*J1990</f>
        <v>23580</v>
      </c>
      <c r="L1990" s="723"/>
      <c r="M1990" s="133"/>
    </row>
    <row r="1991" spans="1:13" s="10" customFormat="1" thickBot="1">
      <c r="A1991" s="724" t="s">
        <v>44</v>
      </c>
      <c r="B1991" s="725"/>
      <c r="C1991" s="725"/>
      <c r="D1991" s="725"/>
      <c r="E1991" s="725"/>
      <c r="F1991" s="725"/>
      <c r="G1991" s="725"/>
      <c r="H1991" s="725"/>
      <c r="I1991" s="725"/>
      <c r="J1991" s="725"/>
      <c r="K1991" s="725"/>
      <c r="L1991" s="726"/>
      <c r="M1991" s="141">
        <f>K1988+K1989+K1990</f>
        <v>141480</v>
      </c>
    </row>
    <row r="1992" spans="1:13" s="27" customFormat="1" ht="13.5" thickBot="1">
      <c r="A1992" s="63"/>
      <c r="B1992" s="64"/>
      <c r="C1992" s="64"/>
      <c r="D1992" s="64"/>
      <c r="E1992" s="64"/>
      <c r="F1992" s="64"/>
      <c r="G1992" s="64"/>
      <c r="H1992" s="64"/>
      <c r="I1992" s="64"/>
      <c r="J1992" s="64"/>
      <c r="K1992" s="64"/>
      <c r="L1992" s="64"/>
      <c r="M1992" s="65"/>
    </row>
    <row r="1993" spans="1:13" s="10" customFormat="1" thickBot="1">
      <c r="A1993" s="724" t="s">
        <v>69</v>
      </c>
      <c r="B1993" s="725"/>
      <c r="C1993" s="725"/>
      <c r="D1993" s="725"/>
      <c r="E1993" s="725"/>
      <c r="F1993" s="725"/>
      <c r="G1993" s="725"/>
      <c r="H1993" s="725"/>
      <c r="I1993" s="725"/>
      <c r="J1993" s="725"/>
      <c r="K1993" s="725"/>
      <c r="L1993" s="726"/>
      <c r="M1993" s="142">
        <f>M1984+M1991</f>
        <v>613080</v>
      </c>
    </row>
    <row r="1994" spans="1:13" s="10" customFormat="1" ht="15.75">
      <c r="A1994" s="143"/>
      <c r="B1994" s="144"/>
      <c r="C1994" s="144"/>
      <c r="D1994" s="144"/>
      <c r="E1994" s="144"/>
      <c r="F1994" s="144"/>
      <c r="G1994" s="144"/>
      <c r="H1994" s="144"/>
      <c r="I1994" s="144"/>
      <c r="J1994" s="144"/>
      <c r="K1994" s="144"/>
      <c r="L1994" s="144"/>
      <c r="M1994" s="145"/>
    </row>
    <row r="1995" spans="1:13" s="10" customFormat="1" ht="15.75">
      <c r="A1995" s="146"/>
      <c r="B1995" s="35"/>
      <c r="C1995" s="35"/>
      <c r="D1995" s="35"/>
      <c r="E1995" s="35"/>
      <c r="F1995" s="35"/>
      <c r="G1995" s="35"/>
      <c r="H1995" s="35"/>
      <c r="I1995" s="35"/>
      <c r="J1995" s="35"/>
      <c r="K1995" s="35"/>
      <c r="L1995" s="35"/>
      <c r="M1995" s="37"/>
    </row>
    <row r="1996" spans="1:13" s="10" customFormat="1" ht="15.75">
      <c r="A1996" s="146"/>
      <c r="B1996" s="35"/>
      <c r="C1996" s="35"/>
      <c r="D1996" s="46" t="s">
        <v>70</v>
      </c>
      <c r="E1996" s="46"/>
      <c r="F1996" s="46"/>
      <c r="G1996" s="46"/>
      <c r="H1996" s="46"/>
      <c r="I1996" s="46"/>
      <c r="J1996" s="35"/>
      <c r="K1996" s="35"/>
      <c r="L1996" s="35"/>
      <c r="M1996" s="37"/>
    </row>
    <row r="1997" spans="1:13" s="10" customFormat="1" ht="15.75">
      <c r="A1997" s="146"/>
      <c r="B1997" s="35"/>
      <c r="C1997" s="35"/>
      <c r="D1997" s="35" t="s">
        <v>71</v>
      </c>
      <c r="E1997" s="35"/>
      <c r="F1997" s="35"/>
      <c r="G1997" s="35"/>
      <c r="H1997" s="35"/>
      <c r="I1997" s="35"/>
      <c r="J1997" s="35"/>
      <c r="K1997" s="35"/>
      <c r="L1997" s="35"/>
      <c r="M1997" s="37"/>
    </row>
    <row r="1998" spans="1:13" s="10" customFormat="1" ht="15.75">
      <c r="A1998" s="146"/>
      <c r="B1998" s="35"/>
      <c r="C1998" s="35"/>
      <c r="D1998" s="35" t="s">
        <v>72</v>
      </c>
      <c r="E1998" s="35"/>
      <c r="F1998" s="35"/>
      <c r="G1998" s="35"/>
      <c r="H1998" s="35"/>
      <c r="I1998" s="35"/>
      <c r="J1998" s="35"/>
      <c r="K1998" s="35"/>
      <c r="L1998" s="35"/>
      <c r="M1998" s="37"/>
    </row>
    <row r="1999" spans="1:13" s="10" customFormat="1" ht="15.75">
      <c r="A1999" s="146"/>
      <c r="B1999" s="35"/>
      <c r="C1999" s="35"/>
      <c r="D1999" s="35" t="s">
        <v>73</v>
      </c>
      <c r="E1999" s="35"/>
      <c r="F1999" s="35"/>
      <c r="G1999" s="35"/>
      <c r="H1999" s="35"/>
      <c r="I1999" s="35"/>
      <c r="J1999" s="35"/>
      <c r="K1999" s="35"/>
      <c r="L1999" s="35"/>
      <c r="M1999" s="37"/>
    </row>
    <row r="2000" spans="1:13" s="27" customFormat="1" ht="13.5" thickBot="1">
      <c r="A2000" s="147"/>
      <c r="B2000" s="148"/>
      <c r="C2000" s="148"/>
      <c r="D2000" s="148"/>
      <c r="E2000" s="148" t="s">
        <v>74</v>
      </c>
      <c r="F2000" s="148"/>
      <c r="G2000" s="148"/>
      <c r="H2000" s="148"/>
      <c r="I2000" s="148"/>
      <c r="J2000" s="148"/>
      <c r="K2000" s="148"/>
      <c r="L2000" s="148"/>
      <c r="M2000" s="149"/>
    </row>
    <row r="2001" spans="1:13" s="10" customFormat="1" ht="15.75">
      <c r="A2001" s="150" t="s">
        <v>75</v>
      </c>
      <c r="B2001" s="151"/>
      <c r="C2001" s="151"/>
      <c r="D2001" s="151"/>
      <c r="E2001" s="151"/>
      <c r="F2001" s="151"/>
      <c r="G2001" s="151"/>
      <c r="H2001" s="151"/>
      <c r="I2001" s="151"/>
      <c r="J2001" s="151"/>
      <c r="K2001" s="151"/>
      <c r="L2001" s="151"/>
      <c r="M2001" s="152"/>
    </row>
    <row r="2002" spans="1:13" s="10" customFormat="1" ht="15.75">
      <c r="A2002" s="153"/>
      <c r="B2002" s="154"/>
      <c r="C2002" s="154"/>
      <c r="D2002" s="154"/>
      <c r="E2002" s="154"/>
      <c r="F2002" s="154"/>
      <c r="G2002" s="154"/>
      <c r="H2002" s="154"/>
      <c r="I2002" s="154"/>
      <c r="J2002" s="154"/>
      <c r="K2002" s="154"/>
      <c r="L2002" s="154"/>
      <c r="M2002" s="155"/>
    </row>
    <row r="2003" spans="1:13" s="10" customFormat="1" ht="15.75">
      <c r="A2003" s="153"/>
      <c r="B2003" s="154"/>
      <c r="C2003" s="154"/>
      <c r="D2003" s="154"/>
      <c r="E2003" s="154"/>
      <c r="F2003" s="154"/>
      <c r="G2003" s="154"/>
      <c r="H2003" s="154"/>
      <c r="I2003" s="154"/>
      <c r="J2003" s="154"/>
      <c r="K2003" s="154"/>
      <c r="L2003" s="154"/>
      <c r="M2003" s="155"/>
    </row>
    <row r="2004" spans="1:13" s="10" customFormat="1" ht="15.75">
      <c r="A2004" s="153"/>
      <c r="B2004" s="154"/>
      <c r="C2004" s="154"/>
      <c r="D2004" s="154"/>
      <c r="E2004" s="154"/>
      <c r="F2004" s="154"/>
      <c r="G2004" s="154"/>
      <c r="H2004" s="154"/>
      <c r="I2004" s="154"/>
      <c r="J2004" s="154"/>
      <c r="K2004" s="154"/>
      <c r="L2004" s="154"/>
      <c r="M2004" s="155"/>
    </row>
    <row r="2005" spans="1:13" s="10" customFormat="1" thickBot="1">
      <c r="A2005" s="156"/>
      <c r="B2005" s="157"/>
      <c r="C2005" s="157"/>
      <c r="D2005" s="157"/>
      <c r="E2005" s="157"/>
      <c r="F2005" s="157"/>
      <c r="G2005" s="157"/>
      <c r="H2005" s="157"/>
      <c r="I2005" s="157"/>
      <c r="J2005" s="157"/>
      <c r="K2005" s="157"/>
      <c r="L2005" s="157"/>
      <c r="M2005" s="158"/>
    </row>
    <row r="2006" spans="1:13" s="27" customFormat="1" ht="12.75">
      <c r="A2006" s="147"/>
      <c r="B2006" s="148"/>
      <c r="C2006" s="148"/>
      <c r="D2006" s="148"/>
      <c r="E2006" s="148"/>
      <c r="F2006" s="148"/>
      <c r="G2006" s="148"/>
      <c r="H2006" s="148"/>
      <c r="I2006" s="148"/>
      <c r="J2006" s="148"/>
      <c r="K2006" s="148"/>
      <c r="L2006" s="148"/>
      <c r="M2006" s="149"/>
    </row>
    <row r="2007" spans="1:13" s="10" customFormat="1" ht="15.75">
      <c r="A2007" s="159" t="s">
        <v>76</v>
      </c>
      <c r="B2007" s="55"/>
      <c r="C2007" s="55"/>
      <c r="D2007" s="55"/>
      <c r="E2007" s="55"/>
      <c r="F2007" s="55"/>
      <c r="G2007" s="55"/>
      <c r="H2007" s="55"/>
      <c r="I2007" s="55"/>
      <c r="J2007" s="55"/>
      <c r="K2007" s="55"/>
      <c r="L2007" s="55"/>
      <c r="M2007" s="58"/>
    </row>
    <row r="2008" spans="1:13" s="10" customFormat="1" ht="15.75">
      <c r="A2008" s="708" t="s">
        <v>77</v>
      </c>
      <c r="B2008" s="709"/>
      <c r="C2008" s="709"/>
      <c r="D2008" s="709"/>
      <c r="E2008" s="709"/>
      <c r="F2008" s="709"/>
      <c r="G2008" s="709"/>
      <c r="H2008" s="709"/>
      <c r="I2008" s="709"/>
      <c r="J2008" s="709"/>
      <c r="K2008" s="709"/>
      <c r="L2008" s="709"/>
      <c r="M2008" s="710"/>
    </row>
    <row r="2009" spans="1:13" s="10" customFormat="1" ht="15.75">
      <c r="A2009" s="708"/>
      <c r="B2009" s="709"/>
      <c r="C2009" s="709"/>
      <c r="D2009" s="709"/>
      <c r="E2009" s="709"/>
      <c r="F2009" s="709"/>
      <c r="G2009" s="709"/>
      <c r="H2009" s="709"/>
      <c r="I2009" s="709"/>
      <c r="J2009" s="709"/>
      <c r="K2009" s="709"/>
      <c r="L2009" s="709"/>
      <c r="M2009" s="710"/>
    </row>
    <row r="2010" spans="1:13" s="10" customFormat="1" ht="15.75">
      <c r="A2010" s="711" t="s">
        <v>78</v>
      </c>
      <c r="B2010" s="712"/>
      <c r="C2010" s="712"/>
      <c r="D2010" s="712"/>
      <c r="E2010" s="712"/>
      <c r="F2010" s="712"/>
      <c r="G2010" s="712"/>
      <c r="H2010" s="712"/>
      <c r="I2010" s="712"/>
      <c r="J2010" s="712"/>
      <c r="K2010" s="712"/>
      <c r="L2010" s="712"/>
      <c r="M2010" s="713"/>
    </row>
    <row r="2011" spans="1:13" s="10" customFormat="1" ht="15.75">
      <c r="A2011" s="711"/>
      <c r="B2011" s="712"/>
      <c r="C2011" s="712"/>
      <c r="D2011" s="712"/>
      <c r="E2011" s="712"/>
      <c r="F2011" s="712"/>
      <c r="G2011" s="712"/>
      <c r="H2011" s="712"/>
      <c r="I2011" s="712"/>
      <c r="J2011" s="712"/>
      <c r="K2011" s="712"/>
      <c r="L2011" s="712"/>
      <c r="M2011" s="713"/>
    </row>
    <row r="2012" spans="1:13" s="10" customFormat="1" ht="15.75">
      <c r="A2012" s="178"/>
      <c r="B2012" s="179"/>
      <c r="C2012" s="179"/>
      <c r="D2012" s="179"/>
      <c r="E2012" s="179"/>
      <c r="F2012" s="179"/>
      <c r="G2012" s="179"/>
      <c r="H2012" s="179"/>
      <c r="I2012" s="179"/>
      <c r="J2012" s="179"/>
      <c r="K2012" s="179"/>
      <c r="L2012" s="179"/>
      <c r="M2012" s="180"/>
    </row>
    <row r="2013" spans="1:13" s="10" customFormat="1" ht="15.75">
      <c r="A2013" s="159"/>
      <c r="B2013" s="55"/>
      <c r="C2013" s="55"/>
      <c r="D2013" s="55"/>
      <c r="E2013" s="55"/>
      <c r="F2013" s="55"/>
      <c r="G2013" s="55"/>
      <c r="H2013" s="55"/>
      <c r="I2013" s="55"/>
      <c r="J2013" s="55"/>
      <c r="K2013" s="55"/>
      <c r="L2013" s="55"/>
      <c r="M2013" s="58"/>
    </row>
    <row r="2014" spans="1:13" s="10" customFormat="1" ht="15.75">
      <c r="A2014" s="146"/>
      <c r="B2014" s="35"/>
      <c r="C2014" s="35"/>
      <c r="D2014" s="35" t="s">
        <v>70</v>
      </c>
      <c r="E2014" s="46"/>
      <c r="F2014" s="46"/>
      <c r="G2014" s="35"/>
      <c r="H2014" s="35"/>
      <c r="I2014" s="35"/>
      <c r="J2014" s="35"/>
      <c r="K2014" s="35"/>
      <c r="L2014" s="35"/>
      <c r="M2014" s="37"/>
    </row>
    <row r="2015" spans="1:13" s="10" customFormat="1" ht="15.75">
      <c r="A2015" s="146"/>
      <c r="B2015" s="35"/>
      <c r="C2015" s="35"/>
      <c r="D2015" s="160" t="s">
        <v>71</v>
      </c>
      <c r="E2015" s="35"/>
      <c r="F2015" s="35"/>
      <c r="G2015" s="160"/>
      <c r="H2015" s="160"/>
      <c r="I2015" s="160"/>
      <c r="J2015" s="35"/>
      <c r="K2015" s="35"/>
      <c r="L2015" s="35"/>
      <c r="M2015" s="37"/>
    </row>
    <row r="2016" spans="1:13" s="10" customFormat="1" ht="15.75">
      <c r="A2016" s="146"/>
      <c r="B2016" s="35"/>
      <c r="C2016" s="35"/>
      <c r="D2016" s="161" t="s">
        <v>79</v>
      </c>
      <c r="E2016" s="35"/>
      <c r="F2016" s="35"/>
      <c r="G2016" s="161"/>
      <c r="H2016" s="161"/>
      <c r="I2016" s="161"/>
      <c r="J2016" s="35"/>
      <c r="K2016" s="35"/>
      <c r="L2016" s="35"/>
      <c r="M2016" s="37"/>
    </row>
    <row r="2017" spans="1:13" s="10" customFormat="1" ht="15.75">
      <c r="A2017" s="162"/>
      <c r="B2017" s="55"/>
      <c r="C2017" s="55"/>
      <c r="D2017" s="35" t="s">
        <v>73</v>
      </c>
      <c r="E2017" s="35"/>
      <c r="F2017" s="35"/>
      <c r="G2017" s="35"/>
      <c r="H2017" s="35"/>
      <c r="I2017" s="35"/>
      <c r="J2017" s="55"/>
      <c r="K2017" s="55"/>
      <c r="L2017" s="55"/>
      <c r="M2017" s="58"/>
    </row>
    <row r="2018" spans="1:13" s="27" customFormat="1" ht="12.75">
      <c r="A2018" s="163"/>
      <c r="B2018" s="50"/>
      <c r="C2018" s="50"/>
      <c r="D2018" s="50"/>
      <c r="E2018" s="148"/>
      <c r="F2018" s="148"/>
      <c r="G2018" s="148"/>
      <c r="H2018" s="148"/>
      <c r="I2018" s="148"/>
      <c r="J2018" s="50"/>
      <c r="K2018" s="50"/>
      <c r="L2018" s="50"/>
      <c r="M2018" s="51"/>
    </row>
    <row r="2019" spans="1:13" s="167" customFormat="1" ht="12.75">
      <c r="A2019" s="164" t="s">
        <v>80</v>
      </c>
      <c r="B2019" s="165"/>
      <c r="C2019" s="165"/>
      <c r="D2019" s="166"/>
      <c r="E2019" s="166"/>
      <c r="F2019" s="166"/>
      <c r="G2019" s="166"/>
      <c r="H2019" s="166"/>
      <c r="I2019" s="714"/>
      <c r="J2019" s="714"/>
      <c r="K2019" s="714"/>
      <c r="L2019" s="714"/>
      <c r="M2019" s="715"/>
    </row>
    <row r="2020" spans="1:13" s="167" customFormat="1" ht="13.5" thickBot="1">
      <c r="A2020" s="168" t="s">
        <v>81</v>
      </c>
      <c r="B2020" s="169"/>
      <c r="C2020" s="169"/>
      <c r="D2020" s="170"/>
      <c r="E2020" s="170"/>
      <c r="F2020" s="170"/>
      <c r="G2020" s="170"/>
      <c r="H2020" s="170"/>
      <c r="I2020" s="716"/>
      <c r="J2020" s="716"/>
      <c r="K2020" s="716"/>
      <c r="L2020" s="716"/>
      <c r="M2020" s="717"/>
    </row>
    <row r="2021" spans="1:13">
      <c r="A2021" s="803"/>
      <c r="B2021" s="804"/>
      <c r="C2021" s="809"/>
      <c r="D2021" s="809"/>
      <c r="E2021" s="809"/>
      <c r="F2021" s="809"/>
      <c r="G2021" s="809"/>
      <c r="H2021" s="809"/>
      <c r="I2021" s="810"/>
      <c r="J2021" s="811" t="s">
        <v>7</v>
      </c>
      <c r="K2021" s="813"/>
      <c r="L2021" s="814"/>
      <c r="M2021" s="815"/>
    </row>
    <row r="2022" spans="1:13">
      <c r="A2022" s="805"/>
      <c r="B2022" s="806"/>
      <c r="C2022" s="819" t="s">
        <v>8</v>
      </c>
      <c r="D2022" s="819"/>
      <c r="E2022" s="819"/>
      <c r="F2022" s="819"/>
      <c r="G2022" s="819"/>
      <c r="H2022" s="819"/>
      <c r="I2022" s="820"/>
      <c r="J2022" s="812"/>
      <c r="K2022" s="816"/>
      <c r="L2022" s="817"/>
      <c r="M2022" s="818"/>
    </row>
    <row r="2023" spans="1:13">
      <c r="A2023" s="805"/>
      <c r="B2023" s="806"/>
      <c r="C2023" s="819" t="s">
        <v>0</v>
      </c>
      <c r="D2023" s="819"/>
      <c r="E2023" s="819"/>
      <c r="F2023" s="819"/>
      <c r="G2023" s="819"/>
      <c r="H2023" s="819"/>
      <c r="I2023" s="820"/>
      <c r="J2023" s="821" t="s">
        <v>9</v>
      </c>
      <c r="K2023" s="833"/>
      <c r="L2023" s="834"/>
      <c r="M2023" s="835"/>
    </row>
    <row r="2024" spans="1:13">
      <c r="A2024" s="805"/>
      <c r="B2024" s="806"/>
      <c r="C2024" s="819" t="s">
        <v>10</v>
      </c>
      <c r="D2024" s="819"/>
      <c r="E2024" s="819"/>
      <c r="F2024" s="819"/>
      <c r="G2024" s="819"/>
      <c r="H2024" s="819"/>
      <c r="I2024" s="820"/>
      <c r="J2024" s="822"/>
      <c r="K2024" s="836"/>
      <c r="L2024" s="837"/>
      <c r="M2024" s="838"/>
    </row>
    <row r="2025" spans="1:13">
      <c r="A2025" s="805"/>
      <c r="B2025" s="806"/>
      <c r="C2025" s="819" t="s">
        <v>11</v>
      </c>
      <c r="D2025" s="819"/>
      <c r="E2025" s="819"/>
      <c r="F2025" s="819"/>
      <c r="G2025" s="819"/>
      <c r="H2025" s="819"/>
      <c r="I2025" s="820"/>
      <c r="J2025" s="821" t="s">
        <v>12</v>
      </c>
      <c r="K2025" s="840"/>
      <c r="L2025" s="840" t="s">
        <v>13</v>
      </c>
      <c r="M2025" s="842"/>
    </row>
    <row r="2026" spans="1:13" ht="17.25" thickBot="1">
      <c r="A2026" s="807"/>
      <c r="B2026" s="808"/>
      <c r="C2026" s="2"/>
      <c r="D2026" s="2"/>
      <c r="E2026" s="2"/>
      <c r="F2026" s="2"/>
      <c r="G2026" s="2"/>
      <c r="H2026" s="2"/>
      <c r="I2026" s="3"/>
      <c r="J2026" s="839"/>
      <c r="K2026" s="841"/>
      <c r="L2026" s="841"/>
      <c r="M2026" s="843"/>
    </row>
    <row r="2027" spans="1:13" s="10" customFormat="1" ht="15.75">
      <c r="A2027" s="4"/>
      <c r="B2027" s="5"/>
      <c r="C2027" s="5"/>
      <c r="D2027" s="5"/>
      <c r="E2027" s="5"/>
      <c r="F2027" s="5"/>
      <c r="G2027" s="6"/>
      <c r="H2027" s="5"/>
      <c r="I2027" s="5"/>
      <c r="J2027" s="7" t="s">
        <v>14</v>
      </c>
      <c r="K2027" s="8"/>
      <c r="L2027" s="8"/>
      <c r="M2027" s="9"/>
    </row>
    <row r="2028" spans="1:13" s="10" customFormat="1" ht="15.75">
      <c r="A2028" s="11"/>
      <c r="B2028" s="12"/>
      <c r="C2028" s="12"/>
      <c r="D2028" s="12"/>
      <c r="E2028" s="12"/>
      <c r="F2028" s="12"/>
      <c r="G2028" s="13"/>
      <c r="H2028" s="12"/>
      <c r="I2028" s="12"/>
      <c r="J2028" s="14"/>
      <c r="K2028" s="15" t="s">
        <v>15</v>
      </c>
      <c r="L2028" s="15" t="s">
        <v>16</v>
      </c>
      <c r="M2028" s="16" t="s">
        <v>17</v>
      </c>
    </row>
    <row r="2029" spans="1:13" s="10" customFormat="1" ht="15.75">
      <c r="A2029" s="823" t="s">
        <v>18</v>
      </c>
      <c r="B2029" s="824"/>
      <c r="C2029" s="824"/>
      <c r="D2029" s="824"/>
      <c r="E2029" s="12" t="s">
        <v>19</v>
      </c>
      <c r="F2029" s="12"/>
      <c r="G2029" s="17"/>
      <c r="H2029" s="825" t="s">
        <v>20</v>
      </c>
      <c r="I2029" s="825"/>
      <c r="J2029" s="18" t="s">
        <v>19</v>
      </c>
      <c r="K2029" s="15"/>
      <c r="L2029" s="15"/>
      <c r="M2029" s="16"/>
    </row>
    <row r="2030" spans="1:13" s="10" customFormat="1" ht="15.75">
      <c r="A2030" s="19" t="s">
        <v>21</v>
      </c>
      <c r="B2030" s="20"/>
      <c r="C2030" s="826"/>
      <c r="D2030" s="826"/>
      <c r="E2030" s="187"/>
      <c r="F2030" s="21"/>
      <c r="G2030" s="20"/>
      <c r="H2030" s="17"/>
      <c r="I2030" s="22" t="s">
        <v>22</v>
      </c>
      <c r="J2030" s="23"/>
      <c r="K2030" s="187"/>
      <c r="L2030" s="187"/>
      <c r="M2030" s="24"/>
    </row>
    <row r="2031" spans="1:13" s="27" customFormat="1" ht="13.5" thickBot="1">
      <c r="A2031" s="25"/>
      <c r="B2031" s="26"/>
      <c r="C2031" s="188"/>
      <c r="D2031" s="188"/>
      <c r="E2031" s="188"/>
      <c r="F2031" s="188"/>
      <c r="G2031" s="26"/>
      <c r="H2031" s="188"/>
      <c r="I2031" s="26"/>
      <c r="J2031" s="188"/>
      <c r="K2031" s="827"/>
      <c r="L2031" s="827"/>
      <c r="M2031" s="828"/>
    </row>
    <row r="2032" spans="1:13" s="27" customFormat="1" ht="12.75">
      <c r="A2032" s="28"/>
      <c r="B2032" s="29"/>
      <c r="C2032" s="29"/>
      <c r="D2032" s="29"/>
      <c r="E2032" s="29"/>
      <c r="F2032" s="29"/>
      <c r="G2032" s="29"/>
      <c r="H2032" s="29"/>
      <c r="I2032" s="29"/>
      <c r="J2032" s="29"/>
      <c r="K2032" s="29"/>
      <c r="L2032" s="29"/>
      <c r="M2032" s="30"/>
    </row>
    <row r="2033" spans="1:13" s="10" customFormat="1" ht="15.75">
      <c r="A2033" s="31" t="s">
        <v>23</v>
      </c>
      <c r="B2033" s="32"/>
      <c r="C2033" s="33" t="s">
        <v>13</v>
      </c>
      <c r="D2033" s="34"/>
      <c r="E2033" s="35"/>
      <c r="F2033" s="35"/>
      <c r="G2033" s="36"/>
      <c r="H2033" s="36"/>
      <c r="I2033" s="36"/>
      <c r="J2033" s="36"/>
      <c r="K2033" s="36"/>
      <c r="L2033" s="36"/>
      <c r="M2033" s="37"/>
    </row>
    <row r="2034" spans="1:13" s="10" customFormat="1" ht="15.75">
      <c r="A2034" s="38" t="s">
        <v>24</v>
      </c>
      <c r="B2034" s="39"/>
      <c r="C2034" s="829" t="e">
        <f>+C1933</f>
        <v>#REF!</v>
      </c>
      <c r="D2034" s="829"/>
      <c r="E2034" s="829"/>
      <c r="F2034" s="829"/>
      <c r="G2034" s="829"/>
      <c r="H2034" s="829"/>
      <c r="I2034" s="829"/>
      <c r="J2034" s="829"/>
      <c r="K2034" s="829"/>
      <c r="L2034" s="829"/>
      <c r="M2034" s="830"/>
    </row>
    <row r="2035" spans="1:13" s="10" customFormat="1" ht="15.75">
      <c r="A2035" s="38"/>
      <c r="B2035" s="39"/>
      <c r="C2035" s="829"/>
      <c r="D2035" s="829"/>
      <c r="E2035" s="829"/>
      <c r="F2035" s="829"/>
      <c r="G2035" s="829"/>
      <c r="H2035" s="829"/>
      <c r="I2035" s="829"/>
      <c r="J2035" s="829"/>
      <c r="K2035" s="829"/>
      <c r="L2035" s="829"/>
      <c r="M2035" s="830"/>
    </row>
    <row r="2036" spans="1:13" s="27" customFormat="1" ht="12.75">
      <c r="A2036" s="40"/>
      <c r="B2036" s="41"/>
      <c r="C2036" s="42"/>
      <c r="D2036" s="42"/>
      <c r="E2036" s="42"/>
      <c r="F2036" s="42"/>
      <c r="G2036" s="42"/>
      <c r="H2036" s="42"/>
      <c r="I2036" s="42"/>
      <c r="J2036" s="42"/>
      <c r="K2036" s="42"/>
      <c r="L2036" s="42"/>
      <c r="M2036" s="43"/>
    </row>
    <row r="2037" spans="1:13" s="10" customFormat="1" ht="15.75">
      <c r="A2037" s="38" t="s">
        <v>25</v>
      </c>
      <c r="B2037" s="44"/>
      <c r="C2037" s="45"/>
      <c r="D2037" s="45"/>
      <c r="E2037" s="45"/>
      <c r="F2037" s="45"/>
      <c r="G2037" s="45"/>
      <c r="H2037" s="46"/>
      <c r="I2037" s="33" t="s">
        <v>26</v>
      </c>
      <c r="J2037" s="45"/>
      <c r="K2037" s="45"/>
      <c r="L2037" s="45"/>
      <c r="M2037" s="47"/>
    </row>
    <row r="2038" spans="1:13" s="27" customFormat="1" ht="12.75">
      <c r="A2038" s="40"/>
      <c r="B2038" s="41"/>
      <c r="C2038" s="42"/>
      <c r="D2038" s="42"/>
      <c r="E2038" s="42"/>
      <c r="F2038" s="42"/>
      <c r="G2038" s="42"/>
      <c r="H2038" s="42"/>
      <c r="I2038" s="42"/>
      <c r="J2038" s="42"/>
      <c r="K2038" s="42"/>
      <c r="L2038" s="42"/>
      <c r="M2038" s="43"/>
    </row>
    <row r="2039" spans="1:13" s="10" customFormat="1" ht="15.75">
      <c r="A2039" s="38" t="s">
        <v>27</v>
      </c>
      <c r="B2039" s="44"/>
      <c r="C2039" s="48"/>
      <c r="D2039" s="48"/>
      <c r="E2039" s="48"/>
      <c r="F2039" s="48"/>
      <c r="G2039" s="48"/>
      <c r="H2039" s="48"/>
      <c r="I2039" s="48"/>
      <c r="J2039" s="48"/>
      <c r="K2039" s="48"/>
      <c r="L2039" s="48"/>
      <c r="M2039" s="49"/>
    </row>
    <row r="2040" spans="1:13" s="27" customFormat="1" ht="12.75">
      <c r="A2040" s="40"/>
      <c r="B2040" s="41"/>
      <c r="C2040" s="50"/>
      <c r="D2040" s="50"/>
      <c r="E2040" s="50"/>
      <c r="F2040" s="50"/>
      <c r="G2040" s="50"/>
      <c r="H2040" s="50"/>
      <c r="I2040" s="50"/>
      <c r="J2040" s="50"/>
      <c r="K2040" s="50"/>
      <c r="L2040" s="50"/>
      <c r="M2040" s="51"/>
    </row>
    <row r="2041" spans="1:13" s="10" customFormat="1" ht="15.75">
      <c r="A2041" s="38" t="s">
        <v>28</v>
      </c>
      <c r="B2041" s="44"/>
      <c r="C2041" s="48"/>
      <c r="D2041" s="48"/>
      <c r="E2041" s="48"/>
      <c r="F2041" s="48"/>
      <c r="G2041" s="48"/>
      <c r="H2041" s="48"/>
      <c r="I2041" s="48"/>
      <c r="J2041" s="52" t="s">
        <v>29</v>
      </c>
      <c r="K2041" s="53"/>
      <c r="L2041" s="52" t="s">
        <v>13</v>
      </c>
      <c r="M2041" s="54"/>
    </row>
    <row r="2042" spans="1:13" s="27" customFormat="1" ht="12.75">
      <c r="A2042" s="40"/>
      <c r="B2042" s="41"/>
      <c r="C2042" s="50"/>
      <c r="D2042" s="50"/>
      <c r="E2042" s="50"/>
      <c r="F2042" s="50"/>
      <c r="G2042" s="50"/>
      <c r="H2042" s="50"/>
      <c r="I2042" s="50"/>
      <c r="J2042" s="50"/>
      <c r="K2042" s="50"/>
      <c r="L2042" s="50"/>
      <c r="M2042" s="51"/>
    </row>
    <row r="2043" spans="1:13" s="10" customFormat="1" ht="15.75">
      <c r="A2043" s="38" t="s">
        <v>30</v>
      </c>
      <c r="B2043" s="39"/>
      <c r="C2043" s="55"/>
      <c r="D2043" s="55"/>
      <c r="E2043" s="56"/>
      <c r="F2043" s="57"/>
      <c r="G2043" s="46"/>
      <c r="H2043" s="48"/>
      <c r="I2043" s="48"/>
      <c r="J2043" s="35"/>
      <c r="K2043" s="55"/>
      <c r="L2043" s="55"/>
      <c r="M2043" s="58"/>
    </row>
    <row r="2044" spans="1:13" s="10" customFormat="1" ht="15.75">
      <c r="A2044" s="59"/>
      <c r="B2044" s="60"/>
      <c r="C2044" s="189"/>
      <c r="D2044" s="189"/>
      <c r="E2044" s="831" t="s">
        <v>31</v>
      </c>
      <c r="F2044" s="832"/>
      <c r="G2044" s="832"/>
      <c r="H2044" s="189" t="s">
        <v>16</v>
      </c>
      <c r="I2044" s="189" t="s">
        <v>17</v>
      </c>
      <c r="J2044" s="61"/>
      <c r="K2044" s="189"/>
      <c r="L2044" s="189"/>
      <c r="M2044" s="62"/>
    </row>
    <row r="2045" spans="1:13" s="10" customFormat="1" ht="15.75">
      <c r="A2045" s="786" t="s">
        <v>32</v>
      </c>
      <c r="B2045" s="787"/>
      <c r="C2045" s="787"/>
      <c r="D2045" s="787"/>
      <c r="E2045" s="787"/>
      <c r="F2045" s="787"/>
      <c r="G2045" s="787"/>
      <c r="H2045" s="787"/>
      <c r="I2045" s="787"/>
      <c r="J2045" s="787"/>
      <c r="K2045" s="787"/>
      <c r="L2045" s="787"/>
      <c r="M2045" s="788"/>
    </row>
    <row r="2046" spans="1:13" s="27" customFormat="1" ht="13.5" thickBot="1">
      <c r="A2046" s="63"/>
      <c r="B2046" s="64"/>
      <c r="C2046" s="64"/>
      <c r="D2046" s="64"/>
      <c r="E2046" s="64"/>
      <c r="F2046" s="64"/>
      <c r="G2046" s="64"/>
      <c r="H2046" s="64"/>
      <c r="I2046" s="64"/>
      <c r="J2046" s="64"/>
      <c r="K2046" s="64"/>
      <c r="L2046" s="64"/>
      <c r="M2046" s="65"/>
    </row>
    <row r="2047" spans="1:13" s="10" customFormat="1" ht="32.25" thickBot="1">
      <c r="A2047" s="66" t="s">
        <v>1</v>
      </c>
      <c r="B2047" s="789" t="s">
        <v>33</v>
      </c>
      <c r="C2047" s="790"/>
      <c r="D2047" s="790"/>
      <c r="E2047" s="790"/>
      <c r="F2047" s="790"/>
      <c r="G2047" s="790"/>
      <c r="H2047" s="790"/>
      <c r="I2047" s="67"/>
      <c r="J2047" s="68" t="s">
        <v>34</v>
      </c>
      <c r="K2047" s="791" t="s">
        <v>35</v>
      </c>
      <c r="L2047" s="792"/>
      <c r="M2047" s="66" t="s">
        <v>36</v>
      </c>
    </row>
    <row r="2048" spans="1:13" s="10" customFormat="1" ht="33" customHeight="1" thickBot="1">
      <c r="A2048" s="69"/>
      <c r="B2048" s="793" t="e">
        <f>+#REF!</f>
        <v>#REF!</v>
      </c>
      <c r="C2048" s="794"/>
      <c r="D2048" s="794"/>
      <c r="E2048" s="794"/>
      <c r="F2048" s="794"/>
      <c r="G2048" s="794"/>
      <c r="H2048" s="794"/>
      <c r="I2048" s="795"/>
      <c r="J2048" s="70"/>
      <c r="K2048" s="796" t="e">
        <f>+#REF!</f>
        <v>#REF!</v>
      </c>
      <c r="L2048" s="797"/>
      <c r="M2048" s="71" t="e">
        <f>+#REF!</f>
        <v>#REF!</v>
      </c>
    </row>
    <row r="2049" spans="1:13" s="10" customFormat="1" ht="15.75">
      <c r="A2049" s="72"/>
      <c r="B2049" s="73"/>
      <c r="C2049" s="73"/>
      <c r="D2049" s="73"/>
      <c r="E2049" s="73"/>
      <c r="F2049" s="73"/>
      <c r="G2049" s="73"/>
      <c r="H2049" s="73"/>
      <c r="I2049" s="73"/>
      <c r="J2049" s="73"/>
      <c r="K2049" s="73"/>
      <c r="L2049" s="73"/>
      <c r="M2049" s="74"/>
    </row>
    <row r="2050" spans="1:13" s="10" customFormat="1" thickBot="1">
      <c r="A2050" s="75" t="s">
        <v>37</v>
      </c>
      <c r="B2050" s="76"/>
      <c r="C2050" s="76"/>
      <c r="D2050" s="76"/>
      <c r="E2050" s="76"/>
      <c r="F2050" s="76"/>
      <c r="G2050" s="76"/>
      <c r="H2050" s="76"/>
      <c r="I2050" s="76"/>
      <c r="J2050" s="76"/>
      <c r="K2050" s="76"/>
      <c r="L2050" s="76"/>
      <c r="M2050" s="77"/>
    </row>
    <row r="2051" spans="1:13" s="10" customFormat="1" thickBot="1">
      <c r="A2051" s="798" t="s">
        <v>33</v>
      </c>
      <c r="B2051" s="799"/>
      <c r="C2051" s="799"/>
      <c r="D2051" s="799"/>
      <c r="E2051" s="799"/>
      <c r="F2051" s="799"/>
      <c r="G2051" s="800"/>
      <c r="H2051" s="801" t="s">
        <v>38</v>
      </c>
      <c r="I2051" s="800"/>
      <c r="J2051" s="78" t="s">
        <v>39</v>
      </c>
      <c r="K2051" s="801" t="s">
        <v>40</v>
      </c>
      <c r="L2051" s="800"/>
      <c r="M2051" s="79" t="s">
        <v>41</v>
      </c>
    </row>
    <row r="2052" spans="1:13" s="10" customFormat="1" ht="15.75">
      <c r="A2052" s="779"/>
      <c r="B2052" s="780"/>
      <c r="C2052" s="780"/>
      <c r="D2052" s="780"/>
      <c r="E2052" s="780"/>
      <c r="F2052" s="780"/>
      <c r="G2052" s="781"/>
      <c r="H2052" s="782"/>
      <c r="I2052" s="783"/>
      <c r="J2052" s="80"/>
      <c r="K2052" s="784"/>
      <c r="L2052" s="785"/>
      <c r="M2052" s="81">
        <f t="shared" ref="M2052:M2057" si="26">+J2052*K2052</f>
        <v>0</v>
      </c>
    </row>
    <row r="2053" spans="1:13" s="10" customFormat="1" ht="15.75">
      <c r="A2053" s="770"/>
      <c r="B2053" s="771"/>
      <c r="C2053" s="771"/>
      <c r="D2053" s="771"/>
      <c r="E2053" s="771"/>
      <c r="F2053" s="771"/>
      <c r="G2053" s="772"/>
      <c r="H2053" s="768"/>
      <c r="I2053" s="768"/>
      <c r="J2053" s="80"/>
      <c r="K2053" s="769"/>
      <c r="L2053" s="769"/>
      <c r="M2053" s="81">
        <f t="shared" si="26"/>
        <v>0</v>
      </c>
    </row>
    <row r="2054" spans="1:13" s="10" customFormat="1" ht="15.75">
      <c r="A2054" s="770"/>
      <c r="B2054" s="771"/>
      <c r="C2054" s="771"/>
      <c r="D2054" s="771"/>
      <c r="E2054" s="771"/>
      <c r="F2054" s="771"/>
      <c r="G2054" s="772"/>
      <c r="H2054" s="768"/>
      <c r="I2054" s="768"/>
      <c r="J2054" s="80"/>
      <c r="K2054" s="769"/>
      <c r="L2054" s="769"/>
      <c r="M2054" s="81">
        <f t="shared" si="26"/>
        <v>0</v>
      </c>
    </row>
    <row r="2055" spans="1:13" s="10" customFormat="1" ht="15.75">
      <c r="A2055" s="770"/>
      <c r="B2055" s="771"/>
      <c r="C2055" s="771"/>
      <c r="D2055" s="771"/>
      <c r="E2055" s="771"/>
      <c r="F2055" s="771"/>
      <c r="G2055" s="772"/>
      <c r="H2055" s="768"/>
      <c r="I2055" s="768"/>
      <c r="J2055" s="82"/>
      <c r="K2055" s="769"/>
      <c r="L2055" s="769"/>
      <c r="M2055" s="81">
        <f t="shared" si="26"/>
        <v>0</v>
      </c>
    </row>
    <row r="2056" spans="1:13" s="10" customFormat="1" ht="15.75">
      <c r="A2056" s="770"/>
      <c r="B2056" s="771"/>
      <c r="C2056" s="771"/>
      <c r="D2056" s="802"/>
      <c r="E2056" s="771"/>
      <c r="F2056" s="771"/>
      <c r="G2056" s="772"/>
      <c r="H2056" s="768"/>
      <c r="I2056" s="768"/>
      <c r="J2056" s="82"/>
      <c r="K2056" s="769"/>
      <c r="L2056" s="769"/>
      <c r="M2056" s="81">
        <f t="shared" si="26"/>
        <v>0</v>
      </c>
    </row>
    <row r="2057" spans="1:13" s="10" customFormat="1" ht="15.75">
      <c r="A2057" s="766"/>
      <c r="B2057" s="767"/>
      <c r="C2057" s="767"/>
      <c r="D2057" s="83"/>
      <c r="E2057" s="84"/>
      <c r="F2057" s="84"/>
      <c r="G2057" s="85"/>
      <c r="H2057" s="768"/>
      <c r="I2057" s="768"/>
      <c r="J2057" s="86"/>
      <c r="K2057" s="769"/>
      <c r="L2057" s="769"/>
      <c r="M2057" s="81">
        <f t="shared" si="26"/>
        <v>0</v>
      </c>
    </row>
    <row r="2058" spans="1:13" s="10" customFormat="1" thickBot="1">
      <c r="A2058" s="770" t="s">
        <v>43</v>
      </c>
      <c r="B2058" s="771"/>
      <c r="C2058" s="771"/>
      <c r="D2058" s="771"/>
      <c r="E2058" s="771"/>
      <c r="F2058" s="771"/>
      <c r="G2058" s="772"/>
      <c r="H2058" s="773"/>
      <c r="I2058" s="774"/>
      <c r="J2058" s="87"/>
      <c r="K2058" s="775">
        <v>0.05</v>
      </c>
      <c r="L2058" s="776"/>
      <c r="M2058" s="88">
        <f>M2083*K2058</f>
        <v>1500</v>
      </c>
    </row>
    <row r="2059" spans="1:13" s="10" customFormat="1" thickBot="1">
      <c r="A2059" s="724" t="s">
        <v>44</v>
      </c>
      <c r="B2059" s="725"/>
      <c r="C2059" s="725"/>
      <c r="D2059" s="725"/>
      <c r="E2059" s="725"/>
      <c r="F2059" s="725"/>
      <c r="G2059" s="725"/>
      <c r="H2059" s="725"/>
      <c r="I2059" s="725"/>
      <c r="J2059" s="725"/>
      <c r="K2059" s="725"/>
      <c r="L2059" s="726"/>
      <c r="M2059" s="173">
        <f>SUM(M2052:M2058)</f>
        <v>1500</v>
      </c>
    </row>
    <row r="2060" spans="1:13" s="27" customFormat="1" ht="12.75">
      <c r="A2060" s="90"/>
      <c r="B2060" s="64"/>
      <c r="C2060" s="64"/>
      <c r="D2060" s="64"/>
      <c r="E2060" s="64"/>
      <c r="F2060" s="64"/>
      <c r="G2060" s="64"/>
      <c r="H2060" s="64"/>
      <c r="I2060" s="64"/>
      <c r="J2060" s="64"/>
      <c r="K2060" s="64"/>
      <c r="L2060" s="64"/>
      <c r="M2060" s="65"/>
    </row>
    <row r="2061" spans="1:13" s="10" customFormat="1" thickBot="1">
      <c r="A2061" s="91" t="s">
        <v>45</v>
      </c>
      <c r="B2061" s="92"/>
      <c r="C2061" s="92"/>
      <c r="D2061" s="92"/>
      <c r="E2061" s="92"/>
      <c r="F2061" s="92"/>
      <c r="G2061" s="92"/>
      <c r="H2061" s="92"/>
      <c r="I2061" s="92"/>
      <c r="J2061" s="92"/>
      <c r="K2061" s="92"/>
      <c r="L2061" s="92"/>
      <c r="M2061" s="93"/>
    </row>
    <row r="2062" spans="1:13" s="10" customFormat="1" ht="15.75">
      <c r="A2062" s="752" t="s">
        <v>33</v>
      </c>
      <c r="B2062" s="753"/>
      <c r="C2062" s="753"/>
      <c r="D2062" s="753"/>
      <c r="E2062" s="753"/>
      <c r="F2062" s="753"/>
      <c r="G2062" s="753"/>
      <c r="H2062" s="777"/>
      <c r="I2062" s="185" t="s">
        <v>35</v>
      </c>
      <c r="J2062" s="94" t="s">
        <v>36</v>
      </c>
      <c r="K2062" s="778" t="s">
        <v>46</v>
      </c>
      <c r="L2062" s="777"/>
      <c r="M2062" s="95" t="s">
        <v>41</v>
      </c>
    </row>
    <row r="2063" spans="1:13" s="10" customFormat="1" ht="15.75">
      <c r="A2063" s="738" t="s">
        <v>158</v>
      </c>
      <c r="B2063" s="739"/>
      <c r="C2063" s="739"/>
      <c r="D2063" s="739"/>
      <c r="E2063" s="739"/>
      <c r="F2063" s="739"/>
      <c r="G2063" s="739"/>
      <c r="H2063" s="740"/>
      <c r="I2063" s="53" t="s">
        <v>35</v>
      </c>
      <c r="J2063" s="98">
        <v>1</v>
      </c>
      <c r="K2063" s="741">
        <v>306500</v>
      </c>
      <c r="L2063" s="742"/>
      <c r="M2063" s="171">
        <f>+J2063*K2063</f>
        <v>306500</v>
      </c>
    </row>
    <row r="2064" spans="1:13" s="10" customFormat="1" ht="15.75">
      <c r="A2064" s="738" t="s">
        <v>212</v>
      </c>
      <c r="B2064" s="739"/>
      <c r="C2064" s="739"/>
      <c r="D2064" s="739"/>
      <c r="E2064" s="739"/>
      <c r="F2064" s="739"/>
      <c r="G2064" s="739"/>
      <c r="H2064" s="740"/>
      <c r="I2064" s="53" t="s">
        <v>53</v>
      </c>
      <c r="J2064" s="98">
        <v>445000</v>
      </c>
      <c r="K2064" s="741">
        <v>0.15</v>
      </c>
      <c r="L2064" s="742"/>
      <c r="M2064" s="171">
        <f>+J2064*K2064</f>
        <v>66750</v>
      </c>
    </row>
    <row r="2065" spans="1:13" s="10" customFormat="1" ht="15.75">
      <c r="A2065" s="738"/>
      <c r="B2065" s="739"/>
      <c r="C2065" s="739"/>
      <c r="D2065" s="739"/>
      <c r="E2065" s="739"/>
      <c r="F2065" s="739"/>
      <c r="G2065" s="739"/>
      <c r="H2065" s="740"/>
      <c r="I2065" s="53"/>
      <c r="J2065" s="98"/>
      <c r="K2065" s="741"/>
      <c r="L2065" s="742"/>
      <c r="M2065" s="171">
        <f>+J2065*K2065</f>
        <v>0</v>
      </c>
    </row>
    <row r="2066" spans="1:13" s="10" customFormat="1" ht="15.75">
      <c r="A2066" s="738"/>
      <c r="B2066" s="739"/>
      <c r="C2066" s="739"/>
      <c r="D2066" s="739"/>
      <c r="E2066" s="739"/>
      <c r="F2066" s="739"/>
      <c r="G2066" s="739"/>
      <c r="H2066" s="740"/>
      <c r="I2066" s="53"/>
      <c r="J2066" s="98"/>
      <c r="K2066" s="741"/>
      <c r="L2066" s="742"/>
      <c r="M2066" s="171">
        <f>+J2066*K2066</f>
        <v>0</v>
      </c>
    </row>
    <row r="2067" spans="1:13" s="10" customFormat="1" ht="15.75">
      <c r="A2067" s="738"/>
      <c r="B2067" s="739"/>
      <c r="C2067" s="739"/>
      <c r="D2067" s="739"/>
      <c r="E2067" s="739"/>
      <c r="F2067" s="739"/>
      <c r="G2067" s="739"/>
      <c r="H2067" s="740"/>
      <c r="I2067" s="53"/>
      <c r="J2067" s="98"/>
      <c r="K2067" s="741"/>
      <c r="L2067" s="742"/>
      <c r="M2067" s="171">
        <f>+J2067*K2067</f>
        <v>0</v>
      </c>
    </row>
    <row r="2068" spans="1:13" s="10" customFormat="1" thickBot="1">
      <c r="A2068" s="743"/>
      <c r="B2068" s="744"/>
      <c r="C2068" s="744"/>
      <c r="D2068" s="744"/>
      <c r="E2068" s="744"/>
      <c r="F2068" s="744"/>
      <c r="G2068" s="744"/>
      <c r="H2068" s="745"/>
      <c r="I2068" s="102"/>
      <c r="J2068" s="103"/>
      <c r="K2068" s="741"/>
      <c r="L2068" s="742"/>
      <c r="M2068" s="172"/>
    </row>
    <row r="2069" spans="1:13" s="10" customFormat="1" thickBot="1">
      <c r="A2069" s="724" t="s">
        <v>44</v>
      </c>
      <c r="B2069" s="725"/>
      <c r="C2069" s="725"/>
      <c r="D2069" s="725"/>
      <c r="E2069" s="725"/>
      <c r="F2069" s="725"/>
      <c r="G2069" s="725"/>
      <c r="H2069" s="725"/>
      <c r="I2069" s="725"/>
      <c r="J2069" s="725"/>
      <c r="K2069" s="725"/>
      <c r="L2069" s="726"/>
      <c r="M2069" s="173">
        <f>SUM(M2063:M2068)</f>
        <v>373250</v>
      </c>
    </row>
    <row r="2070" spans="1:13" s="27" customFormat="1" ht="12.75">
      <c r="A2070" s="63"/>
      <c r="B2070" s="64"/>
      <c r="C2070" s="64"/>
      <c r="D2070" s="64"/>
      <c r="E2070" s="64"/>
      <c r="F2070" s="64"/>
      <c r="G2070" s="64"/>
      <c r="H2070" s="64"/>
      <c r="I2070" s="64"/>
      <c r="J2070" s="64"/>
      <c r="K2070" s="64"/>
      <c r="L2070" s="64"/>
      <c r="M2070" s="65"/>
    </row>
    <row r="2071" spans="1:13" s="10" customFormat="1" thickBot="1">
      <c r="A2071" s="91" t="s">
        <v>47</v>
      </c>
      <c r="B2071" s="92"/>
      <c r="C2071" s="92"/>
      <c r="D2071" s="92"/>
      <c r="E2071" s="92"/>
      <c r="F2071" s="92"/>
      <c r="G2071" s="92"/>
      <c r="H2071" s="92"/>
      <c r="I2071" s="92"/>
      <c r="J2071" s="92"/>
      <c r="K2071" s="92"/>
      <c r="L2071" s="92"/>
      <c r="M2071" s="93"/>
    </row>
    <row r="2072" spans="1:13" s="10" customFormat="1" ht="15.75">
      <c r="A2072" s="727" t="s">
        <v>48</v>
      </c>
      <c r="B2072" s="728"/>
      <c r="C2072" s="728"/>
      <c r="D2072" s="728"/>
      <c r="E2072" s="728"/>
      <c r="F2072" s="729"/>
      <c r="G2072" s="106" t="s">
        <v>35</v>
      </c>
      <c r="H2072" s="107" t="s">
        <v>49</v>
      </c>
      <c r="I2072" s="108" t="s">
        <v>50</v>
      </c>
      <c r="J2072" s="106" t="s">
        <v>51</v>
      </c>
      <c r="K2072" s="730" t="s">
        <v>52</v>
      </c>
      <c r="L2072" s="729"/>
      <c r="M2072" s="109" t="s">
        <v>41</v>
      </c>
    </row>
    <row r="2073" spans="1:13" s="10" customFormat="1" ht="15.75">
      <c r="A2073" s="731" t="s">
        <v>155</v>
      </c>
      <c r="B2073" s="732"/>
      <c r="C2073" s="732"/>
      <c r="D2073" s="732"/>
      <c r="E2073" s="732"/>
      <c r="F2073" s="733"/>
      <c r="G2073" s="110">
        <v>1</v>
      </c>
      <c r="H2073" s="86">
        <v>1</v>
      </c>
      <c r="I2073" s="111">
        <v>1</v>
      </c>
      <c r="J2073" s="86">
        <f>+H2073*I2073</f>
        <v>1</v>
      </c>
      <c r="K2073" s="734">
        <v>12000</v>
      </c>
      <c r="L2073" s="735"/>
      <c r="M2073" s="112">
        <f>J2073*K2073</f>
        <v>12000</v>
      </c>
    </row>
    <row r="2074" spans="1:13" s="10" customFormat="1" ht="15.75">
      <c r="A2074" s="113"/>
      <c r="B2074" s="114"/>
      <c r="C2074" s="114"/>
      <c r="D2074" s="114"/>
      <c r="E2074" s="114"/>
      <c r="F2074" s="114"/>
      <c r="G2074" s="115"/>
      <c r="H2074" s="86"/>
      <c r="I2074" s="86"/>
      <c r="J2074" s="86"/>
      <c r="K2074" s="116"/>
      <c r="L2074" s="117"/>
      <c r="M2074" s="118"/>
    </row>
    <row r="2075" spans="1:13" s="10" customFormat="1" thickBot="1">
      <c r="A2075" s="181"/>
      <c r="B2075" s="182"/>
      <c r="C2075" s="182"/>
      <c r="D2075" s="182"/>
      <c r="E2075" s="182"/>
      <c r="F2075" s="182"/>
      <c r="G2075" s="119"/>
      <c r="H2075" s="119"/>
      <c r="I2075" s="119"/>
      <c r="J2075" s="119"/>
      <c r="K2075" s="736"/>
      <c r="L2075" s="737"/>
      <c r="M2075" s="120"/>
    </row>
    <row r="2076" spans="1:13" s="10" customFormat="1" thickBot="1">
      <c r="A2076" s="756" t="s">
        <v>44</v>
      </c>
      <c r="B2076" s="750"/>
      <c r="C2076" s="750"/>
      <c r="D2076" s="750"/>
      <c r="E2076" s="750"/>
      <c r="F2076" s="750"/>
      <c r="G2076" s="750"/>
      <c r="H2076" s="750"/>
      <c r="I2076" s="750"/>
      <c r="J2076" s="750"/>
      <c r="K2076" s="750"/>
      <c r="L2076" s="751"/>
      <c r="M2076" s="174">
        <f>SUM(M2073:M2075)</f>
        <v>12000</v>
      </c>
    </row>
    <row r="2077" spans="1:13" s="27" customFormat="1" ht="12.75">
      <c r="A2077" s="63"/>
      <c r="B2077" s="64"/>
      <c r="C2077" s="64"/>
      <c r="D2077" s="64"/>
      <c r="E2077" s="64"/>
      <c r="F2077" s="64"/>
      <c r="G2077" s="64"/>
      <c r="H2077" s="64"/>
      <c r="I2077" s="64"/>
      <c r="J2077" s="64"/>
      <c r="K2077" s="64"/>
      <c r="L2077" s="64"/>
      <c r="M2077" s="65"/>
    </row>
    <row r="2078" spans="1:13" s="10" customFormat="1" thickBot="1">
      <c r="A2078" s="91" t="s">
        <v>54</v>
      </c>
      <c r="B2078" s="92"/>
      <c r="C2078" s="92"/>
      <c r="D2078" s="92"/>
      <c r="E2078" s="92"/>
      <c r="F2078" s="92"/>
      <c r="G2078" s="92"/>
      <c r="H2078" s="92"/>
      <c r="I2078" s="92"/>
      <c r="J2078" s="92"/>
      <c r="K2078" s="92"/>
      <c r="L2078" s="92"/>
      <c r="M2078" s="93"/>
    </row>
    <row r="2079" spans="1:13" s="10" customFormat="1" ht="31.5">
      <c r="A2079" s="757" t="s">
        <v>55</v>
      </c>
      <c r="B2079" s="758"/>
      <c r="C2079" s="758"/>
      <c r="D2079" s="758"/>
      <c r="E2079" s="758"/>
      <c r="F2079" s="758"/>
      <c r="G2079" s="758"/>
      <c r="H2079" s="106" t="s">
        <v>56</v>
      </c>
      <c r="I2079" s="108" t="s">
        <v>57</v>
      </c>
      <c r="J2079" s="107" t="s">
        <v>58</v>
      </c>
      <c r="K2079" s="759" t="s">
        <v>40</v>
      </c>
      <c r="L2079" s="760"/>
      <c r="M2079" s="122" t="s">
        <v>41</v>
      </c>
    </row>
    <row r="2080" spans="1:13" s="10" customFormat="1" ht="15.75">
      <c r="A2080" s="761" t="s">
        <v>59</v>
      </c>
      <c r="B2080" s="762"/>
      <c r="C2080" s="762"/>
      <c r="D2080" s="762"/>
      <c r="E2080" s="762"/>
      <c r="F2080" s="762"/>
      <c r="G2080" s="763"/>
      <c r="H2080" s="123">
        <v>38918.91891891892</v>
      </c>
      <c r="I2080" s="124">
        <v>1.85</v>
      </c>
      <c r="J2080" s="125">
        <f>+H2080*I2080</f>
        <v>72000</v>
      </c>
      <c r="K2080" s="764">
        <v>4</v>
      </c>
      <c r="L2080" s="765"/>
      <c r="M2080" s="126">
        <f>J2080/K2080</f>
        <v>18000</v>
      </c>
    </row>
    <row r="2081" spans="1:13" s="10" customFormat="1" ht="15.75">
      <c r="A2081" s="761" t="s">
        <v>60</v>
      </c>
      <c r="B2081" s="762"/>
      <c r="C2081" s="762"/>
      <c r="D2081" s="762"/>
      <c r="E2081" s="762"/>
      <c r="F2081" s="762"/>
      <c r="G2081" s="763"/>
      <c r="H2081" s="123">
        <v>25945.945945945947</v>
      </c>
      <c r="I2081" s="124">
        <v>1.85</v>
      </c>
      <c r="J2081" s="125">
        <f>+H2081*I2081</f>
        <v>48000.000000000007</v>
      </c>
      <c r="K2081" s="764">
        <f>+K2080</f>
        <v>4</v>
      </c>
      <c r="L2081" s="765"/>
      <c r="M2081" s="126">
        <f>J2081/K2081</f>
        <v>12000.000000000002</v>
      </c>
    </row>
    <row r="2082" spans="1:13" s="10" customFormat="1" thickBot="1">
      <c r="A2082" s="748"/>
      <c r="B2082" s="749"/>
      <c r="C2082" s="749"/>
      <c r="D2082" s="749"/>
      <c r="E2082" s="749"/>
      <c r="F2082" s="749"/>
      <c r="G2082" s="749"/>
      <c r="H2082" s="119"/>
      <c r="I2082" s="119"/>
      <c r="J2082" s="119"/>
      <c r="K2082" s="736"/>
      <c r="L2082" s="737"/>
      <c r="M2082" s="120"/>
    </row>
    <row r="2083" spans="1:13" s="10" customFormat="1" thickBot="1">
      <c r="A2083" s="724" t="s">
        <v>44</v>
      </c>
      <c r="B2083" s="725"/>
      <c r="C2083" s="725"/>
      <c r="D2083" s="725"/>
      <c r="E2083" s="725"/>
      <c r="F2083" s="725"/>
      <c r="G2083" s="725"/>
      <c r="H2083" s="750"/>
      <c r="I2083" s="750"/>
      <c r="J2083" s="750"/>
      <c r="K2083" s="750"/>
      <c r="L2083" s="751"/>
      <c r="M2083" s="174">
        <f>SUM(M2080:M2082)</f>
        <v>30000</v>
      </c>
    </row>
    <row r="2084" spans="1:13" s="27" customFormat="1" ht="13.5" thickBot="1">
      <c r="A2084" s="63"/>
      <c r="B2084" s="64"/>
      <c r="C2084" s="64"/>
      <c r="D2084" s="64"/>
      <c r="E2084" s="64"/>
      <c r="F2084" s="64"/>
      <c r="G2084" s="64"/>
      <c r="H2084" s="64"/>
      <c r="I2084" s="64"/>
      <c r="J2084" s="64"/>
      <c r="K2084" s="64"/>
      <c r="L2084" s="64"/>
      <c r="M2084" s="65"/>
    </row>
    <row r="2085" spans="1:13" s="10" customFormat="1" thickBot="1">
      <c r="A2085" s="724" t="s">
        <v>61</v>
      </c>
      <c r="B2085" s="725"/>
      <c r="C2085" s="725"/>
      <c r="D2085" s="725"/>
      <c r="E2085" s="725"/>
      <c r="F2085" s="725"/>
      <c r="G2085" s="725"/>
      <c r="H2085" s="725"/>
      <c r="I2085" s="725"/>
      <c r="J2085" s="725"/>
      <c r="K2085" s="725"/>
      <c r="L2085" s="726"/>
      <c r="M2085" s="175">
        <f>M2059+M2069+M2076+M2083</f>
        <v>416750</v>
      </c>
    </row>
    <row r="2086" spans="1:13" s="27" customFormat="1" ht="12.75">
      <c r="A2086" s="63"/>
      <c r="B2086" s="64"/>
      <c r="C2086" s="64"/>
      <c r="D2086" s="64"/>
      <c r="E2086" s="64"/>
      <c r="F2086" s="64"/>
      <c r="G2086" s="64"/>
      <c r="H2086" s="64"/>
      <c r="I2086" s="64"/>
      <c r="J2086" s="64"/>
      <c r="K2086" s="64"/>
      <c r="L2086" s="64"/>
      <c r="M2086" s="65"/>
    </row>
    <row r="2087" spans="1:13" s="10" customFormat="1" thickBot="1">
      <c r="A2087" s="91" t="s">
        <v>62</v>
      </c>
      <c r="B2087" s="92"/>
      <c r="C2087" s="92"/>
      <c r="D2087" s="92"/>
      <c r="E2087" s="92"/>
      <c r="F2087" s="92"/>
      <c r="G2087" s="92"/>
      <c r="H2087" s="92"/>
      <c r="I2087" s="92"/>
      <c r="J2087" s="92"/>
      <c r="K2087" s="92"/>
      <c r="L2087" s="92"/>
      <c r="M2087" s="93"/>
    </row>
    <row r="2088" spans="1:13" s="10" customFormat="1" ht="15.75">
      <c r="A2088" s="752" t="s">
        <v>63</v>
      </c>
      <c r="B2088" s="753"/>
      <c r="C2088" s="753"/>
      <c r="D2088" s="753"/>
      <c r="E2088" s="753"/>
      <c r="F2088" s="753"/>
      <c r="G2088" s="753"/>
      <c r="H2088" s="183"/>
      <c r="I2088" s="184"/>
      <c r="J2088" s="128" t="s">
        <v>64</v>
      </c>
      <c r="K2088" s="754" t="s">
        <v>65</v>
      </c>
      <c r="L2088" s="755"/>
      <c r="M2088" s="129"/>
    </row>
    <row r="2089" spans="1:13" s="10" customFormat="1" ht="15.75">
      <c r="A2089" s="718" t="s">
        <v>66</v>
      </c>
      <c r="B2089" s="719"/>
      <c r="C2089" s="719"/>
      <c r="D2089" s="719"/>
      <c r="E2089" s="719"/>
      <c r="F2089" s="719"/>
      <c r="G2089" s="719"/>
      <c r="H2089" s="130"/>
      <c r="I2089" s="131"/>
      <c r="J2089" s="132">
        <v>0.25</v>
      </c>
      <c r="K2089" s="720">
        <f>M2085*J2089</f>
        <v>104187.5</v>
      </c>
      <c r="L2089" s="721"/>
      <c r="M2089" s="133"/>
    </row>
    <row r="2090" spans="1:13" s="10" customFormat="1" ht="15.75">
      <c r="A2090" s="134" t="s">
        <v>67</v>
      </c>
      <c r="B2090" s="135"/>
      <c r="C2090" s="135"/>
      <c r="D2090" s="135"/>
      <c r="E2090" s="135"/>
      <c r="F2090" s="135"/>
      <c r="G2090" s="135"/>
      <c r="H2090" s="130"/>
      <c r="I2090" s="131"/>
      <c r="J2090" s="132">
        <v>0</v>
      </c>
      <c r="K2090" s="720">
        <f>M2085*J2090</f>
        <v>0</v>
      </c>
      <c r="L2090" s="721"/>
      <c r="M2090" s="133"/>
    </row>
    <row r="2091" spans="1:13" s="10" customFormat="1" thickBot="1">
      <c r="A2091" s="136" t="s">
        <v>68</v>
      </c>
      <c r="B2091" s="137"/>
      <c r="C2091" s="137"/>
      <c r="D2091" s="137"/>
      <c r="E2091" s="137"/>
      <c r="F2091" s="137"/>
      <c r="G2091" s="137"/>
      <c r="H2091" s="138"/>
      <c r="I2091" s="139"/>
      <c r="J2091" s="140">
        <v>0.05</v>
      </c>
      <c r="K2091" s="722">
        <f>M2085*J2091</f>
        <v>20837.5</v>
      </c>
      <c r="L2091" s="723"/>
      <c r="M2091" s="133"/>
    </row>
    <row r="2092" spans="1:13" s="10" customFormat="1" thickBot="1">
      <c r="A2092" s="724" t="s">
        <v>44</v>
      </c>
      <c r="B2092" s="725"/>
      <c r="C2092" s="725"/>
      <c r="D2092" s="725"/>
      <c r="E2092" s="725"/>
      <c r="F2092" s="725"/>
      <c r="G2092" s="725"/>
      <c r="H2092" s="725"/>
      <c r="I2092" s="725"/>
      <c r="J2092" s="725"/>
      <c r="K2092" s="725"/>
      <c r="L2092" s="726"/>
      <c r="M2092" s="141">
        <f>K2089+K2090+K2091</f>
        <v>125025</v>
      </c>
    </row>
    <row r="2093" spans="1:13" s="27" customFormat="1" ht="13.5" thickBot="1">
      <c r="A2093" s="63"/>
      <c r="B2093" s="64"/>
      <c r="C2093" s="64"/>
      <c r="D2093" s="64"/>
      <c r="E2093" s="64"/>
      <c r="F2093" s="64"/>
      <c r="G2093" s="64"/>
      <c r="H2093" s="64"/>
      <c r="I2093" s="64"/>
      <c r="J2093" s="64"/>
      <c r="K2093" s="64"/>
      <c r="L2093" s="64"/>
      <c r="M2093" s="65"/>
    </row>
    <row r="2094" spans="1:13" s="10" customFormat="1" thickBot="1">
      <c r="A2094" s="724" t="s">
        <v>69</v>
      </c>
      <c r="B2094" s="725"/>
      <c r="C2094" s="725"/>
      <c r="D2094" s="725"/>
      <c r="E2094" s="725"/>
      <c r="F2094" s="725"/>
      <c r="G2094" s="725"/>
      <c r="H2094" s="725"/>
      <c r="I2094" s="725"/>
      <c r="J2094" s="725"/>
      <c r="K2094" s="725"/>
      <c r="L2094" s="726"/>
      <c r="M2094" s="142">
        <f>M2085+M2092</f>
        <v>541775</v>
      </c>
    </row>
    <row r="2095" spans="1:13" s="10" customFormat="1" ht="15.75">
      <c r="A2095" s="143"/>
      <c r="B2095" s="144"/>
      <c r="C2095" s="144"/>
      <c r="D2095" s="144"/>
      <c r="E2095" s="144"/>
      <c r="F2095" s="144"/>
      <c r="G2095" s="144"/>
      <c r="H2095" s="144"/>
      <c r="I2095" s="144"/>
      <c r="J2095" s="144"/>
      <c r="K2095" s="144"/>
      <c r="L2095" s="144"/>
      <c r="M2095" s="145"/>
    </row>
    <row r="2096" spans="1:13" s="10" customFormat="1" ht="15.75">
      <c r="A2096" s="146"/>
      <c r="B2096" s="35"/>
      <c r="C2096" s="35"/>
      <c r="D2096" s="35"/>
      <c r="E2096" s="35"/>
      <c r="F2096" s="35"/>
      <c r="G2096" s="35"/>
      <c r="H2096" s="35"/>
      <c r="I2096" s="35"/>
      <c r="J2096" s="35"/>
      <c r="K2096" s="35"/>
      <c r="L2096" s="35"/>
      <c r="M2096" s="37"/>
    </row>
    <row r="2097" spans="1:13" s="10" customFormat="1" ht="15.75">
      <c r="A2097" s="146"/>
      <c r="B2097" s="35"/>
      <c r="C2097" s="35"/>
      <c r="D2097" s="46" t="s">
        <v>70</v>
      </c>
      <c r="E2097" s="46"/>
      <c r="F2097" s="46"/>
      <c r="G2097" s="46"/>
      <c r="H2097" s="46"/>
      <c r="I2097" s="46"/>
      <c r="J2097" s="35"/>
      <c r="K2097" s="35"/>
      <c r="L2097" s="35"/>
      <c r="M2097" s="37"/>
    </row>
    <row r="2098" spans="1:13" s="10" customFormat="1" ht="15.75">
      <c r="A2098" s="146"/>
      <c r="B2098" s="35"/>
      <c r="C2098" s="35"/>
      <c r="D2098" s="35" t="s">
        <v>71</v>
      </c>
      <c r="E2098" s="35"/>
      <c r="F2098" s="35"/>
      <c r="G2098" s="35"/>
      <c r="H2098" s="35"/>
      <c r="I2098" s="35"/>
      <c r="J2098" s="35"/>
      <c r="K2098" s="35"/>
      <c r="L2098" s="35"/>
      <c r="M2098" s="37"/>
    </row>
    <row r="2099" spans="1:13" s="10" customFormat="1" ht="15.75">
      <c r="A2099" s="146"/>
      <c r="B2099" s="35"/>
      <c r="C2099" s="35"/>
      <c r="D2099" s="35" t="s">
        <v>72</v>
      </c>
      <c r="E2099" s="35"/>
      <c r="F2099" s="35"/>
      <c r="G2099" s="35"/>
      <c r="H2099" s="35"/>
      <c r="I2099" s="35"/>
      <c r="J2099" s="35"/>
      <c r="K2099" s="35"/>
      <c r="L2099" s="35"/>
      <c r="M2099" s="37"/>
    </row>
    <row r="2100" spans="1:13" s="10" customFormat="1" ht="15.75">
      <c r="A2100" s="146"/>
      <c r="B2100" s="35"/>
      <c r="C2100" s="35"/>
      <c r="D2100" s="35" t="s">
        <v>73</v>
      </c>
      <c r="E2100" s="35"/>
      <c r="F2100" s="35"/>
      <c r="G2100" s="35"/>
      <c r="H2100" s="35"/>
      <c r="I2100" s="35"/>
      <c r="J2100" s="35"/>
      <c r="K2100" s="35"/>
      <c r="L2100" s="35"/>
      <c r="M2100" s="37"/>
    </row>
    <row r="2101" spans="1:13" s="27" customFormat="1" ht="13.5" thickBot="1">
      <c r="A2101" s="147"/>
      <c r="B2101" s="148"/>
      <c r="C2101" s="148"/>
      <c r="D2101" s="148"/>
      <c r="E2101" s="148" t="s">
        <v>74</v>
      </c>
      <c r="F2101" s="148"/>
      <c r="G2101" s="148"/>
      <c r="H2101" s="148"/>
      <c r="I2101" s="148"/>
      <c r="J2101" s="148"/>
      <c r="K2101" s="148"/>
      <c r="L2101" s="148"/>
      <c r="M2101" s="149"/>
    </row>
    <row r="2102" spans="1:13" s="10" customFormat="1" ht="15.75">
      <c r="A2102" s="150" t="s">
        <v>75</v>
      </c>
      <c r="B2102" s="151"/>
      <c r="C2102" s="151"/>
      <c r="D2102" s="151"/>
      <c r="E2102" s="151"/>
      <c r="F2102" s="151"/>
      <c r="G2102" s="151"/>
      <c r="H2102" s="151"/>
      <c r="I2102" s="151"/>
      <c r="J2102" s="151"/>
      <c r="K2102" s="151"/>
      <c r="L2102" s="151"/>
      <c r="M2102" s="152"/>
    </row>
    <row r="2103" spans="1:13" s="10" customFormat="1" ht="15.75">
      <c r="A2103" s="153"/>
      <c r="B2103" s="154"/>
      <c r="C2103" s="154"/>
      <c r="D2103" s="154"/>
      <c r="E2103" s="154"/>
      <c r="F2103" s="154"/>
      <c r="G2103" s="154"/>
      <c r="H2103" s="154"/>
      <c r="I2103" s="154"/>
      <c r="J2103" s="154"/>
      <c r="K2103" s="154"/>
      <c r="L2103" s="154"/>
      <c r="M2103" s="155"/>
    </row>
    <row r="2104" spans="1:13" s="10" customFormat="1" ht="15.75">
      <c r="A2104" s="153"/>
      <c r="B2104" s="154"/>
      <c r="C2104" s="154"/>
      <c r="D2104" s="154"/>
      <c r="E2104" s="154"/>
      <c r="F2104" s="154"/>
      <c r="G2104" s="154"/>
      <c r="H2104" s="154"/>
      <c r="I2104" s="154"/>
      <c r="J2104" s="154"/>
      <c r="K2104" s="154"/>
      <c r="L2104" s="154"/>
      <c r="M2104" s="155"/>
    </row>
    <row r="2105" spans="1:13" s="10" customFormat="1" ht="15.75">
      <c r="A2105" s="153"/>
      <c r="B2105" s="154"/>
      <c r="C2105" s="154"/>
      <c r="D2105" s="154"/>
      <c r="E2105" s="154"/>
      <c r="F2105" s="154"/>
      <c r="G2105" s="154"/>
      <c r="H2105" s="154"/>
      <c r="I2105" s="154"/>
      <c r="J2105" s="154"/>
      <c r="K2105" s="154"/>
      <c r="L2105" s="154"/>
      <c r="M2105" s="155"/>
    </row>
    <row r="2106" spans="1:13" s="10" customFormat="1" thickBot="1">
      <c r="A2106" s="156"/>
      <c r="B2106" s="157"/>
      <c r="C2106" s="157"/>
      <c r="D2106" s="157"/>
      <c r="E2106" s="157"/>
      <c r="F2106" s="157"/>
      <c r="G2106" s="157"/>
      <c r="H2106" s="157"/>
      <c r="I2106" s="157"/>
      <c r="J2106" s="157"/>
      <c r="K2106" s="157"/>
      <c r="L2106" s="157"/>
      <c r="M2106" s="158"/>
    </row>
    <row r="2107" spans="1:13" s="27" customFormat="1" ht="12.75">
      <c r="A2107" s="147"/>
      <c r="B2107" s="148"/>
      <c r="C2107" s="148"/>
      <c r="D2107" s="148"/>
      <c r="E2107" s="148"/>
      <c r="F2107" s="148"/>
      <c r="G2107" s="148"/>
      <c r="H2107" s="148"/>
      <c r="I2107" s="148"/>
      <c r="J2107" s="148"/>
      <c r="K2107" s="148"/>
      <c r="L2107" s="148"/>
      <c r="M2107" s="149"/>
    </row>
    <row r="2108" spans="1:13" s="10" customFormat="1" ht="15.75">
      <c r="A2108" s="159" t="s">
        <v>76</v>
      </c>
      <c r="B2108" s="55"/>
      <c r="C2108" s="55"/>
      <c r="D2108" s="55"/>
      <c r="E2108" s="55"/>
      <c r="F2108" s="55"/>
      <c r="G2108" s="55"/>
      <c r="H2108" s="55"/>
      <c r="I2108" s="55"/>
      <c r="J2108" s="55"/>
      <c r="K2108" s="55"/>
      <c r="L2108" s="55"/>
      <c r="M2108" s="58"/>
    </row>
    <row r="2109" spans="1:13" s="10" customFormat="1" ht="15.75">
      <c r="A2109" s="708" t="s">
        <v>77</v>
      </c>
      <c r="B2109" s="709"/>
      <c r="C2109" s="709"/>
      <c r="D2109" s="709"/>
      <c r="E2109" s="709"/>
      <c r="F2109" s="709"/>
      <c r="G2109" s="709"/>
      <c r="H2109" s="709"/>
      <c r="I2109" s="709"/>
      <c r="J2109" s="709"/>
      <c r="K2109" s="709"/>
      <c r="L2109" s="709"/>
      <c r="M2109" s="710"/>
    </row>
    <row r="2110" spans="1:13" s="10" customFormat="1" ht="15.75">
      <c r="A2110" s="708"/>
      <c r="B2110" s="709"/>
      <c r="C2110" s="709"/>
      <c r="D2110" s="709"/>
      <c r="E2110" s="709"/>
      <c r="F2110" s="709"/>
      <c r="G2110" s="709"/>
      <c r="H2110" s="709"/>
      <c r="I2110" s="709"/>
      <c r="J2110" s="709"/>
      <c r="K2110" s="709"/>
      <c r="L2110" s="709"/>
      <c r="M2110" s="710"/>
    </row>
    <row r="2111" spans="1:13" s="10" customFormat="1" ht="15.75">
      <c r="A2111" s="711" t="s">
        <v>78</v>
      </c>
      <c r="B2111" s="712"/>
      <c r="C2111" s="712"/>
      <c r="D2111" s="712"/>
      <c r="E2111" s="712"/>
      <c r="F2111" s="712"/>
      <c r="G2111" s="712"/>
      <c r="H2111" s="712"/>
      <c r="I2111" s="712"/>
      <c r="J2111" s="712"/>
      <c r="K2111" s="712"/>
      <c r="L2111" s="712"/>
      <c r="M2111" s="713"/>
    </row>
    <row r="2112" spans="1:13" s="10" customFormat="1" ht="15.75">
      <c r="A2112" s="711"/>
      <c r="B2112" s="712"/>
      <c r="C2112" s="712"/>
      <c r="D2112" s="712"/>
      <c r="E2112" s="712"/>
      <c r="F2112" s="712"/>
      <c r="G2112" s="712"/>
      <c r="H2112" s="712"/>
      <c r="I2112" s="712"/>
      <c r="J2112" s="712"/>
      <c r="K2112" s="712"/>
      <c r="L2112" s="712"/>
      <c r="M2112" s="713"/>
    </row>
    <row r="2113" spans="1:13" s="10" customFormat="1" ht="15.75">
      <c r="A2113" s="178"/>
      <c r="B2113" s="179"/>
      <c r="C2113" s="179"/>
      <c r="D2113" s="179"/>
      <c r="E2113" s="179"/>
      <c r="F2113" s="179"/>
      <c r="G2113" s="179"/>
      <c r="H2113" s="179"/>
      <c r="I2113" s="179"/>
      <c r="J2113" s="179"/>
      <c r="K2113" s="179"/>
      <c r="L2113" s="179"/>
      <c r="M2113" s="180"/>
    </row>
    <row r="2114" spans="1:13" s="10" customFormat="1" ht="15.75">
      <c r="A2114" s="159"/>
      <c r="B2114" s="55"/>
      <c r="C2114" s="55"/>
      <c r="D2114" s="55"/>
      <c r="E2114" s="55"/>
      <c r="F2114" s="55"/>
      <c r="G2114" s="55"/>
      <c r="H2114" s="55"/>
      <c r="I2114" s="55"/>
      <c r="J2114" s="55"/>
      <c r="K2114" s="55"/>
      <c r="L2114" s="55"/>
      <c r="M2114" s="58"/>
    </row>
    <row r="2115" spans="1:13" s="10" customFormat="1" ht="15.75">
      <c r="A2115" s="146"/>
      <c r="B2115" s="35"/>
      <c r="C2115" s="35"/>
      <c r="D2115" s="35" t="s">
        <v>70</v>
      </c>
      <c r="E2115" s="46"/>
      <c r="F2115" s="46"/>
      <c r="G2115" s="35"/>
      <c r="H2115" s="35"/>
      <c r="I2115" s="35"/>
      <c r="J2115" s="35"/>
      <c r="K2115" s="35"/>
      <c r="L2115" s="35"/>
      <c r="M2115" s="37"/>
    </row>
    <row r="2116" spans="1:13" s="10" customFormat="1" ht="15.75">
      <c r="A2116" s="146"/>
      <c r="B2116" s="35"/>
      <c r="C2116" s="35"/>
      <c r="D2116" s="160" t="s">
        <v>71</v>
      </c>
      <c r="E2116" s="35"/>
      <c r="F2116" s="35"/>
      <c r="G2116" s="160"/>
      <c r="H2116" s="160"/>
      <c r="I2116" s="160"/>
      <c r="J2116" s="35"/>
      <c r="K2116" s="35"/>
      <c r="L2116" s="35"/>
      <c r="M2116" s="37"/>
    </row>
    <row r="2117" spans="1:13" s="10" customFormat="1" ht="15.75">
      <c r="A2117" s="146"/>
      <c r="B2117" s="35"/>
      <c r="C2117" s="35"/>
      <c r="D2117" s="161" t="s">
        <v>79</v>
      </c>
      <c r="E2117" s="35"/>
      <c r="F2117" s="35"/>
      <c r="G2117" s="161"/>
      <c r="H2117" s="161"/>
      <c r="I2117" s="161"/>
      <c r="J2117" s="35"/>
      <c r="K2117" s="35"/>
      <c r="L2117" s="35"/>
      <c r="M2117" s="37"/>
    </row>
    <row r="2118" spans="1:13" s="10" customFormat="1" ht="15.75">
      <c r="A2118" s="162"/>
      <c r="B2118" s="55"/>
      <c r="C2118" s="55"/>
      <c r="D2118" s="35" t="s">
        <v>73</v>
      </c>
      <c r="E2118" s="35"/>
      <c r="F2118" s="35"/>
      <c r="G2118" s="35"/>
      <c r="H2118" s="35"/>
      <c r="I2118" s="35"/>
      <c r="J2118" s="55"/>
      <c r="K2118" s="55"/>
      <c r="L2118" s="55"/>
      <c r="M2118" s="58"/>
    </row>
    <row r="2119" spans="1:13" s="27" customFormat="1" ht="12.75">
      <c r="A2119" s="163"/>
      <c r="B2119" s="50"/>
      <c r="C2119" s="50"/>
      <c r="D2119" s="50"/>
      <c r="E2119" s="148"/>
      <c r="F2119" s="148"/>
      <c r="G2119" s="148"/>
      <c r="H2119" s="148"/>
      <c r="I2119" s="148"/>
      <c r="J2119" s="50"/>
      <c r="K2119" s="50"/>
      <c r="L2119" s="50"/>
      <c r="M2119" s="51"/>
    </row>
    <row r="2120" spans="1:13" s="167" customFormat="1" ht="12.75">
      <c r="A2120" s="164" t="s">
        <v>80</v>
      </c>
      <c r="B2120" s="165"/>
      <c r="C2120" s="165"/>
      <c r="D2120" s="166"/>
      <c r="E2120" s="166"/>
      <c r="F2120" s="166"/>
      <c r="G2120" s="166"/>
      <c r="H2120" s="166"/>
      <c r="I2120" s="714"/>
      <c r="J2120" s="714"/>
      <c r="K2120" s="714"/>
      <c r="L2120" s="714"/>
      <c r="M2120" s="715"/>
    </row>
    <row r="2121" spans="1:13" s="167" customFormat="1" ht="13.5" thickBot="1">
      <c r="A2121" s="168" t="s">
        <v>81</v>
      </c>
      <c r="B2121" s="169"/>
      <c r="C2121" s="169"/>
      <c r="D2121" s="170"/>
      <c r="E2121" s="170"/>
      <c r="F2121" s="170"/>
      <c r="G2121" s="170"/>
      <c r="H2121" s="170"/>
      <c r="I2121" s="716"/>
      <c r="J2121" s="716"/>
      <c r="K2121" s="716"/>
      <c r="L2121" s="716"/>
      <c r="M2121" s="717"/>
    </row>
    <row r="2122" spans="1:13">
      <c r="A2122" s="803"/>
      <c r="B2122" s="804"/>
      <c r="C2122" s="809"/>
      <c r="D2122" s="809"/>
      <c r="E2122" s="809"/>
      <c r="F2122" s="809"/>
      <c r="G2122" s="809"/>
      <c r="H2122" s="809"/>
      <c r="I2122" s="810"/>
      <c r="J2122" s="811" t="s">
        <v>7</v>
      </c>
      <c r="K2122" s="813"/>
      <c r="L2122" s="814"/>
      <c r="M2122" s="815"/>
    </row>
    <row r="2123" spans="1:13">
      <c r="A2123" s="805"/>
      <c r="B2123" s="806"/>
      <c r="C2123" s="819" t="s">
        <v>8</v>
      </c>
      <c r="D2123" s="819"/>
      <c r="E2123" s="819"/>
      <c r="F2123" s="819"/>
      <c r="G2123" s="819"/>
      <c r="H2123" s="819"/>
      <c r="I2123" s="820"/>
      <c r="J2123" s="812"/>
      <c r="K2123" s="816"/>
      <c r="L2123" s="817"/>
      <c r="M2123" s="818"/>
    </row>
    <row r="2124" spans="1:13">
      <c r="A2124" s="805"/>
      <c r="B2124" s="806"/>
      <c r="C2124" s="819" t="s">
        <v>0</v>
      </c>
      <c r="D2124" s="819"/>
      <c r="E2124" s="819"/>
      <c r="F2124" s="819"/>
      <c r="G2124" s="819"/>
      <c r="H2124" s="819"/>
      <c r="I2124" s="820"/>
      <c r="J2124" s="821" t="s">
        <v>9</v>
      </c>
      <c r="K2124" s="833"/>
      <c r="L2124" s="834"/>
      <c r="M2124" s="835"/>
    </row>
    <row r="2125" spans="1:13">
      <c r="A2125" s="805"/>
      <c r="B2125" s="806"/>
      <c r="C2125" s="819" t="s">
        <v>10</v>
      </c>
      <c r="D2125" s="819"/>
      <c r="E2125" s="819"/>
      <c r="F2125" s="819"/>
      <c r="G2125" s="819"/>
      <c r="H2125" s="819"/>
      <c r="I2125" s="820"/>
      <c r="J2125" s="822"/>
      <c r="K2125" s="836"/>
      <c r="L2125" s="837"/>
      <c r="M2125" s="838"/>
    </row>
    <row r="2126" spans="1:13">
      <c r="A2126" s="805"/>
      <c r="B2126" s="806"/>
      <c r="C2126" s="819" t="s">
        <v>11</v>
      </c>
      <c r="D2126" s="819"/>
      <c r="E2126" s="819"/>
      <c r="F2126" s="819"/>
      <c r="G2126" s="819"/>
      <c r="H2126" s="819"/>
      <c r="I2126" s="820"/>
      <c r="J2126" s="821" t="s">
        <v>12</v>
      </c>
      <c r="K2126" s="840"/>
      <c r="L2126" s="840" t="s">
        <v>13</v>
      </c>
      <c r="M2126" s="842"/>
    </row>
    <row r="2127" spans="1:13" ht="17.25" thickBot="1">
      <c r="A2127" s="807"/>
      <c r="B2127" s="808"/>
      <c r="C2127" s="2"/>
      <c r="D2127" s="2"/>
      <c r="E2127" s="2"/>
      <c r="F2127" s="2"/>
      <c r="G2127" s="2"/>
      <c r="H2127" s="2"/>
      <c r="I2127" s="3"/>
      <c r="J2127" s="839"/>
      <c r="K2127" s="841"/>
      <c r="L2127" s="841"/>
      <c r="M2127" s="843"/>
    </row>
    <row r="2128" spans="1:13" s="10" customFormat="1" ht="15.75">
      <c r="A2128" s="4"/>
      <c r="B2128" s="5"/>
      <c r="C2128" s="5"/>
      <c r="D2128" s="5"/>
      <c r="E2128" s="5"/>
      <c r="F2128" s="5"/>
      <c r="G2128" s="6"/>
      <c r="H2128" s="5"/>
      <c r="I2128" s="5"/>
      <c r="J2128" s="7" t="s">
        <v>14</v>
      </c>
      <c r="K2128" s="8"/>
      <c r="L2128" s="8"/>
      <c r="M2128" s="9"/>
    </row>
    <row r="2129" spans="1:13" s="10" customFormat="1" ht="15.75">
      <c r="A2129" s="11"/>
      <c r="B2129" s="12"/>
      <c r="C2129" s="12"/>
      <c r="D2129" s="12"/>
      <c r="E2129" s="12"/>
      <c r="F2129" s="12"/>
      <c r="G2129" s="13"/>
      <c r="H2129" s="12"/>
      <c r="I2129" s="12"/>
      <c r="J2129" s="14"/>
      <c r="K2129" s="15" t="s">
        <v>15</v>
      </c>
      <c r="L2129" s="15" t="s">
        <v>16</v>
      </c>
      <c r="M2129" s="16" t="s">
        <v>17</v>
      </c>
    </row>
    <row r="2130" spans="1:13" s="10" customFormat="1" ht="15.75">
      <c r="A2130" s="823" t="s">
        <v>18</v>
      </c>
      <c r="B2130" s="824"/>
      <c r="C2130" s="824"/>
      <c r="D2130" s="824"/>
      <c r="E2130" s="12" t="s">
        <v>19</v>
      </c>
      <c r="F2130" s="12"/>
      <c r="G2130" s="17"/>
      <c r="H2130" s="825" t="s">
        <v>20</v>
      </c>
      <c r="I2130" s="825"/>
      <c r="J2130" s="18" t="s">
        <v>19</v>
      </c>
      <c r="K2130" s="15"/>
      <c r="L2130" s="15"/>
      <c r="M2130" s="16"/>
    </row>
    <row r="2131" spans="1:13" s="10" customFormat="1" ht="15.75">
      <c r="A2131" s="19" t="s">
        <v>21</v>
      </c>
      <c r="B2131" s="20"/>
      <c r="C2131" s="826"/>
      <c r="D2131" s="826"/>
      <c r="E2131" s="187"/>
      <c r="F2131" s="21"/>
      <c r="G2131" s="20"/>
      <c r="H2131" s="17"/>
      <c r="I2131" s="22" t="s">
        <v>22</v>
      </c>
      <c r="J2131" s="23"/>
      <c r="K2131" s="187"/>
      <c r="L2131" s="187"/>
      <c r="M2131" s="24"/>
    </row>
    <row r="2132" spans="1:13" s="27" customFormat="1" ht="13.5" thickBot="1">
      <c r="A2132" s="25"/>
      <c r="B2132" s="26"/>
      <c r="C2132" s="188"/>
      <c r="D2132" s="188"/>
      <c r="E2132" s="188"/>
      <c r="F2132" s="188"/>
      <c r="G2132" s="26"/>
      <c r="H2132" s="188"/>
      <c r="I2132" s="26"/>
      <c r="J2132" s="188"/>
      <c r="K2132" s="827"/>
      <c r="L2132" s="827"/>
      <c r="M2132" s="828"/>
    </row>
    <row r="2133" spans="1:13" s="27" customFormat="1" ht="12.75">
      <c r="A2133" s="28"/>
      <c r="B2133" s="29"/>
      <c r="C2133" s="29"/>
      <c r="D2133" s="29"/>
      <c r="E2133" s="29"/>
      <c r="F2133" s="29"/>
      <c r="G2133" s="29"/>
      <c r="H2133" s="29"/>
      <c r="I2133" s="29"/>
      <c r="J2133" s="29"/>
      <c r="K2133" s="29"/>
      <c r="L2133" s="29"/>
      <c r="M2133" s="30"/>
    </row>
    <row r="2134" spans="1:13" s="10" customFormat="1" ht="15.75">
      <c r="A2134" s="31" t="s">
        <v>23</v>
      </c>
      <c r="B2134" s="32"/>
      <c r="C2134" s="33" t="s">
        <v>13</v>
      </c>
      <c r="D2134" s="34"/>
      <c r="E2134" s="35"/>
      <c r="F2134" s="35"/>
      <c r="G2134" s="36"/>
      <c r="H2134" s="36"/>
      <c r="I2134" s="36"/>
      <c r="J2134" s="36"/>
      <c r="K2134" s="36"/>
      <c r="L2134" s="36"/>
      <c r="M2134" s="37"/>
    </row>
    <row r="2135" spans="1:13" s="10" customFormat="1" ht="15.75">
      <c r="A2135" s="38" t="s">
        <v>24</v>
      </c>
      <c r="B2135" s="39"/>
      <c r="C2135" s="829" t="e">
        <f>+C2034</f>
        <v>#REF!</v>
      </c>
      <c r="D2135" s="829"/>
      <c r="E2135" s="829"/>
      <c r="F2135" s="829"/>
      <c r="G2135" s="829"/>
      <c r="H2135" s="829"/>
      <c r="I2135" s="829"/>
      <c r="J2135" s="829"/>
      <c r="K2135" s="829"/>
      <c r="L2135" s="829"/>
      <c r="M2135" s="830"/>
    </row>
    <row r="2136" spans="1:13" s="10" customFormat="1" ht="15.75">
      <c r="A2136" s="38"/>
      <c r="B2136" s="39"/>
      <c r="C2136" s="829"/>
      <c r="D2136" s="829"/>
      <c r="E2136" s="829"/>
      <c r="F2136" s="829"/>
      <c r="G2136" s="829"/>
      <c r="H2136" s="829"/>
      <c r="I2136" s="829"/>
      <c r="J2136" s="829"/>
      <c r="K2136" s="829"/>
      <c r="L2136" s="829"/>
      <c r="M2136" s="830"/>
    </row>
    <row r="2137" spans="1:13" s="27" customFormat="1" ht="12.75">
      <c r="A2137" s="40"/>
      <c r="B2137" s="41"/>
      <c r="C2137" s="42"/>
      <c r="D2137" s="42"/>
      <c r="E2137" s="42"/>
      <c r="F2137" s="42"/>
      <c r="G2137" s="42"/>
      <c r="H2137" s="42"/>
      <c r="I2137" s="42"/>
      <c r="J2137" s="42"/>
      <c r="K2137" s="42"/>
      <c r="L2137" s="42"/>
      <c r="M2137" s="43"/>
    </row>
    <row r="2138" spans="1:13" s="10" customFormat="1" ht="15.75">
      <c r="A2138" s="38" t="s">
        <v>25</v>
      </c>
      <c r="B2138" s="44"/>
      <c r="C2138" s="45"/>
      <c r="D2138" s="45"/>
      <c r="E2138" s="45"/>
      <c r="F2138" s="45"/>
      <c r="G2138" s="45"/>
      <c r="H2138" s="46"/>
      <c r="I2138" s="33" t="s">
        <v>26</v>
      </c>
      <c r="J2138" s="45"/>
      <c r="K2138" s="45"/>
      <c r="L2138" s="45"/>
      <c r="M2138" s="47"/>
    </row>
    <row r="2139" spans="1:13" s="27" customFormat="1" ht="12.75">
      <c r="A2139" s="40"/>
      <c r="B2139" s="41"/>
      <c r="C2139" s="42"/>
      <c r="D2139" s="42"/>
      <c r="E2139" s="42"/>
      <c r="F2139" s="42"/>
      <c r="G2139" s="42"/>
      <c r="H2139" s="42"/>
      <c r="I2139" s="42"/>
      <c r="J2139" s="42"/>
      <c r="K2139" s="42"/>
      <c r="L2139" s="42"/>
      <c r="M2139" s="43"/>
    </row>
    <row r="2140" spans="1:13" s="10" customFormat="1" ht="15.75">
      <c r="A2140" s="38" t="s">
        <v>27</v>
      </c>
      <c r="B2140" s="44"/>
      <c r="C2140" s="48"/>
      <c r="D2140" s="48"/>
      <c r="E2140" s="48"/>
      <c r="F2140" s="48"/>
      <c r="G2140" s="48"/>
      <c r="H2140" s="48"/>
      <c r="I2140" s="48"/>
      <c r="J2140" s="48"/>
      <c r="K2140" s="48"/>
      <c r="L2140" s="48"/>
      <c r="M2140" s="49"/>
    </row>
    <row r="2141" spans="1:13" s="27" customFormat="1" ht="12.75">
      <c r="A2141" s="40"/>
      <c r="B2141" s="41"/>
      <c r="C2141" s="50"/>
      <c r="D2141" s="50"/>
      <c r="E2141" s="50"/>
      <c r="F2141" s="50"/>
      <c r="G2141" s="50"/>
      <c r="H2141" s="50"/>
      <c r="I2141" s="50"/>
      <c r="J2141" s="50"/>
      <c r="K2141" s="50"/>
      <c r="L2141" s="50"/>
      <c r="M2141" s="51"/>
    </row>
    <row r="2142" spans="1:13" s="10" customFormat="1" ht="15.75">
      <c r="A2142" s="38" t="s">
        <v>28</v>
      </c>
      <c r="B2142" s="44"/>
      <c r="C2142" s="48"/>
      <c r="D2142" s="48"/>
      <c r="E2142" s="48"/>
      <c r="F2142" s="48"/>
      <c r="G2142" s="48"/>
      <c r="H2142" s="48"/>
      <c r="I2142" s="48"/>
      <c r="J2142" s="52" t="s">
        <v>29</v>
      </c>
      <c r="K2142" s="53"/>
      <c r="L2142" s="52" t="s">
        <v>13</v>
      </c>
      <c r="M2142" s="54"/>
    </row>
    <row r="2143" spans="1:13" s="27" customFormat="1" ht="12.75">
      <c r="A2143" s="40"/>
      <c r="B2143" s="41"/>
      <c r="C2143" s="50"/>
      <c r="D2143" s="50"/>
      <c r="E2143" s="50"/>
      <c r="F2143" s="50"/>
      <c r="G2143" s="50"/>
      <c r="H2143" s="50"/>
      <c r="I2143" s="50"/>
      <c r="J2143" s="50"/>
      <c r="K2143" s="50"/>
      <c r="L2143" s="50"/>
      <c r="M2143" s="51"/>
    </row>
    <row r="2144" spans="1:13" s="10" customFormat="1" ht="15.75">
      <c r="A2144" s="38" t="s">
        <v>30</v>
      </c>
      <c r="B2144" s="39"/>
      <c r="C2144" s="55"/>
      <c r="D2144" s="55"/>
      <c r="E2144" s="56"/>
      <c r="F2144" s="57"/>
      <c r="G2144" s="46"/>
      <c r="H2144" s="48"/>
      <c r="I2144" s="48"/>
      <c r="J2144" s="35"/>
      <c r="K2144" s="55"/>
      <c r="L2144" s="55"/>
      <c r="M2144" s="58"/>
    </row>
    <row r="2145" spans="1:13" s="10" customFormat="1" ht="15.75">
      <c r="A2145" s="59"/>
      <c r="B2145" s="60"/>
      <c r="C2145" s="189"/>
      <c r="D2145" s="189"/>
      <c r="E2145" s="831" t="s">
        <v>31</v>
      </c>
      <c r="F2145" s="832"/>
      <c r="G2145" s="832"/>
      <c r="H2145" s="189" t="s">
        <v>16</v>
      </c>
      <c r="I2145" s="189" t="s">
        <v>17</v>
      </c>
      <c r="J2145" s="61"/>
      <c r="K2145" s="189"/>
      <c r="L2145" s="189"/>
      <c r="M2145" s="62"/>
    </row>
    <row r="2146" spans="1:13" s="10" customFormat="1" ht="15.75">
      <c r="A2146" s="786" t="s">
        <v>32</v>
      </c>
      <c r="B2146" s="787"/>
      <c r="C2146" s="787"/>
      <c r="D2146" s="787"/>
      <c r="E2146" s="787"/>
      <c r="F2146" s="787"/>
      <c r="G2146" s="787"/>
      <c r="H2146" s="787"/>
      <c r="I2146" s="787"/>
      <c r="J2146" s="787"/>
      <c r="K2146" s="787"/>
      <c r="L2146" s="787"/>
      <c r="M2146" s="788"/>
    </row>
    <row r="2147" spans="1:13" s="27" customFormat="1" ht="13.5" thickBot="1">
      <c r="A2147" s="63"/>
      <c r="B2147" s="64"/>
      <c r="C2147" s="64"/>
      <c r="D2147" s="64"/>
      <c r="E2147" s="64"/>
      <c r="F2147" s="64"/>
      <c r="G2147" s="64"/>
      <c r="H2147" s="64"/>
      <c r="I2147" s="64"/>
      <c r="J2147" s="64"/>
      <c r="K2147" s="64"/>
      <c r="L2147" s="64"/>
      <c r="M2147" s="65"/>
    </row>
    <row r="2148" spans="1:13" s="10" customFormat="1" ht="32.25" thickBot="1">
      <c r="A2148" s="66" t="s">
        <v>1</v>
      </c>
      <c r="B2148" s="789" t="s">
        <v>33</v>
      </c>
      <c r="C2148" s="790"/>
      <c r="D2148" s="790"/>
      <c r="E2148" s="790"/>
      <c r="F2148" s="790"/>
      <c r="G2148" s="790"/>
      <c r="H2148" s="790"/>
      <c r="I2148" s="67"/>
      <c r="J2148" s="68" t="s">
        <v>34</v>
      </c>
      <c r="K2148" s="791" t="s">
        <v>35</v>
      </c>
      <c r="L2148" s="792"/>
      <c r="M2148" s="66" t="s">
        <v>36</v>
      </c>
    </row>
    <row r="2149" spans="1:13" s="10" customFormat="1" ht="33" customHeight="1" thickBot="1">
      <c r="A2149" s="69"/>
      <c r="B2149" s="793" t="e">
        <f>+#REF!</f>
        <v>#REF!</v>
      </c>
      <c r="C2149" s="794"/>
      <c r="D2149" s="794"/>
      <c r="E2149" s="794"/>
      <c r="F2149" s="794"/>
      <c r="G2149" s="794"/>
      <c r="H2149" s="794"/>
      <c r="I2149" s="795"/>
      <c r="J2149" s="70"/>
      <c r="K2149" s="796" t="e">
        <f>+#REF!</f>
        <v>#REF!</v>
      </c>
      <c r="L2149" s="797"/>
      <c r="M2149" s="71" t="e">
        <f>+#REF!</f>
        <v>#REF!</v>
      </c>
    </row>
    <row r="2150" spans="1:13" s="10" customFormat="1" ht="15.75">
      <c r="A2150" s="72"/>
      <c r="B2150" s="73"/>
      <c r="C2150" s="73"/>
      <c r="D2150" s="73"/>
      <c r="E2150" s="73"/>
      <c r="F2150" s="73"/>
      <c r="G2150" s="73"/>
      <c r="H2150" s="73"/>
      <c r="I2150" s="73"/>
      <c r="J2150" s="73"/>
      <c r="K2150" s="73"/>
      <c r="L2150" s="73"/>
      <c r="M2150" s="74"/>
    </row>
    <row r="2151" spans="1:13" s="10" customFormat="1" thickBot="1">
      <c r="A2151" s="75" t="s">
        <v>37</v>
      </c>
      <c r="B2151" s="76"/>
      <c r="C2151" s="76"/>
      <c r="D2151" s="76"/>
      <c r="E2151" s="76"/>
      <c r="F2151" s="76"/>
      <c r="G2151" s="76"/>
      <c r="H2151" s="76"/>
      <c r="I2151" s="76"/>
      <c r="J2151" s="76"/>
      <c r="K2151" s="76"/>
      <c r="L2151" s="76"/>
      <c r="M2151" s="77"/>
    </row>
    <row r="2152" spans="1:13" s="10" customFormat="1" thickBot="1">
      <c r="A2152" s="798" t="s">
        <v>33</v>
      </c>
      <c r="B2152" s="799"/>
      <c r="C2152" s="799"/>
      <c r="D2152" s="799"/>
      <c r="E2152" s="799"/>
      <c r="F2152" s="799"/>
      <c r="G2152" s="800"/>
      <c r="H2152" s="801" t="s">
        <v>38</v>
      </c>
      <c r="I2152" s="800"/>
      <c r="J2152" s="78" t="s">
        <v>39</v>
      </c>
      <c r="K2152" s="801" t="s">
        <v>40</v>
      </c>
      <c r="L2152" s="800"/>
      <c r="M2152" s="79" t="s">
        <v>41</v>
      </c>
    </row>
    <row r="2153" spans="1:13" s="10" customFormat="1" ht="15.75">
      <c r="A2153" s="779"/>
      <c r="B2153" s="780"/>
      <c r="C2153" s="780"/>
      <c r="D2153" s="780"/>
      <c r="E2153" s="780"/>
      <c r="F2153" s="780"/>
      <c r="G2153" s="781"/>
      <c r="H2153" s="782"/>
      <c r="I2153" s="783"/>
      <c r="J2153" s="80"/>
      <c r="K2153" s="784"/>
      <c r="L2153" s="785"/>
      <c r="M2153" s="81">
        <f t="shared" ref="M2153:M2158" si="27">+J2153*K2153</f>
        <v>0</v>
      </c>
    </row>
    <row r="2154" spans="1:13" s="10" customFormat="1" ht="15.75">
      <c r="A2154" s="770"/>
      <c r="B2154" s="771"/>
      <c r="C2154" s="771"/>
      <c r="D2154" s="771"/>
      <c r="E2154" s="771"/>
      <c r="F2154" s="771"/>
      <c r="G2154" s="772"/>
      <c r="H2154" s="768"/>
      <c r="I2154" s="768"/>
      <c r="J2154" s="80"/>
      <c r="K2154" s="769"/>
      <c r="L2154" s="769"/>
      <c r="M2154" s="81">
        <f t="shared" si="27"/>
        <v>0</v>
      </c>
    </row>
    <row r="2155" spans="1:13" s="10" customFormat="1" ht="15.75">
      <c r="A2155" s="770"/>
      <c r="B2155" s="771"/>
      <c r="C2155" s="771"/>
      <c r="D2155" s="771"/>
      <c r="E2155" s="771"/>
      <c r="F2155" s="771"/>
      <c r="G2155" s="772"/>
      <c r="H2155" s="768"/>
      <c r="I2155" s="768"/>
      <c r="J2155" s="80"/>
      <c r="K2155" s="769"/>
      <c r="L2155" s="769"/>
      <c r="M2155" s="81">
        <f t="shared" si="27"/>
        <v>0</v>
      </c>
    </row>
    <row r="2156" spans="1:13" s="10" customFormat="1" ht="15.75">
      <c r="A2156" s="770"/>
      <c r="B2156" s="771"/>
      <c r="C2156" s="771"/>
      <c r="D2156" s="771"/>
      <c r="E2156" s="771"/>
      <c r="F2156" s="771"/>
      <c r="G2156" s="772"/>
      <c r="H2156" s="768"/>
      <c r="I2156" s="768"/>
      <c r="J2156" s="82"/>
      <c r="K2156" s="769"/>
      <c r="L2156" s="769"/>
      <c r="M2156" s="81">
        <f t="shared" si="27"/>
        <v>0</v>
      </c>
    </row>
    <row r="2157" spans="1:13" s="10" customFormat="1" ht="15.75">
      <c r="A2157" s="770"/>
      <c r="B2157" s="771"/>
      <c r="C2157" s="771"/>
      <c r="D2157" s="802"/>
      <c r="E2157" s="771"/>
      <c r="F2157" s="771"/>
      <c r="G2157" s="772"/>
      <c r="H2157" s="768"/>
      <c r="I2157" s="768"/>
      <c r="J2157" s="82"/>
      <c r="K2157" s="769"/>
      <c r="L2157" s="769"/>
      <c r="M2157" s="81">
        <f t="shared" si="27"/>
        <v>0</v>
      </c>
    </row>
    <row r="2158" spans="1:13" s="10" customFormat="1" ht="15.75">
      <c r="A2158" s="766"/>
      <c r="B2158" s="767"/>
      <c r="C2158" s="767"/>
      <c r="D2158" s="83"/>
      <c r="E2158" s="84"/>
      <c r="F2158" s="84"/>
      <c r="G2158" s="85"/>
      <c r="H2158" s="768"/>
      <c r="I2158" s="768"/>
      <c r="J2158" s="86"/>
      <c r="K2158" s="769"/>
      <c r="L2158" s="769"/>
      <c r="M2158" s="81">
        <f t="shared" si="27"/>
        <v>0</v>
      </c>
    </row>
    <row r="2159" spans="1:13" s="10" customFormat="1" thickBot="1">
      <c r="A2159" s="770" t="s">
        <v>43</v>
      </c>
      <c r="B2159" s="771"/>
      <c r="C2159" s="771"/>
      <c r="D2159" s="771"/>
      <c r="E2159" s="771"/>
      <c r="F2159" s="771"/>
      <c r="G2159" s="772"/>
      <c r="H2159" s="773"/>
      <c r="I2159" s="774"/>
      <c r="J2159" s="87"/>
      <c r="K2159" s="775">
        <v>0.05</v>
      </c>
      <c r="L2159" s="776"/>
      <c r="M2159" s="88">
        <f>M2184*K2159</f>
        <v>3000</v>
      </c>
    </row>
    <row r="2160" spans="1:13" s="10" customFormat="1" thickBot="1">
      <c r="A2160" s="724" t="s">
        <v>44</v>
      </c>
      <c r="B2160" s="725"/>
      <c r="C2160" s="725"/>
      <c r="D2160" s="725"/>
      <c r="E2160" s="725"/>
      <c r="F2160" s="725"/>
      <c r="G2160" s="725"/>
      <c r="H2160" s="725"/>
      <c r="I2160" s="725"/>
      <c r="J2160" s="725"/>
      <c r="K2160" s="725"/>
      <c r="L2160" s="726"/>
      <c r="M2160" s="173">
        <f>SUM(M2153:M2159)</f>
        <v>3000</v>
      </c>
    </row>
    <row r="2161" spans="1:13" s="27" customFormat="1" ht="12.75">
      <c r="A2161" s="90"/>
      <c r="B2161" s="64"/>
      <c r="C2161" s="64"/>
      <c r="D2161" s="64"/>
      <c r="E2161" s="64"/>
      <c r="F2161" s="64"/>
      <c r="G2161" s="64"/>
      <c r="H2161" s="64"/>
      <c r="I2161" s="64"/>
      <c r="J2161" s="64"/>
      <c r="K2161" s="64"/>
      <c r="L2161" s="64"/>
      <c r="M2161" s="65"/>
    </row>
    <row r="2162" spans="1:13" s="10" customFormat="1" thickBot="1">
      <c r="A2162" s="91" t="s">
        <v>45</v>
      </c>
      <c r="B2162" s="92"/>
      <c r="C2162" s="92"/>
      <c r="D2162" s="92"/>
      <c r="E2162" s="92"/>
      <c r="F2162" s="92"/>
      <c r="G2162" s="92"/>
      <c r="H2162" s="92"/>
      <c r="I2162" s="92"/>
      <c r="J2162" s="92"/>
      <c r="K2162" s="92"/>
      <c r="L2162" s="92"/>
      <c r="M2162" s="93"/>
    </row>
    <row r="2163" spans="1:13" s="10" customFormat="1" ht="15.75">
      <c r="A2163" s="752" t="s">
        <v>33</v>
      </c>
      <c r="B2163" s="753"/>
      <c r="C2163" s="753"/>
      <c r="D2163" s="753"/>
      <c r="E2163" s="753"/>
      <c r="F2163" s="753"/>
      <c r="G2163" s="753"/>
      <c r="H2163" s="777"/>
      <c r="I2163" s="185" t="s">
        <v>35</v>
      </c>
      <c r="J2163" s="94" t="s">
        <v>36</v>
      </c>
      <c r="K2163" s="778" t="s">
        <v>46</v>
      </c>
      <c r="L2163" s="777"/>
      <c r="M2163" s="95" t="s">
        <v>41</v>
      </c>
    </row>
    <row r="2164" spans="1:13" s="10" customFormat="1" ht="15.75">
      <c r="A2164" s="738" t="s">
        <v>160</v>
      </c>
      <c r="B2164" s="739"/>
      <c r="C2164" s="739"/>
      <c r="D2164" s="739"/>
      <c r="E2164" s="739"/>
      <c r="F2164" s="739"/>
      <c r="G2164" s="739"/>
      <c r="H2164" s="740"/>
      <c r="I2164" s="53" t="s">
        <v>35</v>
      </c>
      <c r="J2164" s="98">
        <v>1</v>
      </c>
      <c r="K2164" s="741">
        <v>1405000</v>
      </c>
      <c r="L2164" s="742"/>
      <c r="M2164" s="191">
        <f>+J2164*K2164</f>
        <v>1405000</v>
      </c>
    </row>
    <row r="2165" spans="1:13" s="10" customFormat="1" ht="15.75">
      <c r="A2165" s="738" t="s">
        <v>212</v>
      </c>
      <c r="B2165" s="739"/>
      <c r="C2165" s="739"/>
      <c r="D2165" s="739"/>
      <c r="E2165" s="739"/>
      <c r="F2165" s="739"/>
      <c r="G2165" s="739"/>
      <c r="H2165" s="740"/>
      <c r="I2165" s="53" t="s">
        <v>53</v>
      </c>
      <c r="J2165" s="98">
        <v>445000</v>
      </c>
      <c r="K2165" s="741">
        <v>0.15</v>
      </c>
      <c r="L2165" s="742"/>
      <c r="M2165" s="171">
        <f>+J2165*K2165</f>
        <v>66750</v>
      </c>
    </row>
    <row r="2166" spans="1:13" s="10" customFormat="1" ht="15.75">
      <c r="A2166" s="738"/>
      <c r="B2166" s="739"/>
      <c r="C2166" s="739"/>
      <c r="D2166" s="739"/>
      <c r="E2166" s="739"/>
      <c r="F2166" s="739"/>
      <c r="G2166" s="739"/>
      <c r="H2166" s="740"/>
      <c r="I2166" s="53"/>
      <c r="J2166" s="98"/>
      <c r="K2166" s="741"/>
      <c r="L2166" s="742"/>
      <c r="M2166" s="171">
        <f>+J2166*K2166</f>
        <v>0</v>
      </c>
    </row>
    <row r="2167" spans="1:13" s="10" customFormat="1" ht="15.75">
      <c r="A2167" s="738"/>
      <c r="B2167" s="739"/>
      <c r="C2167" s="739"/>
      <c r="D2167" s="739"/>
      <c r="E2167" s="739"/>
      <c r="F2167" s="739"/>
      <c r="G2167" s="739"/>
      <c r="H2167" s="740"/>
      <c r="I2167" s="53"/>
      <c r="J2167" s="98"/>
      <c r="K2167" s="741"/>
      <c r="L2167" s="742"/>
      <c r="M2167" s="171">
        <f>+J2167*K2167</f>
        <v>0</v>
      </c>
    </row>
    <row r="2168" spans="1:13" s="10" customFormat="1" ht="15.75">
      <c r="A2168" s="738"/>
      <c r="B2168" s="739"/>
      <c r="C2168" s="739"/>
      <c r="D2168" s="739"/>
      <c r="E2168" s="739"/>
      <c r="F2168" s="739"/>
      <c r="G2168" s="739"/>
      <c r="H2168" s="740"/>
      <c r="I2168" s="53"/>
      <c r="J2168" s="98"/>
      <c r="K2168" s="741"/>
      <c r="L2168" s="742"/>
      <c r="M2168" s="171">
        <f>+J2168*K2168</f>
        <v>0</v>
      </c>
    </row>
    <row r="2169" spans="1:13" s="10" customFormat="1" thickBot="1">
      <c r="A2169" s="743"/>
      <c r="B2169" s="744"/>
      <c r="C2169" s="744"/>
      <c r="D2169" s="744"/>
      <c r="E2169" s="744"/>
      <c r="F2169" s="744"/>
      <c r="G2169" s="744"/>
      <c r="H2169" s="745"/>
      <c r="I2169" s="102"/>
      <c r="J2169" s="103"/>
      <c r="K2169" s="741"/>
      <c r="L2169" s="742"/>
      <c r="M2169" s="172"/>
    </row>
    <row r="2170" spans="1:13" s="10" customFormat="1" thickBot="1">
      <c r="A2170" s="724" t="s">
        <v>44</v>
      </c>
      <c r="B2170" s="725"/>
      <c r="C2170" s="725"/>
      <c r="D2170" s="725"/>
      <c r="E2170" s="725"/>
      <c r="F2170" s="725"/>
      <c r="G2170" s="725"/>
      <c r="H2170" s="725"/>
      <c r="I2170" s="725"/>
      <c r="J2170" s="725"/>
      <c r="K2170" s="725"/>
      <c r="L2170" s="726"/>
      <c r="M2170" s="192">
        <f>SUM(M2164:M2169)</f>
        <v>1471750</v>
      </c>
    </row>
    <row r="2171" spans="1:13" s="27" customFormat="1" ht="12.75">
      <c r="A2171" s="63"/>
      <c r="B2171" s="64"/>
      <c r="C2171" s="64"/>
      <c r="D2171" s="64"/>
      <c r="E2171" s="64"/>
      <c r="F2171" s="64"/>
      <c r="G2171" s="64"/>
      <c r="H2171" s="64"/>
      <c r="I2171" s="64"/>
      <c r="J2171" s="64"/>
      <c r="K2171" s="64"/>
      <c r="L2171" s="64"/>
      <c r="M2171" s="65"/>
    </row>
    <row r="2172" spans="1:13" s="10" customFormat="1" thickBot="1">
      <c r="A2172" s="91" t="s">
        <v>47</v>
      </c>
      <c r="B2172" s="92"/>
      <c r="C2172" s="92"/>
      <c r="D2172" s="92"/>
      <c r="E2172" s="92"/>
      <c r="F2172" s="92"/>
      <c r="G2172" s="92"/>
      <c r="H2172" s="92"/>
      <c r="I2172" s="92"/>
      <c r="J2172" s="92"/>
      <c r="K2172" s="92"/>
      <c r="L2172" s="92"/>
      <c r="M2172" s="93"/>
    </row>
    <row r="2173" spans="1:13" s="10" customFormat="1" ht="15.75">
      <c r="A2173" s="727" t="s">
        <v>48</v>
      </c>
      <c r="B2173" s="728"/>
      <c r="C2173" s="728"/>
      <c r="D2173" s="728"/>
      <c r="E2173" s="728"/>
      <c r="F2173" s="729"/>
      <c r="G2173" s="106" t="s">
        <v>35</v>
      </c>
      <c r="H2173" s="107" t="s">
        <v>49</v>
      </c>
      <c r="I2173" s="108" t="s">
        <v>50</v>
      </c>
      <c r="J2173" s="106" t="s">
        <v>51</v>
      </c>
      <c r="K2173" s="730" t="s">
        <v>52</v>
      </c>
      <c r="L2173" s="729"/>
      <c r="M2173" s="109" t="s">
        <v>41</v>
      </c>
    </row>
    <row r="2174" spans="1:13" s="10" customFormat="1" ht="15.75">
      <c r="A2174" s="731" t="s">
        <v>159</v>
      </c>
      <c r="B2174" s="732"/>
      <c r="C2174" s="732"/>
      <c r="D2174" s="732"/>
      <c r="E2174" s="732"/>
      <c r="F2174" s="733"/>
      <c r="G2174" s="110">
        <v>1</v>
      </c>
      <c r="H2174" s="86">
        <v>1</v>
      </c>
      <c r="I2174" s="111">
        <v>1</v>
      </c>
      <c r="J2174" s="86">
        <f>+H2174*I2174</f>
        <v>1</v>
      </c>
      <c r="K2174" s="734">
        <v>12000</v>
      </c>
      <c r="L2174" s="735"/>
      <c r="M2174" s="112">
        <f>J2174*K2174</f>
        <v>12000</v>
      </c>
    </row>
    <row r="2175" spans="1:13" s="10" customFormat="1" ht="15.75">
      <c r="A2175" s="113"/>
      <c r="B2175" s="114"/>
      <c r="C2175" s="114"/>
      <c r="D2175" s="114"/>
      <c r="E2175" s="114"/>
      <c r="F2175" s="114"/>
      <c r="G2175" s="115"/>
      <c r="H2175" s="86"/>
      <c r="I2175" s="86"/>
      <c r="J2175" s="86"/>
      <c r="K2175" s="116"/>
      <c r="L2175" s="117"/>
      <c r="M2175" s="118"/>
    </row>
    <row r="2176" spans="1:13" s="10" customFormat="1" thickBot="1">
      <c r="A2176" s="181"/>
      <c r="B2176" s="182"/>
      <c r="C2176" s="182"/>
      <c r="D2176" s="182"/>
      <c r="E2176" s="182"/>
      <c r="F2176" s="182"/>
      <c r="G2176" s="119"/>
      <c r="H2176" s="119"/>
      <c r="I2176" s="119"/>
      <c r="J2176" s="119"/>
      <c r="K2176" s="736"/>
      <c r="L2176" s="737"/>
      <c r="M2176" s="120"/>
    </row>
    <row r="2177" spans="1:13" s="10" customFormat="1" thickBot="1">
      <c r="A2177" s="756" t="s">
        <v>44</v>
      </c>
      <c r="B2177" s="750"/>
      <c r="C2177" s="750"/>
      <c r="D2177" s="750"/>
      <c r="E2177" s="750"/>
      <c r="F2177" s="750"/>
      <c r="G2177" s="750"/>
      <c r="H2177" s="750"/>
      <c r="I2177" s="750"/>
      <c r="J2177" s="750"/>
      <c r="K2177" s="750"/>
      <c r="L2177" s="751"/>
      <c r="M2177" s="174">
        <f>SUM(M2174:M2176)</f>
        <v>12000</v>
      </c>
    </row>
    <row r="2178" spans="1:13" s="27" customFormat="1" ht="12.75">
      <c r="A2178" s="63"/>
      <c r="B2178" s="64"/>
      <c r="C2178" s="64"/>
      <c r="D2178" s="64"/>
      <c r="E2178" s="64"/>
      <c r="F2178" s="64"/>
      <c r="G2178" s="64"/>
      <c r="H2178" s="64"/>
      <c r="I2178" s="64"/>
      <c r="J2178" s="64"/>
      <c r="K2178" s="64"/>
      <c r="L2178" s="64"/>
      <c r="M2178" s="65"/>
    </row>
    <row r="2179" spans="1:13" s="10" customFormat="1" thickBot="1">
      <c r="A2179" s="91" t="s">
        <v>54</v>
      </c>
      <c r="B2179" s="92"/>
      <c r="C2179" s="92"/>
      <c r="D2179" s="92"/>
      <c r="E2179" s="92"/>
      <c r="F2179" s="92"/>
      <c r="G2179" s="92"/>
      <c r="H2179" s="92"/>
      <c r="I2179" s="92"/>
      <c r="J2179" s="92"/>
      <c r="K2179" s="92"/>
      <c r="L2179" s="92"/>
      <c r="M2179" s="93"/>
    </row>
    <row r="2180" spans="1:13" s="10" customFormat="1" ht="31.5">
      <c r="A2180" s="757" t="s">
        <v>55</v>
      </c>
      <c r="B2180" s="758"/>
      <c r="C2180" s="758"/>
      <c r="D2180" s="758"/>
      <c r="E2180" s="758"/>
      <c r="F2180" s="758"/>
      <c r="G2180" s="758"/>
      <c r="H2180" s="106" t="s">
        <v>56</v>
      </c>
      <c r="I2180" s="108" t="s">
        <v>57</v>
      </c>
      <c r="J2180" s="107" t="s">
        <v>58</v>
      </c>
      <c r="K2180" s="759" t="s">
        <v>40</v>
      </c>
      <c r="L2180" s="760"/>
      <c r="M2180" s="122" t="s">
        <v>41</v>
      </c>
    </row>
    <row r="2181" spans="1:13" s="10" customFormat="1" ht="15.75">
      <c r="A2181" s="761" t="s">
        <v>59</v>
      </c>
      <c r="B2181" s="762"/>
      <c r="C2181" s="762"/>
      <c r="D2181" s="762"/>
      <c r="E2181" s="762"/>
      <c r="F2181" s="762"/>
      <c r="G2181" s="763"/>
      <c r="H2181" s="123">
        <v>38918.91891891892</v>
      </c>
      <c r="I2181" s="124">
        <v>1.85</v>
      </c>
      <c r="J2181" s="125">
        <f>+H2181*I2181</f>
        <v>72000</v>
      </c>
      <c r="K2181" s="764">
        <v>2</v>
      </c>
      <c r="L2181" s="765"/>
      <c r="M2181" s="126">
        <f>J2181/K2181</f>
        <v>36000</v>
      </c>
    </row>
    <row r="2182" spans="1:13" s="10" customFormat="1" ht="15.75">
      <c r="A2182" s="761" t="s">
        <v>60</v>
      </c>
      <c r="B2182" s="762"/>
      <c r="C2182" s="762"/>
      <c r="D2182" s="762"/>
      <c r="E2182" s="762"/>
      <c r="F2182" s="762"/>
      <c r="G2182" s="763"/>
      <c r="H2182" s="123">
        <v>25945.945945945947</v>
      </c>
      <c r="I2182" s="124">
        <v>1.85</v>
      </c>
      <c r="J2182" s="125">
        <f>+H2182*I2182</f>
        <v>48000.000000000007</v>
      </c>
      <c r="K2182" s="764">
        <f>+K2181</f>
        <v>2</v>
      </c>
      <c r="L2182" s="765"/>
      <c r="M2182" s="126">
        <f>J2182/K2182</f>
        <v>24000.000000000004</v>
      </c>
    </row>
    <row r="2183" spans="1:13" s="10" customFormat="1" thickBot="1">
      <c r="A2183" s="748"/>
      <c r="B2183" s="749"/>
      <c r="C2183" s="749"/>
      <c r="D2183" s="749"/>
      <c r="E2183" s="749"/>
      <c r="F2183" s="749"/>
      <c r="G2183" s="749"/>
      <c r="H2183" s="119"/>
      <c r="I2183" s="119"/>
      <c r="J2183" s="119"/>
      <c r="K2183" s="736"/>
      <c r="L2183" s="737"/>
      <c r="M2183" s="120"/>
    </row>
    <row r="2184" spans="1:13" s="10" customFormat="1" thickBot="1">
      <c r="A2184" s="724" t="s">
        <v>44</v>
      </c>
      <c r="B2184" s="725"/>
      <c r="C2184" s="725"/>
      <c r="D2184" s="725"/>
      <c r="E2184" s="725"/>
      <c r="F2184" s="725"/>
      <c r="G2184" s="725"/>
      <c r="H2184" s="750"/>
      <c r="I2184" s="750"/>
      <c r="J2184" s="750"/>
      <c r="K2184" s="750"/>
      <c r="L2184" s="751"/>
      <c r="M2184" s="174">
        <f>SUM(M2181:M2183)</f>
        <v>60000</v>
      </c>
    </row>
    <row r="2185" spans="1:13" s="27" customFormat="1" ht="13.5" thickBot="1">
      <c r="A2185" s="63"/>
      <c r="B2185" s="64"/>
      <c r="C2185" s="64"/>
      <c r="D2185" s="64"/>
      <c r="E2185" s="64"/>
      <c r="F2185" s="64"/>
      <c r="G2185" s="64"/>
      <c r="H2185" s="64"/>
      <c r="I2185" s="64"/>
      <c r="J2185" s="64"/>
      <c r="K2185" s="64"/>
      <c r="L2185" s="64"/>
      <c r="M2185" s="65"/>
    </row>
    <row r="2186" spans="1:13" s="10" customFormat="1" thickBot="1">
      <c r="A2186" s="724" t="s">
        <v>61</v>
      </c>
      <c r="B2186" s="725"/>
      <c r="C2186" s="725"/>
      <c r="D2186" s="725"/>
      <c r="E2186" s="725"/>
      <c r="F2186" s="725"/>
      <c r="G2186" s="725"/>
      <c r="H2186" s="725"/>
      <c r="I2186" s="725"/>
      <c r="J2186" s="725"/>
      <c r="K2186" s="725"/>
      <c r="L2186" s="726"/>
      <c r="M2186" s="175">
        <f>M2160+M2170+M2177+M2184</f>
        <v>1546750</v>
      </c>
    </row>
    <row r="2187" spans="1:13" s="27" customFormat="1" ht="12.75">
      <c r="A2187" s="63"/>
      <c r="B2187" s="64"/>
      <c r="C2187" s="64"/>
      <c r="D2187" s="64"/>
      <c r="E2187" s="64"/>
      <c r="F2187" s="64"/>
      <c r="G2187" s="64"/>
      <c r="H2187" s="64"/>
      <c r="I2187" s="64"/>
      <c r="J2187" s="64"/>
      <c r="K2187" s="64"/>
      <c r="L2187" s="64"/>
      <c r="M2187" s="65"/>
    </row>
    <row r="2188" spans="1:13" s="10" customFormat="1" thickBot="1">
      <c r="A2188" s="91" t="s">
        <v>62</v>
      </c>
      <c r="B2188" s="92"/>
      <c r="C2188" s="92"/>
      <c r="D2188" s="92"/>
      <c r="E2188" s="92"/>
      <c r="F2188" s="92"/>
      <c r="G2188" s="92"/>
      <c r="H2188" s="92"/>
      <c r="I2188" s="92"/>
      <c r="J2188" s="92"/>
      <c r="K2188" s="92"/>
      <c r="L2188" s="92"/>
      <c r="M2188" s="93"/>
    </row>
    <row r="2189" spans="1:13" s="10" customFormat="1" ht="15.75">
      <c r="A2189" s="752" t="s">
        <v>63</v>
      </c>
      <c r="B2189" s="753"/>
      <c r="C2189" s="753"/>
      <c r="D2189" s="753"/>
      <c r="E2189" s="753"/>
      <c r="F2189" s="753"/>
      <c r="G2189" s="753"/>
      <c r="H2189" s="183"/>
      <c r="I2189" s="184"/>
      <c r="J2189" s="128" t="s">
        <v>64</v>
      </c>
      <c r="K2189" s="754" t="s">
        <v>65</v>
      </c>
      <c r="L2189" s="755"/>
      <c r="M2189" s="129"/>
    </row>
    <row r="2190" spans="1:13" s="10" customFormat="1" ht="15.75">
      <c r="A2190" s="718" t="s">
        <v>66</v>
      </c>
      <c r="B2190" s="719"/>
      <c r="C2190" s="719"/>
      <c r="D2190" s="719"/>
      <c r="E2190" s="719"/>
      <c r="F2190" s="719"/>
      <c r="G2190" s="719"/>
      <c r="H2190" s="130"/>
      <c r="I2190" s="131"/>
      <c r="J2190" s="132">
        <v>0.25</v>
      </c>
      <c r="K2190" s="720">
        <f>M2186*J2190</f>
        <v>386687.5</v>
      </c>
      <c r="L2190" s="721"/>
      <c r="M2190" s="133"/>
    </row>
    <row r="2191" spans="1:13" s="10" customFormat="1" ht="15.75">
      <c r="A2191" s="134" t="s">
        <v>67</v>
      </c>
      <c r="B2191" s="135"/>
      <c r="C2191" s="135"/>
      <c r="D2191" s="135"/>
      <c r="E2191" s="135"/>
      <c r="F2191" s="135"/>
      <c r="G2191" s="135"/>
      <c r="H2191" s="130"/>
      <c r="I2191" s="131"/>
      <c r="J2191" s="132">
        <v>0</v>
      </c>
      <c r="K2191" s="720">
        <f>M2186*J2191</f>
        <v>0</v>
      </c>
      <c r="L2191" s="721"/>
      <c r="M2191" s="133"/>
    </row>
    <row r="2192" spans="1:13" s="10" customFormat="1" thickBot="1">
      <c r="A2192" s="136" t="s">
        <v>68</v>
      </c>
      <c r="B2192" s="137"/>
      <c r="C2192" s="137"/>
      <c r="D2192" s="137"/>
      <c r="E2192" s="137"/>
      <c r="F2192" s="137"/>
      <c r="G2192" s="137"/>
      <c r="H2192" s="138"/>
      <c r="I2192" s="139"/>
      <c r="J2192" s="140">
        <v>0.05</v>
      </c>
      <c r="K2192" s="722">
        <f>M2186*J2192</f>
        <v>77337.5</v>
      </c>
      <c r="L2192" s="723"/>
      <c r="M2192" s="133"/>
    </row>
    <row r="2193" spans="1:13" s="10" customFormat="1" thickBot="1">
      <c r="A2193" s="724" t="s">
        <v>44</v>
      </c>
      <c r="B2193" s="725"/>
      <c r="C2193" s="725"/>
      <c r="D2193" s="725"/>
      <c r="E2193" s="725"/>
      <c r="F2193" s="725"/>
      <c r="G2193" s="725"/>
      <c r="H2193" s="725"/>
      <c r="I2193" s="725"/>
      <c r="J2193" s="725"/>
      <c r="K2193" s="725"/>
      <c r="L2193" s="726"/>
      <c r="M2193" s="141">
        <f>K2190+K2191+K2192</f>
        <v>464025</v>
      </c>
    </row>
    <row r="2194" spans="1:13" s="27" customFormat="1" ht="13.5" thickBot="1">
      <c r="A2194" s="63"/>
      <c r="B2194" s="64"/>
      <c r="C2194" s="64"/>
      <c r="D2194" s="64"/>
      <c r="E2194" s="64"/>
      <c r="F2194" s="64"/>
      <c r="G2194" s="64"/>
      <c r="H2194" s="64"/>
      <c r="I2194" s="64"/>
      <c r="J2194" s="64"/>
      <c r="K2194" s="64"/>
      <c r="L2194" s="64"/>
      <c r="M2194" s="65"/>
    </row>
    <row r="2195" spans="1:13" s="10" customFormat="1" thickBot="1">
      <c r="A2195" s="724" t="s">
        <v>69</v>
      </c>
      <c r="B2195" s="725"/>
      <c r="C2195" s="725"/>
      <c r="D2195" s="725"/>
      <c r="E2195" s="725"/>
      <c r="F2195" s="725"/>
      <c r="G2195" s="725"/>
      <c r="H2195" s="725"/>
      <c r="I2195" s="725"/>
      <c r="J2195" s="725"/>
      <c r="K2195" s="725"/>
      <c r="L2195" s="726"/>
      <c r="M2195" s="142">
        <f>M2186+M2193</f>
        <v>2010775</v>
      </c>
    </row>
    <row r="2196" spans="1:13" s="10" customFormat="1" ht="15.75">
      <c r="A2196" s="143"/>
      <c r="B2196" s="144"/>
      <c r="C2196" s="144"/>
      <c r="D2196" s="144"/>
      <c r="E2196" s="144"/>
      <c r="F2196" s="144"/>
      <c r="G2196" s="144"/>
      <c r="H2196" s="144"/>
      <c r="I2196" s="144"/>
      <c r="J2196" s="144"/>
      <c r="K2196" s="144"/>
      <c r="L2196" s="144"/>
      <c r="M2196" s="145"/>
    </row>
    <row r="2197" spans="1:13" s="10" customFormat="1" ht="15.75">
      <c r="A2197" s="146"/>
      <c r="B2197" s="35"/>
      <c r="C2197" s="35"/>
      <c r="D2197" s="35"/>
      <c r="E2197" s="35"/>
      <c r="F2197" s="35"/>
      <c r="G2197" s="35"/>
      <c r="H2197" s="35"/>
      <c r="I2197" s="35"/>
      <c r="J2197" s="35"/>
      <c r="K2197" s="35"/>
      <c r="L2197" s="35"/>
      <c r="M2197" s="37"/>
    </row>
    <row r="2198" spans="1:13" s="10" customFormat="1" ht="15.75">
      <c r="A2198" s="146"/>
      <c r="B2198" s="35"/>
      <c r="C2198" s="35"/>
      <c r="D2198" s="46" t="s">
        <v>70</v>
      </c>
      <c r="E2198" s="46"/>
      <c r="F2198" s="46"/>
      <c r="G2198" s="46"/>
      <c r="H2198" s="46"/>
      <c r="I2198" s="46"/>
      <c r="J2198" s="35"/>
      <c r="K2198" s="35"/>
      <c r="L2198" s="35"/>
      <c r="M2198" s="37"/>
    </row>
    <row r="2199" spans="1:13" s="10" customFormat="1" ht="15.75">
      <c r="A2199" s="146"/>
      <c r="B2199" s="35"/>
      <c r="C2199" s="35"/>
      <c r="D2199" s="35" t="s">
        <v>71</v>
      </c>
      <c r="E2199" s="35"/>
      <c r="F2199" s="35"/>
      <c r="G2199" s="35"/>
      <c r="H2199" s="35"/>
      <c r="I2199" s="35"/>
      <c r="J2199" s="35"/>
      <c r="K2199" s="35"/>
      <c r="L2199" s="35"/>
      <c r="M2199" s="37"/>
    </row>
    <row r="2200" spans="1:13" s="10" customFormat="1" ht="15.75">
      <c r="A2200" s="146"/>
      <c r="B2200" s="35"/>
      <c r="C2200" s="35"/>
      <c r="D2200" s="35" t="s">
        <v>72</v>
      </c>
      <c r="E2200" s="35"/>
      <c r="F2200" s="35"/>
      <c r="G2200" s="35"/>
      <c r="H2200" s="35"/>
      <c r="I2200" s="35"/>
      <c r="J2200" s="35"/>
      <c r="K2200" s="35"/>
      <c r="L2200" s="35"/>
      <c r="M2200" s="37"/>
    </row>
    <row r="2201" spans="1:13" s="10" customFormat="1" ht="15.75">
      <c r="A2201" s="146"/>
      <c r="B2201" s="35"/>
      <c r="C2201" s="35"/>
      <c r="D2201" s="35" t="s">
        <v>73</v>
      </c>
      <c r="E2201" s="35"/>
      <c r="F2201" s="35"/>
      <c r="G2201" s="35"/>
      <c r="H2201" s="35"/>
      <c r="I2201" s="35"/>
      <c r="J2201" s="35"/>
      <c r="K2201" s="35"/>
      <c r="L2201" s="35"/>
      <c r="M2201" s="37"/>
    </row>
    <row r="2202" spans="1:13" s="27" customFormat="1" ht="13.5" thickBot="1">
      <c r="A2202" s="147"/>
      <c r="B2202" s="148"/>
      <c r="C2202" s="148"/>
      <c r="D2202" s="148"/>
      <c r="E2202" s="148" t="s">
        <v>74</v>
      </c>
      <c r="F2202" s="148"/>
      <c r="G2202" s="148"/>
      <c r="H2202" s="148"/>
      <c r="I2202" s="148"/>
      <c r="J2202" s="148"/>
      <c r="K2202" s="148"/>
      <c r="L2202" s="148"/>
      <c r="M2202" s="149"/>
    </row>
    <row r="2203" spans="1:13" s="10" customFormat="1" ht="15.75">
      <c r="A2203" s="150" t="s">
        <v>75</v>
      </c>
      <c r="B2203" s="151"/>
      <c r="C2203" s="151"/>
      <c r="D2203" s="151"/>
      <c r="E2203" s="151"/>
      <c r="F2203" s="151"/>
      <c r="G2203" s="151"/>
      <c r="H2203" s="151"/>
      <c r="I2203" s="151"/>
      <c r="J2203" s="151"/>
      <c r="K2203" s="151"/>
      <c r="L2203" s="151"/>
      <c r="M2203" s="152"/>
    </row>
    <row r="2204" spans="1:13" s="10" customFormat="1" ht="15.75">
      <c r="A2204" s="153"/>
      <c r="B2204" s="154"/>
      <c r="C2204" s="154"/>
      <c r="D2204" s="154"/>
      <c r="E2204" s="154"/>
      <c r="F2204" s="154"/>
      <c r="G2204" s="154"/>
      <c r="H2204" s="154"/>
      <c r="I2204" s="154"/>
      <c r="J2204" s="154"/>
      <c r="K2204" s="154"/>
      <c r="L2204" s="154"/>
      <c r="M2204" s="155"/>
    </row>
    <row r="2205" spans="1:13" s="10" customFormat="1" ht="15.75">
      <c r="A2205" s="153"/>
      <c r="B2205" s="154"/>
      <c r="C2205" s="154"/>
      <c r="D2205" s="154"/>
      <c r="E2205" s="154"/>
      <c r="F2205" s="154"/>
      <c r="G2205" s="154"/>
      <c r="H2205" s="154"/>
      <c r="I2205" s="154"/>
      <c r="J2205" s="154"/>
      <c r="K2205" s="154"/>
      <c r="L2205" s="154"/>
      <c r="M2205" s="155"/>
    </row>
    <row r="2206" spans="1:13" s="10" customFormat="1" ht="15.75">
      <c r="A2206" s="153"/>
      <c r="B2206" s="154"/>
      <c r="C2206" s="154"/>
      <c r="D2206" s="154"/>
      <c r="E2206" s="154"/>
      <c r="F2206" s="154"/>
      <c r="G2206" s="154"/>
      <c r="H2206" s="154"/>
      <c r="I2206" s="154"/>
      <c r="J2206" s="154"/>
      <c r="K2206" s="154"/>
      <c r="L2206" s="154"/>
      <c r="M2206" s="155"/>
    </row>
    <row r="2207" spans="1:13" s="10" customFormat="1" thickBot="1">
      <c r="A2207" s="156"/>
      <c r="B2207" s="157"/>
      <c r="C2207" s="157"/>
      <c r="D2207" s="157"/>
      <c r="E2207" s="157"/>
      <c r="F2207" s="157"/>
      <c r="G2207" s="157"/>
      <c r="H2207" s="157"/>
      <c r="I2207" s="157"/>
      <c r="J2207" s="157"/>
      <c r="K2207" s="157"/>
      <c r="L2207" s="157"/>
      <c r="M2207" s="158"/>
    </row>
    <row r="2208" spans="1:13" s="27" customFormat="1" ht="12.75">
      <c r="A2208" s="147"/>
      <c r="B2208" s="148"/>
      <c r="C2208" s="148"/>
      <c r="D2208" s="148"/>
      <c r="E2208" s="148"/>
      <c r="F2208" s="148"/>
      <c r="G2208" s="148"/>
      <c r="H2208" s="148"/>
      <c r="I2208" s="148"/>
      <c r="J2208" s="148"/>
      <c r="K2208" s="148"/>
      <c r="L2208" s="148"/>
      <c r="M2208" s="149"/>
    </row>
    <row r="2209" spans="1:13" s="10" customFormat="1" ht="15.75">
      <c r="A2209" s="159" t="s">
        <v>76</v>
      </c>
      <c r="B2209" s="55"/>
      <c r="C2209" s="55"/>
      <c r="D2209" s="55"/>
      <c r="E2209" s="55"/>
      <c r="F2209" s="55"/>
      <c r="G2209" s="55"/>
      <c r="H2209" s="55"/>
      <c r="I2209" s="55"/>
      <c r="J2209" s="55"/>
      <c r="K2209" s="55"/>
      <c r="L2209" s="55"/>
      <c r="M2209" s="58"/>
    </row>
    <row r="2210" spans="1:13" s="10" customFormat="1" ht="15.75">
      <c r="A2210" s="708" t="s">
        <v>77</v>
      </c>
      <c r="B2210" s="709"/>
      <c r="C2210" s="709"/>
      <c r="D2210" s="709"/>
      <c r="E2210" s="709"/>
      <c r="F2210" s="709"/>
      <c r="G2210" s="709"/>
      <c r="H2210" s="709"/>
      <c r="I2210" s="709"/>
      <c r="J2210" s="709"/>
      <c r="K2210" s="709"/>
      <c r="L2210" s="709"/>
      <c r="M2210" s="710"/>
    </row>
    <row r="2211" spans="1:13" s="10" customFormat="1" ht="15.75">
      <c r="A2211" s="708"/>
      <c r="B2211" s="709"/>
      <c r="C2211" s="709"/>
      <c r="D2211" s="709"/>
      <c r="E2211" s="709"/>
      <c r="F2211" s="709"/>
      <c r="G2211" s="709"/>
      <c r="H2211" s="709"/>
      <c r="I2211" s="709"/>
      <c r="J2211" s="709"/>
      <c r="K2211" s="709"/>
      <c r="L2211" s="709"/>
      <c r="M2211" s="710"/>
    </row>
    <row r="2212" spans="1:13" s="10" customFormat="1" ht="15.75">
      <c r="A2212" s="711" t="s">
        <v>78</v>
      </c>
      <c r="B2212" s="712"/>
      <c r="C2212" s="712"/>
      <c r="D2212" s="712"/>
      <c r="E2212" s="712"/>
      <c r="F2212" s="712"/>
      <c r="G2212" s="712"/>
      <c r="H2212" s="712"/>
      <c r="I2212" s="712"/>
      <c r="J2212" s="712"/>
      <c r="K2212" s="712"/>
      <c r="L2212" s="712"/>
      <c r="M2212" s="713"/>
    </row>
    <row r="2213" spans="1:13" s="10" customFormat="1" ht="15.75">
      <c r="A2213" s="711"/>
      <c r="B2213" s="712"/>
      <c r="C2213" s="712"/>
      <c r="D2213" s="712"/>
      <c r="E2213" s="712"/>
      <c r="F2213" s="712"/>
      <c r="G2213" s="712"/>
      <c r="H2213" s="712"/>
      <c r="I2213" s="712"/>
      <c r="J2213" s="712"/>
      <c r="K2213" s="712"/>
      <c r="L2213" s="712"/>
      <c r="M2213" s="713"/>
    </row>
    <row r="2214" spans="1:13" s="10" customFormat="1" ht="15.75">
      <c r="A2214" s="178"/>
      <c r="B2214" s="179"/>
      <c r="C2214" s="179"/>
      <c r="D2214" s="179"/>
      <c r="E2214" s="179"/>
      <c r="F2214" s="179"/>
      <c r="G2214" s="179"/>
      <c r="H2214" s="179"/>
      <c r="I2214" s="179"/>
      <c r="J2214" s="179"/>
      <c r="K2214" s="179"/>
      <c r="L2214" s="179"/>
      <c r="M2214" s="180"/>
    </row>
    <row r="2215" spans="1:13" s="10" customFormat="1" ht="15.75">
      <c r="A2215" s="159"/>
      <c r="B2215" s="55"/>
      <c r="C2215" s="55"/>
      <c r="D2215" s="55"/>
      <c r="E2215" s="55"/>
      <c r="F2215" s="55"/>
      <c r="G2215" s="55"/>
      <c r="H2215" s="55"/>
      <c r="I2215" s="55"/>
      <c r="J2215" s="55"/>
      <c r="K2215" s="55"/>
      <c r="L2215" s="55"/>
      <c r="M2215" s="58"/>
    </row>
    <row r="2216" spans="1:13" s="10" customFormat="1" ht="15.75">
      <c r="A2216" s="146"/>
      <c r="B2216" s="35"/>
      <c r="C2216" s="35"/>
      <c r="D2216" s="35" t="s">
        <v>70</v>
      </c>
      <c r="E2216" s="46"/>
      <c r="F2216" s="46"/>
      <c r="G2216" s="35"/>
      <c r="H2216" s="35"/>
      <c r="I2216" s="35"/>
      <c r="J2216" s="35"/>
      <c r="K2216" s="35"/>
      <c r="L2216" s="35"/>
      <c r="M2216" s="37"/>
    </row>
    <row r="2217" spans="1:13" s="10" customFormat="1" ht="15.75">
      <c r="A2217" s="146"/>
      <c r="B2217" s="35"/>
      <c r="C2217" s="35"/>
      <c r="D2217" s="160" t="s">
        <v>71</v>
      </c>
      <c r="E2217" s="35"/>
      <c r="F2217" s="35"/>
      <c r="G2217" s="160"/>
      <c r="H2217" s="160"/>
      <c r="I2217" s="160"/>
      <c r="J2217" s="35"/>
      <c r="K2217" s="35"/>
      <c r="L2217" s="35"/>
      <c r="M2217" s="37"/>
    </row>
    <row r="2218" spans="1:13" s="10" customFormat="1" ht="15.75">
      <c r="A2218" s="146"/>
      <c r="B2218" s="35"/>
      <c r="C2218" s="35"/>
      <c r="D2218" s="161" t="s">
        <v>79</v>
      </c>
      <c r="E2218" s="35"/>
      <c r="F2218" s="35"/>
      <c r="G2218" s="161"/>
      <c r="H2218" s="161"/>
      <c r="I2218" s="161"/>
      <c r="J2218" s="35"/>
      <c r="K2218" s="35"/>
      <c r="L2218" s="35"/>
      <c r="M2218" s="37"/>
    </row>
    <row r="2219" spans="1:13" s="10" customFormat="1" ht="15.75">
      <c r="A2219" s="162"/>
      <c r="B2219" s="55"/>
      <c r="C2219" s="55"/>
      <c r="D2219" s="35" t="s">
        <v>73</v>
      </c>
      <c r="E2219" s="35"/>
      <c r="F2219" s="35"/>
      <c r="G2219" s="35"/>
      <c r="H2219" s="35"/>
      <c r="I2219" s="35"/>
      <c r="J2219" s="55"/>
      <c r="K2219" s="55"/>
      <c r="L2219" s="55"/>
      <c r="M2219" s="58"/>
    </row>
    <row r="2220" spans="1:13" s="27" customFormat="1" ht="12.75">
      <c r="A2220" s="163"/>
      <c r="B2220" s="50"/>
      <c r="C2220" s="50"/>
      <c r="D2220" s="50"/>
      <c r="E2220" s="148"/>
      <c r="F2220" s="148"/>
      <c r="G2220" s="148"/>
      <c r="H2220" s="148"/>
      <c r="I2220" s="148"/>
      <c r="J2220" s="50"/>
      <c r="K2220" s="50"/>
      <c r="L2220" s="50"/>
      <c r="M2220" s="51"/>
    </row>
    <row r="2221" spans="1:13" s="167" customFormat="1" ht="12.75">
      <c r="A2221" s="164" t="s">
        <v>80</v>
      </c>
      <c r="B2221" s="165"/>
      <c r="C2221" s="165"/>
      <c r="D2221" s="166"/>
      <c r="E2221" s="166"/>
      <c r="F2221" s="166"/>
      <c r="G2221" s="166"/>
      <c r="H2221" s="166"/>
      <c r="I2221" s="714"/>
      <c r="J2221" s="714"/>
      <c r="K2221" s="714"/>
      <c r="L2221" s="714"/>
      <c r="M2221" s="715"/>
    </row>
    <row r="2222" spans="1:13" s="167" customFormat="1" ht="13.5" thickBot="1">
      <c r="A2222" s="168" t="s">
        <v>81</v>
      </c>
      <c r="B2222" s="169"/>
      <c r="C2222" s="169"/>
      <c r="D2222" s="170"/>
      <c r="E2222" s="170"/>
      <c r="F2222" s="170"/>
      <c r="G2222" s="170"/>
      <c r="H2222" s="170"/>
      <c r="I2222" s="716"/>
      <c r="J2222" s="716"/>
      <c r="K2222" s="716"/>
      <c r="L2222" s="716"/>
      <c r="M2222" s="717"/>
    </row>
    <row r="2223" spans="1:13">
      <c r="A2223" s="803"/>
      <c r="B2223" s="804"/>
      <c r="C2223" s="809"/>
      <c r="D2223" s="809"/>
      <c r="E2223" s="809"/>
      <c r="F2223" s="809"/>
      <c r="G2223" s="809"/>
      <c r="H2223" s="809"/>
      <c r="I2223" s="810"/>
      <c r="J2223" s="811" t="s">
        <v>7</v>
      </c>
      <c r="K2223" s="813"/>
      <c r="L2223" s="814"/>
      <c r="M2223" s="815"/>
    </row>
    <row r="2224" spans="1:13">
      <c r="A2224" s="805"/>
      <c r="B2224" s="806"/>
      <c r="C2224" s="819" t="s">
        <v>8</v>
      </c>
      <c r="D2224" s="819"/>
      <c r="E2224" s="819"/>
      <c r="F2224" s="819"/>
      <c r="G2224" s="819"/>
      <c r="H2224" s="819"/>
      <c r="I2224" s="820"/>
      <c r="J2224" s="812"/>
      <c r="K2224" s="816"/>
      <c r="L2224" s="817"/>
      <c r="M2224" s="818"/>
    </row>
    <row r="2225" spans="1:13">
      <c r="A2225" s="805"/>
      <c r="B2225" s="806"/>
      <c r="C2225" s="819" t="s">
        <v>0</v>
      </c>
      <c r="D2225" s="819"/>
      <c r="E2225" s="819"/>
      <c r="F2225" s="819"/>
      <c r="G2225" s="819"/>
      <c r="H2225" s="819"/>
      <c r="I2225" s="820"/>
      <c r="J2225" s="821" t="s">
        <v>9</v>
      </c>
      <c r="K2225" s="833"/>
      <c r="L2225" s="834"/>
      <c r="M2225" s="835"/>
    </row>
    <row r="2226" spans="1:13">
      <c r="A2226" s="805"/>
      <c r="B2226" s="806"/>
      <c r="C2226" s="819" t="s">
        <v>10</v>
      </c>
      <c r="D2226" s="819"/>
      <c r="E2226" s="819"/>
      <c r="F2226" s="819"/>
      <c r="G2226" s="819"/>
      <c r="H2226" s="819"/>
      <c r="I2226" s="820"/>
      <c r="J2226" s="822"/>
      <c r="K2226" s="836"/>
      <c r="L2226" s="837"/>
      <c r="M2226" s="838"/>
    </row>
    <row r="2227" spans="1:13">
      <c r="A2227" s="805"/>
      <c r="B2227" s="806"/>
      <c r="C2227" s="819" t="s">
        <v>11</v>
      </c>
      <c r="D2227" s="819"/>
      <c r="E2227" s="819"/>
      <c r="F2227" s="819"/>
      <c r="G2227" s="819"/>
      <c r="H2227" s="819"/>
      <c r="I2227" s="820"/>
      <c r="J2227" s="821" t="s">
        <v>12</v>
      </c>
      <c r="K2227" s="840"/>
      <c r="L2227" s="840" t="s">
        <v>13</v>
      </c>
      <c r="M2227" s="842"/>
    </row>
    <row r="2228" spans="1:13" ht="17.25" thickBot="1">
      <c r="A2228" s="807"/>
      <c r="B2228" s="808"/>
      <c r="C2228" s="2"/>
      <c r="D2228" s="2"/>
      <c r="E2228" s="2"/>
      <c r="F2228" s="2"/>
      <c r="G2228" s="2"/>
      <c r="H2228" s="2"/>
      <c r="I2228" s="3"/>
      <c r="J2228" s="839"/>
      <c r="K2228" s="841"/>
      <c r="L2228" s="841"/>
      <c r="M2228" s="843"/>
    </row>
    <row r="2229" spans="1:13" s="10" customFormat="1" ht="15.75">
      <c r="A2229" s="4"/>
      <c r="B2229" s="5"/>
      <c r="C2229" s="5"/>
      <c r="D2229" s="5"/>
      <c r="E2229" s="5"/>
      <c r="F2229" s="5"/>
      <c r="G2229" s="6"/>
      <c r="H2229" s="5"/>
      <c r="I2229" s="5"/>
      <c r="J2229" s="7" t="s">
        <v>14</v>
      </c>
      <c r="K2229" s="8"/>
      <c r="L2229" s="8"/>
      <c r="M2229" s="9"/>
    </row>
    <row r="2230" spans="1:13" s="10" customFormat="1" ht="15.75">
      <c r="A2230" s="11"/>
      <c r="B2230" s="12"/>
      <c r="C2230" s="12"/>
      <c r="D2230" s="12"/>
      <c r="E2230" s="12"/>
      <c r="F2230" s="12"/>
      <c r="G2230" s="13"/>
      <c r="H2230" s="12"/>
      <c r="I2230" s="12"/>
      <c r="J2230" s="14"/>
      <c r="K2230" s="15" t="s">
        <v>15</v>
      </c>
      <c r="L2230" s="15" t="s">
        <v>16</v>
      </c>
      <c r="M2230" s="16" t="s">
        <v>17</v>
      </c>
    </row>
    <row r="2231" spans="1:13" s="10" customFormat="1" ht="15.75">
      <c r="A2231" s="823" t="s">
        <v>18</v>
      </c>
      <c r="B2231" s="824"/>
      <c r="C2231" s="824"/>
      <c r="D2231" s="824"/>
      <c r="E2231" s="12" t="s">
        <v>19</v>
      </c>
      <c r="F2231" s="12"/>
      <c r="G2231" s="17"/>
      <c r="H2231" s="825" t="s">
        <v>20</v>
      </c>
      <c r="I2231" s="825"/>
      <c r="J2231" s="18" t="s">
        <v>19</v>
      </c>
      <c r="K2231" s="15"/>
      <c r="L2231" s="15"/>
      <c r="M2231" s="16"/>
    </row>
    <row r="2232" spans="1:13" s="10" customFormat="1" ht="15.75">
      <c r="A2232" s="19" t="s">
        <v>21</v>
      </c>
      <c r="B2232" s="20"/>
      <c r="C2232" s="826"/>
      <c r="D2232" s="826"/>
      <c r="E2232" s="187"/>
      <c r="F2232" s="21"/>
      <c r="G2232" s="20"/>
      <c r="H2232" s="17"/>
      <c r="I2232" s="22" t="s">
        <v>22</v>
      </c>
      <c r="J2232" s="23"/>
      <c r="K2232" s="187"/>
      <c r="L2232" s="187"/>
      <c r="M2232" s="24"/>
    </row>
    <row r="2233" spans="1:13" s="27" customFormat="1" ht="13.5" thickBot="1">
      <c r="A2233" s="25"/>
      <c r="B2233" s="26"/>
      <c r="C2233" s="188"/>
      <c r="D2233" s="188"/>
      <c r="E2233" s="188"/>
      <c r="F2233" s="188"/>
      <c r="G2233" s="26"/>
      <c r="H2233" s="188"/>
      <c r="I2233" s="26"/>
      <c r="J2233" s="188"/>
      <c r="K2233" s="827"/>
      <c r="L2233" s="827"/>
      <c r="M2233" s="828"/>
    </row>
    <row r="2234" spans="1:13" s="27" customFormat="1" ht="12.75">
      <c r="A2234" s="28"/>
      <c r="B2234" s="29"/>
      <c r="C2234" s="29"/>
      <c r="D2234" s="29"/>
      <c r="E2234" s="29"/>
      <c r="F2234" s="29"/>
      <c r="G2234" s="29"/>
      <c r="H2234" s="29"/>
      <c r="I2234" s="29"/>
      <c r="J2234" s="29"/>
      <c r="K2234" s="29"/>
      <c r="L2234" s="29"/>
      <c r="M2234" s="30"/>
    </row>
    <row r="2235" spans="1:13" s="10" customFormat="1" ht="15.75">
      <c r="A2235" s="31" t="s">
        <v>23</v>
      </c>
      <c r="B2235" s="32"/>
      <c r="C2235" s="33" t="s">
        <v>13</v>
      </c>
      <c r="D2235" s="34"/>
      <c r="E2235" s="35"/>
      <c r="F2235" s="35"/>
      <c r="G2235" s="36"/>
      <c r="H2235" s="36"/>
      <c r="I2235" s="36"/>
      <c r="J2235" s="36"/>
      <c r="K2235" s="36"/>
      <c r="L2235" s="36"/>
      <c r="M2235" s="37"/>
    </row>
    <row r="2236" spans="1:13" s="10" customFormat="1" ht="15.75">
      <c r="A2236" s="38" t="s">
        <v>24</v>
      </c>
      <c r="B2236" s="39"/>
      <c r="C2236" s="829" t="e">
        <f>+C2135</f>
        <v>#REF!</v>
      </c>
      <c r="D2236" s="829"/>
      <c r="E2236" s="829"/>
      <c r="F2236" s="829"/>
      <c r="G2236" s="829"/>
      <c r="H2236" s="829"/>
      <c r="I2236" s="829"/>
      <c r="J2236" s="829"/>
      <c r="K2236" s="829"/>
      <c r="L2236" s="829"/>
      <c r="M2236" s="830"/>
    </row>
    <row r="2237" spans="1:13" s="10" customFormat="1" ht="15.75">
      <c r="A2237" s="38"/>
      <c r="B2237" s="39"/>
      <c r="C2237" s="829"/>
      <c r="D2237" s="829"/>
      <c r="E2237" s="829"/>
      <c r="F2237" s="829"/>
      <c r="G2237" s="829"/>
      <c r="H2237" s="829"/>
      <c r="I2237" s="829"/>
      <c r="J2237" s="829"/>
      <c r="K2237" s="829"/>
      <c r="L2237" s="829"/>
      <c r="M2237" s="830"/>
    </row>
    <row r="2238" spans="1:13" s="27" customFormat="1" ht="12.75">
      <c r="A2238" s="40"/>
      <c r="B2238" s="41"/>
      <c r="C2238" s="42"/>
      <c r="D2238" s="42"/>
      <c r="E2238" s="42"/>
      <c r="F2238" s="42"/>
      <c r="G2238" s="42"/>
      <c r="H2238" s="42"/>
      <c r="I2238" s="42"/>
      <c r="J2238" s="42"/>
      <c r="K2238" s="42"/>
      <c r="L2238" s="42"/>
      <c r="M2238" s="43"/>
    </row>
    <row r="2239" spans="1:13" s="10" customFormat="1" ht="15.75">
      <c r="A2239" s="38" t="s">
        <v>25</v>
      </c>
      <c r="B2239" s="44"/>
      <c r="C2239" s="45"/>
      <c r="D2239" s="45"/>
      <c r="E2239" s="45"/>
      <c r="F2239" s="45"/>
      <c r="G2239" s="45"/>
      <c r="H2239" s="46"/>
      <c r="I2239" s="33" t="s">
        <v>26</v>
      </c>
      <c r="J2239" s="45"/>
      <c r="K2239" s="45"/>
      <c r="L2239" s="45"/>
      <c r="M2239" s="47"/>
    </row>
    <row r="2240" spans="1:13" s="27" customFormat="1" ht="12.75">
      <c r="A2240" s="40"/>
      <c r="B2240" s="41"/>
      <c r="C2240" s="42"/>
      <c r="D2240" s="42"/>
      <c r="E2240" s="42"/>
      <c r="F2240" s="42"/>
      <c r="G2240" s="42"/>
      <c r="H2240" s="42"/>
      <c r="I2240" s="42"/>
      <c r="J2240" s="42"/>
      <c r="K2240" s="42"/>
      <c r="L2240" s="42"/>
      <c r="M2240" s="43"/>
    </row>
    <row r="2241" spans="1:13" s="10" customFormat="1" ht="15.75">
      <c r="A2241" s="38" t="s">
        <v>27</v>
      </c>
      <c r="B2241" s="44"/>
      <c r="C2241" s="48"/>
      <c r="D2241" s="48"/>
      <c r="E2241" s="48"/>
      <c r="F2241" s="48"/>
      <c r="G2241" s="48"/>
      <c r="H2241" s="48"/>
      <c r="I2241" s="48"/>
      <c r="J2241" s="48"/>
      <c r="K2241" s="48"/>
      <c r="L2241" s="48"/>
      <c r="M2241" s="49"/>
    </row>
    <row r="2242" spans="1:13" s="27" customFormat="1" ht="12.75">
      <c r="A2242" s="40"/>
      <c r="B2242" s="41"/>
      <c r="C2242" s="50"/>
      <c r="D2242" s="50"/>
      <c r="E2242" s="50"/>
      <c r="F2242" s="50"/>
      <c r="G2242" s="50"/>
      <c r="H2242" s="50"/>
      <c r="I2242" s="50"/>
      <c r="J2242" s="50"/>
      <c r="K2242" s="50"/>
      <c r="L2242" s="50"/>
      <c r="M2242" s="51"/>
    </row>
    <row r="2243" spans="1:13" s="10" customFormat="1" ht="15.75">
      <c r="A2243" s="38" t="s">
        <v>28</v>
      </c>
      <c r="B2243" s="44"/>
      <c r="C2243" s="48"/>
      <c r="D2243" s="48"/>
      <c r="E2243" s="48"/>
      <c r="F2243" s="48"/>
      <c r="G2243" s="48"/>
      <c r="H2243" s="48"/>
      <c r="I2243" s="48"/>
      <c r="J2243" s="52" t="s">
        <v>29</v>
      </c>
      <c r="K2243" s="53"/>
      <c r="L2243" s="52" t="s">
        <v>13</v>
      </c>
      <c r="M2243" s="54"/>
    </row>
    <row r="2244" spans="1:13" s="27" customFormat="1" ht="12.75">
      <c r="A2244" s="40"/>
      <c r="B2244" s="41"/>
      <c r="C2244" s="50"/>
      <c r="D2244" s="50"/>
      <c r="E2244" s="50"/>
      <c r="F2244" s="50"/>
      <c r="G2244" s="50"/>
      <c r="H2244" s="50"/>
      <c r="I2244" s="50"/>
      <c r="J2244" s="50"/>
      <c r="K2244" s="50"/>
      <c r="L2244" s="50"/>
      <c r="M2244" s="51"/>
    </row>
    <row r="2245" spans="1:13" s="10" customFormat="1" ht="15.75">
      <c r="A2245" s="38" t="s">
        <v>30</v>
      </c>
      <c r="B2245" s="39"/>
      <c r="C2245" s="55"/>
      <c r="D2245" s="55"/>
      <c r="E2245" s="56"/>
      <c r="F2245" s="57"/>
      <c r="G2245" s="46"/>
      <c r="H2245" s="48"/>
      <c r="I2245" s="48"/>
      <c r="J2245" s="35"/>
      <c r="K2245" s="55"/>
      <c r="L2245" s="55"/>
      <c r="M2245" s="58"/>
    </row>
    <row r="2246" spans="1:13" s="10" customFormat="1" ht="15.75">
      <c r="A2246" s="59"/>
      <c r="B2246" s="60"/>
      <c r="C2246" s="189"/>
      <c r="D2246" s="189"/>
      <c r="E2246" s="831" t="s">
        <v>31</v>
      </c>
      <c r="F2246" s="832"/>
      <c r="G2246" s="832"/>
      <c r="H2246" s="189" t="s">
        <v>16</v>
      </c>
      <c r="I2246" s="189" t="s">
        <v>17</v>
      </c>
      <c r="J2246" s="61"/>
      <c r="K2246" s="189"/>
      <c r="L2246" s="189"/>
      <c r="M2246" s="62"/>
    </row>
    <row r="2247" spans="1:13" s="10" customFormat="1" ht="15.75">
      <c r="A2247" s="786" t="s">
        <v>32</v>
      </c>
      <c r="B2247" s="787"/>
      <c r="C2247" s="787"/>
      <c r="D2247" s="787"/>
      <c r="E2247" s="787"/>
      <c r="F2247" s="787"/>
      <c r="G2247" s="787"/>
      <c r="H2247" s="787"/>
      <c r="I2247" s="787"/>
      <c r="J2247" s="787"/>
      <c r="K2247" s="787"/>
      <c r="L2247" s="787"/>
      <c r="M2247" s="788"/>
    </row>
    <row r="2248" spans="1:13" s="27" customFormat="1" ht="13.5" thickBot="1">
      <c r="A2248" s="63"/>
      <c r="B2248" s="64"/>
      <c r="C2248" s="64"/>
      <c r="D2248" s="64"/>
      <c r="E2248" s="64"/>
      <c r="F2248" s="64"/>
      <c r="G2248" s="64"/>
      <c r="H2248" s="64"/>
      <c r="I2248" s="64"/>
      <c r="J2248" s="64"/>
      <c r="K2248" s="64"/>
      <c r="L2248" s="64"/>
      <c r="M2248" s="65"/>
    </row>
    <row r="2249" spans="1:13" s="10" customFormat="1" ht="32.25" thickBot="1">
      <c r="A2249" s="66" t="s">
        <v>1</v>
      </c>
      <c r="B2249" s="789" t="s">
        <v>33</v>
      </c>
      <c r="C2249" s="790"/>
      <c r="D2249" s="790"/>
      <c r="E2249" s="790"/>
      <c r="F2249" s="790"/>
      <c r="G2249" s="790"/>
      <c r="H2249" s="790"/>
      <c r="I2249" s="67"/>
      <c r="J2249" s="68" t="s">
        <v>34</v>
      </c>
      <c r="K2249" s="791" t="s">
        <v>35</v>
      </c>
      <c r="L2249" s="792"/>
      <c r="M2249" s="66" t="s">
        <v>36</v>
      </c>
    </row>
    <row r="2250" spans="1:13" s="10" customFormat="1" ht="33" customHeight="1" thickBot="1">
      <c r="A2250" s="69"/>
      <c r="B2250" s="793" t="e">
        <f>+#REF!</f>
        <v>#REF!</v>
      </c>
      <c r="C2250" s="794"/>
      <c r="D2250" s="794"/>
      <c r="E2250" s="794"/>
      <c r="F2250" s="794"/>
      <c r="G2250" s="794"/>
      <c r="H2250" s="794"/>
      <c r="I2250" s="795"/>
      <c r="J2250" s="70"/>
      <c r="K2250" s="796" t="e">
        <f>+#REF!</f>
        <v>#REF!</v>
      </c>
      <c r="L2250" s="797"/>
      <c r="M2250" s="71" t="e">
        <f>+#REF!</f>
        <v>#REF!</v>
      </c>
    </row>
    <row r="2251" spans="1:13" s="10" customFormat="1" ht="15.75">
      <c r="A2251" s="72"/>
      <c r="B2251" s="73"/>
      <c r="C2251" s="73"/>
      <c r="D2251" s="73"/>
      <c r="E2251" s="73"/>
      <c r="F2251" s="73"/>
      <c r="G2251" s="73"/>
      <c r="H2251" s="73"/>
      <c r="I2251" s="73"/>
      <c r="J2251" s="73"/>
      <c r="K2251" s="73"/>
      <c r="L2251" s="73"/>
      <c r="M2251" s="74"/>
    </row>
    <row r="2252" spans="1:13" s="10" customFormat="1" thickBot="1">
      <c r="A2252" s="75" t="s">
        <v>37</v>
      </c>
      <c r="B2252" s="76"/>
      <c r="C2252" s="76"/>
      <c r="D2252" s="76"/>
      <c r="E2252" s="76"/>
      <c r="F2252" s="76"/>
      <c r="G2252" s="76"/>
      <c r="H2252" s="76"/>
      <c r="I2252" s="76"/>
      <c r="J2252" s="76"/>
      <c r="K2252" s="76"/>
      <c r="L2252" s="76"/>
      <c r="M2252" s="77"/>
    </row>
    <row r="2253" spans="1:13" s="10" customFormat="1" thickBot="1">
      <c r="A2253" s="798" t="s">
        <v>33</v>
      </c>
      <c r="B2253" s="799"/>
      <c r="C2253" s="799"/>
      <c r="D2253" s="799"/>
      <c r="E2253" s="799"/>
      <c r="F2253" s="799"/>
      <c r="G2253" s="800"/>
      <c r="H2253" s="801" t="s">
        <v>38</v>
      </c>
      <c r="I2253" s="800"/>
      <c r="J2253" s="78" t="s">
        <v>39</v>
      </c>
      <c r="K2253" s="801" t="s">
        <v>40</v>
      </c>
      <c r="L2253" s="800"/>
      <c r="M2253" s="79" t="s">
        <v>41</v>
      </c>
    </row>
    <row r="2254" spans="1:13" s="10" customFormat="1" ht="15.75">
      <c r="A2254" s="779"/>
      <c r="B2254" s="780"/>
      <c r="C2254" s="780"/>
      <c r="D2254" s="780"/>
      <c r="E2254" s="780"/>
      <c r="F2254" s="780"/>
      <c r="G2254" s="781"/>
      <c r="H2254" s="782"/>
      <c r="I2254" s="783"/>
      <c r="J2254" s="80"/>
      <c r="K2254" s="784"/>
      <c r="L2254" s="785"/>
      <c r="M2254" s="81">
        <f t="shared" ref="M2254:M2259" si="28">+J2254*K2254</f>
        <v>0</v>
      </c>
    </row>
    <row r="2255" spans="1:13" s="10" customFormat="1" ht="15.75">
      <c r="A2255" s="770"/>
      <c r="B2255" s="771"/>
      <c r="C2255" s="771"/>
      <c r="D2255" s="771"/>
      <c r="E2255" s="771"/>
      <c r="F2255" s="771"/>
      <c r="G2255" s="772"/>
      <c r="H2255" s="768"/>
      <c r="I2255" s="768"/>
      <c r="J2255" s="80"/>
      <c r="K2255" s="769"/>
      <c r="L2255" s="769"/>
      <c r="M2255" s="81">
        <f t="shared" si="28"/>
        <v>0</v>
      </c>
    </row>
    <row r="2256" spans="1:13" s="10" customFormat="1" ht="15.75">
      <c r="A2256" s="770"/>
      <c r="B2256" s="771"/>
      <c r="C2256" s="771"/>
      <c r="D2256" s="771"/>
      <c r="E2256" s="771"/>
      <c r="F2256" s="771"/>
      <c r="G2256" s="772"/>
      <c r="H2256" s="768"/>
      <c r="I2256" s="768"/>
      <c r="J2256" s="80"/>
      <c r="K2256" s="769"/>
      <c r="L2256" s="769"/>
      <c r="M2256" s="81">
        <f t="shared" si="28"/>
        <v>0</v>
      </c>
    </row>
    <row r="2257" spans="1:13" s="10" customFormat="1" ht="15.75">
      <c r="A2257" s="770"/>
      <c r="B2257" s="771"/>
      <c r="C2257" s="771"/>
      <c r="D2257" s="771"/>
      <c r="E2257" s="771"/>
      <c r="F2257" s="771"/>
      <c r="G2257" s="772"/>
      <c r="H2257" s="768"/>
      <c r="I2257" s="768"/>
      <c r="J2257" s="82"/>
      <c r="K2257" s="769"/>
      <c r="L2257" s="769"/>
      <c r="M2257" s="81">
        <f t="shared" si="28"/>
        <v>0</v>
      </c>
    </row>
    <row r="2258" spans="1:13" s="10" customFormat="1" ht="15.75">
      <c r="A2258" s="770"/>
      <c r="B2258" s="771"/>
      <c r="C2258" s="771"/>
      <c r="D2258" s="802"/>
      <c r="E2258" s="771"/>
      <c r="F2258" s="771"/>
      <c r="G2258" s="772"/>
      <c r="H2258" s="768"/>
      <c r="I2258" s="768"/>
      <c r="J2258" s="82"/>
      <c r="K2258" s="769"/>
      <c r="L2258" s="769"/>
      <c r="M2258" s="81">
        <f t="shared" si="28"/>
        <v>0</v>
      </c>
    </row>
    <row r="2259" spans="1:13" s="10" customFormat="1" ht="15.75">
      <c r="A2259" s="766"/>
      <c r="B2259" s="767"/>
      <c r="C2259" s="767"/>
      <c r="D2259" s="83"/>
      <c r="E2259" s="84"/>
      <c r="F2259" s="84"/>
      <c r="G2259" s="85"/>
      <c r="H2259" s="768"/>
      <c r="I2259" s="768"/>
      <c r="J2259" s="86"/>
      <c r="K2259" s="769"/>
      <c r="L2259" s="769"/>
      <c r="M2259" s="81">
        <f t="shared" si="28"/>
        <v>0</v>
      </c>
    </row>
    <row r="2260" spans="1:13" s="10" customFormat="1" thickBot="1">
      <c r="A2260" s="770" t="s">
        <v>43</v>
      </c>
      <c r="B2260" s="771"/>
      <c r="C2260" s="771"/>
      <c r="D2260" s="771"/>
      <c r="E2260" s="771"/>
      <c r="F2260" s="771"/>
      <c r="G2260" s="772"/>
      <c r="H2260" s="773"/>
      <c r="I2260" s="774"/>
      <c r="J2260" s="87"/>
      <c r="K2260" s="775">
        <v>0.05</v>
      </c>
      <c r="L2260" s="776"/>
      <c r="M2260" s="88">
        <f>M2285*K2260</f>
        <v>2000</v>
      </c>
    </row>
    <row r="2261" spans="1:13" s="10" customFormat="1" thickBot="1">
      <c r="A2261" s="724" t="s">
        <v>44</v>
      </c>
      <c r="B2261" s="725"/>
      <c r="C2261" s="725"/>
      <c r="D2261" s="725"/>
      <c r="E2261" s="725"/>
      <c r="F2261" s="725"/>
      <c r="G2261" s="725"/>
      <c r="H2261" s="725"/>
      <c r="I2261" s="725"/>
      <c r="J2261" s="725"/>
      <c r="K2261" s="725"/>
      <c r="L2261" s="726"/>
      <c r="M2261" s="173">
        <f>SUM(M2254:M2260)</f>
        <v>2000</v>
      </c>
    </row>
    <row r="2262" spans="1:13" s="27" customFormat="1" ht="12.75">
      <c r="A2262" s="90"/>
      <c r="B2262" s="64"/>
      <c r="C2262" s="64"/>
      <c r="D2262" s="64"/>
      <c r="E2262" s="64"/>
      <c r="F2262" s="64"/>
      <c r="G2262" s="64"/>
      <c r="H2262" s="64"/>
      <c r="I2262" s="64"/>
      <c r="J2262" s="64"/>
      <c r="K2262" s="64"/>
      <c r="L2262" s="64"/>
      <c r="M2262" s="65"/>
    </row>
    <row r="2263" spans="1:13" s="10" customFormat="1" thickBot="1">
      <c r="A2263" s="91" t="s">
        <v>45</v>
      </c>
      <c r="B2263" s="92"/>
      <c r="C2263" s="92"/>
      <c r="D2263" s="92"/>
      <c r="E2263" s="92"/>
      <c r="F2263" s="92"/>
      <c r="G2263" s="92"/>
      <c r="H2263" s="92"/>
      <c r="I2263" s="92"/>
      <c r="J2263" s="92"/>
      <c r="K2263" s="92"/>
      <c r="L2263" s="92"/>
      <c r="M2263" s="93"/>
    </row>
    <row r="2264" spans="1:13" s="10" customFormat="1" ht="15.75">
      <c r="A2264" s="752" t="s">
        <v>33</v>
      </c>
      <c r="B2264" s="753"/>
      <c r="C2264" s="753"/>
      <c r="D2264" s="753"/>
      <c r="E2264" s="753"/>
      <c r="F2264" s="753"/>
      <c r="G2264" s="753"/>
      <c r="H2264" s="777"/>
      <c r="I2264" s="185" t="s">
        <v>35</v>
      </c>
      <c r="J2264" s="94" t="s">
        <v>36</v>
      </c>
      <c r="K2264" s="778" t="s">
        <v>46</v>
      </c>
      <c r="L2264" s="777"/>
      <c r="M2264" s="95" t="s">
        <v>41</v>
      </c>
    </row>
    <row r="2265" spans="1:13" s="10" customFormat="1" ht="15.75">
      <c r="A2265" s="738" t="s">
        <v>161</v>
      </c>
      <c r="B2265" s="739"/>
      <c r="C2265" s="739"/>
      <c r="D2265" s="739"/>
      <c r="E2265" s="739"/>
      <c r="F2265" s="739"/>
      <c r="G2265" s="739"/>
      <c r="H2265" s="740"/>
      <c r="I2265" s="53" t="s">
        <v>35</v>
      </c>
      <c r="J2265" s="98">
        <v>1</v>
      </c>
      <c r="K2265" s="741">
        <v>616000</v>
      </c>
      <c r="L2265" s="742"/>
      <c r="M2265" s="191">
        <f>+J2265*K2265</f>
        <v>616000</v>
      </c>
    </row>
    <row r="2266" spans="1:13" s="10" customFormat="1" ht="15.75">
      <c r="A2266" s="738" t="s">
        <v>212</v>
      </c>
      <c r="B2266" s="739"/>
      <c r="C2266" s="739"/>
      <c r="D2266" s="739"/>
      <c r="E2266" s="739"/>
      <c r="F2266" s="739"/>
      <c r="G2266" s="739"/>
      <c r="H2266" s="740"/>
      <c r="I2266" s="53" t="s">
        <v>53</v>
      </c>
      <c r="J2266" s="98">
        <v>445000</v>
      </c>
      <c r="K2266" s="741">
        <v>0.15</v>
      </c>
      <c r="L2266" s="742"/>
      <c r="M2266" s="171">
        <f>+J2266*K2266</f>
        <v>66750</v>
      </c>
    </row>
    <row r="2267" spans="1:13" s="10" customFormat="1" ht="15.75">
      <c r="A2267" s="738"/>
      <c r="B2267" s="739"/>
      <c r="C2267" s="739"/>
      <c r="D2267" s="739"/>
      <c r="E2267" s="739"/>
      <c r="F2267" s="739"/>
      <c r="G2267" s="739"/>
      <c r="H2267" s="740"/>
      <c r="I2267" s="53"/>
      <c r="J2267" s="98"/>
      <c r="K2267" s="741"/>
      <c r="L2267" s="742"/>
      <c r="M2267" s="171">
        <f>+J2267*K2267</f>
        <v>0</v>
      </c>
    </row>
    <row r="2268" spans="1:13" s="10" customFormat="1" ht="15.75">
      <c r="A2268" s="738"/>
      <c r="B2268" s="739"/>
      <c r="C2268" s="739"/>
      <c r="D2268" s="739"/>
      <c r="E2268" s="739"/>
      <c r="F2268" s="739"/>
      <c r="G2268" s="739"/>
      <c r="H2268" s="740"/>
      <c r="I2268" s="53"/>
      <c r="J2268" s="98"/>
      <c r="K2268" s="741"/>
      <c r="L2268" s="742"/>
      <c r="M2268" s="171">
        <f>+J2268*K2268</f>
        <v>0</v>
      </c>
    </row>
    <row r="2269" spans="1:13" s="10" customFormat="1" ht="15.75">
      <c r="A2269" s="738"/>
      <c r="B2269" s="739"/>
      <c r="C2269" s="739"/>
      <c r="D2269" s="739"/>
      <c r="E2269" s="739"/>
      <c r="F2269" s="739"/>
      <c r="G2269" s="739"/>
      <c r="H2269" s="740"/>
      <c r="I2269" s="53"/>
      <c r="J2269" s="98"/>
      <c r="K2269" s="741"/>
      <c r="L2269" s="742"/>
      <c r="M2269" s="171">
        <f>+J2269*K2269</f>
        <v>0</v>
      </c>
    </row>
    <row r="2270" spans="1:13" s="10" customFormat="1" thickBot="1">
      <c r="A2270" s="743"/>
      <c r="B2270" s="744"/>
      <c r="C2270" s="744"/>
      <c r="D2270" s="744"/>
      <c r="E2270" s="744"/>
      <c r="F2270" s="744"/>
      <c r="G2270" s="744"/>
      <c r="H2270" s="745"/>
      <c r="I2270" s="102"/>
      <c r="J2270" s="103"/>
      <c r="K2270" s="741"/>
      <c r="L2270" s="742"/>
      <c r="M2270" s="172"/>
    </row>
    <row r="2271" spans="1:13" s="10" customFormat="1" thickBot="1">
      <c r="A2271" s="724" t="s">
        <v>44</v>
      </c>
      <c r="B2271" s="725"/>
      <c r="C2271" s="725"/>
      <c r="D2271" s="725"/>
      <c r="E2271" s="725"/>
      <c r="F2271" s="725"/>
      <c r="G2271" s="725"/>
      <c r="H2271" s="725"/>
      <c r="I2271" s="725"/>
      <c r="J2271" s="725"/>
      <c r="K2271" s="725"/>
      <c r="L2271" s="726"/>
      <c r="M2271" s="192">
        <f>SUM(M2265:M2270)</f>
        <v>682750</v>
      </c>
    </row>
    <row r="2272" spans="1:13" s="27" customFormat="1" ht="12.75">
      <c r="A2272" s="63"/>
      <c r="B2272" s="64"/>
      <c r="C2272" s="64"/>
      <c r="D2272" s="64"/>
      <c r="E2272" s="64"/>
      <c r="F2272" s="64"/>
      <c r="G2272" s="64"/>
      <c r="H2272" s="64"/>
      <c r="I2272" s="64"/>
      <c r="J2272" s="64"/>
      <c r="K2272" s="64"/>
      <c r="L2272" s="64"/>
      <c r="M2272" s="65"/>
    </row>
    <row r="2273" spans="1:13" s="10" customFormat="1" thickBot="1">
      <c r="A2273" s="91" t="s">
        <v>47</v>
      </c>
      <c r="B2273" s="92"/>
      <c r="C2273" s="92"/>
      <c r="D2273" s="92"/>
      <c r="E2273" s="92"/>
      <c r="F2273" s="92"/>
      <c r="G2273" s="92"/>
      <c r="H2273" s="92"/>
      <c r="I2273" s="92"/>
      <c r="J2273" s="92"/>
      <c r="K2273" s="92"/>
      <c r="L2273" s="92"/>
      <c r="M2273" s="93"/>
    </row>
    <row r="2274" spans="1:13" s="10" customFormat="1" ht="15.75">
      <c r="A2274" s="727" t="s">
        <v>48</v>
      </c>
      <c r="B2274" s="728"/>
      <c r="C2274" s="728"/>
      <c r="D2274" s="728"/>
      <c r="E2274" s="728"/>
      <c r="F2274" s="729"/>
      <c r="G2274" s="106" t="s">
        <v>35</v>
      </c>
      <c r="H2274" s="107" t="s">
        <v>49</v>
      </c>
      <c r="I2274" s="108" t="s">
        <v>50</v>
      </c>
      <c r="J2274" s="106" t="s">
        <v>51</v>
      </c>
      <c r="K2274" s="730" t="s">
        <v>52</v>
      </c>
      <c r="L2274" s="729"/>
      <c r="M2274" s="109" t="s">
        <v>41</v>
      </c>
    </row>
    <row r="2275" spans="1:13" s="10" customFormat="1" ht="15.75">
      <c r="A2275" s="731" t="s">
        <v>159</v>
      </c>
      <c r="B2275" s="732"/>
      <c r="C2275" s="732"/>
      <c r="D2275" s="732"/>
      <c r="E2275" s="732"/>
      <c r="F2275" s="733"/>
      <c r="G2275" s="110">
        <v>1</v>
      </c>
      <c r="H2275" s="86">
        <v>1</v>
      </c>
      <c r="I2275" s="111">
        <v>1</v>
      </c>
      <c r="J2275" s="86">
        <f>+H2275*I2275</f>
        <v>1</v>
      </c>
      <c r="K2275" s="734">
        <v>12000</v>
      </c>
      <c r="L2275" s="735"/>
      <c r="M2275" s="112">
        <f>J2275*K2275</f>
        <v>12000</v>
      </c>
    </row>
    <row r="2276" spans="1:13" s="10" customFormat="1" ht="15.75">
      <c r="A2276" s="113"/>
      <c r="B2276" s="114"/>
      <c r="C2276" s="114"/>
      <c r="D2276" s="114"/>
      <c r="E2276" s="114"/>
      <c r="F2276" s="114"/>
      <c r="G2276" s="115"/>
      <c r="H2276" s="86"/>
      <c r="I2276" s="86"/>
      <c r="J2276" s="86"/>
      <c r="K2276" s="116"/>
      <c r="L2276" s="117"/>
      <c r="M2276" s="118"/>
    </row>
    <row r="2277" spans="1:13" s="10" customFormat="1" thickBot="1">
      <c r="A2277" s="181"/>
      <c r="B2277" s="182"/>
      <c r="C2277" s="182"/>
      <c r="D2277" s="182"/>
      <c r="E2277" s="182"/>
      <c r="F2277" s="182"/>
      <c r="G2277" s="119"/>
      <c r="H2277" s="119"/>
      <c r="I2277" s="119"/>
      <c r="J2277" s="119"/>
      <c r="K2277" s="736"/>
      <c r="L2277" s="737"/>
      <c r="M2277" s="120"/>
    </row>
    <row r="2278" spans="1:13" s="10" customFormat="1" thickBot="1">
      <c r="A2278" s="756" t="s">
        <v>44</v>
      </c>
      <c r="B2278" s="750"/>
      <c r="C2278" s="750"/>
      <c r="D2278" s="750"/>
      <c r="E2278" s="750"/>
      <c r="F2278" s="750"/>
      <c r="G2278" s="750"/>
      <c r="H2278" s="750"/>
      <c r="I2278" s="750"/>
      <c r="J2278" s="750"/>
      <c r="K2278" s="750"/>
      <c r="L2278" s="751"/>
      <c r="M2278" s="174">
        <f>SUM(M2275:M2277)</f>
        <v>12000</v>
      </c>
    </row>
    <row r="2279" spans="1:13" s="27" customFormat="1" ht="12.75">
      <c r="A2279" s="63"/>
      <c r="B2279" s="64"/>
      <c r="C2279" s="64"/>
      <c r="D2279" s="64"/>
      <c r="E2279" s="64"/>
      <c r="F2279" s="64"/>
      <c r="G2279" s="64"/>
      <c r="H2279" s="64"/>
      <c r="I2279" s="64"/>
      <c r="J2279" s="64"/>
      <c r="K2279" s="64"/>
      <c r="L2279" s="64"/>
      <c r="M2279" s="65"/>
    </row>
    <row r="2280" spans="1:13" s="10" customFormat="1" thickBot="1">
      <c r="A2280" s="91" t="s">
        <v>54</v>
      </c>
      <c r="B2280" s="92"/>
      <c r="C2280" s="92"/>
      <c r="D2280" s="92"/>
      <c r="E2280" s="92"/>
      <c r="F2280" s="92"/>
      <c r="G2280" s="92"/>
      <c r="H2280" s="92"/>
      <c r="I2280" s="92"/>
      <c r="J2280" s="92"/>
      <c r="K2280" s="92"/>
      <c r="L2280" s="92"/>
      <c r="M2280" s="93"/>
    </row>
    <row r="2281" spans="1:13" s="10" customFormat="1" ht="31.5">
      <c r="A2281" s="757" t="s">
        <v>55</v>
      </c>
      <c r="B2281" s="758"/>
      <c r="C2281" s="758"/>
      <c r="D2281" s="758"/>
      <c r="E2281" s="758"/>
      <c r="F2281" s="758"/>
      <c r="G2281" s="758"/>
      <c r="H2281" s="106" t="s">
        <v>56</v>
      </c>
      <c r="I2281" s="108" t="s">
        <v>57</v>
      </c>
      <c r="J2281" s="107" t="s">
        <v>58</v>
      </c>
      <c r="K2281" s="759" t="s">
        <v>40</v>
      </c>
      <c r="L2281" s="760"/>
      <c r="M2281" s="122" t="s">
        <v>41</v>
      </c>
    </row>
    <row r="2282" spans="1:13" s="10" customFormat="1" ht="15.75">
      <c r="A2282" s="761" t="s">
        <v>59</v>
      </c>
      <c r="B2282" s="762"/>
      <c r="C2282" s="762"/>
      <c r="D2282" s="762"/>
      <c r="E2282" s="762"/>
      <c r="F2282" s="762"/>
      <c r="G2282" s="763"/>
      <c r="H2282" s="123">
        <v>38918.91891891892</v>
      </c>
      <c r="I2282" s="124">
        <v>1.85</v>
      </c>
      <c r="J2282" s="125">
        <f>+H2282*I2282</f>
        <v>72000</v>
      </c>
      <c r="K2282" s="764">
        <v>3</v>
      </c>
      <c r="L2282" s="765"/>
      <c r="M2282" s="126">
        <f>J2282/K2282</f>
        <v>24000</v>
      </c>
    </row>
    <row r="2283" spans="1:13" s="10" customFormat="1" ht="15.75">
      <c r="A2283" s="761" t="s">
        <v>60</v>
      </c>
      <c r="B2283" s="762"/>
      <c r="C2283" s="762"/>
      <c r="D2283" s="762"/>
      <c r="E2283" s="762"/>
      <c r="F2283" s="762"/>
      <c r="G2283" s="763"/>
      <c r="H2283" s="123">
        <v>25945.945945945947</v>
      </c>
      <c r="I2283" s="124">
        <v>1.85</v>
      </c>
      <c r="J2283" s="125">
        <f>+H2283*I2283</f>
        <v>48000.000000000007</v>
      </c>
      <c r="K2283" s="764">
        <f>+K2282</f>
        <v>3</v>
      </c>
      <c r="L2283" s="765"/>
      <c r="M2283" s="126">
        <f>J2283/K2283</f>
        <v>16000.000000000002</v>
      </c>
    </row>
    <row r="2284" spans="1:13" s="10" customFormat="1" thickBot="1">
      <c r="A2284" s="748"/>
      <c r="B2284" s="749"/>
      <c r="C2284" s="749"/>
      <c r="D2284" s="749"/>
      <c r="E2284" s="749"/>
      <c r="F2284" s="749"/>
      <c r="G2284" s="749"/>
      <c r="H2284" s="119"/>
      <c r="I2284" s="119"/>
      <c r="J2284" s="119"/>
      <c r="K2284" s="736"/>
      <c r="L2284" s="737"/>
      <c r="M2284" s="120"/>
    </row>
    <row r="2285" spans="1:13" s="10" customFormat="1" thickBot="1">
      <c r="A2285" s="724" t="s">
        <v>44</v>
      </c>
      <c r="B2285" s="725"/>
      <c r="C2285" s="725"/>
      <c r="D2285" s="725"/>
      <c r="E2285" s="725"/>
      <c r="F2285" s="725"/>
      <c r="G2285" s="725"/>
      <c r="H2285" s="750"/>
      <c r="I2285" s="750"/>
      <c r="J2285" s="750"/>
      <c r="K2285" s="750"/>
      <c r="L2285" s="751"/>
      <c r="M2285" s="174">
        <f>SUM(M2282:M2284)</f>
        <v>40000</v>
      </c>
    </row>
    <row r="2286" spans="1:13" s="27" customFormat="1" ht="13.5" thickBot="1">
      <c r="A2286" s="63"/>
      <c r="B2286" s="64"/>
      <c r="C2286" s="64"/>
      <c r="D2286" s="64"/>
      <c r="E2286" s="64"/>
      <c r="F2286" s="64"/>
      <c r="G2286" s="64"/>
      <c r="H2286" s="64"/>
      <c r="I2286" s="64"/>
      <c r="J2286" s="64"/>
      <c r="K2286" s="64"/>
      <c r="L2286" s="64"/>
      <c r="M2286" s="65"/>
    </row>
    <row r="2287" spans="1:13" s="10" customFormat="1" thickBot="1">
      <c r="A2287" s="724" t="s">
        <v>61</v>
      </c>
      <c r="B2287" s="725"/>
      <c r="C2287" s="725"/>
      <c r="D2287" s="725"/>
      <c r="E2287" s="725"/>
      <c r="F2287" s="725"/>
      <c r="G2287" s="725"/>
      <c r="H2287" s="725"/>
      <c r="I2287" s="725"/>
      <c r="J2287" s="725"/>
      <c r="K2287" s="725"/>
      <c r="L2287" s="726"/>
      <c r="M2287" s="175">
        <f>M2261+M2271+M2278+M2285</f>
        <v>736750</v>
      </c>
    </row>
    <row r="2288" spans="1:13" s="27" customFormat="1" ht="12.75">
      <c r="A2288" s="63"/>
      <c r="B2288" s="64"/>
      <c r="C2288" s="64"/>
      <c r="D2288" s="64"/>
      <c r="E2288" s="64"/>
      <c r="F2288" s="64"/>
      <c r="G2288" s="64"/>
      <c r="H2288" s="64"/>
      <c r="I2288" s="64"/>
      <c r="J2288" s="64"/>
      <c r="K2288" s="64"/>
      <c r="L2288" s="64"/>
      <c r="M2288" s="65"/>
    </row>
    <row r="2289" spans="1:13" s="10" customFormat="1" thickBot="1">
      <c r="A2289" s="91" t="s">
        <v>62</v>
      </c>
      <c r="B2289" s="92"/>
      <c r="C2289" s="92"/>
      <c r="D2289" s="92"/>
      <c r="E2289" s="92"/>
      <c r="F2289" s="92"/>
      <c r="G2289" s="92"/>
      <c r="H2289" s="92"/>
      <c r="I2289" s="92"/>
      <c r="J2289" s="92"/>
      <c r="K2289" s="92"/>
      <c r="L2289" s="92"/>
      <c r="M2289" s="93"/>
    </row>
    <row r="2290" spans="1:13" s="10" customFormat="1" ht="15.75">
      <c r="A2290" s="752" t="s">
        <v>63</v>
      </c>
      <c r="B2290" s="753"/>
      <c r="C2290" s="753"/>
      <c r="D2290" s="753"/>
      <c r="E2290" s="753"/>
      <c r="F2290" s="753"/>
      <c r="G2290" s="753"/>
      <c r="H2290" s="183"/>
      <c r="I2290" s="184"/>
      <c r="J2290" s="128" t="s">
        <v>64</v>
      </c>
      <c r="K2290" s="754" t="s">
        <v>65</v>
      </c>
      <c r="L2290" s="755"/>
      <c r="M2290" s="129"/>
    </row>
    <row r="2291" spans="1:13" s="10" customFormat="1" ht="15.75">
      <c r="A2291" s="718" t="s">
        <v>66</v>
      </c>
      <c r="B2291" s="719"/>
      <c r="C2291" s="719"/>
      <c r="D2291" s="719"/>
      <c r="E2291" s="719"/>
      <c r="F2291" s="719"/>
      <c r="G2291" s="719"/>
      <c r="H2291" s="130"/>
      <c r="I2291" s="131"/>
      <c r="J2291" s="132">
        <v>0.25</v>
      </c>
      <c r="K2291" s="720">
        <f>M2287*J2291</f>
        <v>184187.5</v>
      </c>
      <c r="L2291" s="721"/>
      <c r="M2291" s="133"/>
    </row>
    <row r="2292" spans="1:13" s="10" customFormat="1" ht="15.75">
      <c r="A2292" s="134" t="s">
        <v>67</v>
      </c>
      <c r="B2292" s="135"/>
      <c r="C2292" s="135"/>
      <c r="D2292" s="135"/>
      <c r="E2292" s="135"/>
      <c r="F2292" s="135"/>
      <c r="G2292" s="135"/>
      <c r="H2292" s="130"/>
      <c r="I2292" s="131"/>
      <c r="J2292" s="132">
        <v>0</v>
      </c>
      <c r="K2292" s="720">
        <f>M2287*J2292</f>
        <v>0</v>
      </c>
      <c r="L2292" s="721"/>
      <c r="M2292" s="133"/>
    </row>
    <row r="2293" spans="1:13" s="10" customFormat="1" thickBot="1">
      <c r="A2293" s="136" t="s">
        <v>68</v>
      </c>
      <c r="B2293" s="137"/>
      <c r="C2293" s="137"/>
      <c r="D2293" s="137"/>
      <c r="E2293" s="137"/>
      <c r="F2293" s="137"/>
      <c r="G2293" s="137"/>
      <c r="H2293" s="138"/>
      <c r="I2293" s="139"/>
      <c r="J2293" s="140">
        <v>0.05</v>
      </c>
      <c r="K2293" s="722">
        <f>M2287*J2293</f>
        <v>36837.5</v>
      </c>
      <c r="L2293" s="723"/>
      <c r="M2293" s="133"/>
    </row>
    <row r="2294" spans="1:13" s="10" customFormat="1" thickBot="1">
      <c r="A2294" s="724" t="s">
        <v>44</v>
      </c>
      <c r="B2294" s="725"/>
      <c r="C2294" s="725"/>
      <c r="D2294" s="725"/>
      <c r="E2294" s="725"/>
      <c r="F2294" s="725"/>
      <c r="G2294" s="725"/>
      <c r="H2294" s="725"/>
      <c r="I2294" s="725"/>
      <c r="J2294" s="725"/>
      <c r="K2294" s="725"/>
      <c r="L2294" s="726"/>
      <c r="M2294" s="141">
        <f>K2291+K2292+K2293</f>
        <v>221025</v>
      </c>
    </row>
    <row r="2295" spans="1:13" s="27" customFormat="1" ht="13.5" thickBot="1">
      <c r="A2295" s="63"/>
      <c r="B2295" s="64"/>
      <c r="C2295" s="64"/>
      <c r="D2295" s="64"/>
      <c r="E2295" s="64"/>
      <c r="F2295" s="64"/>
      <c r="G2295" s="64"/>
      <c r="H2295" s="64"/>
      <c r="I2295" s="64"/>
      <c r="J2295" s="64"/>
      <c r="K2295" s="64"/>
      <c r="L2295" s="64"/>
      <c r="M2295" s="65"/>
    </row>
    <row r="2296" spans="1:13" s="10" customFormat="1" thickBot="1">
      <c r="A2296" s="724" t="s">
        <v>69</v>
      </c>
      <c r="B2296" s="725"/>
      <c r="C2296" s="725"/>
      <c r="D2296" s="725"/>
      <c r="E2296" s="725"/>
      <c r="F2296" s="725"/>
      <c r="G2296" s="725"/>
      <c r="H2296" s="725"/>
      <c r="I2296" s="725"/>
      <c r="J2296" s="725"/>
      <c r="K2296" s="725"/>
      <c r="L2296" s="726"/>
      <c r="M2296" s="142">
        <f>M2287+M2294</f>
        <v>957775</v>
      </c>
    </row>
    <row r="2297" spans="1:13" s="10" customFormat="1" ht="15.75">
      <c r="A2297" s="143"/>
      <c r="B2297" s="144"/>
      <c r="C2297" s="144"/>
      <c r="D2297" s="144"/>
      <c r="E2297" s="144"/>
      <c r="F2297" s="144"/>
      <c r="G2297" s="144"/>
      <c r="H2297" s="144"/>
      <c r="I2297" s="144"/>
      <c r="J2297" s="144"/>
      <c r="K2297" s="144"/>
      <c r="L2297" s="144"/>
      <c r="M2297" s="145"/>
    </row>
    <row r="2298" spans="1:13" s="10" customFormat="1" ht="15.75">
      <c r="A2298" s="146"/>
      <c r="B2298" s="35"/>
      <c r="C2298" s="35"/>
      <c r="D2298" s="35"/>
      <c r="E2298" s="35"/>
      <c r="F2298" s="35"/>
      <c r="G2298" s="35"/>
      <c r="H2298" s="35"/>
      <c r="I2298" s="35"/>
      <c r="J2298" s="35"/>
      <c r="K2298" s="35"/>
      <c r="L2298" s="35"/>
      <c r="M2298" s="37"/>
    </row>
    <row r="2299" spans="1:13" s="10" customFormat="1" ht="15.75">
      <c r="A2299" s="146"/>
      <c r="B2299" s="35"/>
      <c r="C2299" s="35"/>
      <c r="D2299" s="46" t="s">
        <v>70</v>
      </c>
      <c r="E2299" s="46"/>
      <c r="F2299" s="46"/>
      <c r="G2299" s="46"/>
      <c r="H2299" s="46"/>
      <c r="I2299" s="46"/>
      <c r="J2299" s="35"/>
      <c r="K2299" s="35"/>
      <c r="L2299" s="35"/>
      <c r="M2299" s="37"/>
    </row>
    <row r="2300" spans="1:13" s="10" customFormat="1" ht="15.75">
      <c r="A2300" s="146"/>
      <c r="B2300" s="35"/>
      <c r="C2300" s="35"/>
      <c r="D2300" s="35" t="s">
        <v>71</v>
      </c>
      <c r="E2300" s="35"/>
      <c r="F2300" s="35"/>
      <c r="G2300" s="35"/>
      <c r="H2300" s="35"/>
      <c r="I2300" s="35"/>
      <c r="J2300" s="35"/>
      <c r="K2300" s="35"/>
      <c r="L2300" s="35"/>
      <c r="M2300" s="37"/>
    </row>
    <row r="2301" spans="1:13" s="10" customFormat="1" ht="15.75">
      <c r="A2301" s="146"/>
      <c r="B2301" s="35"/>
      <c r="C2301" s="35"/>
      <c r="D2301" s="35" t="s">
        <v>72</v>
      </c>
      <c r="E2301" s="35"/>
      <c r="F2301" s="35"/>
      <c r="G2301" s="35"/>
      <c r="H2301" s="35"/>
      <c r="I2301" s="35"/>
      <c r="J2301" s="35"/>
      <c r="K2301" s="35"/>
      <c r="L2301" s="35"/>
      <c r="M2301" s="37"/>
    </row>
    <row r="2302" spans="1:13" s="10" customFormat="1" ht="15.75">
      <c r="A2302" s="146"/>
      <c r="B2302" s="35"/>
      <c r="C2302" s="35"/>
      <c r="D2302" s="35" t="s">
        <v>73</v>
      </c>
      <c r="E2302" s="35"/>
      <c r="F2302" s="35"/>
      <c r="G2302" s="35"/>
      <c r="H2302" s="35"/>
      <c r="I2302" s="35"/>
      <c r="J2302" s="35"/>
      <c r="K2302" s="35"/>
      <c r="L2302" s="35"/>
      <c r="M2302" s="37"/>
    </row>
    <row r="2303" spans="1:13" s="27" customFormat="1" ht="13.5" thickBot="1">
      <c r="A2303" s="147"/>
      <c r="B2303" s="148"/>
      <c r="C2303" s="148"/>
      <c r="D2303" s="148"/>
      <c r="E2303" s="148" t="s">
        <v>74</v>
      </c>
      <c r="F2303" s="148"/>
      <c r="G2303" s="148"/>
      <c r="H2303" s="148"/>
      <c r="I2303" s="148"/>
      <c r="J2303" s="148"/>
      <c r="K2303" s="148"/>
      <c r="L2303" s="148"/>
      <c r="M2303" s="149"/>
    </row>
    <row r="2304" spans="1:13" s="10" customFormat="1" ht="15.75">
      <c r="A2304" s="150" t="s">
        <v>75</v>
      </c>
      <c r="B2304" s="151"/>
      <c r="C2304" s="151"/>
      <c r="D2304" s="151"/>
      <c r="E2304" s="151"/>
      <c r="F2304" s="151"/>
      <c r="G2304" s="151"/>
      <c r="H2304" s="151"/>
      <c r="I2304" s="151"/>
      <c r="J2304" s="151"/>
      <c r="K2304" s="151"/>
      <c r="L2304" s="151"/>
      <c r="M2304" s="152"/>
    </row>
    <row r="2305" spans="1:13" s="10" customFormat="1" ht="15.75">
      <c r="A2305" s="153"/>
      <c r="B2305" s="154"/>
      <c r="C2305" s="154"/>
      <c r="D2305" s="154"/>
      <c r="E2305" s="154"/>
      <c r="F2305" s="154"/>
      <c r="G2305" s="154"/>
      <c r="H2305" s="154"/>
      <c r="I2305" s="154"/>
      <c r="J2305" s="154"/>
      <c r="K2305" s="154"/>
      <c r="L2305" s="154"/>
      <c r="M2305" s="155"/>
    </row>
    <row r="2306" spans="1:13" s="10" customFormat="1" ht="15.75">
      <c r="A2306" s="153"/>
      <c r="B2306" s="154"/>
      <c r="C2306" s="154"/>
      <c r="D2306" s="154"/>
      <c r="E2306" s="154"/>
      <c r="F2306" s="154"/>
      <c r="G2306" s="154"/>
      <c r="H2306" s="154"/>
      <c r="I2306" s="154"/>
      <c r="J2306" s="154"/>
      <c r="K2306" s="154"/>
      <c r="L2306" s="154"/>
      <c r="M2306" s="155"/>
    </row>
    <row r="2307" spans="1:13" s="10" customFormat="1" ht="15.75">
      <c r="A2307" s="153"/>
      <c r="B2307" s="154"/>
      <c r="C2307" s="154"/>
      <c r="D2307" s="154"/>
      <c r="E2307" s="154"/>
      <c r="F2307" s="154"/>
      <c r="G2307" s="154"/>
      <c r="H2307" s="154"/>
      <c r="I2307" s="154"/>
      <c r="J2307" s="154"/>
      <c r="K2307" s="154"/>
      <c r="L2307" s="154"/>
      <c r="M2307" s="155"/>
    </row>
    <row r="2308" spans="1:13" s="10" customFormat="1" thickBot="1">
      <c r="A2308" s="156"/>
      <c r="B2308" s="157"/>
      <c r="C2308" s="157"/>
      <c r="D2308" s="157"/>
      <c r="E2308" s="157"/>
      <c r="F2308" s="157"/>
      <c r="G2308" s="157"/>
      <c r="H2308" s="157"/>
      <c r="I2308" s="157"/>
      <c r="J2308" s="157"/>
      <c r="K2308" s="157"/>
      <c r="L2308" s="157"/>
      <c r="M2308" s="158"/>
    </row>
    <row r="2309" spans="1:13" s="27" customFormat="1" ht="12.75">
      <c r="A2309" s="147"/>
      <c r="B2309" s="148"/>
      <c r="C2309" s="148"/>
      <c r="D2309" s="148"/>
      <c r="E2309" s="148"/>
      <c r="F2309" s="148"/>
      <c r="G2309" s="148"/>
      <c r="H2309" s="148"/>
      <c r="I2309" s="148"/>
      <c r="J2309" s="148"/>
      <c r="K2309" s="148"/>
      <c r="L2309" s="148"/>
      <c r="M2309" s="149"/>
    </row>
    <row r="2310" spans="1:13" s="10" customFormat="1" ht="15.75">
      <c r="A2310" s="159" t="s">
        <v>76</v>
      </c>
      <c r="B2310" s="55"/>
      <c r="C2310" s="55"/>
      <c r="D2310" s="55"/>
      <c r="E2310" s="55"/>
      <c r="F2310" s="55"/>
      <c r="G2310" s="55"/>
      <c r="H2310" s="55"/>
      <c r="I2310" s="55"/>
      <c r="J2310" s="55"/>
      <c r="K2310" s="55"/>
      <c r="L2310" s="55"/>
      <c r="M2310" s="58"/>
    </row>
    <row r="2311" spans="1:13" s="10" customFormat="1" ht="15.75">
      <c r="A2311" s="708" t="s">
        <v>77</v>
      </c>
      <c r="B2311" s="709"/>
      <c r="C2311" s="709"/>
      <c r="D2311" s="709"/>
      <c r="E2311" s="709"/>
      <c r="F2311" s="709"/>
      <c r="G2311" s="709"/>
      <c r="H2311" s="709"/>
      <c r="I2311" s="709"/>
      <c r="J2311" s="709"/>
      <c r="K2311" s="709"/>
      <c r="L2311" s="709"/>
      <c r="M2311" s="710"/>
    </row>
    <row r="2312" spans="1:13" s="10" customFormat="1" ht="15.75">
      <c r="A2312" s="708"/>
      <c r="B2312" s="709"/>
      <c r="C2312" s="709"/>
      <c r="D2312" s="709"/>
      <c r="E2312" s="709"/>
      <c r="F2312" s="709"/>
      <c r="G2312" s="709"/>
      <c r="H2312" s="709"/>
      <c r="I2312" s="709"/>
      <c r="J2312" s="709"/>
      <c r="K2312" s="709"/>
      <c r="L2312" s="709"/>
      <c r="M2312" s="710"/>
    </row>
    <row r="2313" spans="1:13" s="10" customFormat="1" ht="15.75">
      <c r="A2313" s="711" t="s">
        <v>78</v>
      </c>
      <c r="B2313" s="712"/>
      <c r="C2313" s="712"/>
      <c r="D2313" s="712"/>
      <c r="E2313" s="712"/>
      <c r="F2313" s="712"/>
      <c r="G2313" s="712"/>
      <c r="H2313" s="712"/>
      <c r="I2313" s="712"/>
      <c r="J2313" s="712"/>
      <c r="K2313" s="712"/>
      <c r="L2313" s="712"/>
      <c r="M2313" s="713"/>
    </row>
    <row r="2314" spans="1:13" s="10" customFormat="1" ht="15.75">
      <c r="A2314" s="711"/>
      <c r="B2314" s="712"/>
      <c r="C2314" s="712"/>
      <c r="D2314" s="712"/>
      <c r="E2314" s="712"/>
      <c r="F2314" s="712"/>
      <c r="G2314" s="712"/>
      <c r="H2314" s="712"/>
      <c r="I2314" s="712"/>
      <c r="J2314" s="712"/>
      <c r="K2314" s="712"/>
      <c r="L2314" s="712"/>
      <c r="M2314" s="713"/>
    </row>
    <row r="2315" spans="1:13" s="10" customFormat="1" ht="15.75">
      <c r="A2315" s="178"/>
      <c r="B2315" s="179"/>
      <c r="C2315" s="179"/>
      <c r="D2315" s="179"/>
      <c r="E2315" s="179"/>
      <c r="F2315" s="179"/>
      <c r="G2315" s="179"/>
      <c r="H2315" s="179"/>
      <c r="I2315" s="179"/>
      <c r="J2315" s="179"/>
      <c r="K2315" s="179"/>
      <c r="L2315" s="179"/>
      <c r="M2315" s="180"/>
    </row>
    <row r="2316" spans="1:13" s="10" customFormat="1" ht="15.75">
      <c r="A2316" s="159"/>
      <c r="B2316" s="55"/>
      <c r="C2316" s="55"/>
      <c r="D2316" s="55"/>
      <c r="E2316" s="55"/>
      <c r="F2316" s="55"/>
      <c r="G2316" s="55"/>
      <c r="H2316" s="55"/>
      <c r="I2316" s="55"/>
      <c r="J2316" s="55"/>
      <c r="K2316" s="55"/>
      <c r="L2316" s="55"/>
      <c r="M2316" s="58"/>
    </row>
    <row r="2317" spans="1:13" s="10" customFormat="1" ht="15.75">
      <c r="A2317" s="146"/>
      <c r="B2317" s="35"/>
      <c r="C2317" s="35"/>
      <c r="D2317" s="35" t="s">
        <v>70</v>
      </c>
      <c r="E2317" s="46"/>
      <c r="F2317" s="46"/>
      <c r="G2317" s="35"/>
      <c r="H2317" s="35"/>
      <c r="I2317" s="35"/>
      <c r="J2317" s="35"/>
      <c r="K2317" s="35"/>
      <c r="L2317" s="35"/>
      <c r="M2317" s="37"/>
    </row>
    <row r="2318" spans="1:13" s="10" customFormat="1" ht="15.75">
      <c r="A2318" s="146"/>
      <c r="B2318" s="35"/>
      <c r="C2318" s="35"/>
      <c r="D2318" s="160" t="s">
        <v>71</v>
      </c>
      <c r="E2318" s="35"/>
      <c r="F2318" s="35"/>
      <c r="G2318" s="160"/>
      <c r="H2318" s="160"/>
      <c r="I2318" s="160"/>
      <c r="J2318" s="35"/>
      <c r="K2318" s="35"/>
      <c r="L2318" s="35"/>
      <c r="M2318" s="37"/>
    </row>
    <row r="2319" spans="1:13" s="10" customFormat="1" ht="15.75">
      <c r="A2319" s="146"/>
      <c r="B2319" s="35"/>
      <c r="C2319" s="35"/>
      <c r="D2319" s="161" t="s">
        <v>79</v>
      </c>
      <c r="E2319" s="35"/>
      <c r="F2319" s="35"/>
      <c r="G2319" s="161"/>
      <c r="H2319" s="161"/>
      <c r="I2319" s="161"/>
      <c r="J2319" s="35"/>
      <c r="K2319" s="35"/>
      <c r="L2319" s="35"/>
      <c r="M2319" s="37"/>
    </row>
    <row r="2320" spans="1:13" s="10" customFormat="1" ht="15.75">
      <c r="A2320" s="162"/>
      <c r="B2320" s="55"/>
      <c r="C2320" s="55"/>
      <c r="D2320" s="35" t="s">
        <v>73</v>
      </c>
      <c r="E2320" s="35"/>
      <c r="F2320" s="35"/>
      <c r="G2320" s="35"/>
      <c r="H2320" s="35"/>
      <c r="I2320" s="35"/>
      <c r="J2320" s="55"/>
      <c r="K2320" s="55"/>
      <c r="L2320" s="55"/>
      <c r="M2320" s="58"/>
    </row>
    <row r="2321" spans="1:13" s="27" customFormat="1" ht="12.75">
      <c r="A2321" s="163"/>
      <c r="B2321" s="50"/>
      <c r="C2321" s="50"/>
      <c r="D2321" s="50"/>
      <c r="E2321" s="148"/>
      <c r="F2321" s="148"/>
      <c r="G2321" s="148"/>
      <c r="H2321" s="148"/>
      <c r="I2321" s="148"/>
      <c r="J2321" s="50"/>
      <c r="K2321" s="50"/>
      <c r="L2321" s="50"/>
      <c r="M2321" s="51"/>
    </row>
    <row r="2322" spans="1:13" s="167" customFormat="1" ht="12.75">
      <c r="A2322" s="164" t="s">
        <v>80</v>
      </c>
      <c r="B2322" s="165"/>
      <c r="C2322" s="165"/>
      <c r="D2322" s="166"/>
      <c r="E2322" s="166"/>
      <c r="F2322" s="166"/>
      <c r="G2322" s="166"/>
      <c r="H2322" s="166"/>
      <c r="I2322" s="714"/>
      <c r="J2322" s="714"/>
      <c r="K2322" s="714"/>
      <c r="L2322" s="714"/>
      <c r="M2322" s="715"/>
    </row>
    <row r="2323" spans="1:13" s="167" customFormat="1" ht="13.5" thickBot="1">
      <c r="A2323" s="168" t="s">
        <v>81</v>
      </c>
      <c r="B2323" s="169"/>
      <c r="C2323" s="169"/>
      <c r="D2323" s="170"/>
      <c r="E2323" s="170"/>
      <c r="F2323" s="170"/>
      <c r="G2323" s="170"/>
      <c r="H2323" s="170"/>
      <c r="I2323" s="716"/>
      <c r="J2323" s="716"/>
      <c r="K2323" s="716"/>
      <c r="L2323" s="716"/>
      <c r="M2323" s="717"/>
    </row>
    <row r="2324" spans="1:13">
      <c r="A2324" s="803"/>
      <c r="B2324" s="804"/>
      <c r="C2324" s="809"/>
      <c r="D2324" s="809"/>
      <c r="E2324" s="809"/>
      <c r="F2324" s="809"/>
      <c r="G2324" s="809"/>
      <c r="H2324" s="809"/>
      <c r="I2324" s="810"/>
      <c r="J2324" s="811" t="s">
        <v>7</v>
      </c>
      <c r="K2324" s="813"/>
      <c r="L2324" s="814"/>
      <c r="M2324" s="815"/>
    </row>
    <row r="2325" spans="1:13">
      <c r="A2325" s="805"/>
      <c r="B2325" s="806"/>
      <c r="C2325" s="819" t="s">
        <v>8</v>
      </c>
      <c r="D2325" s="819"/>
      <c r="E2325" s="819"/>
      <c r="F2325" s="819"/>
      <c r="G2325" s="819"/>
      <c r="H2325" s="819"/>
      <c r="I2325" s="820"/>
      <c r="J2325" s="812"/>
      <c r="K2325" s="816"/>
      <c r="L2325" s="817"/>
      <c r="M2325" s="818"/>
    </row>
    <row r="2326" spans="1:13">
      <c r="A2326" s="805"/>
      <c r="B2326" s="806"/>
      <c r="C2326" s="819" t="s">
        <v>0</v>
      </c>
      <c r="D2326" s="819"/>
      <c r="E2326" s="819"/>
      <c r="F2326" s="819"/>
      <c r="G2326" s="819"/>
      <c r="H2326" s="819"/>
      <c r="I2326" s="820"/>
      <c r="J2326" s="821" t="s">
        <v>9</v>
      </c>
      <c r="K2326" s="833"/>
      <c r="L2326" s="834"/>
      <c r="M2326" s="835"/>
    </row>
    <row r="2327" spans="1:13">
      <c r="A2327" s="805"/>
      <c r="B2327" s="806"/>
      <c r="C2327" s="819" t="s">
        <v>10</v>
      </c>
      <c r="D2327" s="819"/>
      <c r="E2327" s="819"/>
      <c r="F2327" s="819"/>
      <c r="G2327" s="819"/>
      <c r="H2327" s="819"/>
      <c r="I2327" s="820"/>
      <c r="J2327" s="822"/>
      <c r="K2327" s="836"/>
      <c r="L2327" s="837"/>
      <c r="M2327" s="838"/>
    </row>
    <row r="2328" spans="1:13">
      <c r="A2328" s="805"/>
      <c r="B2328" s="806"/>
      <c r="C2328" s="819" t="s">
        <v>11</v>
      </c>
      <c r="D2328" s="819"/>
      <c r="E2328" s="819"/>
      <c r="F2328" s="819"/>
      <c r="G2328" s="819"/>
      <c r="H2328" s="819"/>
      <c r="I2328" s="820"/>
      <c r="J2328" s="821" t="s">
        <v>12</v>
      </c>
      <c r="K2328" s="840"/>
      <c r="L2328" s="840" t="s">
        <v>13</v>
      </c>
      <c r="M2328" s="842"/>
    </row>
    <row r="2329" spans="1:13" ht="17.25" thickBot="1">
      <c r="A2329" s="807"/>
      <c r="B2329" s="808"/>
      <c r="C2329" s="2"/>
      <c r="D2329" s="2"/>
      <c r="E2329" s="2"/>
      <c r="F2329" s="2"/>
      <c r="G2329" s="2"/>
      <c r="H2329" s="2"/>
      <c r="I2329" s="3"/>
      <c r="J2329" s="839"/>
      <c r="K2329" s="841"/>
      <c r="L2329" s="841"/>
      <c r="M2329" s="843"/>
    </row>
    <row r="2330" spans="1:13" s="10" customFormat="1" ht="15.75">
      <c r="A2330" s="4"/>
      <c r="B2330" s="5"/>
      <c r="C2330" s="5"/>
      <c r="D2330" s="5"/>
      <c r="E2330" s="5"/>
      <c r="F2330" s="5"/>
      <c r="G2330" s="6"/>
      <c r="H2330" s="5"/>
      <c r="I2330" s="5"/>
      <c r="J2330" s="7" t="s">
        <v>14</v>
      </c>
      <c r="K2330" s="8"/>
      <c r="L2330" s="8"/>
      <c r="M2330" s="9"/>
    </row>
    <row r="2331" spans="1:13" s="10" customFormat="1" ht="15.75">
      <c r="A2331" s="11"/>
      <c r="B2331" s="12"/>
      <c r="C2331" s="12"/>
      <c r="D2331" s="12"/>
      <c r="E2331" s="12"/>
      <c r="F2331" s="12"/>
      <c r="G2331" s="13"/>
      <c r="H2331" s="12"/>
      <c r="I2331" s="12"/>
      <c r="J2331" s="14"/>
      <c r="K2331" s="15" t="s">
        <v>15</v>
      </c>
      <c r="L2331" s="15" t="s">
        <v>16</v>
      </c>
      <c r="M2331" s="16" t="s">
        <v>17</v>
      </c>
    </row>
    <row r="2332" spans="1:13" s="10" customFormat="1" ht="15.75">
      <c r="A2332" s="823" t="s">
        <v>18</v>
      </c>
      <c r="B2332" s="824"/>
      <c r="C2332" s="824"/>
      <c r="D2332" s="824"/>
      <c r="E2332" s="12" t="s">
        <v>19</v>
      </c>
      <c r="F2332" s="12"/>
      <c r="G2332" s="17"/>
      <c r="H2332" s="825" t="s">
        <v>20</v>
      </c>
      <c r="I2332" s="825"/>
      <c r="J2332" s="18" t="s">
        <v>19</v>
      </c>
      <c r="K2332" s="15"/>
      <c r="L2332" s="15"/>
      <c r="M2332" s="16"/>
    </row>
    <row r="2333" spans="1:13" s="10" customFormat="1" ht="15.75">
      <c r="A2333" s="19" t="s">
        <v>21</v>
      </c>
      <c r="B2333" s="20"/>
      <c r="C2333" s="826"/>
      <c r="D2333" s="826"/>
      <c r="E2333" s="187"/>
      <c r="F2333" s="21"/>
      <c r="G2333" s="20"/>
      <c r="H2333" s="17"/>
      <c r="I2333" s="22" t="s">
        <v>22</v>
      </c>
      <c r="J2333" s="23"/>
      <c r="K2333" s="187"/>
      <c r="L2333" s="187"/>
      <c r="M2333" s="24"/>
    </row>
    <row r="2334" spans="1:13" s="27" customFormat="1" ht="13.5" thickBot="1">
      <c r="A2334" s="25"/>
      <c r="B2334" s="26"/>
      <c r="C2334" s="188"/>
      <c r="D2334" s="188"/>
      <c r="E2334" s="188"/>
      <c r="F2334" s="188"/>
      <c r="G2334" s="26"/>
      <c r="H2334" s="188"/>
      <c r="I2334" s="26"/>
      <c r="J2334" s="188"/>
      <c r="K2334" s="827"/>
      <c r="L2334" s="827"/>
      <c r="M2334" s="828"/>
    </row>
    <row r="2335" spans="1:13" s="27" customFormat="1" ht="12.75">
      <c r="A2335" s="28"/>
      <c r="B2335" s="29"/>
      <c r="C2335" s="29"/>
      <c r="D2335" s="29"/>
      <c r="E2335" s="29"/>
      <c r="F2335" s="29"/>
      <c r="G2335" s="29"/>
      <c r="H2335" s="29"/>
      <c r="I2335" s="29"/>
      <c r="J2335" s="29"/>
      <c r="K2335" s="29"/>
      <c r="L2335" s="29"/>
      <c r="M2335" s="30"/>
    </row>
    <row r="2336" spans="1:13" s="10" customFormat="1" ht="15.75">
      <c r="A2336" s="31" t="s">
        <v>23</v>
      </c>
      <c r="B2336" s="32"/>
      <c r="C2336" s="33" t="s">
        <v>13</v>
      </c>
      <c r="D2336" s="34"/>
      <c r="E2336" s="35"/>
      <c r="F2336" s="35"/>
      <c r="G2336" s="36"/>
      <c r="H2336" s="36"/>
      <c r="I2336" s="36"/>
      <c r="J2336" s="36"/>
      <c r="K2336" s="36"/>
      <c r="L2336" s="36"/>
      <c r="M2336" s="37"/>
    </row>
    <row r="2337" spans="1:13" s="10" customFormat="1" ht="15.75">
      <c r="A2337" s="38" t="s">
        <v>24</v>
      </c>
      <c r="B2337" s="39"/>
      <c r="C2337" s="829" t="e">
        <f>+C2236</f>
        <v>#REF!</v>
      </c>
      <c r="D2337" s="829"/>
      <c r="E2337" s="829"/>
      <c r="F2337" s="829"/>
      <c r="G2337" s="829"/>
      <c r="H2337" s="829"/>
      <c r="I2337" s="829"/>
      <c r="J2337" s="829"/>
      <c r="K2337" s="829"/>
      <c r="L2337" s="829"/>
      <c r="M2337" s="830"/>
    </row>
    <row r="2338" spans="1:13" s="10" customFormat="1" ht="15.75">
      <c r="A2338" s="38"/>
      <c r="B2338" s="39"/>
      <c r="C2338" s="829"/>
      <c r="D2338" s="829"/>
      <c r="E2338" s="829"/>
      <c r="F2338" s="829"/>
      <c r="G2338" s="829"/>
      <c r="H2338" s="829"/>
      <c r="I2338" s="829"/>
      <c r="J2338" s="829"/>
      <c r="K2338" s="829"/>
      <c r="L2338" s="829"/>
      <c r="M2338" s="830"/>
    </row>
    <row r="2339" spans="1:13" s="27" customFormat="1" ht="12.75">
      <c r="A2339" s="40"/>
      <c r="B2339" s="41"/>
      <c r="C2339" s="42"/>
      <c r="D2339" s="42"/>
      <c r="E2339" s="42"/>
      <c r="F2339" s="42"/>
      <c r="G2339" s="42"/>
      <c r="H2339" s="42"/>
      <c r="I2339" s="42"/>
      <c r="J2339" s="42"/>
      <c r="K2339" s="42"/>
      <c r="L2339" s="42"/>
      <c r="M2339" s="43"/>
    </row>
    <row r="2340" spans="1:13" s="10" customFormat="1" ht="15.75">
      <c r="A2340" s="38" t="s">
        <v>25</v>
      </c>
      <c r="B2340" s="44"/>
      <c r="C2340" s="45"/>
      <c r="D2340" s="45"/>
      <c r="E2340" s="45"/>
      <c r="F2340" s="45"/>
      <c r="G2340" s="45"/>
      <c r="H2340" s="46"/>
      <c r="I2340" s="33" t="s">
        <v>26</v>
      </c>
      <c r="J2340" s="45"/>
      <c r="K2340" s="45"/>
      <c r="L2340" s="45"/>
      <c r="M2340" s="47"/>
    </row>
    <row r="2341" spans="1:13" s="27" customFormat="1" ht="12.75">
      <c r="A2341" s="40"/>
      <c r="B2341" s="41"/>
      <c r="C2341" s="42"/>
      <c r="D2341" s="42"/>
      <c r="E2341" s="42"/>
      <c r="F2341" s="42"/>
      <c r="G2341" s="42"/>
      <c r="H2341" s="42"/>
      <c r="I2341" s="42"/>
      <c r="J2341" s="42"/>
      <c r="K2341" s="42"/>
      <c r="L2341" s="42"/>
      <c r="M2341" s="43"/>
    </row>
    <row r="2342" spans="1:13" s="10" customFormat="1" ht="15.75">
      <c r="A2342" s="38" t="s">
        <v>27</v>
      </c>
      <c r="B2342" s="44"/>
      <c r="C2342" s="48"/>
      <c r="D2342" s="48"/>
      <c r="E2342" s="48"/>
      <c r="F2342" s="48"/>
      <c r="G2342" s="48"/>
      <c r="H2342" s="48"/>
      <c r="I2342" s="48"/>
      <c r="J2342" s="48"/>
      <c r="K2342" s="48"/>
      <c r="L2342" s="48"/>
      <c r="M2342" s="49"/>
    </row>
    <row r="2343" spans="1:13" s="27" customFormat="1" ht="12.75">
      <c r="A2343" s="40"/>
      <c r="B2343" s="41"/>
      <c r="C2343" s="50"/>
      <c r="D2343" s="50"/>
      <c r="E2343" s="50"/>
      <c r="F2343" s="50"/>
      <c r="G2343" s="50"/>
      <c r="H2343" s="50"/>
      <c r="I2343" s="50"/>
      <c r="J2343" s="50"/>
      <c r="K2343" s="50"/>
      <c r="L2343" s="50"/>
      <c r="M2343" s="51"/>
    </row>
    <row r="2344" spans="1:13" s="10" customFormat="1" ht="15.75">
      <c r="A2344" s="38" t="s">
        <v>28</v>
      </c>
      <c r="B2344" s="44"/>
      <c r="C2344" s="48"/>
      <c r="D2344" s="48"/>
      <c r="E2344" s="48"/>
      <c r="F2344" s="48"/>
      <c r="G2344" s="48"/>
      <c r="H2344" s="48"/>
      <c r="I2344" s="48"/>
      <c r="J2344" s="52" t="s">
        <v>29</v>
      </c>
      <c r="K2344" s="53"/>
      <c r="L2344" s="52" t="s">
        <v>13</v>
      </c>
      <c r="M2344" s="54"/>
    </row>
    <row r="2345" spans="1:13" s="27" customFormat="1" ht="12.75">
      <c r="A2345" s="40"/>
      <c r="B2345" s="41"/>
      <c r="C2345" s="50"/>
      <c r="D2345" s="50"/>
      <c r="E2345" s="50"/>
      <c r="F2345" s="50"/>
      <c r="G2345" s="50"/>
      <c r="H2345" s="50"/>
      <c r="I2345" s="50"/>
      <c r="J2345" s="50"/>
      <c r="K2345" s="50"/>
      <c r="L2345" s="50"/>
      <c r="M2345" s="51"/>
    </row>
    <row r="2346" spans="1:13" s="10" customFormat="1" ht="15.75">
      <c r="A2346" s="38" t="s">
        <v>30</v>
      </c>
      <c r="B2346" s="39"/>
      <c r="C2346" s="55"/>
      <c r="D2346" s="55"/>
      <c r="E2346" s="56"/>
      <c r="F2346" s="57"/>
      <c r="G2346" s="46"/>
      <c r="H2346" s="48"/>
      <c r="I2346" s="48"/>
      <c r="J2346" s="35"/>
      <c r="K2346" s="55"/>
      <c r="L2346" s="55"/>
      <c r="M2346" s="58"/>
    </row>
    <row r="2347" spans="1:13" s="10" customFormat="1" ht="15.75">
      <c r="A2347" s="59"/>
      <c r="B2347" s="60"/>
      <c r="C2347" s="189"/>
      <c r="D2347" s="189"/>
      <c r="E2347" s="831" t="s">
        <v>31</v>
      </c>
      <c r="F2347" s="832"/>
      <c r="G2347" s="832"/>
      <c r="H2347" s="189" t="s">
        <v>16</v>
      </c>
      <c r="I2347" s="189" t="s">
        <v>17</v>
      </c>
      <c r="J2347" s="61"/>
      <c r="K2347" s="189"/>
      <c r="L2347" s="189"/>
      <c r="M2347" s="62"/>
    </row>
    <row r="2348" spans="1:13" s="10" customFormat="1" ht="15.75">
      <c r="A2348" s="786" t="s">
        <v>32</v>
      </c>
      <c r="B2348" s="787"/>
      <c r="C2348" s="787"/>
      <c r="D2348" s="787"/>
      <c r="E2348" s="787"/>
      <c r="F2348" s="787"/>
      <c r="G2348" s="787"/>
      <c r="H2348" s="787"/>
      <c r="I2348" s="787"/>
      <c r="J2348" s="787"/>
      <c r="K2348" s="787"/>
      <c r="L2348" s="787"/>
      <c r="M2348" s="788"/>
    </row>
    <row r="2349" spans="1:13" s="27" customFormat="1" ht="13.5" thickBot="1">
      <c r="A2349" s="63"/>
      <c r="B2349" s="64"/>
      <c r="C2349" s="64"/>
      <c r="D2349" s="64"/>
      <c r="E2349" s="64"/>
      <c r="F2349" s="64"/>
      <c r="G2349" s="64"/>
      <c r="H2349" s="64"/>
      <c r="I2349" s="64"/>
      <c r="J2349" s="64"/>
      <c r="K2349" s="64"/>
      <c r="L2349" s="64"/>
      <c r="M2349" s="65"/>
    </row>
    <row r="2350" spans="1:13" s="10" customFormat="1" ht="32.25" thickBot="1">
      <c r="A2350" s="66" t="s">
        <v>1</v>
      </c>
      <c r="B2350" s="789" t="s">
        <v>33</v>
      </c>
      <c r="C2350" s="790"/>
      <c r="D2350" s="790"/>
      <c r="E2350" s="790"/>
      <c r="F2350" s="790"/>
      <c r="G2350" s="790"/>
      <c r="H2350" s="790"/>
      <c r="I2350" s="67"/>
      <c r="J2350" s="68" t="s">
        <v>34</v>
      </c>
      <c r="K2350" s="791" t="s">
        <v>35</v>
      </c>
      <c r="L2350" s="792"/>
      <c r="M2350" s="66" t="s">
        <v>36</v>
      </c>
    </row>
    <row r="2351" spans="1:13" s="10" customFormat="1" ht="33" customHeight="1" thickBot="1">
      <c r="A2351" s="69"/>
      <c r="B2351" s="793" t="e">
        <f>+#REF!</f>
        <v>#REF!</v>
      </c>
      <c r="C2351" s="794"/>
      <c r="D2351" s="794"/>
      <c r="E2351" s="794"/>
      <c r="F2351" s="794"/>
      <c r="G2351" s="794"/>
      <c r="H2351" s="794"/>
      <c r="I2351" s="795"/>
      <c r="J2351" s="70"/>
      <c r="K2351" s="796" t="e">
        <f>+#REF!</f>
        <v>#REF!</v>
      </c>
      <c r="L2351" s="797"/>
      <c r="M2351" s="71" t="e">
        <f>+#REF!</f>
        <v>#REF!</v>
      </c>
    </row>
    <row r="2352" spans="1:13" s="10" customFormat="1" ht="15.75">
      <c r="A2352" s="72"/>
      <c r="B2352" s="73"/>
      <c r="C2352" s="73"/>
      <c r="D2352" s="73"/>
      <c r="E2352" s="73"/>
      <c r="F2352" s="73"/>
      <c r="G2352" s="73"/>
      <c r="H2352" s="73"/>
      <c r="I2352" s="73"/>
      <c r="J2352" s="73"/>
      <c r="K2352" s="73"/>
      <c r="L2352" s="73"/>
      <c r="M2352" s="74"/>
    </row>
    <row r="2353" spans="1:13" s="10" customFormat="1" thickBot="1">
      <c r="A2353" s="75" t="s">
        <v>37</v>
      </c>
      <c r="B2353" s="76"/>
      <c r="C2353" s="76"/>
      <c r="D2353" s="76"/>
      <c r="E2353" s="76"/>
      <c r="F2353" s="76"/>
      <c r="G2353" s="76"/>
      <c r="H2353" s="76"/>
      <c r="I2353" s="76"/>
      <c r="J2353" s="76"/>
      <c r="K2353" s="76"/>
      <c r="L2353" s="76"/>
      <c r="M2353" s="77"/>
    </row>
    <row r="2354" spans="1:13" s="10" customFormat="1" thickBot="1">
      <c r="A2354" s="798" t="s">
        <v>33</v>
      </c>
      <c r="B2354" s="799"/>
      <c r="C2354" s="799"/>
      <c r="D2354" s="799"/>
      <c r="E2354" s="799"/>
      <c r="F2354" s="799"/>
      <c r="G2354" s="800"/>
      <c r="H2354" s="801" t="s">
        <v>38</v>
      </c>
      <c r="I2354" s="800"/>
      <c r="J2354" s="78" t="s">
        <v>39</v>
      </c>
      <c r="K2354" s="801" t="s">
        <v>40</v>
      </c>
      <c r="L2354" s="800"/>
      <c r="M2354" s="79" t="s">
        <v>41</v>
      </c>
    </row>
    <row r="2355" spans="1:13" s="10" customFormat="1" ht="15.75">
      <c r="A2355" s="779"/>
      <c r="B2355" s="780"/>
      <c r="C2355" s="780"/>
      <c r="D2355" s="780"/>
      <c r="E2355" s="780"/>
      <c r="F2355" s="780"/>
      <c r="G2355" s="781"/>
      <c r="H2355" s="782"/>
      <c r="I2355" s="783"/>
      <c r="J2355" s="80"/>
      <c r="K2355" s="784"/>
      <c r="L2355" s="785"/>
      <c r="M2355" s="81">
        <f t="shared" ref="M2355:M2360" si="29">+J2355*K2355</f>
        <v>0</v>
      </c>
    </row>
    <row r="2356" spans="1:13" s="10" customFormat="1" ht="15.75">
      <c r="A2356" s="770"/>
      <c r="B2356" s="771"/>
      <c r="C2356" s="771"/>
      <c r="D2356" s="771"/>
      <c r="E2356" s="771"/>
      <c r="F2356" s="771"/>
      <c r="G2356" s="772"/>
      <c r="H2356" s="768"/>
      <c r="I2356" s="768"/>
      <c r="J2356" s="80"/>
      <c r="K2356" s="769"/>
      <c r="L2356" s="769"/>
      <c r="M2356" s="81">
        <f t="shared" si="29"/>
        <v>0</v>
      </c>
    </row>
    <row r="2357" spans="1:13" s="10" customFormat="1" ht="15.75">
      <c r="A2357" s="770"/>
      <c r="B2357" s="771"/>
      <c r="C2357" s="771"/>
      <c r="D2357" s="771"/>
      <c r="E2357" s="771"/>
      <c r="F2357" s="771"/>
      <c r="G2357" s="772"/>
      <c r="H2357" s="768"/>
      <c r="I2357" s="768"/>
      <c r="J2357" s="80"/>
      <c r="K2357" s="769"/>
      <c r="L2357" s="769"/>
      <c r="M2357" s="81">
        <f t="shared" si="29"/>
        <v>0</v>
      </c>
    </row>
    <row r="2358" spans="1:13" s="10" customFormat="1" ht="15.75">
      <c r="A2358" s="770"/>
      <c r="B2358" s="771"/>
      <c r="C2358" s="771"/>
      <c r="D2358" s="771"/>
      <c r="E2358" s="771"/>
      <c r="F2358" s="771"/>
      <c r="G2358" s="772"/>
      <c r="H2358" s="768"/>
      <c r="I2358" s="768"/>
      <c r="J2358" s="82"/>
      <c r="K2358" s="769"/>
      <c r="L2358" s="769"/>
      <c r="M2358" s="81">
        <f t="shared" si="29"/>
        <v>0</v>
      </c>
    </row>
    <row r="2359" spans="1:13" s="10" customFormat="1" ht="15.75">
      <c r="A2359" s="770"/>
      <c r="B2359" s="771"/>
      <c r="C2359" s="771"/>
      <c r="D2359" s="802"/>
      <c r="E2359" s="771"/>
      <c r="F2359" s="771"/>
      <c r="G2359" s="772"/>
      <c r="H2359" s="768"/>
      <c r="I2359" s="768"/>
      <c r="J2359" s="82"/>
      <c r="K2359" s="769"/>
      <c r="L2359" s="769"/>
      <c r="M2359" s="81">
        <f t="shared" si="29"/>
        <v>0</v>
      </c>
    </row>
    <row r="2360" spans="1:13" s="10" customFormat="1" ht="15.75">
      <c r="A2360" s="766"/>
      <c r="B2360" s="767"/>
      <c r="C2360" s="767"/>
      <c r="D2360" s="83"/>
      <c r="E2360" s="84"/>
      <c r="F2360" s="84"/>
      <c r="G2360" s="85"/>
      <c r="H2360" s="768"/>
      <c r="I2360" s="768"/>
      <c r="J2360" s="86"/>
      <c r="K2360" s="769"/>
      <c r="L2360" s="769"/>
      <c r="M2360" s="81">
        <f t="shared" si="29"/>
        <v>0</v>
      </c>
    </row>
    <row r="2361" spans="1:13" s="10" customFormat="1" thickBot="1">
      <c r="A2361" s="770" t="s">
        <v>43</v>
      </c>
      <c r="B2361" s="771"/>
      <c r="C2361" s="771"/>
      <c r="D2361" s="771"/>
      <c r="E2361" s="771"/>
      <c r="F2361" s="771"/>
      <c r="G2361" s="772"/>
      <c r="H2361" s="773"/>
      <c r="I2361" s="774"/>
      <c r="J2361" s="87"/>
      <c r="K2361" s="775">
        <v>0.05</v>
      </c>
      <c r="L2361" s="776"/>
      <c r="M2361" s="88">
        <f>M2386*K2361</f>
        <v>2000</v>
      </c>
    </row>
    <row r="2362" spans="1:13" s="10" customFormat="1" thickBot="1">
      <c r="A2362" s="724" t="s">
        <v>44</v>
      </c>
      <c r="B2362" s="725"/>
      <c r="C2362" s="725"/>
      <c r="D2362" s="725"/>
      <c r="E2362" s="725"/>
      <c r="F2362" s="725"/>
      <c r="G2362" s="725"/>
      <c r="H2362" s="725"/>
      <c r="I2362" s="725"/>
      <c r="J2362" s="725"/>
      <c r="K2362" s="725"/>
      <c r="L2362" s="726"/>
      <c r="M2362" s="173">
        <f>SUM(M2355:M2361)</f>
        <v>2000</v>
      </c>
    </row>
    <row r="2363" spans="1:13" s="27" customFormat="1" ht="12.75">
      <c r="A2363" s="90"/>
      <c r="B2363" s="64"/>
      <c r="C2363" s="64"/>
      <c r="D2363" s="64"/>
      <c r="E2363" s="64"/>
      <c r="F2363" s="64"/>
      <c r="G2363" s="64"/>
      <c r="H2363" s="64"/>
      <c r="I2363" s="64"/>
      <c r="J2363" s="64"/>
      <c r="K2363" s="64"/>
      <c r="L2363" s="64"/>
      <c r="M2363" s="65"/>
    </row>
    <row r="2364" spans="1:13" s="10" customFormat="1" thickBot="1">
      <c r="A2364" s="91" t="s">
        <v>45</v>
      </c>
      <c r="B2364" s="92"/>
      <c r="C2364" s="92"/>
      <c r="D2364" s="92"/>
      <c r="E2364" s="92"/>
      <c r="F2364" s="92"/>
      <c r="G2364" s="92"/>
      <c r="H2364" s="92"/>
      <c r="I2364" s="92"/>
      <c r="J2364" s="92"/>
      <c r="K2364" s="92"/>
      <c r="L2364" s="92"/>
      <c r="M2364" s="93"/>
    </row>
    <row r="2365" spans="1:13" s="10" customFormat="1" ht="15.75">
      <c r="A2365" s="752" t="s">
        <v>33</v>
      </c>
      <c r="B2365" s="753"/>
      <c r="C2365" s="753"/>
      <c r="D2365" s="753"/>
      <c r="E2365" s="753"/>
      <c r="F2365" s="753"/>
      <c r="G2365" s="753"/>
      <c r="H2365" s="777"/>
      <c r="I2365" s="185" t="s">
        <v>35</v>
      </c>
      <c r="J2365" s="94" t="s">
        <v>36</v>
      </c>
      <c r="K2365" s="778" t="s">
        <v>46</v>
      </c>
      <c r="L2365" s="777"/>
      <c r="M2365" s="95" t="s">
        <v>41</v>
      </c>
    </row>
    <row r="2366" spans="1:13" s="10" customFormat="1" ht="15.75">
      <c r="A2366" s="738" t="s">
        <v>162</v>
      </c>
      <c r="B2366" s="739"/>
      <c r="C2366" s="739"/>
      <c r="D2366" s="739"/>
      <c r="E2366" s="739"/>
      <c r="F2366" s="739"/>
      <c r="G2366" s="739"/>
      <c r="H2366" s="740"/>
      <c r="I2366" s="53" t="s">
        <v>35</v>
      </c>
      <c r="J2366" s="98">
        <v>1</v>
      </c>
      <c r="K2366" s="741">
        <v>516000</v>
      </c>
      <c r="L2366" s="742"/>
      <c r="M2366" s="191">
        <f>+J2366*K2366</f>
        <v>516000</v>
      </c>
    </row>
    <row r="2367" spans="1:13" s="10" customFormat="1" ht="15.75">
      <c r="A2367" s="738" t="s">
        <v>212</v>
      </c>
      <c r="B2367" s="739"/>
      <c r="C2367" s="739"/>
      <c r="D2367" s="739"/>
      <c r="E2367" s="739"/>
      <c r="F2367" s="739"/>
      <c r="G2367" s="739"/>
      <c r="H2367" s="740"/>
      <c r="I2367" s="53" t="s">
        <v>53</v>
      </c>
      <c r="J2367" s="98">
        <v>445000</v>
      </c>
      <c r="K2367" s="741">
        <v>0.15</v>
      </c>
      <c r="L2367" s="742"/>
      <c r="M2367" s="171">
        <f>+J2367*K2367</f>
        <v>66750</v>
      </c>
    </row>
    <row r="2368" spans="1:13" s="10" customFormat="1" ht="15.75">
      <c r="A2368" s="738"/>
      <c r="B2368" s="739"/>
      <c r="C2368" s="739"/>
      <c r="D2368" s="739"/>
      <c r="E2368" s="739"/>
      <c r="F2368" s="739"/>
      <c r="G2368" s="739"/>
      <c r="H2368" s="740"/>
      <c r="I2368" s="53"/>
      <c r="J2368" s="98"/>
      <c r="K2368" s="741"/>
      <c r="L2368" s="742"/>
      <c r="M2368" s="171">
        <f>+J2368*K2368</f>
        <v>0</v>
      </c>
    </row>
    <row r="2369" spans="1:13" s="10" customFormat="1" ht="15.75">
      <c r="A2369" s="738"/>
      <c r="B2369" s="739"/>
      <c r="C2369" s="739"/>
      <c r="D2369" s="739"/>
      <c r="E2369" s="739"/>
      <c r="F2369" s="739"/>
      <c r="G2369" s="739"/>
      <c r="H2369" s="740"/>
      <c r="I2369" s="53"/>
      <c r="J2369" s="98"/>
      <c r="K2369" s="741"/>
      <c r="L2369" s="742"/>
      <c r="M2369" s="171">
        <f>+J2369*K2369</f>
        <v>0</v>
      </c>
    </row>
    <row r="2370" spans="1:13" s="10" customFormat="1" ht="15.75">
      <c r="A2370" s="738"/>
      <c r="B2370" s="739"/>
      <c r="C2370" s="739"/>
      <c r="D2370" s="739"/>
      <c r="E2370" s="739"/>
      <c r="F2370" s="739"/>
      <c r="G2370" s="739"/>
      <c r="H2370" s="740"/>
      <c r="I2370" s="53"/>
      <c r="J2370" s="98"/>
      <c r="K2370" s="741"/>
      <c r="L2370" s="742"/>
      <c r="M2370" s="171">
        <f>+J2370*K2370</f>
        <v>0</v>
      </c>
    </row>
    <row r="2371" spans="1:13" s="10" customFormat="1" thickBot="1">
      <c r="A2371" s="743"/>
      <c r="B2371" s="744"/>
      <c r="C2371" s="744"/>
      <c r="D2371" s="744"/>
      <c r="E2371" s="744"/>
      <c r="F2371" s="744"/>
      <c r="G2371" s="744"/>
      <c r="H2371" s="745"/>
      <c r="I2371" s="102"/>
      <c r="J2371" s="103"/>
      <c r="K2371" s="741"/>
      <c r="L2371" s="742"/>
      <c r="M2371" s="172"/>
    </row>
    <row r="2372" spans="1:13" s="10" customFormat="1" thickBot="1">
      <c r="A2372" s="724" t="s">
        <v>44</v>
      </c>
      <c r="B2372" s="725"/>
      <c r="C2372" s="725"/>
      <c r="D2372" s="725"/>
      <c r="E2372" s="725"/>
      <c r="F2372" s="725"/>
      <c r="G2372" s="725"/>
      <c r="H2372" s="725"/>
      <c r="I2372" s="725"/>
      <c r="J2372" s="725"/>
      <c r="K2372" s="725"/>
      <c r="L2372" s="726"/>
      <c r="M2372" s="192">
        <f>SUM(M2366:M2371)</f>
        <v>582750</v>
      </c>
    </row>
    <row r="2373" spans="1:13" s="27" customFormat="1" ht="12.75">
      <c r="A2373" s="63"/>
      <c r="B2373" s="64"/>
      <c r="C2373" s="64"/>
      <c r="D2373" s="64"/>
      <c r="E2373" s="64"/>
      <c r="F2373" s="64"/>
      <c r="G2373" s="64"/>
      <c r="H2373" s="64"/>
      <c r="I2373" s="64"/>
      <c r="J2373" s="64"/>
      <c r="K2373" s="64"/>
      <c r="L2373" s="64"/>
      <c r="M2373" s="65"/>
    </row>
    <row r="2374" spans="1:13" s="10" customFormat="1" thickBot="1">
      <c r="A2374" s="91" t="s">
        <v>47</v>
      </c>
      <c r="B2374" s="92"/>
      <c r="C2374" s="92"/>
      <c r="D2374" s="92"/>
      <c r="E2374" s="92"/>
      <c r="F2374" s="92"/>
      <c r="G2374" s="92"/>
      <c r="H2374" s="92"/>
      <c r="I2374" s="92"/>
      <c r="J2374" s="92"/>
      <c r="K2374" s="92"/>
      <c r="L2374" s="92"/>
      <c r="M2374" s="93"/>
    </row>
    <row r="2375" spans="1:13" s="10" customFormat="1" ht="15.75">
      <c r="A2375" s="727" t="s">
        <v>48</v>
      </c>
      <c r="B2375" s="728"/>
      <c r="C2375" s="728"/>
      <c r="D2375" s="728"/>
      <c r="E2375" s="728"/>
      <c r="F2375" s="729"/>
      <c r="G2375" s="106" t="s">
        <v>35</v>
      </c>
      <c r="H2375" s="107" t="s">
        <v>49</v>
      </c>
      <c r="I2375" s="108" t="s">
        <v>50</v>
      </c>
      <c r="J2375" s="106" t="s">
        <v>51</v>
      </c>
      <c r="K2375" s="730" t="s">
        <v>52</v>
      </c>
      <c r="L2375" s="729"/>
      <c r="M2375" s="109" t="s">
        <v>41</v>
      </c>
    </row>
    <row r="2376" spans="1:13" s="10" customFormat="1" ht="15.75">
      <c r="A2376" s="731" t="s">
        <v>159</v>
      </c>
      <c r="B2376" s="732"/>
      <c r="C2376" s="732"/>
      <c r="D2376" s="732"/>
      <c r="E2376" s="732"/>
      <c r="F2376" s="733"/>
      <c r="G2376" s="110">
        <v>1</v>
      </c>
      <c r="H2376" s="86">
        <v>1</v>
      </c>
      <c r="I2376" s="111">
        <v>1</v>
      </c>
      <c r="J2376" s="86">
        <f>+H2376*I2376</f>
        <v>1</v>
      </c>
      <c r="K2376" s="734">
        <v>12000</v>
      </c>
      <c r="L2376" s="735"/>
      <c r="M2376" s="112">
        <f>J2376*K2376</f>
        <v>12000</v>
      </c>
    </row>
    <row r="2377" spans="1:13" s="10" customFormat="1" ht="15.75">
      <c r="A2377" s="113"/>
      <c r="B2377" s="114"/>
      <c r="C2377" s="114"/>
      <c r="D2377" s="114"/>
      <c r="E2377" s="114"/>
      <c r="F2377" s="114"/>
      <c r="G2377" s="115"/>
      <c r="H2377" s="86"/>
      <c r="I2377" s="86"/>
      <c r="J2377" s="86"/>
      <c r="K2377" s="116"/>
      <c r="L2377" s="117"/>
      <c r="M2377" s="118"/>
    </row>
    <row r="2378" spans="1:13" s="10" customFormat="1" thickBot="1">
      <c r="A2378" s="181"/>
      <c r="B2378" s="182"/>
      <c r="C2378" s="182"/>
      <c r="D2378" s="182"/>
      <c r="E2378" s="182"/>
      <c r="F2378" s="182"/>
      <c r="G2378" s="119"/>
      <c r="H2378" s="119"/>
      <c r="I2378" s="119"/>
      <c r="J2378" s="119"/>
      <c r="K2378" s="736"/>
      <c r="L2378" s="737"/>
      <c r="M2378" s="120"/>
    </row>
    <row r="2379" spans="1:13" s="10" customFormat="1" thickBot="1">
      <c r="A2379" s="756" t="s">
        <v>44</v>
      </c>
      <c r="B2379" s="750"/>
      <c r="C2379" s="750"/>
      <c r="D2379" s="750"/>
      <c r="E2379" s="750"/>
      <c r="F2379" s="750"/>
      <c r="G2379" s="750"/>
      <c r="H2379" s="750"/>
      <c r="I2379" s="750"/>
      <c r="J2379" s="750"/>
      <c r="K2379" s="750"/>
      <c r="L2379" s="751"/>
      <c r="M2379" s="174">
        <f>SUM(M2376:M2378)</f>
        <v>12000</v>
      </c>
    </row>
    <row r="2380" spans="1:13" s="27" customFormat="1" ht="12.75">
      <c r="A2380" s="63"/>
      <c r="B2380" s="64"/>
      <c r="C2380" s="64"/>
      <c r="D2380" s="64"/>
      <c r="E2380" s="64"/>
      <c r="F2380" s="64"/>
      <c r="G2380" s="64"/>
      <c r="H2380" s="64"/>
      <c r="I2380" s="64"/>
      <c r="J2380" s="64"/>
      <c r="K2380" s="64"/>
      <c r="L2380" s="64"/>
      <c r="M2380" s="65"/>
    </row>
    <row r="2381" spans="1:13" s="10" customFormat="1" thickBot="1">
      <c r="A2381" s="91" t="s">
        <v>54</v>
      </c>
      <c r="B2381" s="92"/>
      <c r="C2381" s="92"/>
      <c r="D2381" s="92"/>
      <c r="E2381" s="92"/>
      <c r="F2381" s="92"/>
      <c r="G2381" s="92"/>
      <c r="H2381" s="92"/>
      <c r="I2381" s="92"/>
      <c r="J2381" s="92"/>
      <c r="K2381" s="92"/>
      <c r="L2381" s="92"/>
      <c r="M2381" s="93"/>
    </row>
    <row r="2382" spans="1:13" s="10" customFormat="1" ht="31.5">
      <c r="A2382" s="757" t="s">
        <v>55</v>
      </c>
      <c r="B2382" s="758"/>
      <c r="C2382" s="758"/>
      <c r="D2382" s="758"/>
      <c r="E2382" s="758"/>
      <c r="F2382" s="758"/>
      <c r="G2382" s="758"/>
      <c r="H2382" s="106" t="s">
        <v>56</v>
      </c>
      <c r="I2382" s="108" t="s">
        <v>57</v>
      </c>
      <c r="J2382" s="107" t="s">
        <v>58</v>
      </c>
      <c r="K2382" s="759" t="s">
        <v>40</v>
      </c>
      <c r="L2382" s="760"/>
      <c r="M2382" s="122" t="s">
        <v>41</v>
      </c>
    </row>
    <row r="2383" spans="1:13" s="10" customFormat="1" ht="15.75">
      <c r="A2383" s="761" t="s">
        <v>59</v>
      </c>
      <c r="B2383" s="762"/>
      <c r="C2383" s="762"/>
      <c r="D2383" s="762"/>
      <c r="E2383" s="762"/>
      <c r="F2383" s="762"/>
      <c r="G2383" s="763"/>
      <c r="H2383" s="123">
        <v>38918.91891891892</v>
      </c>
      <c r="I2383" s="124">
        <v>1.85</v>
      </c>
      <c r="J2383" s="125">
        <f>+H2383*I2383</f>
        <v>72000</v>
      </c>
      <c r="K2383" s="764">
        <v>3</v>
      </c>
      <c r="L2383" s="765"/>
      <c r="M2383" s="126">
        <f>J2383/K2383</f>
        <v>24000</v>
      </c>
    </row>
    <row r="2384" spans="1:13" s="10" customFormat="1" ht="15.75">
      <c r="A2384" s="761" t="s">
        <v>60</v>
      </c>
      <c r="B2384" s="762"/>
      <c r="C2384" s="762"/>
      <c r="D2384" s="762"/>
      <c r="E2384" s="762"/>
      <c r="F2384" s="762"/>
      <c r="G2384" s="763"/>
      <c r="H2384" s="123">
        <v>25945.945945945947</v>
      </c>
      <c r="I2384" s="124">
        <v>1.85</v>
      </c>
      <c r="J2384" s="125">
        <f>+H2384*I2384</f>
        <v>48000.000000000007</v>
      </c>
      <c r="K2384" s="764">
        <f>+K2383</f>
        <v>3</v>
      </c>
      <c r="L2384" s="765"/>
      <c r="M2384" s="126">
        <f>J2384/K2384</f>
        <v>16000.000000000002</v>
      </c>
    </row>
    <row r="2385" spans="1:13" s="10" customFormat="1" thickBot="1">
      <c r="A2385" s="748"/>
      <c r="B2385" s="749"/>
      <c r="C2385" s="749"/>
      <c r="D2385" s="749"/>
      <c r="E2385" s="749"/>
      <c r="F2385" s="749"/>
      <c r="G2385" s="749"/>
      <c r="H2385" s="119"/>
      <c r="I2385" s="119"/>
      <c r="J2385" s="119"/>
      <c r="K2385" s="736"/>
      <c r="L2385" s="737"/>
      <c r="M2385" s="120"/>
    </row>
    <row r="2386" spans="1:13" s="10" customFormat="1" thickBot="1">
      <c r="A2386" s="724" t="s">
        <v>44</v>
      </c>
      <c r="B2386" s="725"/>
      <c r="C2386" s="725"/>
      <c r="D2386" s="725"/>
      <c r="E2386" s="725"/>
      <c r="F2386" s="725"/>
      <c r="G2386" s="725"/>
      <c r="H2386" s="750"/>
      <c r="I2386" s="750"/>
      <c r="J2386" s="750"/>
      <c r="K2386" s="750"/>
      <c r="L2386" s="751"/>
      <c r="M2386" s="174">
        <f>SUM(M2383:M2385)</f>
        <v>40000</v>
      </c>
    </row>
    <row r="2387" spans="1:13" s="27" customFormat="1" ht="13.5" thickBot="1">
      <c r="A2387" s="63"/>
      <c r="B2387" s="64"/>
      <c r="C2387" s="64"/>
      <c r="D2387" s="64"/>
      <c r="E2387" s="64"/>
      <c r="F2387" s="64"/>
      <c r="G2387" s="64"/>
      <c r="H2387" s="64"/>
      <c r="I2387" s="64"/>
      <c r="J2387" s="64"/>
      <c r="K2387" s="64"/>
      <c r="L2387" s="64"/>
      <c r="M2387" s="65"/>
    </row>
    <row r="2388" spans="1:13" s="10" customFormat="1" thickBot="1">
      <c r="A2388" s="724" t="s">
        <v>61</v>
      </c>
      <c r="B2388" s="725"/>
      <c r="C2388" s="725"/>
      <c r="D2388" s="725"/>
      <c r="E2388" s="725"/>
      <c r="F2388" s="725"/>
      <c r="G2388" s="725"/>
      <c r="H2388" s="725"/>
      <c r="I2388" s="725"/>
      <c r="J2388" s="725"/>
      <c r="K2388" s="725"/>
      <c r="L2388" s="726"/>
      <c r="M2388" s="175">
        <f>M2362+M2372+M2379+M2386</f>
        <v>636750</v>
      </c>
    </row>
    <row r="2389" spans="1:13" s="27" customFormat="1" ht="12.75">
      <c r="A2389" s="63"/>
      <c r="B2389" s="64"/>
      <c r="C2389" s="64"/>
      <c r="D2389" s="64"/>
      <c r="E2389" s="64"/>
      <c r="F2389" s="64"/>
      <c r="G2389" s="64"/>
      <c r="H2389" s="64"/>
      <c r="I2389" s="64"/>
      <c r="J2389" s="64"/>
      <c r="K2389" s="64"/>
      <c r="L2389" s="64"/>
      <c r="M2389" s="65"/>
    </row>
    <row r="2390" spans="1:13" s="10" customFormat="1" thickBot="1">
      <c r="A2390" s="91" t="s">
        <v>62</v>
      </c>
      <c r="B2390" s="92"/>
      <c r="C2390" s="92"/>
      <c r="D2390" s="92"/>
      <c r="E2390" s="92"/>
      <c r="F2390" s="92"/>
      <c r="G2390" s="92"/>
      <c r="H2390" s="92"/>
      <c r="I2390" s="92"/>
      <c r="J2390" s="92"/>
      <c r="K2390" s="92"/>
      <c r="L2390" s="92"/>
      <c r="M2390" s="93"/>
    </row>
    <row r="2391" spans="1:13" s="10" customFormat="1" ht="15.75">
      <c r="A2391" s="752" t="s">
        <v>63</v>
      </c>
      <c r="B2391" s="753"/>
      <c r="C2391" s="753"/>
      <c r="D2391" s="753"/>
      <c r="E2391" s="753"/>
      <c r="F2391" s="753"/>
      <c r="G2391" s="753"/>
      <c r="H2391" s="183"/>
      <c r="I2391" s="184"/>
      <c r="J2391" s="128" t="s">
        <v>64</v>
      </c>
      <c r="K2391" s="754" t="s">
        <v>65</v>
      </c>
      <c r="L2391" s="755"/>
      <c r="M2391" s="129"/>
    </row>
    <row r="2392" spans="1:13" s="10" customFormat="1" ht="15.75">
      <c r="A2392" s="718" t="s">
        <v>66</v>
      </c>
      <c r="B2392" s="719"/>
      <c r="C2392" s="719"/>
      <c r="D2392" s="719"/>
      <c r="E2392" s="719"/>
      <c r="F2392" s="719"/>
      <c r="G2392" s="719"/>
      <c r="H2392" s="130"/>
      <c r="I2392" s="131"/>
      <c r="J2392" s="132">
        <v>0.25</v>
      </c>
      <c r="K2392" s="720">
        <f>M2388*J2392</f>
        <v>159187.5</v>
      </c>
      <c r="L2392" s="721"/>
      <c r="M2392" s="133"/>
    </row>
    <row r="2393" spans="1:13" s="10" customFormat="1" ht="15.75">
      <c r="A2393" s="134" t="s">
        <v>67</v>
      </c>
      <c r="B2393" s="135"/>
      <c r="C2393" s="135"/>
      <c r="D2393" s="135"/>
      <c r="E2393" s="135"/>
      <c r="F2393" s="135"/>
      <c r="G2393" s="135"/>
      <c r="H2393" s="130"/>
      <c r="I2393" s="131"/>
      <c r="J2393" s="132">
        <v>0</v>
      </c>
      <c r="K2393" s="720">
        <f>M2388*J2393</f>
        <v>0</v>
      </c>
      <c r="L2393" s="721"/>
      <c r="M2393" s="133"/>
    </row>
    <row r="2394" spans="1:13" s="10" customFormat="1" thickBot="1">
      <c r="A2394" s="136" t="s">
        <v>68</v>
      </c>
      <c r="B2394" s="137"/>
      <c r="C2394" s="137"/>
      <c r="D2394" s="137"/>
      <c r="E2394" s="137"/>
      <c r="F2394" s="137"/>
      <c r="G2394" s="137"/>
      <c r="H2394" s="138"/>
      <c r="I2394" s="139"/>
      <c r="J2394" s="140">
        <v>0.05</v>
      </c>
      <c r="K2394" s="722">
        <f>M2388*J2394</f>
        <v>31837.5</v>
      </c>
      <c r="L2394" s="723"/>
      <c r="M2394" s="133"/>
    </row>
    <row r="2395" spans="1:13" s="10" customFormat="1" thickBot="1">
      <c r="A2395" s="724" t="s">
        <v>44</v>
      </c>
      <c r="B2395" s="725"/>
      <c r="C2395" s="725"/>
      <c r="D2395" s="725"/>
      <c r="E2395" s="725"/>
      <c r="F2395" s="725"/>
      <c r="G2395" s="725"/>
      <c r="H2395" s="725"/>
      <c r="I2395" s="725"/>
      <c r="J2395" s="725"/>
      <c r="K2395" s="725"/>
      <c r="L2395" s="726"/>
      <c r="M2395" s="141">
        <f>K2392+K2393+K2394</f>
        <v>191025</v>
      </c>
    </row>
    <row r="2396" spans="1:13" s="27" customFormat="1" ht="13.5" thickBot="1">
      <c r="A2396" s="63"/>
      <c r="B2396" s="64"/>
      <c r="C2396" s="64"/>
      <c r="D2396" s="64"/>
      <c r="E2396" s="64"/>
      <c r="F2396" s="64"/>
      <c r="G2396" s="64"/>
      <c r="H2396" s="64"/>
      <c r="I2396" s="64"/>
      <c r="J2396" s="64"/>
      <c r="K2396" s="64"/>
      <c r="L2396" s="64"/>
      <c r="M2396" s="65"/>
    </row>
    <row r="2397" spans="1:13" s="10" customFormat="1" thickBot="1">
      <c r="A2397" s="724" t="s">
        <v>69</v>
      </c>
      <c r="B2397" s="725"/>
      <c r="C2397" s="725"/>
      <c r="D2397" s="725"/>
      <c r="E2397" s="725"/>
      <c r="F2397" s="725"/>
      <c r="G2397" s="725"/>
      <c r="H2397" s="725"/>
      <c r="I2397" s="725"/>
      <c r="J2397" s="725"/>
      <c r="K2397" s="725"/>
      <c r="L2397" s="726"/>
      <c r="M2397" s="142">
        <f>M2388+M2395</f>
        <v>827775</v>
      </c>
    </row>
    <row r="2398" spans="1:13" s="10" customFormat="1" ht="15.75">
      <c r="A2398" s="143"/>
      <c r="B2398" s="144"/>
      <c r="C2398" s="144"/>
      <c r="D2398" s="144"/>
      <c r="E2398" s="144"/>
      <c r="F2398" s="144"/>
      <c r="G2398" s="144"/>
      <c r="H2398" s="144"/>
      <c r="I2398" s="144"/>
      <c r="J2398" s="144"/>
      <c r="K2398" s="144"/>
      <c r="L2398" s="144"/>
      <c r="M2398" s="145"/>
    </row>
    <row r="2399" spans="1:13" s="10" customFormat="1" ht="15.75">
      <c r="A2399" s="146"/>
      <c r="B2399" s="35"/>
      <c r="C2399" s="35"/>
      <c r="D2399" s="35"/>
      <c r="E2399" s="35"/>
      <c r="F2399" s="35"/>
      <c r="G2399" s="35"/>
      <c r="H2399" s="35"/>
      <c r="I2399" s="35"/>
      <c r="J2399" s="35"/>
      <c r="K2399" s="35"/>
      <c r="L2399" s="35"/>
      <c r="M2399" s="37"/>
    </row>
    <row r="2400" spans="1:13" s="10" customFormat="1" ht="15.75">
      <c r="A2400" s="146"/>
      <c r="B2400" s="35"/>
      <c r="C2400" s="35"/>
      <c r="D2400" s="46" t="s">
        <v>70</v>
      </c>
      <c r="E2400" s="46"/>
      <c r="F2400" s="46"/>
      <c r="G2400" s="46"/>
      <c r="H2400" s="46"/>
      <c r="I2400" s="46"/>
      <c r="J2400" s="35"/>
      <c r="K2400" s="35"/>
      <c r="L2400" s="35"/>
      <c r="M2400" s="37"/>
    </row>
    <row r="2401" spans="1:13" s="10" customFormat="1" ht="15.75">
      <c r="A2401" s="146"/>
      <c r="B2401" s="35"/>
      <c r="C2401" s="35"/>
      <c r="D2401" s="35" t="s">
        <v>71</v>
      </c>
      <c r="E2401" s="35"/>
      <c r="F2401" s="35"/>
      <c r="G2401" s="35"/>
      <c r="H2401" s="35"/>
      <c r="I2401" s="35"/>
      <c r="J2401" s="35"/>
      <c r="K2401" s="35"/>
      <c r="L2401" s="35"/>
      <c r="M2401" s="37"/>
    </row>
    <row r="2402" spans="1:13" s="10" customFormat="1" ht="15.75">
      <c r="A2402" s="146"/>
      <c r="B2402" s="35"/>
      <c r="C2402" s="35"/>
      <c r="D2402" s="35" t="s">
        <v>72</v>
      </c>
      <c r="E2402" s="35"/>
      <c r="F2402" s="35"/>
      <c r="G2402" s="35"/>
      <c r="H2402" s="35"/>
      <c r="I2402" s="35"/>
      <c r="J2402" s="35"/>
      <c r="K2402" s="35"/>
      <c r="L2402" s="35"/>
      <c r="M2402" s="37"/>
    </row>
    <row r="2403" spans="1:13" s="10" customFormat="1" ht="15.75">
      <c r="A2403" s="146"/>
      <c r="B2403" s="35"/>
      <c r="C2403" s="35"/>
      <c r="D2403" s="35" t="s">
        <v>73</v>
      </c>
      <c r="E2403" s="35"/>
      <c r="F2403" s="35"/>
      <c r="G2403" s="35"/>
      <c r="H2403" s="35"/>
      <c r="I2403" s="35"/>
      <c r="J2403" s="35"/>
      <c r="K2403" s="35"/>
      <c r="L2403" s="35"/>
      <c r="M2403" s="37"/>
    </row>
    <row r="2404" spans="1:13" s="27" customFormat="1" ht="13.5" thickBot="1">
      <c r="A2404" s="147"/>
      <c r="B2404" s="148"/>
      <c r="C2404" s="148"/>
      <c r="D2404" s="148"/>
      <c r="E2404" s="148" t="s">
        <v>74</v>
      </c>
      <c r="F2404" s="148"/>
      <c r="G2404" s="148"/>
      <c r="H2404" s="148"/>
      <c r="I2404" s="148"/>
      <c r="J2404" s="148"/>
      <c r="K2404" s="148"/>
      <c r="L2404" s="148"/>
      <c r="M2404" s="149"/>
    </row>
    <row r="2405" spans="1:13" s="10" customFormat="1" ht="15.75">
      <c r="A2405" s="150" t="s">
        <v>75</v>
      </c>
      <c r="B2405" s="151"/>
      <c r="C2405" s="151"/>
      <c r="D2405" s="151"/>
      <c r="E2405" s="151"/>
      <c r="F2405" s="151"/>
      <c r="G2405" s="151"/>
      <c r="H2405" s="151"/>
      <c r="I2405" s="151"/>
      <c r="J2405" s="151"/>
      <c r="K2405" s="151"/>
      <c r="L2405" s="151"/>
      <c r="M2405" s="152"/>
    </row>
    <row r="2406" spans="1:13" s="10" customFormat="1" ht="15.75">
      <c r="A2406" s="153"/>
      <c r="B2406" s="154"/>
      <c r="C2406" s="154"/>
      <c r="D2406" s="154"/>
      <c r="E2406" s="154"/>
      <c r="F2406" s="154"/>
      <c r="G2406" s="154"/>
      <c r="H2406" s="154"/>
      <c r="I2406" s="154"/>
      <c r="J2406" s="154"/>
      <c r="K2406" s="154"/>
      <c r="L2406" s="154"/>
      <c r="M2406" s="155"/>
    </row>
    <row r="2407" spans="1:13" s="10" customFormat="1" ht="15.75">
      <c r="A2407" s="153"/>
      <c r="B2407" s="154"/>
      <c r="C2407" s="154"/>
      <c r="D2407" s="154"/>
      <c r="E2407" s="154"/>
      <c r="F2407" s="154"/>
      <c r="G2407" s="154"/>
      <c r="H2407" s="154"/>
      <c r="I2407" s="154"/>
      <c r="J2407" s="154"/>
      <c r="K2407" s="154"/>
      <c r="L2407" s="154"/>
      <c r="M2407" s="155"/>
    </row>
    <row r="2408" spans="1:13" s="10" customFormat="1" ht="15.75">
      <c r="A2408" s="153"/>
      <c r="B2408" s="154"/>
      <c r="C2408" s="154"/>
      <c r="D2408" s="154"/>
      <c r="E2408" s="154"/>
      <c r="F2408" s="154"/>
      <c r="G2408" s="154"/>
      <c r="H2408" s="154"/>
      <c r="I2408" s="154"/>
      <c r="J2408" s="154"/>
      <c r="K2408" s="154"/>
      <c r="L2408" s="154"/>
      <c r="M2408" s="155"/>
    </row>
    <row r="2409" spans="1:13" s="10" customFormat="1" thickBot="1">
      <c r="A2409" s="156"/>
      <c r="B2409" s="157"/>
      <c r="C2409" s="157"/>
      <c r="D2409" s="157"/>
      <c r="E2409" s="157"/>
      <c r="F2409" s="157"/>
      <c r="G2409" s="157"/>
      <c r="H2409" s="157"/>
      <c r="I2409" s="157"/>
      <c r="J2409" s="157"/>
      <c r="K2409" s="157"/>
      <c r="L2409" s="157"/>
      <c r="M2409" s="158"/>
    </row>
    <row r="2410" spans="1:13" s="27" customFormat="1" ht="12.75">
      <c r="A2410" s="147"/>
      <c r="B2410" s="148"/>
      <c r="C2410" s="148"/>
      <c r="D2410" s="148"/>
      <c r="E2410" s="148"/>
      <c r="F2410" s="148"/>
      <c r="G2410" s="148"/>
      <c r="H2410" s="148"/>
      <c r="I2410" s="148"/>
      <c r="J2410" s="148"/>
      <c r="K2410" s="148"/>
      <c r="L2410" s="148"/>
      <c r="M2410" s="149"/>
    </row>
    <row r="2411" spans="1:13" s="10" customFormat="1" ht="15.75">
      <c r="A2411" s="159" t="s">
        <v>76</v>
      </c>
      <c r="B2411" s="55"/>
      <c r="C2411" s="55"/>
      <c r="D2411" s="55"/>
      <c r="E2411" s="55"/>
      <c r="F2411" s="55"/>
      <c r="G2411" s="55"/>
      <c r="H2411" s="55"/>
      <c r="I2411" s="55"/>
      <c r="J2411" s="55"/>
      <c r="K2411" s="55"/>
      <c r="L2411" s="55"/>
      <c r="M2411" s="58"/>
    </row>
    <row r="2412" spans="1:13" s="10" customFormat="1" ht="15.75">
      <c r="A2412" s="708" t="s">
        <v>77</v>
      </c>
      <c r="B2412" s="709"/>
      <c r="C2412" s="709"/>
      <c r="D2412" s="709"/>
      <c r="E2412" s="709"/>
      <c r="F2412" s="709"/>
      <c r="G2412" s="709"/>
      <c r="H2412" s="709"/>
      <c r="I2412" s="709"/>
      <c r="J2412" s="709"/>
      <c r="K2412" s="709"/>
      <c r="L2412" s="709"/>
      <c r="M2412" s="710"/>
    </row>
    <row r="2413" spans="1:13" s="10" customFormat="1" ht="15.75">
      <c r="A2413" s="708"/>
      <c r="B2413" s="709"/>
      <c r="C2413" s="709"/>
      <c r="D2413" s="709"/>
      <c r="E2413" s="709"/>
      <c r="F2413" s="709"/>
      <c r="G2413" s="709"/>
      <c r="H2413" s="709"/>
      <c r="I2413" s="709"/>
      <c r="J2413" s="709"/>
      <c r="K2413" s="709"/>
      <c r="L2413" s="709"/>
      <c r="M2413" s="710"/>
    </row>
    <row r="2414" spans="1:13" s="10" customFormat="1" ht="15.75">
      <c r="A2414" s="711" t="s">
        <v>78</v>
      </c>
      <c r="B2414" s="712"/>
      <c r="C2414" s="712"/>
      <c r="D2414" s="712"/>
      <c r="E2414" s="712"/>
      <c r="F2414" s="712"/>
      <c r="G2414" s="712"/>
      <c r="H2414" s="712"/>
      <c r="I2414" s="712"/>
      <c r="J2414" s="712"/>
      <c r="K2414" s="712"/>
      <c r="L2414" s="712"/>
      <c r="M2414" s="713"/>
    </row>
    <row r="2415" spans="1:13" s="10" customFormat="1" ht="15.75">
      <c r="A2415" s="711"/>
      <c r="B2415" s="712"/>
      <c r="C2415" s="712"/>
      <c r="D2415" s="712"/>
      <c r="E2415" s="712"/>
      <c r="F2415" s="712"/>
      <c r="G2415" s="712"/>
      <c r="H2415" s="712"/>
      <c r="I2415" s="712"/>
      <c r="J2415" s="712"/>
      <c r="K2415" s="712"/>
      <c r="L2415" s="712"/>
      <c r="M2415" s="713"/>
    </row>
    <row r="2416" spans="1:13" s="10" customFormat="1" ht="15.75">
      <c r="A2416" s="178"/>
      <c r="B2416" s="179"/>
      <c r="C2416" s="179"/>
      <c r="D2416" s="179"/>
      <c r="E2416" s="179"/>
      <c r="F2416" s="179"/>
      <c r="G2416" s="179"/>
      <c r="H2416" s="179"/>
      <c r="I2416" s="179"/>
      <c r="J2416" s="179"/>
      <c r="K2416" s="179"/>
      <c r="L2416" s="179"/>
      <c r="M2416" s="180"/>
    </row>
    <row r="2417" spans="1:13" s="10" customFormat="1" ht="15.75">
      <c r="A2417" s="159"/>
      <c r="B2417" s="55"/>
      <c r="C2417" s="55"/>
      <c r="D2417" s="55"/>
      <c r="E2417" s="55"/>
      <c r="F2417" s="55"/>
      <c r="G2417" s="55"/>
      <c r="H2417" s="55"/>
      <c r="I2417" s="55"/>
      <c r="J2417" s="55"/>
      <c r="K2417" s="55"/>
      <c r="L2417" s="55"/>
      <c r="M2417" s="58"/>
    </row>
    <row r="2418" spans="1:13" s="10" customFormat="1" ht="15.75">
      <c r="A2418" s="146"/>
      <c r="B2418" s="35"/>
      <c r="C2418" s="35"/>
      <c r="D2418" s="35" t="s">
        <v>70</v>
      </c>
      <c r="E2418" s="46"/>
      <c r="F2418" s="46"/>
      <c r="G2418" s="35"/>
      <c r="H2418" s="35"/>
      <c r="I2418" s="35"/>
      <c r="J2418" s="35"/>
      <c r="K2418" s="35"/>
      <c r="L2418" s="35"/>
      <c r="M2418" s="37"/>
    </row>
    <row r="2419" spans="1:13" s="10" customFormat="1" ht="15.75">
      <c r="A2419" s="146"/>
      <c r="B2419" s="35"/>
      <c r="C2419" s="35"/>
      <c r="D2419" s="160" t="s">
        <v>71</v>
      </c>
      <c r="E2419" s="35"/>
      <c r="F2419" s="35"/>
      <c r="G2419" s="160"/>
      <c r="H2419" s="160"/>
      <c r="I2419" s="160"/>
      <c r="J2419" s="35"/>
      <c r="K2419" s="35"/>
      <c r="L2419" s="35"/>
      <c r="M2419" s="37"/>
    </row>
    <row r="2420" spans="1:13" s="10" customFormat="1" ht="15.75">
      <c r="A2420" s="146"/>
      <c r="B2420" s="35"/>
      <c r="C2420" s="35"/>
      <c r="D2420" s="161" t="s">
        <v>79</v>
      </c>
      <c r="E2420" s="35"/>
      <c r="F2420" s="35"/>
      <c r="G2420" s="161"/>
      <c r="H2420" s="161"/>
      <c r="I2420" s="161"/>
      <c r="J2420" s="35"/>
      <c r="K2420" s="35"/>
      <c r="L2420" s="35"/>
      <c r="M2420" s="37"/>
    </row>
    <row r="2421" spans="1:13" s="10" customFormat="1" ht="15.75">
      <c r="A2421" s="162"/>
      <c r="B2421" s="55"/>
      <c r="C2421" s="55"/>
      <c r="D2421" s="35" t="s">
        <v>73</v>
      </c>
      <c r="E2421" s="35"/>
      <c r="F2421" s="35"/>
      <c r="G2421" s="35"/>
      <c r="H2421" s="35"/>
      <c r="I2421" s="35"/>
      <c r="J2421" s="55"/>
      <c r="K2421" s="55"/>
      <c r="L2421" s="55"/>
      <c r="M2421" s="58"/>
    </row>
    <row r="2422" spans="1:13" s="27" customFormat="1" ht="12.75">
      <c r="A2422" s="163"/>
      <c r="B2422" s="50"/>
      <c r="C2422" s="50"/>
      <c r="D2422" s="50"/>
      <c r="E2422" s="148"/>
      <c r="F2422" s="148"/>
      <c r="G2422" s="148"/>
      <c r="H2422" s="148"/>
      <c r="I2422" s="148"/>
      <c r="J2422" s="50"/>
      <c r="K2422" s="50"/>
      <c r="L2422" s="50"/>
      <c r="M2422" s="51"/>
    </row>
    <row r="2423" spans="1:13" s="167" customFormat="1" ht="12.75">
      <c r="A2423" s="164" t="s">
        <v>80</v>
      </c>
      <c r="B2423" s="165"/>
      <c r="C2423" s="165"/>
      <c r="D2423" s="166"/>
      <c r="E2423" s="166"/>
      <c r="F2423" s="166"/>
      <c r="G2423" s="166"/>
      <c r="H2423" s="166"/>
      <c r="I2423" s="714"/>
      <c r="J2423" s="714"/>
      <c r="K2423" s="714"/>
      <c r="L2423" s="714"/>
      <c r="M2423" s="715"/>
    </row>
    <row r="2424" spans="1:13" s="167" customFormat="1" ht="13.5" thickBot="1">
      <c r="A2424" s="168" t="s">
        <v>81</v>
      </c>
      <c r="B2424" s="169"/>
      <c r="C2424" s="169"/>
      <c r="D2424" s="170"/>
      <c r="E2424" s="170"/>
      <c r="F2424" s="170"/>
      <c r="G2424" s="170"/>
      <c r="H2424" s="170"/>
      <c r="I2424" s="716"/>
      <c r="J2424" s="716"/>
      <c r="K2424" s="716"/>
      <c r="L2424" s="716"/>
      <c r="M2424" s="717"/>
    </row>
    <row r="2425" spans="1:13">
      <c r="A2425" s="803"/>
      <c r="B2425" s="804"/>
      <c r="C2425" s="809"/>
      <c r="D2425" s="809"/>
      <c r="E2425" s="809"/>
      <c r="F2425" s="809"/>
      <c r="G2425" s="809"/>
      <c r="H2425" s="809"/>
      <c r="I2425" s="810"/>
      <c r="J2425" s="811" t="s">
        <v>7</v>
      </c>
      <c r="K2425" s="813"/>
      <c r="L2425" s="814"/>
      <c r="M2425" s="815"/>
    </row>
    <row r="2426" spans="1:13">
      <c r="A2426" s="805"/>
      <c r="B2426" s="806"/>
      <c r="C2426" s="819" t="s">
        <v>8</v>
      </c>
      <c r="D2426" s="819"/>
      <c r="E2426" s="819"/>
      <c r="F2426" s="819"/>
      <c r="G2426" s="819"/>
      <c r="H2426" s="819"/>
      <c r="I2426" s="820"/>
      <c r="J2426" s="812"/>
      <c r="K2426" s="816"/>
      <c r="L2426" s="817"/>
      <c r="M2426" s="818"/>
    </row>
    <row r="2427" spans="1:13">
      <c r="A2427" s="805"/>
      <c r="B2427" s="806"/>
      <c r="C2427" s="819" t="s">
        <v>0</v>
      </c>
      <c r="D2427" s="819"/>
      <c r="E2427" s="819"/>
      <c r="F2427" s="819"/>
      <c r="G2427" s="819"/>
      <c r="H2427" s="819"/>
      <c r="I2427" s="820"/>
      <c r="J2427" s="821" t="s">
        <v>9</v>
      </c>
      <c r="K2427" s="833"/>
      <c r="L2427" s="834"/>
      <c r="M2427" s="835"/>
    </row>
    <row r="2428" spans="1:13">
      <c r="A2428" s="805"/>
      <c r="B2428" s="806"/>
      <c r="C2428" s="819" t="s">
        <v>10</v>
      </c>
      <c r="D2428" s="819"/>
      <c r="E2428" s="819"/>
      <c r="F2428" s="819"/>
      <c r="G2428" s="819"/>
      <c r="H2428" s="819"/>
      <c r="I2428" s="820"/>
      <c r="J2428" s="822"/>
      <c r="K2428" s="836"/>
      <c r="L2428" s="837"/>
      <c r="M2428" s="838"/>
    </row>
    <row r="2429" spans="1:13">
      <c r="A2429" s="805"/>
      <c r="B2429" s="806"/>
      <c r="C2429" s="819" t="s">
        <v>11</v>
      </c>
      <c r="D2429" s="819"/>
      <c r="E2429" s="819"/>
      <c r="F2429" s="819"/>
      <c r="G2429" s="819"/>
      <c r="H2429" s="819"/>
      <c r="I2429" s="820"/>
      <c r="J2429" s="821" t="s">
        <v>12</v>
      </c>
      <c r="K2429" s="840"/>
      <c r="L2429" s="840" t="s">
        <v>13</v>
      </c>
      <c r="M2429" s="842"/>
    </row>
    <row r="2430" spans="1:13" ht="17.25" thickBot="1">
      <c r="A2430" s="807"/>
      <c r="B2430" s="808"/>
      <c r="C2430" s="2"/>
      <c r="D2430" s="2"/>
      <c r="E2430" s="2"/>
      <c r="F2430" s="2"/>
      <c r="G2430" s="2"/>
      <c r="H2430" s="2"/>
      <c r="I2430" s="3"/>
      <c r="J2430" s="839"/>
      <c r="K2430" s="841"/>
      <c r="L2430" s="841"/>
      <c r="M2430" s="843"/>
    </row>
    <row r="2431" spans="1:13" s="10" customFormat="1" ht="15.75">
      <c r="A2431" s="4"/>
      <c r="B2431" s="5"/>
      <c r="C2431" s="5"/>
      <c r="D2431" s="5"/>
      <c r="E2431" s="5"/>
      <c r="F2431" s="5"/>
      <c r="G2431" s="6"/>
      <c r="H2431" s="5"/>
      <c r="I2431" s="5"/>
      <c r="J2431" s="7" t="s">
        <v>14</v>
      </c>
      <c r="K2431" s="8"/>
      <c r="L2431" s="8"/>
      <c r="M2431" s="9"/>
    </row>
    <row r="2432" spans="1:13" s="10" customFormat="1" ht="15.75">
      <c r="A2432" s="11"/>
      <c r="B2432" s="12"/>
      <c r="C2432" s="12"/>
      <c r="D2432" s="12"/>
      <c r="E2432" s="12"/>
      <c r="F2432" s="12"/>
      <c r="G2432" s="13"/>
      <c r="H2432" s="12"/>
      <c r="I2432" s="12"/>
      <c r="J2432" s="14"/>
      <c r="K2432" s="15" t="s">
        <v>15</v>
      </c>
      <c r="L2432" s="15" t="s">
        <v>16</v>
      </c>
      <c r="M2432" s="16" t="s">
        <v>17</v>
      </c>
    </row>
    <row r="2433" spans="1:13" s="10" customFormat="1" ht="15.75">
      <c r="A2433" s="823" t="s">
        <v>18</v>
      </c>
      <c r="B2433" s="824"/>
      <c r="C2433" s="824"/>
      <c r="D2433" s="824"/>
      <c r="E2433" s="12" t="s">
        <v>19</v>
      </c>
      <c r="F2433" s="12"/>
      <c r="G2433" s="17"/>
      <c r="H2433" s="825" t="s">
        <v>20</v>
      </c>
      <c r="I2433" s="825"/>
      <c r="J2433" s="18" t="s">
        <v>19</v>
      </c>
      <c r="K2433" s="15"/>
      <c r="L2433" s="15"/>
      <c r="M2433" s="16"/>
    </row>
    <row r="2434" spans="1:13" s="10" customFormat="1" ht="15.75">
      <c r="A2434" s="19" t="s">
        <v>21</v>
      </c>
      <c r="B2434" s="20"/>
      <c r="C2434" s="826"/>
      <c r="D2434" s="826"/>
      <c r="E2434" s="187"/>
      <c r="F2434" s="21"/>
      <c r="G2434" s="20"/>
      <c r="H2434" s="17"/>
      <c r="I2434" s="22" t="s">
        <v>22</v>
      </c>
      <c r="J2434" s="23"/>
      <c r="K2434" s="187"/>
      <c r="L2434" s="187"/>
      <c r="M2434" s="24"/>
    </row>
    <row r="2435" spans="1:13" s="27" customFormat="1" ht="13.5" thickBot="1">
      <c r="A2435" s="25"/>
      <c r="B2435" s="26"/>
      <c r="C2435" s="188"/>
      <c r="D2435" s="188"/>
      <c r="E2435" s="188"/>
      <c r="F2435" s="188"/>
      <c r="G2435" s="26"/>
      <c r="H2435" s="188"/>
      <c r="I2435" s="26"/>
      <c r="J2435" s="188"/>
      <c r="K2435" s="827"/>
      <c r="L2435" s="827"/>
      <c r="M2435" s="828"/>
    </row>
    <row r="2436" spans="1:13" s="27" customFormat="1" ht="12.75">
      <c r="A2436" s="28"/>
      <c r="B2436" s="29"/>
      <c r="C2436" s="29"/>
      <c r="D2436" s="29"/>
      <c r="E2436" s="29"/>
      <c r="F2436" s="29"/>
      <c r="G2436" s="29"/>
      <c r="H2436" s="29"/>
      <c r="I2436" s="29"/>
      <c r="J2436" s="29"/>
      <c r="K2436" s="29"/>
      <c r="L2436" s="29"/>
      <c r="M2436" s="30"/>
    </row>
    <row r="2437" spans="1:13" s="10" customFormat="1" ht="15.75">
      <c r="A2437" s="31" t="s">
        <v>23</v>
      </c>
      <c r="B2437" s="32"/>
      <c r="C2437" s="33" t="s">
        <v>13</v>
      </c>
      <c r="D2437" s="34"/>
      <c r="E2437" s="35"/>
      <c r="F2437" s="35"/>
      <c r="G2437" s="36"/>
      <c r="H2437" s="36"/>
      <c r="I2437" s="36"/>
      <c r="J2437" s="36"/>
      <c r="K2437" s="36"/>
      <c r="L2437" s="36"/>
      <c r="M2437" s="37"/>
    </row>
    <row r="2438" spans="1:13" s="10" customFormat="1" ht="15.75">
      <c r="A2438" s="38" t="s">
        <v>24</v>
      </c>
      <c r="B2438" s="39"/>
      <c r="C2438" s="829" t="e">
        <f>+C2337</f>
        <v>#REF!</v>
      </c>
      <c r="D2438" s="829"/>
      <c r="E2438" s="829"/>
      <c r="F2438" s="829"/>
      <c r="G2438" s="829"/>
      <c r="H2438" s="829"/>
      <c r="I2438" s="829"/>
      <c r="J2438" s="829"/>
      <c r="K2438" s="829"/>
      <c r="L2438" s="829"/>
      <c r="M2438" s="830"/>
    </row>
    <row r="2439" spans="1:13" s="10" customFormat="1" ht="15.75">
      <c r="A2439" s="38"/>
      <c r="B2439" s="39"/>
      <c r="C2439" s="829"/>
      <c r="D2439" s="829"/>
      <c r="E2439" s="829"/>
      <c r="F2439" s="829"/>
      <c r="G2439" s="829"/>
      <c r="H2439" s="829"/>
      <c r="I2439" s="829"/>
      <c r="J2439" s="829"/>
      <c r="K2439" s="829"/>
      <c r="L2439" s="829"/>
      <c r="M2439" s="830"/>
    </row>
    <row r="2440" spans="1:13" s="27" customFormat="1" ht="12.75">
      <c r="A2440" s="40"/>
      <c r="B2440" s="41"/>
      <c r="C2440" s="42"/>
      <c r="D2440" s="42"/>
      <c r="E2440" s="42"/>
      <c r="F2440" s="42"/>
      <c r="G2440" s="42"/>
      <c r="H2440" s="42"/>
      <c r="I2440" s="42"/>
      <c r="J2440" s="42"/>
      <c r="K2440" s="42"/>
      <c r="L2440" s="42"/>
      <c r="M2440" s="43"/>
    </row>
    <row r="2441" spans="1:13" s="10" customFormat="1" ht="15.75">
      <c r="A2441" s="38" t="s">
        <v>25</v>
      </c>
      <c r="B2441" s="44"/>
      <c r="C2441" s="45"/>
      <c r="D2441" s="45"/>
      <c r="E2441" s="45"/>
      <c r="F2441" s="45"/>
      <c r="G2441" s="45"/>
      <c r="H2441" s="46"/>
      <c r="I2441" s="33" t="s">
        <v>26</v>
      </c>
      <c r="J2441" s="45"/>
      <c r="K2441" s="45"/>
      <c r="L2441" s="45"/>
      <c r="M2441" s="47"/>
    </row>
    <row r="2442" spans="1:13" s="27" customFormat="1" ht="12.75">
      <c r="A2442" s="40"/>
      <c r="B2442" s="41"/>
      <c r="C2442" s="42"/>
      <c r="D2442" s="42"/>
      <c r="E2442" s="42"/>
      <c r="F2442" s="42"/>
      <c r="G2442" s="42"/>
      <c r="H2442" s="42"/>
      <c r="I2442" s="42"/>
      <c r="J2442" s="42"/>
      <c r="K2442" s="42"/>
      <c r="L2442" s="42"/>
      <c r="M2442" s="43"/>
    </row>
    <row r="2443" spans="1:13" s="10" customFormat="1" ht="15.75">
      <c r="A2443" s="38" t="s">
        <v>27</v>
      </c>
      <c r="B2443" s="44"/>
      <c r="C2443" s="48"/>
      <c r="D2443" s="48"/>
      <c r="E2443" s="48"/>
      <c r="F2443" s="48"/>
      <c r="G2443" s="48"/>
      <c r="H2443" s="48"/>
      <c r="I2443" s="48"/>
      <c r="J2443" s="48"/>
      <c r="K2443" s="48"/>
      <c r="L2443" s="48"/>
      <c r="M2443" s="49"/>
    </row>
    <row r="2444" spans="1:13" s="27" customFormat="1" ht="12.75">
      <c r="A2444" s="40"/>
      <c r="B2444" s="41"/>
      <c r="C2444" s="50"/>
      <c r="D2444" s="50"/>
      <c r="E2444" s="50"/>
      <c r="F2444" s="50"/>
      <c r="G2444" s="50"/>
      <c r="H2444" s="50"/>
      <c r="I2444" s="50"/>
      <c r="J2444" s="50"/>
      <c r="K2444" s="50"/>
      <c r="L2444" s="50"/>
      <c r="M2444" s="51"/>
    </row>
    <row r="2445" spans="1:13" s="10" customFormat="1" ht="15.75">
      <c r="A2445" s="38" t="s">
        <v>28</v>
      </c>
      <c r="B2445" s="44"/>
      <c r="C2445" s="48"/>
      <c r="D2445" s="48"/>
      <c r="E2445" s="48"/>
      <c r="F2445" s="48"/>
      <c r="G2445" s="48"/>
      <c r="H2445" s="48"/>
      <c r="I2445" s="48"/>
      <c r="J2445" s="52" t="s">
        <v>29</v>
      </c>
      <c r="K2445" s="53"/>
      <c r="L2445" s="52" t="s">
        <v>13</v>
      </c>
      <c r="M2445" s="54"/>
    </row>
    <row r="2446" spans="1:13" s="27" customFormat="1" ht="12.75">
      <c r="A2446" s="40"/>
      <c r="B2446" s="41"/>
      <c r="C2446" s="50"/>
      <c r="D2446" s="50"/>
      <c r="E2446" s="50"/>
      <c r="F2446" s="50"/>
      <c r="G2446" s="50"/>
      <c r="H2446" s="50"/>
      <c r="I2446" s="50"/>
      <c r="J2446" s="50"/>
      <c r="K2446" s="50"/>
      <c r="L2446" s="50"/>
      <c r="M2446" s="51"/>
    </row>
    <row r="2447" spans="1:13" s="10" customFormat="1" ht="15.75">
      <c r="A2447" s="38" t="s">
        <v>30</v>
      </c>
      <c r="B2447" s="39"/>
      <c r="C2447" s="55"/>
      <c r="D2447" s="55"/>
      <c r="E2447" s="56"/>
      <c r="F2447" s="57"/>
      <c r="G2447" s="46"/>
      <c r="H2447" s="48"/>
      <c r="I2447" s="48"/>
      <c r="J2447" s="35"/>
      <c r="K2447" s="55"/>
      <c r="L2447" s="55"/>
      <c r="M2447" s="58"/>
    </row>
    <row r="2448" spans="1:13" s="10" customFormat="1" ht="15.75">
      <c r="A2448" s="59"/>
      <c r="B2448" s="60"/>
      <c r="C2448" s="189"/>
      <c r="D2448" s="189"/>
      <c r="E2448" s="831" t="s">
        <v>31</v>
      </c>
      <c r="F2448" s="832"/>
      <c r="G2448" s="832"/>
      <c r="H2448" s="189" t="s">
        <v>16</v>
      </c>
      <c r="I2448" s="189" t="s">
        <v>17</v>
      </c>
      <c r="J2448" s="61"/>
      <c r="K2448" s="189"/>
      <c r="L2448" s="189"/>
      <c r="M2448" s="62"/>
    </row>
    <row r="2449" spans="1:13" s="10" customFormat="1" ht="15.75">
      <c r="A2449" s="786" t="s">
        <v>32</v>
      </c>
      <c r="B2449" s="787"/>
      <c r="C2449" s="787"/>
      <c r="D2449" s="787"/>
      <c r="E2449" s="787"/>
      <c r="F2449" s="787"/>
      <c r="G2449" s="787"/>
      <c r="H2449" s="787"/>
      <c r="I2449" s="787"/>
      <c r="J2449" s="787"/>
      <c r="K2449" s="787"/>
      <c r="L2449" s="787"/>
      <c r="M2449" s="788"/>
    </row>
    <row r="2450" spans="1:13" s="27" customFormat="1" ht="13.5" thickBot="1">
      <c r="A2450" s="63"/>
      <c r="B2450" s="64"/>
      <c r="C2450" s="64"/>
      <c r="D2450" s="64"/>
      <c r="E2450" s="64"/>
      <c r="F2450" s="64"/>
      <c r="G2450" s="64"/>
      <c r="H2450" s="64"/>
      <c r="I2450" s="64"/>
      <c r="J2450" s="64"/>
      <c r="K2450" s="64"/>
      <c r="L2450" s="64"/>
      <c r="M2450" s="65"/>
    </row>
    <row r="2451" spans="1:13" s="10" customFormat="1" ht="32.25" thickBot="1">
      <c r="A2451" s="66" t="s">
        <v>1</v>
      </c>
      <c r="B2451" s="789" t="s">
        <v>33</v>
      </c>
      <c r="C2451" s="790"/>
      <c r="D2451" s="790"/>
      <c r="E2451" s="790"/>
      <c r="F2451" s="790"/>
      <c r="G2451" s="790"/>
      <c r="H2451" s="790"/>
      <c r="I2451" s="67"/>
      <c r="J2451" s="68" t="s">
        <v>34</v>
      </c>
      <c r="K2451" s="791" t="s">
        <v>35</v>
      </c>
      <c r="L2451" s="792"/>
      <c r="M2451" s="66" t="s">
        <v>36</v>
      </c>
    </row>
    <row r="2452" spans="1:13" s="10" customFormat="1" ht="33" customHeight="1" thickBot="1">
      <c r="A2452" s="69"/>
      <c r="B2452" s="793" t="e">
        <f>+#REF!</f>
        <v>#REF!</v>
      </c>
      <c r="C2452" s="794"/>
      <c r="D2452" s="794"/>
      <c r="E2452" s="794"/>
      <c r="F2452" s="794"/>
      <c r="G2452" s="794"/>
      <c r="H2452" s="794"/>
      <c r="I2452" s="795"/>
      <c r="J2452" s="70"/>
      <c r="K2452" s="796" t="e">
        <f>+#REF!</f>
        <v>#REF!</v>
      </c>
      <c r="L2452" s="797"/>
      <c r="M2452" s="71" t="e">
        <f>+#REF!</f>
        <v>#REF!</v>
      </c>
    </row>
    <row r="2453" spans="1:13" s="10" customFormat="1" ht="15.75">
      <c r="A2453" s="72"/>
      <c r="B2453" s="73"/>
      <c r="C2453" s="73"/>
      <c r="D2453" s="73"/>
      <c r="E2453" s="73"/>
      <c r="F2453" s="73"/>
      <c r="G2453" s="73"/>
      <c r="H2453" s="73"/>
      <c r="I2453" s="73"/>
      <c r="J2453" s="73"/>
      <c r="K2453" s="73"/>
      <c r="L2453" s="73"/>
      <c r="M2453" s="74"/>
    </row>
    <row r="2454" spans="1:13" s="10" customFormat="1" thickBot="1">
      <c r="A2454" s="75" t="s">
        <v>37</v>
      </c>
      <c r="B2454" s="76"/>
      <c r="C2454" s="76"/>
      <c r="D2454" s="76"/>
      <c r="E2454" s="76"/>
      <c r="F2454" s="76"/>
      <c r="G2454" s="76"/>
      <c r="H2454" s="76"/>
      <c r="I2454" s="76"/>
      <c r="J2454" s="76"/>
      <c r="K2454" s="76"/>
      <c r="L2454" s="76"/>
      <c r="M2454" s="77"/>
    </row>
    <row r="2455" spans="1:13" s="10" customFormat="1" thickBot="1">
      <c r="A2455" s="798" t="s">
        <v>33</v>
      </c>
      <c r="B2455" s="799"/>
      <c r="C2455" s="799"/>
      <c r="D2455" s="799"/>
      <c r="E2455" s="799"/>
      <c r="F2455" s="799"/>
      <c r="G2455" s="800"/>
      <c r="H2455" s="801" t="s">
        <v>38</v>
      </c>
      <c r="I2455" s="800"/>
      <c r="J2455" s="78" t="s">
        <v>39</v>
      </c>
      <c r="K2455" s="801" t="s">
        <v>40</v>
      </c>
      <c r="L2455" s="800"/>
      <c r="M2455" s="79" t="s">
        <v>41</v>
      </c>
    </row>
    <row r="2456" spans="1:13" s="10" customFormat="1" ht="15.75">
      <c r="A2456" s="779"/>
      <c r="B2456" s="780"/>
      <c r="C2456" s="780"/>
      <c r="D2456" s="780"/>
      <c r="E2456" s="780"/>
      <c r="F2456" s="780"/>
      <c r="G2456" s="781"/>
      <c r="H2456" s="782"/>
      <c r="I2456" s="783"/>
      <c r="J2456" s="80"/>
      <c r="K2456" s="784"/>
      <c r="L2456" s="785"/>
      <c r="M2456" s="81">
        <f t="shared" ref="M2456:M2461" si="30">+J2456*K2456</f>
        <v>0</v>
      </c>
    </row>
    <row r="2457" spans="1:13" s="10" customFormat="1" ht="15.75">
      <c r="A2457" s="770"/>
      <c r="B2457" s="771"/>
      <c r="C2457" s="771"/>
      <c r="D2457" s="771"/>
      <c r="E2457" s="771"/>
      <c r="F2457" s="771"/>
      <c r="G2457" s="772"/>
      <c r="H2457" s="768"/>
      <c r="I2457" s="768"/>
      <c r="J2457" s="80"/>
      <c r="K2457" s="769"/>
      <c r="L2457" s="769"/>
      <c r="M2457" s="81">
        <f t="shared" si="30"/>
        <v>0</v>
      </c>
    </row>
    <row r="2458" spans="1:13" s="10" customFormat="1" ht="15.75">
      <c r="A2458" s="770"/>
      <c r="B2458" s="771"/>
      <c r="C2458" s="771"/>
      <c r="D2458" s="771"/>
      <c r="E2458" s="771"/>
      <c r="F2458" s="771"/>
      <c r="G2458" s="772"/>
      <c r="H2458" s="768"/>
      <c r="I2458" s="768"/>
      <c r="J2458" s="80"/>
      <c r="K2458" s="769"/>
      <c r="L2458" s="769"/>
      <c r="M2458" s="81">
        <f t="shared" si="30"/>
        <v>0</v>
      </c>
    </row>
    <row r="2459" spans="1:13" s="10" customFormat="1" ht="15.75">
      <c r="A2459" s="770"/>
      <c r="B2459" s="771"/>
      <c r="C2459" s="771"/>
      <c r="D2459" s="771"/>
      <c r="E2459" s="771"/>
      <c r="F2459" s="771"/>
      <c r="G2459" s="772"/>
      <c r="H2459" s="768"/>
      <c r="I2459" s="768"/>
      <c r="J2459" s="82"/>
      <c r="K2459" s="769"/>
      <c r="L2459" s="769"/>
      <c r="M2459" s="81">
        <f t="shared" si="30"/>
        <v>0</v>
      </c>
    </row>
    <row r="2460" spans="1:13" s="10" customFormat="1" ht="15.75">
      <c r="A2460" s="770"/>
      <c r="B2460" s="771"/>
      <c r="C2460" s="771"/>
      <c r="D2460" s="802"/>
      <c r="E2460" s="771"/>
      <c r="F2460" s="771"/>
      <c r="G2460" s="772"/>
      <c r="H2460" s="768"/>
      <c r="I2460" s="768"/>
      <c r="J2460" s="82"/>
      <c r="K2460" s="769"/>
      <c r="L2460" s="769"/>
      <c r="M2460" s="81">
        <f t="shared" si="30"/>
        <v>0</v>
      </c>
    </row>
    <row r="2461" spans="1:13" s="10" customFormat="1" ht="15.75">
      <c r="A2461" s="766"/>
      <c r="B2461" s="767"/>
      <c r="C2461" s="767"/>
      <c r="D2461" s="83"/>
      <c r="E2461" s="84"/>
      <c r="F2461" s="84"/>
      <c r="G2461" s="85"/>
      <c r="H2461" s="768"/>
      <c r="I2461" s="768"/>
      <c r="J2461" s="86"/>
      <c r="K2461" s="769"/>
      <c r="L2461" s="769"/>
      <c r="M2461" s="81">
        <f t="shared" si="30"/>
        <v>0</v>
      </c>
    </row>
    <row r="2462" spans="1:13" s="10" customFormat="1" thickBot="1">
      <c r="A2462" s="770" t="s">
        <v>43</v>
      </c>
      <c r="B2462" s="771"/>
      <c r="C2462" s="771"/>
      <c r="D2462" s="771"/>
      <c r="E2462" s="771"/>
      <c r="F2462" s="771"/>
      <c r="G2462" s="772"/>
      <c r="H2462" s="773"/>
      <c r="I2462" s="774"/>
      <c r="J2462" s="87"/>
      <c r="K2462" s="775">
        <v>0.05</v>
      </c>
      <c r="L2462" s="776"/>
      <c r="M2462" s="88">
        <f>M2487*K2462</f>
        <v>1500</v>
      </c>
    </row>
    <row r="2463" spans="1:13" s="10" customFormat="1" thickBot="1">
      <c r="A2463" s="724" t="s">
        <v>44</v>
      </c>
      <c r="B2463" s="725"/>
      <c r="C2463" s="725"/>
      <c r="D2463" s="725"/>
      <c r="E2463" s="725"/>
      <c r="F2463" s="725"/>
      <c r="G2463" s="725"/>
      <c r="H2463" s="725"/>
      <c r="I2463" s="725"/>
      <c r="J2463" s="725"/>
      <c r="K2463" s="725"/>
      <c r="L2463" s="726"/>
      <c r="M2463" s="173">
        <f>SUM(M2456:M2462)</f>
        <v>1500</v>
      </c>
    </row>
    <row r="2464" spans="1:13" s="27" customFormat="1" ht="12.75">
      <c r="A2464" s="90"/>
      <c r="B2464" s="64"/>
      <c r="C2464" s="64"/>
      <c r="D2464" s="64"/>
      <c r="E2464" s="64"/>
      <c r="F2464" s="64"/>
      <c r="G2464" s="64"/>
      <c r="H2464" s="64"/>
      <c r="I2464" s="64"/>
      <c r="J2464" s="64"/>
      <c r="K2464" s="64"/>
      <c r="L2464" s="64"/>
      <c r="M2464" s="65"/>
    </row>
    <row r="2465" spans="1:13" s="10" customFormat="1" thickBot="1">
      <c r="A2465" s="91" t="s">
        <v>45</v>
      </c>
      <c r="B2465" s="92"/>
      <c r="C2465" s="92"/>
      <c r="D2465" s="92"/>
      <c r="E2465" s="92"/>
      <c r="F2465" s="92"/>
      <c r="G2465" s="92"/>
      <c r="H2465" s="92"/>
      <c r="I2465" s="92"/>
      <c r="J2465" s="92"/>
      <c r="K2465" s="92"/>
      <c r="L2465" s="92"/>
      <c r="M2465" s="93"/>
    </row>
    <row r="2466" spans="1:13" s="10" customFormat="1" ht="15.75">
      <c r="A2466" s="752" t="s">
        <v>33</v>
      </c>
      <c r="B2466" s="753"/>
      <c r="C2466" s="753"/>
      <c r="D2466" s="753"/>
      <c r="E2466" s="753"/>
      <c r="F2466" s="753"/>
      <c r="G2466" s="753"/>
      <c r="H2466" s="777"/>
      <c r="I2466" s="185" t="s">
        <v>35</v>
      </c>
      <c r="J2466" s="94" t="s">
        <v>36</v>
      </c>
      <c r="K2466" s="778" t="s">
        <v>46</v>
      </c>
      <c r="L2466" s="777"/>
      <c r="M2466" s="95" t="s">
        <v>41</v>
      </c>
    </row>
    <row r="2467" spans="1:13" s="10" customFormat="1" ht="15.75">
      <c r="A2467" s="738" t="s">
        <v>163</v>
      </c>
      <c r="B2467" s="739"/>
      <c r="C2467" s="739"/>
      <c r="D2467" s="739"/>
      <c r="E2467" s="739"/>
      <c r="F2467" s="739"/>
      <c r="G2467" s="739"/>
      <c r="H2467" s="740"/>
      <c r="I2467" s="53" t="s">
        <v>35</v>
      </c>
      <c r="J2467" s="98">
        <v>1</v>
      </c>
      <c r="K2467" s="741">
        <v>346500</v>
      </c>
      <c r="L2467" s="742"/>
      <c r="M2467" s="191">
        <f>+J2467*K2467</f>
        <v>346500</v>
      </c>
    </row>
    <row r="2468" spans="1:13" s="10" customFormat="1" ht="15.75">
      <c r="A2468" s="738" t="s">
        <v>212</v>
      </c>
      <c r="B2468" s="739"/>
      <c r="C2468" s="739"/>
      <c r="D2468" s="739"/>
      <c r="E2468" s="739"/>
      <c r="F2468" s="739"/>
      <c r="G2468" s="739"/>
      <c r="H2468" s="740"/>
      <c r="I2468" s="53" t="s">
        <v>53</v>
      </c>
      <c r="J2468" s="98">
        <v>445000</v>
      </c>
      <c r="K2468" s="741">
        <v>0.15</v>
      </c>
      <c r="L2468" s="742"/>
      <c r="M2468" s="171">
        <f>+J2468*K2468</f>
        <v>66750</v>
      </c>
    </row>
    <row r="2469" spans="1:13" s="10" customFormat="1" ht="15.75">
      <c r="A2469" s="738"/>
      <c r="B2469" s="739"/>
      <c r="C2469" s="739"/>
      <c r="D2469" s="739"/>
      <c r="E2469" s="739"/>
      <c r="F2469" s="739"/>
      <c r="G2469" s="739"/>
      <c r="H2469" s="740"/>
      <c r="I2469" s="53"/>
      <c r="J2469" s="98"/>
      <c r="K2469" s="741"/>
      <c r="L2469" s="742"/>
      <c r="M2469" s="171">
        <f>+J2469*K2469</f>
        <v>0</v>
      </c>
    </row>
    <row r="2470" spans="1:13" s="10" customFormat="1" ht="15.75">
      <c r="A2470" s="738"/>
      <c r="B2470" s="739"/>
      <c r="C2470" s="739"/>
      <c r="D2470" s="739"/>
      <c r="E2470" s="739"/>
      <c r="F2470" s="739"/>
      <c r="G2470" s="739"/>
      <c r="H2470" s="740"/>
      <c r="I2470" s="53"/>
      <c r="J2470" s="98"/>
      <c r="K2470" s="741"/>
      <c r="L2470" s="742"/>
      <c r="M2470" s="171">
        <f>+J2470*K2470</f>
        <v>0</v>
      </c>
    </row>
    <row r="2471" spans="1:13" s="10" customFormat="1" ht="15.75">
      <c r="A2471" s="738"/>
      <c r="B2471" s="739"/>
      <c r="C2471" s="739"/>
      <c r="D2471" s="739"/>
      <c r="E2471" s="739"/>
      <c r="F2471" s="739"/>
      <c r="G2471" s="739"/>
      <c r="H2471" s="740"/>
      <c r="I2471" s="53"/>
      <c r="J2471" s="98"/>
      <c r="K2471" s="741"/>
      <c r="L2471" s="742"/>
      <c r="M2471" s="171">
        <f>+J2471*K2471</f>
        <v>0</v>
      </c>
    </row>
    <row r="2472" spans="1:13" s="10" customFormat="1" thickBot="1">
      <c r="A2472" s="743"/>
      <c r="B2472" s="744"/>
      <c r="C2472" s="744"/>
      <c r="D2472" s="744"/>
      <c r="E2472" s="744"/>
      <c r="F2472" s="744"/>
      <c r="G2472" s="744"/>
      <c r="H2472" s="745"/>
      <c r="I2472" s="102"/>
      <c r="J2472" s="103"/>
      <c r="K2472" s="741"/>
      <c r="L2472" s="742"/>
      <c r="M2472" s="172"/>
    </row>
    <row r="2473" spans="1:13" s="10" customFormat="1" thickBot="1">
      <c r="A2473" s="724" t="s">
        <v>44</v>
      </c>
      <c r="B2473" s="725"/>
      <c r="C2473" s="725"/>
      <c r="D2473" s="725"/>
      <c r="E2473" s="725"/>
      <c r="F2473" s="725"/>
      <c r="G2473" s="725"/>
      <c r="H2473" s="725"/>
      <c r="I2473" s="725"/>
      <c r="J2473" s="725"/>
      <c r="K2473" s="725"/>
      <c r="L2473" s="726"/>
      <c r="M2473" s="192">
        <f>SUM(M2467:M2472)</f>
        <v>413250</v>
      </c>
    </row>
    <row r="2474" spans="1:13" s="27" customFormat="1" ht="12.75">
      <c r="A2474" s="63"/>
      <c r="B2474" s="64"/>
      <c r="C2474" s="64"/>
      <c r="D2474" s="64"/>
      <c r="E2474" s="64"/>
      <c r="F2474" s="64"/>
      <c r="G2474" s="64"/>
      <c r="H2474" s="64"/>
      <c r="I2474" s="64"/>
      <c r="J2474" s="64"/>
      <c r="K2474" s="64"/>
      <c r="L2474" s="64"/>
      <c r="M2474" s="65"/>
    </row>
    <row r="2475" spans="1:13" s="10" customFormat="1" thickBot="1">
      <c r="A2475" s="91" t="s">
        <v>47</v>
      </c>
      <c r="B2475" s="92"/>
      <c r="C2475" s="92"/>
      <c r="D2475" s="92"/>
      <c r="E2475" s="92"/>
      <c r="F2475" s="92"/>
      <c r="G2475" s="92"/>
      <c r="H2475" s="92"/>
      <c r="I2475" s="92"/>
      <c r="J2475" s="92"/>
      <c r="K2475" s="92"/>
      <c r="L2475" s="92"/>
      <c r="M2475" s="93"/>
    </row>
    <row r="2476" spans="1:13" s="10" customFormat="1" ht="15.75">
      <c r="A2476" s="727" t="s">
        <v>48</v>
      </c>
      <c r="B2476" s="728"/>
      <c r="C2476" s="728"/>
      <c r="D2476" s="728"/>
      <c r="E2476" s="728"/>
      <c r="F2476" s="729"/>
      <c r="G2476" s="106" t="s">
        <v>35</v>
      </c>
      <c r="H2476" s="107" t="s">
        <v>49</v>
      </c>
      <c r="I2476" s="108" t="s">
        <v>50</v>
      </c>
      <c r="J2476" s="106" t="s">
        <v>51</v>
      </c>
      <c r="K2476" s="730" t="s">
        <v>52</v>
      </c>
      <c r="L2476" s="729"/>
      <c r="M2476" s="109" t="s">
        <v>41</v>
      </c>
    </row>
    <row r="2477" spans="1:13" s="10" customFormat="1" ht="15.75">
      <c r="A2477" s="731" t="s">
        <v>159</v>
      </c>
      <c r="B2477" s="732"/>
      <c r="C2477" s="732"/>
      <c r="D2477" s="732"/>
      <c r="E2477" s="732"/>
      <c r="F2477" s="733"/>
      <c r="G2477" s="110">
        <v>1</v>
      </c>
      <c r="H2477" s="86">
        <v>1</v>
      </c>
      <c r="I2477" s="111">
        <v>1</v>
      </c>
      <c r="J2477" s="86">
        <f>+H2477*I2477</f>
        <v>1</v>
      </c>
      <c r="K2477" s="734">
        <v>12000</v>
      </c>
      <c r="L2477" s="735"/>
      <c r="M2477" s="112">
        <f>J2477*K2477</f>
        <v>12000</v>
      </c>
    </row>
    <row r="2478" spans="1:13" s="10" customFormat="1" ht="15.75">
      <c r="A2478" s="113"/>
      <c r="B2478" s="114"/>
      <c r="C2478" s="114"/>
      <c r="D2478" s="114"/>
      <c r="E2478" s="114"/>
      <c r="F2478" s="114"/>
      <c r="G2478" s="115"/>
      <c r="H2478" s="86"/>
      <c r="I2478" s="86"/>
      <c r="J2478" s="86"/>
      <c r="K2478" s="116"/>
      <c r="L2478" s="117"/>
      <c r="M2478" s="118"/>
    </row>
    <row r="2479" spans="1:13" s="10" customFormat="1" thickBot="1">
      <c r="A2479" s="181"/>
      <c r="B2479" s="182"/>
      <c r="C2479" s="182"/>
      <c r="D2479" s="182"/>
      <c r="E2479" s="182"/>
      <c r="F2479" s="182"/>
      <c r="G2479" s="119"/>
      <c r="H2479" s="119"/>
      <c r="I2479" s="119"/>
      <c r="J2479" s="119"/>
      <c r="K2479" s="736"/>
      <c r="L2479" s="737"/>
      <c r="M2479" s="120"/>
    </row>
    <row r="2480" spans="1:13" s="10" customFormat="1" thickBot="1">
      <c r="A2480" s="756" t="s">
        <v>44</v>
      </c>
      <c r="B2480" s="750"/>
      <c r="C2480" s="750"/>
      <c r="D2480" s="750"/>
      <c r="E2480" s="750"/>
      <c r="F2480" s="750"/>
      <c r="G2480" s="750"/>
      <c r="H2480" s="750"/>
      <c r="I2480" s="750"/>
      <c r="J2480" s="750"/>
      <c r="K2480" s="750"/>
      <c r="L2480" s="751"/>
      <c r="M2480" s="174">
        <f>SUM(M2477:M2479)</f>
        <v>12000</v>
      </c>
    </row>
    <row r="2481" spans="1:13" s="27" customFormat="1" ht="12.75">
      <c r="A2481" s="63"/>
      <c r="B2481" s="64"/>
      <c r="C2481" s="64"/>
      <c r="D2481" s="64"/>
      <c r="E2481" s="64"/>
      <c r="F2481" s="64"/>
      <c r="G2481" s="64"/>
      <c r="H2481" s="64"/>
      <c r="I2481" s="64"/>
      <c r="J2481" s="64"/>
      <c r="K2481" s="64"/>
      <c r="L2481" s="64"/>
      <c r="M2481" s="65"/>
    </row>
    <row r="2482" spans="1:13" s="10" customFormat="1" thickBot="1">
      <c r="A2482" s="91" t="s">
        <v>54</v>
      </c>
      <c r="B2482" s="92"/>
      <c r="C2482" s="92"/>
      <c r="D2482" s="92"/>
      <c r="E2482" s="92"/>
      <c r="F2482" s="92"/>
      <c r="G2482" s="92"/>
      <c r="H2482" s="92"/>
      <c r="I2482" s="92"/>
      <c r="J2482" s="92"/>
      <c r="K2482" s="92"/>
      <c r="L2482" s="92"/>
      <c r="M2482" s="93"/>
    </row>
    <row r="2483" spans="1:13" s="10" customFormat="1" ht="31.5">
      <c r="A2483" s="757" t="s">
        <v>55</v>
      </c>
      <c r="B2483" s="758"/>
      <c r="C2483" s="758"/>
      <c r="D2483" s="758"/>
      <c r="E2483" s="758"/>
      <c r="F2483" s="758"/>
      <c r="G2483" s="758"/>
      <c r="H2483" s="106" t="s">
        <v>56</v>
      </c>
      <c r="I2483" s="108" t="s">
        <v>57</v>
      </c>
      <c r="J2483" s="107" t="s">
        <v>58</v>
      </c>
      <c r="K2483" s="759" t="s">
        <v>40</v>
      </c>
      <c r="L2483" s="760"/>
      <c r="M2483" s="122" t="s">
        <v>41</v>
      </c>
    </row>
    <row r="2484" spans="1:13" s="10" customFormat="1" ht="15.75">
      <c r="A2484" s="761" t="s">
        <v>59</v>
      </c>
      <c r="B2484" s="762"/>
      <c r="C2484" s="762"/>
      <c r="D2484" s="762"/>
      <c r="E2484" s="762"/>
      <c r="F2484" s="762"/>
      <c r="G2484" s="763"/>
      <c r="H2484" s="123">
        <v>38918.91891891892</v>
      </c>
      <c r="I2484" s="124">
        <v>1.85</v>
      </c>
      <c r="J2484" s="125">
        <f>+H2484*I2484</f>
        <v>72000</v>
      </c>
      <c r="K2484" s="764">
        <v>4</v>
      </c>
      <c r="L2484" s="765"/>
      <c r="M2484" s="126">
        <f>J2484/K2484</f>
        <v>18000</v>
      </c>
    </row>
    <row r="2485" spans="1:13" s="10" customFormat="1" ht="15.75">
      <c r="A2485" s="761" t="s">
        <v>60</v>
      </c>
      <c r="B2485" s="762"/>
      <c r="C2485" s="762"/>
      <c r="D2485" s="762"/>
      <c r="E2485" s="762"/>
      <c r="F2485" s="762"/>
      <c r="G2485" s="763"/>
      <c r="H2485" s="123">
        <v>25945.945945945947</v>
      </c>
      <c r="I2485" s="124">
        <v>1.85</v>
      </c>
      <c r="J2485" s="125">
        <f>+H2485*I2485</f>
        <v>48000.000000000007</v>
      </c>
      <c r="K2485" s="764">
        <f>+K2484</f>
        <v>4</v>
      </c>
      <c r="L2485" s="765"/>
      <c r="M2485" s="126">
        <f>J2485/K2485</f>
        <v>12000.000000000002</v>
      </c>
    </row>
    <row r="2486" spans="1:13" s="10" customFormat="1" thickBot="1">
      <c r="A2486" s="748"/>
      <c r="B2486" s="749"/>
      <c r="C2486" s="749"/>
      <c r="D2486" s="749"/>
      <c r="E2486" s="749"/>
      <c r="F2486" s="749"/>
      <c r="G2486" s="749"/>
      <c r="H2486" s="119"/>
      <c r="I2486" s="119"/>
      <c r="J2486" s="119"/>
      <c r="K2486" s="736"/>
      <c r="L2486" s="737"/>
      <c r="M2486" s="120"/>
    </row>
    <row r="2487" spans="1:13" s="10" customFormat="1" thickBot="1">
      <c r="A2487" s="724" t="s">
        <v>44</v>
      </c>
      <c r="B2487" s="725"/>
      <c r="C2487" s="725"/>
      <c r="D2487" s="725"/>
      <c r="E2487" s="725"/>
      <c r="F2487" s="725"/>
      <c r="G2487" s="725"/>
      <c r="H2487" s="750"/>
      <c r="I2487" s="750"/>
      <c r="J2487" s="750"/>
      <c r="K2487" s="750"/>
      <c r="L2487" s="751"/>
      <c r="M2487" s="174">
        <f>SUM(M2484:M2486)</f>
        <v>30000</v>
      </c>
    </row>
    <row r="2488" spans="1:13" s="27" customFormat="1" ht="13.5" thickBot="1">
      <c r="A2488" s="63"/>
      <c r="B2488" s="64"/>
      <c r="C2488" s="64"/>
      <c r="D2488" s="64"/>
      <c r="E2488" s="64"/>
      <c r="F2488" s="64"/>
      <c r="G2488" s="64"/>
      <c r="H2488" s="64"/>
      <c r="I2488" s="64"/>
      <c r="J2488" s="64"/>
      <c r="K2488" s="64"/>
      <c r="L2488" s="64"/>
      <c r="M2488" s="65"/>
    </row>
    <row r="2489" spans="1:13" s="10" customFormat="1" thickBot="1">
      <c r="A2489" s="724" t="s">
        <v>61</v>
      </c>
      <c r="B2489" s="725"/>
      <c r="C2489" s="725"/>
      <c r="D2489" s="725"/>
      <c r="E2489" s="725"/>
      <c r="F2489" s="725"/>
      <c r="G2489" s="725"/>
      <c r="H2489" s="725"/>
      <c r="I2489" s="725"/>
      <c r="J2489" s="725"/>
      <c r="K2489" s="725"/>
      <c r="L2489" s="726"/>
      <c r="M2489" s="175">
        <f>M2463+M2473+M2480+M2487</f>
        <v>456750</v>
      </c>
    </row>
    <row r="2490" spans="1:13" s="27" customFormat="1" ht="12.75">
      <c r="A2490" s="63"/>
      <c r="B2490" s="64"/>
      <c r="C2490" s="64"/>
      <c r="D2490" s="64"/>
      <c r="E2490" s="64"/>
      <c r="F2490" s="64"/>
      <c r="G2490" s="64"/>
      <c r="H2490" s="64"/>
      <c r="I2490" s="64"/>
      <c r="J2490" s="64"/>
      <c r="K2490" s="64"/>
      <c r="L2490" s="64"/>
      <c r="M2490" s="65"/>
    </row>
    <row r="2491" spans="1:13" s="10" customFormat="1" thickBot="1">
      <c r="A2491" s="91" t="s">
        <v>62</v>
      </c>
      <c r="B2491" s="92"/>
      <c r="C2491" s="92"/>
      <c r="D2491" s="92"/>
      <c r="E2491" s="92"/>
      <c r="F2491" s="92"/>
      <c r="G2491" s="92"/>
      <c r="H2491" s="92"/>
      <c r="I2491" s="92"/>
      <c r="J2491" s="92"/>
      <c r="K2491" s="92"/>
      <c r="L2491" s="92"/>
      <c r="M2491" s="93"/>
    </row>
    <row r="2492" spans="1:13" s="10" customFormat="1" ht="15.75">
      <c r="A2492" s="752" t="s">
        <v>63</v>
      </c>
      <c r="B2492" s="753"/>
      <c r="C2492" s="753"/>
      <c r="D2492" s="753"/>
      <c r="E2492" s="753"/>
      <c r="F2492" s="753"/>
      <c r="G2492" s="753"/>
      <c r="H2492" s="183"/>
      <c r="I2492" s="184"/>
      <c r="J2492" s="128" t="s">
        <v>64</v>
      </c>
      <c r="K2492" s="754" t="s">
        <v>65</v>
      </c>
      <c r="L2492" s="755"/>
      <c r="M2492" s="129"/>
    </row>
    <row r="2493" spans="1:13" s="10" customFormat="1" ht="15.75">
      <c r="A2493" s="718" t="s">
        <v>66</v>
      </c>
      <c r="B2493" s="719"/>
      <c r="C2493" s="719"/>
      <c r="D2493" s="719"/>
      <c r="E2493" s="719"/>
      <c r="F2493" s="719"/>
      <c r="G2493" s="719"/>
      <c r="H2493" s="130"/>
      <c r="I2493" s="131"/>
      <c r="J2493" s="132">
        <v>0.25</v>
      </c>
      <c r="K2493" s="720">
        <f>M2489*J2493</f>
        <v>114187.5</v>
      </c>
      <c r="L2493" s="721"/>
      <c r="M2493" s="133"/>
    </row>
    <row r="2494" spans="1:13" s="10" customFormat="1" ht="15.75">
      <c r="A2494" s="134" t="s">
        <v>67</v>
      </c>
      <c r="B2494" s="135"/>
      <c r="C2494" s="135"/>
      <c r="D2494" s="135"/>
      <c r="E2494" s="135"/>
      <c r="F2494" s="135"/>
      <c r="G2494" s="135"/>
      <c r="H2494" s="130"/>
      <c r="I2494" s="131"/>
      <c r="J2494" s="132">
        <v>0</v>
      </c>
      <c r="K2494" s="720">
        <f>M2489*J2494</f>
        <v>0</v>
      </c>
      <c r="L2494" s="721"/>
      <c r="M2494" s="133"/>
    </row>
    <row r="2495" spans="1:13" s="10" customFormat="1" thickBot="1">
      <c r="A2495" s="136" t="s">
        <v>68</v>
      </c>
      <c r="B2495" s="137"/>
      <c r="C2495" s="137"/>
      <c r="D2495" s="137"/>
      <c r="E2495" s="137"/>
      <c r="F2495" s="137"/>
      <c r="G2495" s="137"/>
      <c r="H2495" s="138"/>
      <c r="I2495" s="139"/>
      <c r="J2495" s="140">
        <v>0.05</v>
      </c>
      <c r="K2495" s="722">
        <f>M2489*J2495</f>
        <v>22837.5</v>
      </c>
      <c r="L2495" s="723"/>
      <c r="M2495" s="133"/>
    </row>
    <row r="2496" spans="1:13" s="10" customFormat="1" thickBot="1">
      <c r="A2496" s="724" t="s">
        <v>44</v>
      </c>
      <c r="B2496" s="725"/>
      <c r="C2496" s="725"/>
      <c r="D2496" s="725"/>
      <c r="E2496" s="725"/>
      <c r="F2496" s="725"/>
      <c r="G2496" s="725"/>
      <c r="H2496" s="725"/>
      <c r="I2496" s="725"/>
      <c r="J2496" s="725"/>
      <c r="K2496" s="725"/>
      <c r="L2496" s="726"/>
      <c r="M2496" s="141">
        <f>K2493+K2494+K2495</f>
        <v>137025</v>
      </c>
    </row>
    <row r="2497" spans="1:13" s="27" customFormat="1" ht="13.5" thickBot="1">
      <c r="A2497" s="63"/>
      <c r="B2497" s="64"/>
      <c r="C2497" s="64"/>
      <c r="D2497" s="64"/>
      <c r="E2497" s="64"/>
      <c r="F2497" s="64"/>
      <c r="G2497" s="64"/>
      <c r="H2497" s="64"/>
      <c r="I2497" s="64"/>
      <c r="J2497" s="64"/>
      <c r="K2497" s="64"/>
      <c r="L2497" s="64"/>
      <c r="M2497" s="65"/>
    </row>
    <row r="2498" spans="1:13" s="10" customFormat="1" thickBot="1">
      <c r="A2498" s="724" t="s">
        <v>69</v>
      </c>
      <c r="B2498" s="725"/>
      <c r="C2498" s="725"/>
      <c r="D2498" s="725"/>
      <c r="E2498" s="725"/>
      <c r="F2498" s="725"/>
      <c r="G2498" s="725"/>
      <c r="H2498" s="725"/>
      <c r="I2498" s="725"/>
      <c r="J2498" s="725"/>
      <c r="K2498" s="725"/>
      <c r="L2498" s="726"/>
      <c r="M2498" s="142">
        <f>M2489+M2496</f>
        <v>593775</v>
      </c>
    </row>
    <row r="2499" spans="1:13" s="10" customFormat="1" ht="15.75">
      <c r="A2499" s="143"/>
      <c r="B2499" s="144"/>
      <c r="C2499" s="144"/>
      <c r="D2499" s="144"/>
      <c r="E2499" s="144"/>
      <c r="F2499" s="144"/>
      <c r="G2499" s="144"/>
      <c r="H2499" s="144"/>
      <c r="I2499" s="144"/>
      <c r="J2499" s="144"/>
      <c r="K2499" s="144"/>
      <c r="L2499" s="144"/>
      <c r="M2499" s="145"/>
    </row>
    <row r="2500" spans="1:13" s="10" customFormat="1" ht="15.75">
      <c r="A2500" s="146"/>
      <c r="B2500" s="35"/>
      <c r="C2500" s="35"/>
      <c r="D2500" s="35"/>
      <c r="E2500" s="35"/>
      <c r="F2500" s="35"/>
      <c r="G2500" s="35"/>
      <c r="H2500" s="35"/>
      <c r="I2500" s="35"/>
      <c r="J2500" s="35"/>
      <c r="K2500" s="35"/>
      <c r="L2500" s="35"/>
      <c r="M2500" s="37"/>
    </row>
    <row r="2501" spans="1:13" s="10" customFormat="1" ht="15.75">
      <c r="A2501" s="146"/>
      <c r="B2501" s="35"/>
      <c r="C2501" s="35"/>
      <c r="D2501" s="46" t="s">
        <v>70</v>
      </c>
      <c r="E2501" s="46"/>
      <c r="F2501" s="46"/>
      <c r="G2501" s="46"/>
      <c r="H2501" s="46"/>
      <c r="I2501" s="46"/>
      <c r="J2501" s="35"/>
      <c r="K2501" s="35"/>
      <c r="L2501" s="35"/>
      <c r="M2501" s="37"/>
    </row>
    <row r="2502" spans="1:13" s="10" customFormat="1" ht="15.75">
      <c r="A2502" s="146"/>
      <c r="B2502" s="35"/>
      <c r="C2502" s="35"/>
      <c r="D2502" s="35" t="s">
        <v>71</v>
      </c>
      <c r="E2502" s="35"/>
      <c r="F2502" s="35"/>
      <c r="G2502" s="35"/>
      <c r="H2502" s="35"/>
      <c r="I2502" s="35"/>
      <c r="J2502" s="35"/>
      <c r="K2502" s="35"/>
      <c r="L2502" s="35"/>
      <c r="M2502" s="37"/>
    </row>
    <row r="2503" spans="1:13" s="10" customFormat="1" ht="15.75">
      <c r="A2503" s="146"/>
      <c r="B2503" s="35"/>
      <c r="C2503" s="35"/>
      <c r="D2503" s="35" t="s">
        <v>72</v>
      </c>
      <c r="E2503" s="35"/>
      <c r="F2503" s="35"/>
      <c r="G2503" s="35"/>
      <c r="H2503" s="35"/>
      <c r="I2503" s="35"/>
      <c r="J2503" s="35"/>
      <c r="K2503" s="35"/>
      <c r="L2503" s="35"/>
      <c r="M2503" s="37"/>
    </row>
    <row r="2504" spans="1:13" s="10" customFormat="1" ht="15.75">
      <c r="A2504" s="146"/>
      <c r="B2504" s="35"/>
      <c r="C2504" s="35"/>
      <c r="D2504" s="35" t="s">
        <v>73</v>
      </c>
      <c r="E2504" s="35"/>
      <c r="F2504" s="35"/>
      <c r="G2504" s="35"/>
      <c r="H2504" s="35"/>
      <c r="I2504" s="35"/>
      <c r="J2504" s="35"/>
      <c r="K2504" s="35"/>
      <c r="L2504" s="35"/>
      <c r="M2504" s="37"/>
    </row>
    <row r="2505" spans="1:13" s="27" customFormat="1" ht="13.5" thickBot="1">
      <c r="A2505" s="147"/>
      <c r="B2505" s="148"/>
      <c r="C2505" s="148"/>
      <c r="D2505" s="148"/>
      <c r="E2505" s="148" t="s">
        <v>74</v>
      </c>
      <c r="F2505" s="148"/>
      <c r="G2505" s="148"/>
      <c r="H2505" s="148"/>
      <c r="I2505" s="148"/>
      <c r="J2505" s="148"/>
      <c r="K2505" s="148"/>
      <c r="L2505" s="148"/>
      <c r="M2505" s="149"/>
    </row>
    <row r="2506" spans="1:13" s="10" customFormat="1" ht="15.75">
      <c r="A2506" s="150" t="s">
        <v>75</v>
      </c>
      <c r="B2506" s="151"/>
      <c r="C2506" s="151"/>
      <c r="D2506" s="151"/>
      <c r="E2506" s="151"/>
      <c r="F2506" s="151"/>
      <c r="G2506" s="151"/>
      <c r="H2506" s="151"/>
      <c r="I2506" s="151"/>
      <c r="J2506" s="151"/>
      <c r="K2506" s="151"/>
      <c r="L2506" s="151"/>
      <c r="M2506" s="152"/>
    </row>
    <row r="2507" spans="1:13" s="10" customFormat="1" ht="15.75">
      <c r="A2507" s="153"/>
      <c r="B2507" s="154"/>
      <c r="C2507" s="154"/>
      <c r="D2507" s="154"/>
      <c r="E2507" s="154"/>
      <c r="F2507" s="154"/>
      <c r="G2507" s="154"/>
      <c r="H2507" s="154"/>
      <c r="I2507" s="154"/>
      <c r="J2507" s="154"/>
      <c r="K2507" s="154"/>
      <c r="L2507" s="154"/>
      <c r="M2507" s="155"/>
    </row>
    <row r="2508" spans="1:13" s="10" customFormat="1" ht="15.75">
      <c r="A2508" s="153"/>
      <c r="B2508" s="154"/>
      <c r="C2508" s="154"/>
      <c r="D2508" s="154"/>
      <c r="E2508" s="154"/>
      <c r="F2508" s="154"/>
      <c r="G2508" s="154"/>
      <c r="H2508" s="154"/>
      <c r="I2508" s="154"/>
      <c r="J2508" s="154"/>
      <c r="K2508" s="154"/>
      <c r="L2508" s="154"/>
      <c r="M2508" s="155"/>
    </row>
    <row r="2509" spans="1:13" s="10" customFormat="1" ht="15.75">
      <c r="A2509" s="153"/>
      <c r="B2509" s="154"/>
      <c r="C2509" s="154"/>
      <c r="D2509" s="154"/>
      <c r="E2509" s="154"/>
      <c r="F2509" s="154"/>
      <c r="G2509" s="154"/>
      <c r="H2509" s="154"/>
      <c r="I2509" s="154"/>
      <c r="J2509" s="154"/>
      <c r="K2509" s="154"/>
      <c r="L2509" s="154"/>
      <c r="M2509" s="155"/>
    </row>
    <row r="2510" spans="1:13" s="10" customFormat="1" thickBot="1">
      <c r="A2510" s="156"/>
      <c r="B2510" s="157"/>
      <c r="C2510" s="157"/>
      <c r="D2510" s="157"/>
      <c r="E2510" s="157"/>
      <c r="F2510" s="157"/>
      <c r="G2510" s="157"/>
      <c r="H2510" s="157"/>
      <c r="I2510" s="157"/>
      <c r="J2510" s="157"/>
      <c r="K2510" s="157"/>
      <c r="L2510" s="157"/>
      <c r="M2510" s="158"/>
    </row>
    <row r="2511" spans="1:13" s="27" customFormat="1" ht="12.75">
      <c r="A2511" s="147"/>
      <c r="B2511" s="148"/>
      <c r="C2511" s="148"/>
      <c r="D2511" s="148"/>
      <c r="E2511" s="148"/>
      <c r="F2511" s="148"/>
      <c r="G2511" s="148"/>
      <c r="H2511" s="148"/>
      <c r="I2511" s="148"/>
      <c r="J2511" s="148"/>
      <c r="K2511" s="148"/>
      <c r="L2511" s="148"/>
      <c r="M2511" s="149"/>
    </row>
    <row r="2512" spans="1:13" s="10" customFormat="1" ht="15.75">
      <c r="A2512" s="159" t="s">
        <v>76</v>
      </c>
      <c r="B2512" s="55"/>
      <c r="C2512" s="55"/>
      <c r="D2512" s="55"/>
      <c r="E2512" s="55"/>
      <c r="F2512" s="55"/>
      <c r="G2512" s="55"/>
      <c r="H2512" s="55"/>
      <c r="I2512" s="55"/>
      <c r="J2512" s="55"/>
      <c r="K2512" s="55"/>
      <c r="L2512" s="55"/>
      <c r="M2512" s="58"/>
    </row>
    <row r="2513" spans="1:13" s="10" customFormat="1" ht="15.75">
      <c r="A2513" s="708" t="s">
        <v>77</v>
      </c>
      <c r="B2513" s="709"/>
      <c r="C2513" s="709"/>
      <c r="D2513" s="709"/>
      <c r="E2513" s="709"/>
      <c r="F2513" s="709"/>
      <c r="G2513" s="709"/>
      <c r="H2513" s="709"/>
      <c r="I2513" s="709"/>
      <c r="J2513" s="709"/>
      <c r="K2513" s="709"/>
      <c r="L2513" s="709"/>
      <c r="M2513" s="710"/>
    </row>
    <row r="2514" spans="1:13" s="10" customFormat="1" ht="15.75">
      <c r="A2514" s="708"/>
      <c r="B2514" s="709"/>
      <c r="C2514" s="709"/>
      <c r="D2514" s="709"/>
      <c r="E2514" s="709"/>
      <c r="F2514" s="709"/>
      <c r="G2514" s="709"/>
      <c r="H2514" s="709"/>
      <c r="I2514" s="709"/>
      <c r="J2514" s="709"/>
      <c r="K2514" s="709"/>
      <c r="L2514" s="709"/>
      <c r="M2514" s="710"/>
    </row>
    <row r="2515" spans="1:13" s="10" customFormat="1" ht="15.75">
      <c r="A2515" s="711" t="s">
        <v>78</v>
      </c>
      <c r="B2515" s="712"/>
      <c r="C2515" s="712"/>
      <c r="D2515" s="712"/>
      <c r="E2515" s="712"/>
      <c r="F2515" s="712"/>
      <c r="G2515" s="712"/>
      <c r="H2515" s="712"/>
      <c r="I2515" s="712"/>
      <c r="J2515" s="712"/>
      <c r="K2515" s="712"/>
      <c r="L2515" s="712"/>
      <c r="M2515" s="713"/>
    </row>
    <row r="2516" spans="1:13" s="10" customFormat="1" ht="15.75">
      <c r="A2516" s="711"/>
      <c r="B2516" s="712"/>
      <c r="C2516" s="712"/>
      <c r="D2516" s="712"/>
      <c r="E2516" s="712"/>
      <c r="F2516" s="712"/>
      <c r="G2516" s="712"/>
      <c r="H2516" s="712"/>
      <c r="I2516" s="712"/>
      <c r="J2516" s="712"/>
      <c r="K2516" s="712"/>
      <c r="L2516" s="712"/>
      <c r="M2516" s="713"/>
    </row>
    <row r="2517" spans="1:13" s="10" customFormat="1" ht="15.75">
      <c r="A2517" s="178"/>
      <c r="B2517" s="179"/>
      <c r="C2517" s="179"/>
      <c r="D2517" s="179"/>
      <c r="E2517" s="179"/>
      <c r="F2517" s="179"/>
      <c r="G2517" s="179"/>
      <c r="H2517" s="179"/>
      <c r="I2517" s="179"/>
      <c r="J2517" s="179"/>
      <c r="K2517" s="179"/>
      <c r="L2517" s="179"/>
      <c r="M2517" s="180"/>
    </row>
    <row r="2518" spans="1:13" s="10" customFormat="1" ht="15.75">
      <c r="A2518" s="159"/>
      <c r="B2518" s="55"/>
      <c r="C2518" s="55"/>
      <c r="D2518" s="55"/>
      <c r="E2518" s="55"/>
      <c r="F2518" s="55"/>
      <c r="G2518" s="55"/>
      <c r="H2518" s="55"/>
      <c r="I2518" s="55"/>
      <c r="J2518" s="55"/>
      <c r="K2518" s="55"/>
      <c r="L2518" s="55"/>
      <c r="M2518" s="58"/>
    </row>
    <row r="2519" spans="1:13" s="10" customFormat="1" ht="15.75">
      <c r="A2519" s="146"/>
      <c r="B2519" s="35"/>
      <c r="C2519" s="35"/>
      <c r="D2519" s="35" t="s">
        <v>70</v>
      </c>
      <c r="E2519" s="46"/>
      <c r="F2519" s="46"/>
      <c r="G2519" s="35"/>
      <c r="H2519" s="35"/>
      <c r="I2519" s="35"/>
      <c r="J2519" s="35"/>
      <c r="K2519" s="35"/>
      <c r="L2519" s="35"/>
      <c r="M2519" s="37"/>
    </row>
    <row r="2520" spans="1:13" s="10" customFormat="1" ht="15.75">
      <c r="A2520" s="146"/>
      <c r="B2520" s="35"/>
      <c r="C2520" s="35"/>
      <c r="D2520" s="160" t="s">
        <v>71</v>
      </c>
      <c r="E2520" s="35"/>
      <c r="F2520" s="35"/>
      <c r="G2520" s="160"/>
      <c r="H2520" s="160"/>
      <c r="I2520" s="160"/>
      <c r="J2520" s="35"/>
      <c r="K2520" s="35"/>
      <c r="L2520" s="35"/>
      <c r="M2520" s="37"/>
    </row>
    <row r="2521" spans="1:13" s="10" customFormat="1" ht="15.75">
      <c r="A2521" s="146"/>
      <c r="B2521" s="35"/>
      <c r="C2521" s="35"/>
      <c r="D2521" s="161" t="s">
        <v>79</v>
      </c>
      <c r="E2521" s="35"/>
      <c r="F2521" s="35"/>
      <c r="G2521" s="161"/>
      <c r="H2521" s="161"/>
      <c r="I2521" s="161"/>
      <c r="J2521" s="35"/>
      <c r="K2521" s="35"/>
      <c r="L2521" s="35"/>
      <c r="M2521" s="37"/>
    </row>
    <row r="2522" spans="1:13" s="10" customFormat="1" ht="15.75">
      <c r="A2522" s="162"/>
      <c r="B2522" s="55"/>
      <c r="C2522" s="55"/>
      <c r="D2522" s="35" t="s">
        <v>73</v>
      </c>
      <c r="E2522" s="35"/>
      <c r="F2522" s="35"/>
      <c r="G2522" s="35"/>
      <c r="H2522" s="35"/>
      <c r="I2522" s="35"/>
      <c r="J2522" s="55"/>
      <c r="K2522" s="55"/>
      <c r="L2522" s="55"/>
      <c r="M2522" s="58"/>
    </row>
    <row r="2523" spans="1:13" s="27" customFormat="1" ht="12.75">
      <c r="A2523" s="163"/>
      <c r="B2523" s="50"/>
      <c r="C2523" s="50"/>
      <c r="D2523" s="50"/>
      <c r="E2523" s="148"/>
      <c r="F2523" s="148"/>
      <c r="G2523" s="148"/>
      <c r="H2523" s="148"/>
      <c r="I2523" s="148"/>
      <c r="J2523" s="50"/>
      <c r="K2523" s="50"/>
      <c r="L2523" s="50"/>
      <c r="M2523" s="51"/>
    </row>
    <row r="2524" spans="1:13" s="167" customFormat="1" ht="12.75">
      <c r="A2524" s="164" t="s">
        <v>80</v>
      </c>
      <c r="B2524" s="165"/>
      <c r="C2524" s="165"/>
      <c r="D2524" s="166"/>
      <c r="E2524" s="166"/>
      <c r="F2524" s="166"/>
      <c r="G2524" s="166"/>
      <c r="H2524" s="166"/>
      <c r="I2524" s="714"/>
      <c r="J2524" s="714"/>
      <c r="K2524" s="714"/>
      <c r="L2524" s="714"/>
      <c r="M2524" s="715"/>
    </row>
    <row r="2525" spans="1:13" s="167" customFormat="1" ht="13.5" thickBot="1">
      <c r="A2525" s="168" t="s">
        <v>81</v>
      </c>
      <c r="B2525" s="169"/>
      <c r="C2525" s="169"/>
      <c r="D2525" s="170"/>
      <c r="E2525" s="170"/>
      <c r="F2525" s="170"/>
      <c r="G2525" s="170"/>
      <c r="H2525" s="170"/>
      <c r="I2525" s="716"/>
      <c r="J2525" s="716"/>
      <c r="K2525" s="716"/>
      <c r="L2525" s="716"/>
      <c r="M2525" s="717"/>
    </row>
    <row r="2526" spans="1:13">
      <c r="A2526" s="803"/>
      <c r="B2526" s="804"/>
      <c r="C2526" s="809"/>
      <c r="D2526" s="809"/>
      <c r="E2526" s="809"/>
      <c r="F2526" s="809"/>
      <c r="G2526" s="809"/>
      <c r="H2526" s="809"/>
      <c r="I2526" s="810"/>
      <c r="J2526" s="811" t="s">
        <v>7</v>
      </c>
      <c r="K2526" s="813"/>
      <c r="L2526" s="814"/>
      <c r="M2526" s="815"/>
    </row>
    <row r="2527" spans="1:13">
      <c r="A2527" s="805"/>
      <c r="B2527" s="806"/>
      <c r="C2527" s="819" t="s">
        <v>8</v>
      </c>
      <c r="D2527" s="819"/>
      <c r="E2527" s="819"/>
      <c r="F2527" s="819"/>
      <c r="G2527" s="819"/>
      <c r="H2527" s="819"/>
      <c r="I2527" s="820"/>
      <c r="J2527" s="812"/>
      <c r="K2527" s="816"/>
      <c r="L2527" s="817"/>
      <c r="M2527" s="818"/>
    </row>
    <row r="2528" spans="1:13">
      <c r="A2528" s="805"/>
      <c r="B2528" s="806"/>
      <c r="C2528" s="819" t="s">
        <v>0</v>
      </c>
      <c r="D2528" s="819"/>
      <c r="E2528" s="819"/>
      <c r="F2528" s="819"/>
      <c r="G2528" s="819"/>
      <c r="H2528" s="819"/>
      <c r="I2528" s="820"/>
      <c r="J2528" s="821" t="s">
        <v>9</v>
      </c>
      <c r="K2528" s="833"/>
      <c r="L2528" s="834"/>
      <c r="M2528" s="835"/>
    </row>
    <row r="2529" spans="1:13">
      <c r="A2529" s="805"/>
      <c r="B2529" s="806"/>
      <c r="C2529" s="819" t="s">
        <v>10</v>
      </c>
      <c r="D2529" s="819"/>
      <c r="E2529" s="819"/>
      <c r="F2529" s="819"/>
      <c r="G2529" s="819"/>
      <c r="H2529" s="819"/>
      <c r="I2529" s="820"/>
      <c r="J2529" s="822"/>
      <c r="K2529" s="836"/>
      <c r="L2529" s="837"/>
      <c r="M2529" s="838"/>
    </row>
    <row r="2530" spans="1:13">
      <c r="A2530" s="805"/>
      <c r="B2530" s="806"/>
      <c r="C2530" s="819" t="s">
        <v>11</v>
      </c>
      <c r="D2530" s="819"/>
      <c r="E2530" s="819"/>
      <c r="F2530" s="819"/>
      <c r="G2530" s="819"/>
      <c r="H2530" s="819"/>
      <c r="I2530" s="820"/>
      <c r="J2530" s="821" t="s">
        <v>12</v>
      </c>
      <c r="K2530" s="840"/>
      <c r="L2530" s="840" t="s">
        <v>13</v>
      </c>
      <c r="M2530" s="842"/>
    </row>
    <row r="2531" spans="1:13" ht="17.25" thickBot="1">
      <c r="A2531" s="807"/>
      <c r="B2531" s="808"/>
      <c r="C2531" s="2"/>
      <c r="D2531" s="2"/>
      <c r="E2531" s="2"/>
      <c r="F2531" s="2"/>
      <c r="G2531" s="2"/>
      <c r="H2531" s="2"/>
      <c r="I2531" s="3"/>
      <c r="J2531" s="839"/>
      <c r="K2531" s="841"/>
      <c r="L2531" s="841"/>
      <c r="M2531" s="843"/>
    </row>
    <row r="2532" spans="1:13" s="10" customFormat="1" ht="15.75">
      <c r="A2532" s="4"/>
      <c r="B2532" s="5"/>
      <c r="C2532" s="5"/>
      <c r="D2532" s="5"/>
      <c r="E2532" s="5"/>
      <c r="F2532" s="5"/>
      <c r="G2532" s="6"/>
      <c r="H2532" s="5"/>
      <c r="I2532" s="5"/>
      <c r="J2532" s="7" t="s">
        <v>14</v>
      </c>
      <c r="K2532" s="8"/>
      <c r="L2532" s="8"/>
      <c r="M2532" s="9"/>
    </row>
    <row r="2533" spans="1:13" s="10" customFormat="1" ht="15.75">
      <c r="A2533" s="11"/>
      <c r="B2533" s="12"/>
      <c r="C2533" s="12"/>
      <c r="D2533" s="12"/>
      <c r="E2533" s="12"/>
      <c r="F2533" s="12"/>
      <c r="G2533" s="13"/>
      <c r="H2533" s="12"/>
      <c r="I2533" s="12"/>
      <c r="J2533" s="14"/>
      <c r="K2533" s="15" t="s">
        <v>15</v>
      </c>
      <c r="L2533" s="15" t="s">
        <v>16</v>
      </c>
      <c r="M2533" s="16" t="s">
        <v>17</v>
      </c>
    </row>
    <row r="2534" spans="1:13" s="10" customFormat="1" ht="15.75">
      <c r="A2534" s="823" t="s">
        <v>18</v>
      </c>
      <c r="B2534" s="824"/>
      <c r="C2534" s="824"/>
      <c r="D2534" s="824"/>
      <c r="E2534" s="12" t="s">
        <v>19</v>
      </c>
      <c r="F2534" s="12"/>
      <c r="G2534" s="17"/>
      <c r="H2534" s="825" t="s">
        <v>20</v>
      </c>
      <c r="I2534" s="825"/>
      <c r="J2534" s="18" t="s">
        <v>19</v>
      </c>
      <c r="K2534" s="15"/>
      <c r="L2534" s="15"/>
      <c r="M2534" s="16"/>
    </row>
    <row r="2535" spans="1:13" s="10" customFormat="1" ht="15.75">
      <c r="A2535" s="19" t="s">
        <v>21</v>
      </c>
      <c r="B2535" s="20"/>
      <c r="C2535" s="826"/>
      <c r="D2535" s="826"/>
      <c r="E2535" s="187"/>
      <c r="F2535" s="21"/>
      <c r="G2535" s="20"/>
      <c r="H2535" s="17"/>
      <c r="I2535" s="22" t="s">
        <v>22</v>
      </c>
      <c r="J2535" s="23"/>
      <c r="K2535" s="187"/>
      <c r="L2535" s="187"/>
      <c r="M2535" s="24"/>
    </row>
    <row r="2536" spans="1:13" s="27" customFormat="1" ht="13.5" thickBot="1">
      <c r="A2536" s="25"/>
      <c r="B2536" s="26"/>
      <c r="C2536" s="188"/>
      <c r="D2536" s="188"/>
      <c r="E2536" s="188"/>
      <c r="F2536" s="188"/>
      <c r="G2536" s="26"/>
      <c r="H2536" s="188"/>
      <c r="I2536" s="26"/>
      <c r="J2536" s="188"/>
      <c r="K2536" s="827"/>
      <c r="L2536" s="827"/>
      <c r="M2536" s="828"/>
    </row>
    <row r="2537" spans="1:13" s="27" customFormat="1" ht="12.75">
      <c r="A2537" s="28"/>
      <c r="B2537" s="29"/>
      <c r="C2537" s="29"/>
      <c r="D2537" s="29"/>
      <c r="E2537" s="29"/>
      <c r="F2537" s="29"/>
      <c r="G2537" s="29"/>
      <c r="H2537" s="29"/>
      <c r="I2537" s="29"/>
      <c r="J2537" s="29"/>
      <c r="K2537" s="29"/>
      <c r="L2537" s="29"/>
      <c r="M2537" s="30"/>
    </row>
    <row r="2538" spans="1:13" s="10" customFormat="1" ht="15.75">
      <c r="A2538" s="31" t="s">
        <v>23</v>
      </c>
      <c r="B2538" s="32"/>
      <c r="C2538" s="33" t="s">
        <v>13</v>
      </c>
      <c r="D2538" s="34"/>
      <c r="E2538" s="35"/>
      <c r="F2538" s="35"/>
      <c r="G2538" s="36"/>
      <c r="H2538" s="36"/>
      <c r="I2538" s="36"/>
      <c r="J2538" s="36"/>
      <c r="K2538" s="36"/>
      <c r="L2538" s="36"/>
      <c r="M2538" s="37"/>
    </row>
    <row r="2539" spans="1:13" s="10" customFormat="1" ht="15.75">
      <c r="A2539" s="38" t="s">
        <v>24</v>
      </c>
      <c r="B2539" s="39"/>
      <c r="C2539" s="829" t="e">
        <f>+C2438</f>
        <v>#REF!</v>
      </c>
      <c r="D2539" s="829"/>
      <c r="E2539" s="829"/>
      <c r="F2539" s="829"/>
      <c r="G2539" s="829"/>
      <c r="H2539" s="829"/>
      <c r="I2539" s="829"/>
      <c r="J2539" s="829"/>
      <c r="K2539" s="829"/>
      <c r="L2539" s="829"/>
      <c r="M2539" s="830"/>
    </row>
    <row r="2540" spans="1:13" s="10" customFormat="1" ht="15.75">
      <c r="A2540" s="38"/>
      <c r="B2540" s="39"/>
      <c r="C2540" s="829"/>
      <c r="D2540" s="829"/>
      <c r="E2540" s="829"/>
      <c r="F2540" s="829"/>
      <c r="G2540" s="829"/>
      <c r="H2540" s="829"/>
      <c r="I2540" s="829"/>
      <c r="J2540" s="829"/>
      <c r="K2540" s="829"/>
      <c r="L2540" s="829"/>
      <c r="M2540" s="830"/>
    </row>
    <row r="2541" spans="1:13" s="27" customFormat="1" ht="12.75">
      <c r="A2541" s="40"/>
      <c r="B2541" s="41"/>
      <c r="C2541" s="42"/>
      <c r="D2541" s="42"/>
      <c r="E2541" s="42"/>
      <c r="F2541" s="42"/>
      <c r="G2541" s="42"/>
      <c r="H2541" s="42"/>
      <c r="I2541" s="42"/>
      <c r="J2541" s="42"/>
      <c r="K2541" s="42"/>
      <c r="L2541" s="42"/>
      <c r="M2541" s="43"/>
    </row>
    <row r="2542" spans="1:13" s="10" customFormat="1" ht="15.75">
      <c r="A2542" s="38" t="s">
        <v>25</v>
      </c>
      <c r="B2542" s="44"/>
      <c r="C2542" s="45"/>
      <c r="D2542" s="45"/>
      <c r="E2542" s="45"/>
      <c r="F2542" s="45"/>
      <c r="G2542" s="45"/>
      <c r="H2542" s="46"/>
      <c r="I2542" s="33" t="s">
        <v>26</v>
      </c>
      <c r="J2542" s="45"/>
      <c r="K2542" s="45"/>
      <c r="L2542" s="45"/>
      <c r="M2542" s="47"/>
    </row>
    <row r="2543" spans="1:13" s="27" customFormat="1" ht="12.75">
      <c r="A2543" s="40"/>
      <c r="B2543" s="41"/>
      <c r="C2543" s="42"/>
      <c r="D2543" s="42"/>
      <c r="E2543" s="42"/>
      <c r="F2543" s="42"/>
      <c r="G2543" s="42"/>
      <c r="H2543" s="42"/>
      <c r="I2543" s="42"/>
      <c r="J2543" s="42"/>
      <c r="K2543" s="42"/>
      <c r="L2543" s="42"/>
      <c r="M2543" s="43"/>
    </row>
    <row r="2544" spans="1:13" s="10" customFormat="1" ht="15.75">
      <c r="A2544" s="38" t="s">
        <v>27</v>
      </c>
      <c r="B2544" s="44"/>
      <c r="C2544" s="48"/>
      <c r="D2544" s="48"/>
      <c r="E2544" s="48"/>
      <c r="F2544" s="48"/>
      <c r="G2544" s="48"/>
      <c r="H2544" s="48"/>
      <c r="I2544" s="48"/>
      <c r="J2544" s="48"/>
      <c r="K2544" s="48"/>
      <c r="L2544" s="48"/>
      <c r="M2544" s="49"/>
    </row>
    <row r="2545" spans="1:13" s="27" customFormat="1" ht="12.75">
      <c r="A2545" s="40"/>
      <c r="B2545" s="41"/>
      <c r="C2545" s="50"/>
      <c r="D2545" s="50"/>
      <c r="E2545" s="50"/>
      <c r="F2545" s="50"/>
      <c r="G2545" s="50"/>
      <c r="H2545" s="50"/>
      <c r="I2545" s="50"/>
      <c r="J2545" s="50"/>
      <c r="K2545" s="50"/>
      <c r="L2545" s="50"/>
      <c r="M2545" s="51"/>
    </row>
    <row r="2546" spans="1:13" s="10" customFormat="1" ht="15.75">
      <c r="A2546" s="38" t="s">
        <v>28</v>
      </c>
      <c r="B2546" s="44"/>
      <c r="C2546" s="48"/>
      <c r="D2546" s="48"/>
      <c r="E2546" s="48"/>
      <c r="F2546" s="48"/>
      <c r="G2546" s="48"/>
      <c r="H2546" s="48"/>
      <c r="I2546" s="48"/>
      <c r="J2546" s="52" t="s">
        <v>29</v>
      </c>
      <c r="K2546" s="53"/>
      <c r="L2546" s="52" t="s">
        <v>13</v>
      </c>
      <c r="M2546" s="54"/>
    </row>
    <row r="2547" spans="1:13" s="27" customFormat="1" ht="12.75">
      <c r="A2547" s="40"/>
      <c r="B2547" s="41"/>
      <c r="C2547" s="50"/>
      <c r="D2547" s="50"/>
      <c r="E2547" s="50"/>
      <c r="F2547" s="50"/>
      <c r="G2547" s="50"/>
      <c r="H2547" s="50"/>
      <c r="I2547" s="50"/>
      <c r="J2547" s="50"/>
      <c r="K2547" s="50"/>
      <c r="L2547" s="50"/>
      <c r="M2547" s="51"/>
    </row>
    <row r="2548" spans="1:13" s="10" customFormat="1" ht="15.75">
      <c r="A2548" s="38" t="s">
        <v>30</v>
      </c>
      <c r="B2548" s="39"/>
      <c r="C2548" s="55"/>
      <c r="D2548" s="55"/>
      <c r="E2548" s="56"/>
      <c r="F2548" s="57"/>
      <c r="G2548" s="46"/>
      <c r="H2548" s="48"/>
      <c r="I2548" s="48"/>
      <c r="J2548" s="35"/>
      <c r="K2548" s="55"/>
      <c r="L2548" s="55"/>
      <c r="M2548" s="58"/>
    </row>
    <row r="2549" spans="1:13" s="10" customFormat="1" ht="15.75">
      <c r="A2549" s="59"/>
      <c r="B2549" s="60"/>
      <c r="C2549" s="189"/>
      <c r="D2549" s="189"/>
      <c r="E2549" s="831" t="s">
        <v>31</v>
      </c>
      <c r="F2549" s="832"/>
      <c r="G2549" s="832"/>
      <c r="H2549" s="189" t="s">
        <v>16</v>
      </c>
      <c r="I2549" s="189" t="s">
        <v>17</v>
      </c>
      <c r="J2549" s="61"/>
      <c r="K2549" s="189"/>
      <c r="L2549" s="189"/>
      <c r="M2549" s="62"/>
    </row>
    <row r="2550" spans="1:13" s="10" customFormat="1" ht="15.75">
      <c r="A2550" s="786" t="s">
        <v>32</v>
      </c>
      <c r="B2550" s="787"/>
      <c r="C2550" s="787"/>
      <c r="D2550" s="787"/>
      <c r="E2550" s="787"/>
      <c r="F2550" s="787"/>
      <c r="G2550" s="787"/>
      <c r="H2550" s="787"/>
      <c r="I2550" s="787"/>
      <c r="J2550" s="787"/>
      <c r="K2550" s="787"/>
      <c r="L2550" s="787"/>
      <c r="M2550" s="788"/>
    </row>
    <row r="2551" spans="1:13" s="27" customFormat="1" ht="13.5" thickBot="1">
      <c r="A2551" s="63"/>
      <c r="B2551" s="64"/>
      <c r="C2551" s="64"/>
      <c r="D2551" s="64"/>
      <c r="E2551" s="64"/>
      <c r="F2551" s="64"/>
      <c r="G2551" s="64"/>
      <c r="H2551" s="64"/>
      <c r="I2551" s="64"/>
      <c r="J2551" s="64"/>
      <c r="K2551" s="64"/>
      <c r="L2551" s="64"/>
      <c r="M2551" s="65"/>
    </row>
    <row r="2552" spans="1:13" s="10" customFormat="1" ht="32.25" thickBot="1">
      <c r="A2552" s="66" t="s">
        <v>1</v>
      </c>
      <c r="B2552" s="789" t="s">
        <v>33</v>
      </c>
      <c r="C2552" s="790"/>
      <c r="D2552" s="790"/>
      <c r="E2552" s="790"/>
      <c r="F2552" s="790"/>
      <c r="G2552" s="790"/>
      <c r="H2552" s="790"/>
      <c r="I2552" s="67"/>
      <c r="J2552" s="68" t="s">
        <v>34</v>
      </c>
      <c r="K2552" s="791" t="s">
        <v>35</v>
      </c>
      <c r="L2552" s="792"/>
      <c r="M2552" s="66" t="s">
        <v>36</v>
      </c>
    </row>
    <row r="2553" spans="1:13" s="10" customFormat="1" ht="33" customHeight="1" thickBot="1">
      <c r="A2553" s="69"/>
      <c r="B2553" s="793" t="e">
        <f>+#REF!</f>
        <v>#REF!</v>
      </c>
      <c r="C2553" s="794"/>
      <c r="D2553" s="794"/>
      <c r="E2553" s="794"/>
      <c r="F2553" s="794"/>
      <c r="G2553" s="794"/>
      <c r="H2553" s="794"/>
      <c r="I2553" s="795"/>
      <c r="J2553" s="70"/>
      <c r="K2553" s="796" t="e">
        <f>+#REF!</f>
        <v>#REF!</v>
      </c>
      <c r="L2553" s="797"/>
      <c r="M2553" s="71" t="e">
        <f>+#REF!</f>
        <v>#REF!</v>
      </c>
    </row>
    <row r="2554" spans="1:13" s="10" customFormat="1" ht="15.75">
      <c r="A2554" s="72"/>
      <c r="B2554" s="73"/>
      <c r="C2554" s="73"/>
      <c r="D2554" s="73"/>
      <c r="E2554" s="73"/>
      <c r="F2554" s="73"/>
      <c r="G2554" s="73"/>
      <c r="H2554" s="73"/>
      <c r="I2554" s="73"/>
      <c r="J2554" s="73"/>
      <c r="K2554" s="73"/>
      <c r="L2554" s="73"/>
      <c r="M2554" s="74"/>
    </row>
    <row r="2555" spans="1:13" s="10" customFormat="1" thickBot="1">
      <c r="A2555" s="75" t="s">
        <v>37</v>
      </c>
      <c r="B2555" s="76"/>
      <c r="C2555" s="76"/>
      <c r="D2555" s="76"/>
      <c r="E2555" s="76"/>
      <c r="F2555" s="76"/>
      <c r="G2555" s="76"/>
      <c r="H2555" s="76"/>
      <c r="I2555" s="76"/>
      <c r="J2555" s="76"/>
      <c r="K2555" s="76"/>
      <c r="L2555" s="76"/>
      <c r="M2555" s="77"/>
    </row>
    <row r="2556" spans="1:13" s="10" customFormat="1" thickBot="1">
      <c r="A2556" s="798" t="s">
        <v>33</v>
      </c>
      <c r="B2556" s="799"/>
      <c r="C2556" s="799"/>
      <c r="D2556" s="799"/>
      <c r="E2556" s="799"/>
      <c r="F2556" s="799"/>
      <c r="G2556" s="800"/>
      <c r="H2556" s="801" t="s">
        <v>38</v>
      </c>
      <c r="I2556" s="800"/>
      <c r="J2556" s="78" t="s">
        <v>39</v>
      </c>
      <c r="K2556" s="801" t="s">
        <v>40</v>
      </c>
      <c r="L2556" s="800"/>
      <c r="M2556" s="79" t="s">
        <v>41</v>
      </c>
    </row>
    <row r="2557" spans="1:13" s="10" customFormat="1" ht="15.75">
      <c r="A2557" s="779"/>
      <c r="B2557" s="780"/>
      <c r="C2557" s="780"/>
      <c r="D2557" s="780"/>
      <c r="E2557" s="780"/>
      <c r="F2557" s="780"/>
      <c r="G2557" s="781"/>
      <c r="H2557" s="782"/>
      <c r="I2557" s="783"/>
      <c r="J2557" s="80"/>
      <c r="K2557" s="784"/>
      <c r="L2557" s="785"/>
      <c r="M2557" s="81">
        <f t="shared" ref="M2557:M2562" si="31">+J2557*K2557</f>
        <v>0</v>
      </c>
    </row>
    <row r="2558" spans="1:13" s="10" customFormat="1" ht="15.75">
      <c r="A2558" s="770"/>
      <c r="B2558" s="771"/>
      <c r="C2558" s="771"/>
      <c r="D2558" s="771"/>
      <c r="E2558" s="771"/>
      <c r="F2558" s="771"/>
      <c r="G2558" s="772"/>
      <c r="H2558" s="768"/>
      <c r="I2558" s="768"/>
      <c r="J2558" s="80"/>
      <c r="K2558" s="769"/>
      <c r="L2558" s="769"/>
      <c r="M2558" s="81">
        <f t="shared" si="31"/>
        <v>0</v>
      </c>
    </row>
    <row r="2559" spans="1:13" s="10" customFormat="1" ht="15.75">
      <c r="A2559" s="770"/>
      <c r="B2559" s="771"/>
      <c r="C2559" s="771"/>
      <c r="D2559" s="771"/>
      <c r="E2559" s="771"/>
      <c r="F2559" s="771"/>
      <c r="G2559" s="772"/>
      <c r="H2559" s="768"/>
      <c r="I2559" s="768"/>
      <c r="J2559" s="80"/>
      <c r="K2559" s="769"/>
      <c r="L2559" s="769"/>
      <c r="M2559" s="81">
        <f t="shared" si="31"/>
        <v>0</v>
      </c>
    </row>
    <row r="2560" spans="1:13" s="10" customFormat="1" ht="15.75">
      <c r="A2560" s="770"/>
      <c r="B2560" s="771"/>
      <c r="C2560" s="771"/>
      <c r="D2560" s="771"/>
      <c r="E2560" s="771"/>
      <c r="F2560" s="771"/>
      <c r="G2560" s="772"/>
      <c r="H2560" s="768"/>
      <c r="I2560" s="768"/>
      <c r="J2560" s="82"/>
      <c r="K2560" s="769"/>
      <c r="L2560" s="769"/>
      <c r="M2560" s="81">
        <f t="shared" si="31"/>
        <v>0</v>
      </c>
    </row>
    <row r="2561" spans="1:13" s="10" customFormat="1" ht="15.75">
      <c r="A2561" s="770"/>
      <c r="B2561" s="771"/>
      <c r="C2561" s="771"/>
      <c r="D2561" s="802"/>
      <c r="E2561" s="771"/>
      <c r="F2561" s="771"/>
      <c r="G2561" s="772"/>
      <c r="H2561" s="768"/>
      <c r="I2561" s="768"/>
      <c r="J2561" s="82"/>
      <c r="K2561" s="769"/>
      <c r="L2561" s="769"/>
      <c r="M2561" s="81">
        <f t="shared" si="31"/>
        <v>0</v>
      </c>
    </row>
    <row r="2562" spans="1:13" s="10" customFormat="1" ht="15.75">
      <c r="A2562" s="766"/>
      <c r="B2562" s="767"/>
      <c r="C2562" s="767"/>
      <c r="D2562" s="83"/>
      <c r="E2562" s="84"/>
      <c r="F2562" s="84"/>
      <c r="G2562" s="85"/>
      <c r="H2562" s="768"/>
      <c r="I2562" s="768"/>
      <c r="J2562" s="86"/>
      <c r="K2562" s="769"/>
      <c r="L2562" s="769"/>
      <c r="M2562" s="81">
        <f t="shared" si="31"/>
        <v>0</v>
      </c>
    </row>
    <row r="2563" spans="1:13" s="10" customFormat="1" thickBot="1">
      <c r="A2563" s="770" t="s">
        <v>43</v>
      </c>
      <c r="B2563" s="771"/>
      <c r="C2563" s="771"/>
      <c r="D2563" s="771"/>
      <c r="E2563" s="771"/>
      <c r="F2563" s="771"/>
      <c r="G2563" s="772"/>
      <c r="H2563" s="773"/>
      <c r="I2563" s="774"/>
      <c r="J2563" s="87"/>
      <c r="K2563" s="775">
        <v>0.05</v>
      </c>
      <c r="L2563" s="776"/>
      <c r="M2563" s="88">
        <f>M2588*K2563</f>
        <v>1500</v>
      </c>
    </row>
    <row r="2564" spans="1:13" s="10" customFormat="1" thickBot="1">
      <c r="A2564" s="724" t="s">
        <v>44</v>
      </c>
      <c r="B2564" s="725"/>
      <c r="C2564" s="725"/>
      <c r="D2564" s="725"/>
      <c r="E2564" s="725"/>
      <c r="F2564" s="725"/>
      <c r="G2564" s="725"/>
      <c r="H2564" s="725"/>
      <c r="I2564" s="725"/>
      <c r="J2564" s="725"/>
      <c r="K2564" s="725"/>
      <c r="L2564" s="726"/>
      <c r="M2564" s="173">
        <f>SUM(M2557:M2563)</f>
        <v>1500</v>
      </c>
    </row>
    <row r="2565" spans="1:13" s="27" customFormat="1" ht="12.75">
      <c r="A2565" s="90"/>
      <c r="B2565" s="64"/>
      <c r="C2565" s="64"/>
      <c r="D2565" s="64"/>
      <c r="E2565" s="64"/>
      <c r="F2565" s="64"/>
      <c r="G2565" s="64"/>
      <c r="H2565" s="64"/>
      <c r="I2565" s="64"/>
      <c r="J2565" s="64"/>
      <c r="K2565" s="64"/>
      <c r="L2565" s="64"/>
      <c r="M2565" s="65"/>
    </row>
    <row r="2566" spans="1:13" s="10" customFormat="1" thickBot="1">
      <c r="A2566" s="91" t="s">
        <v>45</v>
      </c>
      <c r="B2566" s="92"/>
      <c r="C2566" s="92"/>
      <c r="D2566" s="92"/>
      <c r="E2566" s="92"/>
      <c r="F2566" s="92"/>
      <c r="G2566" s="92"/>
      <c r="H2566" s="92"/>
      <c r="I2566" s="92"/>
      <c r="J2566" s="92"/>
      <c r="K2566" s="92"/>
      <c r="L2566" s="92"/>
      <c r="M2566" s="93"/>
    </row>
    <row r="2567" spans="1:13" s="10" customFormat="1" ht="15.75">
      <c r="A2567" s="752" t="s">
        <v>33</v>
      </c>
      <c r="B2567" s="753"/>
      <c r="C2567" s="753"/>
      <c r="D2567" s="753"/>
      <c r="E2567" s="753"/>
      <c r="F2567" s="753"/>
      <c r="G2567" s="753"/>
      <c r="H2567" s="777"/>
      <c r="I2567" s="185" t="s">
        <v>35</v>
      </c>
      <c r="J2567" s="94" t="s">
        <v>36</v>
      </c>
      <c r="K2567" s="778" t="s">
        <v>46</v>
      </c>
      <c r="L2567" s="777"/>
      <c r="M2567" s="95" t="s">
        <v>41</v>
      </c>
    </row>
    <row r="2568" spans="1:13" s="10" customFormat="1" ht="15.75">
      <c r="A2568" s="738" t="s">
        <v>164</v>
      </c>
      <c r="B2568" s="739"/>
      <c r="C2568" s="739"/>
      <c r="D2568" s="739"/>
      <c r="E2568" s="739"/>
      <c r="F2568" s="739"/>
      <c r="G2568" s="739"/>
      <c r="H2568" s="740"/>
      <c r="I2568" s="53" t="s">
        <v>35</v>
      </c>
      <c r="J2568" s="98">
        <v>1</v>
      </c>
      <c r="K2568" s="741">
        <v>286500</v>
      </c>
      <c r="L2568" s="742"/>
      <c r="M2568" s="191">
        <f>+J2568*K2568</f>
        <v>286500</v>
      </c>
    </row>
    <row r="2569" spans="1:13" s="10" customFormat="1" ht="15.75">
      <c r="A2569" s="738" t="s">
        <v>212</v>
      </c>
      <c r="B2569" s="739"/>
      <c r="C2569" s="739"/>
      <c r="D2569" s="739"/>
      <c r="E2569" s="739"/>
      <c r="F2569" s="739"/>
      <c r="G2569" s="739"/>
      <c r="H2569" s="740"/>
      <c r="I2569" s="53" t="s">
        <v>53</v>
      </c>
      <c r="J2569" s="98">
        <v>445000</v>
      </c>
      <c r="K2569" s="741">
        <v>0.15</v>
      </c>
      <c r="L2569" s="742"/>
      <c r="M2569" s="171">
        <f>+J2569*K2569</f>
        <v>66750</v>
      </c>
    </row>
    <row r="2570" spans="1:13" s="10" customFormat="1" ht="15.75">
      <c r="A2570" s="738"/>
      <c r="B2570" s="739"/>
      <c r="C2570" s="739"/>
      <c r="D2570" s="739"/>
      <c r="E2570" s="739"/>
      <c r="F2570" s="739"/>
      <c r="G2570" s="739"/>
      <c r="H2570" s="740"/>
      <c r="I2570" s="53"/>
      <c r="J2570" s="98"/>
      <c r="K2570" s="741"/>
      <c r="L2570" s="742"/>
      <c r="M2570" s="171">
        <f>+J2570*K2570</f>
        <v>0</v>
      </c>
    </row>
    <row r="2571" spans="1:13" s="10" customFormat="1" ht="15.75">
      <c r="A2571" s="738"/>
      <c r="B2571" s="739"/>
      <c r="C2571" s="739"/>
      <c r="D2571" s="739"/>
      <c r="E2571" s="739"/>
      <c r="F2571" s="739"/>
      <c r="G2571" s="739"/>
      <c r="H2571" s="740"/>
      <c r="I2571" s="53"/>
      <c r="J2571" s="98"/>
      <c r="K2571" s="741"/>
      <c r="L2571" s="742"/>
      <c r="M2571" s="171">
        <f>+J2571*K2571</f>
        <v>0</v>
      </c>
    </row>
    <row r="2572" spans="1:13" s="10" customFormat="1" ht="15.75">
      <c r="A2572" s="738"/>
      <c r="B2572" s="739"/>
      <c r="C2572" s="739"/>
      <c r="D2572" s="739"/>
      <c r="E2572" s="739"/>
      <c r="F2572" s="739"/>
      <c r="G2572" s="739"/>
      <c r="H2572" s="740"/>
      <c r="I2572" s="53"/>
      <c r="J2572" s="98"/>
      <c r="K2572" s="741"/>
      <c r="L2572" s="742"/>
      <c r="M2572" s="171">
        <f>+J2572*K2572</f>
        <v>0</v>
      </c>
    </row>
    <row r="2573" spans="1:13" s="10" customFormat="1" thickBot="1">
      <c r="A2573" s="743"/>
      <c r="B2573" s="744"/>
      <c r="C2573" s="744"/>
      <c r="D2573" s="744"/>
      <c r="E2573" s="744"/>
      <c r="F2573" s="744"/>
      <c r="G2573" s="744"/>
      <c r="H2573" s="745"/>
      <c r="I2573" s="102"/>
      <c r="J2573" s="103"/>
      <c r="K2573" s="741"/>
      <c r="L2573" s="742"/>
      <c r="M2573" s="172"/>
    </row>
    <row r="2574" spans="1:13" s="10" customFormat="1" thickBot="1">
      <c r="A2574" s="724" t="s">
        <v>44</v>
      </c>
      <c r="B2574" s="725"/>
      <c r="C2574" s="725"/>
      <c r="D2574" s="725"/>
      <c r="E2574" s="725"/>
      <c r="F2574" s="725"/>
      <c r="G2574" s="725"/>
      <c r="H2574" s="725"/>
      <c r="I2574" s="725"/>
      <c r="J2574" s="725"/>
      <c r="K2574" s="725"/>
      <c r="L2574" s="726"/>
      <c r="M2574" s="192">
        <f>SUM(M2568:M2573)</f>
        <v>353250</v>
      </c>
    </row>
    <row r="2575" spans="1:13" s="27" customFormat="1" ht="12.75">
      <c r="A2575" s="63"/>
      <c r="B2575" s="64"/>
      <c r="C2575" s="64"/>
      <c r="D2575" s="64"/>
      <c r="E2575" s="64"/>
      <c r="F2575" s="64"/>
      <c r="G2575" s="64"/>
      <c r="H2575" s="64"/>
      <c r="I2575" s="64"/>
      <c r="J2575" s="64"/>
      <c r="K2575" s="64"/>
      <c r="L2575" s="64"/>
      <c r="M2575" s="65"/>
    </row>
    <row r="2576" spans="1:13" s="10" customFormat="1" thickBot="1">
      <c r="A2576" s="91" t="s">
        <v>47</v>
      </c>
      <c r="B2576" s="92"/>
      <c r="C2576" s="92"/>
      <c r="D2576" s="92"/>
      <c r="E2576" s="92"/>
      <c r="F2576" s="92"/>
      <c r="G2576" s="92"/>
      <c r="H2576" s="92"/>
      <c r="I2576" s="92"/>
      <c r="J2576" s="92"/>
      <c r="K2576" s="92"/>
      <c r="L2576" s="92"/>
      <c r="M2576" s="93"/>
    </row>
    <row r="2577" spans="1:13" s="10" customFormat="1" ht="15.75">
      <c r="A2577" s="727" t="s">
        <v>48</v>
      </c>
      <c r="B2577" s="728"/>
      <c r="C2577" s="728"/>
      <c r="D2577" s="728"/>
      <c r="E2577" s="728"/>
      <c r="F2577" s="729"/>
      <c r="G2577" s="106" t="s">
        <v>35</v>
      </c>
      <c r="H2577" s="107" t="s">
        <v>49</v>
      </c>
      <c r="I2577" s="108" t="s">
        <v>50</v>
      </c>
      <c r="J2577" s="106" t="s">
        <v>51</v>
      </c>
      <c r="K2577" s="730" t="s">
        <v>52</v>
      </c>
      <c r="L2577" s="729"/>
      <c r="M2577" s="109" t="s">
        <v>41</v>
      </c>
    </row>
    <row r="2578" spans="1:13" s="10" customFormat="1" ht="15.75">
      <c r="A2578" s="731" t="s">
        <v>159</v>
      </c>
      <c r="B2578" s="732"/>
      <c r="C2578" s="732"/>
      <c r="D2578" s="732"/>
      <c r="E2578" s="732"/>
      <c r="F2578" s="733"/>
      <c r="G2578" s="110">
        <v>1</v>
      </c>
      <c r="H2578" s="86">
        <v>1</v>
      </c>
      <c r="I2578" s="111">
        <v>1</v>
      </c>
      <c r="J2578" s="86">
        <f>+H2578*I2578</f>
        <v>1</v>
      </c>
      <c r="K2578" s="734">
        <v>12000</v>
      </c>
      <c r="L2578" s="735"/>
      <c r="M2578" s="112">
        <f>J2578*K2578</f>
        <v>12000</v>
      </c>
    </row>
    <row r="2579" spans="1:13" s="10" customFormat="1" ht="15.75">
      <c r="A2579" s="113"/>
      <c r="B2579" s="114"/>
      <c r="C2579" s="114"/>
      <c r="D2579" s="114"/>
      <c r="E2579" s="114"/>
      <c r="F2579" s="114"/>
      <c r="G2579" s="115"/>
      <c r="H2579" s="86"/>
      <c r="I2579" s="86"/>
      <c r="J2579" s="86"/>
      <c r="K2579" s="116"/>
      <c r="L2579" s="117"/>
      <c r="M2579" s="118"/>
    </row>
    <row r="2580" spans="1:13" s="10" customFormat="1" thickBot="1">
      <c r="A2580" s="181"/>
      <c r="B2580" s="182"/>
      <c r="C2580" s="182"/>
      <c r="D2580" s="182"/>
      <c r="E2580" s="182"/>
      <c r="F2580" s="182"/>
      <c r="G2580" s="119"/>
      <c r="H2580" s="119"/>
      <c r="I2580" s="119"/>
      <c r="J2580" s="119"/>
      <c r="K2580" s="736"/>
      <c r="L2580" s="737"/>
      <c r="M2580" s="120"/>
    </row>
    <row r="2581" spans="1:13" s="10" customFormat="1" thickBot="1">
      <c r="A2581" s="756" t="s">
        <v>44</v>
      </c>
      <c r="B2581" s="750"/>
      <c r="C2581" s="750"/>
      <c r="D2581" s="750"/>
      <c r="E2581" s="750"/>
      <c r="F2581" s="750"/>
      <c r="G2581" s="750"/>
      <c r="H2581" s="750"/>
      <c r="I2581" s="750"/>
      <c r="J2581" s="750"/>
      <c r="K2581" s="750"/>
      <c r="L2581" s="751"/>
      <c r="M2581" s="174">
        <f>SUM(M2578:M2580)</f>
        <v>12000</v>
      </c>
    </row>
    <row r="2582" spans="1:13" s="27" customFormat="1" ht="12.75">
      <c r="A2582" s="63"/>
      <c r="B2582" s="64"/>
      <c r="C2582" s="64"/>
      <c r="D2582" s="64"/>
      <c r="E2582" s="64"/>
      <c r="F2582" s="64"/>
      <c r="G2582" s="64"/>
      <c r="H2582" s="64"/>
      <c r="I2582" s="64"/>
      <c r="J2582" s="64"/>
      <c r="K2582" s="64"/>
      <c r="L2582" s="64"/>
      <c r="M2582" s="65"/>
    </row>
    <row r="2583" spans="1:13" s="10" customFormat="1" thickBot="1">
      <c r="A2583" s="91" t="s">
        <v>54</v>
      </c>
      <c r="B2583" s="92"/>
      <c r="C2583" s="92"/>
      <c r="D2583" s="92"/>
      <c r="E2583" s="92"/>
      <c r="F2583" s="92"/>
      <c r="G2583" s="92"/>
      <c r="H2583" s="92"/>
      <c r="I2583" s="92"/>
      <c r="J2583" s="92"/>
      <c r="K2583" s="92"/>
      <c r="L2583" s="92"/>
      <c r="M2583" s="93"/>
    </row>
    <row r="2584" spans="1:13" s="10" customFormat="1" ht="31.5">
      <c r="A2584" s="757" t="s">
        <v>55</v>
      </c>
      <c r="B2584" s="758"/>
      <c r="C2584" s="758"/>
      <c r="D2584" s="758"/>
      <c r="E2584" s="758"/>
      <c r="F2584" s="758"/>
      <c r="G2584" s="758"/>
      <c r="H2584" s="106" t="s">
        <v>56</v>
      </c>
      <c r="I2584" s="108" t="s">
        <v>57</v>
      </c>
      <c r="J2584" s="107" t="s">
        <v>58</v>
      </c>
      <c r="K2584" s="759" t="s">
        <v>40</v>
      </c>
      <c r="L2584" s="760"/>
      <c r="M2584" s="122" t="s">
        <v>41</v>
      </c>
    </row>
    <row r="2585" spans="1:13" s="10" customFormat="1" ht="15.75">
      <c r="A2585" s="761" t="s">
        <v>59</v>
      </c>
      <c r="B2585" s="762"/>
      <c r="C2585" s="762"/>
      <c r="D2585" s="762"/>
      <c r="E2585" s="762"/>
      <c r="F2585" s="762"/>
      <c r="G2585" s="763"/>
      <c r="H2585" s="123">
        <v>38918.91891891892</v>
      </c>
      <c r="I2585" s="124">
        <v>1.85</v>
      </c>
      <c r="J2585" s="125">
        <f>+H2585*I2585</f>
        <v>72000</v>
      </c>
      <c r="K2585" s="764">
        <v>4</v>
      </c>
      <c r="L2585" s="765"/>
      <c r="M2585" s="126">
        <f>J2585/K2585</f>
        <v>18000</v>
      </c>
    </row>
    <row r="2586" spans="1:13" s="10" customFormat="1" ht="15.75">
      <c r="A2586" s="761" t="s">
        <v>60</v>
      </c>
      <c r="B2586" s="762"/>
      <c r="C2586" s="762"/>
      <c r="D2586" s="762"/>
      <c r="E2586" s="762"/>
      <c r="F2586" s="762"/>
      <c r="G2586" s="763"/>
      <c r="H2586" s="123">
        <v>25945.945945945947</v>
      </c>
      <c r="I2586" s="124">
        <v>1.85</v>
      </c>
      <c r="J2586" s="125">
        <f>+H2586*I2586</f>
        <v>48000.000000000007</v>
      </c>
      <c r="K2586" s="764">
        <f>+K2585</f>
        <v>4</v>
      </c>
      <c r="L2586" s="765"/>
      <c r="M2586" s="126">
        <f>J2586/K2586</f>
        <v>12000.000000000002</v>
      </c>
    </row>
    <row r="2587" spans="1:13" s="10" customFormat="1" thickBot="1">
      <c r="A2587" s="748"/>
      <c r="B2587" s="749"/>
      <c r="C2587" s="749"/>
      <c r="D2587" s="749"/>
      <c r="E2587" s="749"/>
      <c r="F2587" s="749"/>
      <c r="G2587" s="749"/>
      <c r="H2587" s="119"/>
      <c r="I2587" s="119"/>
      <c r="J2587" s="119"/>
      <c r="K2587" s="736"/>
      <c r="L2587" s="737"/>
      <c r="M2587" s="120"/>
    </row>
    <row r="2588" spans="1:13" s="10" customFormat="1" thickBot="1">
      <c r="A2588" s="724" t="s">
        <v>44</v>
      </c>
      <c r="B2588" s="725"/>
      <c r="C2588" s="725"/>
      <c r="D2588" s="725"/>
      <c r="E2588" s="725"/>
      <c r="F2588" s="725"/>
      <c r="G2588" s="725"/>
      <c r="H2588" s="750"/>
      <c r="I2588" s="750"/>
      <c r="J2588" s="750"/>
      <c r="K2588" s="750"/>
      <c r="L2588" s="751"/>
      <c r="M2588" s="174">
        <f>SUM(M2585:M2587)</f>
        <v>30000</v>
      </c>
    </row>
    <row r="2589" spans="1:13" s="27" customFormat="1" ht="13.5" thickBot="1">
      <c r="A2589" s="63"/>
      <c r="B2589" s="64"/>
      <c r="C2589" s="64"/>
      <c r="D2589" s="64"/>
      <c r="E2589" s="64"/>
      <c r="F2589" s="64"/>
      <c r="G2589" s="64"/>
      <c r="H2589" s="64"/>
      <c r="I2589" s="64"/>
      <c r="J2589" s="64"/>
      <c r="K2589" s="64"/>
      <c r="L2589" s="64"/>
      <c r="M2589" s="65"/>
    </row>
    <row r="2590" spans="1:13" s="10" customFormat="1" thickBot="1">
      <c r="A2590" s="724" t="s">
        <v>61</v>
      </c>
      <c r="B2590" s="725"/>
      <c r="C2590" s="725"/>
      <c r="D2590" s="725"/>
      <c r="E2590" s="725"/>
      <c r="F2590" s="725"/>
      <c r="G2590" s="725"/>
      <c r="H2590" s="725"/>
      <c r="I2590" s="725"/>
      <c r="J2590" s="725"/>
      <c r="K2590" s="725"/>
      <c r="L2590" s="726"/>
      <c r="M2590" s="175">
        <f>M2564+M2574+M2581+M2588</f>
        <v>396750</v>
      </c>
    </row>
    <row r="2591" spans="1:13" s="27" customFormat="1" ht="12.75">
      <c r="A2591" s="63"/>
      <c r="B2591" s="64"/>
      <c r="C2591" s="64"/>
      <c r="D2591" s="64"/>
      <c r="E2591" s="64"/>
      <c r="F2591" s="64"/>
      <c r="G2591" s="64"/>
      <c r="H2591" s="64"/>
      <c r="I2591" s="64"/>
      <c r="J2591" s="64"/>
      <c r="K2591" s="64"/>
      <c r="L2591" s="64"/>
      <c r="M2591" s="65"/>
    </row>
    <row r="2592" spans="1:13" s="10" customFormat="1" thickBot="1">
      <c r="A2592" s="91" t="s">
        <v>62</v>
      </c>
      <c r="B2592" s="92"/>
      <c r="C2592" s="92"/>
      <c r="D2592" s="92"/>
      <c r="E2592" s="92"/>
      <c r="F2592" s="92"/>
      <c r="G2592" s="92"/>
      <c r="H2592" s="92"/>
      <c r="I2592" s="92"/>
      <c r="J2592" s="92"/>
      <c r="K2592" s="92"/>
      <c r="L2592" s="92"/>
      <c r="M2592" s="93"/>
    </row>
    <row r="2593" spans="1:13" s="10" customFormat="1" ht="15.75">
      <c r="A2593" s="752" t="s">
        <v>63</v>
      </c>
      <c r="B2593" s="753"/>
      <c r="C2593" s="753"/>
      <c r="D2593" s="753"/>
      <c r="E2593" s="753"/>
      <c r="F2593" s="753"/>
      <c r="G2593" s="753"/>
      <c r="H2593" s="183"/>
      <c r="I2593" s="184"/>
      <c r="J2593" s="128" t="s">
        <v>64</v>
      </c>
      <c r="K2593" s="754" t="s">
        <v>65</v>
      </c>
      <c r="L2593" s="755"/>
      <c r="M2593" s="129"/>
    </row>
    <row r="2594" spans="1:13" s="10" customFormat="1" ht="15.75">
      <c r="A2594" s="718" t="s">
        <v>66</v>
      </c>
      <c r="B2594" s="719"/>
      <c r="C2594" s="719"/>
      <c r="D2594" s="719"/>
      <c r="E2594" s="719"/>
      <c r="F2594" s="719"/>
      <c r="G2594" s="719"/>
      <c r="H2594" s="130"/>
      <c r="I2594" s="131"/>
      <c r="J2594" s="132">
        <v>0.25</v>
      </c>
      <c r="K2594" s="720">
        <f>M2590*J2594</f>
        <v>99187.5</v>
      </c>
      <c r="L2594" s="721"/>
      <c r="M2594" s="133"/>
    </row>
    <row r="2595" spans="1:13" s="10" customFormat="1" ht="15.75">
      <c r="A2595" s="134" t="s">
        <v>67</v>
      </c>
      <c r="B2595" s="135"/>
      <c r="C2595" s="135"/>
      <c r="D2595" s="135"/>
      <c r="E2595" s="135"/>
      <c r="F2595" s="135"/>
      <c r="G2595" s="135"/>
      <c r="H2595" s="130"/>
      <c r="I2595" s="131"/>
      <c r="J2595" s="132">
        <v>0</v>
      </c>
      <c r="K2595" s="720">
        <f>M2590*J2595</f>
        <v>0</v>
      </c>
      <c r="L2595" s="721"/>
      <c r="M2595" s="133"/>
    </row>
    <row r="2596" spans="1:13" s="10" customFormat="1" thickBot="1">
      <c r="A2596" s="136" t="s">
        <v>68</v>
      </c>
      <c r="B2596" s="137"/>
      <c r="C2596" s="137"/>
      <c r="D2596" s="137"/>
      <c r="E2596" s="137"/>
      <c r="F2596" s="137"/>
      <c r="G2596" s="137"/>
      <c r="H2596" s="138"/>
      <c r="I2596" s="139"/>
      <c r="J2596" s="140">
        <v>0.05</v>
      </c>
      <c r="K2596" s="722">
        <f>M2590*J2596</f>
        <v>19837.5</v>
      </c>
      <c r="L2596" s="723"/>
      <c r="M2596" s="133"/>
    </row>
    <row r="2597" spans="1:13" s="10" customFormat="1" thickBot="1">
      <c r="A2597" s="724" t="s">
        <v>44</v>
      </c>
      <c r="B2597" s="725"/>
      <c r="C2597" s="725"/>
      <c r="D2597" s="725"/>
      <c r="E2597" s="725"/>
      <c r="F2597" s="725"/>
      <c r="G2597" s="725"/>
      <c r="H2597" s="725"/>
      <c r="I2597" s="725"/>
      <c r="J2597" s="725"/>
      <c r="K2597" s="725"/>
      <c r="L2597" s="726"/>
      <c r="M2597" s="141">
        <f>K2594+K2595+K2596</f>
        <v>119025</v>
      </c>
    </row>
    <row r="2598" spans="1:13" s="27" customFormat="1" ht="13.5" thickBot="1">
      <c r="A2598" s="63"/>
      <c r="B2598" s="64"/>
      <c r="C2598" s="64"/>
      <c r="D2598" s="64"/>
      <c r="E2598" s="64"/>
      <c r="F2598" s="64"/>
      <c r="G2598" s="64"/>
      <c r="H2598" s="64"/>
      <c r="I2598" s="64"/>
      <c r="J2598" s="64"/>
      <c r="K2598" s="64"/>
      <c r="L2598" s="64"/>
      <c r="M2598" s="65"/>
    </row>
    <row r="2599" spans="1:13" s="10" customFormat="1" thickBot="1">
      <c r="A2599" s="724" t="s">
        <v>69</v>
      </c>
      <c r="B2599" s="725"/>
      <c r="C2599" s="725"/>
      <c r="D2599" s="725"/>
      <c r="E2599" s="725"/>
      <c r="F2599" s="725"/>
      <c r="G2599" s="725"/>
      <c r="H2599" s="725"/>
      <c r="I2599" s="725"/>
      <c r="J2599" s="725"/>
      <c r="K2599" s="725"/>
      <c r="L2599" s="726"/>
      <c r="M2599" s="142">
        <f>M2590+M2597</f>
        <v>515775</v>
      </c>
    </row>
    <row r="2600" spans="1:13" s="10" customFormat="1" ht="15.75">
      <c r="A2600" s="143"/>
      <c r="B2600" s="144"/>
      <c r="C2600" s="144"/>
      <c r="D2600" s="144"/>
      <c r="E2600" s="144"/>
      <c r="F2600" s="144"/>
      <c r="G2600" s="144"/>
      <c r="H2600" s="144"/>
      <c r="I2600" s="144"/>
      <c r="J2600" s="144"/>
      <c r="K2600" s="144"/>
      <c r="L2600" s="144"/>
      <c r="M2600" s="145"/>
    </row>
    <row r="2601" spans="1:13" s="10" customFormat="1" ht="15.75">
      <c r="A2601" s="146"/>
      <c r="B2601" s="35"/>
      <c r="C2601" s="35"/>
      <c r="D2601" s="35"/>
      <c r="E2601" s="35"/>
      <c r="F2601" s="35"/>
      <c r="G2601" s="35"/>
      <c r="H2601" s="35"/>
      <c r="I2601" s="35"/>
      <c r="J2601" s="35"/>
      <c r="K2601" s="35"/>
      <c r="L2601" s="35"/>
      <c r="M2601" s="37"/>
    </row>
    <row r="2602" spans="1:13" s="10" customFormat="1" ht="15.75">
      <c r="A2602" s="146"/>
      <c r="B2602" s="35"/>
      <c r="C2602" s="35"/>
      <c r="D2602" s="46" t="s">
        <v>70</v>
      </c>
      <c r="E2602" s="46"/>
      <c r="F2602" s="46"/>
      <c r="G2602" s="46"/>
      <c r="H2602" s="46"/>
      <c r="I2602" s="46"/>
      <c r="J2602" s="35"/>
      <c r="K2602" s="35"/>
      <c r="L2602" s="35"/>
      <c r="M2602" s="37"/>
    </row>
    <row r="2603" spans="1:13" s="10" customFormat="1" ht="15.75">
      <c r="A2603" s="146"/>
      <c r="B2603" s="35"/>
      <c r="C2603" s="35"/>
      <c r="D2603" s="35" t="s">
        <v>71</v>
      </c>
      <c r="E2603" s="35"/>
      <c r="F2603" s="35"/>
      <c r="G2603" s="35"/>
      <c r="H2603" s="35"/>
      <c r="I2603" s="35"/>
      <c r="J2603" s="35"/>
      <c r="K2603" s="35"/>
      <c r="L2603" s="35"/>
      <c r="M2603" s="37"/>
    </row>
    <row r="2604" spans="1:13" s="10" customFormat="1" ht="15.75">
      <c r="A2604" s="146"/>
      <c r="B2604" s="35"/>
      <c r="C2604" s="35"/>
      <c r="D2604" s="35" t="s">
        <v>72</v>
      </c>
      <c r="E2604" s="35"/>
      <c r="F2604" s="35"/>
      <c r="G2604" s="35"/>
      <c r="H2604" s="35"/>
      <c r="I2604" s="35"/>
      <c r="J2604" s="35"/>
      <c r="K2604" s="35"/>
      <c r="L2604" s="35"/>
      <c r="M2604" s="37"/>
    </row>
    <row r="2605" spans="1:13" s="10" customFormat="1" ht="15.75">
      <c r="A2605" s="146"/>
      <c r="B2605" s="35"/>
      <c r="C2605" s="35"/>
      <c r="D2605" s="35" t="s">
        <v>73</v>
      </c>
      <c r="E2605" s="35"/>
      <c r="F2605" s="35"/>
      <c r="G2605" s="35"/>
      <c r="H2605" s="35"/>
      <c r="I2605" s="35"/>
      <c r="J2605" s="35"/>
      <c r="K2605" s="35"/>
      <c r="L2605" s="35"/>
      <c r="M2605" s="37"/>
    </row>
    <row r="2606" spans="1:13" s="27" customFormat="1" ht="13.5" thickBot="1">
      <c r="A2606" s="147"/>
      <c r="B2606" s="148"/>
      <c r="C2606" s="148"/>
      <c r="D2606" s="148"/>
      <c r="E2606" s="148" t="s">
        <v>74</v>
      </c>
      <c r="F2606" s="148"/>
      <c r="G2606" s="148"/>
      <c r="H2606" s="148"/>
      <c r="I2606" s="148"/>
      <c r="J2606" s="148"/>
      <c r="K2606" s="148"/>
      <c r="L2606" s="148"/>
      <c r="M2606" s="149"/>
    </row>
    <row r="2607" spans="1:13" s="10" customFormat="1" ht="15.75">
      <c r="A2607" s="150" t="s">
        <v>75</v>
      </c>
      <c r="B2607" s="151"/>
      <c r="C2607" s="151"/>
      <c r="D2607" s="151"/>
      <c r="E2607" s="151"/>
      <c r="F2607" s="151"/>
      <c r="G2607" s="151"/>
      <c r="H2607" s="151"/>
      <c r="I2607" s="151"/>
      <c r="J2607" s="151"/>
      <c r="K2607" s="151"/>
      <c r="L2607" s="151"/>
      <c r="M2607" s="152"/>
    </row>
    <row r="2608" spans="1:13" s="10" customFormat="1" ht="15.75">
      <c r="A2608" s="153"/>
      <c r="B2608" s="154"/>
      <c r="C2608" s="154"/>
      <c r="D2608" s="154"/>
      <c r="E2608" s="154"/>
      <c r="F2608" s="154"/>
      <c r="G2608" s="154"/>
      <c r="H2608" s="154"/>
      <c r="I2608" s="154"/>
      <c r="J2608" s="154"/>
      <c r="K2608" s="154"/>
      <c r="L2608" s="154"/>
      <c r="M2608" s="155"/>
    </row>
    <row r="2609" spans="1:13" s="10" customFormat="1" ht="15.75">
      <c r="A2609" s="153"/>
      <c r="B2609" s="154"/>
      <c r="C2609" s="154"/>
      <c r="D2609" s="154"/>
      <c r="E2609" s="154"/>
      <c r="F2609" s="154"/>
      <c r="G2609" s="154"/>
      <c r="H2609" s="154"/>
      <c r="I2609" s="154"/>
      <c r="J2609" s="154"/>
      <c r="K2609" s="154"/>
      <c r="L2609" s="154"/>
      <c r="M2609" s="155"/>
    </row>
    <row r="2610" spans="1:13" s="10" customFormat="1" ht="15.75">
      <c r="A2610" s="153"/>
      <c r="B2610" s="154"/>
      <c r="C2610" s="154"/>
      <c r="D2610" s="154"/>
      <c r="E2610" s="154"/>
      <c r="F2610" s="154"/>
      <c r="G2610" s="154"/>
      <c r="H2610" s="154"/>
      <c r="I2610" s="154"/>
      <c r="J2610" s="154"/>
      <c r="K2610" s="154"/>
      <c r="L2610" s="154"/>
      <c r="M2610" s="155"/>
    </row>
    <row r="2611" spans="1:13" s="10" customFormat="1" thickBot="1">
      <c r="A2611" s="156"/>
      <c r="B2611" s="157"/>
      <c r="C2611" s="157"/>
      <c r="D2611" s="157"/>
      <c r="E2611" s="157"/>
      <c r="F2611" s="157"/>
      <c r="G2611" s="157"/>
      <c r="H2611" s="157"/>
      <c r="I2611" s="157"/>
      <c r="J2611" s="157"/>
      <c r="K2611" s="157"/>
      <c r="L2611" s="157"/>
      <c r="M2611" s="158"/>
    </row>
    <row r="2612" spans="1:13" s="27" customFormat="1" ht="12.75">
      <c r="A2612" s="147"/>
      <c r="B2612" s="148"/>
      <c r="C2612" s="148"/>
      <c r="D2612" s="148"/>
      <c r="E2612" s="148"/>
      <c r="F2612" s="148"/>
      <c r="G2612" s="148"/>
      <c r="H2612" s="148"/>
      <c r="I2612" s="148"/>
      <c r="J2612" s="148"/>
      <c r="K2612" s="148"/>
      <c r="L2612" s="148"/>
      <c r="M2612" s="149"/>
    </row>
    <row r="2613" spans="1:13" s="10" customFormat="1" ht="15.75">
      <c r="A2613" s="159" t="s">
        <v>76</v>
      </c>
      <c r="B2613" s="55"/>
      <c r="C2613" s="55"/>
      <c r="D2613" s="55"/>
      <c r="E2613" s="55"/>
      <c r="F2613" s="55"/>
      <c r="G2613" s="55"/>
      <c r="H2613" s="55"/>
      <c r="I2613" s="55"/>
      <c r="J2613" s="55"/>
      <c r="K2613" s="55"/>
      <c r="L2613" s="55"/>
      <c r="M2613" s="58"/>
    </row>
    <row r="2614" spans="1:13" s="10" customFormat="1" ht="15.75">
      <c r="A2614" s="708" t="s">
        <v>77</v>
      </c>
      <c r="B2614" s="709"/>
      <c r="C2614" s="709"/>
      <c r="D2614" s="709"/>
      <c r="E2614" s="709"/>
      <c r="F2614" s="709"/>
      <c r="G2614" s="709"/>
      <c r="H2614" s="709"/>
      <c r="I2614" s="709"/>
      <c r="J2614" s="709"/>
      <c r="K2614" s="709"/>
      <c r="L2614" s="709"/>
      <c r="M2614" s="710"/>
    </row>
    <row r="2615" spans="1:13" s="10" customFormat="1" ht="15.75">
      <c r="A2615" s="708"/>
      <c r="B2615" s="709"/>
      <c r="C2615" s="709"/>
      <c r="D2615" s="709"/>
      <c r="E2615" s="709"/>
      <c r="F2615" s="709"/>
      <c r="G2615" s="709"/>
      <c r="H2615" s="709"/>
      <c r="I2615" s="709"/>
      <c r="J2615" s="709"/>
      <c r="K2615" s="709"/>
      <c r="L2615" s="709"/>
      <c r="M2615" s="710"/>
    </row>
    <row r="2616" spans="1:13" s="10" customFormat="1" ht="15.75">
      <c r="A2616" s="711" t="s">
        <v>78</v>
      </c>
      <c r="B2616" s="712"/>
      <c r="C2616" s="712"/>
      <c r="D2616" s="712"/>
      <c r="E2616" s="712"/>
      <c r="F2616" s="712"/>
      <c r="G2616" s="712"/>
      <c r="H2616" s="712"/>
      <c r="I2616" s="712"/>
      <c r="J2616" s="712"/>
      <c r="K2616" s="712"/>
      <c r="L2616" s="712"/>
      <c r="M2616" s="713"/>
    </row>
    <row r="2617" spans="1:13" s="10" customFormat="1" ht="15.75">
      <c r="A2617" s="711"/>
      <c r="B2617" s="712"/>
      <c r="C2617" s="712"/>
      <c r="D2617" s="712"/>
      <c r="E2617" s="712"/>
      <c r="F2617" s="712"/>
      <c r="G2617" s="712"/>
      <c r="H2617" s="712"/>
      <c r="I2617" s="712"/>
      <c r="J2617" s="712"/>
      <c r="K2617" s="712"/>
      <c r="L2617" s="712"/>
      <c r="M2617" s="713"/>
    </row>
    <row r="2618" spans="1:13" s="10" customFormat="1" ht="15.75">
      <c r="A2618" s="178"/>
      <c r="B2618" s="179"/>
      <c r="C2618" s="179"/>
      <c r="D2618" s="179"/>
      <c r="E2618" s="179"/>
      <c r="F2618" s="179"/>
      <c r="G2618" s="179"/>
      <c r="H2618" s="179"/>
      <c r="I2618" s="179"/>
      <c r="J2618" s="179"/>
      <c r="K2618" s="179"/>
      <c r="L2618" s="179"/>
      <c r="M2618" s="180"/>
    </row>
    <row r="2619" spans="1:13" s="10" customFormat="1" ht="15.75">
      <c r="A2619" s="159"/>
      <c r="B2619" s="55"/>
      <c r="C2619" s="55"/>
      <c r="D2619" s="55"/>
      <c r="E2619" s="55"/>
      <c r="F2619" s="55"/>
      <c r="G2619" s="55"/>
      <c r="H2619" s="55"/>
      <c r="I2619" s="55"/>
      <c r="J2619" s="55"/>
      <c r="K2619" s="55"/>
      <c r="L2619" s="55"/>
      <c r="M2619" s="58"/>
    </row>
    <row r="2620" spans="1:13" s="10" customFormat="1" ht="15.75">
      <c r="A2620" s="146"/>
      <c r="B2620" s="35"/>
      <c r="C2620" s="35"/>
      <c r="D2620" s="35" t="s">
        <v>70</v>
      </c>
      <c r="E2620" s="46"/>
      <c r="F2620" s="46"/>
      <c r="G2620" s="35"/>
      <c r="H2620" s="35"/>
      <c r="I2620" s="35"/>
      <c r="J2620" s="35"/>
      <c r="K2620" s="35"/>
      <c r="L2620" s="35"/>
      <c r="M2620" s="37"/>
    </row>
    <row r="2621" spans="1:13" s="10" customFormat="1" ht="15.75">
      <c r="A2621" s="146"/>
      <c r="B2621" s="35"/>
      <c r="C2621" s="35"/>
      <c r="D2621" s="160" t="s">
        <v>71</v>
      </c>
      <c r="E2621" s="35"/>
      <c r="F2621" s="35"/>
      <c r="G2621" s="160"/>
      <c r="H2621" s="160"/>
      <c r="I2621" s="160"/>
      <c r="J2621" s="35"/>
      <c r="K2621" s="35"/>
      <c r="L2621" s="35"/>
      <c r="M2621" s="37"/>
    </row>
    <row r="2622" spans="1:13" s="10" customFormat="1" ht="15.75">
      <c r="A2622" s="146"/>
      <c r="B2622" s="35"/>
      <c r="C2622" s="35"/>
      <c r="D2622" s="161" t="s">
        <v>79</v>
      </c>
      <c r="E2622" s="35"/>
      <c r="F2622" s="35"/>
      <c r="G2622" s="161"/>
      <c r="H2622" s="161"/>
      <c r="I2622" s="161"/>
      <c r="J2622" s="35"/>
      <c r="K2622" s="35"/>
      <c r="L2622" s="35"/>
      <c r="M2622" s="37"/>
    </row>
    <row r="2623" spans="1:13" s="10" customFormat="1" ht="15.75">
      <c r="A2623" s="162"/>
      <c r="B2623" s="55"/>
      <c r="C2623" s="55"/>
      <c r="D2623" s="35" t="s">
        <v>73</v>
      </c>
      <c r="E2623" s="35"/>
      <c r="F2623" s="35"/>
      <c r="G2623" s="35"/>
      <c r="H2623" s="35"/>
      <c r="I2623" s="35"/>
      <c r="J2623" s="55"/>
      <c r="K2623" s="55"/>
      <c r="L2623" s="55"/>
      <c r="M2623" s="58"/>
    </row>
    <row r="2624" spans="1:13" s="27" customFormat="1" ht="12.75">
      <c r="A2624" s="163"/>
      <c r="B2624" s="50"/>
      <c r="C2624" s="50"/>
      <c r="D2624" s="50"/>
      <c r="E2624" s="148"/>
      <c r="F2624" s="148"/>
      <c r="G2624" s="148"/>
      <c r="H2624" s="148"/>
      <c r="I2624" s="148"/>
      <c r="J2624" s="50"/>
      <c r="K2624" s="50"/>
      <c r="L2624" s="50"/>
      <c r="M2624" s="51"/>
    </row>
    <row r="2625" spans="1:13" s="167" customFormat="1" ht="12.75">
      <c r="A2625" s="164" t="s">
        <v>80</v>
      </c>
      <c r="B2625" s="165"/>
      <c r="C2625" s="165"/>
      <c r="D2625" s="166"/>
      <c r="E2625" s="166"/>
      <c r="F2625" s="166"/>
      <c r="G2625" s="166"/>
      <c r="H2625" s="166"/>
      <c r="I2625" s="714"/>
      <c r="J2625" s="714"/>
      <c r="K2625" s="714"/>
      <c r="L2625" s="714"/>
      <c r="M2625" s="715"/>
    </row>
    <row r="2626" spans="1:13" s="167" customFormat="1" ht="13.5" thickBot="1">
      <c r="A2626" s="168" t="s">
        <v>81</v>
      </c>
      <c r="B2626" s="169"/>
      <c r="C2626" s="169"/>
      <c r="D2626" s="170"/>
      <c r="E2626" s="170"/>
      <c r="F2626" s="170"/>
      <c r="G2626" s="170"/>
      <c r="H2626" s="170"/>
      <c r="I2626" s="716"/>
      <c r="J2626" s="716"/>
      <c r="K2626" s="716"/>
      <c r="L2626" s="716"/>
      <c r="M2626" s="717"/>
    </row>
    <row r="2627" spans="1:13">
      <c r="A2627" s="803"/>
      <c r="B2627" s="804"/>
      <c r="C2627" s="809"/>
      <c r="D2627" s="809"/>
      <c r="E2627" s="809"/>
      <c r="F2627" s="809"/>
      <c r="G2627" s="809"/>
      <c r="H2627" s="809"/>
      <c r="I2627" s="810"/>
      <c r="J2627" s="811" t="s">
        <v>7</v>
      </c>
      <c r="K2627" s="813"/>
      <c r="L2627" s="814"/>
      <c r="M2627" s="815"/>
    </row>
    <row r="2628" spans="1:13">
      <c r="A2628" s="805"/>
      <c r="B2628" s="806"/>
      <c r="C2628" s="819" t="s">
        <v>8</v>
      </c>
      <c r="D2628" s="819"/>
      <c r="E2628" s="819"/>
      <c r="F2628" s="819"/>
      <c r="G2628" s="819"/>
      <c r="H2628" s="819"/>
      <c r="I2628" s="820"/>
      <c r="J2628" s="812"/>
      <c r="K2628" s="816"/>
      <c r="L2628" s="817"/>
      <c r="M2628" s="818"/>
    </row>
    <row r="2629" spans="1:13">
      <c r="A2629" s="805"/>
      <c r="B2629" s="806"/>
      <c r="C2629" s="819" t="s">
        <v>0</v>
      </c>
      <c r="D2629" s="819"/>
      <c r="E2629" s="819"/>
      <c r="F2629" s="819"/>
      <c r="G2629" s="819"/>
      <c r="H2629" s="819"/>
      <c r="I2629" s="820"/>
      <c r="J2629" s="821" t="s">
        <v>9</v>
      </c>
      <c r="K2629" s="833"/>
      <c r="L2629" s="834"/>
      <c r="M2629" s="835"/>
    </row>
    <row r="2630" spans="1:13">
      <c r="A2630" s="805"/>
      <c r="B2630" s="806"/>
      <c r="C2630" s="819" t="s">
        <v>10</v>
      </c>
      <c r="D2630" s="819"/>
      <c r="E2630" s="819"/>
      <c r="F2630" s="819"/>
      <c r="G2630" s="819"/>
      <c r="H2630" s="819"/>
      <c r="I2630" s="820"/>
      <c r="J2630" s="822"/>
      <c r="K2630" s="836"/>
      <c r="L2630" s="837"/>
      <c r="M2630" s="838"/>
    </row>
    <row r="2631" spans="1:13">
      <c r="A2631" s="805"/>
      <c r="B2631" s="806"/>
      <c r="C2631" s="819" t="s">
        <v>11</v>
      </c>
      <c r="D2631" s="819"/>
      <c r="E2631" s="819"/>
      <c r="F2631" s="819"/>
      <c r="G2631" s="819"/>
      <c r="H2631" s="819"/>
      <c r="I2631" s="820"/>
      <c r="J2631" s="821" t="s">
        <v>12</v>
      </c>
      <c r="K2631" s="840"/>
      <c r="L2631" s="840" t="s">
        <v>13</v>
      </c>
      <c r="M2631" s="842"/>
    </row>
    <row r="2632" spans="1:13" ht="17.25" thickBot="1">
      <c r="A2632" s="807"/>
      <c r="B2632" s="808"/>
      <c r="C2632" s="2"/>
      <c r="D2632" s="2"/>
      <c r="E2632" s="2"/>
      <c r="F2632" s="2"/>
      <c r="G2632" s="2"/>
      <c r="H2632" s="2"/>
      <c r="I2632" s="3"/>
      <c r="J2632" s="839"/>
      <c r="K2632" s="841"/>
      <c r="L2632" s="841"/>
      <c r="M2632" s="843"/>
    </row>
    <row r="2633" spans="1:13" s="10" customFormat="1" ht="15.75">
      <c r="A2633" s="4"/>
      <c r="B2633" s="5"/>
      <c r="C2633" s="5"/>
      <c r="D2633" s="5"/>
      <c r="E2633" s="5"/>
      <c r="F2633" s="5"/>
      <c r="G2633" s="6"/>
      <c r="H2633" s="5"/>
      <c r="I2633" s="5"/>
      <c r="J2633" s="7" t="s">
        <v>14</v>
      </c>
      <c r="K2633" s="8"/>
      <c r="L2633" s="8"/>
      <c r="M2633" s="9"/>
    </row>
    <row r="2634" spans="1:13" s="10" customFormat="1" ht="15.75">
      <c r="A2634" s="11"/>
      <c r="B2634" s="12"/>
      <c r="C2634" s="12"/>
      <c r="D2634" s="12"/>
      <c r="E2634" s="12"/>
      <c r="F2634" s="12"/>
      <c r="G2634" s="13"/>
      <c r="H2634" s="12"/>
      <c r="I2634" s="12"/>
      <c r="J2634" s="14"/>
      <c r="K2634" s="15" t="s">
        <v>15</v>
      </c>
      <c r="L2634" s="15" t="s">
        <v>16</v>
      </c>
      <c r="M2634" s="16" t="s">
        <v>17</v>
      </c>
    </row>
    <row r="2635" spans="1:13" s="10" customFormat="1" ht="15.75">
      <c r="A2635" s="823" t="s">
        <v>18</v>
      </c>
      <c r="B2635" s="824"/>
      <c r="C2635" s="824"/>
      <c r="D2635" s="824"/>
      <c r="E2635" s="12" t="s">
        <v>19</v>
      </c>
      <c r="F2635" s="12"/>
      <c r="G2635" s="17"/>
      <c r="H2635" s="825" t="s">
        <v>20</v>
      </c>
      <c r="I2635" s="825"/>
      <c r="J2635" s="18" t="s">
        <v>19</v>
      </c>
      <c r="K2635" s="15"/>
      <c r="L2635" s="15"/>
      <c r="M2635" s="16"/>
    </row>
    <row r="2636" spans="1:13" s="10" customFormat="1" ht="15.75">
      <c r="A2636" s="19" t="s">
        <v>21</v>
      </c>
      <c r="B2636" s="20"/>
      <c r="C2636" s="826"/>
      <c r="D2636" s="826"/>
      <c r="E2636" s="187"/>
      <c r="F2636" s="21"/>
      <c r="G2636" s="20"/>
      <c r="H2636" s="17"/>
      <c r="I2636" s="22" t="s">
        <v>22</v>
      </c>
      <c r="J2636" s="23"/>
      <c r="K2636" s="187"/>
      <c r="L2636" s="187"/>
      <c r="M2636" s="24"/>
    </row>
    <row r="2637" spans="1:13" s="27" customFormat="1" ht="13.5" thickBot="1">
      <c r="A2637" s="25"/>
      <c r="B2637" s="26"/>
      <c r="C2637" s="188"/>
      <c r="D2637" s="188"/>
      <c r="E2637" s="188"/>
      <c r="F2637" s="188"/>
      <c r="G2637" s="26"/>
      <c r="H2637" s="188"/>
      <c r="I2637" s="26"/>
      <c r="J2637" s="188"/>
      <c r="K2637" s="827"/>
      <c r="L2637" s="827"/>
      <c r="M2637" s="828"/>
    </row>
    <row r="2638" spans="1:13" s="27" customFormat="1" ht="12.75">
      <c r="A2638" s="28"/>
      <c r="B2638" s="29"/>
      <c r="C2638" s="29"/>
      <c r="D2638" s="29"/>
      <c r="E2638" s="29"/>
      <c r="F2638" s="29"/>
      <c r="G2638" s="29"/>
      <c r="H2638" s="29"/>
      <c r="I2638" s="29"/>
      <c r="J2638" s="29"/>
      <c r="K2638" s="29"/>
      <c r="L2638" s="29"/>
      <c r="M2638" s="30"/>
    </row>
    <row r="2639" spans="1:13" s="10" customFormat="1" ht="15.75">
      <c r="A2639" s="31" t="s">
        <v>23</v>
      </c>
      <c r="B2639" s="32"/>
      <c r="C2639" s="33" t="s">
        <v>13</v>
      </c>
      <c r="D2639" s="34"/>
      <c r="E2639" s="35"/>
      <c r="F2639" s="35"/>
      <c r="G2639" s="36"/>
      <c r="H2639" s="36"/>
      <c r="I2639" s="36"/>
      <c r="J2639" s="36"/>
      <c r="K2639" s="36"/>
      <c r="L2639" s="36"/>
      <c r="M2639" s="37"/>
    </row>
    <row r="2640" spans="1:13" s="10" customFormat="1" ht="15.75">
      <c r="A2640" s="38" t="s">
        <v>24</v>
      </c>
      <c r="B2640" s="39"/>
      <c r="C2640" s="829" t="e">
        <f>+C2539</f>
        <v>#REF!</v>
      </c>
      <c r="D2640" s="829"/>
      <c r="E2640" s="829"/>
      <c r="F2640" s="829"/>
      <c r="G2640" s="829"/>
      <c r="H2640" s="829"/>
      <c r="I2640" s="829"/>
      <c r="J2640" s="829"/>
      <c r="K2640" s="829"/>
      <c r="L2640" s="829"/>
      <c r="M2640" s="830"/>
    </row>
    <row r="2641" spans="1:13" s="10" customFormat="1" ht="15.75">
      <c r="A2641" s="38"/>
      <c r="B2641" s="39"/>
      <c r="C2641" s="829"/>
      <c r="D2641" s="829"/>
      <c r="E2641" s="829"/>
      <c r="F2641" s="829"/>
      <c r="G2641" s="829"/>
      <c r="H2641" s="829"/>
      <c r="I2641" s="829"/>
      <c r="J2641" s="829"/>
      <c r="K2641" s="829"/>
      <c r="L2641" s="829"/>
      <c r="M2641" s="830"/>
    </row>
    <row r="2642" spans="1:13" s="27" customFormat="1" ht="12.75">
      <c r="A2642" s="40"/>
      <c r="B2642" s="41"/>
      <c r="C2642" s="42"/>
      <c r="D2642" s="42"/>
      <c r="E2642" s="42"/>
      <c r="F2642" s="42"/>
      <c r="G2642" s="42"/>
      <c r="H2642" s="42"/>
      <c r="I2642" s="42"/>
      <c r="J2642" s="42"/>
      <c r="K2642" s="42"/>
      <c r="L2642" s="42"/>
      <c r="M2642" s="43"/>
    </row>
    <row r="2643" spans="1:13" s="10" customFormat="1" ht="15.75">
      <c r="A2643" s="38" t="s">
        <v>25</v>
      </c>
      <c r="B2643" s="44"/>
      <c r="C2643" s="45"/>
      <c r="D2643" s="45"/>
      <c r="E2643" s="45"/>
      <c r="F2643" s="45"/>
      <c r="G2643" s="45"/>
      <c r="H2643" s="46"/>
      <c r="I2643" s="33" t="s">
        <v>26</v>
      </c>
      <c r="J2643" s="45"/>
      <c r="K2643" s="45"/>
      <c r="L2643" s="45"/>
      <c r="M2643" s="47"/>
    </row>
    <row r="2644" spans="1:13" s="27" customFormat="1" ht="12.75">
      <c r="A2644" s="40"/>
      <c r="B2644" s="41"/>
      <c r="C2644" s="42"/>
      <c r="D2644" s="42"/>
      <c r="E2644" s="42"/>
      <c r="F2644" s="42"/>
      <c r="G2644" s="42"/>
      <c r="H2644" s="42"/>
      <c r="I2644" s="42"/>
      <c r="J2644" s="42"/>
      <c r="K2644" s="42"/>
      <c r="L2644" s="42"/>
      <c r="M2644" s="43"/>
    </row>
    <row r="2645" spans="1:13" s="10" customFormat="1" ht="15.75">
      <c r="A2645" s="38" t="s">
        <v>27</v>
      </c>
      <c r="B2645" s="44"/>
      <c r="C2645" s="48"/>
      <c r="D2645" s="48"/>
      <c r="E2645" s="48"/>
      <c r="F2645" s="48"/>
      <c r="G2645" s="48"/>
      <c r="H2645" s="48"/>
      <c r="I2645" s="48"/>
      <c r="J2645" s="48"/>
      <c r="K2645" s="48"/>
      <c r="L2645" s="48"/>
      <c r="M2645" s="49"/>
    </row>
    <row r="2646" spans="1:13" s="27" customFormat="1" ht="12.75">
      <c r="A2646" s="40"/>
      <c r="B2646" s="41"/>
      <c r="C2646" s="50"/>
      <c r="D2646" s="50"/>
      <c r="E2646" s="50"/>
      <c r="F2646" s="50"/>
      <c r="G2646" s="50"/>
      <c r="H2646" s="50"/>
      <c r="I2646" s="50"/>
      <c r="J2646" s="50"/>
      <c r="K2646" s="50"/>
      <c r="L2646" s="50"/>
      <c r="M2646" s="51"/>
    </row>
    <row r="2647" spans="1:13" s="10" customFormat="1" ht="15.75">
      <c r="A2647" s="38" t="s">
        <v>28</v>
      </c>
      <c r="B2647" s="44"/>
      <c r="C2647" s="48"/>
      <c r="D2647" s="48"/>
      <c r="E2647" s="48"/>
      <c r="F2647" s="48"/>
      <c r="G2647" s="48"/>
      <c r="H2647" s="48"/>
      <c r="I2647" s="48"/>
      <c r="J2647" s="52" t="s">
        <v>29</v>
      </c>
      <c r="K2647" s="53"/>
      <c r="L2647" s="52" t="s">
        <v>13</v>
      </c>
      <c r="M2647" s="54"/>
    </row>
    <row r="2648" spans="1:13" s="27" customFormat="1" ht="12.75">
      <c r="A2648" s="40"/>
      <c r="B2648" s="41"/>
      <c r="C2648" s="50"/>
      <c r="D2648" s="50"/>
      <c r="E2648" s="50"/>
      <c r="F2648" s="50"/>
      <c r="G2648" s="50"/>
      <c r="H2648" s="50"/>
      <c r="I2648" s="50"/>
      <c r="J2648" s="50"/>
      <c r="K2648" s="50"/>
      <c r="L2648" s="50"/>
      <c r="M2648" s="51"/>
    </row>
    <row r="2649" spans="1:13" s="10" customFormat="1" ht="15.75">
      <c r="A2649" s="38" t="s">
        <v>30</v>
      </c>
      <c r="B2649" s="39"/>
      <c r="C2649" s="55"/>
      <c r="D2649" s="55"/>
      <c r="E2649" s="56"/>
      <c r="F2649" s="57"/>
      <c r="G2649" s="46"/>
      <c r="H2649" s="48"/>
      <c r="I2649" s="48"/>
      <c r="J2649" s="35"/>
      <c r="K2649" s="55"/>
      <c r="L2649" s="55"/>
      <c r="M2649" s="58"/>
    </row>
    <row r="2650" spans="1:13" s="10" customFormat="1" ht="15.75">
      <c r="A2650" s="59"/>
      <c r="B2650" s="60"/>
      <c r="C2650" s="189"/>
      <c r="D2650" s="189"/>
      <c r="E2650" s="831" t="s">
        <v>31</v>
      </c>
      <c r="F2650" s="832"/>
      <c r="G2650" s="832"/>
      <c r="H2650" s="189" t="s">
        <v>16</v>
      </c>
      <c r="I2650" s="189" t="s">
        <v>17</v>
      </c>
      <c r="J2650" s="61"/>
      <c r="K2650" s="189"/>
      <c r="L2650" s="189"/>
      <c r="M2650" s="62"/>
    </row>
    <row r="2651" spans="1:13" s="10" customFormat="1" ht="15.75">
      <c r="A2651" s="786" t="s">
        <v>32</v>
      </c>
      <c r="B2651" s="787"/>
      <c r="C2651" s="787"/>
      <c r="D2651" s="787"/>
      <c r="E2651" s="787"/>
      <c r="F2651" s="787"/>
      <c r="G2651" s="787"/>
      <c r="H2651" s="787"/>
      <c r="I2651" s="787"/>
      <c r="J2651" s="787"/>
      <c r="K2651" s="787"/>
      <c r="L2651" s="787"/>
      <c r="M2651" s="788"/>
    </row>
    <row r="2652" spans="1:13" s="27" customFormat="1" ht="13.5" thickBot="1">
      <c r="A2652" s="63"/>
      <c r="B2652" s="64"/>
      <c r="C2652" s="64"/>
      <c r="D2652" s="64"/>
      <c r="E2652" s="64"/>
      <c r="F2652" s="64"/>
      <c r="G2652" s="64"/>
      <c r="H2652" s="64"/>
      <c r="I2652" s="64"/>
      <c r="J2652" s="64"/>
      <c r="K2652" s="64"/>
      <c r="L2652" s="64"/>
      <c r="M2652" s="65"/>
    </row>
    <row r="2653" spans="1:13" s="10" customFormat="1" ht="32.25" thickBot="1">
      <c r="A2653" s="66" t="s">
        <v>1</v>
      </c>
      <c r="B2653" s="789" t="s">
        <v>33</v>
      </c>
      <c r="C2653" s="790"/>
      <c r="D2653" s="790"/>
      <c r="E2653" s="790"/>
      <c r="F2653" s="790"/>
      <c r="G2653" s="790"/>
      <c r="H2653" s="790"/>
      <c r="I2653" s="67"/>
      <c r="J2653" s="68" t="s">
        <v>34</v>
      </c>
      <c r="K2653" s="791" t="s">
        <v>35</v>
      </c>
      <c r="L2653" s="792"/>
      <c r="M2653" s="66" t="s">
        <v>36</v>
      </c>
    </row>
    <row r="2654" spans="1:13" s="10" customFormat="1" ht="33" customHeight="1" thickBot="1">
      <c r="A2654" s="69"/>
      <c r="B2654" s="793" t="e">
        <f>+#REF!</f>
        <v>#REF!</v>
      </c>
      <c r="C2654" s="794"/>
      <c r="D2654" s="794"/>
      <c r="E2654" s="794"/>
      <c r="F2654" s="794"/>
      <c r="G2654" s="794"/>
      <c r="H2654" s="794"/>
      <c r="I2654" s="795"/>
      <c r="J2654" s="70"/>
      <c r="K2654" s="796" t="e">
        <f>+#REF!</f>
        <v>#REF!</v>
      </c>
      <c r="L2654" s="797"/>
      <c r="M2654" s="71" t="e">
        <f>+#REF!</f>
        <v>#REF!</v>
      </c>
    </row>
    <row r="2655" spans="1:13" s="10" customFormat="1" ht="15.75">
      <c r="A2655" s="72"/>
      <c r="B2655" s="73"/>
      <c r="C2655" s="73"/>
      <c r="D2655" s="73"/>
      <c r="E2655" s="73"/>
      <c r="F2655" s="73"/>
      <c r="G2655" s="73"/>
      <c r="H2655" s="73"/>
      <c r="I2655" s="73"/>
      <c r="J2655" s="73"/>
      <c r="K2655" s="73"/>
      <c r="L2655" s="73"/>
      <c r="M2655" s="74"/>
    </row>
    <row r="2656" spans="1:13" s="10" customFormat="1" thickBot="1">
      <c r="A2656" s="75" t="s">
        <v>37</v>
      </c>
      <c r="B2656" s="76"/>
      <c r="C2656" s="76"/>
      <c r="D2656" s="76"/>
      <c r="E2656" s="76"/>
      <c r="F2656" s="76"/>
      <c r="G2656" s="76"/>
      <c r="H2656" s="76"/>
      <c r="I2656" s="76"/>
      <c r="J2656" s="76"/>
      <c r="K2656" s="76"/>
      <c r="L2656" s="76"/>
      <c r="M2656" s="77"/>
    </row>
    <row r="2657" spans="1:13" s="10" customFormat="1" thickBot="1">
      <c r="A2657" s="798" t="s">
        <v>33</v>
      </c>
      <c r="B2657" s="799"/>
      <c r="C2657" s="799"/>
      <c r="D2657" s="799"/>
      <c r="E2657" s="799"/>
      <c r="F2657" s="799"/>
      <c r="G2657" s="800"/>
      <c r="H2657" s="801" t="s">
        <v>38</v>
      </c>
      <c r="I2657" s="800"/>
      <c r="J2657" s="78" t="s">
        <v>39</v>
      </c>
      <c r="K2657" s="801" t="s">
        <v>40</v>
      </c>
      <c r="L2657" s="800"/>
      <c r="M2657" s="79" t="s">
        <v>41</v>
      </c>
    </row>
    <row r="2658" spans="1:13" s="10" customFormat="1" ht="15.75">
      <c r="A2658" s="779"/>
      <c r="B2658" s="780"/>
      <c r="C2658" s="780"/>
      <c r="D2658" s="780"/>
      <c r="E2658" s="780"/>
      <c r="F2658" s="780"/>
      <c r="G2658" s="781"/>
      <c r="H2658" s="782"/>
      <c r="I2658" s="783"/>
      <c r="J2658" s="80"/>
      <c r="K2658" s="784"/>
      <c r="L2658" s="785"/>
      <c r="M2658" s="81">
        <f t="shared" ref="M2658:M2663" si="32">+J2658*K2658</f>
        <v>0</v>
      </c>
    </row>
    <row r="2659" spans="1:13" s="10" customFormat="1" ht="15.75">
      <c r="A2659" s="770"/>
      <c r="B2659" s="771"/>
      <c r="C2659" s="771"/>
      <c r="D2659" s="771"/>
      <c r="E2659" s="771"/>
      <c r="F2659" s="771"/>
      <c r="G2659" s="772"/>
      <c r="H2659" s="768"/>
      <c r="I2659" s="768"/>
      <c r="J2659" s="80"/>
      <c r="K2659" s="769"/>
      <c r="L2659" s="769"/>
      <c r="M2659" s="81">
        <f t="shared" si="32"/>
        <v>0</v>
      </c>
    </row>
    <row r="2660" spans="1:13" s="10" customFormat="1" ht="15.75">
      <c r="A2660" s="770"/>
      <c r="B2660" s="771"/>
      <c r="C2660" s="771"/>
      <c r="D2660" s="771"/>
      <c r="E2660" s="771"/>
      <c r="F2660" s="771"/>
      <c r="G2660" s="772"/>
      <c r="H2660" s="768"/>
      <c r="I2660" s="768"/>
      <c r="J2660" s="80"/>
      <c r="K2660" s="769"/>
      <c r="L2660" s="769"/>
      <c r="M2660" s="81">
        <f t="shared" si="32"/>
        <v>0</v>
      </c>
    </row>
    <row r="2661" spans="1:13" s="10" customFormat="1" ht="15.75">
      <c r="A2661" s="770"/>
      <c r="B2661" s="771"/>
      <c r="C2661" s="771"/>
      <c r="D2661" s="771"/>
      <c r="E2661" s="771"/>
      <c r="F2661" s="771"/>
      <c r="G2661" s="772"/>
      <c r="H2661" s="768"/>
      <c r="I2661" s="768"/>
      <c r="J2661" s="82"/>
      <c r="K2661" s="769"/>
      <c r="L2661" s="769"/>
      <c r="M2661" s="81">
        <f t="shared" si="32"/>
        <v>0</v>
      </c>
    </row>
    <row r="2662" spans="1:13" s="10" customFormat="1" ht="15.75">
      <c r="A2662" s="770"/>
      <c r="B2662" s="771"/>
      <c r="C2662" s="771"/>
      <c r="D2662" s="802"/>
      <c r="E2662" s="771"/>
      <c r="F2662" s="771"/>
      <c r="G2662" s="772"/>
      <c r="H2662" s="768"/>
      <c r="I2662" s="768"/>
      <c r="J2662" s="82"/>
      <c r="K2662" s="769"/>
      <c r="L2662" s="769"/>
      <c r="M2662" s="81">
        <f t="shared" si="32"/>
        <v>0</v>
      </c>
    </row>
    <row r="2663" spans="1:13" s="10" customFormat="1" ht="15.75">
      <c r="A2663" s="766"/>
      <c r="B2663" s="767"/>
      <c r="C2663" s="767"/>
      <c r="D2663" s="83"/>
      <c r="E2663" s="84"/>
      <c r="F2663" s="84"/>
      <c r="G2663" s="85"/>
      <c r="H2663" s="768"/>
      <c r="I2663" s="768"/>
      <c r="J2663" s="86"/>
      <c r="K2663" s="769"/>
      <c r="L2663" s="769"/>
      <c r="M2663" s="81">
        <f t="shared" si="32"/>
        <v>0</v>
      </c>
    </row>
    <row r="2664" spans="1:13" s="10" customFormat="1" thickBot="1">
      <c r="A2664" s="770" t="s">
        <v>43</v>
      </c>
      <c r="B2664" s="771"/>
      <c r="C2664" s="771"/>
      <c r="D2664" s="771"/>
      <c r="E2664" s="771"/>
      <c r="F2664" s="771"/>
      <c r="G2664" s="772"/>
      <c r="H2664" s="773"/>
      <c r="I2664" s="774"/>
      <c r="J2664" s="87"/>
      <c r="K2664" s="775">
        <v>0.05</v>
      </c>
      <c r="L2664" s="776"/>
      <c r="M2664" s="88">
        <f>M2689*K2664</f>
        <v>6000</v>
      </c>
    </row>
    <row r="2665" spans="1:13" s="10" customFormat="1" thickBot="1">
      <c r="A2665" s="724" t="s">
        <v>44</v>
      </c>
      <c r="B2665" s="725"/>
      <c r="C2665" s="725"/>
      <c r="D2665" s="725"/>
      <c r="E2665" s="725"/>
      <c r="F2665" s="725"/>
      <c r="G2665" s="725"/>
      <c r="H2665" s="725"/>
      <c r="I2665" s="725"/>
      <c r="J2665" s="725"/>
      <c r="K2665" s="725"/>
      <c r="L2665" s="726"/>
      <c r="M2665" s="173">
        <f>SUM(M2658:M2664)</f>
        <v>6000</v>
      </c>
    </row>
    <row r="2666" spans="1:13" s="27" customFormat="1" ht="12.75">
      <c r="A2666" s="90"/>
      <c r="B2666" s="64"/>
      <c r="C2666" s="64"/>
      <c r="D2666" s="64"/>
      <c r="E2666" s="64"/>
      <c r="F2666" s="64"/>
      <c r="G2666" s="64"/>
      <c r="H2666" s="64"/>
      <c r="I2666" s="64"/>
      <c r="J2666" s="64"/>
      <c r="K2666" s="64"/>
      <c r="L2666" s="64"/>
      <c r="M2666" s="65"/>
    </row>
    <row r="2667" spans="1:13" s="10" customFormat="1" thickBot="1">
      <c r="A2667" s="91" t="s">
        <v>45</v>
      </c>
      <c r="B2667" s="92"/>
      <c r="C2667" s="92"/>
      <c r="D2667" s="92"/>
      <c r="E2667" s="92"/>
      <c r="F2667" s="92"/>
      <c r="G2667" s="92"/>
      <c r="H2667" s="92"/>
      <c r="I2667" s="92"/>
      <c r="J2667" s="92"/>
      <c r="K2667" s="92"/>
      <c r="L2667" s="92"/>
      <c r="M2667" s="93"/>
    </row>
    <row r="2668" spans="1:13" s="10" customFormat="1" ht="15.75">
      <c r="A2668" s="752" t="s">
        <v>33</v>
      </c>
      <c r="B2668" s="753"/>
      <c r="C2668" s="753"/>
      <c r="D2668" s="753"/>
      <c r="E2668" s="753"/>
      <c r="F2668" s="753"/>
      <c r="G2668" s="753"/>
      <c r="H2668" s="777"/>
      <c r="I2668" s="185" t="s">
        <v>35</v>
      </c>
      <c r="J2668" s="94" t="s">
        <v>36</v>
      </c>
      <c r="K2668" s="778" t="s">
        <v>46</v>
      </c>
      <c r="L2668" s="777"/>
      <c r="M2668" s="95" t="s">
        <v>41</v>
      </c>
    </row>
    <row r="2669" spans="1:13" s="10" customFormat="1" ht="15.75">
      <c r="A2669" s="738" t="s">
        <v>165</v>
      </c>
      <c r="B2669" s="739"/>
      <c r="C2669" s="739"/>
      <c r="D2669" s="739"/>
      <c r="E2669" s="739"/>
      <c r="F2669" s="739"/>
      <c r="G2669" s="739"/>
      <c r="H2669" s="740"/>
      <c r="I2669" s="53" t="s">
        <v>35</v>
      </c>
      <c r="J2669" s="98">
        <v>1</v>
      </c>
      <c r="K2669" s="741">
        <v>944000</v>
      </c>
      <c r="L2669" s="742"/>
      <c r="M2669" s="191">
        <f>+J2669*K2669</f>
        <v>944000</v>
      </c>
    </row>
    <row r="2670" spans="1:13" s="10" customFormat="1" ht="15.75">
      <c r="A2670" s="738" t="s">
        <v>212</v>
      </c>
      <c r="B2670" s="739"/>
      <c r="C2670" s="739"/>
      <c r="D2670" s="739"/>
      <c r="E2670" s="739"/>
      <c r="F2670" s="739"/>
      <c r="G2670" s="739"/>
      <c r="H2670" s="740"/>
      <c r="I2670" s="53" t="s">
        <v>53</v>
      </c>
      <c r="J2670" s="98">
        <v>445000</v>
      </c>
      <c r="K2670" s="741">
        <v>0.15</v>
      </c>
      <c r="L2670" s="742"/>
      <c r="M2670" s="171">
        <f>+J2670*K2670</f>
        <v>66750</v>
      </c>
    </row>
    <row r="2671" spans="1:13" s="10" customFormat="1" ht="15.75">
      <c r="A2671" s="738"/>
      <c r="B2671" s="739"/>
      <c r="C2671" s="739"/>
      <c r="D2671" s="739"/>
      <c r="E2671" s="739"/>
      <c r="F2671" s="739"/>
      <c r="G2671" s="739"/>
      <c r="H2671" s="740"/>
      <c r="I2671" s="53"/>
      <c r="J2671" s="98"/>
      <c r="K2671" s="741"/>
      <c r="L2671" s="742"/>
      <c r="M2671" s="171">
        <f>+J2671*K2671</f>
        <v>0</v>
      </c>
    </row>
    <row r="2672" spans="1:13" s="10" customFormat="1" ht="15.75">
      <c r="A2672" s="738"/>
      <c r="B2672" s="739"/>
      <c r="C2672" s="739"/>
      <c r="D2672" s="739"/>
      <c r="E2672" s="739"/>
      <c r="F2672" s="739"/>
      <c r="G2672" s="739"/>
      <c r="H2672" s="740"/>
      <c r="I2672" s="53"/>
      <c r="J2672" s="98"/>
      <c r="K2672" s="741"/>
      <c r="L2672" s="742"/>
      <c r="M2672" s="171">
        <f>+J2672*K2672</f>
        <v>0</v>
      </c>
    </row>
    <row r="2673" spans="1:13" s="10" customFormat="1" ht="15.75">
      <c r="A2673" s="738"/>
      <c r="B2673" s="739"/>
      <c r="C2673" s="739"/>
      <c r="D2673" s="739"/>
      <c r="E2673" s="739"/>
      <c r="F2673" s="739"/>
      <c r="G2673" s="739"/>
      <c r="H2673" s="740"/>
      <c r="I2673" s="53"/>
      <c r="J2673" s="98"/>
      <c r="K2673" s="741"/>
      <c r="L2673" s="742"/>
      <c r="M2673" s="171">
        <f>+J2673*K2673</f>
        <v>0</v>
      </c>
    </row>
    <row r="2674" spans="1:13" s="10" customFormat="1" thickBot="1">
      <c r="A2674" s="743"/>
      <c r="B2674" s="744"/>
      <c r="C2674" s="744"/>
      <c r="D2674" s="744"/>
      <c r="E2674" s="744"/>
      <c r="F2674" s="744"/>
      <c r="G2674" s="744"/>
      <c r="H2674" s="745"/>
      <c r="I2674" s="102"/>
      <c r="J2674" s="103"/>
      <c r="K2674" s="741"/>
      <c r="L2674" s="742"/>
      <c r="M2674" s="172"/>
    </row>
    <row r="2675" spans="1:13" s="10" customFormat="1" thickBot="1">
      <c r="A2675" s="724" t="s">
        <v>44</v>
      </c>
      <c r="B2675" s="725"/>
      <c r="C2675" s="725"/>
      <c r="D2675" s="725"/>
      <c r="E2675" s="725"/>
      <c r="F2675" s="725"/>
      <c r="G2675" s="725"/>
      <c r="H2675" s="725"/>
      <c r="I2675" s="725"/>
      <c r="J2675" s="725"/>
      <c r="K2675" s="725"/>
      <c r="L2675" s="726"/>
      <c r="M2675" s="192">
        <f>SUM(M2669:M2674)</f>
        <v>1010750</v>
      </c>
    </row>
    <row r="2676" spans="1:13" s="27" customFormat="1" ht="12.75">
      <c r="A2676" s="63"/>
      <c r="B2676" s="64"/>
      <c r="C2676" s="64"/>
      <c r="D2676" s="64"/>
      <c r="E2676" s="64"/>
      <c r="F2676" s="64"/>
      <c r="G2676" s="64"/>
      <c r="H2676" s="64"/>
      <c r="I2676" s="64"/>
      <c r="J2676" s="64"/>
      <c r="K2676" s="64"/>
      <c r="L2676" s="64"/>
      <c r="M2676" s="65"/>
    </row>
    <row r="2677" spans="1:13" s="10" customFormat="1" thickBot="1">
      <c r="A2677" s="91" t="s">
        <v>47</v>
      </c>
      <c r="B2677" s="92"/>
      <c r="C2677" s="92"/>
      <c r="D2677" s="92"/>
      <c r="E2677" s="92"/>
      <c r="F2677" s="92"/>
      <c r="G2677" s="92"/>
      <c r="H2677" s="92"/>
      <c r="I2677" s="92"/>
      <c r="J2677" s="92"/>
      <c r="K2677" s="92"/>
      <c r="L2677" s="92"/>
      <c r="M2677" s="93"/>
    </row>
    <row r="2678" spans="1:13" s="10" customFormat="1" ht="15.75">
      <c r="A2678" s="727" t="s">
        <v>48</v>
      </c>
      <c r="B2678" s="728"/>
      <c r="C2678" s="728"/>
      <c r="D2678" s="728"/>
      <c r="E2678" s="728"/>
      <c r="F2678" s="729"/>
      <c r="G2678" s="106" t="s">
        <v>35</v>
      </c>
      <c r="H2678" s="107" t="s">
        <v>49</v>
      </c>
      <c r="I2678" s="108" t="s">
        <v>50</v>
      </c>
      <c r="J2678" s="106" t="s">
        <v>51</v>
      </c>
      <c r="K2678" s="730" t="s">
        <v>52</v>
      </c>
      <c r="L2678" s="729"/>
      <c r="M2678" s="109" t="s">
        <v>41</v>
      </c>
    </row>
    <row r="2679" spans="1:13" s="10" customFormat="1" ht="15.75">
      <c r="A2679" s="731" t="s">
        <v>159</v>
      </c>
      <c r="B2679" s="732"/>
      <c r="C2679" s="732"/>
      <c r="D2679" s="732"/>
      <c r="E2679" s="732"/>
      <c r="F2679" s="733"/>
      <c r="G2679" s="110">
        <v>1</v>
      </c>
      <c r="H2679" s="86">
        <v>1</v>
      </c>
      <c r="I2679" s="111">
        <v>1</v>
      </c>
      <c r="J2679" s="86">
        <f>+H2679*I2679</f>
        <v>1</v>
      </c>
      <c r="K2679" s="734">
        <v>50000</v>
      </c>
      <c r="L2679" s="735"/>
      <c r="M2679" s="112">
        <f>J2679*K2679</f>
        <v>50000</v>
      </c>
    </row>
    <row r="2680" spans="1:13" s="10" customFormat="1" ht="15.75">
      <c r="A2680" s="113"/>
      <c r="B2680" s="114"/>
      <c r="C2680" s="114"/>
      <c r="D2680" s="114"/>
      <c r="E2680" s="114"/>
      <c r="F2680" s="114"/>
      <c r="G2680" s="115"/>
      <c r="H2680" s="86"/>
      <c r="I2680" s="86"/>
      <c r="J2680" s="86"/>
      <c r="K2680" s="116"/>
      <c r="L2680" s="117"/>
      <c r="M2680" s="118"/>
    </row>
    <row r="2681" spans="1:13" s="10" customFormat="1" thickBot="1">
      <c r="A2681" s="181"/>
      <c r="B2681" s="182"/>
      <c r="C2681" s="182"/>
      <c r="D2681" s="182"/>
      <c r="E2681" s="182"/>
      <c r="F2681" s="182"/>
      <c r="G2681" s="119"/>
      <c r="H2681" s="119"/>
      <c r="I2681" s="119"/>
      <c r="J2681" s="119"/>
      <c r="K2681" s="736"/>
      <c r="L2681" s="737"/>
      <c r="M2681" s="120"/>
    </row>
    <row r="2682" spans="1:13" s="10" customFormat="1" thickBot="1">
      <c r="A2682" s="756" t="s">
        <v>44</v>
      </c>
      <c r="B2682" s="750"/>
      <c r="C2682" s="750"/>
      <c r="D2682" s="750"/>
      <c r="E2682" s="750"/>
      <c r="F2682" s="750"/>
      <c r="G2682" s="750"/>
      <c r="H2682" s="750"/>
      <c r="I2682" s="750"/>
      <c r="J2682" s="750"/>
      <c r="K2682" s="750"/>
      <c r="L2682" s="751"/>
      <c r="M2682" s="174">
        <f>SUM(M2679:M2681)</f>
        <v>50000</v>
      </c>
    </row>
    <row r="2683" spans="1:13" s="27" customFormat="1" ht="12.75">
      <c r="A2683" s="63"/>
      <c r="B2683" s="64"/>
      <c r="C2683" s="64"/>
      <c r="D2683" s="64"/>
      <c r="E2683" s="64"/>
      <c r="F2683" s="64"/>
      <c r="G2683" s="64"/>
      <c r="H2683" s="64"/>
      <c r="I2683" s="64"/>
      <c r="J2683" s="64"/>
      <c r="K2683" s="64"/>
      <c r="L2683" s="64"/>
      <c r="M2683" s="65"/>
    </row>
    <row r="2684" spans="1:13" s="10" customFormat="1" thickBot="1">
      <c r="A2684" s="91" t="s">
        <v>54</v>
      </c>
      <c r="B2684" s="92"/>
      <c r="C2684" s="92"/>
      <c r="D2684" s="92"/>
      <c r="E2684" s="92"/>
      <c r="F2684" s="92"/>
      <c r="G2684" s="92"/>
      <c r="H2684" s="92"/>
      <c r="I2684" s="92"/>
      <c r="J2684" s="92"/>
      <c r="K2684" s="92"/>
      <c r="L2684" s="92"/>
      <c r="M2684" s="93"/>
    </row>
    <row r="2685" spans="1:13" s="10" customFormat="1" ht="31.5">
      <c r="A2685" s="757" t="s">
        <v>55</v>
      </c>
      <c r="B2685" s="758"/>
      <c r="C2685" s="758"/>
      <c r="D2685" s="758"/>
      <c r="E2685" s="758"/>
      <c r="F2685" s="758"/>
      <c r="G2685" s="758"/>
      <c r="H2685" s="106" t="s">
        <v>56</v>
      </c>
      <c r="I2685" s="108" t="s">
        <v>57</v>
      </c>
      <c r="J2685" s="107" t="s">
        <v>58</v>
      </c>
      <c r="K2685" s="759" t="s">
        <v>40</v>
      </c>
      <c r="L2685" s="760"/>
      <c r="M2685" s="122" t="s">
        <v>41</v>
      </c>
    </row>
    <row r="2686" spans="1:13" s="10" customFormat="1" ht="15.75">
      <c r="A2686" s="761" t="s">
        <v>59</v>
      </c>
      <c r="B2686" s="762"/>
      <c r="C2686" s="762"/>
      <c r="D2686" s="762"/>
      <c r="E2686" s="762"/>
      <c r="F2686" s="762"/>
      <c r="G2686" s="763"/>
      <c r="H2686" s="123">
        <v>38918.91891891892</v>
      </c>
      <c r="I2686" s="124">
        <v>1.85</v>
      </c>
      <c r="J2686" s="125">
        <f>+H2686*I2686</f>
        <v>72000</v>
      </c>
      <c r="K2686" s="764">
        <v>1</v>
      </c>
      <c r="L2686" s="765"/>
      <c r="M2686" s="126">
        <f>J2686/K2686</f>
        <v>72000</v>
      </c>
    </row>
    <row r="2687" spans="1:13" s="10" customFormat="1" ht="15.75">
      <c r="A2687" s="761" t="s">
        <v>60</v>
      </c>
      <c r="B2687" s="762"/>
      <c r="C2687" s="762"/>
      <c r="D2687" s="762"/>
      <c r="E2687" s="762"/>
      <c r="F2687" s="762"/>
      <c r="G2687" s="763"/>
      <c r="H2687" s="123">
        <v>25945.945945945947</v>
      </c>
      <c r="I2687" s="124">
        <v>1.85</v>
      </c>
      <c r="J2687" s="125">
        <f>+H2687*I2687</f>
        <v>48000.000000000007</v>
      </c>
      <c r="K2687" s="764">
        <f>+K2686</f>
        <v>1</v>
      </c>
      <c r="L2687" s="765"/>
      <c r="M2687" s="126">
        <f>J2687/K2687</f>
        <v>48000.000000000007</v>
      </c>
    </row>
    <row r="2688" spans="1:13" s="10" customFormat="1" thickBot="1">
      <c r="A2688" s="748"/>
      <c r="B2688" s="749"/>
      <c r="C2688" s="749"/>
      <c r="D2688" s="749"/>
      <c r="E2688" s="749"/>
      <c r="F2688" s="749"/>
      <c r="G2688" s="749"/>
      <c r="H2688" s="119"/>
      <c r="I2688" s="119"/>
      <c r="J2688" s="119"/>
      <c r="K2688" s="736"/>
      <c r="L2688" s="737"/>
      <c r="M2688" s="120"/>
    </row>
    <row r="2689" spans="1:13" s="10" customFormat="1" thickBot="1">
      <c r="A2689" s="724" t="s">
        <v>44</v>
      </c>
      <c r="B2689" s="725"/>
      <c r="C2689" s="725"/>
      <c r="D2689" s="725"/>
      <c r="E2689" s="725"/>
      <c r="F2689" s="725"/>
      <c r="G2689" s="725"/>
      <c r="H2689" s="750"/>
      <c r="I2689" s="750"/>
      <c r="J2689" s="750"/>
      <c r="K2689" s="750"/>
      <c r="L2689" s="751"/>
      <c r="M2689" s="174">
        <f>SUM(M2686:M2688)</f>
        <v>120000</v>
      </c>
    </row>
    <row r="2690" spans="1:13" s="27" customFormat="1" ht="13.5" thickBot="1">
      <c r="A2690" s="63"/>
      <c r="B2690" s="64"/>
      <c r="C2690" s="64"/>
      <c r="D2690" s="64"/>
      <c r="E2690" s="64"/>
      <c r="F2690" s="64"/>
      <c r="G2690" s="64"/>
      <c r="H2690" s="64"/>
      <c r="I2690" s="64"/>
      <c r="J2690" s="64"/>
      <c r="K2690" s="64"/>
      <c r="L2690" s="64"/>
      <c r="M2690" s="65"/>
    </row>
    <row r="2691" spans="1:13" s="10" customFormat="1" thickBot="1">
      <c r="A2691" s="724" t="s">
        <v>61</v>
      </c>
      <c r="B2691" s="725"/>
      <c r="C2691" s="725"/>
      <c r="D2691" s="725"/>
      <c r="E2691" s="725"/>
      <c r="F2691" s="725"/>
      <c r="G2691" s="725"/>
      <c r="H2691" s="725"/>
      <c r="I2691" s="725"/>
      <c r="J2691" s="725"/>
      <c r="K2691" s="725"/>
      <c r="L2691" s="726"/>
      <c r="M2691" s="175">
        <f>M2665+M2675+M2682+M2689</f>
        <v>1186750</v>
      </c>
    </row>
    <row r="2692" spans="1:13" s="27" customFormat="1" ht="12.75">
      <c r="A2692" s="63"/>
      <c r="B2692" s="64"/>
      <c r="C2692" s="64"/>
      <c r="D2692" s="64"/>
      <c r="E2692" s="64"/>
      <c r="F2692" s="64"/>
      <c r="G2692" s="64"/>
      <c r="H2692" s="64"/>
      <c r="I2692" s="64"/>
      <c r="J2692" s="64"/>
      <c r="K2692" s="64"/>
      <c r="L2692" s="64"/>
      <c r="M2692" s="65"/>
    </row>
    <row r="2693" spans="1:13" s="10" customFormat="1" thickBot="1">
      <c r="A2693" s="91" t="s">
        <v>62</v>
      </c>
      <c r="B2693" s="92"/>
      <c r="C2693" s="92"/>
      <c r="D2693" s="92"/>
      <c r="E2693" s="92"/>
      <c r="F2693" s="92"/>
      <c r="G2693" s="92"/>
      <c r="H2693" s="92"/>
      <c r="I2693" s="92"/>
      <c r="J2693" s="92"/>
      <c r="K2693" s="92"/>
      <c r="L2693" s="92"/>
      <c r="M2693" s="93"/>
    </row>
    <row r="2694" spans="1:13" s="10" customFormat="1" ht="15.75">
      <c r="A2694" s="752" t="s">
        <v>63</v>
      </c>
      <c r="B2694" s="753"/>
      <c r="C2694" s="753"/>
      <c r="D2694" s="753"/>
      <c r="E2694" s="753"/>
      <c r="F2694" s="753"/>
      <c r="G2694" s="753"/>
      <c r="H2694" s="183"/>
      <c r="I2694" s="184"/>
      <c r="J2694" s="128" t="s">
        <v>64</v>
      </c>
      <c r="K2694" s="754" t="s">
        <v>65</v>
      </c>
      <c r="L2694" s="755"/>
      <c r="M2694" s="129"/>
    </row>
    <row r="2695" spans="1:13" s="10" customFormat="1" ht="15.75">
      <c r="A2695" s="718" t="s">
        <v>66</v>
      </c>
      <c r="B2695" s="719"/>
      <c r="C2695" s="719"/>
      <c r="D2695" s="719"/>
      <c r="E2695" s="719"/>
      <c r="F2695" s="719"/>
      <c r="G2695" s="719"/>
      <c r="H2695" s="130"/>
      <c r="I2695" s="131"/>
      <c r="J2695" s="132">
        <v>0.25</v>
      </c>
      <c r="K2695" s="720">
        <f>M2691*J2695</f>
        <v>296687.5</v>
      </c>
      <c r="L2695" s="721"/>
      <c r="M2695" s="133"/>
    </row>
    <row r="2696" spans="1:13" s="10" customFormat="1" ht="15.75">
      <c r="A2696" s="134" t="s">
        <v>67</v>
      </c>
      <c r="B2696" s="135"/>
      <c r="C2696" s="135"/>
      <c r="D2696" s="135"/>
      <c r="E2696" s="135"/>
      <c r="F2696" s="135"/>
      <c r="G2696" s="135"/>
      <c r="H2696" s="130"/>
      <c r="I2696" s="131"/>
      <c r="J2696" s="132">
        <v>0</v>
      </c>
      <c r="K2696" s="720">
        <f>M2691*J2696</f>
        <v>0</v>
      </c>
      <c r="L2696" s="721"/>
      <c r="M2696" s="133"/>
    </row>
    <row r="2697" spans="1:13" s="10" customFormat="1" thickBot="1">
      <c r="A2697" s="136" t="s">
        <v>68</v>
      </c>
      <c r="B2697" s="137"/>
      <c r="C2697" s="137"/>
      <c r="D2697" s="137"/>
      <c r="E2697" s="137"/>
      <c r="F2697" s="137"/>
      <c r="G2697" s="137"/>
      <c r="H2697" s="138"/>
      <c r="I2697" s="139"/>
      <c r="J2697" s="140">
        <v>0.05</v>
      </c>
      <c r="K2697" s="722">
        <f>M2691*J2697</f>
        <v>59337.5</v>
      </c>
      <c r="L2697" s="723"/>
      <c r="M2697" s="133"/>
    </row>
    <row r="2698" spans="1:13" s="10" customFormat="1" thickBot="1">
      <c r="A2698" s="724" t="s">
        <v>44</v>
      </c>
      <c r="B2698" s="725"/>
      <c r="C2698" s="725"/>
      <c r="D2698" s="725"/>
      <c r="E2698" s="725"/>
      <c r="F2698" s="725"/>
      <c r="G2698" s="725"/>
      <c r="H2698" s="725"/>
      <c r="I2698" s="725"/>
      <c r="J2698" s="725"/>
      <c r="K2698" s="725"/>
      <c r="L2698" s="726"/>
      <c r="M2698" s="141">
        <f>K2695+K2696+K2697</f>
        <v>356025</v>
      </c>
    </row>
    <row r="2699" spans="1:13" s="27" customFormat="1" ht="13.5" thickBot="1">
      <c r="A2699" s="63"/>
      <c r="B2699" s="64"/>
      <c r="C2699" s="64"/>
      <c r="D2699" s="64"/>
      <c r="E2699" s="64"/>
      <c r="F2699" s="64"/>
      <c r="G2699" s="64"/>
      <c r="H2699" s="64"/>
      <c r="I2699" s="64"/>
      <c r="J2699" s="64"/>
      <c r="K2699" s="64"/>
      <c r="L2699" s="64"/>
      <c r="M2699" s="65"/>
    </row>
    <row r="2700" spans="1:13" s="10" customFormat="1" thickBot="1">
      <c r="A2700" s="724" t="s">
        <v>69</v>
      </c>
      <c r="B2700" s="725"/>
      <c r="C2700" s="725"/>
      <c r="D2700" s="725"/>
      <c r="E2700" s="725"/>
      <c r="F2700" s="725"/>
      <c r="G2700" s="725"/>
      <c r="H2700" s="725"/>
      <c r="I2700" s="725"/>
      <c r="J2700" s="725"/>
      <c r="K2700" s="725"/>
      <c r="L2700" s="726"/>
      <c r="M2700" s="142">
        <f>M2691+M2698</f>
        <v>1542775</v>
      </c>
    </row>
    <row r="2701" spans="1:13" s="10" customFormat="1" ht="15.75">
      <c r="A2701" s="143"/>
      <c r="B2701" s="144"/>
      <c r="C2701" s="144"/>
      <c r="D2701" s="144"/>
      <c r="E2701" s="144"/>
      <c r="F2701" s="144"/>
      <c r="G2701" s="144"/>
      <c r="H2701" s="144"/>
      <c r="I2701" s="144"/>
      <c r="J2701" s="144"/>
      <c r="K2701" s="144"/>
      <c r="L2701" s="144"/>
      <c r="M2701" s="145"/>
    </row>
    <row r="2702" spans="1:13" s="10" customFormat="1" ht="15.75">
      <c r="A2702" s="146"/>
      <c r="B2702" s="35"/>
      <c r="C2702" s="35"/>
      <c r="D2702" s="35"/>
      <c r="E2702" s="35"/>
      <c r="F2702" s="35"/>
      <c r="G2702" s="35"/>
      <c r="H2702" s="35"/>
      <c r="I2702" s="35"/>
      <c r="J2702" s="35"/>
      <c r="K2702" s="35"/>
      <c r="L2702" s="35"/>
      <c r="M2702" s="37"/>
    </row>
    <row r="2703" spans="1:13" s="10" customFormat="1" ht="15.75">
      <c r="A2703" s="146"/>
      <c r="B2703" s="35"/>
      <c r="C2703" s="35"/>
      <c r="D2703" s="46" t="s">
        <v>70</v>
      </c>
      <c r="E2703" s="46"/>
      <c r="F2703" s="46"/>
      <c r="G2703" s="46"/>
      <c r="H2703" s="46"/>
      <c r="I2703" s="46"/>
      <c r="J2703" s="35"/>
      <c r="K2703" s="35"/>
      <c r="L2703" s="35"/>
      <c r="M2703" s="37"/>
    </row>
    <row r="2704" spans="1:13" s="10" customFormat="1" ht="15.75">
      <c r="A2704" s="146"/>
      <c r="B2704" s="35"/>
      <c r="C2704" s="35"/>
      <c r="D2704" s="35" t="s">
        <v>71</v>
      </c>
      <c r="E2704" s="35"/>
      <c r="F2704" s="35"/>
      <c r="G2704" s="35"/>
      <c r="H2704" s="35"/>
      <c r="I2704" s="35"/>
      <c r="J2704" s="35"/>
      <c r="K2704" s="35"/>
      <c r="L2704" s="35"/>
      <c r="M2704" s="37"/>
    </row>
    <row r="2705" spans="1:13" s="10" customFormat="1" ht="15.75">
      <c r="A2705" s="146"/>
      <c r="B2705" s="35"/>
      <c r="C2705" s="35"/>
      <c r="D2705" s="35" t="s">
        <v>72</v>
      </c>
      <c r="E2705" s="35"/>
      <c r="F2705" s="35"/>
      <c r="G2705" s="35"/>
      <c r="H2705" s="35"/>
      <c r="I2705" s="35"/>
      <c r="J2705" s="35"/>
      <c r="K2705" s="35"/>
      <c r="L2705" s="35"/>
      <c r="M2705" s="37"/>
    </row>
    <row r="2706" spans="1:13" s="10" customFormat="1" ht="15.75">
      <c r="A2706" s="146"/>
      <c r="B2706" s="35"/>
      <c r="C2706" s="35"/>
      <c r="D2706" s="35" t="s">
        <v>73</v>
      </c>
      <c r="E2706" s="35"/>
      <c r="F2706" s="35"/>
      <c r="G2706" s="35"/>
      <c r="H2706" s="35"/>
      <c r="I2706" s="35"/>
      <c r="J2706" s="35"/>
      <c r="K2706" s="35"/>
      <c r="L2706" s="35"/>
      <c r="M2706" s="37"/>
    </row>
    <row r="2707" spans="1:13" s="27" customFormat="1" ht="13.5" thickBot="1">
      <c r="A2707" s="147"/>
      <c r="B2707" s="148"/>
      <c r="C2707" s="148"/>
      <c r="D2707" s="148"/>
      <c r="E2707" s="148" t="s">
        <v>74</v>
      </c>
      <c r="F2707" s="148"/>
      <c r="G2707" s="148"/>
      <c r="H2707" s="148"/>
      <c r="I2707" s="148"/>
      <c r="J2707" s="148"/>
      <c r="K2707" s="148"/>
      <c r="L2707" s="148"/>
      <c r="M2707" s="149"/>
    </row>
    <row r="2708" spans="1:13" s="10" customFormat="1" ht="15.75">
      <c r="A2708" s="150" t="s">
        <v>75</v>
      </c>
      <c r="B2708" s="151"/>
      <c r="C2708" s="151"/>
      <c r="D2708" s="151"/>
      <c r="E2708" s="151"/>
      <c r="F2708" s="151"/>
      <c r="G2708" s="151"/>
      <c r="H2708" s="151"/>
      <c r="I2708" s="151"/>
      <c r="J2708" s="151"/>
      <c r="K2708" s="151"/>
      <c r="L2708" s="151"/>
      <c r="M2708" s="152"/>
    </row>
    <row r="2709" spans="1:13" s="10" customFormat="1" ht="15.75">
      <c r="A2709" s="153"/>
      <c r="B2709" s="154"/>
      <c r="C2709" s="154"/>
      <c r="D2709" s="154"/>
      <c r="E2709" s="154"/>
      <c r="F2709" s="154"/>
      <c r="G2709" s="154"/>
      <c r="H2709" s="154"/>
      <c r="I2709" s="154"/>
      <c r="J2709" s="154"/>
      <c r="K2709" s="154"/>
      <c r="L2709" s="154"/>
      <c r="M2709" s="155"/>
    </row>
    <row r="2710" spans="1:13" s="10" customFormat="1" ht="15.75">
      <c r="A2710" s="153"/>
      <c r="B2710" s="154"/>
      <c r="C2710" s="154"/>
      <c r="D2710" s="154"/>
      <c r="E2710" s="154"/>
      <c r="F2710" s="154"/>
      <c r="G2710" s="154"/>
      <c r="H2710" s="154"/>
      <c r="I2710" s="154"/>
      <c r="J2710" s="154"/>
      <c r="K2710" s="154"/>
      <c r="L2710" s="154"/>
      <c r="M2710" s="155"/>
    </row>
    <row r="2711" spans="1:13" s="10" customFormat="1" ht="15.75">
      <c r="A2711" s="153"/>
      <c r="B2711" s="154"/>
      <c r="C2711" s="154"/>
      <c r="D2711" s="154"/>
      <c r="E2711" s="154"/>
      <c r="F2711" s="154"/>
      <c r="G2711" s="154"/>
      <c r="H2711" s="154"/>
      <c r="I2711" s="154"/>
      <c r="J2711" s="154"/>
      <c r="K2711" s="154"/>
      <c r="L2711" s="154"/>
      <c r="M2711" s="155"/>
    </row>
    <row r="2712" spans="1:13" s="10" customFormat="1" thickBot="1">
      <c r="A2712" s="156"/>
      <c r="B2712" s="157"/>
      <c r="C2712" s="157"/>
      <c r="D2712" s="157"/>
      <c r="E2712" s="157"/>
      <c r="F2712" s="157"/>
      <c r="G2712" s="157"/>
      <c r="H2712" s="157"/>
      <c r="I2712" s="157"/>
      <c r="J2712" s="157"/>
      <c r="K2712" s="157"/>
      <c r="L2712" s="157"/>
      <c r="M2712" s="158"/>
    </row>
    <row r="2713" spans="1:13" s="27" customFormat="1" ht="12.75">
      <c r="A2713" s="147"/>
      <c r="B2713" s="148"/>
      <c r="C2713" s="148"/>
      <c r="D2713" s="148"/>
      <c r="E2713" s="148"/>
      <c r="F2713" s="148"/>
      <c r="G2713" s="148"/>
      <c r="H2713" s="148"/>
      <c r="I2713" s="148"/>
      <c r="J2713" s="148"/>
      <c r="K2713" s="148"/>
      <c r="L2713" s="148"/>
      <c r="M2713" s="149"/>
    </row>
    <row r="2714" spans="1:13" s="10" customFormat="1" ht="15.75">
      <c r="A2714" s="159" t="s">
        <v>76</v>
      </c>
      <c r="B2714" s="55"/>
      <c r="C2714" s="55"/>
      <c r="D2714" s="55"/>
      <c r="E2714" s="55"/>
      <c r="F2714" s="55"/>
      <c r="G2714" s="55"/>
      <c r="H2714" s="55"/>
      <c r="I2714" s="55"/>
      <c r="J2714" s="55"/>
      <c r="K2714" s="55"/>
      <c r="L2714" s="55"/>
      <c r="M2714" s="58"/>
    </row>
    <row r="2715" spans="1:13" s="10" customFormat="1" ht="15.75">
      <c r="A2715" s="708" t="s">
        <v>77</v>
      </c>
      <c r="B2715" s="709"/>
      <c r="C2715" s="709"/>
      <c r="D2715" s="709"/>
      <c r="E2715" s="709"/>
      <c r="F2715" s="709"/>
      <c r="G2715" s="709"/>
      <c r="H2715" s="709"/>
      <c r="I2715" s="709"/>
      <c r="J2715" s="709"/>
      <c r="K2715" s="709"/>
      <c r="L2715" s="709"/>
      <c r="M2715" s="710"/>
    </row>
    <row r="2716" spans="1:13" s="10" customFormat="1" ht="15.75">
      <c r="A2716" s="708"/>
      <c r="B2716" s="709"/>
      <c r="C2716" s="709"/>
      <c r="D2716" s="709"/>
      <c r="E2716" s="709"/>
      <c r="F2716" s="709"/>
      <c r="G2716" s="709"/>
      <c r="H2716" s="709"/>
      <c r="I2716" s="709"/>
      <c r="J2716" s="709"/>
      <c r="K2716" s="709"/>
      <c r="L2716" s="709"/>
      <c r="M2716" s="710"/>
    </row>
    <row r="2717" spans="1:13" s="10" customFormat="1" ht="15.75">
      <c r="A2717" s="711" t="s">
        <v>78</v>
      </c>
      <c r="B2717" s="712"/>
      <c r="C2717" s="712"/>
      <c r="D2717" s="712"/>
      <c r="E2717" s="712"/>
      <c r="F2717" s="712"/>
      <c r="G2717" s="712"/>
      <c r="H2717" s="712"/>
      <c r="I2717" s="712"/>
      <c r="J2717" s="712"/>
      <c r="K2717" s="712"/>
      <c r="L2717" s="712"/>
      <c r="M2717" s="713"/>
    </row>
    <row r="2718" spans="1:13" s="10" customFormat="1" ht="15.75">
      <c r="A2718" s="711"/>
      <c r="B2718" s="712"/>
      <c r="C2718" s="712"/>
      <c r="D2718" s="712"/>
      <c r="E2718" s="712"/>
      <c r="F2718" s="712"/>
      <c r="G2718" s="712"/>
      <c r="H2718" s="712"/>
      <c r="I2718" s="712"/>
      <c r="J2718" s="712"/>
      <c r="K2718" s="712"/>
      <c r="L2718" s="712"/>
      <c r="M2718" s="713"/>
    </row>
    <row r="2719" spans="1:13" s="10" customFormat="1" ht="15.75">
      <c r="A2719" s="178"/>
      <c r="B2719" s="179"/>
      <c r="C2719" s="179"/>
      <c r="D2719" s="179"/>
      <c r="E2719" s="179"/>
      <c r="F2719" s="179"/>
      <c r="G2719" s="179"/>
      <c r="H2719" s="179"/>
      <c r="I2719" s="179"/>
      <c r="J2719" s="179"/>
      <c r="K2719" s="179"/>
      <c r="L2719" s="179"/>
      <c r="M2719" s="180"/>
    </row>
    <row r="2720" spans="1:13" s="10" customFormat="1" ht="15.75">
      <c r="A2720" s="159"/>
      <c r="B2720" s="55"/>
      <c r="C2720" s="55"/>
      <c r="D2720" s="55"/>
      <c r="E2720" s="55"/>
      <c r="F2720" s="55"/>
      <c r="G2720" s="55"/>
      <c r="H2720" s="55"/>
      <c r="I2720" s="55"/>
      <c r="J2720" s="55"/>
      <c r="K2720" s="55"/>
      <c r="L2720" s="55"/>
      <c r="M2720" s="58"/>
    </row>
    <row r="2721" spans="1:13" s="10" customFormat="1" ht="15.75">
      <c r="A2721" s="146"/>
      <c r="B2721" s="35"/>
      <c r="C2721" s="35"/>
      <c r="D2721" s="35" t="s">
        <v>70</v>
      </c>
      <c r="E2721" s="46"/>
      <c r="F2721" s="46"/>
      <c r="G2721" s="35"/>
      <c r="H2721" s="35"/>
      <c r="I2721" s="35"/>
      <c r="J2721" s="35"/>
      <c r="K2721" s="35"/>
      <c r="L2721" s="35"/>
      <c r="M2721" s="37"/>
    </row>
    <row r="2722" spans="1:13" s="10" customFormat="1" ht="15.75">
      <c r="A2722" s="146"/>
      <c r="B2722" s="35"/>
      <c r="C2722" s="35"/>
      <c r="D2722" s="160" t="s">
        <v>71</v>
      </c>
      <c r="E2722" s="35"/>
      <c r="F2722" s="35"/>
      <c r="G2722" s="160"/>
      <c r="H2722" s="160"/>
      <c r="I2722" s="160"/>
      <c r="J2722" s="35"/>
      <c r="K2722" s="35"/>
      <c r="L2722" s="35"/>
      <c r="M2722" s="37"/>
    </row>
    <row r="2723" spans="1:13" s="10" customFormat="1" ht="15.75">
      <c r="A2723" s="146"/>
      <c r="B2723" s="35"/>
      <c r="C2723" s="35"/>
      <c r="D2723" s="161" t="s">
        <v>79</v>
      </c>
      <c r="E2723" s="35"/>
      <c r="F2723" s="35"/>
      <c r="G2723" s="161"/>
      <c r="H2723" s="161"/>
      <c r="I2723" s="161"/>
      <c r="J2723" s="35"/>
      <c r="K2723" s="35"/>
      <c r="L2723" s="35"/>
      <c r="M2723" s="37"/>
    </row>
    <row r="2724" spans="1:13" s="10" customFormat="1" ht="15.75">
      <c r="A2724" s="162"/>
      <c r="B2724" s="55"/>
      <c r="C2724" s="55"/>
      <c r="D2724" s="35" t="s">
        <v>73</v>
      </c>
      <c r="E2724" s="35"/>
      <c r="F2724" s="35"/>
      <c r="G2724" s="35"/>
      <c r="H2724" s="35"/>
      <c r="I2724" s="35"/>
      <c r="J2724" s="55"/>
      <c r="K2724" s="55"/>
      <c r="L2724" s="55"/>
      <c r="M2724" s="58"/>
    </row>
    <row r="2725" spans="1:13" s="27" customFormat="1" ht="12.75">
      <c r="A2725" s="163"/>
      <c r="B2725" s="50"/>
      <c r="C2725" s="50"/>
      <c r="D2725" s="50"/>
      <c r="E2725" s="148"/>
      <c r="F2725" s="148"/>
      <c r="G2725" s="148"/>
      <c r="H2725" s="148"/>
      <c r="I2725" s="148"/>
      <c r="J2725" s="50"/>
      <c r="K2725" s="50"/>
      <c r="L2725" s="50"/>
      <c r="M2725" s="51"/>
    </row>
    <row r="2726" spans="1:13" s="167" customFormat="1" ht="12.75">
      <c r="A2726" s="164" t="s">
        <v>80</v>
      </c>
      <c r="B2726" s="165"/>
      <c r="C2726" s="165"/>
      <c r="D2726" s="166"/>
      <c r="E2726" s="166"/>
      <c r="F2726" s="166"/>
      <c r="G2726" s="166"/>
      <c r="H2726" s="166"/>
      <c r="I2726" s="714"/>
      <c r="J2726" s="714"/>
      <c r="K2726" s="714"/>
      <c r="L2726" s="714"/>
      <c r="M2726" s="715"/>
    </row>
    <row r="2727" spans="1:13" s="167" customFormat="1" ht="13.5" thickBot="1">
      <c r="A2727" s="168" t="s">
        <v>81</v>
      </c>
      <c r="B2727" s="169"/>
      <c r="C2727" s="169"/>
      <c r="D2727" s="170"/>
      <c r="E2727" s="170"/>
      <c r="F2727" s="170"/>
      <c r="G2727" s="170"/>
      <c r="H2727" s="170"/>
      <c r="I2727" s="716"/>
      <c r="J2727" s="716"/>
      <c r="K2727" s="716"/>
      <c r="L2727" s="716"/>
      <c r="M2727" s="717"/>
    </row>
    <row r="2728" spans="1:13">
      <c r="A2728" s="803"/>
      <c r="B2728" s="804"/>
      <c r="C2728" s="809"/>
      <c r="D2728" s="809"/>
      <c r="E2728" s="809"/>
      <c r="F2728" s="809"/>
      <c r="G2728" s="809"/>
      <c r="H2728" s="809"/>
      <c r="I2728" s="810"/>
      <c r="J2728" s="811" t="s">
        <v>7</v>
      </c>
      <c r="K2728" s="813"/>
      <c r="L2728" s="814"/>
      <c r="M2728" s="815"/>
    </row>
    <row r="2729" spans="1:13">
      <c r="A2729" s="805"/>
      <c r="B2729" s="806"/>
      <c r="C2729" s="819" t="s">
        <v>8</v>
      </c>
      <c r="D2729" s="819"/>
      <c r="E2729" s="819"/>
      <c r="F2729" s="819"/>
      <c r="G2729" s="819"/>
      <c r="H2729" s="819"/>
      <c r="I2729" s="820"/>
      <c r="J2729" s="812"/>
      <c r="K2729" s="816"/>
      <c r="L2729" s="817"/>
      <c r="M2729" s="818"/>
    </row>
    <row r="2730" spans="1:13">
      <c r="A2730" s="805"/>
      <c r="B2730" s="806"/>
      <c r="C2730" s="819" t="s">
        <v>0</v>
      </c>
      <c r="D2730" s="819"/>
      <c r="E2730" s="819"/>
      <c r="F2730" s="819"/>
      <c r="G2730" s="819"/>
      <c r="H2730" s="819"/>
      <c r="I2730" s="820"/>
      <c r="J2730" s="821" t="s">
        <v>9</v>
      </c>
      <c r="K2730" s="833"/>
      <c r="L2730" s="834"/>
      <c r="M2730" s="835"/>
    </row>
    <row r="2731" spans="1:13">
      <c r="A2731" s="805"/>
      <c r="B2731" s="806"/>
      <c r="C2731" s="819" t="s">
        <v>10</v>
      </c>
      <c r="D2731" s="819"/>
      <c r="E2731" s="819"/>
      <c r="F2731" s="819"/>
      <c r="G2731" s="819"/>
      <c r="H2731" s="819"/>
      <c r="I2731" s="820"/>
      <c r="J2731" s="822"/>
      <c r="K2731" s="836"/>
      <c r="L2731" s="837"/>
      <c r="M2731" s="838"/>
    </row>
    <row r="2732" spans="1:13">
      <c r="A2732" s="805"/>
      <c r="B2732" s="806"/>
      <c r="C2732" s="819" t="s">
        <v>11</v>
      </c>
      <c r="D2732" s="819"/>
      <c r="E2732" s="819"/>
      <c r="F2732" s="819"/>
      <c r="G2732" s="819"/>
      <c r="H2732" s="819"/>
      <c r="I2732" s="820"/>
      <c r="J2732" s="821" t="s">
        <v>12</v>
      </c>
      <c r="K2732" s="840"/>
      <c r="L2732" s="840" t="s">
        <v>13</v>
      </c>
      <c r="M2732" s="842"/>
    </row>
    <row r="2733" spans="1:13" ht="17.25" thickBot="1">
      <c r="A2733" s="807"/>
      <c r="B2733" s="808"/>
      <c r="C2733" s="2"/>
      <c r="D2733" s="2"/>
      <c r="E2733" s="2"/>
      <c r="F2733" s="2"/>
      <c r="G2733" s="2"/>
      <c r="H2733" s="2"/>
      <c r="I2733" s="3"/>
      <c r="J2733" s="839"/>
      <c r="K2733" s="841"/>
      <c r="L2733" s="841"/>
      <c r="M2733" s="843"/>
    </row>
    <row r="2734" spans="1:13" s="10" customFormat="1" ht="15.75">
      <c r="A2734" s="4"/>
      <c r="B2734" s="5"/>
      <c r="C2734" s="5"/>
      <c r="D2734" s="5"/>
      <c r="E2734" s="5"/>
      <c r="F2734" s="5"/>
      <c r="G2734" s="6"/>
      <c r="H2734" s="5"/>
      <c r="I2734" s="5"/>
      <c r="J2734" s="7" t="s">
        <v>14</v>
      </c>
      <c r="K2734" s="8"/>
      <c r="L2734" s="8"/>
      <c r="M2734" s="9"/>
    </row>
    <row r="2735" spans="1:13" s="10" customFormat="1" ht="15.75">
      <c r="A2735" s="11"/>
      <c r="B2735" s="12"/>
      <c r="C2735" s="12"/>
      <c r="D2735" s="12"/>
      <c r="E2735" s="12"/>
      <c r="F2735" s="12"/>
      <c r="G2735" s="13"/>
      <c r="H2735" s="12"/>
      <c r="I2735" s="12"/>
      <c r="J2735" s="14"/>
      <c r="K2735" s="15" t="s">
        <v>15</v>
      </c>
      <c r="L2735" s="15" t="s">
        <v>16</v>
      </c>
      <c r="M2735" s="16" t="s">
        <v>17</v>
      </c>
    </row>
    <row r="2736" spans="1:13" s="10" customFormat="1" ht="15.75">
      <c r="A2736" s="823" t="s">
        <v>18</v>
      </c>
      <c r="B2736" s="824"/>
      <c r="C2736" s="824"/>
      <c r="D2736" s="824"/>
      <c r="E2736" s="12" t="s">
        <v>19</v>
      </c>
      <c r="F2736" s="12"/>
      <c r="G2736" s="17"/>
      <c r="H2736" s="825" t="s">
        <v>20</v>
      </c>
      <c r="I2736" s="825"/>
      <c r="J2736" s="18" t="s">
        <v>19</v>
      </c>
      <c r="K2736" s="15"/>
      <c r="L2736" s="15"/>
      <c r="M2736" s="16"/>
    </row>
    <row r="2737" spans="1:13" s="10" customFormat="1" ht="15.75">
      <c r="A2737" s="19" t="s">
        <v>21</v>
      </c>
      <c r="B2737" s="20"/>
      <c r="C2737" s="826"/>
      <c r="D2737" s="826"/>
      <c r="E2737" s="187"/>
      <c r="F2737" s="21"/>
      <c r="G2737" s="20"/>
      <c r="H2737" s="17"/>
      <c r="I2737" s="22" t="s">
        <v>22</v>
      </c>
      <c r="J2737" s="23"/>
      <c r="K2737" s="187"/>
      <c r="L2737" s="187"/>
      <c r="M2737" s="24"/>
    </row>
    <row r="2738" spans="1:13" s="27" customFormat="1" ht="13.5" thickBot="1">
      <c r="A2738" s="25"/>
      <c r="B2738" s="26"/>
      <c r="C2738" s="188"/>
      <c r="D2738" s="188"/>
      <c r="E2738" s="188"/>
      <c r="F2738" s="188"/>
      <c r="G2738" s="26"/>
      <c r="H2738" s="188"/>
      <c r="I2738" s="26"/>
      <c r="J2738" s="188"/>
      <c r="K2738" s="827"/>
      <c r="L2738" s="827"/>
      <c r="M2738" s="828"/>
    </row>
    <row r="2739" spans="1:13" s="27" customFormat="1" ht="12.75">
      <c r="A2739" s="28"/>
      <c r="B2739" s="29"/>
      <c r="C2739" s="29"/>
      <c r="D2739" s="29"/>
      <c r="E2739" s="29"/>
      <c r="F2739" s="29"/>
      <c r="G2739" s="29"/>
      <c r="H2739" s="29"/>
      <c r="I2739" s="29"/>
      <c r="J2739" s="29"/>
      <c r="K2739" s="29"/>
      <c r="L2739" s="29"/>
      <c r="M2739" s="30"/>
    </row>
    <row r="2740" spans="1:13" s="10" customFormat="1" ht="15.75">
      <c r="A2740" s="31" t="s">
        <v>23</v>
      </c>
      <c r="B2740" s="32"/>
      <c r="C2740" s="33" t="s">
        <v>13</v>
      </c>
      <c r="D2740" s="34"/>
      <c r="E2740" s="35"/>
      <c r="F2740" s="35"/>
      <c r="G2740" s="36"/>
      <c r="H2740" s="36"/>
      <c r="I2740" s="36"/>
      <c r="J2740" s="36"/>
      <c r="K2740" s="36"/>
      <c r="L2740" s="36"/>
      <c r="M2740" s="37"/>
    </row>
    <row r="2741" spans="1:13" s="10" customFormat="1" ht="15.75">
      <c r="A2741" s="38" t="s">
        <v>24</v>
      </c>
      <c r="B2741" s="39"/>
      <c r="C2741" s="829" t="e">
        <f>+C2640</f>
        <v>#REF!</v>
      </c>
      <c r="D2741" s="829"/>
      <c r="E2741" s="829"/>
      <c r="F2741" s="829"/>
      <c r="G2741" s="829"/>
      <c r="H2741" s="829"/>
      <c r="I2741" s="829"/>
      <c r="J2741" s="829"/>
      <c r="K2741" s="829"/>
      <c r="L2741" s="829"/>
      <c r="M2741" s="830"/>
    </row>
    <row r="2742" spans="1:13" s="10" customFormat="1" ht="15.75">
      <c r="A2742" s="38"/>
      <c r="B2742" s="39"/>
      <c r="C2742" s="829"/>
      <c r="D2742" s="829"/>
      <c r="E2742" s="829"/>
      <c r="F2742" s="829"/>
      <c r="G2742" s="829"/>
      <c r="H2742" s="829"/>
      <c r="I2742" s="829"/>
      <c r="J2742" s="829"/>
      <c r="K2742" s="829"/>
      <c r="L2742" s="829"/>
      <c r="M2742" s="830"/>
    </row>
    <row r="2743" spans="1:13" s="27" customFormat="1" ht="12.75">
      <c r="A2743" s="40"/>
      <c r="B2743" s="41"/>
      <c r="C2743" s="42"/>
      <c r="D2743" s="42"/>
      <c r="E2743" s="42"/>
      <c r="F2743" s="42"/>
      <c r="G2743" s="42"/>
      <c r="H2743" s="42"/>
      <c r="I2743" s="42"/>
      <c r="J2743" s="42"/>
      <c r="K2743" s="42"/>
      <c r="L2743" s="42"/>
      <c r="M2743" s="43"/>
    </row>
    <row r="2744" spans="1:13" s="10" customFormat="1" ht="15.75">
      <c r="A2744" s="38" t="s">
        <v>25</v>
      </c>
      <c r="B2744" s="44"/>
      <c r="C2744" s="45"/>
      <c r="D2744" s="45"/>
      <c r="E2744" s="45"/>
      <c r="F2744" s="45"/>
      <c r="G2744" s="45"/>
      <c r="H2744" s="46"/>
      <c r="I2744" s="33" t="s">
        <v>26</v>
      </c>
      <c r="J2744" s="45"/>
      <c r="K2744" s="45"/>
      <c r="L2744" s="45"/>
      <c r="M2744" s="47"/>
    </row>
    <row r="2745" spans="1:13" s="27" customFormat="1" ht="12.75">
      <c r="A2745" s="40"/>
      <c r="B2745" s="41"/>
      <c r="C2745" s="42"/>
      <c r="D2745" s="42"/>
      <c r="E2745" s="42"/>
      <c r="F2745" s="42"/>
      <c r="G2745" s="42"/>
      <c r="H2745" s="42"/>
      <c r="I2745" s="42"/>
      <c r="J2745" s="42"/>
      <c r="K2745" s="42"/>
      <c r="L2745" s="42"/>
      <c r="M2745" s="43"/>
    </row>
    <row r="2746" spans="1:13" s="10" customFormat="1" ht="15.75">
      <c r="A2746" s="38" t="s">
        <v>27</v>
      </c>
      <c r="B2746" s="44"/>
      <c r="C2746" s="48"/>
      <c r="D2746" s="48"/>
      <c r="E2746" s="48"/>
      <c r="F2746" s="48"/>
      <c r="G2746" s="48"/>
      <c r="H2746" s="48"/>
      <c r="I2746" s="48"/>
      <c r="J2746" s="48"/>
      <c r="K2746" s="48"/>
      <c r="L2746" s="48"/>
      <c r="M2746" s="49"/>
    </row>
    <row r="2747" spans="1:13" s="27" customFormat="1" ht="12.75">
      <c r="A2747" s="40"/>
      <c r="B2747" s="41"/>
      <c r="C2747" s="50"/>
      <c r="D2747" s="50"/>
      <c r="E2747" s="50"/>
      <c r="F2747" s="50"/>
      <c r="G2747" s="50"/>
      <c r="H2747" s="50"/>
      <c r="I2747" s="50"/>
      <c r="J2747" s="50"/>
      <c r="K2747" s="50"/>
      <c r="L2747" s="50"/>
      <c r="M2747" s="51"/>
    </row>
    <row r="2748" spans="1:13" s="10" customFormat="1" ht="15.75">
      <c r="A2748" s="38" t="s">
        <v>28</v>
      </c>
      <c r="B2748" s="44"/>
      <c r="C2748" s="48"/>
      <c r="D2748" s="48"/>
      <c r="E2748" s="48"/>
      <c r="F2748" s="48"/>
      <c r="G2748" s="48"/>
      <c r="H2748" s="48"/>
      <c r="I2748" s="48"/>
      <c r="J2748" s="52" t="s">
        <v>29</v>
      </c>
      <c r="K2748" s="53"/>
      <c r="L2748" s="52" t="s">
        <v>13</v>
      </c>
      <c r="M2748" s="54"/>
    </row>
    <row r="2749" spans="1:13" s="27" customFormat="1" ht="12.75">
      <c r="A2749" s="40"/>
      <c r="B2749" s="41"/>
      <c r="C2749" s="50"/>
      <c r="D2749" s="50"/>
      <c r="E2749" s="50"/>
      <c r="F2749" s="50"/>
      <c r="G2749" s="50"/>
      <c r="H2749" s="50"/>
      <c r="I2749" s="50"/>
      <c r="J2749" s="50"/>
      <c r="K2749" s="50"/>
      <c r="L2749" s="50"/>
      <c r="M2749" s="51"/>
    </row>
    <row r="2750" spans="1:13" s="10" customFormat="1" ht="15.75">
      <c r="A2750" s="38" t="s">
        <v>30</v>
      </c>
      <c r="B2750" s="39"/>
      <c r="C2750" s="55"/>
      <c r="D2750" s="55"/>
      <c r="E2750" s="56"/>
      <c r="F2750" s="57"/>
      <c r="G2750" s="46"/>
      <c r="H2750" s="48"/>
      <c r="I2750" s="48"/>
      <c r="J2750" s="35"/>
      <c r="K2750" s="55"/>
      <c r="L2750" s="55"/>
      <c r="M2750" s="58"/>
    </row>
    <row r="2751" spans="1:13" s="10" customFormat="1" ht="15.75">
      <c r="A2751" s="59"/>
      <c r="B2751" s="60"/>
      <c r="C2751" s="189"/>
      <c r="D2751" s="189"/>
      <c r="E2751" s="831" t="s">
        <v>31</v>
      </c>
      <c r="F2751" s="832"/>
      <c r="G2751" s="832"/>
      <c r="H2751" s="189" t="s">
        <v>16</v>
      </c>
      <c r="I2751" s="189" t="s">
        <v>17</v>
      </c>
      <c r="J2751" s="61"/>
      <c r="K2751" s="189"/>
      <c r="L2751" s="189"/>
      <c r="M2751" s="62"/>
    </row>
    <row r="2752" spans="1:13" s="10" customFormat="1" ht="15.75">
      <c r="A2752" s="786" t="s">
        <v>32</v>
      </c>
      <c r="B2752" s="787"/>
      <c r="C2752" s="787"/>
      <c r="D2752" s="787"/>
      <c r="E2752" s="787"/>
      <c r="F2752" s="787"/>
      <c r="G2752" s="787"/>
      <c r="H2752" s="787"/>
      <c r="I2752" s="787"/>
      <c r="J2752" s="787"/>
      <c r="K2752" s="787"/>
      <c r="L2752" s="787"/>
      <c r="M2752" s="788"/>
    </row>
    <row r="2753" spans="1:13" s="27" customFormat="1" ht="13.5" thickBot="1">
      <c r="A2753" s="63"/>
      <c r="B2753" s="64"/>
      <c r="C2753" s="64"/>
      <c r="D2753" s="64"/>
      <c r="E2753" s="64"/>
      <c r="F2753" s="64"/>
      <c r="G2753" s="64"/>
      <c r="H2753" s="64"/>
      <c r="I2753" s="64"/>
      <c r="J2753" s="64"/>
      <c r="K2753" s="64"/>
      <c r="L2753" s="64"/>
      <c r="M2753" s="65"/>
    </row>
    <row r="2754" spans="1:13" s="10" customFormat="1" ht="32.25" thickBot="1">
      <c r="A2754" s="66" t="s">
        <v>1</v>
      </c>
      <c r="B2754" s="789" t="s">
        <v>33</v>
      </c>
      <c r="C2754" s="790"/>
      <c r="D2754" s="790"/>
      <c r="E2754" s="790"/>
      <c r="F2754" s="790"/>
      <c r="G2754" s="790"/>
      <c r="H2754" s="790"/>
      <c r="I2754" s="67"/>
      <c r="J2754" s="68" t="s">
        <v>34</v>
      </c>
      <c r="K2754" s="791" t="s">
        <v>35</v>
      </c>
      <c r="L2754" s="792"/>
      <c r="M2754" s="66" t="s">
        <v>36</v>
      </c>
    </row>
    <row r="2755" spans="1:13" s="10" customFormat="1" ht="33" customHeight="1" thickBot="1">
      <c r="A2755" s="69"/>
      <c r="B2755" s="793" t="e">
        <f>+#REF!</f>
        <v>#REF!</v>
      </c>
      <c r="C2755" s="794"/>
      <c r="D2755" s="794"/>
      <c r="E2755" s="794"/>
      <c r="F2755" s="794"/>
      <c r="G2755" s="794"/>
      <c r="H2755" s="794"/>
      <c r="I2755" s="795"/>
      <c r="J2755" s="70"/>
      <c r="K2755" s="796" t="e">
        <f>+#REF!</f>
        <v>#REF!</v>
      </c>
      <c r="L2755" s="797"/>
      <c r="M2755" s="71" t="e">
        <f>+#REF!</f>
        <v>#REF!</v>
      </c>
    </row>
    <row r="2756" spans="1:13" s="10" customFormat="1" ht="15.75">
      <c r="A2756" s="72"/>
      <c r="B2756" s="73"/>
      <c r="C2756" s="73"/>
      <c r="D2756" s="73"/>
      <c r="E2756" s="73"/>
      <c r="F2756" s="73"/>
      <c r="G2756" s="73"/>
      <c r="H2756" s="73"/>
      <c r="I2756" s="73"/>
      <c r="J2756" s="73"/>
      <c r="K2756" s="73"/>
      <c r="L2756" s="73"/>
      <c r="M2756" s="74"/>
    </row>
    <row r="2757" spans="1:13" s="10" customFormat="1" thickBot="1">
      <c r="A2757" s="75" t="s">
        <v>37</v>
      </c>
      <c r="B2757" s="76"/>
      <c r="C2757" s="76"/>
      <c r="D2757" s="76"/>
      <c r="E2757" s="76"/>
      <c r="F2757" s="76"/>
      <c r="G2757" s="76"/>
      <c r="H2757" s="76"/>
      <c r="I2757" s="76"/>
      <c r="J2757" s="76"/>
      <c r="K2757" s="76"/>
      <c r="L2757" s="76"/>
      <c r="M2757" s="77"/>
    </row>
    <row r="2758" spans="1:13" s="10" customFormat="1" thickBot="1">
      <c r="A2758" s="798" t="s">
        <v>33</v>
      </c>
      <c r="B2758" s="799"/>
      <c r="C2758" s="799"/>
      <c r="D2758" s="799"/>
      <c r="E2758" s="799"/>
      <c r="F2758" s="799"/>
      <c r="G2758" s="800"/>
      <c r="H2758" s="801" t="s">
        <v>38</v>
      </c>
      <c r="I2758" s="800"/>
      <c r="J2758" s="78" t="s">
        <v>39</v>
      </c>
      <c r="K2758" s="801" t="s">
        <v>40</v>
      </c>
      <c r="L2758" s="800"/>
      <c r="M2758" s="79" t="s">
        <v>41</v>
      </c>
    </row>
    <row r="2759" spans="1:13" s="10" customFormat="1" ht="15.75">
      <c r="A2759" s="779"/>
      <c r="B2759" s="780"/>
      <c r="C2759" s="780"/>
      <c r="D2759" s="780"/>
      <c r="E2759" s="780"/>
      <c r="F2759" s="780"/>
      <c r="G2759" s="781"/>
      <c r="H2759" s="782"/>
      <c r="I2759" s="783"/>
      <c r="J2759" s="80"/>
      <c r="K2759" s="784"/>
      <c r="L2759" s="785"/>
      <c r="M2759" s="81">
        <f t="shared" ref="M2759:M2764" si="33">+J2759*K2759</f>
        <v>0</v>
      </c>
    </row>
    <row r="2760" spans="1:13" s="10" customFormat="1" ht="15.75">
      <c r="A2760" s="770"/>
      <c r="B2760" s="771"/>
      <c r="C2760" s="771"/>
      <c r="D2760" s="771"/>
      <c r="E2760" s="771"/>
      <c r="F2760" s="771"/>
      <c r="G2760" s="772"/>
      <c r="H2760" s="768"/>
      <c r="I2760" s="768"/>
      <c r="J2760" s="80"/>
      <c r="K2760" s="769"/>
      <c r="L2760" s="769"/>
      <c r="M2760" s="81">
        <f t="shared" si="33"/>
        <v>0</v>
      </c>
    </row>
    <row r="2761" spans="1:13" s="10" customFormat="1" ht="15.75">
      <c r="A2761" s="770"/>
      <c r="B2761" s="771"/>
      <c r="C2761" s="771"/>
      <c r="D2761" s="771"/>
      <c r="E2761" s="771"/>
      <c r="F2761" s="771"/>
      <c r="G2761" s="772"/>
      <c r="H2761" s="768"/>
      <c r="I2761" s="768"/>
      <c r="J2761" s="80"/>
      <c r="K2761" s="769"/>
      <c r="L2761" s="769"/>
      <c r="M2761" s="81">
        <f t="shared" si="33"/>
        <v>0</v>
      </c>
    </row>
    <row r="2762" spans="1:13" s="10" customFormat="1" ht="15.75">
      <c r="A2762" s="770"/>
      <c r="B2762" s="771"/>
      <c r="C2762" s="771"/>
      <c r="D2762" s="771"/>
      <c r="E2762" s="771"/>
      <c r="F2762" s="771"/>
      <c r="G2762" s="772"/>
      <c r="H2762" s="768"/>
      <c r="I2762" s="768"/>
      <c r="J2762" s="82"/>
      <c r="K2762" s="769"/>
      <c r="L2762" s="769"/>
      <c r="M2762" s="81">
        <f t="shared" si="33"/>
        <v>0</v>
      </c>
    </row>
    <row r="2763" spans="1:13" s="10" customFormat="1" ht="15.75">
      <c r="A2763" s="770"/>
      <c r="B2763" s="771"/>
      <c r="C2763" s="771"/>
      <c r="D2763" s="802"/>
      <c r="E2763" s="771"/>
      <c r="F2763" s="771"/>
      <c r="G2763" s="772"/>
      <c r="H2763" s="768"/>
      <c r="I2763" s="768"/>
      <c r="J2763" s="82"/>
      <c r="K2763" s="769"/>
      <c r="L2763" s="769"/>
      <c r="M2763" s="81">
        <f t="shared" si="33"/>
        <v>0</v>
      </c>
    </row>
    <row r="2764" spans="1:13" s="10" customFormat="1" ht="15.75">
      <c r="A2764" s="766"/>
      <c r="B2764" s="767"/>
      <c r="C2764" s="767"/>
      <c r="D2764" s="83"/>
      <c r="E2764" s="84"/>
      <c r="F2764" s="84"/>
      <c r="G2764" s="85"/>
      <c r="H2764" s="768"/>
      <c r="I2764" s="768"/>
      <c r="J2764" s="86"/>
      <c r="K2764" s="769"/>
      <c r="L2764" s="769"/>
      <c r="M2764" s="81">
        <f t="shared" si="33"/>
        <v>0</v>
      </c>
    </row>
    <row r="2765" spans="1:13" s="10" customFormat="1" thickBot="1">
      <c r="A2765" s="770" t="s">
        <v>43</v>
      </c>
      <c r="B2765" s="771"/>
      <c r="C2765" s="771"/>
      <c r="D2765" s="771"/>
      <c r="E2765" s="771"/>
      <c r="F2765" s="771"/>
      <c r="G2765" s="772"/>
      <c r="H2765" s="773"/>
      <c r="I2765" s="774"/>
      <c r="J2765" s="87"/>
      <c r="K2765" s="775">
        <v>0.05</v>
      </c>
      <c r="L2765" s="776"/>
      <c r="M2765" s="88">
        <f>M2790*K2765</f>
        <v>3000</v>
      </c>
    </row>
    <row r="2766" spans="1:13" s="10" customFormat="1" thickBot="1">
      <c r="A2766" s="724" t="s">
        <v>44</v>
      </c>
      <c r="B2766" s="725"/>
      <c r="C2766" s="725"/>
      <c r="D2766" s="725"/>
      <c r="E2766" s="725"/>
      <c r="F2766" s="725"/>
      <c r="G2766" s="725"/>
      <c r="H2766" s="725"/>
      <c r="I2766" s="725"/>
      <c r="J2766" s="725"/>
      <c r="K2766" s="725"/>
      <c r="L2766" s="726"/>
      <c r="M2766" s="173">
        <f>SUM(M2759:M2765)</f>
        <v>3000</v>
      </c>
    </row>
    <row r="2767" spans="1:13" s="27" customFormat="1" ht="12.75">
      <c r="A2767" s="90"/>
      <c r="B2767" s="64"/>
      <c r="C2767" s="64"/>
      <c r="D2767" s="64"/>
      <c r="E2767" s="64"/>
      <c r="F2767" s="64"/>
      <c r="G2767" s="64"/>
      <c r="H2767" s="64"/>
      <c r="I2767" s="64"/>
      <c r="J2767" s="64"/>
      <c r="K2767" s="64"/>
      <c r="L2767" s="64"/>
      <c r="M2767" s="65"/>
    </row>
    <row r="2768" spans="1:13" s="10" customFormat="1" thickBot="1">
      <c r="A2768" s="91" t="s">
        <v>45</v>
      </c>
      <c r="B2768" s="92"/>
      <c r="C2768" s="92"/>
      <c r="D2768" s="92"/>
      <c r="E2768" s="92"/>
      <c r="F2768" s="92"/>
      <c r="G2768" s="92"/>
      <c r="H2768" s="92"/>
      <c r="I2768" s="92"/>
      <c r="J2768" s="92"/>
      <c r="K2768" s="92"/>
      <c r="L2768" s="92"/>
      <c r="M2768" s="93"/>
    </row>
    <row r="2769" spans="1:13" s="10" customFormat="1" ht="15.75">
      <c r="A2769" s="752" t="s">
        <v>33</v>
      </c>
      <c r="B2769" s="753"/>
      <c r="C2769" s="753"/>
      <c r="D2769" s="753"/>
      <c r="E2769" s="753"/>
      <c r="F2769" s="753"/>
      <c r="G2769" s="753"/>
      <c r="H2769" s="777"/>
      <c r="I2769" s="185" t="s">
        <v>35</v>
      </c>
      <c r="J2769" s="94" t="s">
        <v>36</v>
      </c>
      <c r="K2769" s="778" t="s">
        <v>46</v>
      </c>
      <c r="L2769" s="777"/>
      <c r="M2769" s="95" t="s">
        <v>41</v>
      </c>
    </row>
    <row r="2770" spans="1:13" s="10" customFormat="1" ht="15.75">
      <c r="A2770" s="738" t="s">
        <v>213</v>
      </c>
      <c r="B2770" s="739"/>
      <c r="C2770" s="739"/>
      <c r="D2770" s="739"/>
      <c r="E2770" s="739"/>
      <c r="F2770" s="739"/>
      <c r="G2770" s="739"/>
      <c r="H2770" s="740"/>
      <c r="I2770" s="53" t="s">
        <v>35</v>
      </c>
      <c r="J2770" s="98">
        <v>1</v>
      </c>
      <c r="K2770" s="741">
        <v>465000</v>
      </c>
      <c r="L2770" s="742"/>
      <c r="M2770" s="191">
        <f>+J2770*K2770</f>
        <v>465000</v>
      </c>
    </row>
    <row r="2771" spans="1:13" s="10" customFormat="1" ht="15.75">
      <c r="A2771" s="738" t="s">
        <v>212</v>
      </c>
      <c r="B2771" s="739"/>
      <c r="C2771" s="739"/>
      <c r="D2771" s="739"/>
      <c r="E2771" s="739"/>
      <c r="F2771" s="739"/>
      <c r="G2771" s="739"/>
      <c r="H2771" s="740"/>
      <c r="I2771" s="53" t="s">
        <v>53</v>
      </c>
      <c r="J2771" s="98">
        <v>445000</v>
      </c>
      <c r="K2771" s="741">
        <v>0.15</v>
      </c>
      <c r="L2771" s="742"/>
      <c r="M2771" s="171">
        <f>+J2771*K2771</f>
        <v>66750</v>
      </c>
    </row>
    <row r="2772" spans="1:13" s="10" customFormat="1" ht="15.75">
      <c r="A2772" s="738"/>
      <c r="B2772" s="739"/>
      <c r="C2772" s="739"/>
      <c r="D2772" s="739"/>
      <c r="E2772" s="739"/>
      <c r="F2772" s="739"/>
      <c r="G2772" s="739"/>
      <c r="H2772" s="740"/>
      <c r="I2772" s="53"/>
      <c r="J2772" s="98"/>
      <c r="K2772" s="741"/>
      <c r="L2772" s="742"/>
      <c r="M2772" s="171">
        <f>+J2772*K2772</f>
        <v>0</v>
      </c>
    </row>
    <row r="2773" spans="1:13" s="10" customFormat="1" ht="15.75">
      <c r="A2773" s="738"/>
      <c r="B2773" s="739"/>
      <c r="C2773" s="739"/>
      <c r="D2773" s="739"/>
      <c r="E2773" s="739"/>
      <c r="F2773" s="739"/>
      <c r="G2773" s="739"/>
      <c r="H2773" s="740"/>
      <c r="I2773" s="53"/>
      <c r="J2773" s="98"/>
      <c r="K2773" s="741"/>
      <c r="L2773" s="742"/>
      <c r="M2773" s="171">
        <f>+J2773*K2773</f>
        <v>0</v>
      </c>
    </row>
    <row r="2774" spans="1:13" s="10" customFormat="1" ht="15.75">
      <c r="A2774" s="738"/>
      <c r="B2774" s="739"/>
      <c r="C2774" s="739"/>
      <c r="D2774" s="739"/>
      <c r="E2774" s="739"/>
      <c r="F2774" s="739"/>
      <c r="G2774" s="739"/>
      <c r="H2774" s="740"/>
      <c r="I2774" s="53"/>
      <c r="J2774" s="98"/>
      <c r="K2774" s="741"/>
      <c r="L2774" s="742"/>
      <c r="M2774" s="171">
        <f>+J2774*K2774</f>
        <v>0</v>
      </c>
    </row>
    <row r="2775" spans="1:13" s="10" customFormat="1" thickBot="1">
      <c r="A2775" s="743"/>
      <c r="B2775" s="744"/>
      <c r="C2775" s="744"/>
      <c r="D2775" s="744"/>
      <c r="E2775" s="744"/>
      <c r="F2775" s="744"/>
      <c r="G2775" s="744"/>
      <c r="H2775" s="745"/>
      <c r="I2775" s="102"/>
      <c r="J2775" s="103"/>
      <c r="K2775" s="741"/>
      <c r="L2775" s="742"/>
      <c r="M2775" s="172"/>
    </row>
    <row r="2776" spans="1:13" s="10" customFormat="1" thickBot="1">
      <c r="A2776" s="724" t="s">
        <v>44</v>
      </c>
      <c r="B2776" s="725"/>
      <c r="C2776" s="725"/>
      <c r="D2776" s="725"/>
      <c r="E2776" s="725"/>
      <c r="F2776" s="725"/>
      <c r="G2776" s="725"/>
      <c r="H2776" s="725"/>
      <c r="I2776" s="725"/>
      <c r="J2776" s="725"/>
      <c r="K2776" s="725"/>
      <c r="L2776" s="726"/>
      <c r="M2776" s="192">
        <f>SUM(M2770:M2775)</f>
        <v>531750</v>
      </c>
    </row>
    <row r="2777" spans="1:13" s="27" customFormat="1" ht="12.75">
      <c r="A2777" s="63"/>
      <c r="B2777" s="64"/>
      <c r="C2777" s="64"/>
      <c r="D2777" s="64"/>
      <c r="E2777" s="64"/>
      <c r="F2777" s="64"/>
      <c r="G2777" s="64"/>
      <c r="H2777" s="64"/>
      <c r="I2777" s="64"/>
      <c r="J2777" s="64"/>
      <c r="K2777" s="64"/>
      <c r="L2777" s="64"/>
      <c r="M2777" s="65"/>
    </row>
    <row r="2778" spans="1:13" s="10" customFormat="1" thickBot="1">
      <c r="A2778" s="91" t="s">
        <v>47</v>
      </c>
      <c r="B2778" s="92"/>
      <c r="C2778" s="92"/>
      <c r="D2778" s="92"/>
      <c r="E2778" s="92"/>
      <c r="F2778" s="92"/>
      <c r="G2778" s="92"/>
      <c r="H2778" s="92"/>
      <c r="I2778" s="92"/>
      <c r="J2778" s="92"/>
      <c r="K2778" s="92"/>
      <c r="L2778" s="92"/>
      <c r="M2778" s="93"/>
    </row>
    <row r="2779" spans="1:13" s="10" customFormat="1" ht="15.75">
      <c r="A2779" s="727" t="s">
        <v>48</v>
      </c>
      <c r="B2779" s="728"/>
      <c r="C2779" s="728"/>
      <c r="D2779" s="728"/>
      <c r="E2779" s="728"/>
      <c r="F2779" s="729"/>
      <c r="G2779" s="106" t="s">
        <v>35</v>
      </c>
      <c r="H2779" s="107" t="s">
        <v>49</v>
      </c>
      <c r="I2779" s="108" t="s">
        <v>50</v>
      </c>
      <c r="J2779" s="106" t="s">
        <v>51</v>
      </c>
      <c r="K2779" s="730" t="s">
        <v>52</v>
      </c>
      <c r="L2779" s="729"/>
      <c r="M2779" s="109" t="s">
        <v>41</v>
      </c>
    </row>
    <row r="2780" spans="1:13" s="10" customFormat="1" ht="15.75">
      <c r="A2780" s="731" t="s">
        <v>159</v>
      </c>
      <c r="B2780" s="732"/>
      <c r="C2780" s="732"/>
      <c r="D2780" s="732"/>
      <c r="E2780" s="732"/>
      <c r="F2780" s="733"/>
      <c r="G2780" s="110">
        <v>1</v>
      </c>
      <c r="H2780" s="86">
        <v>1</v>
      </c>
      <c r="I2780" s="111">
        <v>1</v>
      </c>
      <c r="J2780" s="86">
        <f>+H2780*I2780</f>
        <v>1</v>
      </c>
      <c r="K2780" s="734">
        <v>30000</v>
      </c>
      <c r="L2780" s="735"/>
      <c r="M2780" s="112">
        <f>J2780*K2780</f>
        <v>30000</v>
      </c>
    </row>
    <row r="2781" spans="1:13" s="10" customFormat="1" ht="15.75">
      <c r="A2781" s="113"/>
      <c r="B2781" s="114"/>
      <c r="C2781" s="114"/>
      <c r="D2781" s="114"/>
      <c r="E2781" s="114"/>
      <c r="F2781" s="114"/>
      <c r="G2781" s="115"/>
      <c r="H2781" s="86"/>
      <c r="I2781" s="86"/>
      <c r="J2781" s="86"/>
      <c r="K2781" s="116"/>
      <c r="L2781" s="117"/>
      <c r="M2781" s="118"/>
    </row>
    <row r="2782" spans="1:13" s="10" customFormat="1" thickBot="1">
      <c r="A2782" s="181"/>
      <c r="B2782" s="182"/>
      <c r="C2782" s="182"/>
      <c r="D2782" s="182"/>
      <c r="E2782" s="182"/>
      <c r="F2782" s="182"/>
      <c r="G2782" s="119"/>
      <c r="H2782" s="119"/>
      <c r="I2782" s="119"/>
      <c r="J2782" s="119"/>
      <c r="K2782" s="736"/>
      <c r="L2782" s="737"/>
      <c r="M2782" s="120"/>
    </row>
    <row r="2783" spans="1:13" s="10" customFormat="1" thickBot="1">
      <c r="A2783" s="756" t="s">
        <v>44</v>
      </c>
      <c r="B2783" s="750"/>
      <c r="C2783" s="750"/>
      <c r="D2783" s="750"/>
      <c r="E2783" s="750"/>
      <c r="F2783" s="750"/>
      <c r="G2783" s="750"/>
      <c r="H2783" s="750"/>
      <c r="I2783" s="750"/>
      <c r="J2783" s="750"/>
      <c r="K2783" s="750"/>
      <c r="L2783" s="751"/>
      <c r="M2783" s="174">
        <f>SUM(M2780:M2782)</f>
        <v>30000</v>
      </c>
    </row>
    <row r="2784" spans="1:13" s="27" customFormat="1" ht="12.75">
      <c r="A2784" s="63"/>
      <c r="B2784" s="64"/>
      <c r="C2784" s="64"/>
      <c r="D2784" s="64"/>
      <c r="E2784" s="64"/>
      <c r="F2784" s="64"/>
      <c r="G2784" s="64"/>
      <c r="H2784" s="64"/>
      <c r="I2784" s="64"/>
      <c r="J2784" s="64"/>
      <c r="K2784" s="64"/>
      <c r="L2784" s="64"/>
      <c r="M2784" s="65"/>
    </row>
    <row r="2785" spans="1:13" s="10" customFormat="1" thickBot="1">
      <c r="A2785" s="91" t="s">
        <v>54</v>
      </c>
      <c r="B2785" s="92"/>
      <c r="C2785" s="92"/>
      <c r="D2785" s="92"/>
      <c r="E2785" s="92"/>
      <c r="F2785" s="92"/>
      <c r="G2785" s="92"/>
      <c r="H2785" s="92"/>
      <c r="I2785" s="92"/>
      <c r="J2785" s="92"/>
      <c r="K2785" s="92"/>
      <c r="L2785" s="92"/>
      <c r="M2785" s="93"/>
    </row>
    <row r="2786" spans="1:13" s="10" customFormat="1" ht="31.5">
      <c r="A2786" s="757" t="s">
        <v>55</v>
      </c>
      <c r="B2786" s="758"/>
      <c r="C2786" s="758"/>
      <c r="D2786" s="758"/>
      <c r="E2786" s="758"/>
      <c r="F2786" s="758"/>
      <c r="G2786" s="758"/>
      <c r="H2786" s="106" t="s">
        <v>56</v>
      </c>
      <c r="I2786" s="108" t="s">
        <v>57</v>
      </c>
      <c r="J2786" s="107" t="s">
        <v>58</v>
      </c>
      <c r="K2786" s="759" t="s">
        <v>40</v>
      </c>
      <c r="L2786" s="760"/>
      <c r="M2786" s="122" t="s">
        <v>41</v>
      </c>
    </row>
    <row r="2787" spans="1:13" s="10" customFormat="1" ht="15.75">
      <c r="A2787" s="761" t="s">
        <v>59</v>
      </c>
      <c r="B2787" s="762"/>
      <c r="C2787" s="762"/>
      <c r="D2787" s="762"/>
      <c r="E2787" s="762"/>
      <c r="F2787" s="762"/>
      <c r="G2787" s="763"/>
      <c r="H2787" s="123">
        <v>38918.91891891892</v>
      </c>
      <c r="I2787" s="124">
        <v>1.85</v>
      </c>
      <c r="J2787" s="125">
        <f>+H2787*I2787</f>
        <v>72000</v>
      </c>
      <c r="K2787" s="764">
        <v>2</v>
      </c>
      <c r="L2787" s="765"/>
      <c r="M2787" s="126">
        <f>J2787/K2787</f>
        <v>36000</v>
      </c>
    </row>
    <row r="2788" spans="1:13" s="10" customFormat="1" ht="15.75">
      <c r="A2788" s="761" t="s">
        <v>60</v>
      </c>
      <c r="B2788" s="762"/>
      <c r="C2788" s="762"/>
      <c r="D2788" s="762"/>
      <c r="E2788" s="762"/>
      <c r="F2788" s="762"/>
      <c r="G2788" s="763"/>
      <c r="H2788" s="123">
        <v>25945.945945945947</v>
      </c>
      <c r="I2788" s="124">
        <v>1.85</v>
      </c>
      <c r="J2788" s="125">
        <f>+H2788*I2788</f>
        <v>48000.000000000007</v>
      </c>
      <c r="K2788" s="764">
        <f>+K2787</f>
        <v>2</v>
      </c>
      <c r="L2788" s="765"/>
      <c r="M2788" s="126">
        <f>J2788/K2788</f>
        <v>24000.000000000004</v>
      </c>
    </row>
    <row r="2789" spans="1:13" s="10" customFormat="1" thickBot="1">
      <c r="A2789" s="748"/>
      <c r="B2789" s="749"/>
      <c r="C2789" s="749"/>
      <c r="D2789" s="749"/>
      <c r="E2789" s="749"/>
      <c r="F2789" s="749"/>
      <c r="G2789" s="749"/>
      <c r="H2789" s="119"/>
      <c r="I2789" s="119"/>
      <c r="J2789" s="119"/>
      <c r="K2789" s="736"/>
      <c r="L2789" s="737"/>
      <c r="M2789" s="120"/>
    </row>
    <row r="2790" spans="1:13" s="10" customFormat="1" thickBot="1">
      <c r="A2790" s="724" t="s">
        <v>44</v>
      </c>
      <c r="B2790" s="725"/>
      <c r="C2790" s="725"/>
      <c r="D2790" s="725"/>
      <c r="E2790" s="725"/>
      <c r="F2790" s="725"/>
      <c r="G2790" s="725"/>
      <c r="H2790" s="750"/>
      <c r="I2790" s="750"/>
      <c r="J2790" s="750"/>
      <c r="K2790" s="750"/>
      <c r="L2790" s="751"/>
      <c r="M2790" s="174">
        <f>SUM(M2787:M2789)</f>
        <v>60000</v>
      </c>
    </row>
    <row r="2791" spans="1:13" s="27" customFormat="1" ht="13.5" thickBot="1">
      <c r="A2791" s="63"/>
      <c r="B2791" s="64"/>
      <c r="C2791" s="64"/>
      <c r="D2791" s="64"/>
      <c r="E2791" s="64"/>
      <c r="F2791" s="64"/>
      <c r="G2791" s="64"/>
      <c r="H2791" s="64"/>
      <c r="I2791" s="64"/>
      <c r="J2791" s="64"/>
      <c r="K2791" s="64"/>
      <c r="L2791" s="64"/>
      <c r="M2791" s="65"/>
    </row>
    <row r="2792" spans="1:13" s="10" customFormat="1" thickBot="1">
      <c r="A2792" s="724" t="s">
        <v>61</v>
      </c>
      <c r="B2792" s="725"/>
      <c r="C2792" s="725"/>
      <c r="D2792" s="725"/>
      <c r="E2792" s="725"/>
      <c r="F2792" s="725"/>
      <c r="G2792" s="725"/>
      <c r="H2792" s="725"/>
      <c r="I2792" s="725"/>
      <c r="J2792" s="725"/>
      <c r="K2792" s="725"/>
      <c r="L2792" s="726"/>
      <c r="M2792" s="175">
        <f>M2766+M2776+M2783+M2790</f>
        <v>624750</v>
      </c>
    </row>
    <row r="2793" spans="1:13" s="27" customFormat="1" ht="12.75">
      <c r="A2793" s="63"/>
      <c r="B2793" s="64"/>
      <c r="C2793" s="64"/>
      <c r="D2793" s="64"/>
      <c r="E2793" s="64"/>
      <c r="F2793" s="64"/>
      <c r="G2793" s="64"/>
      <c r="H2793" s="64"/>
      <c r="I2793" s="64"/>
      <c r="J2793" s="64"/>
      <c r="K2793" s="64"/>
      <c r="L2793" s="64"/>
      <c r="M2793" s="65"/>
    </row>
    <row r="2794" spans="1:13" s="10" customFormat="1" thickBot="1">
      <c r="A2794" s="91" t="s">
        <v>62</v>
      </c>
      <c r="B2794" s="92"/>
      <c r="C2794" s="92"/>
      <c r="D2794" s="92"/>
      <c r="E2794" s="92"/>
      <c r="F2794" s="92"/>
      <c r="G2794" s="92"/>
      <c r="H2794" s="92"/>
      <c r="I2794" s="92"/>
      <c r="J2794" s="92"/>
      <c r="K2794" s="92"/>
      <c r="L2794" s="92"/>
      <c r="M2794" s="93"/>
    </row>
    <row r="2795" spans="1:13" s="10" customFormat="1" ht="15.75">
      <c r="A2795" s="752" t="s">
        <v>63</v>
      </c>
      <c r="B2795" s="753"/>
      <c r="C2795" s="753"/>
      <c r="D2795" s="753"/>
      <c r="E2795" s="753"/>
      <c r="F2795" s="753"/>
      <c r="G2795" s="753"/>
      <c r="H2795" s="183"/>
      <c r="I2795" s="184"/>
      <c r="J2795" s="128" t="s">
        <v>64</v>
      </c>
      <c r="K2795" s="754" t="s">
        <v>65</v>
      </c>
      <c r="L2795" s="755"/>
      <c r="M2795" s="129"/>
    </row>
    <row r="2796" spans="1:13" s="10" customFormat="1" ht="15.75">
      <c r="A2796" s="718" t="s">
        <v>66</v>
      </c>
      <c r="B2796" s="719"/>
      <c r="C2796" s="719"/>
      <c r="D2796" s="719"/>
      <c r="E2796" s="719"/>
      <c r="F2796" s="719"/>
      <c r="G2796" s="719"/>
      <c r="H2796" s="130"/>
      <c r="I2796" s="131"/>
      <c r="J2796" s="132">
        <v>0.25</v>
      </c>
      <c r="K2796" s="720">
        <f>M2792*J2796</f>
        <v>156187.5</v>
      </c>
      <c r="L2796" s="721"/>
      <c r="M2796" s="133"/>
    </row>
    <row r="2797" spans="1:13" s="10" customFormat="1" ht="15.75">
      <c r="A2797" s="134" t="s">
        <v>67</v>
      </c>
      <c r="B2797" s="135"/>
      <c r="C2797" s="135"/>
      <c r="D2797" s="135"/>
      <c r="E2797" s="135"/>
      <c r="F2797" s="135"/>
      <c r="G2797" s="135"/>
      <c r="H2797" s="130"/>
      <c r="I2797" s="131"/>
      <c r="J2797" s="132">
        <v>0</v>
      </c>
      <c r="K2797" s="720">
        <f>M2792*J2797</f>
        <v>0</v>
      </c>
      <c r="L2797" s="721"/>
      <c r="M2797" s="133"/>
    </row>
    <row r="2798" spans="1:13" s="10" customFormat="1" thickBot="1">
      <c r="A2798" s="136" t="s">
        <v>68</v>
      </c>
      <c r="B2798" s="137"/>
      <c r="C2798" s="137"/>
      <c r="D2798" s="137"/>
      <c r="E2798" s="137"/>
      <c r="F2798" s="137"/>
      <c r="G2798" s="137"/>
      <c r="H2798" s="138"/>
      <c r="I2798" s="139"/>
      <c r="J2798" s="140">
        <v>0.05</v>
      </c>
      <c r="K2798" s="722">
        <f>M2792*J2798</f>
        <v>31237.5</v>
      </c>
      <c r="L2798" s="723"/>
      <c r="M2798" s="133"/>
    </row>
    <row r="2799" spans="1:13" s="10" customFormat="1" thickBot="1">
      <c r="A2799" s="724" t="s">
        <v>44</v>
      </c>
      <c r="B2799" s="725"/>
      <c r="C2799" s="725"/>
      <c r="D2799" s="725"/>
      <c r="E2799" s="725"/>
      <c r="F2799" s="725"/>
      <c r="G2799" s="725"/>
      <c r="H2799" s="725"/>
      <c r="I2799" s="725"/>
      <c r="J2799" s="725"/>
      <c r="K2799" s="725"/>
      <c r="L2799" s="726"/>
      <c r="M2799" s="141">
        <f>K2796+K2797+K2798</f>
        <v>187425</v>
      </c>
    </row>
    <row r="2800" spans="1:13" s="27" customFormat="1" ht="13.5" thickBot="1">
      <c r="A2800" s="63"/>
      <c r="B2800" s="64"/>
      <c r="C2800" s="64"/>
      <c r="D2800" s="64"/>
      <c r="E2800" s="64"/>
      <c r="F2800" s="64"/>
      <c r="G2800" s="64"/>
      <c r="H2800" s="64"/>
      <c r="I2800" s="64"/>
      <c r="J2800" s="64"/>
      <c r="K2800" s="64"/>
      <c r="L2800" s="64"/>
      <c r="M2800" s="65"/>
    </row>
    <row r="2801" spans="1:13" s="10" customFormat="1" thickBot="1">
      <c r="A2801" s="724" t="s">
        <v>69</v>
      </c>
      <c r="B2801" s="725"/>
      <c r="C2801" s="725"/>
      <c r="D2801" s="725"/>
      <c r="E2801" s="725"/>
      <c r="F2801" s="725"/>
      <c r="G2801" s="725"/>
      <c r="H2801" s="725"/>
      <c r="I2801" s="725"/>
      <c r="J2801" s="725"/>
      <c r="K2801" s="725"/>
      <c r="L2801" s="726"/>
      <c r="M2801" s="142">
        <f>M2792+M2799</f>
        <v>812175</v>
      </c>
    </row>
    <row r="2802" spans="1:13" s="10" customFormat="1" ht="15.75">
      <c r="A2802" s="143"/>
      <c r="B2802" s="144"/>
      <c r="C2802" s="144"/>
      <c r="D2802" s="144"/>
      <c r="E2802" s="144"/>
      <c r="F2802" s="144"/>
      <c r="G2802" s="144"/>
      <c r="H2802" s="144"/>
      <c r="I2802" s="144"/>
      <c r="J2802" s="144"/>
      <c r="K2802" s="144"/>
      <c r="L2802" s="144"/>
      <c r="M2802" s="145"/>
    </row>
    <row r="2803" spans="1:13" s="10" customFormat="1" ht="15.75">
      <c r="A2803" s="146"/>
      <c r="B2803" s="35"/>
      <c r="C2803" s="35"/>
      <c r="D2803" s="35"/>
      <c r="E2803" s="35"/>
      <c r="F2803" s="35"/>
      <c r="G2803" s="35"/>
      <c r="H2803" s="35"/>
      <c r="I2803" s="35"/>
      <c r="J2803" s="35"/>
      <c r="K2803" s="35"/>
      <c r="L2803" s="35"/>
      <c r="M2803" s="37"/>
    </row>
    <row r="2804" spans="1:13" s="10" customFormat="1" ht="15.75">
      <c r="A2804" s="146"/>
      <c r="B2804" s="35"/>
      <c r="C2804" s="35"/>
      <c r="D2804" s="46" t="s">
        <v>70</v>
      </c>
      <c r="E2804" s="46"/>
      <c r="F2804" s="46"/>
      <c r="G2804" s="46"/>
      <c r="H2804" s="46"/>
      <c r="I2804" s="46"/>
      <c r="J2804" s="35"/>
      <c r="K2804" s="35"/>
      <c r="L2804" s="35"/>
      <c r="M2804" s="37"/>
    </row>
    <row r="2805" spans="1:13" s="10" customFormat="1" ht="15.75">
      <c r="A2805" s="146"/>
      <c r="B2805" s="35"/>
      <c r="C2805" s="35"/>
      <c r="D2805" s="35" t="s">
        <v>71</v>
      </c>
      <c r="E2805" s="35"/>
      <c r="F2805" s="35"/>
      <c r="G2805" s="35"/>
      <c r="H2805" s="35"/>
      <c r="I2805" s="35"/>
      <c r="J2805" s="35"/>
      <c r="K2805" s="35"/>
      <c r="L2805" s="35"/>
      <c r="M2805" s="37"/>
    </row>
    <row r="2806" spans="1:13" s="10" customFormat="1" ht="15.75">
      <c r="A2806" s="146"/>
      <c r="B2806" s="35"/>
      <c r="C2806" s="35"/>
      <c r="D2806" s="35" t="s">
        <v>72</v>
      </c>
      <c r="E2806" s="35"/>
      <c r="F2806" s="35"/>
      <c r="G2806" s="35"/>
      <c r="H2806" s="35"/>
      <c r="I2806" s="35"/>
      <c r="J2806" s="35"/>
      <c r="K2806" s="35"/>
      <c r="L2806" s="35"/>
      <c r="M2806" s="37"/>
    </row>
    <row r="2807" spans="1:13" s="10" customFormat="1" ht="15.75">
      <c r="A2807" s="146"/>
      <c r="B2807" s="35"/>
      <c r="C2807" s="35"/>
      <c r="D2807" s="35" t="s">
        <v>73</v>
      </c>
      <c r="E2807" s="35"/>
      <c r="F2807" s="35"/>
      <c r="G2807" s="35"/>
      <c r="H2807" s="35"/>
      <c r="I2807" s="35"/>
      <c r="J2807" s="35"/>
      <c r="K2807" s="35"/>
      <c r="L2807" s="35"/>
      <c r="M2807" s="37"/>
    </row>
    <row r="2808" spans="1:13" s="27" customFormat="1" ht="13.5" thickBot="1">
      <c r="A2808" s="147"/>
      <c r="B2808" s="148"/>
      <c r="C2808" s="148"/>
      <c r="D2808" s="148"/>
      <c r="E2808" s="148" t="s">
        <v>74</v>
      </c>
      <c r="F2808" s="148"/>
      <c r="G2808" s="148"/>
      <c r="H2808" s="148"/>
      <c r="I2808" s="148"/>
      <c r="J2808" s="148"/>
      <c r="K2808" s="148"/>
      <c r="L2808" s="148"/>
      <c r="M2808" s="149"/>
    </row>
    <row r="2809" spans="1:13" s="10" customFormat="1" ht="15.75">
      <c r="A2809" s="150" t="s">
        <v>75</v>
      </c>
      <c r="B2809" s="151"/>
      <c r="C2809" s="151"/>
      <c r="D2809" s="151"/>
      <c r="E2809" s="151"/>
      <c r="F2809" s="151"/>
      <c r="G2809" s="151"/>
      <c r="H2809" s="151"/>
      <c r="I2809" s="151"/>
      <c r="J2809" s="151"/>
      <c r="K2809" s="151"/>
      <c r="L2809" s="151"/>
      <c r="M2809" s="152"/>
    </row>
    <row r="2810" spans="1:13" s="10" customFormat="1" ht="15.75">
      <c r="A2810" s="153"/>
      <c r="B2810" s="154"/>
      <c r="C2810" s="154"/>
      <c r="D2810" s="154"/>
      <c r="E2810" s="154"/>
      <c r="F2810" s="154"/>
      <c r="G2810" s="154"/>
      <c r="H2810" s="154"/>
      <c r="I2810" s="154"/>
      <c r="J2810" s="154"/>
      <c r="K2810" s="154"/>
      <c r="L2810" s="154"/>
      <c r="M2810" s="155"/>
    </row>
    <row r="2811" spans="1:13" s="10" customFormat="1" ht="15.75">
      <c r="A2811" s="153"/>
      <c r="B2811" s="154"/>
      <c r="C2811" s="154"/>
      <c r="D2811" s="154"/>
      <c r="E2811" s="154"/>
      <c r="F2811" s="154"/>
      <c r="G2811" s="154"/>
      <c r="H2811" s="154"/>
      <c r="I2811" s="154"/>
      <c r="J2811" s="154"/>
      <c r="K2811" s="154"/>
      <c r="L2811" s="154"/>
      <c r="M2811" s="155"/>
    </row>
    <row r="2812" spans="1:13" s="10" customFormat="1" ht="15.75">
      <c r="A2812" s="153"/>
      <c r="B2812" s="154"/>
      <c r="C2812" s="154"/>
      <c r="D2812" s="154"/>
      <c r="E2812" s="154"/>
      <c r="F2812" s="154"/>
      <c r="G2812" s="154"/>
      <c r="H2812" s="154"/>
      <c r="I2812" s="154"/>
      <c r="J2812" s="154"/>
      <c r="K2812" s="154"/>
      <c r="L2812" s="154"/>
      <c r="M2812" s="155"/>
    </row>
    <row r="2813" spans="1:13" s="10" customFormat="1" thickBot="1">
      <c r="A2813" s="156"/>
      <c r="B2813" s="157"/>
      <c r="C2813" s="157"/>
      <c r="D2813" s="157"/>
      <c r="E2813" s="157"/>
      <c r="F2813" s="157"/>
      <c r="G2813" s="157"/>
      <c r="H2813" s="157"/>
      <c r="I2813" s="157"/>
      <c r="J2813" s="157"/>
      <c r="K2813" s="157"/>
      <c r="L2813" s="157"/>
      <c r="M2813" s="158"/>
    </row>
    <row r="2814" spans="1:13" s="27" customFormat="1" ht="12.75">
      <c r="A2814" s="147"/>
      <c r="B2814" s="148"/>
      <c r="C2814" s="148"/>
      <c r="D2814" s="148"/>
      <c r="E2814" s="148"/>
      <c r="F2814" s="148"/>
      <c r="G2814" s="148"/>
      <c r="H2814" s="148"/>
      <c r="I2814" s="148"/>
      <c r="J2814" s="148"/>
      <c r="K2814" s="148"/>
      <c r="L2814" s="148"/>
      <c r="M2814" s="149"/>
    </row>
    <row r="2815" spans="1:13" s="10" customFormat="1" ht="15.75">
      <c r="A2815" s="159" t="s">
        <v>76</v>
      </c>
      <c r="B2815" s="55"/>
      <c r="C2815" s="55"/>
      <c r="D2815" s="55"/>
      <c r="E2815" s="55"/>
      <c r="F2815" s="55"/>
      <c r="G2815" s="55"/>
      <c r="H2815" s="55"/>
      <c r="I2815" s="55"/>
      <c r="J2815" s="55"/>
      <c r="K2815" s="55"/>
      <c r="L2815" s="55"/>
      <c r="M2815" s="58"/>
    </row>
    <row r="2816" spans="1:13" s="10" customFormat="1" ht="15.75">
      <c r="A2816" s="708" t="s">
        <v>77</v>
      </c>
      <c r="B2816" s="709"/>
      <c r="C2816" s="709"/>
      <c r="D2816" s="709"/>
      <c r="E2816" s="709"/>
      <c r="F2816" s="709"/>
      <c r="G2816" s="709"/>
      <c r="H2816" s="709"/>
      <c r="I2816" s="709"/>
      <c r="J2816" s="709"/>
      <c r="K2816" s="709"/>
      <c r="L2816" s="709"/>
      <c r="M2816" s="710"/>
    </row>
    <row r="2817" spans="1:13" s="10" customFormat="1" ht="15.75">
      <c r="A2817" s="708"/>
      <c r="B2817" s="709"/>
      <c r="C2817" s="709"/>
      <c r="D2817" s="709"/>
      <c r="E2817" s="709"/>
      <c r="F2817" s="709"/>
      <c r="G2817" s="709"/>
      <c r="H2817" s="709"/>
      <c r="I2817" s="709"/>
      <c r="J2817" s="709"/>
      <c r="K2817" s="709"/>
      <c r="L2817" s="709"/>
      <c r="M2817" s="710"/>
    </row>
    <row r="2818" spans="1:13" s="10" customFormat="1" ht="15.75">
      <c r="A2818" s="711" t="s">
        <v>78</v>
      </c>
      <c r="B2818" s="712"/>
      <c r="C2818" s="712"/>
      <c r="D2818" s="712"/>
      <c r="E2818" s="712"/>
      <c r="F2818" s="712"/>
      <c r="G2818" s="712"/>
      <c r="H2818" s="712"/>
      <c r="I2818" s="712"/>
      <c r="J2818" s="712"/>
      <c r="K2818" s="712"/>
      <c r="L2818" s="712"/>
      <c r="M2818" s="713"/>
    </row>
    <row r="2819" spans="1:13" s="10" customFormat="1" ht="15.75">
      <c r="A2819" s="711"/>
      <c r="B2819" s="712"/>
      <c r="C2819" s="712"/>
      <c r="D2819" s="712"/>
      <c r="E2819" s="712"/>
      <c r="F2819" s="712"/>
      <c r="G2819" s="712"/>
      <c r="H2819" s="712"/>
      <c r="I2819" s="712"/>
      <c r="J2819" s="712"/>
      <c r="K2819" s="712"/>
      <c r="L2819" s="712"/>
      <c r="M2819" s="713"/>
    </row>
    <row r="2820" spans="1:13" s="10" customFormat="1" ht="15.75">
      <c r="A2820" s="178"/>
      <c r="B2820" s="179"/>
      <c r="C2820" s="179"/>
      <c r="D2820" s="179"/>
      <c r="E2820" s="179"/>
      <c r="F2820" s="179"/>
      <c r="G2820" s="179"/>
      <c r="H2820" s="179"/>
      <c r="I2820" s="179"/>
      <c r="J2820" s="179"/>
      <c r="K2820" s="179"/>
      <c r="L2820" s="179"/>
      <c r="M2820" s="180"/>
    </row>
    <row r="2821" spans="1:13" s="10" customFormat="1" ht="15.75">
      <c r="A2821" s="159"/>
      <c r="B2821" s="55"/>
      <c r="C2821" s="55"/>
      <c r="D2821" s="55"/>
      <c r="E2821" s="55"/>
      <c r="F2821" s="55"/>
      <c r="G2821" s="55"/>
      <c r="H2821" s="55"/>
      <c r="I2821" s="55"/>
      <c r="J2821" s="55"/>
      <c r="K2821" s="55"/>
      <c r="L2821" s="55"/>
      <c r="M2821" s="58"/>
    </row>
    <row r="2822" spans="1:13" s="10" customFormat="1" ht="15.75">
      <c r="A2822" s="146"/>
      <c r="B2822" s="35"/>
      <c r="C2822" s="35"/>
      <c r="D2822" s="35" t="s">
        <v>70</v>
      </c>
      <c r="E2822" s="46"/>
      <c r="F2822" s="46"/>
      <c r="G2822" s="35"/>
      <c r="H2822" s="35"/>
      <c r="I2822" s="35"/>
      <c r="J2822" s="35"/>
      <c r="K2822" s="35"/>
      <c r="L2822" s="35"/>
      <c r="M2822" s="37"/>
    </row>
    <row r="2823" spans="1:13" s="10" customFormat="1" ht="15.75">
      <c r="A2823" s="146"/>
      <c r="B2823" s="35"/>
      <c r="C2823" s="35"/>
      <c r="D2823" s="160" t="s">
        <v>71</v>
      </c>
      <c r="E2823" s="35"/>
      <c r="F2823" s="35"/>
      <c r="G2823" s="160"/>
      <c r="H2823" s="160"/>
      <c r="I2823" s="160"/>
      <c r="J2823" s="35"/>
      <c r="K2823" s="35"/>
      <c r="L2823" s="35"/>
      <c r="M2823" s="37"/>
    </row>
    <row r="2824" spans="1:13" s="10" customFormat="1" ht="15.75">
      <c r="A2824" s="146"/>
      <c r="B2824" s="35"/>
      <c r="C2824" s="35"/>
      <c r="D2824" s="161" t="s">
        <v>79</v>
      </c>
      <c r="E2824" s="35"/>
      <c r="F2824" s="35"/>
      <c r="G2824" s="161"/>
      <c r="H2824" s="161"/>
      <c r="I2824" s="161"/>
      <c r="J2824" s="35"/>
      <c r="K2824" s="35"/>
      <c r="L2824" s="35"/>
      <c r="M2824" s="37"/>
    </row>
    <row r="2825" spans="1:13" s="10" customFormat="1" ht="15.75">
      <c r="A2825" s="162"/>
      <c r="B2825" s="55"/>
      <c r="C2825" s="55"/>
      <c r="D2825" s="35" t="s">
        <v>73</v>
      </c>
      <c r="E2825" s="35"/>
      <c r="F2825" s="35"/>
      <c r="G2825" s="35"/>
      <c r="H2825" s="35"/>
      <c r="I2825" s="35"/>
      <c r="J2825" s="55"/>
      <c r="K2825" s="55"/>
      <c r="L2825" s="55"/>
      <c r="M2825" s="58"/>
    </row>
    <row r="2826" spans="1:13" s="27" customFormat="1" ht="12.75">
      <c r="A2826" s="163"/>
      <c r="B2826" s="50"/>
      <c r="C2826" s="50"/>
      <c r="D2826" s="50"/>
      <c r="E2826" s="148"/>
      <c r="F2826" s="148"/>
      <c r="G2826" s="148"/>
      <c r="H2826" s="148"/>
      <c r="I2826" s="148"/>
      <c r="J2826" s="50"/>
      <c r="K2826" s="50"/>
      <c r="L2826" s="50"/>
      <c r="M2826" s="51"/>
    </row>
    <row r="2827" spans="1:13" s="167" customFormat="1" ht="12.75">
      <c r="A2827" s="164" t="s">
        <v>80</v>
      </c>
      <c r="B2827" s="165"/>
      <c r="C2827" s="165"/>
      <c r="D2827" s="166"/>
      <c r="E2827" s="166"/>
      <c r="F2827" s="166"/>
      <c r="G2827" s="166"/>
      <c r="H2827" s="166"/>
      <c r="I2827" s="714"/>
      <c r="J2827" s="714"/>
      <c r="K2827" s="714"/>
      <c r="L2827" s="714"/>
      <c r="M2827" s="715"/>
    </row>
    <row r="2828" spans="1:13" s="167" customFormat="1" ht="13.5" thickBot="1">
      <c r="A2828" s="168" t="s">
        <v>81</v>
      </c>
      <c r="B2828" s="169"/>
      <c r="C2828" s="169"/>
      <c r="D2828" s="170"/>
      <c r="E2828" s="170"/>
      <c r="F2828" s="170"/>
      <c r="G2828" s="170"/>
      <c r="H2828" s="170"/>
      <c r="I2828" s="716"/>
      <c r="J2828" s="716"/>
      <c r="K2828" s="716"/>
      <c r="L2828" s="716"/>
      <c r="M2828" s="717"/>
    </row>
    <row r="2829" spans="1:13">
      <c r="A2829" s="803"/>
      <c r="B2829" s="804"/>
      <c r="C2829" s="809"/>
      <c r="D2829" s="809"/>
      <c r="E2829" s="809"/>
      <c r="F2829" s="809"/>
      <c r="G2829" s="809"/>
      <c r="H2829" s="809"/>
      <c r="I2829" s="810"/>
      <c r="J2829" s="811" t="s">
        <v>7</v>
      </c>
      <c r="K2829" s="813"/>
      <c r="L2829" s="814"/>
      <c r="M2829" s="815"/>
    </row>
    <row r="2830" spans="1:13">
      <c r="A2830" s="805"/>
      <c r="B2830" s="806"/>
      <c r="C2830" s="819" t="s">
        <v>8</v>
      </c>
      <c r="D2830" s="819"/>
      <c r="E2830" s="819"/>
      <c r="F2830" s="819"/>
      <c r="G2830" s="819"/>
      <c r="H2830" s="819"/>
      <c r="I2830" s="820"/>
      <c r="J2830" s="812"/>
      <c r="K2830" s="816"/>
      <c r="L2830" s="817"/>
      <c r="M2830" s="818"/>
    </row>
    <row r="2831" spans="1:13">
      <c r="A2831" s="805"/>
      <c r="B2831" s="806"/>
      <c r="C2831" s="819" t="s">
        <v>0</v>
      </c>
      <c r="D2831" s="819"/>
      <c r="E2831" s="819"/>
      <c r="F2831" s="819"/>
      <c r="G2831" s="819"/>
      <c r="H2831" s="819"/>
      <c r="I2831" s="820"/>
      <c r="J2831" s="821" t="s">
        <v>9</v>
      </c>
      <c r="K2831" s="833"/>
      <c r="L2831" s="834"/>
      <c r="M2831" s="835"/>
    </row>
    <row r="2832" spans="1:13">
      <c r="A2832" s="805"/>
      <c r="B2832" s="806"/>
      <c r="C2832" s="819" t="s">
        <v>10</v>
      </c>
      <c r="D2832" s="819"/>
      <c r="E2832" s="819"/>
      <c r="F2832" s="819"/>
      <c r="G2832" s="819"/>
      <c r="H2832" s="819"/>
      <c r="I2832" s="820"/>
      <c r="J2832" s="822"/>
      <c r="K2832" s="836"/>
      <c r="L2832" s="837"/>
      <c r="M2832" s="838"/>
    </row>
    <row r="2833" spans="1:13">
      <c r="A2833" s="805"/>
      <c r="B2833" s="806"/>
      <c r="C2833" s="819" t="s">
        <v>11</v>
      </c>
      <c r="D2833" s="819"/>
      <c r="E2833" s="819"/>
      <c r="F2833" s="819"/>
      <c r="G2833" s="819"/>
      <c r="H2833" s="819"/>
      <c r="I2833" s="820"/>
      <c r="J2833" s="821" t="s">
        <v>12</v>
      </c>
      <c r="K2833" s="840"/>
      <c r="L2833" s="840" t="s">
        <v>13</v>
      </c>
      <c r="M2833" s="842"/>
    </row>
    <row r="2834" spans="1:13" ht="17.25" thickBot="1">
      <c r="A2834" s="807"/>
      <c r="B2834" s="808"/>
      <c r="C2834" s="2"/>
      <c r="D2834" s="2"/>
      <c r="E2834" s="2"/>
      <c r="F2834" s="2"/>
      <c r="G2834" s="2"/>
      <c r="H2834" s="2"/>
      <c r="I2834" s="3"/>
      <c r="J2834" s="839"/>
      <c r="K2834" s="841"/>
      <c r="L2834" s="841"/>
      <c r="M2834" s="843"/>
    </row>
    <row r="2835" spans="1:13" s="10" customFormat="1" ht="15.75">
      <c r="A2835" s="4"/>
      <c r="B2835" s="5"/>
      <c r="C2835" s="5"/>
      <c r="D2835" s="5"/>
      <c r="E2835" s="5"/>
      <c r="F2835" s="5"/>
      <c r="G2835" s="6"/>
      <c r="H2835" s="5"/>
      <c r="I2835" s="5"/>
      <c r="J2835" s="7" t="s">
        <v>14</v>
      </c>
      <c r="K2835" s="8"/>
      <c r="L2835" s="8"/>
      <c r="M2835" s="9"/>
    </row>
    <row r="2836" spans="1:13" s="10" customFormat="1" ht="15.75">
      <c r="A2836" s="11"/>
      <c r="B2836" s="12"/>
      <c r="C2836" s="12"/>
      <c r="D2836" s="12"/>
      <c r="E2836" s="12"/>
      <c r="F2836" s="12"/>
      <c r="G2836" s="13"/>
      <c r="H2836" s="12"/>
      <c r="I2836" s="12"/>
      <c r="J2836" s="14"/>
      <c r="K2836" s="15" t="s">
        <v>15</v>
      </c>
      <c r="L2836" s="15" t="s">
        <v>16</v>
      </c>
      <c r="M2836" s="16" t="s">
        <v>17</v>
      </c>
    </row>
    <row r="2837" spans="1:13" s="10" customFormat="1" ht="15.75">
      <c r="A2837" s="823" t="s">
        <v>18</v>
      </c>
      <c r="B2837" s="824"/>
      <c r="C2837" s="824"/>
      <c r="D2837" s="824"/>
      <c r="E2837" s="12" t="s">
        <v>19</v>
      </c>
      <c r="F2837" s="12"/>
      <c r="G2837" s="17"/>
      <c r="H2837" s="825" t="s">
        <v>20</v>
      </c>
      <c r="I2837" s="825"/>
      <c r="J2837" s="18" t="s">
        <v>19</v>
      </c>
      <c r="K2837" s="15"/>
      <c r="L2837" s="15"/>
      <c r="M2837" s="16"/>
    </row>
    <row r="2838" spans="1:13" s="10" customFormat="1" ht="15.75">
      <c r="A2838" s="19" t="s">
        <v>21</v>
      </c>
      <c r="B2838" s="20"/>
      <c r="C2838" s="826"/>
      <c r="D2838" s="826"/>
      <c r="E2838" s="187"/>
      <c r="F2838" s="21"/>
      <c r="G2838" s="20"/>
      <c r="H2838" s="17"/>
      <c r="I2838" s="22" t="s">
        <v>22</v>
      </c>
      <c r="J2838" s="23"/>
      <c r="K2838" s="187"/>
      <c r="L2838" s="187"/>
      <c r="M2838" s="24"/>
    </row>
    <row r="2839" spans="1:13" s="27" customFormat="1" ht="13.5" thickBot="1">
      <c r="A2839" s="25"/>
      <c r="B2839" s="26"/>
      <c r="C2839" s="188"/>
      <c r="D2839" s="188"/>
      <c r="E2839" s="188"/>
      <c r="F2839" s="188"/>
      <c r="G2839" s="26"/>
      <c r="H2839" s="188"/>
      <c r="I2839" s="26"/>
      <c r="J2839" s="188"/>
      <c r="K2839" s="827"/>
      <c r="L2839" s="827"/>
      <c r="M2839" s="828"/>
    </row>
    <row r="2840" spans="1:13" s="27" customFormat="1" ht="12.75">
      <c r="A2840" s="28"/>
      <c r="B2840" s="29"/>
      <c r="C2840" s="29"/>
      <c r="D2840" s="29"/>
      <c r="E2840" s="29"/>
      <c r="F2840" s="29"/>
      <c r="G2840" s="29"/>
      <c r="H2840" s="29"/>
      <c r="I2840" s="29"/>
      <c r="J2840" s="29"/>
      <c r="K2840" s="29"/>
      <c r="L2840" s="29"/>
      <c r="M2840" s="30"/>
    </row>
    <row r="2841" spans="1:13" s="10" customFormat="1" ht="15.75">
      <c r="A2841" s="31" t="s">
        <v>23</v>
      </c>
      <c r="B2841" s="32"/>
      <c r="C2841" s="33" t="s">
        <v>13</v>
      </c>
      <c r="D2841" s="34"/>
      <c r="E2841" s="35"/>
      <c r="F2841" s="35"/>
      <c r="G2841" s="36"/>
      <c r="H2841" s="36"/>
      <c r="I2841" s="36"/>
      <c r="J2841" s="36"/>
      <c r="K2841" s="36"/>
      <c r="L2841" s="36"/>
      <c r="M2841" s="37"/>
    </row>
    <row r="2842" spans="1:13" s="10" customFormat="1" ht="15.75">
      <c r="A2842" s="38" t="s">
        <v>24</v>
      </c>
      <c r="B2842" s="39"/>
      <c r="C2842" s="829" t="e">
        <f>+C2741</f>
        <v>#REF!</v>
      </c>
      <c r="D2842" s="829"/>
      <c r="E2842" s="829"/>
      <c r="F2842" s="829"/>
      <c r="G2842" s="829"/>
      <c r="H2842" s="829"/>
      <c r="I2842" s="829"/>
      <c r="J2842" s="829"/>
      <c r="K2842" s="829"/>
      <c r="L2842" s="829"/>
      <c r="M2842" s="830"/>
    </row>
    <row r="2843" spans="1:13" s="10" customFormat="1" ht="15.75">
      <c r="A2843" s="38"/>
      <c r="B2843" s="39"/>
      <c r="C2843" s="829"/>
      <c r="D2843" s="829"/>
      <c r="E2843" s="829"/>
      <c r="F2843" s="829"/>
      <c r="G2843" s="829"/>
      <c r="H2843" s="829"/>
      <c r="I2843" s="829"/>
      <c r="J2843" s="829"/>
      <c r="K2843" s="829"/>
      <c r="L2843" s="829"/>
      <c r="M2843" s="830"/>
    </row>
    <row r="2844" spans="1:13" s="27" customFormat="1" ht="12.75">
      <c r="A2844" s="40"/>
      <c r="B2844" s="41"/>
      <c r="C2844" s="42"/>
      <c r="D2844" s="42"/>
      <c r="E2844" s="42"/>
      <c r="F2844" s="42"/>
      <c r="G2844" s="42"/>
      <c r="H2844" s="42"/>
      <c r="I2844" s="42"/>
      <c r="J2844" s="42"/>
      <c r="K2844" s="42"/>
      <c r="L2844" s="42"/>
      <c r="M2844" s="43"/>
    </row>
    <row r="2845" spans="1:13" s="10" customFormat="1" ht="15.75">
      <c r="A2845" s="38" t="s">
        <v>25</v>
      </c>
      <c r="B2845" s="44"/>
      <c r="C2845" s="45"/>
      <c r="D2845" s="45"/>
      <c r="E2845" s="45"/>
      <c r="F2845" s="45"/>
      <c r="G2845" s="45"/>
      <c r="H2845" s="46"/>
      <c r="I2845" s="33" t="s">
        <v>26</v>
      </c>
      <c r="J2845" s="45"/>
      <c r="K2845" s="45"/>
      <c r="L2845" s="45"/>
      <c r="M2845" s="47"/>
    </row>
    <row r="2846" spans="1:13" s="27" customFormat="1" ht="12.75">
      <c r="A2846" s="40"/>
      <c r="B2846" s="41"/>
      <c r="C2846" s="42"/>
      <c r="D2846" s="42"/>
      <c r="E2846" s="42"/>
      <c r="F2846" s="42"/>
      <c r="G2846" s="42"/>
      <c r="H2846" s="42"/>
      <c r="I2846" s="42"/>
      <c r="J2846" s="42"/>
      <c r="K2846" s="42"/>
      <c r="L2846" s="42"/>
      <c r="M2846" s="43"/>
    </row>
    <row r="2847" spans="1:13" s="10" customFormat="1" ht="15.75">
      <c r="A2847" s="38" t="s">
        <v>27</v>
      </c>
      <c r="B2847" s="44"/>
      <c r="C2847" s="48"/>
      <c r="D2847" s="48"/>
      <c r="E2847" s="48"/>
      <c r="F2847" s="48"/>
      <c r="G2847" s="48"/>
      <c r="H2847" s="48"/>
      <c r="I2847" s="48"/>
      <c r="J2847" s="48"/>
      <c r="K2847" s="48"/>
      <c r="L2847" s="48"/>
      <c r="M2847" s="49"/>
    </row>
    <row r="2848" spans="1:13" s="27" customFormat="1" ht="12.75">
      <c r="A2848" s="40"/>
      <c r="B2848" s="41"/>
      <c r="C2848" s="50"/>
      <c r="D2848" s="50"/>
      <c r="E2848" s="50"/>
      <c r="F2848" s="50"/>
      <c r="G2848" s="50"/>
      <c r="H2848" s="50"/>
      <c r="I2848" s="50"/>
      <c r="J2848" s="50"/>
      <c r="K2848" s="50"/>
      <c r="L2848" s="50"/>
      <c r="M2848" s="51"/>
    </row>
    <row r="2849" spans="1:13" s="10" customFormat="1" ht="15.75">
      <c r="A2849" s="38" t="s">
        <v>28</v>
      </c>
      <c r="B2849" s="44"/>
      <c r="C2849" s="48"/>
      <c r="D2849" s="48"/>
      <c r="E2849" s="48"/>
      <c r="F2849" s="48"/>
      <c r="G2849" s="48"/>
      <c r="H2849" s="48"/>
      <c r="I2849" s="48"/>
      <c r="J2849" s="52" t="s">
        <v>29</v>
      </c>
      <c r="K2849" s="53"/>
      <c r="L2849" s="52" t="s">
        <v>13</v>
      </c>
      <c r="M2849" s="54"/>
    </row>
    <row r="2850" spans="1:13" s="27" customFormat="1" ht="12.75">
      <c r="A2850" s="40"/>
      <c r="B2850" s="41"/>
      <c r="C2850" s="50"/>
      <c r="D2850" s="50"/>
      <c r="E2850" s="50"/>
      <c r="F2850" s="50"/>
      <c r="G2850" s="50"/>
      <c r="H2850" s="50"/>
      <c r="I2850" s="50"/>
      <c r="J2850" s="50"/>
      <c r="K2850" s="50"/>
      <c r="L2850" s="50"/>
      <c r="M2850" s="51"/>
    </row>
    <row r="2851" spans="1:13" s="10" customFormat="1" ht="15.75">
      <c r="A2851" s="38" t="s">
        <v>30</v>
      </c>
      <c r="B2851" s="39"/>
      <c r="C2851" s="55"/>
      <c r="D2851" s="55"/>
      <c r="E2851" s="56"/>
      <c r="F2851" s="57"/>
      <c r="G2851" s="46"/>
      <c r="H2851" s="48"/>
      <c r="I2851" s="48"/>
      <c r="J2851" s="35"/>
      <c r="K2851" s="55"/>
      <c r="L2851" s="55"/>
      <c r="M2851" s="58"/>
    </row>
    <row r="2852" spans="1:13" s="10" customFormat="1" ht="15.75">
      <c r="A2852" s="59"/>
      <c r="B2852" s="60"/>
      <c r="C2852" s="189"/>
      <c r="D2852" s="189"/>
      <c r="E2852" s="831" t="s">
        <v>31</v>
      </c>
      <c r="F2852" s="832"/>
      <c r="G2852" s="832"/>
      <c r="H2852" s="189" t="s">
        <v>16</v>
      </c>
      <c r="I2852" s="189" t="s">
        <v>17</v>
      </c>
      <c r="J2852" s="61"/>
      <c r="K2852" s="189"/>
      <c r="L2852" s="189"/>
      <c r="M2852" s="62"/>
    </row>
    <row r="2853" spans="1:13" s="10" customFormat="1" ht="15.75">
      <c r="A2853" s="786" t="s">
        <v>32</v>
      </c>
      <c r="B2853" s="787"/>
      <c r="C2853" s="787"/>
      <c r="D2853" s="787"/>
      <c r="E2853" s="787"/>
      <c r="F2853" s="787"/>
      <c r="G2853" s="787"/>
      <c r="H2853" s="787"/>
      <c r="I2853" s="787"/>
      <c r="J2853" s="787"/>
      <c r="K2853" s="787"/>
      <c r="L2853" s="787"/>
      <c r="M2853" s="788"/>
    </row>
    <row r="2854" spans="1:13" s="27" customFormat="1" ht="13.5" thickBot="1">
      <c r="A2854" s="63"/>
      <c r="B2854" s="64"/>
      <c r="C2854" s="64"/>
      <c r="D2854" s="64"/>
      <c r="E2854" s="64"/>
      <c r="F2854" s="64"/>
      <c r="G2854" s="64"/>
      <c r="H2854" s="64"/>
      <c r="I2854" s="64"/>
      <c r="J2854" s="64"/>
      <c r="K2854" s="64"/>
      <c r="L2854" s="64"/>
      <c r="M2854" s="65"/>
    </row>
    <row r="2855" spans="1:13" s="10" customFormat="1" ht="32.25" thickBot="1">
      <c r="A2855" s="66" t="s">
        <v>1</v>
      </c>
      <c r="B2855" s="789" t="s">
        <v>33</v>
      </c>
      <c r="C2855" s="790"/>
      <c r="D2855" s="790"/>
      <c r="E2855" s="790"/>
      <c r="F2855" s="790"/>
      <c r="G2855" s="790"/>
      <c r="H2855" s="790"/>
      <c r="I2855" s="67"/>
      <c r="J2855" s="68" t="s">
        <v>34</v>
      </c>
      <c r="K2855" s="791" t="s">
        <v>35</v>
      </c>
      <c r="L2855" s="792"/>
      <c r="M2855" s="66" t="s">
        <v>36</v>
      </c>
    </row>
    <row r="2856" spans="1:13" s="10" customFormat="1" ht="33" customHeight="1" thickBot="1">
      <c r="A2856" s="69"/>
      <c r="B2856" s="793" t="e">
        <f>+#REF!</f>
        <v>#REF!</v>
      </c>
      <c r="C2856" s="794"/>
      <c r="D2856" s="794"/>
      <c r="E2856" s="794"/>
      <c r="F2856" s="794"/>
      <c r="G2856" s="794"/>
      <c r="H2856" s="794"/>
      <c r="I2856" s="795"/>
      <c r="J2856" s="70"/>
      <c r="K2856" s="796" t="e">
        <f>+#REF!</f>
        <v>#REF!</v>
      </c>
      <c r="L2856" s="797"/>
      <c r="M2856" s="71" t="e">
        <f>+#REF!</f>
        <v>#REF!</v>
      </c>
    </row>
    <row r="2857" spans="1:13" s="10" customFormat="1" ht="15.75">
      <c r="A2857" s="72"/>
      <c r="B2857" s="73"/>
      <c r="C2857" s="73"/>
      <c r="D2857" s="73"/>
      <c r="E2857" s="73"/>
      <c r="F2857" s="73"/>
      <c r="G2857" s="73"/>
      <c r="H2857" s="73"/>
      <c r="I2857" s="73"/>
      <c r="J2857" s="73"/>
      <c r="K2857" s="73"/>
      <c r="L2857" s="73"/>
      <c r="M2857" s="74"/>
    </row>
    <row r="2858" spans="1:13" s="10" customFormat="1" thickBot="1">
      <c r="A2858" s="75" t="s">
        <v>37</v>
      </c>
      <c r="B2858" s="76"/>
      <c r="C2858" s="76"/>
      <c r="D2858" s="76"/>
      <c r="E2858" s="76"/>
      <c r="F2858" s="76"/>
      <c r="G2858" s="76"/>
      <c r="H2858" s="76"/>
      <c r="I2858" s="76"/>
      <c r="J2858" s="76"/>
      <c r="K2858" s="76"/>
      <c r="L2858" s="76"/>
      <c r="M2858" s="77"/>
    </row>
    <row r="2859" spans="1:13" s="10" customFormat="1" thickBot="1">
      <c r="A2859" s="798" t="s">
        <v>33</v>
      </c>
      <c r="B2859" s="799"/>
      <c r="C2859" s="799"/>
      <c r="D2859" s="799"/>
      <c r="E2859" s="799"/>
      <c r="F2859" s="799"/>
      <c r="G2859" s="800"/>
      <c r="H2859" s="801" t="s">
        <v>38</v>
      </c>
      <c r="I2859" s="800"/>
      <c r="J2859" s="78" t="s">
        <v>39</v>
      </c>
      <c r="K2859" s="801" t="s">
        <v>40</v>
      </c>
      <c r="L2859" s="800"/>
      <c r="M2859" s="79" t="s">
        <v>41</v>
      </c>
    </row>
    <row r="2860" spans="1:13" s="10" customFormat="1" ht="15.75">
      <c r="A2860" s="779"/>
      <c r="B2860" s="780"/>
      <c r="C2860" s="780"/>
      <c r="D2860" s="780"/>
      <c r="E2860" s="780"/>
      <c r="F2860" s="780"/>
      <c r="G2860" s="781"/>
      <c r="H2860" s="782"/>
      <c r="I2860" s="783"/>
      <c r="J2860" s="80"/>
      <c r="K2860" s="784"/>
      <c r="L2860" s="785"/>
      <c r="M2860" s="81">
        <f t="shared" ref="M2860:M2865" si="34">+J2860*K2860</f>
        <v>0</v>
      </c>
    </row>
    <row r="2861" spans="1:13" s="10" customFormat="1" ht="15.75">
      <c r="A2861" s="770"/>
      <c r="B2861" s="771"/>
      <c r="C2861" s="771"/>
      <c r="D2861" s="771"/>
      <c r="E2861" s="771"/>
      <c r="F2861" s="771"/>
      <c r="G2861" s="772"/>
      <c r="H2861" s="768"/>
      <c r="I2861" s="768"/>
      <c r="J2861" s="80"/>
      <c r="K2861" s="769"/>
      <c r="L2861" s="769"/>
      <c r="M2861" s="81">
        <f t="shared" si="34"/>
        <v>0</v>
      </c>
    </row>
    <row r="2862" spans="1:13" s="10" customFormat="1" ht="15.75">
      <c r="A2862" s="770"/>
      <c r="B2862" s="771"/>
      <c r="C2862" s="771"/>
      <c r="D2862" s="771"/>
      <c r="E2862" s="771"/>
      <c r="F2862" s="771"/>
      <c r="G2862" s="772"/>
      <c r="H2862" s="768"/>
      <c r="I2862" s="768"/>
      <c r="J2862" s="80"/>
      <c r="K2862" s="769"/>
      <c r="L2862" s="769"/>
      <c r="M2862" s="81">
        <f t="shared" si="34"/>
        <v>0</v>
      </c>
    </row>
    <row r="2863" spans="1:13" s="10" customFormat="1" ht="15.75">
      <c r="A2863" s="770"/>
      <c r="B2863" s="771"/>
      <c r="C2863" s="771"/>
      <c r="D2863" s="771"/>
      <c r="E2863" s="771"/>
      <c r="F2863" s="771"/>
      <c r="G2863" s="772"/>
      <c r="H2863" s="768"/>
      <c r="I2863" s="768"/>
      <c r="J2863" s="82"/>
      <c r="K2863" s="769"/>
      <c r="L2863" s="769"/>
      <c r="M2863" s="81">
        <f t="shared" si="34"/>
        <v>0</v>
      </c>
    </row>
    <row r="2864" spans="1:13" s="10" customFormat="1" ht="15.75">
      <c r="A2864" s="770"/>
      <c r="B2864" s="771"/>
      <c r="C2864" s="771"/>
      <c r="D2864" s="802"/>
      <c r="E2864" s="771"/>
      <c r="F2864" s="771"/>
      <c r="G2864" s="772"/>
      <c r="H2864" s="768"/>
      <c r="I2864" s="768"/>
      <c r="J2864" s="82"/>
      <c r="K2864" s="769"/>
      <c r="L2864" s="769"/>
      <c r="M2864" s="81">
        <f t="shared" si="34"/>
        <v>0</v>
      </c>
    </row>
    <row r="2865" spans="1:13" s="10" customFormat="1" ht="15.75">
      <c r="A2865" s="766"/>
      <c r="B2865" s="767"/>
      <c r="C2865" s="767"/>
      <c r="D2865" s="83"/>
      <c r="E2865" s="84"/>
      <c r="F2865" s="84"/>
      <c r="G2865" s="85"/>
      <c r="H2865" s="768"/>
      <c r="I2865" s="768"/>
      <c r="J2865" s="86"/>
      <c r="K2865" s="769"/>
      <c r="L2865" s="769"/>
      <c r="M2865" s="81">
        <f t="shared" si="34"/>
        <v>0</v>
      </c>
    </row>
    <row r="2866" spans="1:13" s="10" customFormat="1" thickBot="1">
      <c r="A2866" s="770" t="s">
        <v>43</v>
      </c>
      <c r="B2866" s="771"/>
      <c r="C2866" s="771"/>
      <c r="D2866" s="771"/>
      <c r="E2866" s="771"/>
      <c r="F2866" s="771"/>
      <c r="G2866" s="772"/>
      <c r="H2866" s="773"/>
      <c r="I2866" s="774"/>
      <c r="J2866" s="87"/>
      <c r="K2866" s="775">
        <v>0.05</v>
      </c>
      <c r="L2866" s="776"/>
      <c r="M2866" s="88">
        <f>M2891*K2866</f>
        <v>2000</v>
      </c>
    </row>
    <row r="2867" spans="1:13" s="10" customFormat="1" thickBot="1">
      <c r="A2867" s="724" t="s">
        <v>44</v>
      </c>
      <c r="B2867" s="725"/>
      <c r="C2867" s="725"/>
      <c r="D2867" s="725"/>
      <c r="E2867" s="725"/>
      <c r="F2867" s="725"/>
      <c r="G2867" s="725"/>
      <c r="H2867" s="725"/>
      <c r="I2867" s="725"/>
      <c r="J2867" s="725"/>
      <c r="K2867" s="725"/>
      <c r="L2867" s="726"/>
      <c r="M2867" s="173">
        <f>SUM(M2860:M2866)</f>
        <v>2000</v>
      </c>
    </row>
    <row r="2868" spans="1:13" s="27" customFormat="1" ht="12.75">
      <c r="A2868" s="90"/>
      <c r="B2868" s="64"/>
      <c r="C2868" s="64"/>
      <c r="D2868" s="64"/>
      <c r="E2868" s="64"/>
      <c r="F2868" s="64"/>
      <c r="G2868" s="64"/>
      <c r="H2868" s="64"/>
      <c r="I2868" s="64"/>
      <c r="J2868" s="64"/>
      <c r="K2868" s="64"/>
      <c r="L2868" s="64"/>
      <c r="M2868" s="65"/>
    </row>
    <row r="2869" spans="1:13" s="10" customFormat="1" thickBot="1">
      <c r="A2869" s="91" t="s">
        <v>45</v>
      </c>
      <c r="B2869" s="92"/>
      <c r="C2869" s="92"/>
      <c r="D2869" s="92"/>
      <c r="E2869" s="92"/>
      <c r="F2869" s="92"/>
      <c r="G2869" s="92"/>
      <c r="H2869" s="92"/>
      <c r="I2869" s="92"/>
      <c r="J2869" s="92"/>
      <c r="K2869" s="92"/>
      <c r="L2869" s="92"/>
      <c r="M2869" s="93"/>
    </row>
    <row r="2870" spans="1:13" s="10" customFormat="1" ht="15.75">
      <c r="A2870" s="752" t="s">
        <v>33</v>
      </c>
      <c r="B2870" s="753"/>
      <c r="C2870" s="753"/>
      <c r="D2870" s="753"/>
      <c r="E2870" s="753"/>
      <c r="F2870" s="753"/>
      <c r="G2870" s="753"/>
      <c r="H2870" s="777"/>
      <c r="I2870" s="185" t="s">
        <v>35</v>
      </c>
      <c r="J2870" s="94" t="s">
        <v>36</v>
      </c>
      <c r="K2870" s="778" t="s">
        <v>46</v>
      </c>
      <c r="L2870" s="777"/>
      <c r="M2870" s="95" t="s">
        <v>41</v>
      </c>
    </row>
    <row r="2871" spans="1:13" s="10" customFormat="1" ht="15.75">
      <c r="A2871" s="738" t="s">
        <v>166</v>
      </c>
      <c r="B2871" s="739"/>
      <c r="C2871" s="739"/>
      <c r="D2871" s="739"/>
      <c r="E2871" s="739"/>
      <c r="F2871" s="739"/>
      <c r="G2871" s="739"/>
      <c r="H2871" s="740"/>
      <c r="I2871" s="53" t="s">
        <v>35</v>
      </c>
      <c r="J2871" s="98">
        <v>1</v>
      </c>
      <c r="K2871" s="741">
        <v>148000</v>
      </c>
      <c r="L2871" s="742"/>
      <c r="M2871" s="191">
        <f>+J2871*K2871</f>
        <v>148000</v>
      </c>
    </row>
    <row r="2872" spans="1:13" s="10" customFormat="1" ht="15.75">
      <c r="A2872" s="738" t="s">
        <v>212</v>
      </c>
      <c r="B2872" s="739"/>
      <c r="C2872" s="739"/>
      <c r="D2872" s="739"/>
      <c r="E2872" s="739"/>
      <c r="F2872" s="739"/>
      <c r="G2872" s="739"/>
      <c r="H2872" s="740"/>
      <c r="I2872" s="53" t="s">
        <v>53</v>
      </c>
      <c r="J2872" s="98">
        <v>445000</v>
      </c>
      <c r="K2872" s="741">
        <v>0.15</v>
      </c>
      <c r="L2872" s="742"/>
      <c r="M2872" s="171">
        <f>+J2872*K2872</f>
        <v>66750</v>
      </c>
    </row>
    <row r="2873" spans="1:13" s="10" customFormat="1" ht="15.75">
      <c r="A2873" s="738"/>
      <c r="B2873" s="739"/>
      <c r="C2873" s="739"/>
      <c r="D2873" s="739"/>
      <c r="E2873" s="739"/>
      <c r="F2873" s="739"/>
      <c r="G2873" s="739"/>
      <c r="H2873" s="740"/>
      <c r="I2873" s="53"/>
      <c r="J2873" s="98"/>
      <c r="K2873" s="741"/>
      <c r="L2873" s="742"/>
      <c r="M2873" s="171">
        <f>+J2873*K2873</f>
        <v>0</v>
      </c>
    </row>
    <row r="2874" spans="1:13" s="10" customFormat="1" ht="15.75">
      <c r="A2874" s="738"/>
      <c r="B2874" s="739"/>
      <c r="C2874" s="739"/>
      <c r="D2874" s="739"/>
      <c r="E2874" s="739"/>
      <c r="F2874" s="739"/>
      <c r="G2874" s="739"/>
      <c r="H2874" s="740"/>
      <c r="I2874" s="53"/>
      <c r="J2874" s="98"/>
      <c r="K2874" s="741"/>
      <c r="L2874" s="742"/>
      <c r="M2874" s="171">
        <f>+J2874*K2874</f>
        <v>0</v>
      </c>
    </row>
    <row r="2875" spans="1:13" s="10" customFormat="1" ht="15.75">
      <c r="A2875" s="738"/>
      <c r="B2875" s="739"/>
      <c r="C2875" s="739"/>
      <c r="D2875" s="739"/>
      <c r="E2875" s="739"/>
      <c r="F2875" s="739"/>
      <c r="G2875" s="739"/>
      <c r="H2875" s="740"/>
      <c r="I2875" s="53"/>
      <c r="J2875" s="98"/>
      <c r="K2875" s="741"/>
      <c r="L2875" s="742"/>
      <c r="M2875" s="171">
        <f>+J2875*K2875</f>
        <v>0</v>
      </c>
    </row>
    <row r="2876" spans="1:13" s="10" customFormat="1" thickBot="1">
      <c r="A2876" s="743"/>
      <c r="B2876" s="744"/>
      <c r="C2876" s="744"/>
      <c r="D2876" s="744"/>
      <c r="E2876" s="744"/>
      <c r="F2876" s="744"/>
      <c r="G2876" s="744"/>
      <c r="H2876" s="745"/>
      <c r="I2876" s="102"/>
      <c r="J2876" s="103"/>
      <c r="K2876" s="741"/>
      <c r="L2876" s="742"/>
      <c r="M2876" s="172"/>
    </row>
    <row r="2877" spans="1:13" s="10" customFormat="1" thickBot="1">
      <c r="A2877" s="724" t="s">
        <v>44</v>
      </c>
      <c r="B2877" s="725"/>
      <c r="C2877" s="725"/>
      <c r="D2877" s="725"/>
      <c r="E2877" s="725"/>
      <c r="F2877" s="725"/>
      <c r="G2877" s="725"/>
      <c r="H2877" s="725"/>
      <c r="I2877" s="725"/>
      <c r="J2877" s="725"/>
      <c r="K2877" s="725"/>
      <c r="L2877" s="726"/>
      <c r="M2877" s="192">
        <f>SUM(M2871:M2876)</f>
        <v>214750</v>
      </c>
    </row>
    <row r="2878" spans="1:13" s="27" customFormat="1" ht="12.75">
      <c r="A2878" s="63"/>
      <c r="B2878" s="64"/>
      <c r="C2878" s="64"/>
      <c r="D2878" s="64"/>
      <c r="E2878" s="64"/>
      <c r="F2878" s="64"/>
      <c r="G2878" s="64"/>
      <c r="H2878" s="64"/>
      <c r="I2878" s="64"/>
      <c r="J2878" s="64"/>
      <c r="K2878" s="64"/>
      <c r="L2878" s="64"/>
      <c r="M2878" s="65"/>
    </row>
    <row r="2879" spans="1:13" s="10" customFormat="1" thickBot="1">
      <c r="A2879" s="91" t="s">
        <v>47</v>
      </c>
      <c r="B2879" s="92"/>
      <c r="C2879" s="92"/>
      <c r="D2879" s="92"/>
      <c r="E2879" s="92"/>
      <c r="F2879" s="92"/>
      <c r="G2879" s="92"/>
      <c r="H2879" s="92"/>
      <c r="I2879" s="92"/>
      <c r="J2879" s="92"/>
      <c r="K2879" s="92"/>
      <c r="L2879" s="92"/>
      <c r="M2879" s="93"/>
    </row>
    <row r="2880" spans="1:13" s="10" customFormat="1" ht="15.75">
      <c r="A2880" s="727" t="s">
        <v>48</v>
      </c>
      <c r="B2880" s="728"/>
      <c r="C2880" s="728"/>
      <c r="D2880" s="728"/>
      <c r="E2880" s="728"/>
      <c r="F2880" s="729"/>
      <c r="G2880" s="106" t="s">
        <v>35</v>
      </c>
      <c r="H2880" s="107" t="s">
        <v>49</v>
      </c>
      <c r="I2880" s="108" t="s">
        <v>50</v>
      </c>
      <c r="J2880" s="106" t="s">
        <v>51</v>
      </c>
      <c r="K2880" s="730" t="s">
        <v>52</v>
      </c>
      <c r="L2880" s="729"/>
      <c r="M2880" s="109" t="s">
        <v>41</v>
      </c>
    </row>
    <row r="2881" spans="1:13" s="10" customFormat="1" ht="15.75">
      <c r="A2881" s="731" t="s">
        <v>159</v>
      </c>
      <c r="B2881" s="732"/>
      <c r="C2881" s="732"/>
      <c r="D2881" s="732"/>
      <c r="E2881" s="732"/>
      <c r="F2881" s="733"/>
      <c r="G2881" s="110">
        <v>1</v>
      </c>
      <c r="H2881" s="86">
        <v>1</v>
      </c>
      <c r="I2881" s="111">
        <v>1</v>
      </c>
      <c r="J2881" s="86">
        <f>+H2881*I2881</f>
        <v>1</v>
      </c>
      <c r="K2881" s="734">
        <v>12000</v>
      </c>
      <c r="L2881" s="735"/>
      <c r="M2881" s="112">
        <f>J2881*K2881</f>
        <v>12000</v>
      </c>
    </row>
    <row r="2882" spans="1:13" s="10" customFormat="1" ht="15.75">
      <c r="A2882" s="113"/>
      <c r="B2882" s="114"/>
      <c r="C2882" s="114"/>
      <c r="D2882" s="114"/>
      <c r="E2882" s="114"/>
      <c r="F2882" s="114"/>
      <c r="G2882" s="115"/>
      <c r="H2882" s="86"/>
      <c r="I2882" s="86"/>
      <c r="J2882" s="86"/>
      <c r="K2882" s="116"/>
      <c r="L2882" s="117"/>
      <c r="M2882" s="118"/>
    </row>
    <row r="2883" spans="1:13" s="10" customFormat="1" thickBot="1">
      <c r="A2883" s="181"/>
      <c r="B2883" s="182"/>
      <c r="C2883" s="182"/>
      <c r="D2883" s="182"/>
      <c r="E2883" s="182"/>
      <c r="F2883" s="182"/>
      <c r="G2883" s="119"/>
      <c r="H2883" s="119"/>
      <c r="I2883" s="119"/>
      <c r="J2883" s="119"/>
      <c r="K2883" s="736"/>
      <c r="L2883" s="737"/>
      <c r="M2883" s="120"/>
    </row>
    <row r="2884" spans="1:13" s="10" customFormat="1" thickBot="1">
      <c r="A2884" s="756" t="s">
        <v>44</v>
      </c>
      <c r="B2884" s="750"/>
      <c r="C2884" s="750"/>
      <c r="D2884" s="750"/>
      <c r="E2884" s="750"/>
      <c r="F2884" s="750"/>
      <c r="G2884" s="750"/>
      <c r="H2884" s="750"/>
      <c r="I2884" s="750"/>
      <c r="J2884" s="750"/>
      <c r="K2884" s="750"/>
      <c r="L2884" s="751"/>
      <c r="M2884" s="174">
        <f>SUM(M2881:M2883)</f>
        <v>12000</v>
      </c>
    </row>
    <row r="2885" spans="1:13" s="27" customFormat="1" ht="12.75">
      <c r="A2885" s="63"/>
      <c r="B2885" s="64"/>
      <c r="C2885" s="64"/>
      <c r="D2885" s="64"/>
      <c r="E2885" s="64"/>
      <c r="F2885" s="64"/>
      <c r="G2885" s="64"/>
      <c r="H2885" s="64"/>
      <c r="I2885" s="64"/>
      <c r="J2885" s="64"/>
      <c r="K2885" s="64"/>
      <c r="L2885" s="64"/>
      <c r="M2885" s="65"/>
    </row>
    <row r="2886" spans="1:13" s="10" customFormat="1" thickBot="1">
      <c r="A2886" s="91" t="s">
        <v>54</v>
      </c>
      <c r="B2886" s="92"/>
      <c r="C2886" s="92"/>
      <c r="D2886" s="92"/>
      <c r="E2886" s="92"/>
      <c r="F2886" s="92"/>
      <c r="G2886" s="92"/>
      <c r="H2886" s="92"/>
      <c r="I2886" s="92"/>
      <c r="J2886" s="92"/>
      <c r="K2886" s="92"/>
      <c r="L2886" s="92"/>
      <c r="M2886" s="93"/>
    </row>
    <row r="2887" spans="1:13" s="10" customFormat="1" ht="31.5">
      <c r="A2887" s="757" t="s">
        <v>55</v>
      </c>
      <c r="B2887" s="758"/>
      <c r="C2887" s="758"/>
      <c r="D2887" s="758"/>
      <c r="E2887" s="758"/>
      <c r="F2887" s="758"/>
      <c r="G2887" s="758"/>
      <c r="H2887" s="106" t="s">
        <v>56</v>
      </c>
      <c r="I2887" s="108" t="s">
        <v>57</v>
      </c>
      <c r="J2887" s="107" t="s">
        <v>58</v>
      </c>
      <c r="K2887" s="759" t="s">
        <v>40</v>
      </c>
      <c r="L2887" s="760"/>
      <c r="M2887" s="122" t="s">
        <v>41</v>
      </c>
    </row>
    <row r="2888" spans="1:13" s="10" customFormat="1" ht="15.75">
      <c r="A2888" s="761" t="s">
        <v>59</v>
      </c>
      <c r="B2888" s="762"/>
      <c r="C2888" s="762"/>
      <c r="D2888" s="762"/>
      <c r="E2888" s="762"/>
      <c r="F2888" s="762"/>
      <c r="G2888" s="763"/>
      <c r="H2888" s="123">
        <v>38918.91891891892</v>
      </c>
      <c r="I2888" s="124">
        <v>1.85</v>
      </c>
      <c r="J2888" s="125">
        <f>+H2888*I2888</f>
        <v>72000</v>
      </c>
      <c r="K2888" s="764">
        <v>3</v>
      </c>
      <c r="L2888" s="765"/>
      <c r="M2888" s="126">
        <f>J2888/K2888</f>
        <v>24000</v>
      </c>
    </row>
    <row r="2889" spans="1:13" s="10" customFormat="1" ht="15.75">
      <c r="A2889" s="761" t="s">
        <v>60</v>
      </c>
      <c r="B2889" s="762"/>
      <c r="C2889" s="762"/>
      <c r="D2889" s="762"/>
      <c r="E2889" s="762"/>
      <c r="F2889" s="762"/>
      <c r="G2889" s="763"/>
      <c r="H2889" s="123">
        <v>25945.945945945947</v>
      </c>
      <c r="I2889" s="124">
        <v>1.85</v>
      </c>
      <c r="J2889" s="125">
        <f>+H2889*I2889</f>
        <v>48000.000000000007</v>
      </c>
      <c r="K2889" s="764">
        <f>+K2888</f>
        <v>3</v>
      </c>
      <c r="L2889" s="765"/>
      <c r="M2889" s="126">
        <f>J2889/K2889</f>
        <v>16000.000000000002</v>
      </c>
    </row>
    <row r="2890" spans="1:13" s="10" customFormat="1" thickBot="1">
      <c r="A2890" s="748"/>
      <c r="B2890" s="749"/>
      <c r="C2890" s="749"/>
      <c r="D2890" s="749"/>
      <c r="E2890" s="749"/>
      <c r="F2890" s="749"/>
      <c r="G2890" s="749"/>
      <c r="H2890" s="119"/>
      <c r="I2890" s="119"/>
      <c r="J2890" s="119"/>
      <c r="K2890" s="736"/>
      <c r="L2890" s="737"/>
      <c r="M2890" s="120"/>
    </row>
    <row r="2891" spans="1:13" s="10" customFormat="1" thickBot="1">
      <c r="A2891" s="724" t="s">
        <v>44</v>
      </c>
      <c r="B2891" s="725"/>
      <c r="C2891" s="725"/>
      <c r="D2891" s="725"/>
      <c r="E2891" s="725"/>
      <c r="F2891" s="725"/>
      <c r="G2891" s="725"/>
      <c r="H2891" s="750"/>
      <c r="I2891" s="750"/>
      <c r="J2891" s="750"/>
      <c r="K2891" s="750"/>
      <c r="L2891" s="751"/>
      <c r="M2891" s="174">
        <f>SUM(M2888:M2890)</f>
        <v>40000</v>
      </c>
    </row>
    <row r="2892" spans="1:13" s="27" customFormat="1" ht="13.5" thickBot="1">
      <c r="A2892" s="63"/>
      <c r="B2892" s="64"/>
      <c r="C2892" s="64"/>
      <c r="D2892" s="64"/>
      <c r="E2892" s="64"/>
      <c r="F2892" s="64"/>
      <c r="G2892" s="64"/>
      <c r="H2892" s="64"/>
      <c r="I2892" s="64"/>
      <c r="J2892" s="64"/>
      <c r="K2892" s="64"/>
      <c r="L2892" s="64"/>
      <c r="M2892" s="65"/>
    </row>
    <row r="2893" spans="1:13" s="10" customFormat="1" thickBot="1">
      <c r="A2893" s="724" t="s">
        <v>61</v>
      </c>
      <c r="B2893" s="725"/>
      <c r="C2893" s="725"/>
      <c r="D2893" s="725"/>
      <c r="E2893" s="725"/>
      <c r="F2893" s="725"/>
      <c r="G2893" s="725"/>
      <c r="H2893" s="725"/>
      <c r="I2893" s="725"/>
      <c r="J2893" s="725"/>
      <c r="K2893" s="725"/>
      <c r="L2893" s="726"/>
      <c r="M2893" s="175">
        <f>M2867+M2877+M2884+M2891</f>
        <v>268750</v>
      </c>
    </row>
    <row r="2894" spans="1:13" s="27" customFormat="1" ht="12.75">
      <c r="A2894" s="63"/>
      <c r="B2894" s="64"/>
      <c r="C2894" s="64"/>
      <c r="D2894" s="64"/>
      <c r="E2894" s="64"/>
      <c r="F2894" s="64"/>
      <c r="G2894" s="64"/>
      <c r="H2894" s="64"/>
      <c r="I2894" s="64"/>
      <c r="J2894" s="64"/>
      <c r="K2894" s="64"/>
      <c r="L2894" s="64"/>
      <c r="M2894" s="65"/>
    </row>
    <row r="2895" spans="1:13" s="10" customFormat="1" thickBot="1">
      <c r="A2895" s="91" t="s">
        <v>62</v>
      </c>
      <c r="B2895" s="92"/>
      <c r="C2895" s="92"/>
      <c r="D2895" s="92"/>
      <c r="E2895" s="92"/>
      <c r="F2895" s="92"/>
      <c r="G2895" s="92"/>
      <c r="H2895" s="92"/>
      <c r="I2895" s="92"/>
      <c r="J2895" s="92"/>
      <c r="K2895" s="92"/>
      <c r="L2895" s="92"/>
      <c r="M2895" s="93"/>
    </row>
    <row r="2896" spans="1:13" s="10" customFormat="1" ht="15.75">
      <c r="A2896" s="752" t="s">
        <v>63</v>
      </c>
      <c r="B2896" s="753"/>
      <c r="C2896" s="753"/>
      <c r="D2896" s="753"/>
      <c r="E2896" s="753"/>
      <c r="F2896" s="753"/>
      <c r="G2896" s="753"/>
      <c r="H2896" s="183"/>
      <c r="I2896" s="184"/>
      <c r="J2896" s="128" t="s">
        <v>64</v>
      </c>
      <c r="K2896" s="754" t="s">
        <v>65</v>
      </c>
      <c r="L2896" s="755"/>
      <c r="M2896" s="129"/>
    </row>
    <row r="2897" spans="1:13" s="10" customFormat="1" ht="15.75">
      <c r="A2897" s="718" t="s">
        <v>66</v>
      </c>
      <c r="B2897" s="719"/>
      <c r="C2897" s="719"/>
      <c r="D2897" s="719"/>
      <c r="E2897" s="719"/>
      <c r="F2897" s="719"/>
      <c r="G2897" s="719"/>
      <c r="H2897" s="130"/>
      <c r="I2897" s="131"/>
      <c r="J2897" s="132">
        <v>0.25</v>
      </c>
      <c r="K2897" s="720">
        <f>M2893*J2897</f>
        <v>67187.5</v>
      </c>
      <c r="L2897" s="721"/>
      <c r="M2897" s="133"/>
    </row>
    <row r="2898" spans="1:13" s="10" customFormat="1" ht="15.75">
      <c r="A2898" s="134" t="s">
        <v>67</v>
      </c>
      <c r="B2898" s="135"/>
      <c r="C2898" s="135"/>
      <c r="D2898" s="135"/>
      <c r="E2898" s="135"/>
      <c r="F2898" s="135"/>
      <c r="G2898" s="135"/>
      <c r="H2898" s="130"/>
      <c r="I2898" s="131"/>
      <c r="J2898" s="132">
        <v>0</v>
      </c>
      <c r="K2898" s="720">
        <f>M2893*J2898</f>
        <v>0</v>
      </c>
      <c r="L2898" s="721"/>
      <c r="M2898" s="133"/>
    </row>
    <row r="2899" spans="1:13" s="10" customFormat="1" thickBot="1">
      <c r="A2899" s="136" t="s">
        <v>68</v>
      </c>
      <c r="B2899" s="137"/>
      <c r="C2899" s="137"/>
      <c r="D2899" s="137"/>
      <c r="E2899" s="137"/>
      <c r="F2899" s="137"/>
      <c r="G2899" s="137"/>
      <c r="H2899" s="138"/>
      <c r="I2899" s="139"/>
      <c r="J2899" s="140">
        <v>0.05</v>
      </c>
      <c r="K2899" s="722">
        <f>M2893*J2899</f>
        <v>13437.5</v>
      </c>
      <c r="L2899" s="723"/>
      <c r="M2899" s="133"/>
    </row>
    <row r="2900" spans="1:13" s="10" customFormat="1" thickBot="1">
      <c r="A2900" s="724" t="s">
        <v>44</v>
      </c>
      <c r="B2900" s="725"/>
      <c r="C2900" s="725"/>
      <c r="D2900" s="725"/>
      <c r="E2900" s="725"/>
      <c r="F2900" s="725"/>
      <c r="G2900" s="725"/>
      <c r="H2900" s="725"/>
      <c r="I2900" s="725"/>
      <c r="J2900" s="725"/>
      <c r="K2900" s="725"/>
      <c r="L2900" s="726"/>
      <c r="M2900" s="141">
        <f>K2897+K2898+K2899</f>
        <v>80625</v>
      </c>
    </row>
    <row r="2901" spans="1:13" s="27" customFormat="1" ht="13.5" thickBot="1">
      <c r="A2901" s="63"/>
      <c r="B2901" s="64"/>
      <c r="C2901" s="64"/>
      <c r="D2901" s="64"/>
      <c r="E2901" s="64"/>
      <c r="F2901" s="64"/>
      <c r="G2901" s="64"/>
      <c r="H2901" s="64"/>
      <c r="I2901" s="64"/>
      <c r="J2901" s="64"/>
      <c r="K2901" s="64"/>
      <c r="L2901" s="64"/>
      <c r="M2901" s="65"/>
    </row>
    <row r="2902" spans="1:13" s="10" customFormat="1" thickBot="1">
      <c r="A2902" s="724" t="s">
        <v>69</v>
      </c>
      <c r="B2902" s="725"/>
      <c r="C2902" s="725"/>
      <c r="D2902" s="725"/>
      <c r="E2902" s="725"/>
      <c r="F2902" s="725"/>
      <c r="G2902" s="725"/>
      <c r="H2902" s="725"/>
      <c r="I2902" s="725"/>
      <c r="J2902" s="725"/>
      <c r="K2902" s="725"/>
      <c r="L2902" s="726"/>
      <c r="M2902" s="142">
        <f>M2893+M2900</f>
        <v>349375</v>
      </c>
    </row>
    <row r="2903" spans="1:13" s="10" customFormat="1" ht="15.75">
      <c r="A2903" s="143"/>
      <c r="B2903" s="144"/>
      <c r="C2903" s="144"/>
      <c r="D2903" s="144"/>
      <c r="E2903" s="144"/>
      <c r="F2903" s="144"/>
      <c r="G2903" s="144"/>
      <c r="H2903" s="144"/>
      <c r="I2903" s="144"/>
      <c r="J2903" s="144"/>
      <c r="K2903" s="144"/>
      <c r="L2903" s="144"/>
      <c r="M2903" s="145"/>
    </row>
    <row r="2904" spans="1:13" s="10" customFormat="1" ht="15.75">
      <c r="A2904" s="146"/>
      <c r="B2904" s="35"/>
      <c r="C2904" s="35"/>
      <c r="D2904" s="35"/>
      <c r="E2904" s="35"/>
      <c r="F2904" s="35"/>
      <c r="G2904" s="35"/>
      <c r="H2904" s="35"/>
      <c r="I2904" s="35"/>
      <c r="J2904" s="35"/>
      <c r="K2904" s="35"/>
      <c r="L2904" s="35"/>
      <c r="M2904" s="37"/>
    </row>
    <row r="2905" spans="1:13" s="10" customFormat="1" ht="15.75">
      <c r="A2905" s="146"/>
      <c r="B2905" s="35"/>
      <c r="C2905" s="35"/>
      <c r="D2905" s="46" t="s">
        <v>70</v>
      </c>
      <c r="E2905" s="46"/>
      <c r="F2905" s="46"/>
      <c r="G2905" s="46"/>
      <c r="H2905" s="46"/>
      <c r="I2905" s="46"/>
      <c r="J2905" s="35"/>
      <c r="K2905" s="35"/>
      <c r="L2905" s="35"/>
      <c r="M2905" s="37"/>
    </row>
    <row r="2906" spans="1:13" s="10" customFormat="1" ht="15.75">
      <c r="A2906" s="146"/>
      <c r="B2906" s="35"/>
      <c r="C2906" s="35"/>
      <c r="D2906" s="35" t="s">
        <v>71</v>
      </c>
      <c r="E2906" s="35"/>
      <c r="F2906" s="35"/>
      <c r="G2906" s="35"/>
      <c r="H2906" s="35"/>
      <c r="I2906" s="35"/>
      <c r="J2906" s="35"/>
      <c r="K2906" s="35"/>
      <c r="L2906" s="35"/>
      <c r="M2906" s="37"/>
    </row>
    <row r="2907" spans="1:13" s="10" customFormat="1" ht="15.75">
      <c r="A2907" s="146"/>
      <c r="B2907" s="35"/>
      <c r="C2907" s="35"/>
      <c r="D2907" s="35" t="s">
        <v>72</v>
      </c>
      <c r="E2907" s="35"/>
      <c r="F2907" s="35"/>
      <c r="G2907" s="35"/>
      <c r="H2907" s="35"/>
      <c r="I2907" s="35"/>
      <c r="J2907" s="35"/>
      <c r="K2907" s="35"/>
      <c r="L2907" s="35"/>
      <c r="M2907" s="37"/>
    </row>
    <row r="2908" spans="1:13" s="10" customFormat="1" ht="15.75">
      <c r="A2908" s="146"/>
      <c r="B2908" s="35"/>
      <c r="C2908" s="35"/>
      <c r="D2908" s="35" t="s">
        <v>73</v>
      </c>
      <c r="E2908" s="35"/>
      <c r="F2908" s="35"/>
      <c r="G2908" s="35"/>
      <c r="H2908" s="35"/>
      <c r="I2908" s="35"/>
      <c r="J2908" s="35"/>
      <c r="K2908" s="35"/>
      <c r="L2908" s="35"/>
      <c r="M2908" s="37"/>
    </row>
    <row r="2909" spans="1:13" s="27" customFormat="1" ht="13.5" thickBot="1">
      <c r="A2909" s="147"/>
      <c r="B2909" s="148"/>
      <c r="C2909" s="148"/>
      <c r="D2909" s="148"/>
      <c r="E2909" s="148" t="s">
        <v>74</v>
      </c>
      <c r="F2909" s="148"/>
      <c r="G2909" s="148"/>
      <c r="H2909" s="148"/>
      <c r="I2909" s="148"/>
      <c r="J2909" s="148"/>
      <c r="K2909" s="148"/>
      <c r="L2909" s="148"/>
      <c r="M2909" s="149"/>
    </row>
    <row r="2910" spans="1:13" s="10" customFormat="1" ht="15.75">
      <c r="A2910" s="150" t="s">
        <v>75</v>
      </c>
      <c r="B2910" s="151"/>
      <c r="C2910" s="151"/>
      <c r="D2910" s="151"/>
      <c r="E2910" s="151"/>
      <c r="F2910" s="151"/>
      <c r="G2910" s="151"/>
      <c r="H2910" s="151"/>
      <c r="I2910" s="151"/>
      <c r="J2910" s="151"/>
      <c r="K2910" s="151"/>
      <c r="L2910" s="151"/>
      <c r="M2910" s="152"/>
    </row>
    <row r="2911" spans="1:13" s="10" customFormat="1" ht="15.75">
      <c r="A2911" s="153"/>
      <c r="B2911" s="154"/>
      <c r="C2911" s="154"/>
      <c r="D2911" s="154"/>
      <c r="E2911" s="154"/>
      <c r="F2911" s="154"/>
      <c r="G2911" s="154"/>
      <c r="H2911" s="154"/>
      <c r="I2911" s="154"/>
      <c r="J2911" s="154"/>
      <c r="K2911" s="154"/>
      <c r="L2911" s="154"/>
      <c r="M2911" s="155"/>
    </row>
    <row r="2912" spans="1:13" s="10" customFormat="1" ht="15.75">
      <c r="A2912" s="153"/>
      <c r="B2912" s="154"/>
      <c r="C2912" s="154"/>
      <c r="D2912" s="154"/>
      <c r="E2912" s="154"/>
      <c r="F2912" s="154"/>
      <c r="G2912" s="154"/>
      <c r="H2912" s="154"/>
      <c r="I2912" s="154"/>
      <c r="J2912" s="154"/>
      <c r="K2912" s="154"/>
      <c r="L2912" s="154"/>
      <c r="M2912" s="155"/>
    </row>
    <row r="2913" spans="1:13" s="10" customFormat="1" ht="15.75">
      <c r="A2913" s="153"/>
      <c r="B2913" s="154"/>
      <c r="C2913" s="154"/>
      <c r="D2913" s="154"/>
      <c r="E2913" s="154"/>
      <c r="F2913" s="154"/>
      <c r="G2913" s="154"/>
      <c r="H2913" s="154"/>
      <c r="I2913" s="154"/>
      <c r="J2913" s="154"/>
      <c r="K2913" s="154"/>
      <c r="L2913" s="154"/>
      <c r="M2913" s="155"/>
    </row>
    <row r="2914" spans="1:13" s="10" customFormat="1" thickBot="1">
      <c r="A2914" s="156"/>
      <c r="B2914" s="157"/>
      <c r="C2914" s="157"/>
      <c r="D2914" s="157"/>
      <c r="E2914" s="157"/>
      <c r="F2914" s="157"/>
      <c r="G2914" s="157"/>
      <c r="H2914" s="157"/>
      <c r="I2914" s="157"/>
      <c r="J2914" s="157"/>
      <c r="K2914" s="157"/>
      <c r="L2914" s="157"/>
      <c r="M2914" s="158"/>
    </row>
    <row r="2915" spans="1:13" s="27" customFormat="1" ht="12.75">
      <c r="A2915" s="147"/>
      <c r="B2915" s="148"/>
      <c r="C2915" s="148"/>
      <c r="D2915" s="148"/>
      <c r="E2915" s="148"/>
      <c r="F2915" s="148"/>
      <c r="G2915" s="148"/>
      <c r="H2915" s="148"/>
      <c r="I2915" s="148"/>
      <c r="J2915" s="148"/>
      <c r="K2915" s="148"/>
      <c r="L2915" s="148"/>
      <c r="M2915" s="149"/>
    </row>
    <row r="2916" spans="1:13" s="10" customFormat="1" ht="15.75">
      <c r="A2916" s="159" t="s">
        <v>76</v>
      </c>
      <c r="B2916" s="55"/>
      <c r="C2916" s="55"/>
      <c r="D2916" s="55"/>
      <c r="E2916" s="55"/>
      <c r="F2916" s="55"/>
      <c r="G2916" s="55"/>
      <c r="H2916" s="55"/>
      <c r="I2916" s="55"/>
      <c r="J2916" s="55"/>
      <c r="K2916" s="55"/>
      <c r="L2916" s="55"/>
      <c r="M2916" s="58"/>
    </row>
    <row r="2917" spans="1:13" s="10" customFormat="1" ht="15.75">
      <c r="A2917" s="708" t="s">
        <v>77</v>
      </c>
      <c r="B2917" s="709"/>
      <c r="C2917" s="709"/>
      <c r="D2917" s="709"/>
      <c r="E2917" s="709"/>
      <c r="F2917" s="709"/>
      <c r="G2917" s="709"/>
      <c r="H2917" s="709"/>
      <c r="I2917" s="709"/>
      <c r="J2917" s="709"/>
      <c r="K2917" s="709"/>
      <c r="L2917" s="709"/>
      <c r="M2917" s="710"/>
    </row>
    <row r="2918" spans="1:13" s="10" customFormat="1" ht="15.75">
      <c r="A2918" s="708"/>
      <c r="B2918" s="709"/>
      <c r="C2918" s="709"/>
      <c r="D2918" s="709"/>
      <c r="E2918" s="709"/>
      <c r="F2918" s="709"/>
      <c r="G2918" s="709"/>
      <c r="H2918" s="709"/>
      <c r="I2918" s="709"/>
      <c r="J2918" s="709"/>
      <c r="K2918" s="709"/>
      <c r="L2918" s="709"/>
      <c r="M2918" s="710"/>
    </row>
    <row r="2919" spans="1:13" s="10" customFormat="1" ht="15.75">
      <c r="A2919" s="711" t="s">
        <v>78</v>
      </c>
      <c r="B2919" s="712"/>
      <c r="C2919" s="712"/>
      <c r="D2919" s="712"/>
      <c r="E2919" s="712"/>
      <c r="F2919" s="712"/>
      <c r="G2919" s="712"/>
      <c r="H2919" s="712"/>
      <c r="I2919" s="712"/>
      <c r="J2919" s="712"/>
      <c r="K2919" s="712"/>
      <c r="L2919" s="712"/>
      <c r="M2919" s="713"/>
    </row>
    <row r="2920" spans="1:13" s="10" customFormat="1" ht="15.75">
      <c r="A2920" s="711"/>
      <c r="B2920" s="712"/>
      <c r="C2920" s="712"/>
      <c r="D2920" s="712"/>
      <c r="E2920" s="712"/>
      <c r="F2920" s="712"/>
      <c r="G2920" s="712"/>
      <c r="H2920" s="712"/>
      <c r="I2920" s="712"/>
      <c r="J2920" s="712"/>
      <c r="K2920" s="712"/>
      <c r="L2920" s="712"/>
      <c r="M2920" s="713"/>
    </row>
    <row r="2921" spans="1:13" s="10" customFormat="1" ht="15.75">
      <c r="A2921" s="178"/>
      <c r="B2921" s="179"/>
      <c r="C2921" s="179"/>
      <c r="D2921" s="179"/>
      <c r="E2921" s="179"/>
      <c r="F2921" s="179"/>
      <c r="G2921" s="179"/>
      <c r="H2921" s="179"/>
      <c r="I2921" s="179"/>
      <c r="J2921" s="179"/>
      <c r="K2921" s="179"/>
      <c r="L2921" s="179"/>
      <c r="M2921" s="180"/>
    </row>
    <row r="2922" spans="1:13" s="10" customFormat="1" ht="15.75">
      <c r="A2922" s="159"/>
      <c r="B2922" s="55"/>
      <c r="C2922" s="55"/>
      <c r="D2922" s="55"/>
      <c r="E2922" s="55"/>
      <c r="F2922" s="55"/>
      <c r="G2922" s="55"/>
      <c r="H2922" s="55"/>
      <c r="I2922" s="55"/>
      <c r="J2922" s="55"/>
      <c r="K2922" s="55"/>
      <c r="L2922" s="55"/>
      <c r="M2922" s="58"/>
    </row>
    <row r="2923" spans="1:13" s="10" customFormat="1" ht="15.75">
      <c r="A2923" s="146"/>
      <c r="B2923" s="35"/>
      <c r="C2923" s="35"/>
      <c r="D2923" s="35" t="s">
        <v>70</v>
      </c>
      <c r="E2923" s="46"/>
      <c r="F2923" s="46"/>
      <c r="G2923" s="35"/>
      <c r="H2923" s="35"/>
      <c r="I2923" s="35"/>
      <c r="J2923" s="35"/>
      <c r="K2923" s="35"/>
      <c r="L2923" s="35"/>
      <c r="M2923" s="37"/>
    </row>
    <row r="2924" spans="1:13" s="10" customFormat="1" ht="15.75">
      <c r="A2924" s="146"/>
      <c r="B2924" s="35"/>
      <c r="C2924" s="35"/>
      <c r="D2924" s="160" t="s">
        <v>71</v>
      </c>
      <c r="E2924" s="35"/>
      <c r="F2924" s="35"/>
      <c r="G2924" s="160"/>
      <c r="H2924" s="160"/>
      <c r="I2924" s="160"/>
      <c r="J2924" s="35"/>
      <c r="K2924" s="35"/>
      <c r="L2924" s="35"/>
      <c r="M2924" s="37"/>
    </row>
    <row r="2925" spans="1:13" s="10" customFormat="1" ht="15.75">
      <c r="A2925" s="146"/>
      <c r="B2925" s="35"/>
      <c r="C2925" s="35"/>
      <c r="D2925" s="161" t="s">
        <v>79</v>
      </c>
      <c r="E2925" s="35"/>
      <c r="F2925" s="35"/>
      <c r="G2925" s="161"/>
      <c r="H2925" s="161"/>
      <c r="I2925" s="161"/>
      <c r="J2925" s="35"/>
      <c r="K2925" s="35"/>
      <c r="L2925" s="35"/>
      <c r="M2925" s="37"/>
    </row>
    <row r="2926" spans="1:13" s="10" customFormat="1" ht="15.75">
      <c r="A2926" s="162"/>
      <c r="B2926" s="55"/>
      <c r="C2926" s="55"/>
      <c r="D2926" s="35" t="s">
        <v>73</v>
      </c>
      <c r="E2926" s="35"/>
      <c r="F2926" s="35"/>
      <c r="G2926" s="35"/>
      <c r="H2926" s="35"/>
      <c r="I2926" s="35"/>
      <c r="J2926" s="55"/>
      <c r="K2926" s="55"/>
      <c r="L2926" s="55"/>
      <c r="M2926" s="58"/>
    </row>
    <row r="2927" spans="1:13" s="27" customFormat="1" ht="12.75">
      <c r="A2927" s="163"/>
      <c r="B2927" s="50"/>
      <c r="C2927" s="50"/>
      <c r="D2927" s="50"/>
      <c r="E2927" s="148"/>
      <c r="F2927" s="148"/>
      <c r="G2927" s="148"/>
      <c r="H2927" s="148"/>
      <c r="I2927" s="148"/>
      <c r="J2927" s="50"/>
      <c r="K2927" s="50"/>
      <c r="L2927" s="50"/>
      <c r="M2927" s="51"/>
    </row>
    <row r="2928" spans="1:13" s="167" customFormat="1" ht="12.75">
      <c r="A2928" s="164" t="s">
        <v>80</v>
      </c>
      <c r="B2928" s="165"/>
      <c r="C2928" s="165"/>
      <c r="D2928" s="166"/>
      <c r="E2928" s="166"/>
      <c r="F2928" s="166"/>
      <c r="G2928" s="166"/>
      <c r="H2928" s="166"/>
      <c r="I2928" s="714"/>
      <c r="J2928" s="714"/>
      <c r="K2928" s="714"/>
      <c r="L2928" s="714"/>
      <c r="M2928" s="715"/>
    </row>
    <row r="2929" spans="1:13" s="167" customFormat="1" ht="13.5" thickBot="1">
      <c r="A2929" s="168" t="s">
        <v>81</v>
      </c>
      <c r="B2929" s="169"/>
      <c r="C2929" s="169"/>
      <c r="D2929" s="170"/>
      <c r="E2929" s="170"/>
      <c r="F2929" s="170"/>
      <c r="G2929" s="170"/>
      <c r="H2929" s="170"/>
      <c r="I2929" s="716"/>
      <c r="J2929" s="716"/>
      <c r="K2929" s="716"/>
      <c r="L2929" s="716"/>
      <c r="M2929" s="717"/>
    </row>
    <row r="2930" spans="1:13">
      <c r="A2930" s="803"/>
      <c r="B2930" s="804"/>
      <c r="C2930" s="809"/>
      <c r="D2930" s="809"/>
      <c r="E2930" s="809"/>
      <c r="F2930" s="809"/>
      <c r="G2930" s="809"/>
      <c r="H2930" s="809"/>
      <c r="I2930" s="810"/>
      <c r="J2930" s="811" t="s">
        <v>7</v>
      </c>
      <c r="K2930" s="813"/>
      <c r="L2930" s="814"/>
      <c r="M2930" s="815"/>
    </row>
    <row r="2931" spans="1:13">
      <c r="A2931" s="805"/>
      <c r="B2931" s="806"/>
      <c r="C2931" s="819" t="s">
        <v>8</v>
      </c>
      <c r="D2931" s="819"/>
      <c r="E2931" s="819"/>
      <c r="F2931" s="819"/>
      <c r="G2931" s="819"/>
      <c r="H2931" s="819"/>
      <c r="I2931" s="820"/>
      <c r="J2931" s="812"/>
      <c r="K2931" s="816"/>
      <c r="L2931" s="817"/>
      <c r="M2931" s="818"/>
    </row>
    <row r="2932" spans="1:13">
      <c r="A2932" s="805"/>
      <c r="B2932" s="806"/>
      <c r="C2932" s="819" t="s">
        <v>0</v>
      </c>
      <c r="D2932" s="819"/>
      <c r="E2932" s="819"/>
      <c r="F2932" s="819"/>
      <c r="G2932" s="819"/>
      <c r="H2932" s="819"/>
      <c r="I2932" s="820"/>
      <c r="J2932" s="821" t="s">
        <v>9</v>
      </c>
      <c r="K2932" s="833"/>
      <c r="L2932" s="834"/>
      <c r="M2932" s="835"/>
    </row>
    <row r="2933" spans="1:13">
      <c r="A2933" s="805"/>
      <c r="B2933" s="806"/>
      <c r="C2933" s="819" t="s">
        <v>10</v>
      </c>
      <c r="D2933" s="819"/>
      <c r="E2933" s="819"/>
      <c r="F2933" s="819"/>
      <c r="G2933" s="819"/>
      <c r="H2933" s="819"/>
      <c r="I2933" s="820"/>
      <c r="J2933" s="822"/>
      <c r="K2933" s="836"/>
      <c r="L2933" s="837"/>
      <c r="M2933" s="838"/>
    </row>
    <row r="2934" spans="1:13">
      <c r="A2934" s="805"/>
      <c r="B2934" s="806"/>
      <c r="C2934" s="819" t="s">
        <v>11</v>
      </c>
      <c r="D2934" s="819"/>
      <c r="E2934" s="819"/>
      <c r="F2934" s="819"/>
      <c r="G2934" s="819"/>
      <c r="H2934" s="819"/>
      <c r="I2934" s="820"/>
      <c r="J2934" s="821" t="s">
        <v>12</v>
      </c>
      <c r="K2934" s="840"/>
      <c r="L2934" s="840" t="s">
        <v>13</v>
      </c>
      <c r="M2934" s="842"/>
    </row>
    <row r="2935" spans="1:13" ht="17.25" thickBot="1">
      <c r="A2935" s="807"/>
      <c r="B2935" s="808"/>
      <c r="C2935" s="2"/>
      <c r="D2935" s="2"/>
      <c r="E2935" s="2"/>
      <c r="F2935" s="2"/>
      <c r="G2935" s="2"/>
      <c r="H2935" s="2"/>
      <c r="I2935" s="3"/>
      <c r="J2935" s="839"/>
      <c r="K2935" s="841"/>
      <c r="L2935" s="841"/>
      <c r="M2935" s="843"/>
    </row>
    <row r="2936" spans="1:13" s="10" customFormat="1" ht="15.75">
      <c r="A2936" s="4"/>
      <c r="B2936" s="5"/>
      <c r="C2936" s="5"/>
      <c r="D2936" s="5"/>
      <c r="E2936" s="5"/>
      <c r="F2936" s="5"/>
      <c r="G2936" s="6"/>
      <c r="H2936" s="5"/>
      <c r="I2936" s="5"/>
      <c r="J2936" s="7" t="s">
        <v>14</v>
      </c>
      <c r="K2936" s="8"/>
      <c r="L2936" s="8"/>
      <c r="M2936" s="9"/>
    </row>
    <row r="2937" spans="1:13" s="10" customFormat="1" ht="15.75">
      <c r="A2937" s="11"/>
      <c r="B2937" s="12"/>
      <c r="C2937" s="12"/>
      <c r="D2937" s="12"/>
      <c r="E2937" s="12"/>
      <c r="F2937" s="12"/>
      <c r="G2937" s="13"/>
      <c r="H2937" s="12"/>
      <c r="I2937" s="12"/>
      <c r="J2937" s="14"/>
      <c r="K2937" s="15" t="s">
        <v>15</v>
      </c>
      <c r="L2937" s="15" t="s">
        <v>16</v>
      </c>
      <c r="M2937" s="16" t="s">
        <v>17</v>
      </c>
    </row>
    <row r="2938" spans="1:13" s="10" customFormat="1" ht="15.75">
      <c r="A2938" s="823" t="s">
        <v>18</v>
      </c>
      <c r="B2938" s="824"/>
      <c r="C2938" s="824"/>
      <c r="D2938" s="824"/>
      <c r="E2938" s="12" t="s">
        <v>19</v>
      </c>
      <c r="F2938" s="12"/>
      <c r="G2938" s="17"/>
      <c r="H2938" s="825" t="s">
        <v>20</v>
      </c>
      <c r="I2938" s="825"/>
      <c r="J2938" s="18" t="s">
        <v>19</v>
      </c>
      <c r="K2938" s="15"/>
      <c r="L2938" s="15"/>
      <c r="M2938" s="16"/>
    </row>
    <row r="2939" spans="1:13" s="10" customFormat="1" ht="15.75">
      <c r="A2939" s="19" t="s">
        <v>21</v>
      </c>
      <c r="B2939" s="20"/>
      <c r="C2939" s="826"/>
      <c r="D2939" s="826"/>
      <c r="E2939" s="187"/>
      <c r="F2939" s="21"/>
      <c r="G2939" s="20"/>
      <c r="H2939" s="17"/>
      <c r="I2939" s="22" t="s">
        <v>22</v>
      </c>
      <c r="J2939" s="23"/>
      <c r="K2939" s="187"/>
      <c r="L2939" s="187"/>
      <c r="M2939" s="24"/>
    </row>
    <row r="2940" spans="1:13" s="27" customFormat="1" ht="13.5" thickBot="1">
      <c r="A2940" s="25"/>
      <c r="B2940" s="26"/>
      <c r="C2940" s="188"/>
      <c r="D2940" s="188"/>
      <c r="E2940" s="188"/>
      <c r="F2940" s="188"/>
      <c r="G2940" s="26"/>
      <c r="H2940" s="188"/>
      <c r="I2940" s="26"/>
      <c r="J2940" s="188"/>
      <c r="K2940" s="827"/>
      <c r="L2940" s="827"/>
      <c r="M2940" s="828"/>
    </row>
    <row r="2941" spans="1:13" s="27" customFormat="1" ht="12.75">
      <c r="A2941" s="28"/>
      <c r="B2941" s="29"/>
      <c r="C2941" s="29"/>
      <c r="D2941" s="29"/>
      <c r="E2941" s="29"/>
      <c r="F2941" s="29"/>
      <c r="G2941" s="29"/>
      <c r="H2941" s="29"/>
      <c r="I2941" s="29"/>
      <c r="J2941" s="29"/>
      <c r="K2941" s="29"/>
      <c r="L2941" s="29"/>
      <c r="M2941" s="30"/>
    </row>
    <row r="2942" spans="1:13" s="10" customFormat="1" ht="15.75">
      <c r="A2942" s="31" t="s">
        <v>23</v>
      </c>
      <c r="B2942" s="32"/>
      <c r="C2942" s="33" t="s">
        <v>13</v>
      </c>
      <c r="D2942" s="34"/>
      <c r="E2942" s="35"/>
      <c r="F2942" s="35"/>
      <c r="G2942" s="36"/>
      <c r="H2942" s="36"/>
      <c r="I2942" s="36"/>
      <c r="J2942" s="36"/>
      <c r="K2942" s="36"/>
      <c r="L2942" s="36"/>
      <c r="M2942" s="37"/>
    </row>
    <row r="2943" spans="1:13" s="10" customFormat="1" ht="15.75">
      <c r="A2943" s="38" t="s">
        <v>24</v>
      </c>
      <c r="B2943" s="39"/>
      <c r="C2943" s="829" t="e">
        <f>+C2842</f>
        <v>#REF!</v>
      </c>
      <c r="D2943" s="829"/>
      <c r="E2943" s="829"/>
      <c r="F2943" s="829"/>
      <c r="G2943" s="829"/>
      <c r="H2943" s="829"/>
      <c r="I2943" s="829"/>
      <c r="J2943" s="829"/>
      <c r="K2943" s="829"/>
      <c r="L2943" s="829"/>
      <c r="M2943" s="830"/>
    </row>
    <row r="2944" spans="1:13" s="10" customFormat="1" ht="15.75">
      <c r="A2944" s="38"/>
      <c r="B2944" s="39"/>
      <c r="C2944" s="829"/>
      <c r="D2944" s="829"/>
      <c r="E2944" s="829"/>
      <c r="F2944" s="829"/>
      <c r="G2944" s="829"/>
      <c r="H2944" s="829"/>
      <c r="I2944" s="829"/>
      <c r="J2944" s="829"/>
      <c r="K2944" s="829"/>
      <c r="L2944" s="829"/>
      <c r="M2944" s="830"/>
    </row>
    <row r="2945" spans="1:13" s="27" customFormat="1" ht="12.75">
      <c r="A2945" s="40"/>
      <c r="B2945" s="41"/>
      <c r="C2945" s="42"/>
      <c r="D2945" s="42"/>
      <c r="E2945" s="42"/>
      <c r="F2945" s="42"/>
      <c r="G2945" s="42"/>
      <c r="H2945" s="42"/>
      <c r="I2945" s="42"/>
      <c r="J2945" s="42"/>
      <c r="K2945" s="42"/>
      <c r="L2945" s="42"/>
      <c r="M2945" s="43"/>
    </row>
    <row r="2946" spans="1:13" s="10" customFormat="1" ht="15.75">
      <c r="A2946" s="38" t="s">
        <v>25</v>
      </c>
      <c r="B2946" s="44"/>
      <c r="C2946" s="45"/>
      <c r="D2946" s="45"/>
      <c r="E2946" s="45"/>
      <c r="F2946" s="45"/>
      <c r="G2946" s="45"/>
      <c r="H2946" s="46"/>
      <c r="I2946" s="33" t="s">
        <v>26</v>
      </c>
      <c r="J2946" s="45"/>
      <c r="K2946" s="45"/>
      <c r="L2946" s="45"/>
      <c r="M2946" s="47"/>
    </row>
    <row r="2947" spans="1:13" s="27" customFormat="1" ht="12.75">
      <c r="A2947" s="40"/>
      <c r="B2947" s="41"/>
      <c r="C2947" s="42"/>
      <c r="D2947" s="42"/>
      <c r="E2947" s="42"/>
      <c r="F2947" s="42"/>
      <c r="G2947" s="42"/>
      <c r="H2947" s="42"/>
      <c r="I2947" s="42"/>
      <c r="J2947" s="42"/>
      <c r="K2947" s="42"/>
      <c r="L2947" s="42"/>
      <c r="M2947" s="43"/>
    </row>
    <row r="2948" spans="1:13" s="10" customFormat="1" ht="15.75">
      <c r="A2948" s="38" t="s">
        <v>27</v>
      </c>
      <c r="B2948" s="44"/>
      <c r="C2948" s="48"/>
      <c r="D2948" s="48"/>
      <c r="E2948" s="48"/>
      <c r="F2948" s="48"/>
      <c r="G2948" s="48"/>
      <c r="H2948" s="48"/>
      <c r="I2948" s="48"/>
      <c r="J2948" s="48"/>
      <c r="K2948" s="48"/>
      <c r="L2948" s="48"/>
      <c r="M2948" s="49"/>
    </row>
    <row r="2949" spans="1:13" s="27" customFormat="1" ht="12.75">
      <c r="A2949" s="40"/>
      <c r="B2949" s="41"/>
      <c r="C2949" s="50"/>
      <c r="D2949" s="50"/>
      <c r="E2949" s="50"/>
      <c r="F2949" s="50"/>
      <c r="G2949" s="50"/>
      <c r="H2949" s="50"/>
      <c r="I2949" s="50"/>
      <c r="J2949" s="50"/>
      <c r="K2949" s="50"/>
      <c r="L2949" s="50"/>
      <c r="M2949" s="51"/>
    </row>
    <row r="2950" spans="1:13" s="10" customFormat="1" ht="15.75">
      <c r="A2950" s="38" t="s">
        <v>28</v>
      </c>
      <c r="B2950" s="44"/>
      <c r="C2950" s="48"/>
      <c r="D2950" s="48"/>
      <c r="E2950" s="48"/>
      <c r="F2950" s="48"/>
      <c r="G2950" s="48"/>
      <c r="H2950" s="48"/>
      <c r="I2950" s="48"/>
      <c r="J2950" s="52" t="s">
        <v>29</v>
      </c>
      <c r="K2950" s="53"/>
      <c r="L2950" s="52" t="s">
        <v>13</v>
      </c>
      <c r="M2950" s="54"/>
    </row>
    <row r="2951" spans="1:13" s="27" customFormat="1" ht="12.75">
      <c r="A2951" s="40"/>
      <c r="B2951" s="41"/>
      <c r="C2951" s="50"/>
      <c r="D2951" s="50"/>
      <c r="E2951" s="50"/>
      <c r="F2951" s="50"/>
      <c r="G2951" s="50"/>
      <c r="H2951" s="50"/>
      <c r="I2951" s="50"/>
      <c r="J2951" s="50"/>
      <c r="K2951" s="50"/>
      <c r="L2951" s="50"/>
      <c r="M2951" s="51"/>
    </row>
    <row r="2952" spans="1:13" s="10" customFormat="1" ht="15.75">
      <c r="A2952" s="38" t="s">
        <v>30</v>
      </c>
      <c r="B2952" s="39"/>
      <c r="C2952" s="55"/>
      <c r="D2952" s="55"/>
      <c r="E2952" s="56"/>
      <c r="F2952" s="57"/>
      <c r="G2952" s="46"/>
      <c r="H2952" s="48"/>
      <c r="I2952" s="48"/>
      <c r="J2952" s="35"/>
      <c r="K2952" s="55"/>
      <c r="L2952" s="55"/>
      <c r="M2952" s="58"/>
    </row>
    <row r="2953" spans="1:13" s="10" customFormat="1" ht="15.75">
      <c r="A2953" s="59"/>
      <c r="B2953" s="60"/>
      <c r="C2953" s="189"/>
      <c r="D2953" s="189"/>
      <c r="E2953" s="831" t="s">
        <v>31</v>
      </c>
      <c r="F2953" s="832"/>
      <c r="G2953" s="832"/>
      <c r="H2953" s="189" t="s">
        <v>16</v>
      </c>
      <c r="I2953" s="189" t="s">
        <v>17</v>
      </c>
      <c r="J2953" s="61"/>
      <c r="K2953" s="189"/>
      <c r="L2953" s="189"/>
      <c r="M2953" s="62"/>
    </row>
    <row r="2954" spans="1:13" s="10" customFormat="1" ht="15.75">
      <c r="A2954" s="786" t="s">
        <v>32</v>
      </c>
      <c r="B2954" s="787"/>
      <c r="C2954" s="787"/>
      <c r="D2954" s="787"/>
      <c r="E2954" s="787"/>
      <c r="F2954" s="787"/>
      <c r="G2954" s="787"/>
      <c r="H2954" s="787"/>
      <c r="I2954" s="787"/>
      <c r="J2954" s="787"/>
      <c r="K2954" s="787"/>
      <c r="L2954" s="787"/>
      <c r="M2954" s="788"/>
    </row>
    <row r="2955" spans="1:13" s="27" customFormat="1" ht="13.5" thickBot="1">
      <c r="A2955" s="63"/>
      <c r="B2955" s="64"/>
      <c r="C2955" s="64"/>
      <c r="D2955" s="64"/>
      <c r="E2955" s="64"/>
      <c r="F2955" s="64"/>
      <c r="G2955" s="64"/>
      <c r="H2955" s="64"/>
      <c r="I2955" s="64"/>
      <c r="J2955" s="64"/>
      <c r="K2955" s="64"/>
      <c r="L2955" s="64"/>
      <c r="M2955" s="65"/>
    </row>
    <row r="2956" spans="1:13" s="10" customFormat="1" ht="32.25" thickBot="1">
      <c r="A2956" s="66" t="s">
        <v>1</v>
      </c>
      <c r="B2956" s="789" t="s">
        <v>33</v>
      </c>
      <c r="C2956" s="790"/>
      <c r="D2956" s="790"/>
      <c r="E2956" s="790"/>
      <c r="F2956" s="790"/>
      <c r="G2956" s="790"/>
      <c r="H2956" s="790"/>
      <c r="I2956" s="67"/>
      <c r="J2956" s="68" t="s">
        <v>34</v>
      </c>
      <c r="K2956" s="791" t="s">
        <v>35</v>
      </c>
      <c r="L2956" s="792"/>
      <c r="M2956" s="66" t="s">
        <v>36</v>
      </c>
    </row>
    <row r="2957" spans="1:13" s="10" customFormat="1" ht="33" customHeight="1" thickBot="1">
      <c r="A2957" s="69"/>
      <c r="B2957" s="793" t="e">
        <f>+#REF!</f>
        <v>#REF!</v>
      </c>
      <c r="C2957" s="794"/>
      <c r="D2957" s="794"/>
      <c r="E2957" s="794"/>
      <c r="F2957" s="794"/>
      <c r="G2957" s="794"/>
      <c r="H2957" s="794"/>
      <c r="I2957" s="795"/>
      <c r="J2957" s="70"/>
      <c r="K2957" s="796" t="e">
        <f>+#REF!</f>
        <v>#REF!</v>
      </c>
      <c r="L2957" s="797"/>
      <c r="M2957" s="71" t="e">
        <f>+#REF!</f>
        <v>#REF!</v>
      </c>
    </row>
    <row r="2958" spans="1:13" s="10" customFormat="1" ht="15.75">
      <c r="A2958" s="72"/>
      <c r="B2958" s="73"/>
      <c r="C2958" s="73"/>
      <c r="D2958" s="73"/>
      <c r="E2958" s="73"/>
      <c r="F2958" s="73"/>
      <c r="G2958" s="73"/>
      <c r="H2958" s="73"/>
      <c r="I2958" s="73"/>
      <c r="J2958" s="73"/>
      <c r="K2958" s="73"/>
      <c r="L2958" s="73"/>
      <c r="M2958" s="74"/>
    </row>
    <row r="2959" spans="1:13" s="10" customFormat="1" thickBot="1">
      <c r="A2959" s="75" t="s">
        <v>37</v>
      </c>
      <c r="B2959" s="76"/>
      <c r="C2959" s="76"/>
      <c r="D2959" s="76"/>
      <c r="E2959" s="76"/>
      <c r="F2959" s="76"/>
      <c r="G2959" s="76"/>
      <c r="H2959" s="76"/>
      <c r="I2959" s="76"/>
      <c r="J2959" s="76"/>
      <c r="K2959" s="76"/>
      <c r="L2959" s="76"/>
      <c r="M2959" s="77"/>
    </row>
    <row r="2960" spans="1:13" s="10" customFormat="1" thickBot="1">
      <c r="A2960" s="798" t="s">
        <v>33</v>
      </c>
      <c r="B2960" s="799"/>
      <c r="C2960" s="799"/>
      <c r="D2960" s="799"/>
      <c r="E2960" s="799"/>
      <c r="F2960" s="799"/>
      <c r="G2960" s="800"/>
      <c r="H2960" s="801" t="s">
        <v>38</v>
      </c>
      <c r="I2960" s="800"/>
      <c r="J2960" s="78" t="s">
        <v>39</v>
      </c>
      <c r="K2960" s="801" t="s">
        <v>40</v>
      </c>
      <c r="L2960" s="800"/>
      <c r="M2960" s="79" t="s">
        <v>41</v>
      </c>
    </row>
    <row r="2961" spans="1:13" s="10" customFormat="1" ht="15.75">
      <c r="A2961" s="779"/>
      <c r="B2961" s="780"/>
      <c r="C2961" s="780"/>
      <c r="D2961" s="780"/>
      <c r="E2961" s="780"/>
      <c r="F2961" s="780"/>
      <c r="G2961" s="781"/>
      <c r="H2961" s="782"/>
      <c r="I2961" s="783"/>
      <c r="J2961" s="80"/>
      <c r="K2961" s="784"/>
      <c r="L2961" s="785"/>
      <c r="M2961" s="81">
        <f t="shared" ref="M2961:M2966" si="35">+J2961*K2961</f>
        <v>0</v>
      </c>
    </row>
    <row r="2962" spans="1:13" s="10" customFormat="1" ht="15.75">
      <c r="A2962" s="770"/>
      <c r="B2962" s="771"/>
      <c r="C2962" s="771"/>
      <c r="D2962" s="771"/>
      <c r="E2962" s="771"/>
      <c r="F2962" s="771"/>
      <c r="G2962" s="772"/>
      <c r="H2962" s="768"/>
      <c r="I2962" s="768"/>
      <c r="J2962" s="80"/>
      <c r="K2962" s="769"/>
      <c r="L2962" s="769"/>
      <c r="M2962" s="81">
        <f t="shared" si="35"/>
        <v>0</v>
      </c>
    </row>
    <row r="2963" spans="1:13" s="10" customFormat="1" ht="15.75">
      <c r="A2963" s="770"/>
      <c r="B2963" s="771"/>
      <c r="C2963" s="771"/>
      <c r="D2963" s="771"/>
      <c r="E2963" s="771"/>
      <c r="F2963" s="771"/>
      <c r="G2963" s="772"/>
      <c r="H2963" s="768"/>
      <c r="I2963" s="768"/>
      <c r="J2963" s="80"/>
      <c r="K2963" s="769"/>
      <c r="L2963" s="769"/>
      <c r="M2963" s="81">
        <f t="shared" si="35"/>
        <v>0</v>
      </c>
    </row>
    <row r="2964" spans="1:13" s="10" customFormat="1" ht="15.75">
      <c r="A2964" s="770"/>
      <c r="B2964" s="771"/>
      <c r="C2964" s="771"/>
      <c r="D2964" s="771"/>
      <c r="E2964" s="771"/>
      <c r="F2964" s="771"/>
      <c r="G2964" s="772"/>
      <c r="H2964" s="768"/>
      <c r="I2964" s="768"/>
      <c r="J2964" s="82"/>
      <c r="K2964" s="769"/>
      <c r="L2964" s="769"/>
      <c r="M2964" s="81">
        <f t="shared" si="35"/>
        <v>0</v>
      </c>
    </row>
    <row r="2965" spans="1:13" s="10" customFormat="1" ht="15.75">
      <c r="A2965" s="770"/>
      <c r="B2965" s="771"/>
      <c r="C2965" s="771"/>
      <c r="D2965" s="802"/>
      <c r="E2965" s="771"/>
      <c r="F2965" s="771"/>
      <c r="G2965" s="772"/>
      <c r="H2965" s="768"/>
      <c r="I2965" s="768"/>
      <c r="J2965" s="82"/>
      <c r="K2965" s="769"/>
      <c r="L2965" s="769"/>
      <c r="M2965" s="81">
        <f t="shared" si="35"/>
        <v>0</v>
      </c>
    </row>
    <row r="2966" spans="1:13" s="10" customFormat="1" ht="15.75">
      <c r="A2966" s="766"/>
      <c r="B2966" s="767"/>
      <c r="C2966" s="767"/>
      <c r="D2966" s="83"/>
      <c r="E2966" s="84"/>
      <c r="F2966" s="84"/>
      <c r="G2966" s="85"/>
      <c r="H2966" s="768"/>
      <c r="I2966" s="768"/>
      <c r="J2966" s="86"/>
      <c r="K2966" s="769"/>
      <c r="L2966" s="769"/>
      <c r="M2966" s="81">
        <f t="shared" si="35"/>
        <v>0</v>
      </c>
    </row>
    <row r="2967" spans="1:13" s="10" customFormat="1" thickBot="1">
      <c r="A2967" s="770" t="s">
        <v>43</v>
      </c>
      <c r="B2967" s="771"/>
      <c r="C2967" s="771"/>
      <c r="D2967" s="771"/>
      <c r="E2967" s="771"/>
      <c r="F2967" s="771"/>
      <c r="G2967" s="772"/>
      <c r="H2967" s="773"/>
      <c r="I2967" s="774"/>
      <c r="J2967" s="87"/>
      <c r="K2967" s="775">
        <v>0.05</v>
      </c>
      <c r="L2967" s="776"/>
      <c r="M2967" s="88">
        <f>M2992*K2967</f>
        <v>1000</v>
      </c>
    </row>
    <row r="2968" spans="1:13" s="10" customFormat="1" thickBot="1">
      <c r="A2968" s="724" t="s">
        <v>44</v>
      </c>
      <c r="B2968" s="725"/>
      <c r="C2968" s="725"/>
      <c r="D2968" s="725"/>
      <c r="E2968" s="725"/>
      <c r="F2968" s="725"/>
      <c r="G2968" s="725"/>
      <c r="H2968" s="725"/>
      <c r="I2968" s="725"/>
      <c r="J2968" s="725"/>
      <c r="K2968" s="725"/>
      <c r="L2968" s="726"/>
      <c r="M2968" s="173">
        <f>SUM(M2961:M2967)</f>
        <v>1000</v>
      </c>
    </row>
    <row r="2969" spans="1:13" s="27" customFormat="1" ht="12.75">
      <c r="A2969" s="90"/>
      <c r="B2969" s="64"/>
      <c r="C2969" s="64"/>
      <c r="D2969" s="64"/>
      <c r="E2969" s="64"/>
      <c r="F2969" s="64"/>
      <c r="G2969" s="64"/>
      <c r="H2969" s="64"/>
      <c r="I2969" s="64"/>
      <c r="J2969" s="64"/>
      <c r="K2969" s="64"/>
      <c r="L2969" s="64"/>
      <c r="M2969" s="65"/>
    </row>
    <row r="2970" spans="1:13" s="10" customFormat="1" thickBot="1">
      <c r="A2970" s="91" t="s">
        <v>45</v>
      </c>
      <c r="B2970" s="92"/>
      <c r="C2970" s="92"/>
      <c r="D2970" s="92"/>
      <c r="E2970" s="92"/>
      <c r="F2970" s="92"/>
      <c r="G2970" s="92"/>
      <c r="H2970" s="92"/>
      <c r="I2970" s="92"/>
      <c r="J2970" s="92"/>
      <c r="K2970" s="92"/>
      <c r="L2970" s="92"/>
      <c r="M2970" s="93"/>
    </row>
    <row r="2971" spans="1:13" s="10" customFormat="1" ht="15.75">
      <c r="A2971" s="752" t="s">
        <v>33</v>
      </c>
      <c r="B2971" s="753"/>
      <c r="C2971" s="753"/>
      <c r="D2971" s="753"/>
      <c r="E2971" s="753"/>
      <c r="F2971" s="753"/>
      <c r="G2971" s="753"/>
      <c r="H2971" s="777"/>
      <c r="I2971" s="185" t="s">
        <v>35</v>
      </c>
      <c r="J2971" s="94" t="s">
        <v>36</v>
      </c>
      <c r="K2971" s="778" t="s">
        <v>46</v>
      </c>
      <c r="L2971" s="777"/>
      <c r="M2971" s="95" t="s">
        <v>41</v>
      </c>
    </row>
    <row r="2972" spans="1:13" s="10" customFormat="1" ht="15.75">
      <c r="A2972" s="738" t="s">
        <v>167</v>
      </c>
      <c r="B2972" s="739"/>
      <c r="C2972" s="739"/>
      <c r="D2972" s="739"/>
      <c r="E2972" s="739"/>
      <c r="F2972" s="739"/>
      <c r="G2972" s="739"/>
      <c r="H2972" s="740"/>
      <c r="I2972" s="53" t="s">
        <v>4</v>
      </c>
      <c r="J2972" s="98">
        <v>1</v>
      </c>
      <c r="K2972" s="741">
        <v>274000</v>
      </c>
      <c r="L2972" s="742"/>
      <c r="M2972" s="191">
        <f>+J2972*K2972</f>
        <v>274000</v>
      </c>
    </row>
    <row r="2973" spans="1:13" s="10" customFormat="1" ht="15.75">
      <c r="A2973" s="738" t="s">
        <v>212</v>
      </c>
      <c r="B2973" s="739"/>
      <c r="C2973" s="739"/>
      <c r="D2973" s="739"/>
      <c r="E2973" s="739"/>
      <c r="F2973" s="739"/>
      <c r="G2973" s="739"/>
      <c r="H2973" s="740"/>
      <c r="I2973" s="53" t="s">
        <v>53</v>
      </c>
      <c r="J2973" s="98">
        <v>445000</v>
      </c>
      <c r="K2973" s="741">
        <v>0.15</v>
      </c>
      <c r="L2973" s="742"/>
      <c r="M2973" s="171">
        <f>+J2973*K2973</f>
        <v>66750</v>
      </c>
    </row>
    <row r="2974" spans="1:13" s="10" customFormat="1" ht="15.75">
      <c r="A2974" s="738"/>
      <c r="B2974" s="739"/>
      <c r="C2974" s="739"/>
      <c r="D2974" s="739"/>
      <c r="E2974" s="739"/>
      <c r="F2974" s="739"/>
      <c r="G2974" s="739"/>
      <c r="H2974" s="740"/>
      <c r="I2974" s="53"/>
      <c r="J2974" s="98"/>
      <c r="K2974" s="741"/>
      <c r="L2974" s="742"/>
      <c r="M2974" s="171">
        <f>+J2974*K2974</f>
        <v>0</v>
      </c>
    </row>
    <row r="2975" spans="1:13" s="10" customFormat="1" ht="15.75">
      <c r="A2975" s="738"/>
      <c r="B2975" s="739"/>
      <c r="C2975" s="739"/>
      <c r="D2975" s="739"/>
      <c r="E2975" s="739"/>
      <c r="F2975" s="739"/>
      <c r="G2975" s="739"/>
      <c r="H2975" s="740"/>
      <c r="I2975" s="53"/>
      <c r="J2975" s="98"/>
      <c r="K2975" s="741"/>
      <c r="L2975" s="742"/>
      <c r="M2975" s="171">
        <f>+J2975*K2975</f>
        <v>0</v>
      </c>
    </row>
    <row r="2976" spans="1:13" s="10" customFormat="1" ht="15.75">
      <c r="A2976" s="738"/>
      <c r="B2976" s="739"/>
      <c r="C2976" s="739"/>
      <c r="D2976" s="739"/>
      <c r="E2976" s="739"/>
      <c r="F2976" s="739"/>
      <c r="G2976" s="739"/>
      <c r="H2976" s="740"/>
      <c r="I2976" s="53"/>
      <c r="J2976" s="98"/>
      <c r="K2976" s="741"/>
      <c r="L2976" s="742"/>
      <c r="M2976" s="171">
        <f>+J2976*K2976</f>
        <v>0</v>
      </c>
    </row>
    <row r="2977" spans="1:13" s="10" customFormat="1" thickBot="1">
      <c r="A2977" s="743"/>
      <c r="B2977" s="744"/>
      <c r="C2977" s="744"/>
      <c r="D2977" s="744"/>
      <c r="E2977" s="744"/>
      <c r="F2977" s="744"/>
      <c r="G2977" s="744"/>
      <c r="H2977" s="745"/>
      <c r="I2977" s="102"/>
      <c r="J2977" s="103"/>
      <c r="K2977" s="741"/>
      <c r="L2977" s="742"/>
      <c r="M2977" s="172"/>
    </row>
    <row r="2978" spans="1:13" s="10" customFormat="1" thickBot="1">
      <c r="A2978" s="724" t="s">
        <v>44</v>
      </c>
      <c r="B2978" s="725"/>
      <c r="C2978" s="725"/>
      <c r="D2978" s="725"/>
      <c r="E2978" s="725"/>
      <c r="F2978" s="725"/>
      <c r="G2978" s="725"/>
      <c r="H2978" s="725"/>
      <c r="I2978" s="725"/>
      <c r="J2978" s="725"/>
      <c r="K2978" s="725"/>
      <c r="L2978" s="726"/>
      <c r="M2978" s="192">
        <f>SUM(M2972:M2977)</f>
        <v>340750</v>
      </c>
    </row>
    <row r="2979" spans="1:13" s="27" customFormat="1" ht="12.75">
      <c r="A2979" s="63"/>
      <c r="B2979" s="64"/>
      <c r="C2979" s="64"/>
      <c r="D2979" s="64"/>
      <c r="E2979" s="64"/>
      <c r="F2979" s="64"/>
      <c r="G2979" s="64"/>
      <c r="H2979" s="64"/>
      <c r="I2979" s="64"/>
      <c r="J2979" s="64"/>
      <c r="K2979" s="64"/>
      <c r="L2979" s="64"/>
      <c r="M2979" s="65"/>
    </row>
    <row r="2980" spans="1:13" s="10" customFormat="1" thickBot="1">
      <c r="A2980" s="91" t="s">
        <v>47</v>
      </c>
      <c r="B2980" s="92"/>
      <c r="C2980" s="92"/>
      <c r="D2980" s="92"/>
      <c r="E2980" s="92"/>
      <c r="F2980" s="92"/>
      <c r="G2980" s="92"/>
      <c r="H2980" s="92"/>
      <c r="I2980" s="92"/>
      <c r="J2980" s="92"/>
      <c r="K2980" s="92"/>
      <c r="L2980" s="92"/>
      <c r="M2980" s="93"/>
    </row>
    <row r="2981" spans="1:13" s="10" customFormat="1" ht="15.75">
      <c r="A2981" s="727" t="s">
        <v>48</v>
      </c>
      <c r="B2981" s="728"/>
      <c r="C2981" s="728"/>
      <c r="D2981" s="728"/>
      <c r="E2981" s="728"/>
      <c r="F2981" s="729"/>
      <c r="G2981" s="106" t="s">
        <v>35</v>
      </c>
      <c r="H2981" s="107" t="s">
        <v>49</v>
      </c>
      <c r="I2981" s="108" t="s">
        <v>50</v>
      </c>
      <c r="J2981" s="106" t="s">
        <v>51</v>
      </c>
      <c r="K2981" s="730" t="s">
        <v>52</v>
      </c>
      <c r="L2981" s="729"/>
      <c r="M2981" s="109" t="s">
        <v>41</v>
      </c>
    </row>
    <row r="2982" spans="1:13" s="10" customFormat="1" ht="15.75">
      <c r="A2982" s="731" t="s">
        <v>159</v>
      </c>
      <c r="B2982" s="732"/>
      <c r="C2982" s="732"/>
      <c r="D2982" s="732"/>
      <c r="E2982" s="732"/>
      <c r="F2982" s="733"/>
      <c r="G2982" s="110">
        <v>1</v>
      </c>
      <c r="H2982" s="86">
        <v>1</v>
      </c>
      <c r="I2982" s="111">
        <v>1</v>
      </c>
      <c r="J2982" s="86">
        <f>+H2982*I2982</f>
        <v>1</v>
      </c>
      <c r="K2982" s="734">
        <v>5000</v>
      </c>
      <c r="L2982" s="735"/>
      <c r="M2982" s="112">
        <f>J2982*K2982</f>
        <v>5000</v>
      </c>
    </row>
    <row r="2983" spans="1:13" s="10" customFormat="1" ht="15.75">
      <c r="A2983" s="113"/>
      <c r="B2983" s="114"/>
      <c r="C2983" s="114"/>
      <c r="D2983" s="114"/>
      <c r="E2983" s="114"/>
      <c r="F2983" s="114"/>
      <c r="G2983" s="115"/>
      <c r="H2983" s="86"/>
      <c r="I2983" s="86"/>
      <c r="J2983" s="86"/>
      <c r="K2983" s="116"/>
      <c r="L2983" s="117"/>
      <c r="M2983" s="118"/>
    </row>
    <row r="2984" spans="1:13" s="10" customFormat="1" thickBot="1">
      <c r="A2984" s="181"/>
      <c r="B2984" s="182"/>
      <c r="C2984" s="182"/>
      <c r="D2984" s="182"/>
      <c r="E2984" s="182"/>
      <c r="F2984" s="182"/>
      <c r="G2984" s="119"/>
      <c r="H2984" s="119"/>
      <c r="I2984" s="119"/>
      <c r="J2984" s="119"/>
      <c r="K2984" s="736"/>
      <c r="L2984" s="737"/>
      <c r="M2984" s="120"/>
    </row>
    <row r="2985" spans="1:13" s="10" customFormat="1" thickBot="1">
      <c r="A2985" s="756" t="s">
        <v>44</v>
      </c>
      <c r="B2985" s="750"/>
      <c r="C2985" s="750"/>
      <c r="D2985" s="750"/>
      <c r="E2985" s="750"/>
      <c r="F2985" s="750"/>
      <c r="G2985" s="750"/>
      <c r="H2985" s="750"/>
      <c r="I2985" s="750"/>
      <c r="J2985" s="750"/>
      <c r="K2985" s="750"/>
      <c r="L2985" s="751"/>
      <c r="M2985" s="174">
        <f>SUM(M2982:M2984)</f>
        <v>5000</v>
      </c>
    </row>
    <row r="2986" spans="1:13" s="27" customFormat="1" ht="12.75">
      <c r="A2986" s="63"/>
      <c r="B2986" s="64"/>
      <c r="C2986" s="64"/>
      <c r="D2986" s="64"/>
      <c r="E2986" s="64"/>
      <c r="F2986" s="64"/>
      <c r="G2986" s="64"/>
      <c r="H2986" s="64"/>
      <c r="I2986" s="64"/>
      <c r="J2986" s="64"/>
      <c r="K2986" s="64"/>
      <c r="L2986" s="64"/>
      <c r="M2986" s="65"/>
    </row>
    <row r="2987" spans="1:13" s="10" customFormat="1" thickBot="1">
      <c r="A2987" s="91" t="s">
        <v>54</v>
      </c>
      <c r="B2987" s="92"/>
      <c r="C2987" s="92"/>
      <c r="D2987" s="92"/>
      <c r="E2987" s="92"/>
      <c r="F2987" s="92"/>
      <c r="G2987" s="92"/>
      <c r="H2987" s="92"/>
      <c r="I2987" s="92"/>
      <c r="J2987" s="92"/>
      <c r="K2987" s="92"/>
      <c r="L2987" s="92"/>
      <c r="M2987" s="93"/>
    </row>
    <row r="2988" spans="1:13" s="10" customFormat="1" ht="31.5">
      <c r="A2988" s="757" t="s">
        <v>55</v>
      </c>
      <c r="B2988" s="758"/>
      <c r="C2988" s="758"/>
      <c r="D2988" s="758"/>
      <c r="E2988" s="758"/>
      <c r="F2988" s="758"/>
      <c r="G2988" s="758"/>
      <c r="H2988" s="106" t="s">
        <v>56</v>
      </c>
      <c r="I2988" s="108" t="s">
        <v>57</v>
      </c>
      <c r="J2988" s="107" t="s">
        <v>58</v>
      </c>
      <c r="K2988" s="759" t="s">
        <v>40</v>
      </c>
      <c r="L2988" s="760"/>
      <c r="M2988" s="122" t="s">
        <v>41</v>
      </c>
    </row>
    <row r="2989" spans="1:13" s="10" customFormat="1" ht="15.75">
      <c r="A2989" s="761" t="s">
        <v>59</v>
      </c>
      <c r="B2989" s="762"/>
      <c r="C2989" s="762"/>
      <c r="D2989" s="762"/>
      <c r="E2989" s="762"/>
      <c r="F2989" s="762"/>
      <c r="G2989" s="763"/>
      <c r="H2989" s="123">
        <v>38918.91891891892</v>
      </c>
      <c r="I2989" s="124">
        <v>1.85</v>
      </c>
      <c r="J2989" s="125">
        <f>+H2989*I2989</f>
        <v>72000</v>
      </c>
      <c r="K2989" s="764">
        <v>6</v>
      </c>
      <c r="L2989" s="765"/>
      <c r="M2989" s="126">
        <f>J2989/K2989</f>
        <v>12000</v>
      </c>
    </row>
    <row r="2990" spans="1:13" s="10" customFormat="1" ht="15.75">
      <c r="A2990" s="761" t="s">
        <v>60</v>
      </c>
      <c r="B2990" s="762"/>
      <c r="C2990" s="762"/>
      <c r="D2990" s="762"/>
      <c r="E2990" s="762"/>
      <c r="F2990" s="762"/>
      <c r="G2990" s="763"/>
      <c r="H2990" s="123">
        <v>25945.945945945947</v>
      </c>
      <c r="I2990" s="124">
        <v>1.85</v>
      </c>
      <c r="J2990" s="125">
        <f>+H2990*I2990</f>
        <v>48000.000000000007</v>
      </c>
      <c r="K2990" s="764">
        <f>+K2989</f>
        <v>6</v>
      </c>
      <c r="L2990" s="765"/>
      <c r="M2990" s="126">
        <f>J2990/K2990</f>
        <v>8000.0000000000009</v>
      </c>
    </row>
    <row r="2991" spans="1:13" s="10" customFormat="1" thickBot="1">
      <c r="A2991" s="748"/>
      <c r="B2991" s="749"/>
      <c r="C2991" s="749"/>
      <c r="D2991" s="749"/>
      <c r="E2991" s="749"/>
      <c r="F2991" s="749"/>
      <c r="G2991" s="749"/>
      <c r="H2991" s="119"/>
      <c r="I2991" s="119"/>
      <c r="J2991" s="119"/>
      <c r="K2991" s="736"/>
      <c r="L2991" s="737"/>
      <c r="M2991" s="120"/>
    </row>
    <row r="2992" spans="1:13" s="10" customFormat="1" thickBot="1">
      <c r="A2992" s="724" t="s">
        <v>44</v>
      </c>
      <c r="B2992" s="725"/>
      <c r="C2992" s="725"/>
      <c r="D2992" s="725"/>
      <c r="E2992" s="725"/>
      <c r="F2992" s="725"/>
      <c r="G2992" s="725"/>
      <c r="H2992" s="750"/>
      <c r="I2992" s="750"/>
      <c r="J2992" s="750"/>
      <c r="K2992" s="750"/>
      <c r="L2992" s="751"/>
      <c r="M2992" s="174">
        <f>SUM(M2989:M2991)</f>
        <v>20000</v>
      </c>
    </row>
    <row r="2993" spans="1:13" s="27" customFormat="1" ht="13.5" thickBot="1">
      <c r="A2993" s="63"/>
      <c r="B2993" s="64"/>
      <c r="C2993" s="64"/>
      <c r="D2993" s="64"/>
      <c r="E2993" s="64"/>
      <c r="F2993" s="64"/>
      <c r="G2993" s="64"/>
      <c r="H2993" s="64"/>
      <c r="I2993" s="64"/>
      <c r="J2993" s="64"/>
      <c r="K2993" s="64"/>
      <c r="L2993" s="64"/>
      <c r="M2993" s="65"/>
    </row>
    <row r="2994" spans="1:13" s="10" customFormat="1" thickBot="1">
      <c r="A2994" s="724" t="s">
        <v>61</v>
      </c>
      <c r="B2994" s="725"/>
      <c r="C2994" s="725"/>
      <c r="D2994" s="725"/>
      <c r="E2994" s="725"/>
      <c r="F2994" s="725"/>
      <c r="G2994" s="725"/>
      <c r="H2994" s="725"/>
      <c r="I2994" s="725"/>
      <c r="J2994" s="725"/>
      <c r="K2994" s="725"/>
      <c r="L2994" s="726"/>
      <c r="M2994" s="175">
        <f>M2968+M2978+M2985+M2992</f>
        <v>366750</v>
      </c>
    </row>
    <row r="2995" spans="1:13" s="27" customFormat="1" ht="12.75">
      <c r="A2995" s="63"/>
      <c r="B2995" s="64"/>
      <c r="C2995" s="64"/>
      <c r="D2995" s="64"/>
      <c r="E2995" s="64"/>
      <c r="F2995" s="64"/>
      <c r="G2995" s="64"/>
      <c r="H2995" s="64"/>
      <c r="I2995" s="64"/>
      <c r="J2995" s="64"/>
      <c r="K2995" s="64"/>
      <c r="L2995" s="64"/>
      <c r="M2995" s="65"/>
    </row>
    <row r="2996" spans="1:13" s="10" customFormat="1" thickBot="1">
      <c r="A2996" s="91" t="s">
        <v>62</v>
      </c>
      <c r="B2996" s="92"/>
      <c r="C2996" s="92"/>
      <c r="D2996" s="92"/>
      <c r="E2996" s="92"/>
      <c r="F2996" s="92"/>
      <c r="G2996" s="92"/>
      <c r="H2996" s="92"/>
      <c r="I2996" s="92"/>
      <c r="J2996" s="92"/>
      <c r="K2996" s="92"/>
      <c r="L2996" s="92"/>
      <c r="M2996" s="93"/>
    </row>
    <row r="2997" spans="1:13" s="10" customFormat="1" ht="15.75">
      <c r="A2997" s="752" t="s">
        <v>63</v>
      </c>
      <c r="B2997" s="753"/>
      <c r="C2997" s="753"/>
      <c r="D2997" s="753"/>
      <c r="E2997" s="753"/>
      <c r="F2997" s="753"/>
      <c r="G2997" s="753"/>
      <c r="H2997" s="183"/>
      <c r="I2997" s="184"/>
      <c r="J2997" s="128" t="s">
        <v>64</v>
      </c>
      <c r="K2997" s="754" t="s">
        <v>65</v>
      </c>
      <c r="L2997" s="755"/>
      <c r="M2997" s="129"/>
    </row>
    <row r="2998" spans="1:13" s="10" customFormat="1" ht="15.75">
      <c r="A2998" s="718" t="s">
        <v>66</v>
      </c>
      <c r="B2998" s="719"/>
      <c r="C2998" s="719"/>
      <c r="D2998" s="719"/>
      <c r="E2998" s="719"/>
      <c r="F2998" s="719"/>
      <c r="G2998" s="719"/>
      <c r="H2998" s="130"/>
      <c r="I2998" s="131"/>
      <c r="J2998" s="132">
        <v>0.25</v>
      </c>
      <c r="K2998" s="720">
        <f>M2994*J2998</f>
        <v>91687.5</v>
      </c>
      <c r="L2998" s="721"/>
      <c r="M2998" s="133"/>
    </row>
    <row r="2999" spans="1:13" s="10" customFormat="1" ht="15.75">
      <c r="A2999" s="134" t="s">
        <v>67</v>
      </c>
      <c r="B2999" s="135"/>
      <c r="C2999" s="135"/>
      <c r="D2999" s="135"/>
      <c r="E2999" s="135"/>
      <c r="F2999" s="135"/>
      <c r="G2999" s="135"/>
      <c r="H2999" s="130"/>
      <c r="I2999" s="131"/>
      <c r="J2999" s="132">
        <v>0</v>
      </c>
      <c r="K2999" s="720">
        <f>M2994*J2999</f>
        <v>0</v>
      </c>
      <c r="L2999" s="721"/>
      <c r="M2999" s="133"/>
    </row>
    <row r="3000" spans="1:13" s="10" customFormat="1" thickBot="1">
      <c r="A3000" s="136" t="s">
        <v>68</v>
      </c>
      <c r="B3000" s="137"/>
      <c r="C3000" s="137"/>
      <c r="D3000" s="137"/>
      <c r="E3000" s="137"/>
      <c r="F3000" s="137"/>
      <c r="G3000" s="137"/>
      <c r="H3000" s="138"/>
      <c r="I3000" s="139"/>
      <c r="J3000" s="140">
        <v>0.05</v>
      </c>
      <c r="K3000" s="722">
        <f>M2994*J3000</f>
        <v>18337.5</v>
      </c>
      <c r="L3000" s="723"/>
      <c r="M3000" s="133"/>
    </row>
    <row r="3001" spans="1:13" s="10" customFormat="1" thickBot="1">
      <c r="A3001" s="724" t="s">
        <v>44</v>
      </c>
      <c r="B3001" s="725"/>
      <c r="C3001" s="725"/>
      <c r="D3001" s="725"/>
      <c r="E3001" s="725"/>
      <c r="F3001" s="725"/>
      <c r="G3001" s="725"/>
      <c r="H3001" s="725"/>
      <c r="I3001" s="725"/>
      <c r="J3001" s="725"/>
      <c r="K3001" s="725"/>
      <c r="L3001" s="726"/>
      <c r="M3001" s="141">
        <f>K2998+K2999+K3000</f>
        <v>110025</v>
      </c>
    </row>
    <row r="3002" spans="1:13" s="27" customFormat="1" ht="13.5" thickBot="1">
      <c r="A3002" s="63"/>
      <c r="B3002" s="64"/>
      <c r="C3002" s="64"/>
      <c r="D3002" s="64"/>
      <c r="E3002" s="64"/>
      <c r="F3002" s="64"/>
      <c r="G3002" s="64"/>
      <c r="H3002" s="64"/>
      <c r="I3002" s="64"/>
      <c r="J3002" s="64"/>
      <c r="K3002" s="64"/>
      <c r="L3002" s="64"/>
      <c r="M3002" s="65"/>
    </row>
    <row r="3003" spans="1:13" s="10" customFormat="1" thickBot="1">
      <c r="A3003" s="724" t="s">
        <v>69</v>
      </c>
      <c r="B3003" s="725"/>
      <c r="C3003" s="725"/>
      <c r="D3003" s="725"/>
      <c r="E3003" s="725"/>
      <c r="F3003" s="725"/>
      <c r="G3003" s="725"/>
      <c r="H3003" s="725"/>
      <c r="I3003" s="725"/>
      <c r="J3003" s="725"/>
      <c r="K3003" s="725"/>
      <c r="L3003" s="726"/>
      <c r="M3003" s="142">
        <f>M2994+M3001</f>
        <v>476775</v>
      </c>
    </row>
    <row r="3004" spans="1:13" s="10" customFormat="1" ht="15.75">
      <c r="A3004" s="143"/>
      <c r="B3004" s="144"/>
      <c r="C3004" s="144"/>
      <c r="D3004" s="144"/>
      <c r="E3004" s="144"/>
      <c r="F3004" s="144"/>
      <c r="G3004" s="144"/>
      <c r="H3004" s="144"/>
      <c r="I3004" s="144"/>
      <c r="J3004" s="144"/>
      <c r="K3004" s="144"/>
      <c r="L3004" s="144"/>
      <c r="M3004" s="145"/>
    </row>
    <row r="3005" spans="1:13" s="10" customFormat="1" ht="15.75">
      <c r="A3005" s="146"/>
      <c r="B3005" s="35"/>
      <c r="C3005" s="35"/>
      <c r="D3005" s="35"/>
      <c r="E3005" s="35"/>
      <c r="F3005" s="35"/>
      <c r="G3005" s="35"/>
      <c r="H3005" s="35"/>
      <c r="I3005" s="35"/>
      <c r="J3005" s="35"/>
      <c r="K3005" s="35"/>
      <c r="L3005" s="35"/>
      <c r="M3005" s="37"/>
    </row>
    <row r="3006" spans="1:13" s="10" customFormat="1" ht="15.75">
      <c r="A3006" s="146"/>
      <c r="B3006" s="35"/>
      <c r="C3006" s="35"/>
      <c r="D3006" s="46" t="s">
        <v>70</v>
      </c>
      <c r="E3006" s="46"/>
      <c r="F3006" s="46"/>
      <c r="G3006" s="46"/>
      <c r="H3006" s="46"/>
      <c r="I3006" s="46"/>
      <c r="J3006" s="35"/>
      <c r="K3006" s="35"/>
      <c r="L3006" s="35"/>
      <c r="M3006" s="37"/>
    </row>
    <row r="3007" spans="1:13" s="10" customFormat="1" ht="15.75">
      <c r="A3007" s="146"/>
      <c r="B3007" s="35"/>
      <c r="C3007" s="35"/>
      <c r="D3007" s="35" t="s">
        <v>71</v>
      </c>
      <c r="E3007" s="35"/>
      <c r="F3007" s="35"/>
      <c r="G3007" s="35"/>
      <c r="H3007" s="35"/>
      <c r="I3007" s="35"/>
      <c r="J3007" s="35"/>
      <c r="K3007" s="35"/>
      <c r="L3007" s="35"/>
      <c r="M3007" s="37"/>
    </row>
    <row r="3008" spans="1:13" s="10" customFormat="1" ht="15.75">
      <c r="A3008" s="146"/>
      <c r="B3008" s="35"/>
      <c r="C3008" s="35"/>
      <c r="D3008" s="35" t="s">
        <v>72</v>
      </c>
      <c r="E3008" s="35"/>
      <c r="F3008" s="35"/>
      <c r="G3008" s="35"/>
      <c r="H3008" s="35"/>
      <c r="I3008" s="35"/>
      <c r="J3008" s="35"/>
      <c r="K3008" s="35"/>
      <c r="L3008" s="35"/>
      <c r="M3008" s="37"/>
    </row>
    <row r="3009" spans="1:13" s="10" customFormat="1" ht="15.75">
      <c r="A3009" s="146"/>
      <c r="B3009" s="35"/>
      <c r="C3009" s="35"/>
      <c r="D3009" s="35" t="s">
        <v>73</v>
      </c>
      <c r="E3009" s="35"/>
      <c r="F3009" s="35"/>
      <c r="G3009" s="35"/>
      <c r="H3009" s="35"/>
      <c r="I3009" s="35"/>
      <c r="J3009" s="35"/>
      <c r="K3009" s="35"/>
      <c r="L3009" s="35"/>
      <c r="M3009" s="37"/>
    </row>
    <row r="3010" spans="1:13" s="27" customFormat="1" ht="13.5" thickBot="1">
      <c r="A3010" s="147"/>
      <c r="B3010" s="148"/>
      <c r="C3010" s="148"/>
      <c r="D3010" s="148"/>
      <c r="E3010" s="148" t="s">
        <v>74</v>
      </c>
      <c r="F3010" s="148"/>
      <c r="G3010" s="148"/>
      <c r="H3010" s="148"/>
      <c r="I3010" s="148"/>
      <c r="J3010" s="148"/>
      <c r="K3010" s="148"/>
      <c r="L3010" s="148"/>
      <c r="M3010" s="149"/>
    </row>
    <row r="3011" spans="1:13" s="10" customFormat="1" ht="15.75">
      <c r="A3011" s="150" t="s">
        <v>75</v>
      </c>
      <c r="B3011" s="151"/>
      <c r="C3011" s="151"/>
      <c r="D3011" s="151"/>
      <c r="E3011" s="151"/>
      <c r="F3011" s="151"/>
      <c r="G3011" s="151"/>
      <c r="H3011" s="151"/>
      <c r="I3011" s="151"/>
      <c r="J3011" s="151"/>
      <c r="K3011" s="151"/>
      <c r="L3011" s="151"/>
      <c r="M3011" s="152"/>
    </row>
    <row r="3012" spans="1:13" s="10" customFormat="1" ht="15.75">
      <c r="A3012" s="153"/>
      <c r="B3012" s="154"/>
      <c r="C3012" s="154"/>
      <c r="D3012" s="154"/>
      <c r="E3012" s="154"/>
      <c r="F3012" s="154"/>
      <c r="G3012" s="154"/>
      <c r="H3012" s="154"/>
      <c r="I3012" s="154"/>
      <c r="J3012" s="154"/>
      <c r="K3012" s="154"/>
      <c r="L3012" s="154"/>
      <c r="M3012" s="155"/>
    </row>
    <row r="3013" spans="1:13" s="10" customFormat="1" ht="15.75">
      <c r="A3013" s="153"/>
      <c r="B3013" s="154"/>
      <c r="C3013" s="154"/>
      <c r="D3013" s="154"/>
      <c r="E3013" s="154"/>
      <c r="F3013" s="154"/>
      <c r="G3013" s="154"/>
      <c r="H3013" s="154"/>
      <c r="I3013" s="154"/>
      <c r="J3013" s="154"/>
      <c r="K3013" s="154"/>
      <c r="L3013" s="154"/>
      <c r="M3013" s="155"/>
    </row>
    <row r="3014" spans="1:13" s="10" customFormat="1" ht="15.75">
      <c r="A3014" s="153"/>
      <c r="B3014" s="154"/>
      <c r="C3014" s="154"/>
      <c r="D3014" s="154"/>
      <c r="E3014" s="154"/>
      <c r="F3014" s="154"/>
      <c r="G3014" s="154"/>
      <c r="H3014" s="154"/>
      <c r="I3014" s="154"/>
      <c r="J3014" s="154"/>
      <c r="K3014" s="154"/>
      <c r="L3014" s="154"/>
      <c r="M3014" s="155"/>
    </row>
    <row r="3015" spans="1:13" s="10" customFormat="1" thickBot="1">
      <c r="A3015" s="156"/>
      <c r="B3015" s="157"/>
      <c r="C3015" s="157"/>
      <c r="D3015" s="157"/>
      <c r="E3015" s="157"/>
      <c r="F3015" s="157"/>
      <c r="G3015" s="157"/>
      <c r="H3015" s="157"/>
      <c r="I3015" s="157"/>
      <c r="J3015" s="157"/>
      <c r="K3015" s="157"/>
      <c r="L3015" s="157"/>
      <c r="M3015" s="158"/>
    </row>
    <row r="3016" spans="1:13" s="27" customFormat="1" ht="12.75">
      <c r="A3016" s="147"/>
      <c r="B3016" s="148"/>
      <c r="C3016" s="148"/>
      <c r="D3016" s="148"/>
      <c r="E3016" s="148"/>
      <c r="F3016" s="148"/>
      <c r="G3016" s="148"/>
      <c r="H3016" s="148"/>
      <c r="I3016" s="148"/>
      <c r="J3016" s="148"/>
      <c r="K3016" s="148"/>
      <c r="L3016" s="148"/>
      <c r="M3016" s="149"/>
    </row>
    <row r="3017" spans="1:13" s="10" customFormat="1" ht="15.75">
      <c r="A3017" s="159" t="s">
        <v>76</v>
      </c>
      <c r="B3017" s="55"/>
      <c r="C3017" s="55"/>
      <c r="D3017" s="55"/>
      <c r="E3017" s="55"/>
      <c r="F3017" s="55"/>
      <c r="G3017" s="55"/>
      <c r="H3017" s="55"/>
      <c r="I3017" s="55"/>
      <c r="J3017" s="55"/>
      <c r="K3017" s="55"/>
      <c r="L3017" s="55"/>
      <c r="M3017" s="58"/>
    </row>
    <row r="3018" spans="1:13" s="10" customFormat="1" ht="15.75">
      <c r="A3018" s="708" t="s">
        <v>77</v>
      </c>
      <c r="B3018" s="709"/>
      <c r="C3018" s="709"/>
      <c r="D3018" s="709"/>
      <c r="E3018" s="709"/>
      <c r="F3018" s="709"/>
      <c r="G3018" s="709"/>
      <c r="H3018" s="709"/>
      <c r="I3018" s="709"/>
      <c r="J3018" s="709"/>
      <c r="K3018" s="709"/>
      <c r="L3018" s="709"/>
      <c r="M3018" s="710"/>
    </row>
    <row r="3019" spans="1:13" s="10" customFormat="1" ht="15.75">
      <c r="A3019" s="708"/>
      <c r="B3019" s="709"/>
      <c r="C3019" s="709"/>
      <c r="D3019" s="709"/>
      <c r="E3019" s="709"/>
      <c r="F3019" s="709"/>
      <c r="G3019" s="709"/>
      <c r="H3019" s="709"/>
      <c r="I3019" s="709"/>
      <c r="J3019" s="709"/>
      <c r="K3019" s="709"/>
      <c r="L3019" s="709"/>
      <c r="M3019" s="710"/>
    </row>
    <row r="3020" spans="1:13" s="10" customFormat="1" ht="15.75">
      <c r="A3020" s="711" t="s">
        <v>78</v>
      </c>
      <c r="B3020" s="712"/>
      <c r="C3020" s="712"/>
      <c r="D3020" s="712"/>
      <c r="E3020" s="712"/>
      <c r="F3020" s="712"/>
      <c r="G3020" s="712"/>
      <c r="H3020" s="712"/>
      <c r="I3020" s="712"/>
      <c r="J3020" s="712"/>
      <c r="K3020" s="712"/>
      <c r="L3020" s="712"/>
      <c r="M3020" s="713"/>
    </row>
    <row r="3021" spans="1:13" s="10" customFormat="1" ht="15.75">
      <c r="A3021" s="711"/>
      <c r="B3021" s="712"/>
      <c r="C3021" s="712"/>
      <c r="D3021" s="712"/>
      <c r="E3021" s="712"/>
      <c r="F3021" s="712"/>
      <c r="G3021" s="712"/>
      <c r="H3021" s="712"/>
      <c r="I3021" s="712"/>
      <c r="J3021" s="712"/>
      <c r="K3021" s="712"/>
      <c r="L3021" s="712"/>
      <c r="M3021" s="713"/>
    </row>
    <row r="3022" spans="1:13" s="10" customFormat="1" ht="15.75">
      <c r="A3022" s="178"/>
      <c r="B3022" s="179"/>
      <c r="C3022" s="179"/>
      <c r="D3022" s="179"/>
      <c r="E3022" s="179"/>
      <c r="F3022" s="179"/>
      <c r="G3022" s="179"/>
      <c r="H3022" s="179"/>
      <c r="I3022" s="179"/>
      <c r="J3022" s="179"/>
      <c r="K3022" s="179"/>
      <c r="L3022" s="179"/>
      <c r="M3022" s="180"/>
    </row>
    <row r="3023" spans="1:13" s="10" customFormat="1" ht="15.75">
      <c r="A3023" s="159"/>
      <c r="B3023" s="55"/>
      <c r="C3023" s="55"/>
      <c r="D3023" s="55"/>
      <c r="E3023" s="55"/>
      <c r="F3023" s="55"/>
      <c r="G3023" s="55"/>
      <c r="H3023" s="55"/>
      <c r="I3023" s="55"/>
      <c r="J3023" s="55"/>
      <c r="K3023" s="55"/>
      <c r="L3023" s="55"/>
      <c r="M3023" s="58"/>
    </row>
    <row r="3024" spans="1:13" s="10" customFormat="1" ht="15.75">
      <c r="A3024" s="146"/>
      <c r="B3024" s="35"/>
      <c r="C3024" s="35"/>
      <c r="D3024" s="35" t="s">
        <v>70</v>
      </c>
      <c r="E3024" s="46"/>
      <c r="F3024" s="46"/>
      <c r="G3024" s="35"/>
      <c r="H3024" s="35"/>
      <c r="I3024" s="35"/>
      <c r="J3024" s="35"/>
      <c r="K3024" s="35"/>
      <c r="L3024" s="35"/>
      <c r="M3024" s="37"/>
    </row>
    <row r="3025" spans="1:13" s="10" customFormat="1" ht="15.75">
      <c r="A3025" s="146"/>
      <c r="B3025" s="35"/>
      <c r="C3025" s="35"/>
      <c r="D3025" s="160" t="s">
        <v>71</v>
      </c>
      <c r="E3025" s="35"/>
      <c r="F3025" s="35"/>
      <c r="G3025" s="160"/>
      <c r="H3025" s="160"/>
      <c r="I3025" s="160"/>
      <c r="J3025" s="35"/>
      <c r="K3025" s="35"/>
      <c r="L3025" s="35"/>
      <c r="M3025" s="37"/>
    </row>
    <row r="3026" spans="1:13" s="10" customFormat="1" ht="15.75">
      <c r="A3026" s="146"/>
      <c r="B3026" s="35"/>
      <c r="C3026" s="35"/>
      <c r="D3026" s="161" t="s">
        <v>79</v>
      </c>
      <c r="E3026" s="35"/>
      <c r="F3026" s="35"/>
      <c r="G3026" s="161"/>
      <c r="H3026" s="161"/>
      <c r="I3026" s="161"/>
      <c r="J3026" s="35"/>
      <c r="K3026" s="35"/>
      <c r="L3026" s="35"/>
      <c r="M3026" s="37"/>
    </row>
    <row r="3027" spans="1:13" s="10" customFormat="1" ht="15.75">
      <c r="A3027" s="162"/>
      <c r="B3027" s="55"/>
      <c r="C3027" s="55"/>
      <c r="D3027" s="35" t="s">
        <v>73</v>
      </c>
      <c r="E3027" s="35"/>
      <c r="F3027" s="35"/>
      <c r="G3027" s="35"/>
      <c r="H3027" s="35"/>
      <c r="I3027" s="35"/>
      <c r="J3027" s="55"/>
      <c r="K3027" s="55"/>
      <c r="L3027" s="55"/>
      <c r="M3027" s="58"/>
    </row>
    <row r="3028" spans="1:13" s="27" customFormat="1" ht="12.75">
      <c r="A3028" s="163"/>
      <c r="B3028" s="50"/>
      <c r="C3028" s="50"/>
      <c r="D3028" s="50"/>
      <c r="E3028" s="148"/>
      <c r="F3028" s="148"/>
      <c r="G3028" s="148"/>
      <c r="H3028" s="148"/>
      <c r="I3028" s="148"/>
      <c r="J3028" s="50"/>
      <c r="K3028" s="50"/>
      <c r="L3028" s="50"/>
      <c r="M3028" s="51"/>
    </row>
    <row r="3029" spans="1:13" s="167" customFormat="1" ht="12.75">
      <c r="A3029" s="164" t="s">
        <v>80</v>
      </c>
      <c r="B3029" s="165"/>
      <c r="C3029" s="165"/>
      <c r="D3029" s="166"/>
      <c r="E3029" s="166"/>
      <c r="F3029" s="166"/>
      <c r="G3029" s="166"/>
      <c r="H3029" s="166"/>
      <c r="I3029" s="714"/>
      <c r="J3029" s="714"/>
      <c r="K3029" s="714"/>
      <c r="L3029" s="714"/>
      <c r="M3029" s="715"/>
    </row>
    <row r="3030" spans="1:13" s="167" customFormat="1" ht="13.5" thickBot="1">
      <c r="A3030" s="168" t="s">
        <v>81</v>
      </c>
      <c r="B3030" s="169"/>
      <c r="C3030" s="169"/>
      <c r="D3030" s="170"/>
      <c r="E3030" s="170"/>
      <c r="F3030" s="170"/>
      <c r="G3030" s="170"/>
      <c r="H3030" s="170"/>
      <c r="I3030" s="716"/>
      <c r="J3030" s="716"/>
      <c r="K3030" s="716"/>
      <c r="L3030" s="716"/>
      <c r="M3030" s="717"/>
    </row>
    <row r="3031" spans="1:13">
      <c r="A3031" s="803"/>
      <c r="B3031" s="804"/>
      <c r="C3031" s="809"/>
      <c r="D3031" s="809"/>
      <c r="E3031" s="809"/>
      <c r="F3031" s="809"/>
      <c r="G3031" s="809"/>
      <c r="H3031" s="809"/>
      <c r="I3031" s="810"/>
      <c r="J3031" s="811" t="s">
        <v>7</v>
      </c>
      <c r="K3031" s="813"/>
      <c r="L3031" s="814"/>
      <c r="M3031" s="815"/>
    </row>
    <row r="3032" spans="1:13">
      <c r="A3032" s="805"/>
      <c r="B3032" s="806"/>
      <c r="C3032" s="819" t="s">
        <v>8</v>
      </c>
      <c r="D3032" s="819"/>
      <c r="E3032" s="819"/>
      <c r="F3032" s="819"/>
      <c r="G3032" s="819"/>
      <c r="H3032" s="819"/>
      <c r="I3032" s="820"/>
      <c r="J3032" s="812"/>
      <c r="K3032" s="816"/>
      <c r="L3032" s="817"/>
      <c r="M3032" s="818"/>
    </row>
    <row r="3033" spans="1:13">
      <c r="A3033" s="805"/>
      <c r="B3033" s="806"/>
      <c r="C3033" s="819" t="s">
        <v>0</v>
      </c>
      <c r="D3033" s="819"/>
      <c r="E3033" s="819"/>
      <c r="F3033" s="819"/>
      <c r="G3033" s="819"/>
      <c r="H3033" s="819"/>
      <c r="I3033" s="820"/>
      <c r="J3033" s="821" t="s">
        <v>9</v>
      </c>
      <c r="K3033" s="833"/>
      <c r="L3033" s="834"/>
      <c r="M3033" s="835"/>
    </row>
    <row r="3034" spans="1:13">
      <c r="A3034" s="805"/>
      <c r="B3034" s="806"/>
      <c r="C3034" s="819" t="s">
        <v>10</v>
      </c>
      <c r="D3034" s="819"/>
      <c r="E3034" s="819"/>
      <c r="F3034" s="819"/>
      <c r="G3034" s="819"/>
      <c r="H3034" s="819"/>
      <c r="I3034" s="820"/>
      <c r="J3034" s="822"/>
      <c r="K3034" s="836"/>
      <c r="L3034" s="837"/>
      <c r="M3034" s="838"/>
    </row>
    <row r="3035" spans="1:13">
      <c r="A3035" s="805"/>
      <c r="B3035" s="806"/>
      <c r="C3035" s="819" t="s">
        <v>11</v>
      </c>
      <c r="D3035" s="819"/>
      <c r="E3035" s="819"/>
      <c r="F3035" s="819"/>
      <c r="G3035" s="819"/>
      <c r="H3035" s="819"/>
      <c r="I3035" s="820"/>
      <c r="J3035" s="821" t="s">
        <v>12</v>
      </c>
      <c r="K3035" s="840"/>
      <c r="L3035" s="840" t="s">
        <v>13</v>
      </c>
      <c r="M3035" s="842"/>
    </row>
    <row r="3036" spans="1:13" ht="17.25" thickBot="1">
      <c r="A3036" s="807"/>
      <c r="B3036" s="808"/>
      <c r="C3036" s="2"/>
      <c r="D3036" s="2"/>
      <c r="E3036" s="2"/>
      <c r="F3036" s="2"/>
      <c r="G3036" s="2"/>
      <c r="H3036" s="2"/>
      <c r="I3036" s="3"/>
      <c r="J3036" s="839"/>
      <c r="K3036" s="841"/>
      <c r="L3036" s="841"/>
      <c r="M3036" s="843"/>
    </row>
    <row r="3037" spans="1:13" s="10" customFormat="1" ht="15.75">
      <c r="A3037" s="4"/>
      <c r="B3037" s="5"/>
      <c r="C3037" s="5"/>
      <c r="D3037" s="5"/>
      <c r="E3037" s="5"/>
      <c r="F3037" s="5"/>
      <c r="G3037" s="6"/>
      <c r="H3037" s="5"/>
      <c r="I3037" s="5"/>
      <c r="J3037" s="7" t="s">
        <v>14</v>
      </c>
      <c r="K3037" s="8"/>
      <c r="L3037" s="8"/>
      <c r="M3037" s="9"/>
    </row>
    <row r="3038" spans="1:13" s="10" customFormat="1" ht="15.75">
      <c r="A3038" s="11"/>
      <c r="B3038" s="12"/>
      <c r="C3038" s="12"/>
      <c r="D3038" s="12"/>
      <c r="E3038" s="12"/>
      <c r="F3038" s="12"/>
      <c r="G3038" s="13"/>
      <c r="H3038" s="12"/>
      <c r="I3038" s="12"/>
      <c r="J3038" s="14"/>
      <c r="K3038" s="15" t="s">
        <v>15</v>
      </c>
      <c r="L3038" s="15" t="s">
        <v>16</v>
      </c>
      <c r="M3038" s="16" t="s">
        <v>17</v>
      </c>
    </row>
    <row r="3039" spans="1:13" s="10" customFormat="1" ht="15.75">
      <c r="A3039" s="823" t="s">
        <v>18</v>
      </c>
      <c r="B3039" s="824"/>
      <c r="C3039" s="824"/>
      <c r="D3039" s="824"/>
      <c r="E3039" s="12" t="s">
        <v>19</v>
      </c>
      <c r="F3039" s="12"/>
      <c r="G3039" s="17"/>
      <c r="H3039" s="825" t="s">
        <v>20</v>
      </c>
      <c r="I3039" s="825"/>
      <c r="J3039" s="18" t="s">
        <v>19</v>
      </c>
      <c r="K3039" s="15"/>
      <c r="L3039" s="15"/>
      <c r="M3039" s="16"/>
    </row>
    <row r="3040" spans="1:13" s="10" customFormat="1" ht="15.75">
      <c r="A3040" s="19" t="s">
        <v>21</v>
      </c>
      <c r="B3040" s="20"/>
      <c r="C3040" s="826"/>
      <c r="D3040" s="826"/>
      <c r="E3040" s="187"/>
      <c r="F3040" s="21"/>
      <c r="G3040" s="20"/>
      <c r="H3040" s="17"/>
      <c r="I3040" s="22" t="s">
        <v>22</v>
      </c>
      <c r="J3040" s="23"/>
      <c r="K3040" s="187"/>
      <c r="L3040" s="187"/>
      <c r="M3040" s="24"/>
    </row>
    <row r="3041" spans="1:13" s="27" customFormat="1" ht="13.5" thickBot="1">
      <c r="A3041" s="25"/>
      <c r="B3041" s="26"/>
      <c r="C3041" s="188"/>
      <c r="D3041" s="188"/>
      <c r="E3041" s="188"/>
      <c r="F3041" s="188"/>
      <c r="G3041" s="26"/>
      <c r="H3041" s="188"/>
      <c r="I3041" s="26"/>
      <c r="J3041" s="188"/>
      <c r="K3041" s="827"/>
      <c r="L3041" s="827"/>
      <c r="M3041" s="828"/>
    </row>
    <row r="3042" spans="1:13" s="27" customFormat="1" ht="12.75">
      <c r="A3042" s="28"/>
      <c r="B3042" s="29"/>
      <c r="C3042" s="29"/>
      <c r="D3042" s="29"/>
      <c r="E3042" s="29"/>
      <c r="F3042" s="29"/>
      <c r="G3042" s="29"/>
      <c r="H3042" s="29"/>
      <c r="I3042" s="29"/>
      <c r="J3042" s="29"/>
      <c r="K3042" s="29"/>
      <c r="L3042" s="29"/>
      <c r="M3042" s="30"/>
    </row>
    <row r="3043" spans="1:13" s="10" customFormat="1" ht="15.75">
      <c r="A3043" s="31" t="s">
        <v>23</v>
      </c>
      <c r="B3043" s="32"/>
      <c r="C3043" s="33" t="s">
        <v>13</v>
      </c>
      <c r="D3043" s="34"/>
      <c r="E3043" s="35"/>
      <c r="F3043" s="35"/>
      <c r="G3043" s="36"/>
      <c r="H3043" s="36"/>
      <c r="I3043" s="36"/>
      <c r="J3043" s="36"/>
      <c r="K3043" s="36"/>
      <c r="L3043" s="36"/>
      <c r="M3043" s="37"/>
    </row>
    <row r="3044" spans="1:13" s="10" customFormat="1" ht="15.75">
      <c r="A3044" s="38" t="s">
        <v>24</v>
      </c>
      <c r="B3044" s="39"/>
      <c r="C3044" s="829" t="e">
        <f>+C2943</f>
        <v>#REF!</v>
      </c>
      <c r="D3044" s="829"/>
      <c r="E3044" s="829"/>
      <c r="F3044" s="829"/>
      <c r="G3044" s="829"/>
      <c r="H3044" s="829"/>
      <c r="I3044" s="829"/>
      <c r="J3044" s="829"/>
      <c r="K3044" s="829"/>
      <c r="L3044" s="829"/>
      <c r="M3044" s="830"/>
    </row>
    <row r="3045" spans="1:13" s="10" customFormat="1" ht="15.75">
      <c r="A3045" s="38"/>
      <c r="B3045" s="39"/>
      <c r="C3045" s="829"/>
      <c r="D3045" s="829"/>
      <c r="E3045" s="829"/>
      <c r="F3045" s="829"/>
      <c r="G3045" s="829"/>
      <c r="H3045" s="829"/>
      <c r="I3045" s="829"/>
      <c r="J3045" s="829"/>
      <c r="K3045" s="829"/>
      <c r="L3045" s="829"/>
      <c r="M3045" s="830"/>
    </row>
    <row r="3046" spans="1:13" s="27" customFormat="1" ht="12.75">
      <c r="A3046" s="40"/>
      <c r="B3046" s="41"/>
      <c r="C3046" s="42"/>
      <c r="D3046" s="42"/>
      <c r="E3046" s="42"/>
      <c r="F3046" s="42"/>
      <c r="G3046" s="42"/>
      <c r="H3046" s="42"/>
      <c r="I3046" s="42"/>
      <c r="J3046" s="42"/>
      <c r="K3046" s="42"/>
      <c r="L3046" s="42"/>
      <c r="M3046" s="43"/>
    </row>
    <row r="3047" spans="1:13" s="10" customFormat="1" ht="15.75">
      <c r="A3047" s="38" t="s">
        <v>25</v>
      </c>
      <c r="B3047" s="44"/>
      <c r="C3047" s="45"/>
      <c r="D3047" s="45"/>
      <c r="E3047" s="45"/>
      <c r="F3047" s="45"/>
      <c r="G3047" s="45"/>
      <c r="H3047" s="46"/>
      <c r="I3047" s="33" t="s">
        <v>26</v>
      </c>
      <c r="J3047" s="45"/>
      <c r="K3047" s="45"/>
      <c r="L3047" s="45"/>
      <c r="M3047" s="47"/>
    </row>
    <row r="3048" spans="1:13" s="27" customFormat="1" ht="12.75">
      <c r="A3048" s="40"/>
      <c r="B3048" s="41"/>
      <c r="C3048" s="42"/>
      <c r="D3048" s="42"/>
      <c r="E3048" s="42"/>
      <c r="F3048" s="42"/>
      <c r="G3048" s="42"/>
      <c r="H3048" s="42"/>
      <c r="I3048" s="42"/>
      <c r="J3048" s="42"/>
      <c r="K3048" s="42"/>
      <c r="L3048" s="42"/>
      <c r="M3048" s="43"/>
    </row>
    <row r="3049" spans="1:13" s="10" customFormat="1" ht="15.75">
      <c r="A3049" s="38" t="s">
        <v>27</v>
      </c>
      <c r="B3049" s="44"/>
      <c r="C3049" s="48"/>
      <c r="D3049" s="48"/>
      <c r="E3049" s="48"/>
      <c r="F3049" s="48"/>
      <c r="G3049" s="48"/>
      <c r="H3049" s="48"/>
      <c r="I3049" s="48"/>
      <c r="J3049" s="48"/>
      <c r="K3049" s="48"/>
      <c r="L3049" s="48"/>
      <c r="M3049" s="49"/>
    </row>
    <row r="3050" spans="1:13" s="27" customFormat="1" ht="12.75">
      <c r="A3050" s="40"/>
      <c r="B3050" s="41"/>
      <c r="C3050" s="50"/>
      <c r="D3050" s="50"/>
      <c r="E3050" s="50"/>
      <c r="F3050" s="50"/>
      <c r="G3050" s="50"/>
      <c r="H3050" s="50"/>
      <c r="I3050" s="50"/>
      <c r="J3050" s="50"/>
      <c r="K3050" s="50"/>
      <c r="L3050" s="50"/>
      <c r="M3050" s="51"/>
    </row>
    <row r="3051" spans="1:13" s="10" customFormat="1" ht="15.75">
      <c r="A3051" s="38" t="s">
        <v>28</v>
      </c>
      <c r="B3051" s="44"/>
      <c r="C3051" s="48"/>
      <c r="D3051" s="48"/>
      <c r="E3051" s="48"/>
      <c r="F3051" s="48"/>
      <c r="G3051" s="48"/>
      <c r="H3051" s="48"/>
      <c r="I3051" s="48"/>
      <c r="J3051" s="52" t="s">
        <v>29</v>
      </c>
      <c r="K3051" s="53"/>
      <c r="L3051" s="52" t="s">
        <v>13</v>
      </c>
      <c r="M3051" s="54"/>
    </row>
    <row r="3052" spans="1:13" s="27" customFormat="1" ht="12.75">
      <c r="A3052" s="40"/>
      <c r="B3052" s="41"/>
      <c r="C3052" s="50"/>
      <c r="D3052" s="50"/>
      <c r="E3052" s="50"/>
      <c r="F3052" s="50"/>
      <c r="G3052" s="50"/>
      <c r="H3052" s="50"/>
      <c r="I3052" s="50"/>
      <c r="J3052" s="50"/>
      <c r="K3052" s="50"/>
      <c r="L3052" s="50"/>
      <c r="M3052" s="51"/>
    </row>
    <row r="3053" spans="1:13" s="10" customFormat="1" ht="15.75">
      <c r="A3053" s="38" t="s">
        <v>30</v>
      </c>
      <c r="B3053" s="39"/>
      <c r="C3053" s="55"/>
      <c r="D3053" s="55"/>
      <c r="E3053" s="56"/>
      <c r="F3053" s="57"/>
      <c r="G3053" s="46"/>
      <c r="H3053" s="48"/>
      <c r="I3053" s="48"/>
      <c r="J3053" s="35"/>
      <c r="K3053" s="55"/>
      <c r="L3053" s="55"/>
      <c r="M3053" s="58"/>
    </row>
    <row r="3054" spans="1:13" s="10" customFormat="1" ht="15.75">
      <c r="A3054" s="59"/>
      <c r="B3054" s="60"/>
      <c r="C3054" s="189"/>
      <c r="D3054" s="189"/>
      <c r="E3054" s="831" t="s">
        <v>31</v>
      </c>
      <c r="F3054" s="832"/>
      <c r="G3054" s="832"/>
      <c r="H3054" s="189" t="s">
        <v>16</v>
      </c>
      <c r="I3054" s="189" t="s">
        <v>17</v>
      </c>
      <c r="J3054" s="61"/>
      <c r="K3054" s="189"/>
      <c r="L3054" s="189"/>
      <c r="M3054" s="62"/>
    </row>
    <row r="3055" spans="1:13" s="10" customFormat="1" ht="15.75">
      <c r="A3055" s="786" t="s">
        <v>32</v>
      </c>
      <c r="B3055" s="787"/>
      <c r="C3055" s="787"/>
      <c r="D3055" s="787"/>
      <c r="E3055" s="787"/>
      <c r="F3055" s="787"/>
      <c r="G3055" s="787"/>
      <c r="H3055" s="787"/>
      <c r="I3055" s="787"/>
      <c r="J3055" s="787"/>
      <c r="K3055" s="787"/>
      <c r="L3055" s="787"/>
      <c r="M3055" s="788"/>
    </row>
    <row r="3056" spans="1:13" s="27" customFormat="1" ht="13.5" thickBot="1">
      <c r="A3056" s="63"/>
      <c r="B3056" s="64"/>
      <c r="C3056" s="64"/>
      <c r="D3056" s="64"/>
      <c r="E3056" s="64"/>
      <c r="F3056" s="64"/>
      <c r="G3056" s="64"/>
      <c r="H3056" s="64"/>
      <c r="I3056" s="64"/>
      <c r="J3056" s="64"/>
      <c r="K3056" s="64"/>
      <c r="L3056" s="64"/>
      <c r="M3056" s="65"/>
    </row>
    <row r="3057" spans="1:13" s="10" customFormat="1" ht="32.25" thickBot="1">
      <c r="A3057" s="66" t="s">
        <v>1</v>
      </c>
      <c r="B3057" s="789" t="s">
        <v>33</v>
      </c>
      <c r="C3057" s="790"/>
      <c r="D3057" s="790"/>
      <c r="E3057" s="790"/>
      <c r="F3057" s="790"/>
      <c r="G3057" s="790"/>
      <c r="H3057" s="790"/>
      <c r="I3057" s="67"/>
      <c r="J3057" s="68" t="s">
        <v>34</v>
      </c>
      <c r="K3057" s="791" t="s">
        <v>35</v>
      </c>
      <c r="L3057" s="792"/>
      <c r="M3057" s="66" t="s">
        <v>36</v>
      </c>
    </row>
    <row r="3058" spans="1:13" s="10" customFormat="1" ht="33" customHeight="1" thickBot="1">
      <c r="A3058" s="69"/>
      <c r="B3058" s="793" t="e">
        <f>+#REF!</f>
        <v>#REF!</v>
      </c>
      <c r="C3058" s="794"/>
      <c r="D3058" s="794"/>
      <c r="E3058" s="794"/>
      <c r="F3058" s="794"/>
      <c r="G3058" s="794"/>
      <c r="H3058" s="794"/>
      <c r="I3058" s="795"/>
      <c r="J3058" s="70"/>
      <c r="K3058" s="796" t="e">
        <f>+#REF!</f>
        <v>#REF!</v>
      </c>
      <c r="L3058" s="797"/>
      <c r="M3058" s="71" t="e">
        <f>+#REF!</f>
        <v>#REF!</v>
      </c>
    </row>
    <row r="3059" spans="1:13" s="10" customFormat="1" ht="15.75">
      <c r="A3059" s="72"/>
      <c r="B3059" s="73"/>
      <c r="C3059" s="73"/>
      <c r="D3059" s="73"/>
      <c r="E3059" s="73"/>
      <c r="F3059" s="73"/>
      <c r="G3059" s="73"/>
      <c r="H3059" s="73"/>
      <c r="I3059" s="73"/>
      <c r="J3059" s="73"/>
      <c r="K3059" s="73"/>
      <c r="L3059" s="73"/>
      <c r="M3059" s="74"/>
    </row>
    <row r="3060" spans="1:13" s="10" customFormat="1" thickBot="1">
      <c r="A3060" s="75" t="s">
        <v>37</v>
      </c>
      <c r="B3060" s="76"/>
      <c r="C3060" s="76"/>
      <c r="D3060" s="76"/>
      <c r="E3060" s="76"/>
      <c r="F3060" s="76"/>
      <c r="G3060" s="76"/>
      <c r="H3060" s="76"/>
      <c r="I3060" s="76"/>
      <c r="J3060" s="76"/>
      <c r="K3060" s="76"/>
      <c r="L3060" s="76"/>
      <c r="M3060" s="77"/>
    </row>
    <row r="3061" spans="1:13" s="10" customFormat="1" thickBot="1">
      <c r="A3061" s="798" t="s">
        <v>33</v>
      </c>
      <c r="B3061" s="799"/>
      <c r="C3061" s="799"/>
      <c r="D3061" s="799"/>
      <c r="E3061" s="799"/>
      <c r="F3061" s="799"/>
      <c r="G3061" s="800"/>
      <c r="H3061" s="801" t="s">
        <v>38</v>
      </c>
      <c r="I3061" s="800"/>
      <c r="J3061" s="78" t="s">
        <v>39</v>
      </c>
      <c r="K3061" s="801" t="s">
        <v>40</v>
      </c>
      <c r="L3061" s="800"/>
      <c r="M3061" s="79" t="s">
        <v>41</v>
      </c>
    </row>
    <row r="3062" spans="1:13" s="10" customFormat="1" ht="15.75">
      <c r="A3062" s="779"/>
      <c r="B3062" s="780"/>
      <c r="C3062" s="780"/>
      <c r="D3062" s="780"/>
      <c r="E3062" s="780"/>
      <c r="F3062" s="780"/>
      <c r="G3062" s="781"/>
      <c r="H3062" s="782"/>
      <c r="I3062" s="783"/>
      <c r="J3062" s="80"/>
      <c r="K3062" s="784"/>
      <c r="L3062" s="785"/>
      <c r="M3062" s="81">
        <f t="shared" ref="M3062:M3067" si="36">+J3062*K3062</f>
        <v>0</v>
      </c>
    </row>
    <row r="3063" spans="1:13" s="10" customFormat="1" ht="15.75">
      <c r="A3063" s="770"/>
      <c r="B3063" s="771"/>
      <c r="C3063" s="771"/>
      <c r="D3063" s="771"/>
      <c r="E3063" s="771"/>
      <c r="F3063" s="771"/>
      <c r="G3063" s="772"/>
      <c r="H3063" s="768"/>
      <c r="I3063" s="768"/>
      <c r="J3063" s="80"/>
      <c r="K3063" s="769"/>
      <c r="L3063" s="769"/>
      <c r="M3063" s="81">
        <f t="shared" si="36"/>
        <v>0</v>
      </c>
    </row>
    <row r="3064" spans="1:13" s="10" customFormat="1" ht="15.75">
      <c r="A3064" s="770"/>
      <c r="B3064" s="771"/>
      <c r="C3064" s="771"/>
      <c r="D3064" s="771"/>
      <c r="E3064" s="771"/>
      <c r="F3064" s="771"/>
      <c r="G3064" s="772"/>
      <c r="H3064" s="768"/>
      <c r="I3064" s="768"/>
      <c r="J3064" s="80"/>
      <c r="K3064" s="769"/>
      <c r="L3064" s="769"/>
      <c r="M3064" s="81">
        <f t="shared" si="36"/>
        <v>0</v>
      </c>
    </row>
    <row r="3065" spans="1:13" s="10" customFormat="1" ht="15.75">
      <c r="A3065" s="770"/>
      <c r="B3065" s="771"/>
      <c r="C3065" s="771"/>
      <c r="D3065" s="771"/>
      <c r="E3065" s="771"/>
      <c r="F3065" s="771"/>
      <c r="G3065" s="772"/>
      <c r="H3065" s="768"/>
      <c r="I3065" s="768"/>
      <c r="J3065" s="82"/>
      <c r="K3065" s="769"/>
      <c r="L3065" s="769"/>
      <c r="M3065" s="81">
        <f t="shared" si="36"/>
        <v>0</v>
      </c>
    </row>
    <row r="3066" spans="1:13" s="10" customFormat="1" ht="15.75">
      <c r="A3066" s="770"/>
      <c r="B3066" s="771"/>
      <c r="C3066" s="771"/>
      <c r="D3066" s="802"/>
      <c r="E3066" s="771"/>
      <c r="F3066" s="771"/>
      <c r="G3066" s="772"/>
      <c r="H3066" s="768"/>
      <c r="I3066" s="768"/>
      <c r="J3066" s="82"/>
      <c r="K3066" s="769"/>
      <c r="L3066" s="769"/>
      <c r="M3066" s="81">
        <f t="shared" si="36"/>
        <v>0</v>
      </c>
    </row>
    <row r="3067" spans="1:13" s="10" customFormat="1" ht="15.75">
      <c r="A3067" s="766"/>
      <c r="B3067" s="767"/>
      <c r="C3067" s="767"/>
      <c r="D3067" s="83"/>
      <c r="E3067" s="84"/>
      <c r="F3067" s="84"/>
      <c r="G3067" s="85"/>
      <c r="H3067" s="768"/>
      <c r="I3067" s="768"/>
      <c r="J3067" s="86"/>
      <c r="K3067" s="769"/>
      <c r="L3067" s="769"/>
      <c r="M3067" s="81">
        <f t="shared" si="36"/>
        <v>0</v>
      </c>
    </row>
    <row r="3068" spans="1:13" s="10" customFormat="1" thickBot="1">
      <c r="A3068" s="770" t="s">
        <v>43</v>
      </c>
      <c r="B3068" s="771"/>
      <c r="C3068" s="771"/>
      <c r="D3068" s="771"/>
      <c r="E3068" s="771"/>
      <c r="F3068" s="771"/>
      <c r="G3068" s="772"/>
      <c r="H3068" s="773"/>
      <c r="I3068" s="774"/>
      <c r="J3068" s="87"/>
      <c r="K3068" s="775">
        <v>0.05</v>
      </c>
      <c r="L3068" s="776"/>
      <c r="M3068" s="88">
        <f>M3093*K3068</f>
        <v>1200</v>
      </c>
    </row>
    <row r="3069" spans="1:13" s="10" customFormat="1" thickBot="1">
      <c r="A3069" s="724" t="s">
        <v>44</v>
      </c>
      <c r="B3069" s="725"/>
      <c r="C3069" s="725"/>
      <c r="D3069" s="725"/>
      <c r="E3069" s="725"/>
      <c r="F3069" s="725"/>
      <c r="G3069" s="725"/>
      <c r="H3069" s="725"/>
      <c r="I3069" s="725"/>
      <c r="J3069" s="725"/>
      <c r="K3069" s="725"/>
      <c r="L3069" s="726"/>
      <c r="M3069" s="173">
        <f>SUM(M3062:M3068)</f>
        <v>1200</v>
      </c>
    </row>
    <row r="3070" spans="1:13" s="27" customFormat="1" ht="12.75">
      <c r="A3070" s="90"/>
      <c r="B3070" s="64"/>
      <c r="C3070" s="64"/>
      <c r="D3070" s="64"/>
      <c r="E3070" s="64"/>
      <c r="F3070" s="64"/>
      <c r="G3070" s="64"/>
      <c r="H3070" s="64"/>
      <c r="I3070" s="64"/>
      <c r="J3070" s="64"/>
      <c r="K3070" s="64"/>
      <c r="L3070" s="64"/>
      <c r="M3070" s="65"/>
    </row>
    <row r="3071" spans="1:13" s="10" customFormat="1" thickBot="1">
      <c r="A3071" s="91" t="s">
        <v>45</v>
      </c>
      <c r="B3071" s="92"/>
      <c r="C3071" s="92"/>
      <c r="D3071" s="92"/>
      <c r="E3071" s="92"/>
      <c r="F3071" s="92"/>
      <c r="G3071" s="92"/>
      <c r="H3071" s="92"/>
      <c r="I3071" s="92"/>
      <c r="J3071" s="92"/>
      <c r="K3071" s="92"/>
      <c r="L3071" s="92"/>
      <c r="M3071" s="93"/>
    </row>
    <row r="3072" spans="1:13" s="10" customFormat="1" ht="15.75">
      <c r="A3072" s="752" t="s">
        <v>33</v>
      </c>
      <c r="B3072" s="753"/>
      <c r="C3072" s="753"/>
      <c r="D3072" s="753"/>
      <c r="E3072" s="753"/>
      <c r="F3072" s="753"/>
      <c r="G3072" s="753"/>
      <c r="H3072" s="777"/>
      <c r="I3072" s="185" t="s">
        <v>35</v>
      </c>
      <c r="J3072" s="94" t="s">
        <v>36</v>
      </c>
      <c r="K3072" s="778" t="s">
        <v>46</v>
      </c>
      <c r="L3072" s="777"/>
      <c r="M3072" s="95" t="s">
        <v>41</v>
      </c>
    </row>
    <row r="3073" spans="1:13" s="10" customFormat="1" ht="15.75">
      <c r="A3073" s="738" t="s">
        <v>168</v>
      </c>
      <c r="B3073" s="739"/>
      <c r="C3073" s="739"/>
      <c r="D3073" s="739"/>
      <c r="E3073" s="739"/>
      <c r="F3073" s="739"/>
      <c r="G3073" s="739"/>
      <c r="H3073" s="740"/>
      <c r="I3073" s="53" t="s">
        <v>103</v>
      </c>
      <c r="J3073" s="98">
        <v>1</v>
      </c>
      <c r="K3073" s="741">
        <v>654800</v>
      </c>
      <c r="L3073" s="742"/>
      <c r="M3073" s="191">
        <f>+J3073*K3073</f>
        <v>654800</v>
      </c>
    </row>
    <row r="3074" spans="1:13" s="10" customFormat="1" ht="15.75">
      <c r="A3074" s="738"/>
      <c r="B3074" s="739"/>
      <c r="C3074" s="739"/>
      <c r="D3074" s="739"/>
      <c r="E3074" s="739"/>
      <c r="F3074" s="739"/>
      <c r="G3074" s="739"/>
      <c r="H3074" s="740"/>
      <c r="I3074" s="53"/>
      <c r="J3074" s="98"/>
      <c r="K3074" s="741"/>
      <c r="L3074" s="742"/>
      <c r="M3074" s="171">
        <f>+J3074*K3074</f>
        <v>0</v>
      </c>
    </row>
    <row r="3075" spans="1:13" s="10" customFormat="1" ht="15.75">
      <c r="A3075" s="738"/>
      <c r="B3075" s="739"/>
      <c r="C3075" s="739"/>
      <c r="D3075" s="739"/>
      <c r="E3075" s="739"/>
      <c r="F3075" s="739"/>
      <c r="G3075" s="739"/>
      <c r="H3075" s="740"/>
      <c r="I3075" s="53"/>
      <c r="J3075" s="98"/>
      <c r="K3075" s="741"/>
      <c r="L3075" s="742"/>
      <c r="M3075" s="171">
        <f>+J3075*K3075</f>
        <v>0</v>
      </c>
    </row>
    <row r="3076" spans="1:13" s="10" customFormat="1" ht="15.75">
      <c r="A3076" s="738"/>
      <c r="B3076" s="739"/>
      <c r="C3076" s="739"/>
      <c r="D3076" s="739"/>
      <c r="E3076" s="739"/>
      <c r="F3076" s="739"/>
      <c r="G3076" s="739"/>
      <c r="H3076" s="740"/>
      <c r="I3076" s="53"/>
      <c r="J3076" s="98"/>
      <c r="K3076" s="741"/>
      <c r="L3076" s="742"/>
      <c r="M3076" s="171">
        <f>+J3076*K3076</f>
        <v>0</v>
      </c>
    </row>
    <row r="3077" spans="1:13" s="10" customFormat="1" ht="15.75">
      <c r="A3077" s="738"/>
      <c r="B3077" s="739"/>
      <c r="C3077" s="739"/>
      <c r="D3077" s="739"/>
      <c r="E3077" s="739"/>
      <c r="F3077" s="739"/>
      <c r="G3077" s="739"/>
      <c r="H3077" s="740"/>
      <c r="I3077" s="53"/>
      <c r="J3077" s="98"/>
      <c r="K3077" s="741"/>
      <c r="L3077" s="742"/>
      <c r="M3077" s="171">
        <f>+J3077*K3077</f>
        <v>0</v>
      </c>
    </row>
    <row r="3078" spans="1:13" s="10" customFormat="1" thickBot="1">
      <c r="A3078" s="743"/>
      <c r="B3078" s="744"/>
      <c r="C3078" s="744"/>
      <c r="D3078" s="744"/>
      <c r="E3078" s="744"/>
      <c r="F3078" s="744"/>
      <c r="G3078" s="744"/>
      <c r="H3078" s="745"/>
      <c r="I3078" s="102"/>
      <c r="J3078" s="103"/>
      <c r="K3078" s="741"/>
      <c r="L3078" s="742"/>
      <c r="M3078" s="172"/>
    </row>
    <row r="3079" spans="1:13" s="10" customFormat="1" thickBot="1">
      <c r="A3079" s="724" t="s">
        <v>44</v>
      </c>
      <c r="B3079" s="725"/>
      <c r="C3079" s="725"/>
      <c r="D3079" s="725"/>
      <c r="E3079" s="725"/>
      <c r="F3079" s="725"/>
      <c r="G3079" s="725"/>
      <c r="H3079" s="725"/>
      <c r="I3079" s="725"/>
      <c r="J3079" s="725"/>
      <c r="K3079" s="725"/>
      <c r="L3079" s="726"/>
      <c r="M3079" s="192">
        <f>SUM(M3073:M3078)</f>
        <v>654800</v>
      </c>
    </row>
    <row r="3080" spans="1:13" s="27" customFormat="1" ht="12.75">
      <c r="A3080" s="63"/>
      <c r="B3080" s="64"/>
      <c r="C3080" s="64"/>
      <c r="D3080" s="64"/>
      <c r="E3080" s="64"/>
      <c r="F3080" s="64"/>
      <c r="G3080" s="64"/>
      <c r="H3080" s="64"/>
      <c r="I3080" s="64"/>
      <c r="J3080" s="64"/>
      <c r="K3080" s="64"/>
      <c r="L3080" s="64"/>
      <c r="M3080" s="65"/>
    </row>
    <row r="3081" spans="1:13" s="10" customFormat="1" thickBot="1">
      <c r="A3081" s="91" t="s">
        <v>47</v>
      </c>
      <c r="B3081" s="92"/>
      <c r="C3081" s="92"/>
      <c r="D3081" s="92"/>
      <c r="E3081" s="92"/>
      <c r="F3081" s="92"/>
      <c r="G3081" s="92"/>
      <c r="H3081" s="92"/>
      <c r="I3081" s="92"/>
      <c r="J3081" s="92"/>
      <c r="K3081" s="92"/>
      <c r="L3081" s="92"/>
      <c r="M3081" s="93"/>
    </row>
    <row r="3082" spans="1:13" s="10" customFormat="1" ht="15.75">
      <c r="A3082" s="727" t="s">
        <v>48</v>
      </c>
      <c r="B3082" s="728"/>
      <c r="C3082" s="728"/>
      <c r="D3082" s="728"/>
      <c r="E3082" s="728"/>
      <c r="F3082" s="729"/>
      <c r="G3082" s="106" t="s">
        <v>35</v>
      </c>
      <c r="H3082" s="107" t="s">
        <v>49</v>
      </c>
      <c r="I3082" s="108" t="s">
        <v>50</v>
      </c>
      <c r="J3082" s="106" t="s">
        <v>51</v>
      </c>
      <c r="K3082" s="730" t="s">
        <v>52</v>
      </c>
      <c r="L3082" s="729"/>
      <c r="M3082" s="109" t="s">
        <v>41</v>
      </c>
    </row>
    <row r="3083" spans="1:13" s="10" customFormat="1" ht="15.75">
      <c r="A3083" s="731" t="s">
        <v>169</v>
      </c>
      <c r="B3083" s="732"/>
      <c r="C3083" s="732"/>
      <c r="D3083" s="732"/>
      <c r="E3083" s="732"/>
      <c r="F3083" s="733"/>
      <c r="G3083" s="110">
        <v>1</v>
      </c>
      <c r="H3083" s="86">
        <v>1</v>
      </c>
      <c r="I3083" s="111">
        <v>1</v>
      </c>
      <c r="J3083" s="86">
        <f>+H3083*I3083</f>
        <v>1</v>
      </c>
      <c r="K3083" s="734">
        <v>20000</v>
      </c>
      <c r="L3083" s="735"/>
      <c r="M3083" s="112">
        <f>J3083*K3083</f>
        <v>20000</v>
      </c>
    </row>
    <row r="3084" spans="1:13" s="10" customFormat="1" ht="15.75">
      <c r="A3084" s="113"/>
      <c r="B3084" s="114"/>
      <c r="C3084" s="114"/>
      <c r="D3084" s="114"/>
      <c r="E3084" s="114"/>
      <c r="F3084" s="114"/>
      <c r="G3084" s="115"/>
      <c r="H3084" s="86"/>
      <c r="I3084" s="86"/>
      <c r="J3084" s="86"/>
      <c r="K3084" s="116"/>
      <c r="L3084" s="117"/>
      <c r="M3084" s="118"/>
    </row>
    <row r="3085" spans="1:13" s="10" customFormat="1" thickBot="1">
      <c r="A3085" s="181"/>
      <c r="B3085" s="182"/>
      <c r="C3085" s="182"/>
      <c r="D3085" s="182"/>
      <c r="E3085" s="182"/>
      <c r="F3085" s="182"/>
      <c r="G3085" s="119"/>
      <c r="H3085" s="119"/>
      <c r="I3085" s="119"/>
      <c r="J3085" s="119"/>
      <c r="K3085" s="736"/>
      <c r="L3085" s="737"/>
      <c r="M3085" s="120"/>
    </row>
    <row r="3086" spans="1:13" s="10" customFormat="1" thickBot="1">
      <c r="A3086" s="756" t="s">
        <v>44</v>
      </c>
      <c r="B3086" s="750"/>
      <c r="C3086" s="750"/>
      <c r="D3086" s="750"/>
      <c r="E3086" s="750"/>
      <c r="F3086" s="750"/>
      <c r="G3086" s="750"/>
      <c r="H3086" s="750"/>
      <c r="I3086" s="750"/>
      <c r="J3086" s="750"/>
      <c r="K3086" s="750"/>
      <c r="L3086" s="751"/>
      <c r="M3086" s="174">
        <f>SUM(M3083:M3085)</f>
        <v>20000</v>
      </c>
    </row>
    <row r="3087" spans="1:13" s="27" customFormat="1" ht="12.75">
      <c r="A3087" s="63"/>
      <c r="B3087" s="64"/>
      <c r="C3087" s="64"/>
      <c r="D3087" s="64"/>
      <c r="E3087" s="64"/>
      <c r="F3087" s="64"/>
      <c r="G3087" s="64"/>
      <c r="H3087" s="64"/>
      <c r="I3087" s="64"/>
      <c r="J3087" s="64"/>
      <c r="K3087" s="64"/>
      <c r="L3087" s="64"/>
      <c r="M3087" s="65"/>
    </row>
    <row r="3088" spans="1:13" s="10" customFormat="1" thickBot="1">
      <c r="A3088" s="91" t="s">
        <v>54</v>
      </c>
      <c r="B3088" s="92"/>
      <c r="C3088" s="92"/>
      <c r="D3088" s="92"/>
      <c r="E3088" s="92"/>
      <c r="F3088" s="92"/>
      <c r="G3088" s="92"/>
      <c r="H3088" s="92"/>
      <c r="I3088" s="92"/>
      <c r="J3088" s="92"/>
      <c r="K3088" s="92"/>
      <c r="L3088" s="92"/>
      <c r="M3088" s="93"/>
    </row>
    <row r="3089" spans="1:13" s="10" customFormat="1" ht="31.5">
      <c r="A3089" s="757" t="s">
        <v>55</v>
      </c>
      <c r="B3089" s="758"/>
      <c r="C3089" s="758"/>
      <c r="D3089" s="758"/>
      <c r="E3089" s="758"/>
      <c r="F3089" s="758"/>
      <c r="G3089" s="758"/>
      <c r="H3089" s="106" t="s">
        <v>56</v>
      </c>
      <c r="I3089" s="108" t="s">
        <v>57</v>
      </c>
      <c r="J3089" s="107" t="s">
        <v>58</v>
      </c>
      <c r="K3089" s="759" t="s">
        <v>40</v>
      </c>
      <c r="L3089" s="760"/>
      <c r="M3089" s="122" t="s">
        <v>41</v>
      </c>
    </row>
    <row r="3090" spans="1:13" s="10" customFormat="1" ht="15.75">
      <c r="A3090" s="761" t="s">
        <v>59</v>
      </c>
      <c r="B3090" s="762"/>
      <c r="C3090" s="762"/>
      <c r="D3090" s="762"/>
      <c r="E3090" s="762"/>
      <c r="F3090" s="762"/>
      <c r="G3090" s="763"/>
      <c r="H3090" s="123">
        <v>38918.91891891892</v>
      </c>
      <c r="I3090" s="124">
        <v>1.85</v>
      </c>
      <c r="J3090" s="125">
        <f>+H3090*I3090</f>
        <v>72000</v>
      </c>
      <c r="K3090" s="764">
        <v>5</v>
      </c>
      <c r="L3090" s="765"/>
      <c r="M3090" s="126">
        <f>J3090/K3090</f>
        <v>14400</v>
      </c>
    </row>
    <row r="3091" spans="1:13" s="10" customFormat="1" ht="15.75">
      <c r="A3091" s="761" t="s">
        <v>60</v>
      </c>
      <c r="B3091" s="762"/>
      <c r="C3091" s="762"/>
      <c r="D3091" s="762"/>
      <c r="E3091" s="762"/>
      <c r="F3091" s="762"/>
      <c r="G3091" s="763"/>
      <c r="H3091" s="123">
        <v>25945.945945945947</v>
      </c>
      <c r="I3091" s="124">
        <v>1.85</v>
      </c>
      <c r="J3091" s="125">
        <f>+H3091*I3091</f>
        <v>48000.000000000007</v>
      </c>
      <c r="K3091" s="764">
        <f>+K3090</f>
        <v>5</v>
      </c>
      <c r="L3091" s="765"/>
      <c r="M3091" s="126">
        <f>J3091/K3091</f>
        <v>9600.0000000000018</v>
      </c>
    </row>
    <row r="3092" spans="1:13" s="10" customFormat="1" thickBot="1">
      <c r="A3092" s="748"/>
      <c r="B3092" s="749"/>
      <c r="C3092" s="749"/>
      <c r="D3092" s="749"/>
      <c r="E3092" s="749"/>
      <c r="F3092" s="749"/>
      <c r="G3092" s="749"/>
      <c r="H3092" s="119"/>
      <c r="I3092" s="119"/>
      <c r="J3092" s="119"/>
      <c r="K3092" s="736"/>
      <c r="L3092" s="737"/>
      <c r="M3092" s="120"/>
    </row>
    <row r="3093" spans="1:13" s="10" customFormat="1" thickBot="1">
      <c r="A3093" s="724" t="s">
        <v>44</v>
      </c>
      <c r="B3093" s="725"/>
      <c r="C3093" s="725"/>
      <c r="D3093" s="725"/>
      <c r="E3093" s="725"/>
      <c r="F3093" s="725"/>
      <c r="G3093" s="725"/>
      <c r="H3093" s="750"/>
      <c r="I3093" s="750"/>
      <c r="J3093" s="750"/>
      <c r="K3093" s="750"/>
      <c r="L3093" s="751"/>
      <c r="M3093" s="174">
        <f>SUM(M3090:M3092)</f>
        <v>24000</v>
      </c>
    </row>
    <row r="3094" spans="1:13" s="27" customFormat="1" ht="13.5" thickBot="1">
      <c r="A3094" s="63"/>
      <c r="B3094" s="64"/>
      <c r="C3094" s="64"/>
      <c r="D3094" s="64"/>
      <c r="E3094" s="64"/>
      <c r="F3094" s="64"/>
      <c r="G3094" s="64"/>
      <c r="H3094" s="64"/>
      <c r="I3094" s="64"/>
      <c r="J3094" s="64"/>
      <c r="K3094" s="64"/>
      <c r="L3094" s="64"/>
      <c r="M3094" s="65"/>
    </row>
    <row r="3095" spans="1:13" s="10" customFormat="1" thickBot="1">
      <c r="A3095" s="724" t="s">
        <v>61</v>
      </c>
      <c r="B3095" s="725"/>
      <c r="C3095" s="725"/>
      <c r="D3095" s="725"/>
      <c r="E3095" s="725"/>
      <c r="F3095" s="725"/>
      <c r="G3095" s="725"/>
      <c r="H3095" s="725"/>
      <c r="I3095" s="725"/>
      <c r="J3095" s="725"/>
      <c r="K3095" s="725"/>
      <c r="L3095" s="726"/>
      <c r="M3095" s="175">
        <f>M3069+M3079+M3086+M3093</f>
        <v>700000</v>
      </c>
    </row>
    <row r="3096" spans="1:13" s="27" customFormat="1" ht="12.75">
      <c r="A3096" s="63"/>
      <c r="B3096" s="64"/>
      <c r="C3096" s="64"/>
      <c r="D3096" s="64"/>
      <c r="E3096" s="64"/>
      <c r="F3096" s="64"/>
      <c r="G3096" s="64"/>
      <c r="H3096" s="64"/>
      <c r="I3096" s="64"/>
      <c r="J3096" s="64"/>
      <c r="K3096" s="64"/>
      <c r="L3096" s="64"/>
      <c r="M3096" s="65"/>
    </row>
    <row r="3097" spans="1:13" s="10" customFormat="1" thickBot="1">
      <c r="A3097" s="91" t="s">
        <v>62</v>
      </c>
      <c r="B3097" s="92"/>
      <c r="C3097" s="92"/>
      <c r="D3097" s="92"/>
      <c r="E3097" s="92"/>
      <c r="F3097" s="92"/>
      <c r="G3097" s="92"/>
      <c r="H3097" s="92"/>
      <c r="I3097" s="92"/>
      <c r="J3097" s="92"/>
      <c r="K3097" s="92"/>
      <c r="L3097" s="92"/>
      <c r="M3097" s="93"/>
    </row>
    <row r="3098" spans="1:13" s="10" customFormat="1" ht="15.75">
      <c r="A3098" s="752" t="s">
        <v>63</v>
      </c>
      <c r="B3098" s="753"/>
      <c r="C3098" s="753"/>
      <c r="D3098" s="753"/>
      <c r="E3098" s="753"/>
      <c r="F3098" s="753"/>
      <c r="G3098" s="753"/>
      <c r="H3098" s="183"/>
      <c r="I3098" s="184"/>
      <c r="J3098" s="128" t="s">
        <v>64</v>
      </c>
      <c r="K3098" s="754" t="s">
        <v>65</v>
      </c>
      <c r="L3098" s="755"/>
      <c r="M3098" s="129"/>
    </row>
    <row r="3099" spans="1:13" s="10" customFormat="1" ht="15.75">
      <c r="A3099" s="718" t="s">
        <v>66</v>
      </c>
      <c r="B3099" s="719"/>
      <c r="C3099" s="719"/>
      <c r="D3099" s="719"/>
      <c r="E3099" s="719"/>
      <c r="F3099" s="719"/>
      <c r="G3099" s="719"/>
      <c r="H3099" s="130"/>
      <c r="I3099" s="131"/>
      <c r="J3099" s="132">
        <v>0.25</v>
      </c>
      <c r="K3099" s="720">
        <f>M3095*J3099</f>
        <v>175000</v>
      </c>
      <c r="L3099" s="721"/>
      <c r="M3099" s="133"/>
    </row>
    <row r="3100" spans="1:13" s="10" customFormat="1" ht="15.75">
      <c r="A3100" s="134" t="s">
        <v>67</v>
      </c>
      <c r="B3100" s="135"/>
      <c r="C3100" s="135"/>
      <c r="D3100" s="135"/>
      <c r="E3100" s="135"/>
      <c r="F3100" s="135"/>
      <c r="G3100" s="135"/>
      <c r="H3100" s="130"/>
      <c r="I3100" s="131"/>
      <c r="J3100" s="132">
        <v>0</v>
      </c>
      <c r="K3100" s="720">
        <f>M3095*J3100</f>
        <v>0</v>
      </c>
      <c r="L3100" s="721"/>
      <c r="M3100" s="133"/>
    </row>
    <row r="3101" spans="1:13" s="10" customFormat="1" thickBot="1">
      <c r="A3101" s="136" t="s">
        <v>68</v>
      </c>
      <c r="B3101" s="137"/>
      <c r="C3101" s="137"/>
      <c r="D3101" s="137"/>
      <c r="E3101" s="137"/>
      <c r="F3101" s="137"/>
      <c r="G3101" s="137"/>
      <c r="H3101" s="138"/>
      <c r="I3101" s="139"/>
      <c r="J3101" s="140">
        <v>0.05</v>
      </c>
      <c r="K3101" s="722">
        <f>M3095*J3101</f>
        <v>35000</v>
      </c>
      <c r="L3101" s="723"/>
      <c r="M3101" s="133"/>
    </row>
    <row r="3102" spans="1:13" s="10" customFormat="1" thickBot="1">
      <c r="A3102" s="724" t="s">
        <v>44</v>
      </c>
      <c r="B3102" s="725"/>
      <c r="C3102" s="725"/>
      <c r="D3102" s="725"/>
      <c r="E3102" s="725"/>
      <c r="F3102" s="725"/>
      <c r="G3102" s="725"/>
      <c r="H3102" s="725"/>
      <c r="I3102" s="725"/>
      <c r="J3102" s="725"/>
      <c r="K3102" s="725"/>
      <c r="L3102" s="726"/>
      <c r="M3102" s="141">
        <f>K3099+K3100+K3101</f>
        <v>210000</v>
      </c>
    </row>
    <row r="3103" spans="1:13" s="27" customFormat="1" ht="13.5" thickBot="1">
      <c r="A3103" s="63"/>
      <c r="B3103" s="64"/>
      <c r="C3103" s="64"/>
      <c r="D3103" s="64"/>
      <c r="E3103" s="64"/>
      <c r="F3103" s="64"/>
      <c r="G3103" s="64"/>
      <c r="H3103" s="64"/>
      <c r="I3103" s="64"/>
      <c r="J3103" s="64"/>
      <c r="K3103" s="64"/>
      <c r="L3103" s="64"/>
      <c r="M3103" s="65"/>
    </row>
    <row r="3104" spans="1:13" s="10" customFormat="1" thickBot="1">
      <c r="A3104" s="724" t="s">
        <v>69</v>
      </c>
      <c r="B3104" s="725"/>
      <c r="C3104" s="725"/>
      <c r="D3104" s="725"/>
      <c r="E3104" s="725"/>
      <c r="F3104" s="725"/>
      <c r="G3104" s="725"/>
      <c r="H3104" s="725"/>
      <c r="I3104" s="725"/>
      <c r="J3104" s="725"/>
      <c r="K3104" s="725"/>
      <c r="L3104" s="726"/>
      <c r="M3104" s="142">
        <f>M3095+M3102</f>
        <v>910000</v>
      </c>
    </row>
    <row r="3105" spans="1:13" s="10" customFormat="1" ht="15.75">
      <c r="A3105" s="143"/>
      <c r="B3105" s="144"/>
      <c r="C3105" s="144"/>
      <c r="D3105" s="144"/>
      <c r="E3105" s="144"/>
      <c r="F3105" s="144"/>
      <c r="G3105" s="144"/>
      <c r="H3105" s="144"/>
      <c r="I3105" s="144"/>
      <c r="J3105" s="144"/>
      <c r="K3105" s="144"/>
      <c r="L3105" s="144"/>
      <c r="M3105" s="145"/>
    </row>
    <row r="3106" spans="1:13" s="10" customFormat="1" ht="15.75">
      <c r="A3106" s="146"/>
      <c r="B3106" s="35"/>
      <c r="C3106" s="35"/>
      <c r="D3106" s="35"/>
      <c r="E3106" s="35"/>
      <c r="F3106" s="35"/>
      <c r="G3106" s="35"/>
      <c r="H3106" s="35"/>
      <c r="I3106" s="35"/>
      <c r="J3106" s="35"/>
      <c r="K3106" s="35"/>
      <c r="L3106" s="35"/>
      <c r="M3106" s="37"/>
    </row>
    <row r="3107" spans="1:13" s="10" customFormat="1" ht="15.75">
      <c r="A3107" s="146"/>
      <c r="B3107" s="35"/>
      <c r="C3107" s="35"/>
      <c r="D3107" s="46" t="s">
        <v>70</v>
      </c>
      <c r="E3107" s="46"/>
      <c r="F3107" s="46"/>
      <c r="G3107" s="46"/>
      <c r="H3107" s="46"/>
      <c r="I3107" s="46"/>
      <c r="J3107" s="35"/>
      <c r="K3107" s="35"/>
      <c r="L3107" s="35"/>
      <c r="M3107" s="37"/>
    </row>
    <row r="3108" spans="1:13" s="10" customFormat="1" ht="15.75">
      <c r="A3108" s="146"/>
      <c r="B3108" s="35"/>
      <c r="C3108" s="35"/>
      <c r="D3108" s="35" t="s">
        <v>71</v>
      </c>
      <c r="E3108" s="35"/>
      <c r="F3108" s="35"/>
      <c r="G3108" s="35"/>
      <c r="H3108" s="35"/>
      <c r="I3108" s="35"/>
      <c r="J3108" s="35"/>
      <c r="K3108" s="35"/>
      <c r="L3108" s="35"/>
      <c r="M3108" s="37"/>
    </row>
    <row r="3109" spans="1:13" s="10" customFormat="1" ht="15.75">
      <c r="A3109" s="146"/>
      <c r="B3109" s="35"/>
      <c r="C3109" s="35"/>
      <c r="D3109" s="35" t="s">
        <v>72</v>
      </c>
      <c r="E3109" s="35"/>
      <c r="F3109" s="35"/>
      <c r="G3109" s="35"/>
      <c r="H3109" s="35"/>
      <c r="I3109" s="35"/>
      <c r="J3109" s="35"/>
      <c r="K3109" s="35"/>
      <c r="L3109" s="35"/>
      <c r="M3109" s="37"/>
    </row>
    <row r="3110" spans="1:13" s="10" customFormat="1" ht="15.75">
      <c r="A3110" s="146"/>
      <c r="B3110" s="35"/>
      <c r="C3110" s="35"/>
      <c r="D3110" s="35" t="s">
        <v>73</v>
      </c>
      <c r="E3110" s="35"/>
      <c r="F3110" s="35"/>
      <c r="G3110" s="35"/>
      <c r="H3110" s="35"/>
      <c r="I3110" s="35"/>
      <c r="J3110" s="35"/>
      <c r="K3110" s="35"/>
      <c r="L3110" s="35"/>
      <c r="M3110" s="37"/>
    </row>
    <row r="3111" spans="1:13" s="27" customFormat="1" ht="13.5" thickBot="1">
      <c r="A3111" s="147"/>
      <c r="B3111" s="148"/>
      <c r="C3111" s="148"/>
      <c r="D3111" s="148"/>
      <c r="E3111" s="148" t="s">
        <v>74</v>
      </c>
      <c r="F3111" s="148"/>
      <c r="G3111" s="148"/>
      <c r="H3111" s="148"/>
      <c r="I3111" s="148"/>
      <c r="J3111" s="148"/>
      <c r="K3111" s="148"/>
      <c r="L3111" s="148"/>
      <c r="M3111" s="149"/>
    </row>
    <row r="3112" spans="1:13" s="10" customFormat="1" ht="15.75">
      <c r="A3112" s="150" t="s">
        <v>75</v>
      </c>
      <c r="B3112" s="151"/>
      <c r="C3112" s="151"/>
      <c r="D3112" s="151"/>
      <c r="E3112" s="151"/>
      <c r="F3112" s="151"/>
      <c r="G3112" s="151"/>
      <c r="H3112" s="151"/>
      <c r="I3112" s="151"/>
      <c r="J3112" s="151"/>
      <c r="K3112" s="151"/>
      <c r="L3112" s="151"/>
      <c r="M3112" s="152"/>
    </row>
    <row r="3113" spans="1:13" s="10" customFormat="1" ht="15.75">
      <c r="A3113" s="153"/>
      <c r="B3113" s="154"/>
      <c r="C3113" s="154"/>
      <c r="D3113" s="154"/>
      <c r="E3113" s="154"/>
      <c r="F3113" s="154"/>
      <c r="G3113" s="154"/>
      <c r="H3113" s="154"/>
      <c r="I3113" s="154"/>
      <c r="J3113" s="154"/>
      <c r="K3113" s="154"/>
      <c r="L3113" s="154"/>
      <c r="M3113" s="155"/>
    </row>
    <row r="3114" spans="1:13" s="10" customFormat="1" ht="15.75">
      <c r="A3114" s="153"/>
      <c r="B3114" s="154"/>
      <c r="C3114" s="154"/>
      <c r="D3114" s="154"/>
      <c r="E3114" s="154"/>
      <c r="F3114" s="154"/>
      <c r="G3114" s="154"/>
      <c r="H3114" s="154"/>
      <c r="I3114" s="154"/>
      <c r="J3114" s="154"/>
      <c r="K3114" s="154"/>
      <c r="L3114" s="154"/>
      <c r="M3114" s="155"/>
    </row>
    <row r="3115" spans="1:13" s="10" customFormat="1" ht="15.75">
      <c r="A3115" s="153"/>
      <c r="B3115" s="154"/>
      <c r="C3115" s="154"/>
      <c r="D3115" s="154"/>
      <c r="E3115" s="154"/>
      <c r="F3115" s="154"/>
      <c r="G3115" s="154"/>
      <c r="H3115" s="154"/>
      <c r="I3115" s="154"/>
      <c r="J3115" s="154"/>
      <c r="K3115" s="154"/>
      <c r="L3115" s="154"/>
      <c r="M3115" s="155"/>
    </row>
    <row r="3116" spans="1:13" s="10" customFormat="1" thickBot="1">
      <c r="A3116" s="156"/>
      <c r="B3116" s="157"/>
      <c r="C3116" s="157"/>
      <c r="D3116" s="157"/>
      <c r="E3116" s="157"/>
      <c r="F3116" s="157"/>
      <c r="G3116" s="157"/>
      <c r="H3116" s="157"/>
      <c r="I3116" s="157"/>
      <c r="J3116" s="157"/>
      <c r="K3116" s="157"/>
      <c r="L3116" s="157"/>
      <c r="M3116" s="158"/>
    </row>
    <row r="3117" spans="1:13" s="27" customFormat="1" ht="12.75">
      <c r="A3117" s="147"/>
      <c r="B3117" s="148"/>
      <c r="C3117" s="148"/>
      <c r="D3117" s="148"/>
      <c r="E3117" s="148"/>
      <c r="F3117" s="148"/>
      <c r="G3117" s="148"/>
      <c r="H3117" s="148"/>
      <c r="I3117" s="148"/>
      <c r="J3117" s="148"/>
      <c r="K3117" s="148"/>
      <c r="L3117" s="148"/>
      <c r="M3117" s="149"/>
    </row>
    <row r="3118" spans="1:13" s="10" customFormat="1" ht="15.75">
      <c r="A3118" s="159" t="s">
        <v>76</v>
      </c>
      <c r="B3118" s="55"/>
      <c r="C3118" s="55"/>
      <c r="D3118" s="55"/>
      <c r="E3118" s="55"/>
      <c r="F3118" s="55"/>
      <c r="G3118" s="55"/>
      <c r="H3118" s="55"/>
      <c r="I3118" s="55"/>
      <c r="J3118" s="55"/>
      <c r="K3118" s="55"/>
      <c r="L3118" s="55"/>
      <c r="M3118" s="58"/>
    </row>
    <row r="3119" spans="1:13" s="10" customFormat="1" ht="15.75">
      <c r="A3119" s="708" t="s">
        <v>77</v>
      </c>
      <c r="B3119" s="709"/>
      <c r="C3119" s="709"/>
      <c r="D3119" s="709"/>
      <c r="E3119" s="709"/>
      <c r="F3119" s="709"/>
      <c r="G3119" s="709"/>
      <c r="H3119" s="709"/>
      <c r="I3119" s="709"/>
      <c r="J3119" s="709"/>
      <c r="K3119" s="709"/>
      <c r="L3119" s="709"/>
      <c r="M3119" s="710"/>
    </row>
    <row r="3120" spans="1:13" s="10" customFormat="1" ht="15.75">
      <c r="A3120" s="708"/>
      <c r="B3120" s="709"/>
      <c r="C3120" s="709"/>
      <c r="D3120" s="709"/>
      <c r="E3120" s="709"/>
      <c r="F3120" s="709"/>
      <c r="G3120" s="709"/>
      <c r="H3120" s="709"/>
      <c r="I3120" s="709"/>
      <c r="J3120" s="709"/>
      <c r="K3120" s="709"/>
      <c r="L3120" s="709"/>
      <c r="M3120" s="710"/>
    </row>
    <row r="3121" spans="1:13" s="10" customFormat="1" ht="15.75">
      <c r="A3121" s="711" t="s">
        <v>78</v>
      </c>
      <c r="B3121" s="712"/>
      <c r="C3121" s="712"/>
      <c r="D3121" s="712"/>
      <c r="E3121" s="712"/>
      <c r="F3121" s="712"/>
      <c r="G3121" s="712"/>
      <c r="H3121" s="712"/>
      <c r="I3121" s="712"/>
      <c r="J3121" s="712"/>
      <c r="K3121" s="712"/>
      <c r="L3121" s="712"/>
      <c r="M3121" s="713"/>
    </row>
    <row r="3122" spans="1:13" s="10" customFormat="1" ht="15.75">
      <c r="A3122" s="711"/>
      <c r="B3122" s="712"/>
      <c r="C3122" s="712"/>
      <c r="D3122" s="712"/>
      <c r="E3122" s="712"/>
      <c r="F3122" s="712"/>
      <c r="G3122" s="712"/>
      <c r="H3122" s="712"/>
      <c r="I3122" s="712"/>
      <c r="J3122" s="712"/>
      <c r="K3122" s="712"/>
      <c r="L3122" s="712"/>
      <c r="M3122" s="713"/>
    </row>
    <row r="3123" spans="1:13" s="10" customFormat="1" ht="15.75">
      <c r="A3123" s="178"/>
      <c r="B3123" s="179"/>
      <c r="C3123" s="179"/>
      <c r="D3123" s="179"/>
      <c r="E3123" s="179"/>
      <c r="F3123" s="179"/>
      <c r="G3123" s="179"/>
      <c r="H3123" s="179"/>
      <c r="I3123" s="179"/>
      <c r="J3123" s="179"/>
      <c r="K3123" s="179"/>
      <c r="L3123" s="179"/>
      <c r="M3123" s="180"/>
    </row>
    <row r="3124" spans="1:13" s="10" customFormat="1" ht="15.75">
      <c r="A3124" s="159"/>
      <c r="B3124" s="55"/>
      <c r="C3124" s="55"/>
      <c r="D3124" s="55"/>
      <c r="E3124" s="55"/>
      <c r="F3124" s="55"/>
      <c r="G3124" s="55"/>
      <c r="H3124" s="55"/>
      <c r="I3124" s="55"/>
      <c r="J3124" s="55"/>
      <c r="K3124" s="55"/>
      <c r="L3124" s="55"/>
      <c r="M3124" s="58"/>
    </row>
    <row r="3125" spans="1:13" s="10" customFormat="1" ht="15.75">
      <c r="A3125" s="146"/>
      <c r="B3125" s="35"/>
      <c r="C3125" s="35"/>
      <c r="D3125" s="35" t="s">
        <v>70</v>
      </c>
      <c r="E3125" s="46"/>
      <c r="F3125" s="46"/>
      <c r="G3125" s="35"/>
      <c r="H3125" s="35"/>
      <c r="I3125" s="35"/>
      <c r="J3125" s="35"/>
      <c r="K3125" s="35"/>
      <c r="L3125" s="35"/>
      <c r="M3125" s="37"/>
    </row>
    <row r="3126" spans="1:13" s="10" customFormat="1" ht="15.75">
      <c r="A3126" s="146"/>
      <c r="B3126" s="35"/>
      <c r="C3126" s="35"/>
      <c r="D3126" s="160" t="s">
        <v>71</v>
      </c>
      <c r="E3126" s="35"/>
      <c r="F3126" s="35"/>
      <c r="G3126" s="160"/>
      <c r="H3126" s="160"/>
      <c r="I3126" s="160"/>
      <c r="J3126" s="35"/>
      <c r="K3126" s="35"/>
      <c r="L3126" s="35"/>
      <c r="M3126" s="37"/>
    </row>
    <row r="3127" spans="1:13" s="10" customFormat="1" ht="15.75">
      <c r="A3127" s="146"/>
      <c r="B3127" s="35"/>
      <c r="C3127" s="35"/>
      <c r="D3127" s="161" t="s">
        <v>79</v>
      </c>
      <c r="E3127" s="35"/>
      <c r="F3127" s="35"/>
      <c r="G3127" s="161"/>
      <c r="H3127" s="161"/>
      <c r="I3127" s="161"/>
      <c r="J3127" s="35"/>
      <c r="K3127" s="35"/>
      <c r="L3127" s="35"/>
      <c r="M3127" s="37"/>
    </row>
    <row r="3128" spans="1:13" s="10" customFormat="1" ht="15.75">
      <c r="A3128" s="162"/>
      <c r="B3128" s="55"/>
      <c r="C3128" s="55"/>
      <c r="D3128" s="35" t="s">
        <v>73</v>
      </c>
      <c r="E3128" s="35"/>
      <c r="F3128" s="35"/>
      <c r="G3128" s="35"/>
      <c r="H3128" s="35"/>
      <c r="I3128" s="35"/>
      <c r="J3128" s="55"/>
      <c r="K3128" s="55"/>
      <c r="L3128" s="55"/>
      <c r="M3128" s="58"/>
    </row>
    <row r="3129" spans="1:13" s="27" customFormat="1" ht="12.75">
      <c r="A3129" s="163"/>
      <c r="B3129" s="50"/>
      <c r="C3129" s="50"/>
      <c r="D3129" s="50"/>
      <c r="E3129" s="148"/>
      <c r="F3129" s="148"/>
      <c r="G3129" s="148"/>
      <c r="H3129" s="148"/>
      <c r="I3129" s="148"/>
      <c r="J3129" s="50"/>
      <c r="K3129" s="50"/>
      <c r="L3129" s="50"/>
      <c r="M3129" s="51"/>
    </row>
    <row r="3130" spans="1:13" s="167" customFormat="1" ht="12.75">
      <c r="A3130" s="164" t="s">
        <v>80</v>
      </c>
      <c r="B3130" s="165"/>
      <c r="C3130" s="165"/>
      <c r="D3130" s="166"/>
      <c r="E3130" s="166"/>
      <c r="F3130" s="166"/>
      <c r="G3130" s="166"/>
      <c r="H3130" s="166"/>
      <c r="I3130" s="714"/>
      <c r="J3130" s="714"/>
      <c r="K3130" s="714"/>
      <c r="L3130" s="714"/>
      <c r="M3130" s="715"/>
    </row>
    <row r="3131" spans="1:13" s="167" customFormat="1" ht="13.5" thickBot="1">
      <c r="A3131" s="168" t="s">
        <v>81</v>
      </c>
      <c r="B3131" s="169"/>
      <c r="C3131" s="169"/>
      <c r="D3131" s="170"/>
      <c r="E3131" s="170"/>
      <c r="F3131" s="170"/>
      <c r="G3131" s="170"/>
      <c r="H3131" s="170"/>
      <c r="I3131" s="716"/>
      <c r="J3131" s="716"/>
      <c r="K3131" s="716"/>
      <c r="L3131" s="716"/>
      <c r="M3131" s="717"/>
    </row>
    <row r="3132" spans="1:13">
      <c r="A3132" s="803"/>
      <c r="B3132" s="804"/>
      <c r="C3132" s="809"/>
      <c r="D3132" s="809"/>
      <c r="E3132" s="809"/>
      <c r="F3132" s="809"/>
      <c r="G3132" s="809"/>
      <c r="H3132" s="809"/>
      <c r="I3132" s="810"/>
      <c r="J3132" s="811" t="s">
        <v>7</v>
      </c>
      <c r="K3132" s="813"/>
      <c r="L3132" s="814"/>
      <c r="M3132" s="815"/>
    </row>
    <row r="3133" spans="1:13">
      <c r="A3133" s="805"/>
      <c r="B3133" s="806"/>
      <c r="C3133" s="819" t="s">
        <v>8</v>
      </c>
      <c r="D3133" s="819"/>
      <c r="E3133" s="819"/>
      <c r="F3133" s="819"/>
      <c r="G3133" s="819"/>
      <c r="H3133" s="819"/>
      <c r="I3133" s="820"/>
      <c r="J3133" s="812"/>
      <c r="K3133" s="816"/>
      <c r="L3133" s="817"/>
      <c r="M3133" s="818"/>
    </row>
    <row r="3134" spans="1:13">
      <c r="A3134" s="805"/>
      <c r="B3134" s="806"/>
      <c r="C3134" s="819" t="s">
        <v>0</v>
      </c>
      <c r="D3134" s="819"/>
      <c r="E3134" s="819"/>
      <c r="F3134" s="819"/>
      <c r="G3134" s="819"/>
      <c r="H3134" s="819"/>
      <c r="I3134" s="820"/>
      <c r="J3134" s="821" t="s">
        <v>9</v>
      </c>
      <c r="K3134" s="833"/>
      <c r="L3134" s="834"/>
      <c r="M3134" s="835"/>
    </row>
    <row r="3135" spans="1:13">
      <c r="A3135" s="805"/>
      <c r="B3135" s="806"/>
      <c r="C3135" s="819" t="s">
        <v>10</v>
      </c>
      <c r="D3135" s="819"/>
      <c r="E3135" s="819"/>
      <c r="F3135" s="819"/>
      <c r="G3135" s="819"/>
      <c r="H3135" s="819"/>
      <c r="I3135" s="820"/>
      <c r="J3135" s="822"/>
      <c r="K3135" s="836"/>
      <c r="L3135" s="837"/>
      <c r="M3135" s="838"/>
    </row>
    <row r="3136" spans="1:13">
      <c r="A3136" s="805"/>
      <c r="B3136" s="806"/>
      <c r="C3136" s="819" t="s">
        <v>11</v>
      </c>
      <c r="D3136" s="819"/>
      <c r="E3136" s="819"/>
      <c r="F3136" s="819"/>
      <c r="G3136" s="819"/>
      <c r="H3136" s="819"/>
      <c r="I3136" s="820"/>
      <c r="J3136" s="821" t="s">
        <v>12</v>
      </c>
      <c r="K3136" s="840"/>
      <c r="L3136" s="840" t="s">
        <v>13</v>
      </c>
      <c r="M3136" s="842"/>
    </row>
    <row r="3137" spans="1:13" ht="17.25" thickBot="1">
      <c r="A3137" s="807"/>
      <c r="B3137" s="808"/>
      <c r="C3137" s="2"/>
      <c r="D3137" s="2"/>
      <c r="E3137" s="2"/>
      <c r="F3137" s="2"/>
      <c r="G3137" s="2"/>
      <c r="H3137" s="2"/>
      <c r="I3137" s="3"/>
      <c r="J3137" s="839"/>
      <c r="K3137" s="841"/>
      <c r="L3137" s="841"/>
      <c r="M3137" s="843"/>
    </row>
    <row r="3138" spans="1:13" s="10" customFormat="1" ht="15.75">
      <c r="A3138" s="4"/>
      <c r="B3138" s="5"/>
      <c r="C3138" s="5"/>
      <c r="D3138" s="5"/>
      <c r="E3138" s="5"/>
      <c r="F3138" s="5"/>
      <c r="G3138" s="6"/>
      <c r="H3138" s="5"/>
      <c r="I3138" s="5"/>
      <c r="J3138" s="7" t="s">
        <v>14</v>
      </c>
      <c r="K3138" s="8"/>
      <c r="L3138" s="8"/>
      <c r="M3138" s="9"/>
    </row>
    <row r="3139" spans="1:13" s="10" customFormat="1" ht="15.75">
      <c r="A3139" s="11"/>
      <c r="B3139" s="12"/>
      <c r="C3139" s="12"/>
      <c r="D3139" s="12"/>
      <c r="E3139" s="12"/>
      <c r="F3139" s="12"/>
      <c r="G3139" s="13"/>
      <c r="H3139" s="12"/>
      <c r="I3139" s="12"/>
      <c r="J3139" s="14"/>
      <c r="K3139" s="15" t="s">
        <v>15</v>
      </c>
      <c r="L3139" s="15" t="s">
        <v>16</v>
      </c>
      <c r="M3139" s="16" t="s">
        <v>17</v>
      </c>
    </row>
    <row r="3140" spans="1:13" s="10" customFormat="1" ht="15.75">
      <c r="A3140" s="823" t="s">
        <v>18</v>
      </c>
      <c r="B3140" s="824"/>
      <c r="C3140" s="824"/>
      <c r="D3140" s="824"/>
      <c r="E3140" s="12" t="s">
        <v>19</v>
      </c>
      <c r="F3140" s="12"/>
      <c r="G3140" s="17"/>
      <c r="H3140" s="825" t="s">
        <v>20</v>
      </c>
      <c r="I3140" s="825"/>
      <c r="J3140" s="18" t="s">
        <v>19</v>
      </c>
      <c r="K3140" s="15"/>
      <c r="L3140" s="15"/>
      <c r="M3140" s="16"/>
    </row>
    <row r="3141" spans="1:13" s="10" customFormat="1" ht="15.75">
      <c r="A3141" s="19" t="s">
        <v>21</v>
      </c>
      <c r="B3141" s="20"/>
      <c r="C3141" s="826"/>
      <c r="D3141" s="826"/>
      <c r="E3141" s="187"/>
      <c r="F3141" s="21"/>
      <c r="G3141" s="20"/>
      <c r="H3141" s="17"/>
      <c r="I3141" s="22" t="s">
        <v>22</v>
      </c>
      <c r="J3141" s="23"/>
      <c r="K3141" s="187"/>
      <c r="L3141" s="187"/>
      <c r="M3141" s="24"/>
    </row>
    <row r="3142" spans="1:13" s="27" customFormat="1" ht="13.5" thickBot="1">
      <c r="A3142" s="25"/>
      <c r="B3142" s="26"/>
      <c r="C3142" s="188"/>
      <c r="D3142" s="188"/>
      <c r="E3142" s="188"/>
      <c r="F3142" s="188"/>
      <c r="G3142" s="26"/>
      <c r="H3142" s="188"/>
      <c r="I3142" s="26"/>
      <c r="J3142" s="188"/>
      <c r="K3142" s="827"/>
      <c r="L3142" s="827"/>
      <c r="M3142" s="828"/>
    </row>
    <row r="3143" spans="1:13" s="27" customFormat="1" ht="12.75">
      <c r="A3143" s="28"/>
      <c r="B3143" s="29"/>
      <c r="C3143" s="29"/>
      <c r="D3143" s="29"/>
      <c r="E3143" s="29"/>
      <c r="F3143" s="29"/>
      <c r="G3143" s="29"/>
      <c r="H3143" s="29"/>
      <c r="I3143" s="29"/>
      <c r="J3143" s="29"/>
      <c r="K3143" s="29"/>
      <c r="L3143" s="29"/>
      <c r="M3143" s="30"/>
    </row>
    <row r="3144" spans="1:13" s="10" customFormat="1" ht="15.75">
      <c r="A3144" s="31" t="s">
        <v>23</v>
      </c>
      <c r="B3144" s="32"/>
      <c r="C3144" s="33" t="s">
        <v>13</v>
      </c>
      <c r="D3144" s="34"/>
      <c r="E3144" s="35"/>
      <c r="F3144" s="35"/>
      <c r="G3144" s="36"/>
      <c r="H3144" s="36"/>
      <c r="I3144" s="36"/>
      <c r="J3144" s="36"/>
      <c r="K3144" s="36"/>
      <c r="L3144" s="36"/>
      <c r="M3144" s="37"/>
    </row>
    <row r="3145" spans="1:13" s="10" customFormat="1" ht="15.75">
      <c r="A3145" s="38" t="s">
        <v>24</v>
      </c>
      <c r="B3145" s="39"/>
      <c r="C3145" s="829" t="e">
        <f>+C3044</f>
        <v>#REF!</v>
      </c>
      <c r="D3145" s="829"/>
      <c r="E3145" s="829"/>
      <c r="F3145" s="829"/>
      <c r="G3145" s="829"/>
      <c r="H3145" s="829"/>
      <c r="I3145" s="829"/>
      <c r="J3145" s="829"/>
      <c r="K3145" s="829"/>
      <c r="L3145" s="829"/>
      <c r="M3145" s="830"/>
    </row>
    <row r="3146" spans="1:13" s="10" customFormat="1" ht="15.75">
      <c r="A3146" s="38"/>
      <c r="B3146" s="39"/>
      <c r="C3146" s="829"/>
      <c r="D3146" s="829"/>
      <c r="E3146" s="829"/>
      <c r="F3146" s="829"/>
      <c r="G3146" s="829"/>
      <c r="H3146" s="829"/>
      <c r="I3146" s="829"/>
      <c r="J3146" s="829"/>
      <c r="K3146" s="829"/>
      <c r="L3146" s="829"/>
      <c r="M3146" s="830"/>
    </row>
    <row r="3147" spans="1:13" s="27" customFormat="1" ht="12.75">
      <c r="A3147" s="40"/>
      <c r="B3147" s="41"/>
      <c r="C3147" s="42"/>
      <c r="D3147" s="42"/>
      <c r="E3147" s="42"/>
      <c r="F3147" s="42"/>
      <c r="G3147" s="42"/>
      <c r="H3147" s="42"/>
      <c r="I3147" s="42"/>
      <c r="J3147" s="42"/>
      <c r="K3147" s="42"/>
      <c r="L3147" s="42"/>
      <c r="M3147" s="43"/>
    </row>
    <row r="3148" spans="1:13" s="10" customFormat="1" ht="15.75">
      <c r="A3148" s="38" t="s">
        <v>25</v>
      </c>
      <c r="B3148" s="44"/>
      <c r="C3148" s="45"/>
      <c r="D3148" s="45"/>
      <c r="E3148" s="45"/>
      <c r="F3148" s="45"/>
      <c r="G3148" s="45"/>
      <c r="H3148" s="46"/>
      <c r="I3148" s="33" t="s">
        <v>26</v>
      </c>
      <c r="J3148" s="45"/>
      <c r="K3148" s="45"/>
      <c r="L3148" s="45"/>
      <c r="M3148" s="47"/>
    </row>
    <row r="3149" spans="1:13" s="27" customFormat="1" ht="12.75">
      <c r="A3149" s="40"/>
      <c r="B3149" s="41"/>
      <c r="C3149" s="42"/>
      <c r="D3149" s="42"/>
      <c r="E3149" s="42"/>
      <c r="F3149" s="42"/>
      <c r="G3149" s="42"/>
      <c r="H3149" s="42"/>
      <c r="I3149" s="42"/>
      <c r="J3149" s="42"/>
      <c r="K3149" s="42"/>
      <c r="L3149" s="42"/>
      <c r="M3149" s="43"/>
    </row>
    <row r="3150" spans="1:13" s="10" customFormat="1" ht="15.75">
      <c r="A3150" s="38" t="s">
        <v>27</v>
      </c>
      <c r="B3150" s="44"/>
      <c r="C3150" s="48"/>
      <c r="D3150" s="48"/>
      <c r="E3150" s="48"/>
      <c r="F3150" s="48"/>
      <c r="G3150" s="48"/>
      <c r="H3150" s="48"/>
      <c r="I3150" s="48"/>
      <c r="J3150" s="48"/>
      <c r="K3150" s="48"/>
      <c r="L3150" s="48"/>
      <c r="M3150" s="49"/>
    </row>
    <row r="3151" spans="1:13" s="27" customFormat="1" ht="12.75">
      <c r="A3151" s="40"/>
      <c r="B3151" s="41"/>
      <c r="C3151" s="50"/>
      <c r="D3151" s="50"/>
      <c r="E3151" s="50"/>
      <c r="F3151" s="50"/>
      <c r="G3151" s="50"/>
      <c r="H3151" s="50"/>
      <c r="I3151" s="50"/>
      <c r="J3151" s="50"/>
      <c r="K3151" s="50"/>
      <c r="L3151" s="50"/>
      <c r="M3151" s="51"/>
    </row>
    <row r="3152" spans="1:13" s="10" customFormat="1" ht="15.75">
      <c r="A3152" s="38" t="s">
        <v>28</v>
      </c>
      <c r="B3152" s="44"/>
      <c r="C3152" s="48"/>
      <c r="D3152" s="48"/>
      <c r="E3152" s="48"/>
      <c r="F3152" s="48"/>
      <c r="G3152" s="48"/>
      <c r="H3152" s="48"/>
      <c r="I3152" s="48"/>
      <c r="J3152" s="52" t="s">
        <v>29</v>
      </c>
      <c r="K3152" s="53"/>
      <c r="L3152" s="52" t="s">
        <v>13</v>
      </c>
      <c r="M3152" s="54"/>
    </row>
    <row r="3153" spans="1:13" s="27" customFormat="1" ht="12.75">
      <c r="A3153" s="40"/>
      <c r="B3153" s="41"/>
      <c r="C3153" s="50"/>
      <c r="D3153" s="50"/>
      <c r="E3153" s="50"/>
      <c r="F3153" s="50"/>
      <c r="G3153" s="50"/>
      <c r="H3153" s="50"/>
      <c r="I3153" s="50"/>
      <c r="J3153" s="50"/>
      <c r="K3153" s="50"/>
      <c r="L3153" s="50"/>
      <c r="M3153" s="51"/>
    </row>
    <row r="3154" spans="1:13" s="10" customFormat="1" ht="15.75">
      <c r="A3154" s="38" t="s">
        <v>30</v>
      </c>
      <c r="B3154" s="39"/>
      <c r="C3154" s="55"/>
      <c r="D3154" s="55"/>
      <c r="E3154" s="56"/>
      <c r="F3154" s="57"/>
      <c r="G3154" s="46"/>
      <c r="H3154" s="48"/>
      <c r="I3154" s="48"/>
      <c r="J3154" s="35"/>
      <c r="K3154" s="55"/>
      <c r="L3154" s="55"/>
      <c r="M3154" s="58"/>
    </row>
    <row r="3155" spans="1:13" s="10" customFormat="1" ht="15.75">
      <c r="A3155" s="59"/>
      <c r="B3155" s="60"/>
      <c r="C3155" s="189"/>
      <c r="D3155" s="189"/>
      <c r="E3155" s="831" t="s">
        <v>31</v>
      </c>
      <c r="F3155" s="832"/>
      <c r="G3155" s="832"/>
      <c r="H3155" s="189" t="s">
        <v>16</v>
      </c>
      <c r="I3155" s="189" t="s">
        <v>17</v>
      </c>
      <c r="J3155" s="61"/>
      <c r="K3155" s="189"/>
      <c r="L3155" s="189"/>
      <c r="M3155" s="62"/>
    </row>
    <row r="3156" spans="1:13" s="10" customFormat="1" ht="15.75">
      <c r="A3156" s="786" t="s">
        <v>32</v>
      </c>
      <c r="B3156" s="787"/>
      <c r="C3156" s="787"/>
      <c r="D3156" s="787"/>
      <c r="E3156" s="787"/>
      <c r="F3156" s="787"/>
      <c r="G3156" s="787"/>
      <c r="H3156" s="787"/>
      <c r="I3156" s="787"/>
      <c r="J3156" s="787"/>
      <c r="K3156" s="787"/>
      <c r="L3156" s="787"/>
      <c r="M3156" s="788"/>
    </row>
    <row r="3157" spans="1:13" s="27" customFormat="1" ht="13.5" thickBot="1">
      <c r="A3157" s="63"/>
      <c r="B3157" s="64"/>
      <c r="C3157" s="64"/>
      <c r="D3157" s="64"/>
      <c r="E3157" s="64"/>
      <c r="F3157" s="64"/>
      <c r="G3157" s="64"/>
      <c r="H3157" s="64"/>
      <c r="I3157" s="64"/>
      <c r="J3157" s="64"/>
      <c r="K3157" s="64"/>
      <c r="L3157" s="64"/>
      <c r="M3157" s="65"/>
    </row>
    <row r="3158" spans="1:13" s="10" customFormat="1" ht="32.25" thickBot="1">
      <c r="A3158" s="66" t="s">
        <v>1</v>
      </c>
      <c r="B3158" s="789" t="s">
        <v>33</v>
      </c>
      <c r="C3158" s="790"/>
      <c r="D3158" s="790"/>
      <c r="E3158" s="790"/>
      <c r="F3158" s="790"/>
      <c r="G3158" s="790"/>
      <c r="H3158" s="790"/>
      <c r="I3158" s="67"/>
      <c r="J3158" s="68" t="s">
        <v>34</v>
      </c>
      <c r="K3158" s="791" t="s">
        <v>35</v>
      </c>
      <c r="L3158" s="792"/>
      <c r="M3158" s="66" t="s">
        <v>36</v>
      </c>
    </row>
    <row r="3159" spans="1:13" s="10" customFormat="1" ht="33" customHeight="1" thickBot="1">
      <c r="A3159" s="69"/>
      <c r="B3159" s="793" t="e">
        <f>+#REF!</f>
        <v>#REF!</v>
      </c>
      <c r="C3159" s="794"/>
      <c r="D3159" s="794"/>
      <c r="E3159" s="794"/>
      <c r="F3159" s="794"/>
      <c r="G3159" s="794"/>
      <c r="H3159" s="794"/>
      <c r="I3159" s="795"/>
      <c r="J3159" s="70"/>
      <c r="K3159" s="796" t="e">
        <f>+#REF!</f>
        <v>#REF!</v>
      </c>
      <c r="L3159" s="797"/>
      <c r="M3159" s="71" t="e">
        <f>+#REF!</f>
        <v>#REF!</v>
      </c>
    </row>
    <row r="3160" spans="1:13" s="10" customFormat="1" ht="15.75">
      <c r="A3160" s="72"/>
      <c r="B3160" s="73"/>
      <c r="C3160" s="73"/>
      <c r="D3160" s="73"/>
      <c r="E3160" s="73"/>
      <c r="F3160" s="73"/>
      <c r="G3160" s="73"/>
      <c r="H3160" s="73"/>
      <c r="I3160" s="73"/>
      <c r="J3160" s="73"/>
      <c r="K3160" s="73"/>
      <c r="L3160" s="73"/>
      <c r="M3160" s="74"/>
    </row>
    <row r="3161" spans="1:13" s="10" customFormat="1" thickBot="1">
      <c r="A3161" s="75" t="s">
        <v>37</v>
      </c>
      <c r="B3161" s="76"/>
      <c r="C3161" s="76"/>
      <c r="D3161" s="76"/>
      <c r="E3161" s="76"/>
      <c r="F3161" s="76"/>
      <c r="G3161" s="76"/>
      <c r="H3161" s="76"/>
      <c r="I3161" s="76"/>
      <c r="J3161" s="76"/>
      <c r="K3161" s="76"/>
      <c r="L3161" s="76"/>
      <c r="M3161" s="77"/>
    </row>
    <row r="3162" spans="1:13" s="10" customFormat="1" thickBot="1">
      <c r="A3162" s="798" t="s">
        <v>33</v>
      </c>
      <c r="B3162" s="799"/>
      <c r="C3162" s="799"/>
      <c r="D3162" s="799"/>
      <c r="E3162" s="799"/>
      <c r="F3162" s="799"/>
      <c r="G3162" s="800"/>
      <c r="H3162" s="801" t="s">
        <v>38</v>
      </c>
      <c r="I3162" s="800"/>
      <c r="J3162" s="78" t="s">
        <v>39</v>
      </c>
      <c r="K3162" s="801" t="s">
        <v>40</v>
      </c>
      <c r="L3162" s="800"/>
      <c r="M3162" s="79" t="s">
        <v>41</v>
      </c>
    </row>
    <row r="3163" spans="1:13" s="10" customFormat="1" ht="15.75">
      <c r="A3163" s="779"/>
      <c r="B3163" s="780"/>
      <c r="C3163" s="780"/>
      <c r="D3163" s="780"/>
      <c r="E3163" s="780"/>
      <c r="F3163" s="780"/>
      <c r="G3163" s="781"/>
      <c r="H3163" s="782"/>
      <c r="I3163" s="783"/>
      <c r="J3163" s="80"/>
      <c r="K3163" s="784"/>
      <c r="L3163" s="785"/>
      <c r="M3163" s="81">
        <f t="shared" ref="M3163:M3168" si="37">+J3163*K3163</f>
        <v>0</v>
      </c>
    </row>
    <row r="3164" spans="1:13" s="10" customFormat="1" ht="15.75">
      <c r="A3164" s="770"/>
      <c r="B3164" s="771"/>
      <c r="C3164" s="771"/>
      <c r="D3164" s="771"/>
      <c r="E3164" s="771"/>
      <c r="F3164" s="771"/>
      <c r="G3164" s="772"/>
      <c r="H3164" s="768"/>
      <c r="I3164" s="768"/>
      <c r="J3164" s="80"/>
      <c r="K3164" s="769"/>
      <c r="L3164" s="769"/>
      <c r="M3164" s="81">
        <f t="shared" si="37"/>
        <v>0</v>
      </c>
    </row>
    <row r="3165" spans="1:13" s="10" customFormat="1" ht="15.75">
      <c r="A3165" s="770"/>
      <c r="B3165" s="771"/>
      <c r="C3165" s="771"/>
      <c r="D3165" s="771"/>
      <c r="E3165" s="771"/>
      <c r="F3165" s="771"/>
      <c r="G3165" s="772"/>
      <c r="H3165" s="768"/>
      <c r="I3165" s="768"/>
      <c r="J3165" s="80"/>
      <c r="K3165" s="769"/>
      <c r="L3165" s="769"/>
      <c r="M3165" s="81">
        <f t="shared" si="37"/>
        <v>0</v>
      </c>
    </row>
    <row r="3166" spans="1:13" s="10" customFormat="1" ht="15.75">
      <c r="A3166" s="770"/>
      <c r="B3166" s="771"/>
      <c r="C3166" s="771"/>
      <c r="D3166" s="771"/>
      <c r="E3166" s="771"/>
      <c r="F3166" s="771"/>
      <c r="G3166" s="772"/>
      <c r="H3166" s="768"/>
      <c r="I3166" s="768"/>
      <c r="J3166" s="82"/>
      <c r="K3166" s="769"/>
      <c r="L3166" s="769"/>
      <c r="M3166" s="81">
        <f t="shared" si="37"/>
        <v>0</v>
      </c>
    </row>
    <row r="3167" spans="1:13" s="10" customFormat="1" ht="15.75">
      <c r="A3167" s="770"/>
      <c r="B3167" s="771"/>
      <c r="C3167" s="771"/>
      <c r="D3167" s="802"/>
      <c r="E3167" s="771"/>
      <c r="F3167" s="771"/>
      <c r="G3167" s="772"/>
      <c r="H3167" s="768"/>
      <c r="I3167" s="768"/>
      <c r="J3167" s="82"/>
      <c r="K3167" s="769"/>
      <c r="L3167" s="769"/>
      <c r="M3167" s="81">
        <f t="shared" si="37"/>
        <v>0</v>
      </c>
    </row>
    <row r="3168" spans="1:13" s="10" customFormat="1" ht="15.75">
      <c r="A3168" s="766"/>
      <c r="B3168" s="767"/>
      <c r="C3168" s="767"/>
      <c r="D3168" s="83"/>
      <c r="E3168" s="84"/>
      <c r="F3168" s="84"/>
      <c r="G3168" s="85"/>
      <c r="H3168" s="768"/>
      <c r="I3168" s="768"/>
      <c r="J3168" s="86"/>
      <c r="K3168" s="769"/>
      <c r="L3168" s="769"/>
      <c r="M3168" s="81">
        <f t="shared" si="37"/>
        <v>0</v>
      </c>
    </row>
    <row r="3169" spans="1:13" s="10" customFormat="1" thickBot="1">
      <c r="A3169" s="770" t="s">
        <v>43</v>
      </c>
      <c r="B3169" s="771"/>
      <c r="C3169" s="771"/>
      <c r="D3169" s="771"/>
      <c r="E3169" s="771"/>
      <c r="F3169" s="771"/>
      <c r="G3169" s="772"/>
      <c r="H3169" s="773"/>
      <c r="I3169" s="774"/>
      <c r="J3169" s="87"/>
      <c r="K3169" s="775">
        <v>0.05</v>
      </c>
      <c r="L3169" s="776"/>
      <c r="M3169" s="88">
        <f>M3194*K3169</f>
        <v>1200</v>
      </c>
    </row>
    <row r="3170" spans="1:13" s="10" customFormat="1" thickBot="1">
      <c r="A3170" s="724" t="s">
        <v>44</v>
      </c>
      <c r="B3170" s="725"/>
      <c r="C3170" s="725"/>
      <c r="D3170" s="725"/>
      <c r="E3170" s="725"/>
      <c r="F3170" s="725"/>
      <c r="G3170" s="725"/>
      <c r="H3170" s="725"/>
      <c r="I3170" s="725"/>
      <c r="J3170" s="725"/>
      <c r="K3170" s="725"/>
      <c r="L3170" s="726"/>
      <c r="M3170" s="173">
        <f>SUM(M3163:M3169)</f>
        <v>1200</v>
      </c>
    </row>
    <row r="3171" spans="1:13" s="27" customFormat="1" ht="12.75">
      <c r="A3171" s="90"/>
      <c r="B3171" s="64"/>
      <c r="C3171" s="64"/>
      <c r="D3171" s="64"/>
      <c r="E3171" s="64"/>
      <c r="F3171" s="64"/>
      <c r="G3171" s="64"/>
      <c r="H3171" s="64"/>
      <c r="I3171" s="64"/>
      <c r="J3171" s="64"/>
      <c r="K3171" s="64"/>
      <c r="L3171" s="64"/>
      <c r="M3171" s="65"/>
    </row>
    <row r="3172" spans="1:13" s="10" customFormat="1" thickBot="1">
      <c r="A3172" s="91" t="s">
        <v>45</v>
      </c>
      <c r="B3172" s="92"/>
      <c r="C3172" s="92"/>
      <c r="D3172" s="92"/>
      <c r="E3172" s="92"/>
      <c r="F3172" s="92"/>
      <c r="G3172" s="92"/>
      <c r="H3172" s="92"/>
      <c r="I3172" s="92"/>
      <c r="J3172" s="92"/>
      <c r="K3172" s="92"/>
      <c r="L3172" s="92"/>
      <c r="M3172" s="93"/>
    </row>
    <row r="3173" spans="1:13" s="10" customFormat="1" ht="15.75">
      <c r="A3173" s="752" t="s">
        <v>33</v>
      </c>
      <c r="B3173" s="753"/>
      <c r="C3173" s="753"/>
      <c r="D3173" s="753"/>
      <c r="E3173" s="753"/>
      <c r="F3173" s="753"/>
      <c r="G3173" s="753"/>
      <c r="H3173" s="777"/>
      <c r="I3173" s="185" t="s">
        <v>35</v>
      </c>
      <c r="J3173" s="94" t="s">
        <v>36</v>
      </c>
      <c r="K3173" s="778" t="s">
        <v>46</v>
      </c>
      <c r="L3173" s="777"/>
      <c r="M3173" s="95" t="s">
        <v>41</v>
      </c>
    </row>
    <row r="3174" spans="1:13" s="10" customFormat="1" ht="15.75">
      <c r="A3174" s="738" t="s">
        <v>170</v>
      </c>
      <c r="B3174" s="739"/>
      <c r="C3174" s="739"/>
      <c r="D3174" s="739"/>
      <c r="E3174" s="739"/>
      <c r="F3174" s="739"/>
      <c r="G3174" s="739"/>
      <c r="H3174" s="740"/>
      <c r="I3174" s="53" t="s">
        <v>103</v>
      </c>
      <c r="J3174" s="98">
        <v>1</v>
      </c>
      <c r="K3174" s="741">
        <v>374800</v>
      </c>
      <c r="L3174" s="742"/>
      <c r="M3174" s="191">
        <f>+J3174*K3174</f>
        <v>374800</v>
      </c>
    </row>
    <row r="3175" spans="1:13" s="10" customFormat="1" ht="15.75">
      <c r="A3175" s="738"/>
      <c r="B3175" s="739"/>
      <c r="C3175" s="739"/>
      <c r="D3175" s="739"/>
      <c r="E3175" s="739"/>
      <c r="F3175" s="739"/>
      <c r="G3175" s="739"/>
      <c r="H3175" s="740"/>
      <c r="I3175" s="53"/>
      <c r="J3175" s="98"/>
      <c r="K3175" s="741"/>
      <c r="L3175" s="742"/>
      <c r="M3175" s="171">
        <f>+J3175*K3175</f>
        <v>0</v>
      </c>
    </row>
    <row r="3176" spans="1:13" s="10" customFormat="1" ht="15.75">
      <c r="A3176" s="738"/>
      <c r="B3176" s="739"/>
      <c r="C3176" s="739"/>
      <c r="D3176" s="739"/>
      <c r="E3176" s="739"/>
      <c r="F3176" s="739"/>
      <c r="G3176" s="739"/>
      <c r="H3176" s="740"/>
      <c r="I3176" s="53"/>
      <c r="J3176" s="98"/>
      <c r="K3176" s="741"/>
      <c r="L3176" s="742"/>
      <c r="M3176" s="171">
        <f>+J3176*K3176</f>
        <v>0</v>
      </c>
    </row>
    <row r="3177" spans="1:13" s="10" customFormat="1" ht="15.75">
      <c r="A3177" s="738"/>
      <c r="B3177" s="739"/>
      <c r="C3177" s="739"/>
      <c r="D3177" s="739"/>
      <c r="E3177" s="739"/>
      <c r="F3177" s="739"/>
      <c r="G3177" s="739"/>
      <c r="H3177" s="740"/>
      <c r="I3177" s="53"/>
      <c r="J3177" s="98"/>
      <c r="K3177" s="741"/>
      <c r="L3177" s="742"/>
      <c r="M3177" s="171">
        <f>+J3177*K3177</f>
        <v>0</v>
      </c>
    </row>
    <row r="3178" spans="1:13" s="10" customFormat="1" ht="15.75">
      <c r="A3178" s="738"/>
      <c r="B3178" s="739"/>
      <c r="C3178" s="739"/>
      <c r="D3178" s="739"/>
      <c r="E3178" s="739"/>
      <c r="F3178" s="739"/>
      <c r="G3178" s="739"/>
      <c r="H3178" s="740"/>
      <c r="I3178" s="53"/>
      <c r="J3178" s="98"/>
      <c r="K3178" s="741"/>
      <c r="L3178" s="742"/>
      <c r="M3178" s="171">
        <f>+J3178*K3178</f>
        <v>0</v>
      </c>
    </row>
    <row r="3179" spans="1:13" s="10" customFormat="1" thickBot="1">
      <c r="A3179" s="743"/>
      <c r="B3179" s="744"/>
      <c r="C3179" s="744"/>
      <c r="D3179" s="744"/>
      <c r="E3179" s="744"/>
      <c r="F3179" s="744"/>
      <c r="G3179" s="744"/>
      <c r="H3179" s="745"/>
      <c r="I3179" s="102"/>
      <c r="J3179" s="103"/>
      <c r="K3179" s="741"/>
      <c r="L3179" s="742"/>
      <c r="M3179" s="172"/>
    </row>
    <row r="3180" spans="1:13" s="10" customFormat="1" thickBot="1">
      <c r="A3180" s="724" t="s">
        <v>44</v>
      </c>
      <c r="B3180" s="725"/>
      <c r="C3180" s="725"/>
      <c r="D3180" s="725"/>
      <c r="E3180" s="725"/>
      <c r="F3180" s="725"/>
      <c r="G3180" s="725"/>
      <c r="H3180" s="725"/>
      <c r="I3180" s="725"/>
      <c r="J3180" s="725"/>
      <c r="K3180" s="725"/>
      <c r="L3180" s="726"/>
      <c r="M3180" s="192">
        <f>SUM(M3174:M3179)</f>
        <v>374800</v>
      </c>
    </row>
    <row r="3181" spans="1:13" s="27" customFormat="1" ht="12.75">
      <c r="A3181" s="63"/>
      <c r="B3181" s="64"/>
      <c r="C3181" s="64"/>
      <c r="D3181" s="64"/>
      <c r="E3181" s="64"/>
      <c r="F3181" s="64"/>
      <c r="G3181" s="64"/>
      <c r="H3181" s="64"/>
      <c r="I3181" s="64"/>
      <c r="J3181" s="64"/>
      <c r="K3181" s="64"/>
      <c r="L3181" s="64"/>
      <c r="M3181" s="65"/>
    </row>
    <row r="3182" spans="1:13" s="10" customFormat="1" thickBot="1">
      <c r="A3182" s="91" t="s">
        <v>47</v>
      </c>
      <c r="B3182" s="92"/>
      <c r="C3182" s="92"/>
      <c r="D3182" s="92"/>
      <c r="E3182" s="92"/>
      <c r="F3182" s="92"/>
      <c r="G3182" s="92"/>
      <c r="H3182" s="92"/>
      <c r="I3182" s="92"/>
      <c r="J3182" s="92"/>
      <c r="K3182" s="92"/>
      <c r="L3182" s="92"/>
      <c r="M3182" s="93"/>
    </row>
    <row r="3183" spans="1:13" s="10" customFormat="1" ht="15.75">
      <c r="A3183" s="727" t="s">
        <v>48</v>
      </c>
      <c r="B3183" s="728"/>
      <c r="C3183" s="728"/>
      <c r="D3183" s="728"/>
      <c r="E3183" s="728"/>
      <c r="F3183" s="729"/>
      <c r="G3183" s="106" t="s">
        <v>35</v>
      </c>
      <c r="H3183" s="107" t="s">
        <v>49</v>
      </c>
      <c r="I3183" s="108" t="s">
        <v>50</v>
      </c>
      <c r="J3183" s="106" t="s">
        <v>51</v>
      </c>
      <c r="K3183" s="730" t="s">
        <v>52</v>
      </c>
      <c r="L3183" s="729"/>
      <c r="M3183" s="109" t="s">
        <v>41</v>
      </c>
    </row>
    <row r="3184" spans="1:13" s="10" customFormat="1" ht="15.75">
      <c r="A3184" s="731" t="s">
        <v>169</v>
      </c>
      <c r="B3184" s="732"/>
      <c r="C3184" s="732"/>
      <c r="D3184" s="732"/>
      <c r="E3184" s="732"/>
      <c r="F3184" s="733"/>
      <c r="G3184" s="110">
        <v>1</v>
      </c>
      <c r="H3184" s="86">
        <v>1</v>
      </c>
      <c r="I3184" s="111">
        <v>1</v>
      </c>
      <c r="J3184" s="86">
        <f>+H3184*I3184</f>
        <v>1</v>
      </c>
      <c r="K3184" s="734">
        <v>20000</v>
      </c>
      <c r="L3184" s="735"/>
      <c r="M3184" s="112">
        <f>J3184*K3184</f>
        <v>20000</v>
      </c>
    </row>
    <row r="3185" spans="1:13" s="10" customFormat="1" ht="15.75">
      <c r="A3185" s="113"/>
      <c r="B3185" s="114"/>
      <c r="C3185" s="114"/>
      <c r="D3185" s="114"/>
      <c r="E3185" s="114"/>
      <c r="F3185" s="114"/>
      <c r="G3185" s="115"/>
      <c r="H3185" s="86"/>
      <c r="I3185" s="86"/>
      <c r="J3185" s="86"/>
      <c r="K3185" s="116"/>
      <c r="L3185" s="117"/>
      <c r="M3185" s="118"/>
    </row>
    <row r="3186" spans="1:13" s="10" customFormat="1" thickBot="1">
      <c r="A3186" s="181"/>
      <c r="B3186" s="182"/>
      <c r="C3186" s="182"/>
      <c r="D3186" s="182"/>
      <c r="E3186" s="182"/>
      <c r="F3186" s="182"/>
      <c r="G3186" s="119"/>
      <c r="H3186" s="119"/>
      <c r="I3186" s="119"/>
      <c r="J3186" s="119"/>
      <c r="K3186" s="736"/>
      <c r="L3186" s="737"/>
      <c r="M3186" s="120"/>
    </row>
    <row r="3187" spans="1:13" s="10" customFormat="1" thickBot="1">
      <c r="A3187" s="756" t="s">
        <v>44</v>
      </c>
      <c r="B3187" s="750"/>
      <c r="C3187" s="750"/>
      <c r="D3187" s="750"/>
      <c r="E3187" s="750"/>
      <c r="F3187" s="750"/>
      <c r="G3187" s="750"/>
      <c r="H3187" s="750"/>
      <c r="I3187" s="750"/>
      <c r="J3187" s="750"/>
      <c r="K3187" s="750"/>
      <c r="L3187" s="751"/>
      <c r="M3187" s="174">
        <f>SUM(M3184:M3186)</f>
        <v>20000</v>
      </c>
    </row>
    <row r="3188" spans="1:13" s="27" customFormat="1" ht="12.75">
      <c r="A3188" s="63"/>
      <c r="B3188" s="64"/>
      <c r="C3188" s="64"/>
      <c r="D3188" s="64"/>
      <c r="E3188" s="64"/>
      <c r="F3188" s="64"/>
      <c r="G3188" s="64"/>
      <c r="H3188" s="64"/>
      <c r="I3188" s="64"/>
      <c r="J3188" s="64"/>
      <c r="K3188" s="64"/>
      <c r="L3188" s="64"/>
      <c r="M3188" s="65"/>
    </row>
    <row r="3189" spans="1:13" s="10" customFormat="1" thickBot="1">
      <c r="A3189" s="91" t="s">
        <v>54</v>
      </c>
      <c r="B3189" s="92"/>
      <c r="C3189" s="92"/>
      <c r="D3189" s="92"/>
      <c r="E3189" s="92"/>
      <c r="F3189" s="92"/>
      <c r="G3189" s="92"/>
      <c r="H3189" s="92"/>
      <c r="I3189" s="92"/>
      <c r="J3189" s="92"/>
      <c r="K3189" s="92"/>
      <c r="L3189" s="92"/>
      <c r="M3189" s="93"/>
    </row>
    <row r="3190" spans="1:13" s="10" customFormat="1" ht="31.5">
      <c r="A3190" s="757" t="s">
        <v>55</v>
      </c>
      <c r="B3190" s="758"/>
      <c r="C3190" s="758"/>
      <c r="D3190" s="758"/>
      <c r="E3190" s="758"/>
      <c r="F3190" s="758"/>
      <c r="G3190" s="758"/>
      <c r="H3190" s="106" t="s">
        <v>56</v>
      </c>
      <c r="I3190" s="108" t="s">
        <v>57</v>
      </c>
      <c r="J3190" s="107" t="s">
        <v>58</v>
      </c>
      <c r="K3190" s="759" t="s">
        <v>40</v>
      </c>
      <c r="L3190" s="760"/>
      <c r="M3190" s="122" t="s">
        <v>41</v>
      </c>
    </row>
    <row r="3191" spans="1:13" s="10" customFormat="1" ht="15.75">
      <c r="A3191" s="761" t="s">
        <v>59</v>
      </c>
      <c r="B3191" s="762"/>
      <c r="C3191" s="762"/>
      <c r="D3191" s="762"/>
      <c r="E3191" s="762"/>
      <c r="F3191" s="762"/>
      <c r="G3191" s="763"/>
      <c r="H3191" s="123">
        <v>38918.91891891892</v>
      </c>
      <c r="I3191" s="124">
        <v>1.85</v>
      </c>
      <c r="J3191" s="125">
        <f>+H3191*I3191</f>
        <v>72000</v>
      </c>
      <c r="K3191" s="764">
        <v>5</v>
      </c>
      <c r="L3191" s="765"/>
      <c r="M3191" s="126">
        <f>J3191/K3191</f>
        <v>14400</v>
      </c>
    </row>
    <row r="3192" spans="1:13" s="10" customFormat="1" ht="15.75">
      <c r="A3192" s="761" t="s">
        <v>60</v>
      </c>
      <c r="B3192" s="762"/>
      <c r="C3192" s="762"/>
      <c r="D3192" s="762"/>
      <c r="E3192" s="762"/>
      <c r="F3192" s="762"/>
      <c r="G3192" s="763"/>
      <c r="H3192" s="123">
        <v>25945.945945945947</v>
      </c>
      <c r="I3192" s="124">
        <v>1.85</v>
      </c>
      <c r="J3192" s="125">
        <f>+H3192*I3192</f>
        <v>48000.000000000007</v>
      </c>
      <c r="K3192" s="764">
        <f>+K3191</f>
        <v>5</v>
      </c>
      <c r="L3192" s="765"/>
      <c r="M3192" s="126">
        <f>J3192/K3192</f>
        <v>9600.0000000000018</v>
      </c>
    </row>
    <row r="3193" spans="1:13" s="10" customFormat="1" thickBot="1">
      <c r="A3193" s="748"/>
      <c r="B3193" s="749"/>
      <c r="C3193" s="749"/>
      <c r="D3193" s="749"/>
      <c r="E3193" s="749"/>
      <c r="F3193" s="749"/>
      <c r="G3193" s="749"/>
      <c r="H3193" s="119"/>
      <c r="I3193" s="119"/>
      <c r="J3193" s="119"/>
      <c r="K3193" s="736"/>
      <c r="L3193" s="737"/>
      <c r="M3193" s="120"/>
    </row>
    <row r="3194" spans="1:13" s="10" customFormat="1" thickBot="1">
      <c r="A3194" s="724" t="s">
        <v>44</v>
      </c>
      <c r="B3194" s="725"/>
      <c r="C3194" s="725"/>
      <c r="D3194" s="725"/>
      <c r="E3194" s="725"/>
      <c r="F3194" s="725"/>
      <c r="G3194" s="725"/>
      <c r="H3194" s="750"/>
      <c r="I3194" s="750"/>
      <c r="J3194" s="750"/>
      <c r="K3194" s="750"/>
      <c r="L3194" s="751"/>
      <c r="M3194" s="174">
        <f>SUM(M3191:M3193)</f>
        <v>24000</v>
      </c>
    </row>
    <row r="3195" spans="1:13" s="27" customFormat="1" ht="13.5" thickBot="1">
      <c r="A3195" s="63"/>
      <c r="B3195" s="64"/>
      <c r="C3195" s="64"/>
      <c r="D3195" s="64"/>
      <c r="E3195" s="64"/>
      <c r="F3195" s="64"/>
      <c r="G3195" s="64"/>
      <c r="H3195" s="64"/>
      <c r="I3195" s="64"/>
      <c r="J3195" s="64"/>
      <c r="K3195" s="64"/>
      <c r="L3195" s="64"/>
      <c r="M3195" s="65"/>
    </row>
    <row r="3196" spans="1:13" s="10" customFormat="1" thickBot="1">
      <c r="A3196" s="724" t="s">
        <v>61</v>
      </c>
      <c r="B3196" s="725"/>
      <c r="C3196" s="725"/>
      <c r="D3196" s="725"/>
      <c r="E3196" s="725"/>
      <c r="F3196" s="725"/>
      <c r="G3196" s="725"/>
      <c r="H3196" s="725"/>
      <c r="I3196" s="725"/>
      <c r="J3196" s="725"/>
      <c r="K3196" s="725"/>
      <c r="L3196" s="726"/>
      <c r="M3196" s="175">
        <f>M3170+M3180+M3187+M3194</f>
        <v>420000</v>
      </c>
    </row>
    <row r="3197" spans="1:13" s="27" customFormat="1" ht="12.75">
      <c r="A3197" s="63"/>
      <c r="B3197" s="64"/>
      <c r="C3197" s="64"/>
      <c r="D3197" s="64"/>
      <c r="E3197" s="64"/>
      <c r="F3197" s="64"/>
      <c r="G3197" s="64"/>
      <c r="H3197" s="64"/>
      <c r="I3197" s="64"/>
      <c r="J3197" s="64"/>
      <c r="K3197" s="64"/>
      <c r="L3197" s="64"/>
      <c r="M3197" s="65"/>
    </row>
    <row r="3198" spans="1:13" s="10" customFormat="1" thickBot="1">
      <c r="A3198" s="91" t="s">
        <v>62</v>
      </c>
      <c r="B3198" s="92"/>
      <c r="C3198" s="92"/>
      <c r="D3198" s="92"/>
      <c r="E3198" s="92"/>
      <c r="F3198" s="92"/>
      <c r="G3198" s="92"/>
      <c r="H3198" s="92"/>
      <c r="I3198" s="92"/>
      <c r="J3198" s="92"/>
      <c r="K3198" s="92"/>
      <c r="L3198" s="92"/>
      <c r="M3198" s="93"/>
    </row>
    <row r="3199" spans="1:13" s="10" customFormat="1" ht="15.75">
      <c r="A3199" s="752" t="s">
        <v>63</v>
      </c>
      <c r="B3199" s="753"/>
      <c r="C3199" s="753"/>
      <c r="D3199" s="753"/>
      <c r="E3199" s="753"/>
      <c r="F3199" s="753"/>
      <c r="G3199" s="753"/>
      <c r="H3199" s="183"/>
      <c r="I3199" s="184"/>
      <c r="J3199" s="128" t="s">
        <v>64</v>
      </c>
      <c r="K3199" s="754" t="s">
        <v>65</v>
      </c>
      <c r="L3199" s="755"/>
      <c r="M3199" s="129"/>
    </row>
    <row r="3200" spans="1:13" s="10" customFormat="1" ht="15.75">
      <c r="A3200" s="718" t="s">
        <v>66</v>
      </c>
      <c r="B3200" s="719"/>
      <c r="C3200" s="719"/>
      <c r="D3200" s="719"/>
      <c r="E3200" s="719"/>
      <c r="F3200" s="719"/>
      <c r="G3200" s="719"/>
      <c r="H3200" s="130"/>
      <c r="I3200" s="131"/>
      <c r="J3200" s="132">
        <v>0.25</v>
      </c>
      <c r="K3200" s="720">
        <f>M3196*J3200</f>
        <v>105000</v>
      </c>
      <c r="L3200" s="721"/>
      <c r="M3200" s="133"/>
    </row>
    <row r="3201" spans="1:13" s="10" customFormat="1" ht="15.75">
      <c r="A3201" s="134" t="s">
        <v>67</v>
      </c>
      <c r="B3201" s="135"/>
      <c r="C3201" s="135"/>
      <c r="D3201" s="135"/>
      <c r="E3201" s="135"/>
      <c r="F3201" s="135"/>
      <c r="G3201" s="135"/>
      <c r="H3201" s="130"/>
      <c r="I3201" s="131"/>
      <c r="J3201" s="132">
        <v>0</v>
      </c>
      <c r="K3201" s="720">
        <f>M3196*J3201</f>
        <v>0</v>
      </c>
      <c r="L3201" s="721"/>
      <c r="M3201" s="133"/>
    </row>
    <row r="3202" spans="1:13" s="10" customFormat="1" thickBot="1">
      <c r="A3202" s="136" t="s">
        <v>68</v>
      </c>
      <c r="B3202" s="137"/>
      <c r="C3202" s="137"/>
      <c r="D3202" s="137"/>
      <c r="E3202" s="137"/>
      <c r="F3202" s="137"/>
      <c r="G3202" s="137"/>
      <c r="H3202" s="138"/>
      <c r="I3202" s="139"/>
      <c r="J3202" s="140">
        <v>0.05</v>
      </c>
      <c r="K3202" s="722">
        <f>M3196*J3202</f>
        <v>21000</v>
      </c>
      <c r="L3202" s="723"/>
      <c r="M3202" s="133"/>
    </row>
    <row r="3203" spans="1:13" s="10" customFormat="1" thickBot="1">
      <c r="A3203" s="724" t="s">
        <v>44</v>
      </c>
      <c r="B3203" s="725"/>
      <c r="C3203" s="725"/>
      <c r="D3203" s="725"/>
      <c r="E3203" s="725"/>
      <c r="F3203" s="725"/>
      <c r="G3203" s="725"/>
      <c r="H3203" s="725"/>
      <c r="I3203" s="725"/>
      <c r="J3203" s="725"/>
      <c r="K3203" s="725"/>
      <c r="L3203" s="726"/>
      <c r="M3203" s="141">
        <f>K3200+K3201+K3202</f>
        <v>126000</v>
      </c>
    </row>
    <row r="3204" spans="1:13" s="27" customFormat="1" ht="13.5" thickBot="1">
      <c r="A3204" s="63"/>
      <c r="B3204" s="64"/>
      <c r="C3204" s="64"/>
      <c r="D3204" s="64"/>
      <c r="E3204" s="64"/>
      <c r="F3204" s="64"/>
      <c r="G3204" s="64"/>
      <c r="H3204" s="64"/>
      <c r="I3204" s="64"/>
      <c r="J3204" s="64"/>
      <c r="K3204" s="64"/>
      <c r="L3204" s="64"/>
      <c r="M3204" s="65"/>
    </row>
    <row r="3205" spans="1:13" s="10" customFormat="1" thickBot="1">
      <c r="A3205" s="724" t="s">
        <v>69</v>
      </c>
      <c r="B3205" s="725"/>
      <c r="C3205" s="725"/>
      <c r="D3205" s="725"/>
      <c r="E3205" s="725"/>
      <c r="F3205" s="725"/>
      <c r="G3205" s="725"/>
      <c r="H3205" s="725"/>
      <c r="I3205" s="725"/>
      <c r="J3205" s="725"/>
      <c r="K3205" s="725"/>
      <c r="L3205" s="726"/>
      <c r="M3205" s="142">
        <f>M3196+M3203</f>
        <v>546000</v>
      </c>
    </row>
    <row r="3206" spans="1:13" s="10" customFormat="1" ht="15.75">
      <c r="A3206" s="143"/>
      <c r="B3206" s="144"/>
      <c r="C3206" s="144"/>
      <c r="D3206" s="144"/>
      <c r="E3206" s="144"/>
      <c r="F3206" s="144"/>
      <c r="G3206" s="144"/>
      <c r="H3206" s="144"/>
      <c r="I3206" s="144"/>
      <c r="J3206" s="144"/>
      <c r="K3206" s="144"/>
      <c r="L3206" s="144"/>
      <c r="M3206" s="145"/>
    </row>
    <row r="3207" spans="1:13" s="10" customFormat="1" ht="15.75">
      <c r="A3207" s="146"/>
      <c r="B3207" s="35"/>
      <c r="C3207" s="35"/>
      <c r="D3207" s="35"/>
      <c r="E3207" s="35"/>
      <c r="F3207" s="35"/>
      <c r="G3207" s="35"/>
      <c r="H3207" s="35"/>
      <c r="I3207" s="35"/>
      <c r="J3207" s="35"/>
      <c r="K3207" s="35"/>
      <c r="L3207" s="35"/>
      <c r="M3207" s="37"/>
    </row>
    <row r="3208" spans="1:13" s="10" customFormat="1" ht="15.75">
      <c r="A3208" s="146"/>
      <c r="B3208" s="35"/>
      <c r="C3208" s="35"/>
      <c r="D3208" s="46" t="s">
        <v>70</v>
      </c>
      <c r="E3208" s="46"/>
      <c r="F3208" s="46"/>
      <c r="G3208" s="46"/>
      <c r="H3208" s="46"/>
      <c r="I3208" s="46"/>
      <c r="J3208" s="35"/>
      <c r="K3208" s="35"/>
      <c r="L3208" s="35"/>
      <c r="M3208" s="37"/>
    </row>
    <row r="3209" spans="1:13" s="10" customFormat="1" ht="15.75">
      <c r="A3209" s="146"/>
      <c r="B3209" s="35"/>
      <c r="C3209" s="35"/>
      <c r="D3209" s="35" t="s">
        <v>71</v>
      </c>
      <c r="E3209" s="35"/>
      <c r="F3209" s="35"/>
      <c r="G3209" s="35"/>
      <c r="H3209" s="35"/>
      <c r="I3209" s="35"/>
      <c r="J3209" s="35"/>
      <c r="K3209" s="35"/>
      <c r="L3209" s="35"/>
      <c r="M3209" s="37"/>
    </row>
    <row r="3210" spans="1:13" s="10" customFormat="1" ht="15.75">
      <c r="A3210" s="146"/>
      <c r="B3210" s="35"/>
      <c r="C3210" s="35"/>
      <c r="D3210" s="35" t="s">
        <v>72</v>
      </c>
      <c r="E3210" s="35"/>
      <c r="F3210" s="35"/>
      <c r="G3210" s="35"/>
      <c r="H3210" s="35"/>
      <c r="I3210" s="35"/>
      <c r="J3210" s="35"/>
      <c r="K3210" s="35"/>
      <c r="L3210" s="35"/>
      <c r="M3210" s="37"/>
    </row>
    <row r="3211" spans="1:13" s="10" customFormat="1" ht="15.75">
      <c r="A3211" s="146"/>
      <c r="B3211" s="35"/>
      <c r="C3211" s="35"/>
      <c r="D3211" s="35" t="s">
        <v>73</v>
      </c>
      <c r="E3211" s="35"/>
      <c r="F3211" s="35"/>
      <c r="G3211" s="35"/>
      <c r="H3211" s="35"/>
      <c r="I3211" s="35"/>
      <c r="J3211" s="35"/>
      <c r="K3211" s="35"/>
      <c r="L3211" s="35"/>
      <c r="M3211" s="37"/>
    </row>
    <row r="3212" spans="1:13" s="27" customFormat="1" ht="13.5" thickBot="1">
      <c r="A3212" s="147"/>
      <c r="B3212" s="148"/>
      <c r="C3212" s="148"/>
      <c r="D3212" s="148"/>
      <c r="E3212" s="148" t="s">
        <v>74</v>
      </c>
      <c r="F3212" s="148"/>
      <c r="G3212" s="148"/>
      <c r="H3212" s="148"/>
      <c r="I3212" s="148"/>
      <c r="J3212" s="148"/>
      <c r="K3212" s="148"/>
      <c r="L3212" s="148"/>
      <c r="M3212" s="149"/>
    </row>
    <row r="3213" spans="1:13" s="10" customFormat="1" ht="15.75">
      <c r="A3213" s="150" t="s">
        <v>75</v>
      </c>
      <c r="B3213" s="151"/>
      <c r="C3213" s="151"/>
      <c r="D3213" s="151"/>
      <c r="E3213" s="151"/>
      <c r="F3213" s="151"/>
      <c r="G3213" s="151"/>
      <c r="H3213" s="151"/>
      <c r="I3213" s="151"/>
      <c r="J3213" s="151"/>
      <c r="K3213" s="151"/>
      <c r="L3213" s="151"/>
      <c r="M3213" s="152"/>
    </row>
    <row r="3214" spans="1:13" s="10" customFormat="1" ht="15.75">
      <c r="A3214" s="153"/>
      <c r="B3214" s="154"/>
      <c r="C3214" s="154"/>
      <c r="D3214" s="154"/>
      <c r="E3214" s="154"/>
      <c r="F3214" s="154"/>
      <c r="G3214" s="154"/>
      <c r="H3214" s="154"/>
      <c r="I3214" s="154"/>
      <c r="J3214" s="154"/>
      <c r="K3214" s="154"/>
      <c r="L3214" s="154"/>
      <c r="M3214" s="155"/>
    </row>
    <row r="3215" spans="1:13" s="10" customFormat="1" ht="15.75">
      <c r="A3215" s="153"/>
      <c r="B3215" s="154"/>
      <c r="C3215" s="154"/>
      <c r="D3215" s="154"/>
      <c r="E3215" s="154"/>
      <c r="F3215" s="154"/>
      <c r="G3215" s="154"/>
      <c r="H3215" s="154"/>
      <c r="I3215" s="154"/>
      <c r="J3215" s="154"/>
      <c r="K3215" s="154"/>
      <c r="L3215" s="154"/>
      <c r="M3215" s="155"/>
    </row>
    <row r="3216" spans="1:13" s="10" customFormat="1" ht="15.75">
      <c r="A3216" s="153"/>
      <c r="B3216" s="154"/>
      <c r="C3216" s="154"/>
      <c r="D3216" s="154"/>
      <c r="E3216" s="154"/>
      <c r="F3216" s="154"/>
      <c r="G3216" s="154"/>
      <c r="H3216" s="154"/>
      <c r="I3216" s="154"/>
      <c r="J3216" s="154"/>
      <c r="K3216" s="154"/>
      <c r="L3216" s="154"/>
      <c r="M3216" s="155"/>
    </row>
    <row r="3217" spans="1:13" s="10" customFormat="1" thickBot="1">
      <c r="A3217" s="156"/>
      <c r="B3217" s="157"/>
      <c r="C3217" s="157"/>
      <c r="D3217" s="157"/>
      <c r="E3217" s="157"/>
      <c r="F3217" s="157"/>
      <c r="G3217" s="157"/>
      <c r="H3217" s="157"/>
      <c r="I3217" s="157"/>
      <c r="J3217" s="157"/>
      <c r="K3217" s="157"/>
      <c r="L3217" s="157"/>
      <c r="M3217" s="158"/>
    </row>
    <row r="3218" spans="1:13" s="27" customFormat="1" ht="12.75">
      <c r="A3218" s="147"/>
      <c r="B3218" s="148"/>
      <c r="C3218" s="148"/>
      <c r="D3218" s="148"/>
      <c r="E3218" s="148"/>
      <c r="F3218" s="148"/>
      <c r="G3218" s="148"/>
      <c r="H3218" s="148"/>
      <c r="I3218" s="148"/>
      <c r="J3218" s="148"/>
      <c r="K3218" s="148"/>
      <c r="L3218" s="148"/>
      <c r="M3218" s="149"/>
    </row>
    <row r="3219" spans="1:13" s="10" customFormat="1" ht="15.75">
      <c r="A3219" s="159" t="s">
        <v>76</v>
      </c>
      <c r="B3219" s="55"/>
      <c r="C3219" s="55"/>
      <c r="D3219" s="55"/>
      <c r="E3219" s="55"/>
      <c r="F3219" s="55"/>
      <c r="G3219" s="55"/>
      <c r="H3219" s="55"/>
      <c r="I3219" s="55"/>
      <c r="J3219" s="55"/>
      <c r="K3219" s="55"/>
      <c r="L3219" s="55"/>
      <c r="M3219" s="58"/>
    </row>
    <row r="3220" spans="1:13" s="10" customFormat="1" ht="15.75">
      <c r="A3220" s="708" t="s">
        <v>77</v>
      </c>
      <c r="B3220" s="709"/>
      <c r="C3220" s="709"/>
      <c r="D3220" s="709"/>
      <c r="E3220" s="709"/>
      <c r="F3220" s="709"/>
      <c r="G3220" s="709"/>
      <c r="H3220" s="709"/>
      <c r="I3220" s="709"/>
      <c r="J3220" s="709"/>
      <c r="K3220" s="709"/>
      <c r="L3220" s="709"/>
      <c r="M3220" s="710"/>
    </row>
    <row r="3221" spans="1:13" s="10" customFormat="1" ht="15.75">
      <c r="A3221" s="708"/>
      <c r="B3221" s="709"/>
      <c r="C3221" s="709"/>
      <c r="D3221" s="709"/>
      <c r="E3221" s="709"/>
      <c r="F3221" s="709"/>
      <c r="G3221" s="709"/>
      <c r="H3221" s="709"/>
      <c r="I3221" s="709"/>
      <c r="J3221" s="709"/>
      <c r="K3221" s="709"/>
      <c r="L3221" s="709"/>
      <c r="M3221" s="710"/>
    </row>
    <row r="3222" spans="1:13" s="10" customFormat="1" ht="15.75">
      <c r="A3222" s="711" t="s">
        <v>78</v>
      </c>
      <c r="B3222" s="712"/>
      <c r="C3222" s="712"/>
      <c r="D3222" s="712"/>
      <c r="E3222" s="712"/>
      <c r="F3222" s="712"/>
      <c r="G3222" s="712"/>
      <c r="H3222" s="712"/>
      <c r="I3222" s="712"/>
      <c r="J3222" s="712"/>
      <c r="K3222" s="712"/>
      <c r="L3222" s="712"/>
      <c r="M3222" s="713"/>
    </row>
    <row r="3223" spans="1:13" s="10" customFormat="1" ht="15.75">
      <c r="A3223" s="711"/>
      <c r="B3223" s="712"/>
      <c r="C3223" s="712"/>
      <c r="D3223" s="712"/>
      <c r="E3223" s="712"/>
      <c r="F3223" s="712"/>
      <c r="G3223" s="712"/>
      <c r="H3223" s="712"/>
      <c r="I3223" s="712"/>
      <c r="J3223" s="712"/>
      <c r="K3223" s="712"/>
      <c r="L3223" s="712"/>
      <c r="M3223" s="713"/>
    </row>
    <row r="3224" spans="1:13" s="10" customFormat="1" ht="15.75">
      <c r="A3224" s="178"/>
      <c r="B3224" s="179"/>
      <c r="C3224" s="179"/>
      <c r="D3224" s="179"/>
      <c r="E3224" s="179"/>
      <c r="F3224" s="179"/>
      <c r="G3224" s="179"/>
      <c r="H3224" s="179"/>
      <c r="I3224" s="179"/>
      <c r="J3224" s="179"/>
      <c r="K3224" s="179"/>
      <c r="L3224" s="179"/>
      <c r="M3224" s="180"/>
    </row>
    <row r="3225" spans="1:13" s="10" customFormat="1" ht="15.75">
      <c r="A3225" s="159"/>
      <c r="B3225" s="55"/>
      <c r="C3225" s="55"/>
      <c r="D3225" s="55"/>
      <c r="E3225" s="55"/>
      <c r="F3225" s="55"/>
      <c r="G3225" s="55"/>
      <c r="H3225" s="55"/>
      <c r="I3225" s="55"/>
      <c r="J3225" s="55"/>
      <c r="K3225" s="55"/>
      <c r="L3225" s="55"/>
      <c r="M3225" s="58"/>
    </row>
    <row r="3226" spans="1:13" s="10" customFormat="1" ht="15.75">
      <c r="A3226" s="146"/>
      <c r="B3226" s="35"/>
      <c r="C3226" s="35"/>
      <c r="D3226" s="35" t="s">
        <v>70</v>
      </c>
      <c r="E3226" s="46"/>
      <c r="F3226" s="46"/>
      <c r="G3226" s="35"/>
      <c r="H3226" s="35"/>
      <c r="I3226" s="35"/>
      <c r="J3226" s="35"/>
      <c r="K3226" s="35"/>
      <c r="L3226" s="35"/>
      <c r="M3226" s="37"/>
    </row>
    <row r="3227" spans="1:13" s="10" customFormat="1" ht="15.75">
      <c r="A3227" s="146"/>
      <c r="B3227" s="35"/>
      <c r="C3227" s="35"/>
      <c r="D3227" s="160" t="s">
        <v>71</v>
      </c>
      <c r="E3227" s="35"/>
      <c r="F3227" s="35"/>
      <c r="G3227" s="160"/>
      <c r="H3227" s="160"/>
      <c r="I3227" s="160"/>
      <c r="J3227" s="35"/>
      <c r="K3227" s="35"/>
      <c r="L3227" s="35"/>
      <c r="M3227" s="37"/>
    </row>
    <row r="3228" spans="1:13" s="10" customFormat="1" ht="15.75">
      <c r="A3228" s="146"/>
      <c r="B3228" s="35"/>
      <c r="C3228" s="35"/>
      <c r="D3228" s="161" t="s">
        <v>79</v>
      </c>
      <c r="E3228" s="35"/>
      <c r="F3228" s="35"/>
      <c r="G3228" s="161"/>
      <c r="H3228" s="161"/>
      <c r="I3228" s="161"/>
      <c r="J3228" s="35"/>
      <c r="K3228" s="35"/>
      <c r="L3228" s="35"/>
      <c r="M3228" s="37"/>
    </row>
    <row r="3229" spans="1:13" s="10" customFormat="1" ht="15.75">
      <c r="A3229" s="162"/>
      <c r="B3229" s="55"/>
      <c r="C3229" s="55"/>
      <c r="D3229" s="35" t="s">
        <v>73</v>
      </c>
      <c r="E3229" s="35"/>
      <c r="F3229" s="35"/>
      <c r="G3229" s="35"/>
      <c r="H3229" s="35"/>
      <c r="I3229" s="35"/>
      <c r="J3229" s="55"/>
      <c r="K3229" s="55"/>
      <c r="L3229" s="55"/>
      <c r="M3229" s="58"/>
    </row>
    <row r="3230" spans="1:13" s="27" customFormat="1" ht="12.75">
      <c r="A3230" s="163"/>
      <c r="B3230" s="50"/>
      <c r="C3230" s="50"/>
      <c r="D3230" s="50"/>
      <c r="E3230" s="148"/>
      <c r="F3230" s="148"/>
      <c r="G3230" s="148"/>
      <c r="H3230" s="148"/>
      <c r="I3230" s="148"/>
      <c r="J3230" s="50"/>
      <c r="K3230" s="50"/>
      <c r="L3230" s="50"/>
      <c r="M3230" s="51"/>
    </row>
    <row r="3231" spans="1:13" s="167" customFormat="1" ht="12.75">
      <c r="A3231" s="164" t="s">
        <v>80</v>
      </c>
      <c r="B3231" s="165"/>
      <c r="C3231" s="165"/>
      <c r="D3231" s="166"/>
      <c r="E3231" s="166"/>
      <c r="F3231" s="166"/>
      <c r="G3231" s="166"/>
      <c r="H3231" s="166"/>
      <c r="I3231" s="714"/>
      <c r="J3231" s="714"/>
      <c r="K3231" s="714"/>
      <c r="L3231" s="714"/>
      <c r="M3231" s="715"/>
    </row>
    <row r="3232" spans="1:13" s="167" customFormat="1" ht="13.5" thickBot="1">
      <c r="A3232" s="168" t="s">
        <v>81</v>
      </c>
      <c r="B3232" s="169"/>
      <c r="C3232" s="169"/>
      <c r="D3232" s="170"/>
      <c r="E3232" s="170"/>
      <c r="F3232" s="170"/>
      <c r="G3232" s="170"/>
      <c r="H3232" s="170"/>
      <c r="I3232" s="716"/>
      <c r="J3232" s="716"/>
      <c r="K3232" s="716"/>
      <c r="L3232" s="716"/>
      <c r="M3232" s="717"/>
    </row>
    <row r="3233" spans="1:13">
      <c r="A3233" s="803"/>
      <c r="B3233" s="804"/>
      <c r="C3233" s="809"/>
      <c r="D3233" s="809"/>
      <c r="E3233" s="809"/>
      <c r="F3233" s="809"/>
      <c r="G3233" s="809"/>
      <c r="H3233" s="809"/>
      <c r="I3233" s="810"/>
      <c r="J3233" s="811" t="s">
        <v>7</v>
      </c>
      <c r="K3233" s="813"/>
      <c r="L3233" s="814"/>
      <c r="M3233" s="815"/>
    </row>
    <row r="3234" spans="1:13">
      <c r="A3234" s="805"/>
      <c r="B3234" s="806"/>
      <c r="C3234" s="819" t="s">
        <v>8</v>
      </c>
      <c r="D3234" s="819"/>
      <c r="E3234" s="819"/>
      <c r="F3234" s="819"/>
      <c r="G3234" s="819"/>
      <c r="H3234" s="819"/>
      <c r="I3234" s="820"/>
      <c r="J3234" s="812"/>
      <c r="K3234" s="816"/>
      <c r="L3234" s="817"/>
      <c r="M3234" s="818"/>
    </row>
    <row r="3235" spans="1:13">
      <c r="A3235" s="805"/>
      <c r="B3235" s="806"/>
      <c r="C3235" s="819" t="s">
        <v>0</v>
      </c>
      <c r="D3235" s="819"/>
      <c r="E3235" s="819"/>
      <c r="F3235" s="819"/>
      <c r="G3235" s="819"/>
      <c r="H3235" s="819"/>
      <c r="I3235" s="820"/>
      <c r="J3235" s="821" t="s">
        <v>9</v>
      </c>
      <c r="K3235" s="833"/>
      <c r="L3235" s="834"/>
      <c r="M3235" s="835"/>
    </row>
    <row r="3236" spans="1:13">
      <c r="A3236" s="805"/>
      <c r="B3236" s="806"/>
      <c r="C3236" s="819" t="s">
        <v>10</v>
      </c>
      <c r="D3236" s="819"/>
      <c r="E3236" s="819"/>
      <c r="F3236" s="819"/>
      <c r="G3236" s="819"/>
      <c r="H3236" s="819"/>
      <c r="I3236" s="820"/>
      <c r="J3236" s="822"/>
      <c r="K3236" s="836"/>
      <c r="L3236" s="837"/>
      <c r="M3236" s="838"/>
    </row>
    <row r="3237" spans="1:13">
      <c r="A3237" s="805"/>
      <c r="B3237" s="806"/>
      <c r="C3237" s="819" t="s">
        <v>11</v>
      </c>
      <c r="D3237" s="819"/>
      <c r="E3237" s="819"/>
      <c r="F3237" s="819"/>
      <c r="G3237" s="819"/>
      <c r="H3237" s="819"/>
      <c r="I3237" s="820"/>
      <c r="J3237" s="821" t="s">
        <v>12</v>
      </c>
      <c r="K3237" s="840"/>
      <c r="L3237" s="840" t="s">
        <v>13</v>
      </c>
      <c r="M3237" s="842"/>
    </row>
    <row r="3238" spans="1:13" ht="17.25" thickBot="1">
      <c r="A3238" s="807"/>
      <c r="B3238" s="808"/>
      <c r="C3238" s="2"/>
      <c r="D3238" s="2"/>
      <c r="E3238" s="2"/>
      <c r="F3238" s="2"/>
      <c r="G3238" s="2"/>
      <c r="H3238" s="2"/>
      <c r="I3238" s="3"/>
      <c r="J3238" s="839"/>
      <c r="K3238" s="841"/>
      <c r="L3238" s="841"/>
      <c r="M3238" s="843"/>
    </row>
    <row r="3239" spans="1:13" s="10" customFormat="1" ht="15.75">
      <c r="A3239" s="4"/>
      <c r="B3239" s="5"/>
      <c r="C3239" s="5"/>
      <c r="D3239" s="5"/>
      <c r="E3239" s="5"/>
      <c r="F3239" s="5"/>
      <c r="G3239" s="6"/>
      <c r="H3239" s="5"/>
      <c r="I3239" s="5"/>
      <c r="J3239" s="7" t="s">
        <v>14</v>
      </c>
      <c r="K3239" s="8"/>
      <c r="L3239" s="8"/>
      <c r="M3239" s="9"/>
    </row>
    <row r="3240" spans="1:13" s="10" customFormat="1" ht="15.75">
      <c r="A3240" s="11"/>
      <c r="B3240" s="12"/>
      <c r="C3240" s="12"/>
      <c r="D3240" s="12"/>
      <c r="E3240" s="12"/>
      <c r="F3240" s="12"/>
      <c r="G3240" s="13"/>
      <c r="H3240" s="12"/>
      <c r="I3240" s="12"/>
      <c r="J3240" s="14"/>
      <c r="K3240" s="15" t="s">
        <v>15</v>
      </c>
      <c r="L3240" s="15" t="s">
        <v>16</v>
      </c>
      <c r="M3240" s="16" t="s">
        <v>17</v>
      </c>
    </row>
    <row r="3241" spans="1:13" s="10" customFormat="1" ht="15.75">
      <c r="A3241" s="823" t="s">
        <v>18</v>
      </c>
      <c r="B3241" s="824"/>
      <c r="C3241" s="824"/>
      <c r="D3241" s="824"/>
      <c r="E3241" s="12" t="s">
        <v>19</v>
      </c>
      <c r="F3241" s="12"/>
      <c r="G3241" s="17"/>
      <c r="H3241" s="825" t="s">
        <v>20</v>
      </c>
      <c r="I3241" s="825"/>
      <c r="J3241" s="18" t="s">
        <v>19</v>
      </c>
      <c r="K3241" s="15"/>
      <c r="L3241" s="15"/>
      <c r="M3241" s="16"/>
    </row>
    <row r="3242" spans="1:13" s="10" customFormat="1" ht="15.75">
      <c r="A3242" s="19" t="s">
        <v>21</v>
      </c>
      <c r="B3242" s="20"/>
      <c r="C3242" s="826"/>
      <c r="D3242" s="826"/>
      <c r="E3242" s="187"/>
      <c r="F3242" s="21"/>
      <c r="G3242" s="20"/>
      <c r="H3242" s="17"/>
      <c r="I3242" s="22" t="s">
        <v>22</v>
      </c>
      <c r="J3242" s="23"/>
      <c r="K3242" s="187"/>
      <c r="L3242" s="187"/>
      <c r="M3242" s="24"/>
    </row>
    <row r="3243" spans="1:13" s="27" customFormat="1" ht="13.5" thickBot="1">
      <c r="A3243" s="25"/>
      <c r="B3243" s="26"/>
      <c r="C3243" s="188"/>
      <c r="D3243" s="188"/>
      <c r="E3243" s="188"/>
      <c r="F3243" s="188"/>
      <c r="G3243" s="26"/>
      <c r="H3243" s="188"/>
      <c r="I3243" s="26"/>
      <c r="J3243" s="188"/>
      <c r="K3243" s="827"/>
      <c r="L3243" s="827"/>
      <c r="M3243" s="828"/>
    </row>
    <row r="3244" spans="1:13" s="27" customFormat="1" ht="12.75">
      <c r="A3244" s="28"/>
      <c r="B3244" s="29"/>
      <c r="C3244" s="29"/>
      <c r="D3244" s="29"/>
      <c r="E3244" s="29"/>
      <c r="F3244" s="29"/>
      <c r="G3244" s="29"/>
      <c r="H3244" s="29"/>
      <c r="I3244" s="29"/>
      <c r="J3244" s="29"/>
      <c r="K3244" s="29"/>
      <c r="L3244" s="29"/>
      <c r="M3244" s="30"/>
    </row>
    <row r="3245" spans="1:13" s="10" customFormat="1" ht="15.75">
      <c r="A3245" s="31" t="s">
        <v>23</v>
      </c>
      <c r="B3245" s="32"/>
      <c r="C3245" s="33" t="s">
        <v>13</v>
      </c>
      <c r="D3245" s="34"/>
      <c r="E3245" s="35"/>
      <c r="F3245" s="35"/>
      <c r="G3245" s="36"/>
      <c r="H3245" s="36"/>
      <c r="I3245" s="36"/>
      <c r="J3245" s="36"/>
      <c r="K3245" s="36"/>
      <c r="L3245" s="36"/>
      <c r="M3245" s="37"/>
    </row>
    <row r="3246" spans="1:13" s="10" customFormat="1" ht="15.75">
      <c r="A3246" s="38" t="s">
        <v>24</v>
      </c>
      <c r="B3246" s="39"/>
      <c r="C3246" s="829" t="e">
        <f>+C3145</f>
        <v>#REF!</v>
      </c>
      <c r="D3246" s="829"/>
      <c r="E3246" s="829"/>
      <c r="F3246" s="829"/>
      <c r="G3246" s="829"/>
      <c r="H3246" s="829"/>
      <c r="I3246" s="829"/>
      <c r="J3246" s="829"/>
      <c r="K3246" s="829"/>
      <c r="L3246" s="829"/>
      <c r="M3246" s="830"/>
    </row>
    <row r="3247" spans="1:13" s="10" customFormat="1" ht="15.75">
      <c r="A3247" s="38"/>
      <c r="B3247" s="39"/>
      <c r="C3247" s="829"/>
      <c r="D3247" s="829"/>
      <c r="E3247" s="829"/>
      <c r="F3247" s="829"/>
      <c r="G3247" s="829"/>
      <c r="H3247" s="829"/>
      <c r="I3247" s="829"/>
      <c r="J3247" s="829"/>
      <c r="K3247" s="829"/>
      <c r="L3247" s="829"/>
      <c r="M3247" s="830"/>
    </row>
    <row r="3248" spans="1:13" s="27" customFormat="1" ht="12.75">
      <c r="A3248" s="40"/>
      <c r="B3248" s="41"/>
      <c r="C3248" s="42"/>
      <c r="D3248" s="42"/>
      <c r="E3248" s="42"/>
      <c r="F3248" s="42"/>
      <c r="G3248" s="42"/>
      <c r="H3248" s="42"/>
      <c r="I3248" s="42"/>
      <c r="J3248" s="42"/>
      <c r="K3248" s="42"/>
      <c r="L3248" s="42"/>
      <c r="M3248" s="43"/>
    </row>
    <row r="3249" spans="1:13" s="10" customFormat="1" ht="15.75">
      <c r="A3249" s="38" t="s">
        <v>25</v>
      </c>
      <c r="B3249" s="44"/>
      <c r="C3249" s="45"/>
      <c r="D3249" s="45"/>
      <c r="E3249" s="45"/>
      <c r="F3249" s="45"/>
      <c r="G3249" s="45"/>
      <c r="H3249" s="46"/>
      <c r="I3249" s="33" t="s">
        <v>26</v>
      </c>
      <c r="J3249" s="45"/>
      <c r="K3249" s="45"/>
      <c r="L3249" s="45"/>
      <c r="M3249" s="47"/>
    </row>
    <row r="3250" spans="1:13" s="27" customFormat="1" ht="12.75">
      <c r="A3250" s="40"/>
      <c r="B3250" s="41"/>
      <c r="C3250" s="42"/>
      <c r="D3250" s="42"/>
      <c r="E3250" s="42"/>
      <c r="F3250" s="42"/>
      <c r="G3250" s="42"/>
      <c r="H3250" s="42"/>
      <c r="I3250" s="42"/>
      <c r="J3250" s="42"/>
      <c r="K3250" s="42"/>
      <c r="L3250" s="42"/>
      <c r="M3250" s="43"/>
    </row>
    <row r="3251" spans="1:13" s="10" customFormat="1" ht="15.75">
      <c r="A3251" s="38" t="s">
        <v>27</v>
      </c>
      <c r="B3251" s="44"/>
      <c r="C3251" s="48"/>
      <c r="D3251" s="48"/>
      <c r="E3251" s="48"/>
      <c r="F3251" s="48"/>
      <c r="G3251" s="48"/>
      <c r="H3251" s="48"/>
      <c r="I3251" s="48"/>
      <c r="J3251" s="48"/>
      <c r="K3251" s="48"/>
      <c r="L3251" s="48"/>
      <c r="M3251" s="49"/>
    </row>
    <row r="3252" spans="1:13" s="27" customFormat="1" ht="12.75">
      <c r="A3252" s="40"/>
      <c r="B3252" s="41"/>
      <c r="C3252" s="50"/>
      <c r="D3252" s="50"/>
      <c r="E3252" s="50"/>
      <c r="F3252" s="50"/>
      <c r="G3252" s="50"/>
      <c r="H3252" s="50"/>
      <c r="I3252" s="50"/>
      <c r="J3252" s="50"/>
      <c r="K3252" s="50"/>
      <c r="L3252" s="50"/>
      <c r="M3252" s="51"/>
    </row>
    <row r="3253" spans="1:13" s="10" customFormat="1" ht="15.75">
      <c r="A3253" s="38" t="s">
        <v>28</v>
      </c>
      <c r="B3253" s="44"/>
      <c r="C3253" s="48"/>
      <c r="D3253" s="48"/>
      <c r="E3253" s="48"/>
      <c r="F3253" s="48"/>
      <c r="G3253" s="48"/>
      <c r="H3253" s="48"/>
      <c r="I3253" s="48"/>
      <c r="J3253" s="52" t="s">
        <v>29</v>
      </c>
      <c r="K3253" s="53"/>
      <c r="L3253" s="52" t="s">
        <v>13</v>
      </c>
      <c r="M3253" s="54"/>
    </row>
    <row r="3254" spans="1:13" s="27" customFormat="1" ht="12.75">
      <c r="A3254" s="40"/>
      <c r="B3254" s="41"/>
      <c r="C3254" s="50"/>
      <c r="D3254" s="50"/>
      <c r="E3254" s="50"/>
      <c r="F3254" s="50"/>
      <c r="G3254" s="50"/>
      <c r="H3254" s="50"/>
      <c r="I3254" s="50"/>
      <c r="J3254" s="50"/>
      <c r="K3254" s="50"/>
      <c r="L3254" s="50"/>
      <c r="M3254" s="51"/>
    </row>
    <row r="3255" spans="1:13" s="10" customFormat="1" ht="15.75">
      <c r="A3255" s="38" t="s">
        <v>30</v>
      </c>
      <c r="B3255" s="39"/>
      <c r="C3255" s="55"/>
      <c r="D3255" s="55"/>
      <c r="E3255" s="56"/>
      <c r="F3255" s="57"/>
      <c r="G3255" s="46"/>
      <c r="H3255" s="48"/>
      <c r="I3255" s="48"/>
      <c r="J3255" s="35"/>
      <c r="K3255" s="55"/>
      <c r="L3255" s="55"/>
      <c r="M3255" s="58"/>
    </row>
    <row r="3256" spans="1:13" s="10" customFormat="1" ht="15.75">
      <c r="A3256" s="59"/>
      <c r="B3256" s="60"/>
      <c r="C3256" s="189"/>
      <c r="D3256" s="189"/>
      <c r="E3256" s="831" t="s">
        <v>31</v>
      </c>
      <c r="F3256" s="832"/>
      <c r="G3256" s="832"/>
      <c r="H3256" s="189" t="s">
        <v>16</v>
      </c>
      <c r="I3256" s="189" t="s">
        <v>17</v>
      </c>
      <c r="J3256" s="61"/>
      <c r="K3256" s="189"/>
      <c r="L3256" s="189"/>
      <c r="M3256" s="62"/>
    </row>
    <row r="3257" spans="1:13" s="10" customFormat="1" ht="15.75">
      <c r="A3257" s="786" t="s">
        <v>32</v>
      </c>
      <c r="B3257" s="787"/>
      <c r="C3257" s="787"/>
      <c r="D3257" s="787"/>
      <c r="E3257" s="787"/>
      <c r="F3257" s="787"/>
      <c r="G3257" s="787"/>
      <c r="H3257" s="787"/>
      <c r="I3257" s="787"/>
      <c r="J3257" s="787"/>
      <c r="K3257" s="787"/>
      <c r="L3257" s="787"/>
      <c r="M3257" s="788"/>
    </row>
    <row r="3258" spans="1:13" s="27" customFormat="1" ht="13.5" thickBot="1">
      <c r="A3258" s="63"/>
      <c r="B3258" s="64"/>
      <c r="C3258" s="64"/>
      <c r="D3258" s="64"/>
      <c r="E3258" s="64"/>
      <c r="F3258" s="64"/>
      <c r="G3258" s="64"/>
      <c r="H3258" s="64"/>
      <c r="I3258" s="64"/>
      <c r="J3258" s="64"/>
      <c r="K3258" s="64"/>
      <c r="L3258" s="64"/>
      <c r="M3258" s="65"/>
    </row>
    <row r="3259" spans="1:13" s="10" customFormat="1" ht="32.25" thickBot="1">
      <c r="A3259" s="66" t="s">
        <v>1</v>
      </c>
      <c r="B3259" s="789" t="s">
        <v>33</v>
      </c>
      <c r="C3259" s="790"/>
      <c r="D3259" s="790"/>
      <c r="E3259" s="790"/>
      <c r="F3259" s="790"/>
      <c r="G3259" s="790"/>
      <c r="H3259" s="790"/>
      <c r="I3259" s="67"/>
      <c r="J3259" s="68" t="s">
        <v>34</v>
      </c>
      <c r="K3259" s="791" t="s">
        <v>35</v>
      </c>
      <c r="L3259" s="792"/>
      <c r="M3259" s="66" t="s">
        <v>36</v>
      </c>
    </row>
    <row r="3260" spans="1:13" s="10" customFormat="1" ht="33" customHeight="1" thickBot="1">
      <c r="A3260" s="69"/>
      <c r="B3260" s="793" t="e">
        <f>+#REF!</f>
        <v>#REF!</v>
      </c>
      <c r="C3260" s="794"/>
      <c r="D3260" s="794"/>
      <c r="E3260" s="794"/>
      <c r="F3260" s="794"/>
      <c r="G3260" s="794"/>
      <c r="H3260" s="794"/>
      <c r="I3260" s="795"/>
      <c r="J3260" s="70"/>
      <c r="K3260" s="796" t="e">
        <f>+#REF!</f>
        <v>#REF!</v>
      </c>
      <c r="L3260" s="797"/>
      <c r="M3260" s="71" t="e">
        <f>+#REF!</f>
        <v>#REF!</v>
      </c>
    </row>
    <row r="3261" spans="1:13" s="10" customFormat="1" ht="15.75">
      <c r="A3261" s="72"/>
      <c r="B3261" s="73"/>
      <c r="C3261" s="73"/>
      <c r="D3261" s="73"/>
      <c r="E3261" s="73"/>
      <c r="F3261" s="73"/>
      <c r="G3261" s="73"/>
      <c r="H3261" s="73"/>
      <c r="I3261" s="73"/>
      <c r="J3261" s="73"/>
      <c r="K3261" s="73"/>
      <c r="L3261" s="73"/>
      <c r="M3261" s="74"/>
    </row>
    <row r="3262" spans="1:13" s="10" customFormat="1" thickBot="1">
      <c r="A3262" s="75" t="s">
        <v>37</v>
      </c>
      <c r="B3262" s="76"/>
      <c r="C3262" s="76"/>
      <c r="D3262" s="76"/>
      <c r="E3262" s="76"/>
      <c r="F3262" s="76"/>
      <c r="G3262" s="76"/>
      <c r="H3262" s="76"/>
      <c r="I3262" s="76"/>
      <c r="J3262" s="76"/>
      <c r="K3262" s="76"/>
      <c r="L3262" s="76"/>
      <c r="M3262" s="77"/>
    </row>
    <row r="3263" spans="1:13" s="10" customFormat="1" thickBot="1">
      <c r="A3263" s="798" t="s">
        <v>33</v>
      </c>
      <c r="B3263" s="799"/>
      <c r="C3263" s="799"/>
      <c r="D3263" s="799"/>
      <c r="E3263" s="799"/>
      <c r="F3263" s="799"/>
      <c r="G3263" s="800"/>
      <c r="H3263" s="801" t="s">
        <v>38</v>
      </c>
      <c r="I3263" s="800"/>
      <c r="J3263" s="78" t="s">
        <v>39</v>
      </c>
      <c r="K3263" s="801" t="s">
        <v>40</v>
      </c>
      <c r="L3263" s="800"/>
      <c r="M3263" s="79" t="s">
        <v>41</v>
      </c>
    </row>
    <row r="3264" spans="1:13" s="10" customFormat="1" ht="15.75">
      <c r="A3264" s="779"/>
      <c r="B3264" s="780"/>
      <c r="C3264" s="780"/>
      <c r="D3264" s="780"/>
      <c r="E3264" s="780"/>
      <c r="F3264" s="780"/>
      <c r="G3264" s="781"/>
      <c r="H3264" s="782"/>
      <c r="I3264" s="783"/>
      <c r="J3264" s="80"/>
      <c r="K3264" s="784"/>
      <c r="L3264" s="785"/>
      <c r="M3264" s="81">
        <f t="shared" ref="M3264:M3269" si="38">+J3264*K3264</f>
        <v>0</v>
      </c>
    </row>
    <row r="3265" spans="1:13" s="10" customFormat="1" ht="15.75">
      <c r="A3265" s="770"/>
      <c r="B3265" s="771"/>
      <c r="C3265" s="771"/>
      <c r="D3265" s="771"/>
      <c r="E3265" s="771"/>
      <c r="F3265" s="771"/>
      <c r="G3265" s="772"/>
      <c r="H3265" s="768"/>
      <c r="I3265" s="768"/>
      <c r="J3265" s="80"/>
      <c r="K3265" s="769"/>
      <c r="L3265" s="769"/>
      <c r="M3265" s="81">
        <f t="shared" si="38"/>
        <v>0</v>
      </c>
    </row>
    <row r="3266" spans="1:13" s="10" customFormat="1" ht="15.75">
      <c r="A3266" s="770"/>
      <c r="B3266" s="771"/>
      <c r="C3266" s="771"/>
      <c r="D3266" s="771"/>
      <c r="E3266" s="771"/>
      <c r="F3266" s="771"/>
      <c r="G3266" s="772"/>
      <c r="H3266" s="768"/>
      <c r="I3266" s="768"/>
      <c r="J3266" s="80"/>
      <c r="K3266" s="769"/>
      <c r="L3266" s="769"/>
      <c r="M3266" s="81">
        <f t="shared" si="38"/>
        <v>0</v>
      </c>
    </row>
    <row r="3267" spans="1:13" s="10" customFormat="1" ht="15.75">
      <c r="A3267" s="770"/>
      <c r="B3267" s="771"/>
      <c r="C3267" s="771"/>
      <c r="D3267" s="771"/>
      <c r="E3267" s="771"/>
      <c r="F3267" s="771"/>
      <c r="G3267" s="772"/>
      <c r="H3267" s="768"/>
      <c r="I3267" s="768"/>
      <c r="J3267" s="82"/>
      <c r="K3267" s="769"/>
      <c r="L3267" s="769"/>
      <c r="M3267" s="81">
        <f t="shared" si="38"/>
        <v>0</v>
      </c>
    </row>
    <row r="3268" spans="1:13" s="10" customFormat="1" ht="15.75">
      <c r="A3268" s="770"/>
      <c r="B3268" s="771"/>
      <c r="C3268" s="771"/>
      <c r="D3268" s="802"/>
      <c r="E3268" s="771"/>
      <c r="F3268" s="771"/>
      <c r="G3268" s="772"/>
      <c r="H3268" s="768"/>
      <c r="I3268" s="768"/>
      <c r="J3268" s="82"/>
      <c r="K3268" s="769"/>
      <c r="L3268" s="769"/>
      <c r="M3268" s="81">
        <f t="shared" si="38"/>
        <v>0</v>
      </c>
    </row>
    <row r="3269" spans="1:13" s="10" customFormat="1" ht="15.75">
      <c r="A3269" s="766"/>
      <c r="B3269" s="767"/>
      <c r="C3269" s="767"/>
      <c r="D3269" s="83"/>
      <c r="E3269" s="84"/>
      <c r="F3269" s="84"/>
      <c r="G3269" s="85"/>
      <c r="H3269" s="768"/>
      <c r="I3269" s="768"/>
      <c r="J3269" s="86"/>
      <c r="K3269" s="769"/>
      <c r="L3269" s="769"/>
      <c r="M3269" s="81">
        <f t="shared" si="38"/>
        <v>0</v>
      </c>
    </row>
    <row r="3270" spans="1:13" s="10" customFormat="1" thickBot="1">
      <c r="A3270" s="770" t="s">
        <v>43</v>
      </c>
      <c r="B3270" s="771"/>
      <c r="C3270" s="771"/>
      <c r="D3270" s="771"/>
      <c r="E3270" s="771"/>
      <c r="F3270" s="771"/>
      <c r="G3270" s="772"/>
      <c r="H3270" s="773"/>
      <c r="I3270" s="774"/>
      <c r="J3270" s="87"/>
      <c r="K3270" s="775">
        <v>0.05</v>
      </c>
      <c r="L3270" s="776"/>
      <c r="M3270" s="88">
        <f>M3295*K3270</f>
        <v>1500</v>
      </c>
    </row>
    <row r="3271" spans="1:13" s="10" customFormat="1" thickBot="1">
      <c r="A3271" s="724" t="s">
        <v>44</v>
      </c>
      <c r="B3271" s="725"/>
      <c r="C3271" s="725"/>
      <c r="D3271" s="725"/>
      <c r="E3271" s="725"/>
      <c r="F3271" s="725"/>
      <c r="G3271" s="725"/>
      <c r="H3271" s="725"/>
      <c r="I3271" s="725"/>
      <c r="J3271" s="725"/>
      <c r="K3271" s="725"/>
      <c r="L3271" s="726"/>
      <c r="M3271" s="173">
        <f>SUM(M3264:M3270)</f>
        <v>1500</v>
      </c>
    </row>
    <row r="3272" spans="1:13" s="27" customFormat="1" ht="12.75">
      <c r="A3272" s="90"/>
      <c r="B3272" s="64"/>
      <c r="C3272" s="64"/>
      <c r="D3272" s="64"/>
      <c r="E3272" s="64"/>
      <c r="F3272" s="64"/>
      <c r="G3272" s="64"/>
      <c r="H3272" s="64"/>
      <c r="I3272" s="64"/>
      <c r="J3272" s="64"/>
      <c r="K3272" s="64"/>
      <c r="L3272" s="64"/>
      <c r="M3272" s="65"/>
    </row>
    <row r="3273" spans="1:13" s="10" customFormat="1" thickBot="1">
      <c r="A3273" s="91" t="s">
        <v>45</v>
      </c>
      <c r="B3273" s="92"/>
      <c r="C3273" s="92"/>
      <c r="D3273" s="92"/>
      <c r="E3273" s="92"/>
      <c r="F3273" s="92"/>
      <c r="G3273" s="92"/>
      <c r="H3273" s="92"/>
      <c r="I3273" s="92"/>
      <c r="J3273" s="92"/>
      <c r="K3273" s="92"/>
      <c r="L3273" s="92"/>
      <c r="M3273" s="93"/>
    </row>
    <row r="3274" spans="1:13" s="10" customFormat="1" ht="15.75">
      <c r="A3274" s="752" t="s">
        <v>33</v>
      </c>
      <c r="B3274" s="753"/>
      <c r="C3274" s="753"/>
      <c r="D3274" s="753"/>
      <c r="E3274" s="753"/>
      <c r="F3274" s="753"/>
      <c r="G3274" s="753"/>
      <c r="H3274" s="777"/>
      <c r="I3274" s="185" t="s">
        <v>35</v>
      </c>
      <c r="J3274" s="94" t="s">
        <v>36</v>
      </c>
      <c r="K3274" s="778" t="s">
        <v>46</v>
      </c>
      <c r="L3274" s="777"/>
      <c r="M3274" s="95" t="s">
        <v>41</v>
      </c>
    </row>
    <row r="3275" spans="1:13" s="10" customFormat="1" ht="15.75">
      <c r="A3275" s="738" t="s">
        <v>171</v>
      </c>
      <c r="B3275" s="739"/>
      <c r="C3275" s="739"/>
      <c r="D3275" s="739"/>
      <c r="E3275" s="739"/>
      <c r="F3275" s="739"/>
      <c r="G3275" s="739"/>
      <c r="H3275" s="740"/>
      <c r="I3275" s="53" t="s">
        <v>103</v>
      </c>
      <c r="J3275" s="98">
        <v>1</v>
      </c>
      <c r="K3275" s="741">
        <v>929000</v>
      </c>
      <c r="L3275" s="742"/>
      <c r="M3275" s="191">
        <f>+J3275*K3275</f>
        <v>929000</v>
      </c>
    </row>
    <row r="3276" spans="1:13" s="10" customFormat="1" ht="15.75">
      <c r="A3276" s="738"/>
      <c r="B3276" s="739"/>
      <c r="C3276" s="739"/>
      <c r="D3276" s="739"/>
      <c r="E3276" s="739"/>
      <c r="F3276" s="739"/>
      <c r="G3276" s="739"/>
      <c r="H3276" s="740"/>
      <c r="I3276" s="53"/>
      <c r="J3276" s="98"/>
      <c r="K3276" s="741"/>
      <c r="L3276" s="742"/>
      <c r="M3276" s="171">
        <f>+J3276*K3276</f>
        <v>0</v>
      </c>
    </row>
    <row r="3277" spans="1:13" s="10" customFormat="1" ht="15.75">
      <c r="A3277" s="738"/>
      <c r="B3277" s="739"/>
      <c r="C3277" s="739"/>
      <c r="D3277" s="739"/>
      <c r="E3277" s="739"/>
      <c r="F3277" s="739"/>
      <c r="G3277" s="739"/>
      <c r="H3277" s="740"/>
      <c r="I3277" s="53"/>
      <c r="J3277" s="98"/>
      <c r="K3277" s="741"/>
      <c r="L3277" s="742"/>
      <c r="M3277" s="171">
        <f>+J3277*K3277</f>
        <v>0</v>
      </c>
    </row>
    <row r="3278" spans="1:13" s="10" customFormat="1" ht="15.75">
      <c r="A3278" s="738"/>
      <c r="B3278" s="739"/>
      <c r="C3278" s="739"/>
      <c r="D3278" s="739"/>
      <c r="E3278" s="739"/>
      <c r="F3278" s="739"/>
      <c r="G3278" s="739"/>
      <c r="H3278" s="740"/>
      <c r="I3278" s="53"/>
      <c r="J3278" s="98"/>
      <c r="K3278" s="741"/>
      <c r="L3278" s="742"/>
      <c r="M3278" s="171">
        <f>+J3278*K3278</f>
        <v>0</v>
      </c>
    </row>
    <row r="3279" spans="1:13" s="10" customFormat="1" ht="15.75">
      <c r="A3279" s="738"/>
      <c r="B3279" s="739"/>
      <c r="C3279" s="739"/>
      <c r="D3279" s="739"/>
      <c r="E3279" s="739"/>
      <c r="F3279" s="739"/>
      <c r="G3279" s="739"/>
      <c r="H3279" s="740"/>
      <c r="I3279" s="53"/>
      <c r="J3279" s="98"/>
      <c r="K3279" s="741"/>
      <c r="L3279" s="742"/>
      <c r="M3279" s="171">
        <f>+J3279*K3279</f>
        <v>0</v>
      </c>
    </row>
    <row r="3280" spans="1:13" s="10" customFormat="1" thickBot="1">
      <c r="A3280" s="743"/>
      <c r="B3280" s="744"/>
      <c r="C3280" s="744"/>
      <c r="D3280" s="744"/>
      <c r="E3280" s="744"/>
      <c r="F3280" s="744"/>
      <c r="G3280" s="744"/>
      <c r="H3280" s="745"/>
      <c r="I3280" s="102"/>
      <c r="J3280" s="103"/>
      <c r="K3280" s="741"/>
      <c r="L3280" s="742"/>
      <c r="M3280" s="172"/>
    </row>
    <row r="3281" spans="1:13" s="10" customFormat="1" thickBot="1">
      <c r="A3281" s="724" t="s">
        <v>44</v>
      </c>
      <c r="B3281" s="725"/>
      <c r="C3281" s="725"/>
      <c r="D3281" s="725"/>
      <c r="E3281" s="725"/>
      <c r="F3281" s="725"/>
      <c r="G3281" s="725"/>
      <c r="H3281" s="725"/>
      <c r="I3281" s="725"/>
      <c r="J3281" s="725"/>
      <c r="K3281" s="725"/>
      <c r="L3281" s="726"/>
      <c r="M3281" s="192">
        <f>SUM(M3275:M3280)</f>
        <v>929000</v>
      </c>
    </row>
    <row r="3282" spans="1:13" s="27" customFormat="1" ht="12.75">
      <c r="A3282" s="63"/>
      <c r="B3282" s="64"/>
      <c r="C3282" s="64"/>
      <c r="D3282" s="64"/>
      <c r="E3282" s="64"/>
      <c r="F3282" s="64"/>
      <c r="G3282" s="64"/>
      <c r="H3282" s="64"/>
      <c r="I3282" s="64"/>
      <c r="J3282" s="64"/>
      <c r="K3282" s="64"/>
      <c r="L3282" s="64"/>
      <c r="M3282" s="65"/>
    </row>
    <row r="3283" spans="1:13" s="10" customFormat="1" thickBot="1">
      <c r="A3283" s="91" t="s">
        <v>47</v>
      </c>
      <c r="B3283" s="92"/>
      <c r="C3283" s="92"/>
      <c r="D3283" s="92"/>
      <c r="E3283" s="92"/>
      <c r="F3283" s="92"/>
      <c r="G3283" s="92"/>
      <c r="H3283" s="92"/>
      <c r="I3283" s="92"/>
      <c r="J3283" s="92"/>
      <c r="K3283" s="92"/>
      <c r="L3283" s="92"/>
      <c r="M3283" s="93"/>
    </row>
    <row r="3284" spans="1:13" s="10" customFormat="1" ht="15.75">
      <c r="A3284" s="727" t="s">
        <v>48</v>
      </c>
      <c r="B3284" s="728"/>
      <c r="C3284" s="728"/>
      <c r="D3284" s="728"/>
      <c r="E3284" s="728"/>
      <c r="F3284" s="729"/>
      <c r="G3284" s="106" t="s">
        <v>35</v>
      </c>
      <c r="H3284" s="107" t="s">
        <v>49</v>
      </c>
      <c r="I3284" s="108" t="s">
        <v>50</v>
      </c>
      <c r="J3284" s="106" t="s">
        <v>51</v>
      </c>
      <c r="K3284" s="730" t="s">
        <v>52</v>
      </c>
      <c r="L3284" s="729"/>
      <c r="M3284" s="109" t="s">
        <v>41</v>
      </c>
    </row>
    <row r="3285" spans="1:13" s="10" customFormat="1" ht="15.75">
      <c r="A3285" s="731" t="s">
        <v>169</v>
      </c>
      <c r="B3285" s="732"/>
      <c r="C3285" s="732"/>
      <c r="D3285" s="732"/>
      <c r="E3285" s="732"/>
      <c r="F3285" s="733"/>
      <c r="G3285" s="110">
        <v>1</v>
      </c>
      <c r="H3285" s="86">
        <v>1</v>
      </c>
      <c r="I3285" s="111">
        <v>1</v>
      </c>
      <c r="J3285" s="86">
        <f>+H3285*I3285</f>
        <v>1</v>
      </c>
      <c r="K3285" s="734">
        <v>30000</v>
      </c>
      <c r="L3285" s="735"/>
      <c r="M3285" s="112">
        <f>J3285*K3285</f>
        <v>30000</v>
      </c>
    </row>
    <row r="3286" spans="1:13" s="10" customFormat="1" ht="15.75">
      <c r="A3286" s="113"/>
      <c r="B3286" s="114"/>
      <c r="C3286" s="114"/>
      <c r="D3286" s="114"/>
      <c r="E3286" s="114"/>
      <c r="F3286" s="114"/>
      <c r="G3286" s="115"/>
      <c r="H3286" s="86"/>
      <c r="I3286" s="86"/>
      <c r="J3286" s="86"/>
      <c r="K3286" s="116"/>
      <c r="L3286" s="117"/>
      <c r="M3286" s="118"/>
    </row>
    <row r="3287" spans="1:13" s="10" customFormat="1" thickBot="1">
      <c r="A3287" s="181"/>
      <c r="B3287" s="182"/>
      <c r="C3287" s="182"/>
      <c r="D3287" s="182"/>
      <c r="E3287" s="182"/>
      <c r="F3287" s="182"/>
      <c r="G3287" s="119"/>
      <c r="H3287" s="119"/>
      <c r="I3287" s="119"/>
      <c r="J3287" s="119"/>
      <c r="K3287" s="736"/>
      <c r="L3287" s="737"/>
      <c r="M3287" s="120"/>
    </row>
    <row r="3288" spans="1:13" s="10" customFormat="1" thickBot="1">
      <c r="A3288" s="756" t="s">
        <v>44</v>
      </c>
      <c r="B3288" s="750"/>
      <c r="C3288" s="750"/>
      <c r="D3288" s="750"/>
      <c r="E3288" s="750"/>
      <c r="F3288" s="750"/>
      <c r="G3288" s="750"/>
      <c r="H3288" s="750"/>
      <c r="I3288" s="750"/>
      <c r="J3288" s="750"/>
      <c r="K3288" s="750"/>
      <c r="L3288" s="751"/>
      <c r="M3288" s="174">
        <f>SUM(M3285:M3287)</f>
        <v>30000</v>
      </c>
    </row>
    <row r="3289" spans="1:13" s="27" customFormat="1" ht="12.75">
      <c r="A3289" s="63"/>
      <c r="B3289" s="64"/>
      <c r="C3289" s="64"/>
      <c r="D3289" s="64"/>
      <c r="E3289" s="64"/>
      <c r="F3289" s="64"/>
      <c r="G3289" s="64"/>
      <c r="H3289" s="64"/>
      <c r="I3289" s="64"/>
      <c r="J3289" s="64"/>
      <c r="K3289" s="64"/>
      <c r="L3289" s="64"/>
      <c r="M3289" s="65"/>
    </row>
    <row r="3290" spans="1:13" s="10" customFormat="1" thickBot="1">
      <c r="A3290" s="91" t="s">
        <v>54</v>
      </c>
      <c r="B3290" s="92"/>
      <c r="C3290" s="92"/>
      <c r="D3290" s="92"/>
      <c r="E3290" s="92"/>
      <c r="F3290" s="92"/>
      <c r="G3290" s="92"/>
      <c r="H3290" s="92"/>
      <c r="I3290" s="92"/>
      <c r="J3290" s="92"/>
      <c r="K3290" s="92"/>
      <c r="L3290" s="92"/>
      <c r="M3290" s="93"/>
    </row>
    <row r="3291" spans="1:13" s="10" customFormat="1" ht="31.5">
      <c r="A3291" s="757" t="s">
        <v>55</v>
      </c>
      <c r="B3291" s="758"/>
      <c r="C3291" s="758"/>
      <c r="D3291" s="758"/>
      <c r="E3291" s="758"/>
      <c r="F3291" s="758"/>
      <c r="G3291" s="758"/>
      <c r="H3291" s="106" t="s">
        <v>56</v>
      </c>
      <c r="I3291" s="108" t="s">
        <v>57</v>
      </c>
      <c r="J3291" s="107" t="s">
        <v>58</v>
      </c>
      <c r="K3291" s="759" t="s">
        <v>40</v>
      </c>
      <c r="L3291" s="760"/>
      <c r="M3291" s="122" t="s">
        <v>41</v>
      </c>
    </row>
    <row r="3292" spans="1:13" s="10" customFormat="1" ht="15.75">
      <c r="A3292" s="761" t="s">
        <v>59</v>
      </c>
      <c r="B3292" s="762"/>
      <c r="C3292" s="762"/>
      <c r="D3292" s="762"/>
      <c r="E3292" s="762"/>
      <c r="F3292" s="762"/>
      <c r="G3292" s="763"/>
      <c r="H3292" s="123">
        <v>38918.91891891892</v>
      </c>
      <c r="I3292" s="124">
        <v>1.85</v>
      </c>
      <c r="J3292" s="125">
        <f>+H3292*I3292</f>
        <v>72000</v>
      </c>
      <c r="K3292" s="764">
        <v>4</v>
      </c>
      <c r="L3292" s="765"/>
      <c r="M3292" s="126">
        <f>J3292/K3292</f>
        <v>18000</v>
      </c>
    </row>
    <row r="3293" spans="1:13" s="10" customFormat="1" ht="15.75">
      <c r="A3293" s="761" t="s">
        <v>60</v>
      </c>
      <c r="B3293" s="762"/>
      <c r="C3293" s="762"/>
      <c r="D3293" s="762"/>
      <c r="E3293" s="762"/>
      <c r="F3293" s="762"/>
      <c r="G3293" s="763"/>
      <c r="H3293" s="123">
        <v>25945.945945945947</v>
      </c>
      <c r="I3293" s="124">
        <v>1.85</v>
      </c>
      <c r="J3293" s="125">
        <f>+H3293*I3293</f>
        <v>48000.000000000007</v>
      </c>
      <c r="K3293" s="764">
        <f>+K3292</f>
        <v>4</v>
      </c>
      <c r="L3293" s="765"/>
      <c r="M3293" s="126">
        <f>J3293/K3293</f>
        <v>12000.000000000002</v>
      </c>
    </row>
    <row r="3294" spans="1:13" s="10" customFormat="1" thickBot="1">
      <c r="A3294" s="748"/>
      <c r="B3294" s="749"/>
      <c r="C3294" s="749"/>
      <c r="D3294" s="749"/>
      <c r="E3294" s="749"/>
      <c r="F3294" s="749"/>
      <c r="G3294" s="749"/>
      <c r="H3294" s="119"/>
      <c r="I3294" s="119"/>
      <c r="J3294" s="119"/>
      <c r="K3294" s="736"/>
      <c r="L3294" s="737"/>
      <c r="M3294" s="120"/>
    </row>
    <row r="3295" spans="1:13" s="10" customFormat="1" thickBot="1">
      <c r="A3295" s="724" t="s">
        <v>44</v>
      </c>
      <c r="B3295" s="725"/>
      <c r="C3295" s="725"/>
      <c r="D3295" s="725"/>
      <c r="E3295" s="725"/>
      <c r="F3295" s="725"/>
      <c r="G3295" s="725"/>
      <c r="H3295" s="750"/>
      <c r="I3295" s="750"/>
      <c r="J3295" s="750"/>
      <c r="K3295" s="750"/>
      <c r="L3295" s="751"/>
      <c r="M3295" s="174">
        <f>SUM(M3292:M3294)</f>
        <v>30000</v>
      </c>
    </row>
    <row r="3296" spans="1:13" s="27" customFormat="1" ht="13.5" thickBot="1">
      <c r="A3296" s="63"/>
      <c r="B3296" s="64"/>
      <c r="C3296" s="64"/>
      <c r="D3296" s="64"/>
      <c r="E3296" s="64"/>
      <c r="F3296" s="64"/>
      <c r="G3296" s="64"/>
      <c r="H3296" s="64"/>
      <c r="I3296" s="64"/>
      <c r="J3296" s="64"/>
      <c r="K3296" s="64"/>
      <c r="L3296" s="64"/>
      <c r="M3296" s="65"/>
    </row>
    <row r="3297" spans="1:13" s="10" customFormat="1" thickBot="1">
      <c r="A3297" s="724" t="s">
        <v>61</v>
      </c>
      <c r="B3297" s="725"/>
      <c r="C3297" s="725"/>
      <c r="D3297" s="725"/>
      <c r="E3297" s="725"/>
      <c r="F3297" s="725"/>
      <c r="G3297" s="725"/>
      <c r="H3297" s="725"/>
      <c r="I3297" s="725"/>
      <c r="J3297" s="725"/>
      <c r="K3297" s="725"/>
      <c r="L3297" s="726"/>
      <c r="M3297" s="175">
        <f>M3271+M3281+M3288+M3295</f>
        <v>990500</v>
      </c>
    </row>
    <row r="3298" spans="1:13" s="27" customFormat="1" ht="12.75">
      <c r="A3298" s="63"/>
      <c r="B3298" s="64"/>
      <c r="C3298" s="64"/>
      <c r="D3298" s="64"/>
      <c r="E3298" s="64"/>
      <c r="F3298" s="64"/>
      <c r="G3298" s="64"/>
      <c r="H3298" s="64"/>
      <c r="I3298" s="64"/>
      <c r="J3298" s="64"/>
      <c r="K3298" s="64"/>
      <c r="L3298" s="64"/>
      <c r="M3298" s="65"/>
    </row>
    <row r="3299" spans="1:13" s="10" customFormat="1" thickBot="1">
      <c r="A3299" s="91" t="s">
        <v>62</v>
      </c>
      <c r="B3299" s="92"/>
      <c r="C3299" s="92"/>
      <c r="D3299" s="92"/>
      <c r="E3299" s="92"/>
      <c r="F3299" s="92"/>
      <c r="G3299" s="92"/>
      <c r="H3299" s="92"/>
      <c r="I3299" s="92"/>
      <c r="J3299" s="92"/>
      <c r="K3299" s="92"/>
      <c r="L3299" s="92"/>
      <c r="M3299" s="93"/>
    </row>
    <row r="3300" spans="1:13" s="10" customFormat="1" ht="15.75">
      <c r="A3300" s="752" t="s">
        <v>63</v>
      </c>
      <c r="B3300" s="753"/>
      <c r="C3300" s="753"/>
      <c r="D3300" s="753"/>
      <c r="E3300" s="753"/>
      <c r="F3300" s="753"/>
      <c r="G3300" s="753"/>
      <c r="H3300" s="183"/>
      <c r="I3300" s="184"/>
      <c r="J3300" s="128" t="s">
        <v>64</v>
      </c>
      <c r="K3300" s="754" t="s">
        <v>65</v>
      </c>
      <c r="L3300" s="755"/>
      <c r="M3300" s="129"/>
    </row>
    <row r="3301" spans="1:13" s="10" customFormat="1" ht="15.75">
      <c r="A3301" s="718" t="s">
        <v>66</v>
      </c>
      <c r="B3301" s="719"/>
      <c r="C3301" s="719"/>
      <c r="D3301" s="719"/>
      <c r="E3301" s="719"/>
      <c r="F3301" s="719"/>
      <c r="G3301" s="719"/>
      <c r="H3301" s="130"/>
      <c r="I3301" s="131"/>
      <c r="J3301" s="132">
        <v>0.25</v>
      </c>
      <c r="K3301" s="720">
        <f>M3297*J3301</f>
        <v>247625</v>
      </c>
      <c r="L3301" s="721"/>
      <c r="M3301" s="133"/>
    </row>
    <row r="3302" spans="1:13" s="10" customFormat="1" ht="15.75">
      <c r="A3302" s="134" t="s">
        <v>67</v>
      </c>
      <c r="B3302" s="135"/>
      <c r="C3302" s="135"/>
      <c r="D3302" s="135"/>
      <c r="E3302" s="135"/>
      <c r="F3302" s="135"/>
      <c r="G3302" s="135"/>
      <c r="H3302" s="130"/>
      <c r="I3302" s="131"/>
      <c r="J3302" s="132">
        <v>0</v>
      </c>
      <c r="K3302" s="720">
        <f>M3297*J3302</f>
        <v>0</v>
      </c>
      <c r="L3302" s="721"/>
      <c r="M3302" s="133"/>
    </row>
    <row r="3303" spans="1:13" s="10" customFormat="1" thickBot="1">
      <c r="A3303" s="136" t="s">
        <v>68</v>
      </c>
      <c r="B3303" s="137"/>
      <c r="C3303" s="137"/>
      <c r="D3303" s="137"/>
      <c r="E3303" s="137"/>
      <c r="F3303" s="137"/>
      <c r="G3303" s="137"/>
      <c r="H3303" s="138"/>
      <c r="I3303" s="139"/>
      <c r="J3303" s="140">
        <v>0.05</v>
      </c>
      <c r="K3303" s="722">
        <f>M3297*J3303</f>
        <v>49525</v>
      </c>
      <c r="L3303" s="723"/>
      <c r="M3303" s="133"/>
    </row>
    <row r="3304" spans="1:13" s="10" customFormat="1" thickBot="1">
      <c r="A3304" s="724" t="s">
        <v>44</v>
      </c>
      <c r="B3304" s="725"/>
      <c r="C3304" s="725"/>
      <c r="D3304" s="725"/>
      <c r="E3304" s="725"/>
      <c r="F3304" s="725"/>
      <c r="G3304" s="725"/>
      <c r="H3304" s="725"/>
      <c r="I3304" s="725"/>
      <c r="J3304" s="725"/>
      <c r="K3304" s="725"/>
      <c r="L3304" s="726"/>
      <c r="M3304" s="141">
        <f>K3301+K3302+K3303</f>
        <v>297150</v>
      </c>
    </row>
    <row r="3305" spans="1:13" s="27" customFormat="1" ht="13.5" thickBot="1">
      <c r="A3305" s="63"/>
      <c r="B3305" s="64"/>
      <c r="C3305" s="64"/>
      <c r="D3305" s="64"/>
      <c r="E3305" s="64"/>
      <c r="F3305" s="64"/>
      <c r="G3305" s="64"/>
      <c r="H3305" s="64"/>
      <c r="I3305" s="64"/>
      <c r="J3305" s="64"/>
      <c r="K3305" s="64"/>
      <c r="L3305" s="64"/>
      <c r="M3305" s="65"/>
    </row>
    <row r="3306" spans="1:13" s="10" customFormat="1" thickBot="1">
      <c r="A3306" s="724" t="s">
        <v>69</v>
      </c>
      <c r="B3306" s="725"/>
      <c r="C3306" s="725"/>
      <c r="D3306" s="725"/>
      <c r="E3306" s="725"/>
      <c r="F3306" s="725"/>
      <c r="G3306" s="725"/>
      <c r="H3306" s="725"/>
      <c r="I3306" s="725"/>
      <c r="J3306" s="725"/>
      <c r="K3306" s="725"/>
      <c r="L3306" s="726"/>
      <c r="M3306" s="142">
        <f>M3297+M3304</f>
        <v>1287650</v>
      </c>
    </row>
    <row r="3307" spans="1:13" s="10" customFormat="1" ht="15.75">
      <c r="A3307" s="143"/>
      <c r="B3307" s="144"/>
      <c r="C3307" s="144"/>
      <c r="D3307" s="144"/>
      <c r="E3307" s="144"/>
      <c r="F3307" s="144"/>
      <c r="G3307" s="144"/>
      <c r="H3307" s="144"/>
      <c r="I3307" s="144"/>
      <c r="J3307" s="144"/>
      <c r="K3307" s="144"/>
      <c r="L3307" s="144"/>
      <c r="M3307" s="145"/>
    </row>
    <row r="3308" spans="1:13" s="10" customFormat="1" ht="15.75">
      <c r="A3308" s="146"/>
      <c r="B3308" s="35"/>
      <c r="C3308" s="35"/>
      <c r="D3308" s="35"/>
      <c r="E3308" s="35"/>
      <c r="F3308" s="35"/>
      <c r="G3308" s="35"/>
      <c r="H3308" s="35"/>
      <c r="I3308" s="35"/>
      <c r="J3308" s="35"/>
      <c r="K3308" s="35"/>
      <c r="L3308" s="35"/>
      <c r="M3308" s="37"/>
    </row>
    <row r="3309" spans="1:13" s="10" customFormat="1" ht="15.75">
      <c r="A3309" s="146"/>
      <c r="B3309" s="35"/>
      <c r="C3309" s="35"/>
      <c r="D3309" s="46" t="s">
        <v>70</v>
      </c>
      <c r="E3309" s="46"/>
      <c r="F3309" s="46"/>
      <c r="G3309" s="46"/>
      <c r="H3309" s="46"/>
      <c r="I3309" s="46"/>
      <c r="J3309" s="35"/>
      <c r="K3309" s="35"/>
      <c r="L3309" s="35"/>
      <c r="M3309" s="37"/>
    </row>
    <row r="3310" spans="1:13" s="10" customFormat="1" ht="15.75">
      <c r="A3310" s="146"/>
      <c r="B3310" s="35"/>
      <c r="C3310" s="35"/>
      <c r="D3310" s="35" t="s">
        <v>71</v>
      </c>
      <c r="E3310" s="35"/>
      <c r="F3310" s="35"/>
      <c r="G3310" s="35"/>
      <c r="H3310" s="35"/>
      <c r="I3310" s="35"/>
      <c r="J3310" s="35"/>
      <c r="K3310" s="35"/>
      <c r="L3310" s="35"/>
      <c r="M3310" s="37"/>
    </row>
    <row r="3311" spans="1:13" s="10" customFormat="1" ht="15.75">
      <c r="A3311" s="146"/>
      <c r="B3311" s="35"/>
      <c r="C3311" s="35"/>
      <c r="D3311" s="35" t="s">
        <v>72</v>
      </c>
      <c r="E3311" s="35"/>
      <c r="F3311" s="35"/>
      <c r="G3311" s="35"/>
      <c r="H3311" s="35"/>
      <c r="I3311" s="35"/>
      <c r="J3311" s="35"/>
      <c r="K3311" s="35"/>
      <c r="L3311" s="35"/>
      <c r="M3311" s="37"/>
    </row>
    <row r="3312" spans="1:13" s="10" customFormat="1" ht="15.75">
      <c r="A3312" s="146"/>
      <c r="B3312" s="35"/>
      <c r="C3312" s="35"/>
      <c r="D3312" s="35" t="s">
        <v>73</v>
      </c>
      <c r="E3312" s="35"/>
      <c r="F3312" s="35"/>
      <c r="G3312" s="35"/>
      <c r="H3312" s="35"/>
      <c r="I3312" s="35"/>
      <c r="J3312" s="35"/>
      <c r="K3312" s="35"/>
      <c r="L3312" s="35"/>
      <c r="M3312" s="37"/>
    </row>
    <row r="3313" spans="1:13" s="27" customFormat="1" ht="13.5" thickBot="1">
      <c r="A3313" s="147"/>
      <c r="B3313" s="148"/>
      <c r="C3313" s="148"/>
      <c r="D3313" s="148"/>
      <c r="E3313" s="148" t="s">
        <v>74</v>
      </c>
      <c r="F3313" s="148"/>
      <c r="G3313" s="148"/>
      <c r="H3313" s="148"/>
      <c r="I3313" s="148"/>
      <c r="J3313" s="148"/>
      <c r="K3313" s="148"/>
      <c r="L3313" s="148"/>
      <c r="M3313" s="149"/>
    </row>
    <row r="3314" spans="1:13" s="10" customFormat="1" ht="15.75">
      <c r="A3314" s="150" t="s">
        <v>75</v>
      </c>
      <c r="B3314" s="151"/>
      <c r="C3314" s="151"/>
      <c r="D3314" s="151"/>
      <c r="E3314" s="151"/>
      <c r="F3314" s="151"/>
      <c r="G3314" s="151"/>
      <c r="H3314" s="151"/>
      <c r="I3314" s="151"/>
      <c r="J3314" s="151"/>
      <c r="K3314" s="151"/>
      <c r="L3314" s="151"/>
      <c r="M3314" s="152"/>
    </row>
    <row r="3315" spans="1:13" s="10" customFormat="1" ht="15.75">
      <c r="A3315" s="153"/>
      <c r="B3315" s="154"/>
      <c r="C3315" s="154"/>
      <c r="D3315" s="154"/>
      <c r="E3315" s="154"/>
      <c r="F3315" s="154"/>
      <c r="G3315" s="154"/>
      <c r="H3315" s="154"/>
      <c r="I3315" s="154"/>
      <c r="J3315" s="154"/>
      <c r="K3315" s="154"/>
      <c r="L3315" s="154"/>
      <c r="M3315" s="155"/>
    </row>
    <row r="3316" spans="1:13" s="10" customFormat="1" ht="15.75">
      <c r="A3316" s="153"/>
      <c r="B3316" s="154"/>
      <c r="C3316" s="154"/>
      <c r="D3316" s="154"/>
      <c r="E3316" s="154"/>
      <c r="F3316" s="154"/>
      <c r="G3316" s="154"/>
      <c r="H3316" s="154"/>
      <c r="I3316" s="154"/>
      <c r="J3316" s="154"/>
      <c r="K3316" s="154"/>
      <c r="L3316" s="154"/>
      <c r="M3316" s="155"/>
    </row>
    <row r="3317" spans="1:13" s="10" customFormat="1" ht="15.75">
      <c r="A3317" s="153"/>
      <c r="B3317" s="154"/>
      <c r="C3317" s="154"/>
      <c r="D3317" s="154"/>
      <c r="E3317" s="154"/>
      <c r="F3317" s="154"/>
      <c r="G3317" s="154"/>
      <c r="H3317" s="154"/>
      <c r="I3317" s="154"/>
      <c r="J3317" s="154"/>
      <c r="K3317" s="154"/>
      <c r="L3317" s="154"/>
      <c r="M3317" s="155"/>
    </row>
    <row r="3318" spans="1:13" s="10" customFormat="1" thickBot="1">
      <c r="A3318" s="156"/>
      <c r="B3318" s="157"/>
      <c r="C3318" s="157"/>
      <c r="D3318" s="157"/>
      <c r="E3318" s="157"/>
      <c r="F3318" s="157"/>
      <c r="G3318" s="157"/>
      <c r="H3318" s="157"/>
      <c r="I3318" s="157"/>
      <c r="J3318" s="157"/>
      <c r="K3318" s="157"/>
      <c r="L3318" s="157"/>
      <c r="M3318" s="158"/>
    </row>
    <row r="3319" spans="1:13" s="27" customFormat="1" ht="12.75">
      <c r="A3319" s="147"/>
      <c r="B3319" s="148"/>
      <c r="C3319" s="148"/>
      <c r="D3319" s="148"/>
      <c r="E3319" s="148"/>
      <c r="F3319" s="148"/>
      <c r="G3319" s="148"/>
      <c r="H3319" s="148"/>
      <c r="I3319" s="148"/>
      <c r="J3319" s="148"/>
      <c r="K3319" s="148"/>
      <c r="L3319" s="148"/>
      <c r="M3319" s="149"/>
    </row>
    <row r="3320" spans="1:13" s="10" customFormat="1" ht="15.75">
      <c r="A3320" s="159" t="s">
        <v>76</v>
      </c>
      <c r="B3320" s="55"/>
      <c r="C3320" s="55"/>
      <c r="D3320" s="55"/>
      <c r="E3320" s="55"/>
      <c r="F3320" s="55"/>
      <c r="G3320" s="55"/>
      <c r="H3320" s="55"/>
      <c r="I3320" s="55"/>
      <c r="J3320" s="55"/>
      <c r="K3320" s="55"/>
      <c r="L3320" s="55"/>
      <c r="M3320" s="58"/>
    </row>
    <row r="3321" spans="1:13" s="10" customFormat="1" ht="15.75">
      <c r="A3321" s="708" t="s">
        <v>77</v>
      </c>
      <c r="B3321" s="709"/>
      <c r="C3321" s="709"/>
      <c r="D3321" s="709"/>
      <c r="E3321" s="709"/>
      <c r="F3321" s="709"/>
      <c r="G3321" s="709"/>
      <c r="H3321" s="709"/>
      <c r="I3321" s="709"/>
      <c r="J3321" s="709"/>
      <c r="K3321" s="709"/>
      <c r="L3321" s="709"/>
      <c r="M3321" s="710"/>
    </row>
    <row r="3322" spans="1:13" s="10" customFormat="1" ht="15.75">
      <c r="A3322" s="708"/>
      <c r="B3322" s="709"/>
      <c r="C3322" s="709"/>
      <c r="D3322" s="709"/>
      <c r="E3322" s="709"/>
      <c r="F3322" s="709"/>
      <c r="G3322" s="709"/>
      <c r="H3322" s="709"/>
      <c r="I3322" s="709"/>
      <c r="J3322" s="709"/>
      <c r="K3322" s="709"/>
      <c r="L3322" s="709"/>
      <c r="M3322" s="710"/>
    </row>
    <row r="3323" spans="1:13" s="10" customFormat="1" ht="15.75">
      <c r="A3323" s="711" t="s">
        <v>78</v>
      </c>
      <c r="B3323" s="712"/>
      <c r="C3323" s="712"/>
      <c r="D3323" s="712"/>
      <c r="E3323" s="712"/>
      <c r="F3323" s="712"/>
      <c r="G3323" s="712"/>
      <c r="H3323" s="712"/>
      <c r="I3323" s="712"/>
      <c r="J3323" s="712"/>
      <c r="K3323" s="712"/>
      <c r="L3323" s="712"/>
      <c r="M3323" s="713"/>
    </row>
    <row r="3324" spans="1:13" s="10" customFormat="1" ht="15.75">
      <c r="A3324" s="711"/>
      <c r="B3324" s="712"/>
      <c r="C3324" s="712"/>
      <c r="D3324" s="712"/>
      <c r="E3324" s="712"/>
      <c r="F3324" s="712"/>
      <c r="G3324" s="712"/>
      <c r="H3324" s="712"/>
      <c r="I3324" s="712"/>
      <c r="J3324" s="712"/>
      <c r="K3324" s="712"/>
      <c r="L3324" s="712"/>
      <c r="M3324" s="713"/>
    </row>
    <row r="3325" spans="1:13" s="10" customFormat="1" ht="15.75">
      <c r="A3325" s="178"/>
      <c r="B3325" s="179"/>
      <c r="C3325" s="179"/>
      <c r="D3325" s="179"/>
      <c r="E3325" s="179"/>
      <c r="F3325" s="179"/>
      <c r="G3325" s="179"/>
      <c r="H3325" s="179"/>
      <c r="I3325" s="179"/>
      <c r="J3325" s="179"/>
      <c r="K3325" s="179"/>
      <c r="L3325" s="179"/>
      <c r="M3325" s="180"/>
    </row>
    <row r="3326" spans="1:13" s="10" customFormat="1" ht="15.75">
      <c r="A3326" s="159"/>
      <c r="B3326" s="55"/>
      <c r="C3326" s="55"/>
      <c r="D3326" s="55"/>
      <c r="E3326" s="55"/>
      <c r="F3326" s="55"/>
      <c r="G3326" s="55"/>
      <c r="H3326" s="55"/>
      <c r="I3326" s="55"/>
      <c r="J3326" s="55"/>
      <c r="K3326" s="55"/>
      <c r="L3326" s="55"/>
      <c r="M3326" s="58"/>
    </row>
    <row r="3327" spans="1:13" s="10" customFormat="1" ht="15.75">
      <c r="A3327" s="146"/>
      <c r="B3327" s="35"/>
      <c r="C3327" s="35"/>
      <c r="D3327" s="35" t="s">
        <v>70</v>
      </c>
      <c r="E3327" s="46"/>
      <c r="F3327" s="46"/>
      <c r="G3327" s="35"/>
      <c r="H3327" s="35"/>
      <c r="I3327" s="35"/>
      <c r="J3327" s="35"/>
      <c r="K3327" s="35"/>
      <c r="L3327" s="35"/>
      <c r="M3327" s="37"/>
    </row>
    <row r="3328" spans="1:13" s="10" customFormat="1" ht="15.75">
      <c r="A3328" s="146"/>
      <c r="B3328" s="35"/>
      <c r="C3328" s="35"/>
      <c r="D3328" s="160" t="s">
        <v>71</v>
      </c>
      <c r="E3328" s="35"/>
      <c r="F3328" s="35"/>
      <c r="G3328" s="160"/>
      <c r="H3328" s="160"/>
      <c r="I3328" s="160"/>
      <c r="J3328" s="35"/>
      <c r="K3328" s="35"/>
      <c r="L3328" s="35"/>
      <c r="M3328" s="37"/>
    </row>
    <row r="3329" spans="1:13" s="10" customFormat="1" ht="15.75">
      <c r="A3329" s="146"/>
      <c r="B3329" s="35"/>
      <c r="C3329" s="35"/>
      <c r="D3329" s="161" t="s">
        <v>79</v>
      </c>
      <c r="E3329" s="35"/>
      <c r="F3329" s="35"/>
      <c r="G3329" s="161"/>
      <c r="H3329" s="161"/>
      <c r="I3329" s="161"/>
      <c r="J3329" s="35"/>
      <c r="K3329" s="35"/>
      <c r="L3329" s="35"/>
      <c r="M3329" s="37"/>
    </row>
    <row r="3330" spans="1:13" s="10" customFormat="1" ht="15.75">
      <c r="A3330" s="162"/>
      <c r="B3330" s="55"/>
      <c r="C3330" s="55"/>
      <c r="D3330" s="35" t="s">
        <v>73</v>
      </c>
      <c r="E3330" s="35"/>
      <c r="F3330" s="35"/>
      <c r="G3330" s="35"/>
      <c r="H3330" s="35"/>
      <c r="I3330" s="35"/>
      <c r="J3330" s="55"/>
      <c r="K3330" s="55"/>
      <c r="L3330" s="55"/>
      <c r="M3330" s="58"/>
    </row>
    <row r="3331" spans="1:13" s="27" customFormat="1" ht="12.75">
      <c r="A3331" s="163"/>
      <c r="B3331" s="50"/>
      <c r="C3331" s="50"/>
      <c r="D3331" s="50"/>
      <c r="E3331" s="148"/>
      <c r="F3331" s="148"/>
      <c r="G3331" s="148"/>
      <c r="H3331" s="148"/>
      <c r="I3331" s="148"/>
      <c r="J3331" s="50"/>
      <c r="K3331" s="50"/>
      <c r="L3331" s="50"/>
      <c r="M3331" s="51"/>
    </row>
    <row r="3332" spans="1:13" s="167" customFormat="1" ht="12.75">
      <c r="A3332" s="164" t="s">
        <v>80</v>
      </c>
      <c r="B3332" s="165"/>
      <c r="C3332" s="165"/>
      <c r="D3332" s="166"/>
      <c r="E3332" s="166"/>
      <c r="F3332" s="166"/>
      <c r="G3332" s="166"/>
      <c r="H3332" s="166"/>
      <c r="I3332" s="714"/>
      <c r="J3332" s="714"/>
      <c r="K3332" s="714"/>
      <c r="L3332" s="714"/>
      <c r="M3332" s="715"/>
    </row>
    <row r="3333" spans="1:13" s="167" customFormat="1" ht="13.5" thickBot="1">
      <c r="A3333" s="168" t="s">
        <v>81</v>
      </c>
      <c r="B3333" s="169"/>
      <c r="C3333" s="169"/>
      <c r="D3333" s="170"/>
      <c r="E3333" s="170"/>
      <c r="F3333" s="170"/>
      <c r="G3333" s="170"/>
      <c r="H3333" s="170"/>
      <c r="I3333" s="716"/>
      <c r="J3333" s="716"/>
      <c r="K3333" s="716"/>
      <c r="L3333" s="716"/>
      <c r="M3333" s="717"/>
    </row>
    <row r="3334" spans="1:13">
      <c r="A3334" s="803"/>
      <c r="B3334" s="804"/>
      <c r="C3334" s="809"/>
      <c r="D3334" s="809"/>
      <c r="E3334" s="809"/>
      <c r="F3334" s="809"/>
      <c r="G3334" s="809"/>
      <c r="H3334" s="809"/>
      <c r="I3334" s="810"/>
      <c r="J3334" s="811" t="s">
        <v>7</v>
      </c>
      <c r="K3334" s="813"/>
      <c r="L3334" s="814"/>
      <c r="M3334" s="815"/>
    </row>
    <row r="3335" spans="1:13">
      <c r="A3335" s="805"/>
      <c r="B3335" s="806"/>
      <c r="C3335" s="819" t="s">
        <v>8</v>
      </c>
      <c r="D3335" s="819"/>
      <c r="E3335" s="819"/>
      <c r="F3335" s="819"/>
      <c r="G3335" s="819"/>
      <c r="H3335" s="819"/>
      <c r="I3335" s="820"/>
      <c r="J3335" s="812"/>
      <c r="K3335" s="816"/>
      <c r="L3335" s="817"/>
      <c r="M3335" s="818"/>
    </row>
    <row r="3336" spans="1:13">
      <c r="A3336" s="805"/>
      <c r="B3336" s="806"/>
      <c r="C3336" s="819" t="s">
        <v>0</v>
      </c>
      <c r="D3336" s="819"/>
      <c r="E3336" s="819"/>
      <c r="F3336" s="819"/>
      <c r="G3336" s="819"/>
      <c r="H3336" s="819"/>
      <c r="I3336" s="820"/>
      <c r="J3336" s="821" t="s">
        <v>9</v>
      </c>
      <c r="K3336" s="833"/>
      <c r="L3336" s="834"/>
      <c r="M3336" s="835"/>
    </row>
    <row r="3337" spans="1:13">
      <c r="A3337" s="805"/>
      <c r="B3337" s="806"/>
      <c r="C3337" s="819" t="s">
        <v>10</v>
      </c>
      <c r="D3337" s="819"/>
      <c r="E3337" s="819"/>
      <c r="F3337" s="819"/>
      <c r="G3337" s="819"/>
      <c r="H3337" s="819"/>
      <c r="I3337" s="820"/>
      <c r="J3337" s="822"/>
      <c r="K3337" s="836"/>
      <c r="L3337" s="837"/>
      <c r="M3337" s="838"/>
    </row>
    <row r="3338" spans="1:13">
      <c r="A3338" s="805"/>
      <c r="B3338" s="806"/>
      <c r="C3338" s="819" t="s">
        <v>11</v>
      </c>
      <c r="D3338" s="819"/>
      <c r="E3338" s="819"/>
      <c r="F3338" s="819"/>
      <c r="G3338" s="819"/>
      <c r="H3338" s="819"/>
      <c r="I3338" s="820"/>
      <c r="J3338" s="821" t="s">
        <v>12</v>
      </c>
      <c r="K3338" s="840"/>
      <c r="L3338" s="840" t="s">
        <v>13</v>
      </c>
      <c r="M3338" s="842"/>
    </row>
    <row r="3339" spans="1:13" ht="17.25" thickBot="1">
      <c r="A3339" s="807"/>
      <c r="B3339" s="808"/>
      <c r="C3339" s="2"/>
      <c r="D3339" s="2"/>
      <c r="E3339" s="2"/>
      <c r="F3339" s="2"/>
      <c r="G3339" s="2"/>
      <c r="H3339" s="2"/>
      <c r="I3339" s="3"/>
      <c r="J3339" s="839"/>
      <c r="K3339" s="841"/>
      <c r="L3339" s="841"/>
      <c r="M3339" s="843"/>
    </row>
    <row r="3340" spans="1:13" s="10" customFormat="1" ht="15.75">
      <c r="A3340" s="4"/>
      <c r="B3340" s="5"/>
      <c r="C3340" s="5"/>
      <c r="D3340" s="5"/>
      <c r="E3340" s="5"/>
      <c r="F3340" s="5"/>
      <c r="G3340" s="6"/>
      <c r="H3340" s="5"/>
      <c r="I3340" s="5"/>
      <c r="J3340" s="7" t="s">
        <v>14</v>
      </c>
      <c r="K3340" s="8"/>
      <c r="L3340" s="8"/>
      <c r="M3340" s="9"/>
    </row>
    <row r="3341" spans="1:13" s="10" customFormat="1" ht="15.75">
      <c r="A3341" s="11"/>
      <c r="B3341" s="12"/>
      <c r="C3341" s="12"/>
      <c r="D3341" s="12"/>
      <c r="E3341" s="12"/>
      <c r="F3341" s="12"/>
      <c r="G3341" s="13"/>
      <c r="H3341" s="12"/>
      <c r="I3341" s="12"/>
      <c r="J3341" s="14"/>
      <c r="K3341" s="15" t="s">
        <v>15</v>
      </c>
      <c r="L3341" s="15" t="s">
        <v>16</v>
      </c>
      <c r="M3341" s="16" t="s">
        <v>17</v>
      </c>
    </row>
    <row r="3342" spans="1:13" s="10" customFormat="1" ht="15.75">
      <c r="A3342" s="823" t="s">
        <v>18</v>
      </c>
      <c r="B3342" s="824"/>
      <c r="C3342" s="824"/>
      <c r="D3342" s="824"/>
      <c r="E3342" s="12" t="s">
        <v>19</v>
      </c>
      <c r="F3342" s="12"/>
      <c r="G3342" s="17"/>
      <c r="H3342" s="825" t="s">
        <v>20</v>
      </c>
      <c r="I3342" s="825"/>
      <c r="J3342" s="18" t="s">
        <v>19</v>
      </c>
      <c r="K3342" s="15"/>
      <c r="L3342" s="15"/>
      <c r="M3342" s="16"/>
    </row>
    <row r="3343" spans="1:13" s="10" customFormat="1" ht="15.75">
      <c r="A3343" s="19" t="s">
        <v>21</v>
      </c>
      <c r="B3343" s="20"/>
      <c r="C3343" s="826"/>
      <c r="D3343" s="826"/>
      <c r="E3343" s="187"/>
      <c r="F3343" s="21"/>
      <c r="G3343" s="20"/>
      <c r="H3343" s="17"/>
      <c r="I3343" s="22" t="s">
        <v>22</v>
      </c>
      <c r="J3343" s="23"/>
      <c r="K3343" s="187"/>
      <c r="L3343" s="187"/>
      <c r="M3343" s="24"/>
    </row>
    <row r="3344" spans="1:13" s="27" customFormat="1" ht="13.5" thickBot="1">
      <c r="A3344" s="25"/>
      <c r="B3344" s="26"/>
      <c r="C3344" s="188"/>
      <c r="D3344" s="188"/>
      <c r="E3344" s="188"/>
      <c r="F3344" s="188"/>
      <c r="G3344" s="26"/>
      <c r="H3344" s="188"/>
      <c r="I3344" s="26"/>
      <c r="J3344" s="188"/>
      <c r="K3344" s="827"/>
      <c r="L3344" s="827"/>
      <c r="M3344" s="828"/>
    </row>
    <row r="3345" spans="1:13" s="27" customFormat="1" ht="12.75">
      <c r="A3345" s="28"/>
      <c r="B3345" s="29"/>
      <c r="C3345" s="29"/>
      <c r="D3345" s="29"/>
      <c r="E3345" s="29"/>
      <c r="F3345" s="29"/>
      <c r="G3345" s="29"/>
      <c r="H3345" s="29"/>
      <c r="I3345" s="29"/>
      <c r="J3345" s="29"/>
      <c r="K3345" s="29"/>
      <c r="L3345" s="29"/>
      <c r="M3345" s="30"/>
    </row>
    <row r="3346" spans="1:13" s="10" customFormat="1" ht="15.75">
      <c r="A3346" s="31" t="s">
        <v>23</v>
      </c>
      <c r="B3346" s="32"/>
      <c r="C3346" s="33" t="s">
        <v>13</v>
      </c>
      <c r="D3346" s="34"/>
      <c r="E3346" s="35"/>
      <c r="F3346" s="35"/>
      <c r="G3346" s="36"/>
      <c r="H3346" s="36"/>
      <c r="I3346" s="36"/>
      <c r="J3346" s="36"/>
      <c r="K3346" s="36"/>
      <c r="L3346" s="36"/>
      <c r="M3346" s="37"/>
    </row>
    <row r="3347" spans="1:13" s="10" customFormat="1" ht="15.75">
      <c r="A3347" s="38" t="s">
        <v>24</v>
      </c>
      <c r="B3347" s="39"/>
      <c r="C3347" s="829" t="e">
        <f>+C3246</f>
        <v>#REF!</v>
      </c>
      <c r="D3347" s="829"/>
      <c r="E3347" s="829"/>
      <c r="F3347" s="829"/>
      <c r="G3347" s="829"/>
      <c r="H3347" s="829"/>
      <c r="I3347" s="829"/>
      <c r="J3347" s="829"/>
      <c r="K3347" s="829"/>
      <c r="L3347" s="829"/>
      <c r="M3347" s="830"/>
    </row>
    <row r="3348" spans="1:13" s="10" customFormat="1" ht="15.75">
      <c r="A3348" s="38"/>
      <c r="B3348" s="39"/>
      <c r="C3348" s="829"/>
      <c r="D3348" s="829"/>
      <c r="E3348" s="829"/>
      <c r="F3348" s="829"/>
      <c r="G3348" s="829"/>
      <c r="H3348" s="829"/>
      <c r="I3348" s="829"/>
      <c r="J3348" s="829"/>
      <c r="K3348" s="829"/>
      <c r="L3348" s="829"/>
      <c r="M3348" s="830"/>
    </row>
    <row r="3349" spans="1:13" s="27" customFormat="1" ht="12.75">
      <c r="A3349" s="40"/>
      <c r="B3349" s="41"/>
      <c r="C3349" s="42"/>
      <c r="D3349" s="42"/>
      <c r="E3349" s="42"/>
      <c r="F3349" s="42"/>
      <c r="G3349" s="42"/>
      <c r="H3349" s="42"/>
      <c r="I3349" s="42"/>
      <c r="J3349" s="42"/>
      <c r="K3349" s="42"/>
      <c r="L3349" s="42"/>
      <c r="M3349" s="43"/>
    </row>
    <row r="3350" spans="1:13" s="10" customFormat="1" ht="15.75">
      <c r="A3350" s="38" t="s">
        <v>25</v>
      </c>
      <c r="B3350" s="44"/>
      <c r="C3350" s="45"/>
      <c r="D3350" s="45"/>
      <c r="E3350" s="45"/>
      <c r="F3350" s="45"/>
      <c r="G3350" s="45"/>
      <c r="H3350" s="46"/>
      <c r="I3350" s="33" t="s">
        <v>26</v>
      </c>
      <c r="J3350" s="45"/>
      <c r="K3350" s="45"/>
      <c r="L3350" s="45"/>
      <c r="M3350" s="47"/>
    </row>
    <row r="3351" spans="1:13" s="27" customFormat="1" ht="12.75">
      <c r="A3351" s="40"/>
      <c r="B3351" s="41"/>
      <c r="C3351" s="42"/>
      <c r="D3351" s="42"/>
      <c r="E3351" s="42"/>
      <c r="F3351" s="42"/>
      <c r="G3351" s="42"/>
      <c r="H3351" s="42"/>
      <c r="I3351" s="42"/>
      <c r="J3351" s="42"/>
      <c r="K3351" s="42"/>
      <c r="L3351" s="42"/>
      <c r="M3351" s="43"/>
    </row>
    <row r="3352" spans="1:13" s="10" customFormat="1" ht="15.75">
      <c r="A3352" s="38" t="s">
        <v>27</v>
      </c>
      <c r="B3352" s="44"/>
      <c r="C3352" s="48"/>
      <c r="D3352" s="48"/>
      <c r="E3352" s="48"/>
      <c r="F3352" s="48"/>
      <c r="G3352" s="48"/>
      <c r="H3352" s="48"/>
      <c r="I3352" s="48"/>
      <c r="J3352" s="48"/>
      <c r="K3352" s="48"/>
      <c r="L3352" s="48"/>
      <c r="M3352" s="49"/>
    </row>
    <row r="3353" spans="1:13" s="27" customFormat="1" ht="12.75">
      <c r="A3353" s="40"/>
      <c r="B3353" s="41"/>
      <c r="C3353" s="50"/>
      <c r="D3353" s="50"/>
      <c r="E3353" s="50"/>
      <c r="F3353" s="50"/>
      <c r="G3353" s="50"/>
      <c r="H3353" s="50"/>
      <c r="I3353" s="50"/>
      <c r="J3353" s="50"/>
      <c r="K3353" s="50"/>
      <c r="L3353" s="50"/>
      <c r="M3353" s="51"/>
    </row>
    <row r="3354" spans="1:13" s="10" customFormat="1" ht="15.75">
      <c r="A3354" s="38" t="s">
        <v>28</v>
      </c>
      <c r="B3354" s="44"/>
      <c r="C3354" s="48"/>
      <c r="D3354" s="48"/>
      <c r="E3354" s="48"/>
      <c r="F3354" s="48"/>
      <c r="G3354" s="48"/>
      <c r="H3354" s="48"/>
      <c r="I3354" s="48"/>
      <c r="J3354" s="52" t="s">
        <v>29</v>
      </c>
      <c r="K3354" s="53"/>
      <c r="L3354" s="52" t="s">
        <v>13</v>
      </c>
      <c r="M3354" s="54"/>
    </row>
    <row r="3355" spans="1:13" s="27" customFormat="1" ht="12.75">
      <c r="A3355" s="40"/>
      <c r="B3355" s="41"/>
      <c r="C3355" s="50"/>
      <c r="D3355" s="50"/>
      <c r="E3355" s="50"/>
      <c r="F3355" s="50"/>
      <c r="G3355" s="50"/>
      <c r="H3355" s="50"/>
      <c r="I3355" s="50"/>
      <c r="J3355" s="50"/>
      <c r="K3355" s="50"/>
      <c r="L3355" s="50"/>
      <c r="M3355" s="51"/>
    </row>
    <row r="3356" spans="1:13" s="10" customFormat="1" ht="15.75">
      <c r="A3356" s="38" t="s">
        <v>30</v>
      </c>
      <c r="B3356" s="39"/>
      <c r="C3356" s="55"/>
      <c r="D3356" s="55"/>
      <c r="E3356" s="56"/>
      <c r="F3356" s="57"/>
      <c r="G3356" s="46"/>
      <c r="H3356" s="48"/>
      <c r="I3356" s="48"/>
      <c r="J3356" s="35"/>
      <c r="K3356" s="55"/>
      <c r="L3356" s="55"/>
      <c r="M3356" s="58"/>
    </row>
    <row r="3357" spans="1:13" s="10" customFormat="1" ht="15.75">
      <c r="A3357" s="59"/>
      <c r="B3357" s="60"/>
      <c r="C3357" s="189"/>
      <c r="D3357" s="189"/>
      <c r="E3357" s="831" t="s">
        <v>31</v>
      </c>
      <c r="F3357" s="832"/>
      <c r="G3357" s="832"/>
      <c r="H3357" s="189" t="s">
        <v>16</v>
      </c>
      <c r="I3357" s="189" t="s">
        <v>17</v>
      </c>
      <c r="J3357" s="61"/>
      <c r="K3357" s="189"/>
      <c r="L3357" s="189"/>
      <c r="M3357" s="62"/>
    </row>
    <row r="3358" spans="1:13" s="10" customFormat="1" ht="15.75">
      <c r="A3358" s="786" t="s">
        <v>32</v>
      </c>
      <c r="B3358" s="787"/>
      <c r="C3358" s="787"/>
      <c r="D3358" s="787"/>
      <c r="E3358" s="787"/>
      <c r="F3358" s="787"/>
      <c r="G3358" s="787"/>
      <c r="H3358" s="787"/>
      <c r="I3358" s="787"/>
      <c r="J3358" s="787"/>
      <c r="K3358" s="787"/>
      <c r="L3358" s="787"/>
      <c r="M3358" s="788"/>
    </row>
    <row r="3359" spans="1:13" s="27" customFormat="1" ht="13.5" thickBot="1">
      <c r="A3359" s="63"/>
      <c r="B3359" s="64"/>
      <c r="C3359" s="64"/>
      <c r="D3359" s="64"/>
      <c r="E3359" s="64"/>
      <c r="F3359" s="64"/>
      <c r="G3359" s="64"/>
      <c r="H3359" s="64"/>
      <c r="I3359" s="64"/>
      <c r="J3359" s="64"/>
      <c r="K3359" s="64"/>
      <c r="L3359" s="64"/>
      <c r="M3359" s="65"/>
    </row>
    <row r="3360" spans="1:13" s="10" customFormat="1" ht="32.25" thickBot="1">
      <c r="A3360" s="66" t="s">
        <v>1</v>
      </c>
      <c r="B3360" s="789" t="s">
        <v>33</v>
      </c>
      <c r="C3360" s="790"/>
      <c r="D3360" s="790"/>
      <c r="E3360" s="790"/>
      <c r="F3360" s="790"/>
      <c r="G3360" s="790"/>
      <c r="H3360" s="790"/>
      <c r="I3360" s="67"/>
      <c r="J3360" s="68" t="s">
        <v>34</v>
      </c>
      <c r="K3360" s="791" t="s">
        <v>35</v>
      </c>
      <c r="L3360" s="792"/>
      <c r="M3360" s="66" t="s">
        <v>36</v>
      </c>
    </row>
    <row r="3361" spans="1:13" s="10" customFormat="1" ht="33" customHeight="1" thickBot="1">
      <c r="A3361" s="69"/>
      <c r="B3361" s="793" t="e">
        <f>+#REF!</f>
        <v>#REF!</v>
      </c>
      <c r="C3361" s="794"/>
      <c r="D3361" s="794"/>
      <c r="E3361" s="794"/>
      <c r="F3361" s="794"/>
      <c r="G3361" s="794"/>
      <c r="H3361" s="794"/>
      <c r="I3361" s="795"/>
      <c r="J3361" s="193"/>
      <c r="K3361" s="796" t="s">
        <v>103</v>
      </c>
      <c r="L3361" s="797"/>
      <c r="M3361" s="71" t="e">
        <f>+#REF!</f>
        <v>#REF!</v>
      </c>
    </row>
    <row r="3362" spans="1:13" s="10" customFormat="1" ht="15.75">
      <c r="A3362" s="72"/>
      <c r="B3362" s="73"/>
      <c r="C3362" s="73"/>
      <c r="D3362" s="73"/>
      <c r="E3362" s="73"/>
      <c r="F3362" s="73"/>
      <c r="G3362" s="73"/>
      <c r="H3362" s="73"/>
      <c r="I3362" s="73"/>
      <c r="J3362" s="73"/>
      <c r="K3362" s="73"/>
      <c r="L3362" s="73"/>
      <c r="M3362" s="74"/>
    </row>
    <row r="3363" spans="1:13" s="10" customFormat="1" thickBot="1">
      <c r="A3363" s="75" t="s">
        <v>37</v>
      </c>
      <c r="B3363" s="76"/>
      <c r="C3363" s="76"/>
      <c r="D3363" s="76"/>
      <c r="E3363" s="76"/>
      <c r="F3363" s="76"/>
      <c r="G3363" s="76"/>
      <c r="H3363" s="76"/>
      <c r="I3363" s="76"/>
      <c r="J3363" s="76"/>
      <c r="K3363" s="76"/>
      <c r="L3363" s="76"/>
      <c r="M3363" s="77"/>
    </row>
    <row r="3364" spans="1:13" s="10" customFormat="1" thickBot="1">
      <c r="A3364" s="798" t="s">
        <v>33</v>
      </c>
      <c r="B3364" s="799"/>
      <c r="C3364" s="799"/>
      <c r="D3364" s="799"/>
      <c r="E3364" s="799"/>
      <c r="F3364" s="799"/>
      <c r="G3364" s="800"/>
      <c r="H3364" s="801" t="s">
        <v>38</v>
      </c>
      <c r="I3364" s="800"/>
      <c r="J3364" s="78" t="s">
        <v>39</v>
      </c>
      <c r="K3364" s="801" t="s">
        <v>40</v>
      </c>
      <c r="L3364" s="800"/>
      <c r="M3364" s="79" t="s">
        <v>41</v>
      </c>
    </row>
    <row r="3365" spans="1:13" s="10" customFormat="1" ht="15.75">
      <c r="A3365" s="770" t="s">
        <v>42</v>
      </c>
      <c r="B3365" s="771"/>
      <c r="C3365" s="771"/>
      <c r="D3365" s="771"/>
      <c r="E3365" s="771"/>
      <c r="F3365" s="771"/>
      <c r="G3365" s="772"/>
      <c r="H3365" s="768" t="s">
        <v>6</v>
      </c>
      <c r="I3365" s="768"/>
      <c r="J3365" s="80">
        <v>437.5</v>
      </c>
      <c r="K3365" s="769">
        <v>7.9999999999999991</v>
      </c>
      <c r="L3365" s="769"/>
      <c r="M3365" s="81">
        <f t="shared" ref="M3365:M3370" si="39">+J3365*K3365</f>
        <v>3499.9999999999995</v>
      </c>
    </row>
    <row r="3366" spans="1:13" s="10" customFormat="1" ht="15.75">
      <c r="A3366" s="770"/>
      <c r="B3366" s="771"/>
      <c r="C3366" s="771"/>
      <c r="D3366" s="771"/>
      <c r="E3366" s="771"/>
      <c r="F3366" s="771"/>
      <c r="G3366" s="772"/>
      <c r="H3366" s="768"/>
      <c r="I3366" s="768"/>
      <c r="J3366" s="80"/>
      <c r="K3366" s="769"/>
      <c r="L3366" s="769"/>
      <c r="M3366" s="81">
        <f t="shared" si="39"/>
        <v>0</v>
      </c>
    </row>
    <row r="3367" spans="1:13" s="10" customFormat="1" ht="15.75">
      <c r="A3367" s="770"/>
      <c r="B3367" s="771"/>
      <c r="C3367" s="771"/>
      <c r="D3367" s="771"/>
      <c r="E3367" s="771"/>
      <c r="F3367" s="771"/>
      <c r="G3367" s="772"/>
      <c r="H3367" s="768"/>
      <c r="I3367" s="768"/>
      <c r="J3367" s="80"/>
      <c r="K3367" s="769"/>
      <c r="L3367" s="769"/>
      <c r="M3367" s="81">
        <f t="shared" si="39"/>
        <v>0</v>
      </c>
    </row>
    <row r="3368" spans="1:13" s="10" customFormat="1" ht="15.75">
      <c r="A3368" s="770"/>
      <c r="B3368" s="771"/>
      <c r="C3368" s="771"/>
      <c r="D3368" s="771"/>
      <c r="E3368" s="771"/>
      <c r="F3368" s="771"/>
      <c r="G3368" s="772"/>
      <c r="H3368" s="768"/>
      <c r="I3368" s="768"/>
      <c r="J3368" s="82"/>
      <c r="K3368" s="769"/>
      <c r="L3368" s="769"/>
      <c r="M3368" s="81">
        <f t="shared" si="39"/>
        <v>0</v>
      </c>
    </row>
    <row r="3369" spans="1:13" s="10" customFormat="1" ht="15.75">
      <c r="A3369" s="770"/>
      <c r="B3369" s="771"/>
      <c r="C3369" s="771"/>
      <c r="D3369" s="802"/>
      <c r="E3369" s="771"/>
      <c r="F3369" s="771"/>
      <c r="G3369" s="772"/>
      <c r="H3369" s="768"/>
      <c r="I3369" s="768"/>
      <c r="J3369" s="82"/>
      <c r="K3369" s="769"/>
      <c r="L3369" s="769"/>
      <c r="M3369" s="81">
        <f t="shared" si="39"/>
        <v>0</v>
      </c>
    </row>
    <row r="3370" spans="1:13" s="10" customFormat="1" ht="15.75">
      <c r="A3370" s="766"/>
      <c r="B3370" s="767"/>
      <c r="C3370" s="767"/>
      <c r="D3370" s="83"/>
      <c r="E3370" s="84"/>
      <c r="F3370" s="84"/>
      <c r="G3370" s="85"/>
      <c r="H3370" s="768"/>
      <c r="I3370" s="768"/>
      <c r="J3370" s="86"/>
      <c r="K3370" s="769"/>
      <c r="L3370" s="769"/>
      <c r="M3370" s="81">
        <f t="shared" si="39"/>
        <v>0</v>
      </c>
    </row>
    <row r="3371" spans="1:13" s="10" customFormat="1" thickBot="1">
      <c r="A3371" s="770" t="s">
        <v>43</v>
      </c>
      <c r="B3371" s="771"/>
      <c r="C3371" s="771"/>
      <c r="D3371" s="771"/>
      <c r="E3371" s="771"/>
      <c r="F3371" s="771"/>
      <c r="G3371" s="772"/>
      <c r="H3371" s="773"/>
      <c r="I3371" s="774"/>
      <c r="J3371" s="87"/>
      <c r="K3371" s="775">
        <v>0.05</v>
      </c>
      <c r="L3371" s="776"/>
      <c r="M3371" s="88">
        <f>M3400*K3371</f>
        <v>10400.008669232302</v>
      </c>
    </row>
    <row r="3372" spans="1:13" s="10" customFormat="1" thickBot="1">
      <c r="A3372" s="724" t="s">
        <v>44</v>
      </c>
      <c r="B3372" s="725"/>
      <c r="C3372" s="725"/>
      <c r="D3372" s="725"/>
      <c r="E3372" s="725"/>
      <c r="F3372" s="725"/>
      <c r="G3372" s="725"/>
      <c r="H3372" s="725"/>
      <c r="I3372" s="725"/>
      <c r="J3372" s="725"/>
      <c r="K3372" s="725"/>
      <c r="L3372" s="726"/>
      <c r="M3372" s="89">
        <f>SUM(M3365:M3371)</f>
        <v>13900.008669232302</v>
      </c>
    </row>
    <row r="3373" spans="1:13" s="27" customFormat="1" ht="12.75">
      <c r="A3373" s="90"/>
      <c r="B3373" s="64"/>
      <c r="C3373" s="64"/>
      <c r="D3373" s="64"/>
      <c r="E3373" s="64"/>
      <c r="F3373" s="64"/>
      <c r="G3373" s="64"/>
      <c r="H3373" s="64"/>
      <c r="I3373" s="64"/>
      <c r="J3373" s="64"/>
      <c r="K3373" s="64"/>
      <c r="L3373" s="64"/>
      <c r="M3373" s="65"/>
    </row>
    <row r="3374" spans="1:13" s="10" customFormat="1" thickBot="1">
      <c r="A3374" s="91" t="s">
        <v>45</v>
      </c>
      <c r="B3374" s="92"/>
      <c r="C3374" s="92"/>
      <c r="D3374" s="92"/>
      <c r="E3374" s="92"/>
      <c r="F3374" s="92"/>
      <c r="G3374" s="92"/>
      <c r="H3374" s="92"/>
      <c r="I3374" s="92"/>
      <c r="J3374" s="92"/>
      <c r="K3374" s="92"/>
      <c r="L3374" s="92"/>
      <c r="M3374" s="93"/>
    </row>
    <row r="3375" spans="1:13" s="10" customFormat="1" ht="15.75">
      <c r="A3375" s="752" t="s">
        <v>33</v>
      </c>
      <c r="B3375" s="753"/>
      <c r="C3375" s="753"/>
      <c r="D3375" s="753"/>
      <c r="E3375" s="753"/>
      <c r="F3375" s="753"/>
      <c r="G3375" s="753"/>
      <c r="H3375" s="777"/>
      <c r="I3375" s="185" t="s">
        <v>35</v>
      </c>
      <c r="J3375" s="94" t="s">
        <v>36</v>
      </c>
      <c r="K3375" s="778" t="s">
        <v>46</v>
      </c>
      <c r="L3375" s="777"/>
      <c r="M3375" s="95" t="s">
        <v>41</v>
      </c>
    </row>
    <row r="3376" spans="1:13" s="10" customFormat="1" ht="15.75">
      <c r="A3376" s="186" t="s">
        <v>172</v>
      </c>
      <c r="B3376" s="96"/>
      <c r="C3376" s="96"/>
      <c r="D3376" s="96"/>
      <c r="E3376" s="96"/>
      <c r="F3376" s="96"/>
      <c r="G3376" s="96"/>
      <c r="H3376" s="97"/>
      <c r="I3376" s="53" t="s">
        <v>173</v>
      </c>
      <c r="J3376" s="98">
        <v>1</v>
      </c>
      <c r="K3376" s="846">
        <v>1414949.8181325125</v>
      </c>
      <c r="L3376" s="847">
        <v>1414949.8181325125</v>
      </c>
      <c r="M3376" s="101">
        <f>+J3376*K3376</f>
        <v>1414949.8181325125</v>
      </c>
    </row>
    <row r="3377" spans="1:13" s="10" customFormat="1" ht="15.75">
      <c r="A3377" s="186" t="s">
        <v>114</v>
      </c>
      <c r="B3377" s="96"/>
      <c r="C3377" s="96"/>
      <c r="D3377" s="96"/>
      <c r="E3377" s="96"/>
      <c r="F3377" s="96"/>
      <c r="G3377" s="96"/>
      <c r="H3377" s="97"/>
      <c r="I3377" s="53" t="s">
        <v>174</v>
      </c>
      <c r="J3377" s="98">
        <v>3</v>
      </c>
      <c r="K3377" s="846">
        <v>1050</v>
      </c>
      <c r="L3377" s="847">
        <v>1050</v>
      </c>
      <c r="M3377" s="101">
        <f t="shared" ref="M3377:M3383" si="40">+J3377*K3377</f>
        <v>3150</v>
      </c>
    </row>
    <row r="3378" spans="1:13" s="10" customFormat="1" ht="15.75">
      <c r="A3378" s="186" t="s">
        <v>175</v>
      </c>
      <c r="B3378" s="96"/>
      <c r="C3378" s="96"/>
      <c r="D3378" s="96"/>
      <c r="E3378" s="96"/>
      <c r="F3378" s="96"/>
      <c r="G3378" s="96"/>
      <c r="H3378" s="97"/>
      <c r="I3378" s="53" t="s">
        <v>176</v>
      </c>
      <c r="J3378" s="98">
        <v>1</v>
      </c>
      <c r="K3378" s="846">
        <v>10000</v>
      </c>
      <c r="L3378" s="847">
        <v>10000</v>
      </c>
      <c r="M3378" s="101">
        <f t="shared" si="40"/>
        <v>10000</v>
      </c>
    </row>
    <row r="3379" spans="1:13" s="10" customFormat="1" ht="15.75">
      <c r="A3379" s="186"/>
      <c r="B3379" s="96"/>
      <c r="C3379" s="96"/>
      <c r="D3379" s="96"/>
      <c r="E3379" s="96"/>
      <c r="F3379" s="96"/>
      <c r="G3379" s="96"/>
      <c r="H3379" s="97"/>
      <c r="I3379" s="53"/>
      <c r="J3379" s="98"/>
      <c r="K3379" s="846"/>
      <c r="L3379" s="847"/>
      <c r="M3379" s="101">
        <f t="shared" si="40"/>
        <v>0</v>
      </c>
    </row>
    <row r="3380" spans="1:13" s="10" customFormat="1" ht="15.75">
      <c r="A3380" s="186"/>
      <c r="B3380" s="96"/>
      <c r="C3380" s="96"/>
      <c r="D3380" s="96"/>
      <c r="E3380" s="96"/>
      <c r="F3380" s="96"/>
      <c r="G3380" s="96"/>
      <c r="H3380" s="97"/>
      <c r="I3380" s="53"/>
      <c r="J3380" s="98"/>
      <c r="K3380" s="846"/>
      <c r="L3380" s="847"/>
      <c r="M3380" s="101">
        <f t="shared" si="40"/>
        <v>0</v>
      </c>
    </row>
    <row r="3381" spans="1:13" s="10" customFormat="1" ht="15.75">
      <c r="A3381" s="186"/>
      <c r="B3381" s="96"/>
      <c r="C3381" s="96"/>
      <c r="D3381" s="96"/>
      <c r="E3381" s="96"/>
      <c r="F3381" s="96"/>
      <c r="G3381" s="96"/>
      <c r="H3381" s="97"/>
      <c r="I3381" s="53"/>
      <c r="J3381" s="98"/>
      <c r="K3381" s="846"/>
      <c r="L3381" s="847"/>
      <c r="M3381" s="101">
        <f t="shared" si="40"/>
        <v>0</v>
      </c>
    </row>
    <row r="3382" spans="1:13" s="10" customFormat="1" ht="15.75">
      <c r="A3382" s="186"/>
      <c r="B3382" s="96"/>
      <c r="C3382" s="96"/>
      <c r="D3382" s="96"/>
      <c r="E3382" s="96"/>
      <c r="F3382" s="96"/>
      <c r="G3382" s="96"/>
      <c r="H3382" s="97"/>
      <c r="I3382" s="53"/>
      <c r="J3382" s="98"/>
      <c r="K3382" s="846"/>
      <c r="L3382" s="847"/>
      <c r="M3382" s="101">
        <f t="shared" si="40"/>
        <v>0</v>
      </c>
    </row>
    <row r="3383" spans="1:13" s="10" customFormat="1" ht="15.75">
      <c r="A3383" s="186"/>
      <c r="B3383" s="96"/>
      <c r="C3383" s="96"/>
      <c r="D3383" s="96"/>
      <c r="E3383" s="96"/>
      <c r="F3383" s="96"/>
      <c r="G3383" s="96"/>
      <c r="H3383" s="97"/>
      <c r="I3383" s="53"/>
      <c r="J3383" s="98"/>
      <c r="K3383" s="846"/>
      <c r="L3383" s="847"/>
      <c r="M3383" s="101">
        <f t="shared" si="40"/>
        <v>0</v>
      </c>
    </row>
    <row r="3384" spans="1:13" s="10" customFormat="1" ht="15.75">
      <c r="A3384" s="186"/>
      <c r="B3384" s="96"/>
      <c r="C3384" s="96"/>
      <c r="D3384" s="96"/>
      <c r="E3384" s="96"/>
      <c r="F3384" s="96"/>
      <c r="G3384" s="96"/>
      <c r="H3384" s="97"/>
      <c r="I3384" s="53"/>
      <c r="J3384" s="98"/>
      <c r="K3384" s="846"/>
      <c r="L3384" s="847"/>
      <c r="M3384" s="101"/>
    </row>
    <row r="3385" spans="1:13" s="10" customFormat="1" thickBot="1">
      <c r="A3385" s="743"/>
      <c r="B3385" s="744"/>
      <c r="C3385" s="744"/>
      <c r="D3385" s="744"/>
      <c r="E3385" s="744"/>
      <c r="F3385" s="744"/>
      <c r="G3385" s="744"/>
      <c r="H3385" s="745"/>
      <c r="I3385" s="102"/>
      <c r="J3385" s="103"/>
      <c r="K3385" s="746"/>
      <c r="L3385" s="747"/>
      <c r="M3385" s="104"/>
    </row>
    <row r="3386" spans="1:13" s="10" customFormat="1" thickBot="1">
      <c r="A3386" s="724" t="s">
        <v>44</v>
      </c>
      <c r="B3386" s="725"/>
      <c r="C3386" s="725"/>
      <c r="D3386" s="725"/>
      <c r="E3386" s="725"/>
      <c r="F3386" s="725"/>
      <c r="G3386" s="725"/>
      <c r="H3386" s="725"/>
      <c r="I3386" s="725"/>
      <c r="J3386" s="725"/>
      <c r="K3386" s="725"/>
      <c r="L3386" s="726"/>
      <c r="M3386" s="105">
        <f>SUM(M3376:M3385)</f>
        <v>1428099.8181325125</v>
      </c>
    </row>
    <row r="3387" spans="1:13" s="27" customFormat="1" ht="12.75">
      <c r="A3387" s="63"/>
      <c r="B3387" s="64"/>
      <c r="C3387" s="64"/>
      <c r="D3387" s="64"/>
      <c r="E3387" s="64"/>
      <c r="F3387" s="64"/>
      <c r="G3387" s="64"/>
      <c r="H3387" s="64"/>
      <c r="I3387" s="64"/>
      <c r="J3387" s="64"/>
      <c r="K3387" s="64"/>
      <c r="L3387" s="64"/>
      <c r="M3387" s="65"/>
    </row>
    <row r="3388" spans="1:13" s="10" customFormat="1" thickBot="1">
      <c r="A3388" s="91" t="s">
        <v>47</v>
      </c>
      <c r="B3388" s="92"/>
      <c r="C3388" s="92"/>
      <c r="D3388" s="92"/>
      <c r="E3388" s="92"/>
      <c r="F3388" s="92"/>
      <c r="G3388" s="92"/>
      <c r="H3388" s="92"/>
      <c r="I3388" s="92"/>
      <c r="J3388" s="92"/>
      <c r="K3388" s="92"/>
      <c r="L3388" s="92"/>
      <c r="M3388" s="93"/>
    </row>
    <row r="3389" spans="1:13" s="10" customFormat="1" ht="15.75">
      <c r="A3389" s="727" t="s">
        <v>48</v>
      </c>
      <c r="B3389" s="728"/>
      <c r="C3389" s="728"/>
      <c r="D3389" s="728"/>
      <c r="E3389" s="728"/>
      <c r="F3389" s="729"/>
      <c r="G3389" s="106" t="s">
        <v>35</v>
      </c>
      <c r="H3389" s="107" t="s">
        <v>49</v>
      </c>
      <c r="I3389" s="108" t="s">
        <v>50</v>
      </c>
      <c r="J3389" s="106" t="s">
        <v>51</v>
      </c>
      <c r="K3389" s="730" t="s">
        <v>52</v>
      </c>
      <c r="L3389" s="729"/>
      <c r="M3389" s="109" t="s">
        <v>41</v>
      </c>
    </row>
    <row r="3390" spans="1:13" s="10" customFormat="1" ht="15.75">
      <c r="A3390" s="731"/>
      <c r="B3390" s="732"/>
      <c r="C3390" s="732"/>
      <c r="D3390" s="732"/>
      <c r="E3390" s="732"/>
      <c r="F3390" s="733"/>
      <c r="G3390" s="110"/>
      <c r="H3390" s="86"/>
      <c r="I3390" s="111"/>
      <c r="J3390" s="86"/>
      <c r="K3390" s="734"/>
      <c r="L3390" s="735"/>
      <c r="M3390" s="112">
        <f>J3390*K3390</f>
        <v>0</v>
      </c>
    </row>
    <row r="3391" spans="1:13" s="10" customFormat="1" ht="15.75">
      <c r="A3391" s="113"/>
      <c r="B3391" s="114"/>
      <c r="C3391" s="114"/>
      <c r="D3391" s="114"/>
      <c r="E3391" s="114"/>
      <c r="F3391" s="114"/>
      <c r="G3391" s="115"/>
      <c r="H3391" s="86"/>
      <c r="I3391" s="86"/>
      <c r="J3391" s="86"/>
      <c r="K3391" s="116"/>
      <c r="L3391" s="117"/>
      <c r="M3391" s="118"/>
    </row>
    <row r="3392" spans="1:13" s="10" customFormat="1" thickBot="1">
      <c r="A3392" s="181"/>
      <c r="B3392" s="182"/>
      <c r="C3392" s="182"/>
      <c r="D3392" s="182"/>
      <c r="E3392" s="182"/>
      <c r="F3392" s="182"/>
      <c r="G3392" s="119"/>
      <c r="H3392" s="119"/>
      <c r="I3392" s="119"/>
      <c r="J3392" s="119"/>
      <c r="K3392" s="736"/>
      <c r="L3392" s="737"/>
      <c r="M3392" s="120"/>
    </row>
    <row r="3393" spans="1:13" s="10" customFormat="1" thickBot="1">
      <c r="A3393" s="756" t="s">
        <v>44</v>
      </c>
      <c r="B3393" s="750"/>
      <c r="C3393" s="750"/>
      <c r="D3393" s="750"/>
      <c r="E3393" s="750"/>
      <c r="F3393" s="750"/>
      <c r="G3393" s="750"/>
      <c r="H3393" s="750"/>
      <c r="I3393" s="750"/>
      <c r="J3393" s="750"/>
      <c r="K3393" s="750"/>
      <c r="L3393" s="751"/>
      <c r="M3393" s="121">
        <f>SUM(M3390:M3392)</f>
        <v>0</v>
      </c>
    </row>
    <row r="3394" spans="1:13" s="27" customFormat="1" ht="12.75">
      <c r="A3394" s="63"/>
      <c r="B3394" s="64"/>
      <c r="C3394" s="64"/>
      <c r="D3394" s="64"/>
      <c r="E3394" s="64"/>
      <c r="F3394" s="64"/>
      <c r="G3394" s="64"/>
      <c r="H3394" s="64"/>
      <c r="I3394" s="64"/>
      <c r="J3394" s="64"/>
      <c r="K3394" s="64"/>
      <c r="L3394" s="64"/>
      <c r="M3394" s="65"/>
    </row>
    <row r="3395" spans="1:13" s="10" customFormat="1" thickBot="1">
      <c r="A3395" s="91" t="s">
        <v>54</v>
      </c>
      <c r="B3395" s="92"/>
      <c r="C3395" s="92"/>
      <c r="D3395" s="92"/>
      <c r="E3395" s="92"/>
      <c r="F3395" s="92"/>
      <c r="G3395" s="92"/>
      <c r="H3395" s="92"/>
      <c r="I3395" s="92"/>
      <c r="J3395" s="92"/>
      <c r="K3395" s="92"/>
      <c r="L3395" s="92"/>
      <c r="M3395" s="93"/>
    </row>
    <row r="3396" spans="1:13" s="10" customFormat="1" ht="31.5">
      <c r="A3396" s="757" t="s">
        <v>55</v>
      </c>
      <c r="B3396" s="758"/>
      <c r="C3396" s="758"/>
      <c r="D3396" s="758"/>
      <c r="E3396" s="758"/>
      <c r="F3396" s="758"/>
      <c r="G3396" s="758"/>
      <c r="H3396" s="106" t="s">
        <v>56</v>
      </c>
      <c r="I3396" s="108" t="s">
        <v>57</v>
      </c>
      <c r="J3396" s="107" t="s">
        <v>58</v>
      </c>
      <c r="K3396" s="759" t="s">
        <v>40</v>
      </c>
      <c r="L3396" s="760"/>
      <c r="M3396" s="122" t="s">
        <v>41</v>
      </c>
    </row>
    <row r="3397" spans="1:13" s="10" customFormat="1" ht="15.75">
      <c r="A3397" s="761" t="s">
        <v>177</v>
      </c>
      <c r="B3397" s="762"/>
      <c r="C3397" s="762"/>
      <c r="D3397" s="762"/>
      <c r="E3397" s="762"/>
      <c r="F3397" s="762"/>
      <c r="G3397" s="763"/>
      <c r="H3397" s="123">
        <v>51891.891891891886</v>
      </c>
      <c r="I3397" s="124">
        <v>1.85</v>
      </c>
      <c r="J3397" s="125">
        <f>+H3397*I3397</f>
        <v>96000</v>
      </c>
      <c r="K3397" s="764">
        <v>0.6923071152143071</v>
      </c>
      <c r="L3397" s="765"/>
      <c r="M3397" s="126">
        <f>J3397/K3397</f>
        <v>138666.78225643068</v>
      </c>
    </row>
    <row r="3398" spans="1:13" s="10" customFormat="1" ht="15.75">
      <c r="A3398" s="761" t="s">
        <v>60</v>
      </c>
      <c r="B3398" s="762"/>
      <c r="C3398" s="762"/>
      <c r="D3398" s="762"/>
      <c r="E3398" s="762"/>
      <c r="F3398" s="762"/>
      <c r="G3398" s="763"/>
      <c r="H3398" s="123">
        <v>25945.945945945947</v>
      </c>
      <c r="I3398" s="124">
        <v>1.85</v>
      </c>
      <c r="J3398" s="125">
        <f>+H3398*I3398</f>
        <v>48000.000000000007</v>
      </c>
      <c r="K3398" s="764">
        <f>+K3397</f>
        <v>0.6923071152143071</v>
      </c>
      <c r="L3398" s="765"/>
      <c r="M3398" s="126">
        <f>J3398/K3398</f>
        <v>69333.391128215357</v>
      </c>
    </row>
    <row r="3399" spans="1:13" s="10" customFormat="1" thickBot="1">
      <c r="A3399" s="748"/>
      <c r="B3399" s="749"/>
      <c r="C3399" s="749"/>
      <c r="D3399" s="749"/>
      <c r="E3399" s="749"/>
      <c r="F3399" s="749"/>
      <c r="G3399" s="749"/>
      <c r="H3399" s="119"/>
      <c r="I3399" s="119"/>
      <c r="J3399" s="119"/>
      <c r="K3399" s="736"/>
      <c r="L3399" s="737"/>
      <c r="M3399" s="120"/>
    </row>
    <row r="3400" spans="1:13" s="10" customFormat="1" thickBot="1">
      <c r="A3400" s="724" t="s">
        <v>44</v>
      </c>
      <c r="B3400" s="725"/>
      <c r="C3400" s="725"/>
      <c r="D3400" s="725"/>
      <c r="E3400" s="725"/>
      <c r="F3400" s="725"/>
      <c r="G3400" s="725"/>
      <c r="H3400" s="750"/>
      <c r="I3400" s="750"/>
      <c r="J3400" s="750"/>
      <c r="K3400" s="750"/>
      <c r="L3400" s="751"/>
      <c r="M3400" s="121">
        <f>SUM(M3397:M3399)</f>
        <v>208000.17338464604</v>
      </c>
    </row>
    <row r="3401" spans="1:13" s="27" customFormat="1" ht="13.5" thickBot="1">
      <c r="A3401" s="63"/>
      <c r="B3401" s="64"/>
      <c r="C3401" s="64"/>
      <c r="D3401" s="64"/>
      <c r="E3401" s="64"/>
      <c r="F3401" s="64"/>
      <c r="G3401" s="64"/>
      <c r="H3401" s="64"/>
      <c r="I3401" s="64"/>
      <c r="J3401" s="64"/>
      <c r="K3401" s="64"/>
      <c r="L3401" s="64"/>
      <c r="M3401" s="65"/>
    </row>
    <row r="3402" spans="1:13" s="10" customFormat="1" thickBot="1">
      <c r="A3402" s="724" t="s">
        <v>61</v>
      </c>
      <c r="B3402" s="725"/>
      <c r="C3402" s="725"/>
      <c r="D3402" s="725"/>
      <c r="E3402" s="725"/>
      <c r="F3402" s="725"/>
      <c r="G3402" s="725"/>
      <c r="H3402" s="725"/>
      <c r="I3402" s="725"/>
      <c r="J3402" s="725"/>
      <c r="K3402" s="725"/>
      <c r="L3402" s="726"/>
      <c r="M3402" s="127">
        <f>M3372+M3386+M3393+M3400</f>
        <v>1650000.0001863907</v>
      </c>
    </row>
    <row r="3403" spans="1:13" s="27" customFormat="1" ht="12.75">
      <c r="A3403" s="63"/>
      <c r="B3403" s="64"/>
      <c r="C3403" s="64"/>
      <c r="D3403" s="64"/>
      <c r="E3403" s="64"/>
      <c r="F3403" s="64"/>
      <c r="G3403" s="64"/>
      <c r="H3403" s="64"/>
      <c r="I3403" s="64"/>
      <c r="J3403" s="64"/>
      <c r="K3403" s="64"/>
      <c r="L3403" s="64"/>
      <c r="M3403" s="65"/>
    </row>
    <row r="3404" spans="1:13" s="10" customFormat="1" thickBot="1">
      <c r="A3404" s="91" t="s">
        <v>62</v>
      </c>
      <c r="B3404" s="92"/>
      <c r="C3404" s="92"/>
      <c r="D3404" s="92"/>
      <c r="E3404" s="92"/>
      <c r="F3404" s="92"/>
      <c r="G3404" s="92"/>
      <c r="H3404" s="92"/>
      <c r="I3404" s="92"/>
      <c r="J3404" s="92"/>
      <c r="K3404" s="92"/>
      <c r="L3404" s="92"/>
      <c r="M3404" s="93"/>
    </row>
    <row r="3405" spans="1:13" s="10" customFormat="1" ht="15.75">
      <c r="A3405" s="752" t="s">
        <v>63</v>
      </c>
      <c r="B3405" s="753"/>
      <c r="C3405" s="753"/>
      <c r="D3405" s="753"/>
      <c r="E3405" s="753"/>
      <c r="F3405" s="753"/>
      <c r="G3405" s="753"/>
      <c r="H3405" s="183"/>
      <c r="I3405" s="184"/>
      <c r="J3405" s="128" t="s">
        <v>64</v>
      </c>
      <c r="K3405" s="754" t="s">
        <v>65</v>
      </c>
      <c r="L3405" s="755"/>
      <c r="M3405" s="129"/>
    </row>
    <row r="3406" spans="1:13" s="10" customFormat="1" ht="15.75">
      <c r="A3406" s="718" t="s">
        <v>66</v>
      </c>
      <c r="B3406" s="719"/>
      <c r="C3406" s="719"/>
      <c r="D3406" s="719"/>
      <c r="E3406" s="719"/>
      <c r="F3406" s="719"/>
      <c r="G3406" s="719"/>
      <c r="H3406" s="130"/>
      <c r="I3406" s="131"/>
      <c r="J3406" s="132">
        <v>0.25</v>
      </c>
      <c r="K3406" s="720">
        <f>M3402*J3406</f>
        <v>412500.00004659768</v>
      </c>
      <c r="L3406" s="721"/>
      <c r="M3406" s="133"/>
    </row>
    <row r="3407" spans="1:13" s="10" customFormat="1" ht="15.75">
      <c r="A3407" s="134" t="s">
        <v>67</v>
      </c>
      <c r="B3407" s="135"/>
      <c r="C3407" s="135"/>
      <c r="D3407" s="135"/>
      <c r="E3407" s="135"/>
      <c r="F3407" s="135"/>
      <c r="G3407" s="135"/>
      <c r="H3407" s="130"/>
      <c r="I3407" s="131"/>
      <c r="J3407" s="132">
        <v>0</v>
      </c>
      <c r="K3407" s="720">
        <f>M3402*J3407</f>
        <v>0</v>
      </c>
      <c r="L3407" s="721"/>
      <c r="M3407" s="133"/>
    </row>
    <row r="3408" spans="1:13" s="10" customFormat="1" thickBot="1">
      <c r="A3408" s="136" t="s">
        <v>68</v>
      </c>
      <c r="B3408" s="137"/>
      <c r="C3408" s="137"/>
      <c r="D3408" s="137"/>
      <c r="E3408" s="137"/>
      <c r="F3408" s="137"/>
      <c r="G3408" s="137"/>
      <c r="H3408" s="138"/>
      <c r="I3408" s="139"/>
      <c r="J3408" s="140">
        <v>0.05</v>
      </c>
      <c r="K3408" s="722">
        <f>M3402*J3408</f>
        <v>82500.000009319541</v>
      </c>
      <c r="L3408" s="723"/>
      <c r="M3408" s="133"/>
    </row>
    <row r="3409" spans="1:13" s="10" customFormat="1" thickBot="1">
      <c r="A3409" s="724" t="s">
        <v>44</v>
      </c>
      <c r="B3409" s="725"/>
      <c r="C3409" s="725"/>
      <c r="D3409" s="725"/>
      <c r="E3409" s="725"/>
      <c r="F3409" s="725"/>
      <c r="G3409" s="725"/>
      <c r="H3409" s="725"/>
      <c r="I3409" s="725"/>
      <c r="J3409" s="725"/>
      <c r="K3409" s="725"/>
      <c r="L3409" s="726"/>
      <c r="M3409" s="141">
        <f>K3406+K3407+K3408</f>
        <v>495000.00005591719</v>
      </c>
    </row>
    <row r="3410" spans="1:13" s="27" customFormat="1" ht="13.5" thickBot="1">
      <c r="A3410" s="63"/>
      <c r="B3410" s="64"/>
      <c r="C3410" s="64"/>
      <c r="D3410" s="64"/>
      <c r="E3410" s="64"/>
      <c r="F3410" s="64"/>
      <c r="G3410" s="64"/>
      <c r="H3410" s="64"/>
      <c r="I3410" s="64"/>
      <c r="J3410" s="64"/>
      <c r="K3410" s="64"/>
      <c r="L3410" s="64"/>
      <c r="M3410" s="65"/>
    </row>
    <row r="3411" spans="1:13" s="10" customFormat="1" thickBot="1">
      <c r="A3411" s="724" t="s">
        <v>69</v>
      </c>
      <c r="B3411" s="725"/>
      <c r="C3411" s="725"/>
      <c r="D3411" s="725"/>
      <c r="E3411" s="725"/>
      <c r="F3411" s="725"/>
      <c r="G3411" s="725"/>
      <c r="H3411" s="725"/>
      <c r="I3411" s="725"/>
      <c r="J3411" s="725"/>
      <c r="K3411" s="725"/>
      <c r="L3411" s="726"/>
      <c r="M3411" s="142">
        <f>M3402+M3409</f>
        <v>2145000.0002423078</v>
      </c>
    </row>
    <row r="3412" spans="1:13" s="10" customFormat="1" ht="15.75">
      <c r="A3412" s="143"/>
      <c r="B3412" s="144"/>
      <c r="C3412" s="144"/>
      <c r="D3412" s="144"/>
      <c r="E3412" s="144"/>
      <c r="F3412" s="144"/>
      <c r="G3412" s="144"/>
      <c r="H3412" s="144"/>
      <c r="I3412" s="144"/>
      <c r="J3412" s="144"/>
      <c r="K3412" s="144"/>
      <c r="L3412" s="144"/>
      <c r="M3412" s="145"/>
    </row>
    <row r="3413" spans="1:13" s="10" customFormat="1" ht="15.75">
      <c r="A3413" s="146"/>
      <c r="B3413" s="35"/>
      <c r="C3413" s="35"/>
      <c r="D3413" s="35"/>
      <c r="E3413" s="35"/>
      <c r="F3413" s="35"/>
      <c r="G3413" s="35"/>
      <c r="H3413" s="35"/>
      <c r="I3413" s="35"/>
      <c r="J3413" s="35"/>
      <c r="K3413" s="35"/>
      <c r="L3413" s="35"/>
      <c r="M3413" s="37"/>
    </row>
    <row r="3414" spans="1:13" s="10" customFormat="1" ht="15.75">
      <c r="A3414" s="146"/>
      <c r="B3414" s="35"/>
      <c r="C3414" s="35"/>
      <c r="D3414" s="46" t="s">
        <v>70</v>
      </c>
      <c r="E3414" s="46"/>
      <c r="F3414" s="46"/>
      <c r="G3414" s="46"/>
      <c r="H3414" s="46"/>
      <c r="I3414" s="46"/>
      <c r="J3414" s="35"/>
      <c r="K3414" s="35"/>
      <c r="L3414" s="35"/>
      <c r="M3414" s="37"/>
    </row>
    <row r="3415" spans="1:13" s="10" customFormat="1" ht="15.75">
      <c r="A3415" s="146"/>
      <c r="B3415" s="35"/>
      <c r="C3415" s="35"/>
      <c r="D3415" s="35" t="s">
        <v>71</v>
      </c>
      <c r="E3415" s="35"/>
      <c r="F3415" s="35"/>
      <c r="G3415" s="35"/>
      <c r="H3415" s="35"/>
      <c r="I3415" s="35"/>
      <c r="J3415" s="35"/>
      <c r="K3415" s="35"/>
      <c r="L3415" s="35"/>
      <c r="M3415" s="37"/>
    </row>
    <row r="3416" spans="1:13" s="10" customFormat="1" ht="15.75">
      <c r="A3416" s="146"/>
      <c r="B3416" s="35"/>
      <c r="C3416" s="35"/>
      <c r="D3416" s="35" t="s">
        <v>72</v>
      </c>
      <c r="E3416" s="35"/>
      <c r="F3416" s="35"/>
      <c r="G3416" s="35"/>
      <c r="H3416" s="35"/>
      <c r="I3416" s="35"/>
      <c r="J3416" s="35"/>
      <c r="K3416" s="35"/>
      <c r="L3416" s="35"/>
      <c r="M3416" s="37"/>
    </row>
    <row r="3417" spans="1:13" s="10" customFormat="1" ht="15.75">
      <c r="A3417" s="146"/>
      <c r="B3417" s="35"/>
      <c r="C3417" s="35"/>
      <c r="D3417" s="35" t="s">
        <v>73</v>
      </c>
      <c r="E3417" s="35"/>
      <c r="F3417" s="35"/>
      <c r="G3417" s="35"/>
      <c r="H3417" s="35"/>
      <c r="I3417" s="35"/>
      <c r="J3417" s="35"/>
      <c r="K3417" s="35"/>
      <c r="L3417" s="35"/>
      <c r="M3417" s="37"/>
    </row>
    <row r="3418" spans="1:13" s="27" customFormat="1" ht="13.5" thickBot="1">
      <c r="A3418" s="147"/>
      <c r="B3418" s="148"/>
      <c r="C3418" s="148"/>
      <c r="D3418" s="148"/>
      <c r="E3418" s="148" t="s">
        <v>74</v>
      </c>
      <c r="F3418" s="148"/>
      <c r="G3418" s="148"/>
      <c r="H3418" s="148"/>
      <c r="I3418" s="148"/>
      <c r="J3418" s="148"/>
      <c r="K3418" s="148"/>
      <c r="L3418" s="148"/>
      <c r="M3418" s="149"/>
    </row>
    <row r="3419" spans="1:13" s="10" customFormat="1" ht="15.75">
      <c r="A3419" s="150" t="s">
        <v>75</v>
      </c>
      <c r="B3419" s="151"/>
      <c r="C3419" s="151"/>
      <c r="D3419" s="151"/>
      <c r="E3419" s="151"/>
      <c r="F3419" s="151"/>
      <c r="G3419" s="151"/>
      <c r="H3419" s="151"/>
      <c r="I3419" s="151"/>
      <c r="J3419" s="151"/>
      <c r="K3419" s="151"/>
      <c r="L3419" s="151"/>
      <c r="M3419" s="152"/>
    </row>
    <row r="3420" spans="1:13" s="10" customFormat="1" ht="15.75">
      <c r="A3420" s="153"/>
      <c r="B3420" s="154"/>
      <c r="C3420" s="154"/>
      <c r="D3420" s="154"/>
      <c r="E3420" s="154"/>
      <c r="F3420" s="154"/>
      <c r="G3420" s="154"/>
      <c r="H3420" s="154"/>
      <c r="I3420" s="154"/>
      <c r="J3420" s="154"/>
      <c r="K3420" s="154"/>
      <c r="L3420" s="154"/>
      <c r="M3420" s="155"/>
    </row>
    <row r="3421" spans="1:13" s="10" customFormat="1" ht="15.75">
      <c r="A3421" s="153"/>
      <c r="B3421" s="154"/>
      <c r="C3421" s="154"/>
      <c r="D3421" s="154"/>
      <c r="E3421" s="154"/>
      <c r="F3421" s="154"/>
      <c r="G3421" s="154"/>
      <c r="H3421" s="154"/>
      <c r="I3421" s="154"/>
      <c r="J3421" s="154"/>
      <c r="K3421" s="154"/>
      <c r="L3421" s="154"/>
      <c r="M3421" s="155"/>
    </row>
    <row r="3422" spans="1:13" s="10" customFormat="1" ht="15.75">
      <c r="A3422" s="153"/>
      <c r="B3422" s="154"/>
      <c r="C3422" s="154"/>
      <c r="D3422" s="154"/>
      <c r="E3422" s="154"/>
      <c r="F3422" s="154"/>
      <c r="G3422" s="154"/>
      <c r="H3422" s="154"/>
      <c r="I3422" s="154"/>
      <c r="J3422" s="154"/>
      <c r="K3422" s="154"/>
      <c r="L3422" s="154"/>
      <c r="M3422" s="155"/>
    </row>
    <row r="3423" spans="1:13" s="10" customFormat="1" thickBot="1">
      <c r="A3423" s="156"/>
      <c r="B3423" s="157"/>
      <c r="C3423" s="157"/>
      <c r="D3423" s="157"/>
      <c r="E3423" s="157"/>
      <c r="F3423" s="157"/>
      <c r="G3423" s="157"/>
      <c r="H3423" s="157"/>
      <c r="I3423" s="157"/>
      <c r="J3423" s="157"/>
      <c r="K3423" s="157"/>
      <c r="L3423" s="157"/>
      <c r="M3423" s="158"/>
    </row>
    <row r="3424" spans="1:13" s="27" customFormat="1" ht="12.75">
      <c r="A3424" s="147"/>
      <c r="B3424" s="148"/>
      <c r="C3424" s="148"/>
      <c r="D3424" s="148"/>
      <c r="E3424" s="148"/>
      <c r="F3424" s="148"/>
      <c r="G3424" s="148"/>
      <c r="H3424" s="148"/>
      <c r="I3424" s="148"/>
      <c r="J3424" s="148"/>
      <c r="K3424" s="148"/>
      <c r="L3424" s="148"/>
      <c r="M3424" s="149"/>
    </row>
    <row r="3425" spans="1:13" s="10" customFormat="1" ht="15.75">
      <c r="A3425" s="159" t="s">
        <v>76</v>
      </c>
      <c r="B3425" s="55"/>
      <c r="C3425" s="55"/>
      <c r="D3425" s="55"/>
      <c r="E3425" s="55"/>
      <c r="F3425" s="55"/>
      <c r="G3425" s="55"/>
      <c r="H3425" s="55"/>
      <c r="I3425" s="55"/>
      <c r="J3425" s="55"/>
      <c r="K3425" s="55"/>
      <c r="L3425" s="55"/>
      <c r="M3425" s="58"/>
    </row>
    <row r="3426" spans="1:13" s="10" customFormat="1" ht="15.75">
      <c r="A3426" s="708" t="s">
        <v>77</v>
      </c>
      <c r="B3426" s="709"/>
      <c r="C3426" s="709"/>
      <c r="D3426" s="709"/>
      <c r="E3426" s="709"/>
      <c r="F3426" s="709"/>
      <c r="G3426" s="709"/>
      <c r="H3426" s="709"/>
      <c r="I3426" s="709"/>
      <c r="J3426" s="709"/>
      <c r="K3426" s="709"/>
      <c r="L3426" s="709"/>
      <c r="M3426" s="710"/>
    </row>
    <row r="3427" spans="1:13" s="10" customFormat="1" ht="15.75">
      <c r="A3427" s="708"/>
      <c r="B3427" s="709"/>
      <c r="C3427" s="709"/>
      <c r="D3427" s="709"/>
      <c r="E3427" s="709"/>
      <c r="F3427" s="709"/>
      <c r="G3427" s="709"/>
      <c r="H3427" s="709"/>
      <c r="I3427" s="709"/>
      <c r="J3427" s="709"/>
      <c r="K3427" s="709"/>
      <c r="L3427" s="709"/>
      <c r="M3427" s="710"/>
    </row>
    <row r="3428" spans="1:13" s="10" customFormat="1" ht="15.75">
      <c r="A3428" s="711" t="s">
        <v>78</v>
      </c>
      <c r="B3428" s="712"/>
      <c r="C3428" s="712"/>
      <c r="D3428" s="712"/>
      <c r="E3428" s="712"/>
      <c r="F3428" s="712"/>
      <c r="G3428" s="712"/>
      <c r="H3428" s="712"/>
      <c r="I3428" s="712"/>
      <c r="J3428" s="712"/>
      <c r="K3428" s="712"/>
      <c r="L3428" s="712"/>
      <c r="M3428" s="713"/>
    </row>
    <row r="3429" spans="1:13" s="10" customFormat="1" ht="15.75">
      <c r="A3429" s="711"/>
      <c r="B3429" s="712"/>
      <c r="C3429" s="712"/>
      <c r="D3429" s="712"/>
      <c r="E3429" s="712"/>
      <c r="F3429" s="712"/>
      <c r="G3429" s="712"/>
      <c r="H3429" s="712"/>
      <c r="I3429" s="712"/>
      <c r="J3429" s="712"/>
      <c r="K3429" s="712"/>
      <c r="L3429" s="712"/>
      <c r="M3429" s="713"/>
    </row>
    <row r="3430" spans="1:13" s="10" customFormat="1" ht="15.75">
      <c r="A3430" s="178"/>
      <c r="B3430" s="179"/>
      <c r="C3430" s="179"/>
      <c r="D3430" s="179"/>
      <c r="E3430" s="179"/>
      <c r="F3430" s="179"/>
      <c r="G3430" s="179"/>
      <c r="H3430" s="179"/>
      <c r="I3430" s="179"/>
      <c r="J3430" s="179"/>
      <c r="K3430" s="179"/>
      <c r="L3430" s="179"/>
      <c r="M3430" s="180"/>
    </row>
    <row r="3431" spans="1:13" s="10" customFormat="1" ht="15.75">
      <c r="A3431" s="159"/>
      <c r="B3431" s="55"/>
      <c r="C3431" s="55"/>
      <c r="D3431" s="55"/>
      <c r="E3431" s="55"/>
      <c r="F3431" s="55"/>
      <c r="G3431" s="55"/>
      <c r="H3431" s="55"/>
      <c r="I3431" s="55"/>
      <c r="J3431" s="55"/>
      <c r="K3431" s="55"/>
      <c r="L3431" s="55"/>
      <c r="M3431" s="58"/>
    </row>
    <row r="3432" spans="1:13" s="10" customFormat="1" ht="15.75">
      <c r="A3432" s="146"/>
      <c r="B3432" s="35"/>
      <c r="C3432" s="35"/>
      <c r="D3432" s="35" t="s">
        <v>70</v>
      </c>
      <c r="E3432" s="46"/>
      <c r="F3432" s="46"/>
      <c r="G3432" s="35"/>
      <c r="H3432" s="35"/>
      <c r="I3432" s="35"/>
      <c r="J3432" s="35"/>
      <c r="K3432" s="35"/>
      <c r="L3432" s="35"/>
      <c r="M3432" s="37"/>
    </row>
    <row r="3433" spans="1:13" s="10" customFormat="1" ht="15.75">
      <c r="A3433" s="146"/>
      <c r="B3433" s="35"/>
      <c r="C3433" s="35"/>
      <c r="D3433" s="160" t="s">
        <v>71</v>
      </c>
      <c r="E3433" s="35"/>
      <c r="F3433" s="35"/>
      <c r="G3433" s="160"/>
      <c r="H3433" s="160"/>
      <c r="I3433" s="160"/>
      <c r="J3433" s="35"/>
      <c r="K3433" s="35"/>
      <c r="L3433" s="35"/>
      <c r="M3433" s="37"/>
    </row>
    <row r="3434" spans="1:13" s="10" customFormat="1" ht="15.75">
      <c r="A3434" s="146"/>
      <c r="B3434" s="35"/>
      <c r="C3434" s="35"/>
      <c r="D3434" s="161" t="s">
        <v>79</v>
      </c>
      <c r="E3434" s="35"/>
      <c r="F3434" s="35"/>
      <c r="G3434" s="161"/>
      <c r="H3434" s="161"/>
      <c r="I3434" s="161"/>
      <c r="J3434" s="35"/>
      <c r="K3434" s="35"/>
      <c r="L3434" s="35"/>
      <c r="M3434" s="37"/>
    </row>
    <row r="3435" spans="1:13" s="10" customFormat="1" ht="15.75">
      <c r="A3435" s="162"/>
      <c r="B3435" s="55"/>
      <c r="C3435" s="55"/>
      <c r="D3435" s="35" t="s">
        <v>73</v>
      </c>
      <c r="E3435" s="35"/>
      <c r="F3435" s="35"/>
      <c r="G3435" s="35"/>
      <c r="H3435" s="35"/>
      <c r="I3435" s="35"/>
      <c r="J3435" s="55"/>
      <c r="K3435" s="55"/>
      <c r="L3435" s="55"/>
      <c r="M3435" s="58"/>
    </row>
    <row r="3436" spans="1:13" s="27" customFormat="1" ht="12.75">
      <c r="A3436" s="163"/>
      <c r="B3436" s="50"/>
      <c r="C3436" s="50"/>
      <c r="D3436" s="50"/>
      <c r="E3436" s="148"/>
      <c r="F3436" s="148"/>
      <c r="G3436" s="148"/>
      <c r="H3436" s="148"/>
      <c r="I3436" s="148"/>
      <c r="J3436" s="50"/>
      <c r="K3436" s="50"/>
      <c r="L3436" s="50"/>
      <c r="M3436" s="51"/>
    </row>
    <row r="3437" spans="1:13" s="167" customFormat="1" ht="12.75">
      <c r="A3437" s="164" t="s">
        <v>80</v>
      </c>
      <c r="B3437" s="165"/>
      <c r="C3437" s="165"/>
      <c r="D3437" s="166"/>
      <c r="E3437" s="166"/>
      <c r="F3437" s="166"/>
      <c r="G3437" s="166"/>
      <c r="H3437" s="166"/>
      <c r="I3437" s="714"/>
      <c r="J3437" s="714"/>
      <c r="K3437" s="714"/>
      <c r="L3437" s="714"/>
      <c r="M3437" s="715"/>
    </row>
    <row r="3438" spans="1:13" s="167" customFormat="1" ht="13.5" thickBot="1">
      <c r="A3438" s="168" t="s">
        <v>81</v>
      </c>
      <c r="B3438" s="169"/>
      <c r="C3438" s="169"/>
      <c r="D3438" s="170"/>
      <c r="E3438" s="170"/>
      <c r="F3438" s="170"/>
      <c r="G3438" s="170"/>
      <c r="H3438" s="170"/>
      <c r="I3438" s="716"/>
      <c r="J3438" s="716"/>
      <c r="K3438" s="716"/>
      <c r="L3438" s="716"/>
      <c r="M3438" s="717"/>
    </row>
    <row r="3439" spans="1:13">
      <c r="A3439" s="803"/>
      <c r="B3439" s="804"/>
      <c r="C3439" s="809"/>
      <c r="D3439" s="809"/>
      <c r="E3439" s="809"/>
      <c r="F3439" s="809"/>
      <c r="G3439" s="809"/>
      <c r="H3439" s="809"/>
      <c r="I3439" s="810"/>
      <c r="J3439" s="811" t="s">
        <v>7</v>
      </c>
      <c r="K3439" s="813"/>
      <c r="L3439" s="814"/>
      <c r="M3439" s="815"/>
    </row>
    <row r="3440" spans="1:13">
      <c r="A3440" s="805"/>
      <c r="B3440" s="806"/>
      <c r="C3440" s="819" t="s">
        <v>8</v>
      </c>
      <c r="D3440" s="819"/>
      <c r="E3440" s="819"/>
      <c r="F3440" s="819"/>
      <c r="G3440" s="819"/>
      <c r="H3440" s="819"/>
      <c r="I3440" s="820"/>
      <c r="J3440" s="812"/>
      <c r="K3440" s="816"/>
      <c r="L3440" s="817"/>
      <c r="M3440" s="818"/>
    </row>
    <row r="3441" spans="1:13">
      <c r="A3441" s="805"/>
      <c r="B3441" s="806"/>
      <c r="C3441" s="819" t="s">
        <v>0</v>
      </c>
      <c r="D3441" s="819"/>
      <c r="E3441" s="819"/>
      <c r="F3441" s="819"/>
      <c r="G3441" s="819"/>
      <c r="H3441" s="819"/>
      <c r="I3441" s="820"/>
      <c r="J3441" s="821" t="s">
        <v>9</v>
      </c>
      <c r="K3441" s="833"/>
      <c r="L3441" s="834"/>
      <c r="M3441" s="835"/>
    </row>
    <row r="3442" spans="1:13">
      <c r="A3442" s="805"/>
      <c r="B3442" s="806"/>
      <c r="C3442" s="819" t="s">
        <v>10</v>
      </c>
      <c r="D3442" s="819"/>
      <c r="E3442" s="819"/>
      <c r="F3442" s="819"/>
      <c r="G3442" s="819"/>
      <c r="H3442" s="819"/>
      <c r="I3442" s="820"/>
      <c r="J3442" s="822"/>
      <c r="K3442" s="836"/>
      <c r="L3442" s="837"/>
      <c r="M3442" s="838"/>
    </row>
    <row r="3443" spans="1:13">
      <c r="A3443" s="805"/>
      <c r="B3443" s="806"/>
      <c r="C3443" s="819" t="s">
        <v>11</v>
      </c>
      <c r="D3443" s="819"/>
      <c r="E3443" s="819"/>
      <c r="F3443" s="819"/>
      <c r="G3443" s="819"/>
      <c r="H3443" s="819"/>
      <c r="I3443" s="820"/>
      <c r="J3443" s="821" t="s">
        <v>12</v>
      </c>
      <c r="K3443" s="840"/>
      <c r="L3443" s="840" t="s">
        <v>13</v>
      </c>
      <c r="M3443" s="842"/>
    </row>
    <row r="3444" spans="1:13" ht="17.25" thickBot="1">
      <c r="A3444" s="807"/>
      <c r="B3444" s="808"/>
      <c r="C3444" s="2"/>
      <c r="D3444" s="2"/>
      <c r="E3444" s="2"/>
      <c r="F3444" s="2"/>
      <c r="G3444" s="2"/>
      <c r="H3444" s="2"/>
      <c r="I3444" s="3"/>
      <c r="J3444" s="839"/>
      <c r="K3444" s="841"/>
      <c r="L3444" s="841"/>
      <c r="M3444" s="843"/>
    </row>
    <row r="3445" spans="1:13" s="10" customFormat="1" ht="15.75">
      <c r="A3445" s="4"/>
      <c r="B3445" s="5"/>
      <c r="C3445" s="5"/>
      <c r="D3445" s="5"/>
      <c r="E3445" s="5"/>
      <c r="F3445" s="5"/>
      <c r="G3445" s="6"/>
      <c r="H3445" s="5"/>
      <c r="I3445" s="5"/>
      <c r="J3445" s="7" t="s">
        <v>14</v>
      </c>
      <c r="K3445" s="8"/>
      <c r="L3445" s="8"/>
      <c r="M3445" s="9"/>
    </row>
    <row r="3446" spans="1:13" s="10" customFormat="1" ht="15.75">
      <c r="A3446" s="11"/>
      <c r="B3446" s="12"/>
      <c r="C3446" s="12"/>
      <c r="D3446" s="12"/>
      <c r="E3446" s="12"/>
      <c r="F3446" s="12"/>
      <c r="G3446" s="13"/>
      <c r="H3446" s="12"/>
      <c r="I3446" s="12"/>
      <c r="J3446" s="14"/>
      <c r="K3446" s="15" t="s">
        <v>15</v>
      </c>
      <c r="L3446" s="15" t="s">
        <v>16</v>
      </c>
      <c r="M3446" s="16" t="s">
        <v>17</v>
      </c>
    </row>
    <row r="3447" spans="1:13" s="10" customFormat="1" ht="15.75">
      <c r="A3447" s="823" t="s">
        <v>18</v>
      </c>
      <c r="B3447" s="824"/>
      <c r="C3447" s="824"/>
      <c r="D3447" s="824"/>
      <c r="E3447" s="12" t="s">
        <v>19</v>
      </c>
      <c r="F3447" s="12"/>
      <c r="G3447" s="17"/>
      <c r="H3447" s="825" t="s">
        <v>20</v>
      </c>
      <c r="I3447" s="825"/>
      <c r="J3447" s="18" t="s">
        <v>19</v>
      </c>
      <c r="K3447" s="15"/>
      <c r="L3447" s="15"/>
      <c r="M3447" s="16"/>
    </row>
    <row r="3448" spans="1:13" s="10" customFormat="1" ht="15.75">
      <c r="A3448" s="19" t="s">
        <v>21</v>
      </c>
      <c r="B3448" s="20"/>
      <c r="C3448" s="826"/>
      <c r="D3448" s="826"/>
      <c r="E3448" s="187"/>
      <c r="F3448" s="21"/>
      <c r="G3448" s="20"/>
      <c r="H3448" s="17"/>
      <c r="I3448" s="22" t="s">
        <v>22</v>
      </c>
      <c r="J3448" s="23"/>
      <c r="K3448" s="187"/>
      <c r="L3448" s="187"/>
      <c r="M3448" s="24"/>
    </row>
    <row r="3449" spans="1:13" s="27" customFormat="1" ht="13.5" thickBot="1">
      <c r="A3449" s="25"/>
      <c r="B3449" s="26"/>
      <c r="C3449" s="188"/>
      <c r="D3449" s="188"/>
      <c r="E3449" s="188"/>
      <c r="F3449" s="188"/>
      <c r="G3449" s="26"/>
      <c r="H3449" s="188"/>
      <c r="I3449" s="26"/>
      <c r="J3449" s="188"/>
      <c r="K3449" s="827"/>
      <c r="L3449" s="827"/>
      <c r="M3449" s="828"/>
    </row>
    <row r="3450" spans="1:13" s="27" customFormat="1" ht="12.75">
      <c r="A3450" s="28"/>
      <c r="B3450" s="29"/>
      <c r="C3450" s="29"/>
      <c r="D3450" s="29"/>
      <c r="E3450" s="29"/>
      <c r="F3450" s="29"/>
      <c r="G3450" s="29"/>
      <c r="H3450" s="29"/>
      <c r="I3450" s="29"/>
      <c r="J3450" s="29"/>
      <c r="K3450" s="29"/>
      <c r="L3450" s="29"/>
      <c r="M3450" s="30"/>
    </row>
    <row r="3451" spans="1:13" s="10" customFormat="1" ht="15.75">
      <c r="A3451" s="31" t="s">
        <v>23</v>
      </c>
      <c r="B3451" s="32"/>
      <c r="C3451" s="33" t="s">
        <v>13</v>
      </c>
      <c r="D3451" s="34"/>
      <c r="E3451" s="35"/>
      <c r="F3451" s="35"/>
      <c r="G3451" s="36"/>
      <c r="H3451" s="36"/>
      <c r="I3451" s="36"/>
      <c r="J3451" s="36"/>
      <c r="K3451" s="36"/>
      <c r="L3451" s="36"/>
      <c r="M3451" s="37"/>
    </row>
    <row r="3452" spans="1:13" s="10" customFormat="1" ht="15.75">
      <c r="A3452" s="38" t="s">
        <v>24</v>
      </c>
      <c r="B3452" s="39"/>
      <c r="C3452" s="829" t="e">
        <f>+C3347</f>
        <v>#REF!</v>
      </c>
      <c r="D3452" s="829"/>
      <c r="E3452" s="829"/>
      <c r="F3452" s="829"/>
      <c r="G3452" s="829"/>
      <c r="H3452" s="829"/>
      <c r="I3452" s="829"/>
      <c r="J3452" s="829"/>
      <c r="K3452" s="829"/>
      <c r="L3452" s="829"/>
      <c r="M3452" s="830"/>
    </row>
    <row r="3453" spans="1:13" s="10" customFormat="1" ht="15.75">
      <c r="A3453" s="38"/>
      <c r="B3453" s="39"/>
      <c r="C3453" s="829"/>
      <c r="D3453" s="829"/>
      <c r="E3453" s="829"/>
      <c r="F3453" s="829"/>
      <c r="G3453" s="829"/>
      <c r="H3453" s="829"/>
      <c r="I3453" s="829"/>
      <c r="J3453" s="829"/>
      <c r="K3453" s="829"/>
      <c r="L3453" s="829"/>
      <c r="M3453" s="830"/>
    </row>
    <row r="3454" spans="1:13" s="27" customFormat="1" ht="12.75">
      <c r="A3454" s="40"/>
      <c r="B3454" s="41"/>
      <c r="C3454" s="42"/>
      <c r="D3454" s="42"/>
      <c r="E3454" s="42"/>
      <c r="F3454" s="42"/>
      <c r="G3454" s="42"/>
      <c r="H3454" s="42"/>
      <c r="I3454" s="42"/>
      <c r="J3454" s="42"/>
      <c r="K3454" s="42"/>
      <c r="L3454" s="42"/>
      <c r="M3454" s="43"/>
    </row>
    <row r="3455" spans="1:13" s="10" customFormat="1" ht="15.75">
      <c r="A3455" s="38" t="s">
        <v>25</v>
      </c>
      <c r="B3455" s="44"/>
      <c r="C3455" s="45"/>
      <c r="D3455" s="45"/>
      <c r="E3455" s="45"/>
      <c r="F3455" s="45"/>
      <c r="G3455" s="45"/>
      <c r="H3455" s="46"/>
      <c r="I3455" s="33" t="s">
        <v>26</v>
      </c>
      <c r="J3455" s="45"/>
      <c r="K3455" s="45"/>
      <c r="L3455" s="45"/>
      <c r="M3455" s="47"/>
    </row>
    <row r="3456" spans="1:13" s="27" customFormat="1" ht="12.75">
      <c r="A3456" s="40"/>
      <c r="B3456" s="41"/>
      <c r="C3456" s="42"/>
      <c r="D3456" s="42"/>
      <c r="E3456" s="42"/>
      <c r="F3456" s="42"/>
      <c r="G3456" s="42"/>
      <c r="H3456" s="42"/>
      <c r="I3456" s="42"/>
      <c r="J3456" s="42"/>
      <c r="K3456" s="42"/>
      <c r="L3456" s="42"/>
      <c r="M3456" s="43"/>
    </row>
    <row r="3457" spans="1:13" s="10" customFormat="1" ht="15.75">
      <c r="A3457" s="38" t="s">
        <v>27</v>
      </c>
      <c r="B3457" s="44"/>
      <c r="C3457" s="48"/>
      <c r="D3457" s="48"/>
      <c r="E3457" s="48"/>
      <c r="F3457" s="48"/>
      <c r="G3457" s="48"/>
      <c r="H3457" s="48"/>
      <c r="I3457" s="48"/>
      <c r="J3457" s="48"/>
      <c r="K3457" s="48"/>
      <c r="L3457" s="48"/>
      <c r="M3457" s="49"/>
    </row>
    <row r="3458" spans="1:13" s="27" customFormat="1" ht="12.75">
      <c r="A3458" s="40"/>
      <c r="B3458" s="41"/>
      <c r="C3458" s="50"/>
      <c r="D3458" s="50"/>
      <c r="E3458" s="50"/>
      <c r="F3458" s="50"/>
      <c r="G3458" s="50"/>
      <c r="H3458" s="50"/>
      <c r="I3458" s="50"/>
      <c r="J3458" s="50"/>
      <c r="K3458" s="50"/>
      <c r="L3458" s="50"/>
      <c r="M3458" s="51"/>
    </row>
    <row r="3459" spans="1:13" s="10" customFormat="1" ht="15.75">
      <c r="A3459" s="38" t="s">
        <v>28</v>
      </c>
      <c r="B3459" s="44"/>
      <c r="C3459" s="48"/>
      <c r="D3459" s="48"/>
      <c r="E3459" s="48"/>
      <c r="F3459" s="48"/>
      <c r="G3459" s="48"/>
      <c r="H3459" s="48"/>
      <c r="I3459" s="48"/>
      <c r="J3459" s="52" t="s">
        <v>29</v>
      </c>
      <c r="K3459" s="53"/>
      <c r="L3459" s="52" t="s">
        <v>13</v>
      </c>
      <c r="M3459" s="54"/>
    </row>
    <row r="3460" spans="1:13" s="27" customFormat="1" ht="12.75">
      <c r="A3460" s="40"/>
      <c r="B3460" s="41"/>
      <c r="C3460" s="50"/>
      <c r="D3460" s="50"/>
      <c r="E3460" s="50"/>
      <c r="F3460" s="50"/>
      <c r="G3460" s="50"/>
      <c r="H3460" s="50"/>
      <c r="I3460" s="50"/>
      <c r="J3460" s="50"/>
      <c r="K3460" s="50"/>
      <c r="L3460" s="50"/>
      <c r="M3460" s="51"/>
    </row>
    <row r="3461" spans="1:13" s="10" customFormat="1" ht="15.75">
      <c r="A3461" s="38" t="s">
        <v>30</v>
      </c>
      <c r="B3461" s="39"/>
      <c r="C3461" s="55"/>
      <c r="D3461" s="55"/>
      <c r="E3461" s="56"/>
      <c r="F3461" s="57"/>
      <c r="G3461" s="46"/>
      <c r="H3461" s="48"/>
      <c r="I3461" s="48"/>
      <c r="J3461" s="35"/>
      <c r="K3461" s="55"/>
      <c r="L3461" s="55"/>
      <c r="M3461" s="58"/>
    </row>
    <row r="3462" spans="1:13" s="10" customFormat="1" ht="15.75">
      <c r="A3462" s="59"/>
      <c r="B3462" s="60"/>
      <c r="C3462" s="189"/>
      <c r="D3462" s="189"/>
      <c r="E3462" s="831" t="s">
        <v>31</v>
      </c>
      <c r="F3462" s="832"/>
      <c r="G3462" s="832"/>
      <c r="H3462" s="189" t="s">
        <v>16</v>
      </c>
      <c r="I3462" s="189" t="s">
        <v>17</v>
      </c>
      <c r="J3462" s="61"/>
      <c r="K3462" s="189"/>
      <c r="L3462" s="189"/>
      <c r="M3462" s="62"/>
    </row>
    <row r="3463" spans="1:13" s="10" customFormat="1" ht="15.75">
      <c r="A3463" s="786" t="s">
        <v>32</v>
      </c>
      <c r="B3463" s="787"/>
      <c r="C3463" s="787"/>
      <c r="D3463" s="787"/>
      <c r="E3463" s="787"/>
      <c r="F3463" s="787"/>
      <c r="G3463" s="787"/>
      <c r="H3463" s="787"/>
      <c r="I3463" s="787"/>
      <c r="J3463" s="787"/>
      <c r="K3463" s="787"/>
      <c r="L3463" s="787"/>
      <c r="M3463" s="788"/>
    </row>
    <row r="3464" spans="1:13" s="27" customFormat="1" ht="13.5" thickBot="1">
      <c r="A3464" s="63"/>
      <c r="B3464" s="64"/>
      <c r="C3464" s="64"/>
      <c r="D3464" s="64"/>
      <c r="E3464" s="64"/>
      <c r="F3464" s="64"/>
      <c r="G3464" s="64"/>
      <c r="H3464" s="64"/>
      <c r="I3464" s="64"/>
      <c r="J3464" s="64"/>
      <c r="K3464" s="64"/>
      <c r="L3464" s="64"/>
      <c r="M3464" s="65"/>
    </row>
    <row r="3465" spans="1:13" s="10" customFormat="1" ht="32.25" thickBot="1">
      <c r="A3465" s="66" t="s">
        <v>1</v>
      </c>
      <c r="B3465" s="789" t="s">
        <v>33</v>
      </c>
      <c r="C3465" s="790"/>
      <c r="D3465" s="790"/>
      <c r="E3465" s="790"/>
      <c r="F3465" s="790"/>
      <c r="G3465" s="790"/>
      <c r="H3465" s="790"/>
      <c r="I3465" s="67"/>
      <c r="J3465" s="68" t="s">
        <v>34</v>
      </c>
      <c r="K3465" s="791" t="s">
        <v>35</v>
      </c>
      <c r="L3465" s="792"/>
      <c r="M3465" s="66" t="s">
        <v>36</v>
      </c>
    </row>
    <row r="3466" spans="1:13" s="10" customFormat="1" ht="33" customHeight="1" thickBot="1">
      <c r="A3466" s="69"/>
      <c r="B3466" s="793" t="e">
        <f>+#REF!</f>
        <v>#REF!</v>
      </c>
      <c r="C3466" s="794"/>
      <c r="D3466" s="794"/>
      <c r="E3466" s="794"/>
      <c r="F3466" s="794"/>
      <c r="G3466" s="794"/>
      <c r="H3466" s="794"/>
      <c r="I3466" s="795"/>
      <c r="J3466" s="193"/>
      <c r="K3466" s="796" t="s">
        <v>103</v>
      </c>
      <c r="L3466" s="797"/>
      <c r="M3466" s="71" t="e">
        <f>+#REF!</f>
        <v>#REF!</v>
      </c>
    </row>
    <row r="3467" spans="1:13" s="10" customFormat="1" ht="15.75">
      <c r="A3467" s="72"/>
      <c r="B3467" s="73"/>
      <c r="C3467" s="73"/>
      <c r="D3467" s="73"/>
      <c r="E3467" s="73"/>
      <c r="F3467" s="73"/>
      <c r="G3467" s="73"/>
      <c r="H3467" s="73"/>
      <c r="I3467" s="73"/>
      <c r="J3467" s="73"/>
      <c r="K3467" s="73"/>
      <c r="L3467" s="73"/>
      <c r="M3467" s="74"/>
    </row>
    <row r="3468" spans="1:13" s="10" customFormat="1" thickBot="1">
      <c r="A3468" s="75" t="s">
        <v>37</v>
      </c>
      <c r="B3468" s="76"/>
      <c r="C3468" s="76"/>
      <c r="D3468" s="76"/>
      <c r="E3468" s="76"/>
      <c r="F3468" s="76"/>
      <c r="G3468" s="76"/>
      <c r="H3468" s="76"/>
      <c r="I3468" s="76"/>
      <c r="J3468" s="76"/>
      <c r="K3468" s="76"/>
      <c r="L3468" s="76"/>
      <c r="M3468" s="77"/>
    </row>
    <row r="3469" spans="1:13" s="10" customFormat="1" thickBot="1">
      <c r="A3469" s="798" t="s">
        <v>33</v>
      </c>
      <c r="B3469" s="799"/>
      <c r="C3469" s="799"/>
      <c r="D3469" s="799"/>
      <c r="E3469" s="799"/>
      <c r="F3469" s="799"/>
      <c r="G3469" s="800"/>
      <c r="H3469" s="801" t="s">
        <v>38</v>
      </c>
      <c r="I3469" s="800"/>
      <c r="J3469" s="78" t="s">
        <v>39</v>
      </c>
      <c r="K3469" s="801" t="s">
        <v>40</v>
      </c>
      <c r="L3469" s="800"/>
      <c r="M3469" s="79" t="s">
        <v>41</v>
      </c>
    </row>
    <row r="3470" spans="1:13" s="10" customFormat="1" ht="15.75">
      <c r="A3470" s="770" t="s">
        <v>42</v>
      </c>
      <c r="B3470" s="771"/>
      <c r="C3470" s="771"/>
      <c r="D3470" s="771"/>
      <c r="E3470" s="771"/>
      <c r="F3470" s="771"/>
      <c r="G3470" s="772"/>
      <c r="H3470" s="768" t="s">
        <v>6</v>
      </c>
      <c r="I3470" s="768"/>
      <c r="J3470" s="80">
        <v>437.5</v>
      </c>
      <c r="K3470" s="769">
        <v>7.9999999999999991</v>
      </c>
      <c r="L3470" s="769"/>
      <c r="M3470" s="81">
        <f t="shared" ref="M3470:M3475" si="41">+J3470*K3470</f>
        <v>3499.9999999999995</v>
      </c>
    </row>
    <row r="3471" spans="1:13" s="10" customFormat="1" ht="15.75">
      <c r="A3471" s="770"/>
      <c r="B3471" s="771"/>
      <c r="C3471" s="771"/>
      <c r="D3471" s="771"/>
      <c r="E3471" s="771"/>
      <c r="F3471" s="771"/>
      <c r="G3471" s="772"/>
      <c r="H3471" s="768"/>
      <c r="I3471" s="768"/>
      <c r="J3471" s="80"/>
      <c r="K3471" s="769"/>
      <c r="L3471" s="769"/>
      <c r="M3471" s="81">
        <f t="shared" si="41"/>
        <v>0</v>
      </c>
    </row>
    <row r="3472" spans="1:13" s="10" customFormat="1" ht="15.75">
      <c r="A3472" s="770"/>
      <c r="B3472" s="771"/>
      <c r="C3472" s="771"/>
      <c r="D3472" s="771"/>
      <c r="E3472" s="771"/>
      <c r="F3472" s="771"/>
      <c r="G3472" s="772"/>
      <c r="H3472" s="768"/>
      <c r="I3472" s="768"/>
      <c r="J3472" s="80"/>
      <c r="K3472" s="769"/>
      <c r="L3472" s="769"/>
      <c r="M3472" s="81">
        <f t="shared" si="41"/>
        <v>0</v>
      </c>
    </row>
    <row r="3473" spans="1:14" s="10" customFormat="1" ht="15.75">
      <c r="A3473" s="770"/>
      <c r="B3473" s="771"/>
      <c r="C3473" s="771"/>
      <c r="D3473" s="771"/>
      <c r="E3473" s="771"/>
      <c r="F3473" s="771"/>
      <c r="G3473" s="772"/>
      <c r="H3473" s="768"/>
      <c r="I3473" s="768"/>
      <c r="J3473" s="82"/>
      <c r="K3473" s="769"/>
      <c r="L3473" s="769"/>
      <c r="M3473" s="81">
        <f t="shared" si="41"/>
        <v>0</v>
      </c>
    </row>
    <row r="3474" spans="1:14" s="10" customFormat="1" ht="15.75">
      <c r="A3474" s="770"/>
      <c r="B3474" s="771"/>
      <c r="C3474" s="771"/>
      <c r="D3474" s="802"/>
      <c r="E3474" s="771"/>
      <c r="F3474" s="771"/>
      <c r="G3474" s="772"/>
      <c r="H3474" s="768"/>
      <c r="I3474" s="768"/>
      <c r="J3474" s="82"/>
      <c r="K3474" s="769"/>
      <c r="L3474" s="769"/>
      <c r="M3474" s="81">
        <f t="shared" si="41"/>
        <v>0</v>
      </c>
    </row>
    <row r="3475" spans="1:14" s="10" customFormat="1" ht="15.75">
      <c r="A3475" s="766"/>
      <c r="B3475" s="767"/>
      <c r="C3475" s="767"/>
      <c r="D3475" s="83"/>
      <c r="E3475" s="84"/>
      <c r="F3475" s="84"/>
      <c r="G3475" s="85"/>
      <c r="H3475" s="768"/>
      <c r="I3475" s="768"/>
      <c r="J3475" s="86"/>
      <c r="K3475" s="769"/>
      <c r="L3475" s="769"/>
      <c r="M3475" s="81">
        <f t="shared" si="41"/>
        <v>0</v>
      </c>
    </row>
    <row r="3476" spans="1:14" s="10" customFormat="1" thickBot="1">
      <c r="A3476" s="770" t="s">
        <v>43</v>
      </c>
      <c r="B3476" s="771"/>
      <c r="C3476" s="771"/>
      <c r="D3476" s="771"/>
      <c r="E3476" s="771"/>
      <c r="F3476" s="771"/>
      <c r="G3476" s="772"/>
      <c r="H3476" s="773"/>
      <c r="I3476" s="774"/>
      <c r="J3476" s="87"/>
      <c r="K3476" s="775">
        <v>0.05</v>
      </c>
      <c r="L3476" s="776"/>
      <c r="M3476" s="88">
        <f>M3505*K3476</f>
        <v>1800</v>
      </c>
    </row>
    <row r="3477" spans="1:14" s="10" customFormat="1" thickBot="1">
      <c r="A3477" s="724" t="s">
        <v>44</v>
      </c>
      <c r="B3477" s="725"/>
      <c r="C3477" s="725"/>
      <c r="D3477" s="725"/>
      <c r="E3477" s="725"/>
      <c r="F3477" s="725"/>
      <c r="G3477" s="725"/>
      <c r="H3477" s="725"/>
      <c r="I3477" s="725"/>
      <c r="J3477" s="725"/>
      <c r="K3477" s="725"/>
      <c r="L3477" s="726"/>
      <c r="M3477" s="89">
        <f>SUM(M3470:M3476)</f>
        <v>5300</v>
      </c>
    </row>
    <row r="3478" spans="1:14" s="27" customFormat="1" ht="12.75">
      <c r="A3478" s="90"/>
      <c r="B3478" s="64"/>
      <c r="C3478" s="64"/>
      <c r="D3478" s="64"/>
      <c r="E3478" s="64"/>
      <c r="F3478" s="64"/>
      <c r="G3478" s="64"/>
      <c r="H3478" s="64"/>
      <c r="I3478" s="64"/>
      <c r="J3478" s="64"/>
      <c r="K3478" s="64"/>
      <c r="L3478" s="64"/>
      <c r="M3478" s="65"/>
    </row>
    <row r="3479" spans="1:14" s="10" customFormat="1" thickBot="1">
      <c r="A3479" s="91" t="s">
        <v>45</v>
      </c>
      <c r="B3479" s="92"/>
      <c r="C3479" s="92"/>
      <c r="D3479" s="92"/>
      <c r="E3479" s="92"/>
      <c r="F3479" s="92"/>
      <c r="G3479" s="92"/>
      <c r="H3479" s="92"/>
      <c r="I3479" s="92"/>
      <c r="J3479" s="92"/>
      <c r="K3479" s="92"/>
      <c r="L3479" s="92"/>
      <c r="M3479" s="93"/>
    </row>
    <row r="3480" spans="1:14" s="10" customFormat="1" ht="15.75">
      <c r="A3480" s="752" t="s">
        <v>33</v>
      </c>
      <c r="B3480" s="753"/>
      <c r="C3480" s="753"/>
      <c r="D3480" s="753"/>
      <c r="E3480" s="753"/>
      <c r="F3480" s="753"/>
      <c r="G3480" s="753"/>
      <c r="H3480" s="777"/>
      <c r="I3480" s="185" t="s">
        <v>35</v>
      </c>
      <c r="J3480" s="94" t="s">
        <v>36</v>
      </c>
      <c r="K3480" s="778" t="s">
        <v>46</v>
      </c>
      <c r="L3480" s="777"/>
      <c r="M3480" s="95" t="s">
        <v>41</v>
      </c>
    </row>
    <row r="3481" spans="1:14" s="10" customFormat="1" ht="15.75">
      <c r="A3481" s="186" t="s">
        <v>178</v>
      </c>
      <c r="B3481" s="96"/>
      <c r="C3481" s="96"/>
      <c r="D3481" s="96"/>
      <c r="E3481" s="96"/>
      <c r="F3481" s="96"/>
      <c r="G3481" s="96"/>
      <c r="H3481" s="97"/>
      <c r="I3481" s="53" t="s">
        <v>173</v>
      </c>
      <c r="J3481" s="98">
        <v>1</v>
      </c>
      <c r="K3481" s="846">
        <v>345000</v>
      </c>
      <c r="L3481" s="847">
        <v>1414949.8181325125</v>
      </c>
      <c r="M3481" s="101">
        <f>+J3481*K3481</f>
        <v>345000</v>
      </c>
      <c r="N3481" s="10">
        <f>2.54*56</f>
        <v>142.24</v>
      </c>
    </row>
    <row r="3482" spans="1:14" s="10" customFormat="1" ht="15.75">
      <c r="A3482" s="186" t="s">
        <v>114</v>
      </c>
      <c r="B3482" s="96"/>
      <c r="C3482" s="96"/>
      <c r="D3482" s="96"/>
      <c r="E3482" s="96"/>
      <c r="F3482" s="96"/>
      <c r="G3482" s="96"/>
      <c r="H3482" s="97"/>
      <c r="I3482" s="53" t="s">
        <v>174</v>
      </c>
      <c r="J3482" s="98">
        <v>3</v>
      </c>
      <c r="K3482" s="846">
        <v>1050</v>
      </c>
      <c r="L3482" s="847">
        <v>1050</v>
      </c>
      <c r="M3482" s="101">
        <f t="shared" ref="M3482:M3488" si="42">+J3482*K3482</f>
        <v>3150</v>
      </c>
    </row>
    <row r="3483" spans="1:14" s="10" customFormat="1" ht="15.75">
      <c r="A3483" s="186" t="s">
        <v>175</v>
      </c>
      <c r="B3483" s="96"/>
      <c r="C3483" s="96"/>
      <c r="D3483" s="96"/>
      <c r="E3483" s="96"/>
      <c r="F3483" s="96"/>
      <c r="G3483" s="96"/>
      <c r="H3483" s="97"/>
      <c r="I3483" s="53" t="s">
        <v>176</v>
      </c>
      <c r="J3483" s="98">
        <v>1</v>
      </c>
      <c r="K3483" s="846">
        <v>5000</v>
      </c>
      <c r="L3483" s="847">
        <v>10000</v>
      </c>
      <c r="M3483" s="101">
        <f t="shared" si="42"/>
        <v>5000</v>
      </c>
    </row>
    <row r="3484" spans="1:14" s="10" customFormat="1" ht="15.75">
      <c r="A3484" s="186"/>
      <c r="B3484" s="96"/>
      <c r="C3484" s="96"/>
      <c r="D3484" s="96"/>
      <c r="E3484" s="96"/>
      <c r="F3484" s="96"/>
      <c r="G3484" s="96"/>
      <c r="H3484" s="97"/>
      <c r="I3484" s="53"/>
      <c r="J3484" s="98"/>
      <c r="K3484" s="846"/>
      <c r="L3484" s="847"/>
      <c r="M3484" s="101">
        <f t="shared" si="42"/>
        <v>0</v>
      </c>
    </row>
    <row r="3485" spans="1:14" s="10" customFormat="1" ht="15.75">
      <c r="A3485" s="186"/>
      <c r="B3485" s="96"/>
      <c r="C3485" s="96"/>
      <c r="D3485" s="96"/>
      <c r="E3485" s="96"/>
      <c r="F3485" s="96"/>
      <c r="G3485" s="96"/>
      <c r="H3485" s="97"/>
      <c r="I3485" s="53"/>
      <c r="J3485" s="98"/>
      <c r="K3485" s="846"/>
      <c r="L3485" s="847"/>
      <c r="M3485" s="101">
        <f t="shared" si="42"/>
        <v>0</v>
      </c>
    </row>
    <row r="3486" spans="1:14" s="10" customFormat="1" ht="15.75">
      <c r="A3486" s="186"/>
      <c r="B3486" s="96"/>
      <c r="C3486" s="96"/>
      <c r="D3486" s="96"/>
      <c r="E3486" s="96"/>
      <c r="F3486" s="96"/>
      <c r="G3486" s="96"/>
      <c r="H3486" s="97"/>
      <c r="I3486" s="53"/>
      <c r="J3486" s="98"/>
      <c r="K3486" s="846"/>
      <c r="L3486" s="847"/>
      <c r="M3486" s="101">
        <f t="shared" si="42"/>
        <v>0</v>
      </c>
    </row>
    <row r="3487" spans="1:14" s="10" customFormat="1" ht="15.75">
      <c r="A3487" s="186"/>
      <c r="B3487" s="96"/>
      <c r="C3487" s="96"/>
      <c r="D3487" s="96"/>
      <c r="E3487" s="96"/>
      <c r="F3487" s="96"/>
      <c r="G3487" s="96"/>
      <c r="H3487" s="97"/>
      <c r="I3487" s="53"/>
      <c r="J3487" s="98"/>
      <c r="K3487" s="846"/>
      <c r="L3487" s="847"/>
      <c r="M3487" s="101">
        <f t="shared" si="42"/>
        <v>0</v>
      </c>
    </row>
    <row r="3488" spans="1:14" s="10" customFormat="1" ht="15.75">
      <c r="A3488" s="186"/>
      <c r="B3488" s="96"/>
      <c r="C3488" s="96"/>
      <c r="D3488" s="96"/>
      <c r="E3488" s="96"/>
      <c r="F3488" s="96"/>
      <c r="G3488" s="96"/>
      <c r="H3488" s="97"/>
      <c r="I3488" s="53"/>
      <c r="J3488" s="98"/>
      <c r="K3488" s="846"/>
      <c r="L3488" s="847"/>
      <c r="M3488" s="101">
        <f t="shared" si="42"/>
        <v>0</v>
      </c>
    </row>
    <row r="3489" spans="1:13" s="10" customFormat="1" ht="15.75">
      <c r="A3489" s="186"/>
      <c r="B3489" s="96"/>
      <c r="C3489" s="96"/>
      <c r="D3489" s="96"/>
      <c r="E3489" s="96"/>
      <c r="F3489" s="96"/>
      <c r="G3489" s="96"/>
      <c r="H3489" s="97"/>
      <c r="I3489" s="53"/>
      <c r="J3489" s="98"/>
      <c r="K3489" s="846"/>
      <c r="L3489" s="847"/>
      <c r="M3489" s="101"/>
    </row>
    <row r="3490" spans="1:13" s="10" customFormat="1" thickBot="1">
      <c r="A3490" s="743"/>
      <c r="B3490" s="744"/>
      <c r="C3490" s="744"/>
      <c r="D3490" s="744"/>
      <c r="E3490" s="744"/>
      <c r="F3490" s="744"/>
      <c r="G3490" s="744"/>
      <c r="H3490" s="745"/>
      <c r="I3490" s="102"/>
      <c r="J3490" s="103"/>
      <c r="K3490" s="746"/>
      <c r="L3490" s="747"/>
      <c r="M3490" s="104"/>
    </row>
    <row r="3491" spans="1:13" s="10" customFormat="1" thickBot="1">
      <c r="A3491" s="724" t="s">
        <v>44</v>
      </c>
      <c r="B3491" s="725"/>
      <c r="C3491" s="725"/>
      <c r="D3491" s="725"/>
      <c r="E3491" s="725"/>
      <c r="F3491" s="725"/>
      <c r="G3491" s="725"/>
      <c r="H3491" s="725"/>
      <c r="I3491" s="725"/>
      <c r="J3491" s="725"/>
      <c r="K3491" s="725"/>
      <c r="L3491" s="726"/>
      <c r="M3491" s="105">
        <f>SUM(M3481:M3490)</f>
        <v>353150</v>
      </c>
    </row>
    <row r="3492" spans="1:13" s="27" customFormat="1" ht="12.75">
      <c r="A3492" s="63"/>
      <c r="B3492" s="64"/>
      <c r="C3492" s="64"/>
      <c r="D3492" s="64"/>
      <c r="E3492" s="64"/>
      <c r="F3492" s="64"/>
      <c r="G3492" s="64"/>
      <c r="H3492" s="64"/>
      <c r="I3492" s="64"/>
      <c r="J3492" s="64"/>
      <c r="K3492" s="64"/>
      <c r="L3492" s="64"/>
      <c r="M3492" s="65"/>
    </row>
    <row r="3493" spans="1:13" s="10" customFormat="1" thickBot="1">
      <c r="A3493" s="91" t="s">
        <v>47</v>
      </c>
      <c r="B3493" s="92"/>
      <c r="C3493" s="92"/>
      <c r="D3493" s="92"/>
      <c r="E3493" s="92"/>
      <c r="F3493" s="92"/>
      <c r="G3493" s="92"/>
      <c r="H3493" s="92"/>
      <c r="I3493" s="92"/>
      <c r="J3493" s="92"/>
      <c r="K3493" s="92"/>
      <c r="L3493" s="92"/>
      <c r="M3493" s="93"/>
    </row>
    <row r="3494" spans="1:13" s="10" customFormat="1" ht="15.75">
      <c r="A3494" s="727" t="s">
        <v>48</v>
      </c>
      <c r="B3494" s="728"/>
      <c r="C3494" s="728"/>
      <c r="D3494" s="728"/>
      <c r="E3494" s="728"/>
      <c r="F3494" s="729"/>
      <c r="G3494" s="106" t="s">
        <v>35</v>
      </c>
      <c r="H3494" s="107" t="s">
        <v>49</v>
      </c>
      <c r="I3494" s="108" t="s">
        <v>50</v>
      </c>
      <c r="J3494" s="106" t="s">
        <v>51</v>
      </c>
      <c r="K3494" s="730" t="s">
        <v>52</v>
      </c>
      <c r="L3494" s="729"/>
      <c r="M3494" s="109" t="s">
        <v>41</v>
      </c>
    </row>
    <row r="3495" spans="1:13" s="10" customFormat="1" ht="15.75">
      <c r="A3495" s="731"/>
      <c r="B3495" s="732"/>
      <c r="C3495" s="732"/>
      <c r="D3495" s="732"/>
      <c r="E3495" s="732"/>
      <c r="F3495" s="733"/>
      <c r="G3495" s="110"/>
      <c r="H3495" s="86"/>
      <c r="I3495" s="111"/>
      <c r="J3495" s="86"/>
      <c r="K3495" s="734"/>
      <c r="L3495" s="735"/>
      <c r="M3495" s="112">
        <f>J3495*K3495</f>
        <v>0</v>
      </c>
    </row>
    <row r="3496" spans="1:13" s="10" customFormat="1" ht="15.75">
      <c r="A3496" s="113"/>
      <c r="B3496" s="114"/>
      <c r="C3496" s="114"/>
      <c r="D3496" s="114"/>
      <c r="E3496" s="114"/>
      <c r="F3496" s="114"/>
      <c r="G3496" s="115"/>
      <c r="H3496" s="86"/>
      <c r="I3496" s="86"/>
      <c r="J3496" s="86"/>
      <c r="K3496" s="116"/>
      <c r="L3496" s="117"/>
      <c r="M3496" s="118"/>
    </row>
    <row r="3497" spans="1:13" s="10" customFormat="1" thickBot="1">
      <c r="A3497" s="181"/>
      <c r="B3497" s="182"/>
      <c r="C3497" s="182"/>
      <c r="D3497" s="182"/>
      <c r="E3497" s="182"/>
      <c r="F3497" s="182"/>
      <c r="G3497" s="119"/>
      <c r="H3497" s="119"/>
      <c r="I3497" s="119"/>
      <c r="J3497" s="119"/>
      <c r="K3497" s="736"/>
      <c r="L3497" s="737"/>
      <c r="M3497" s="120"/>
    </row>
    <row r="3498" spans="1:13" s="10" customFormat="1" thickBot="1">
      <c r="A3498" s="756" t="s">
        <v>44</v>
      </c>
      <c r="B3498" s="750"/>
      <c r="C3498" s="750"/>
      <c r="D3498" s="750"/>
      <c r="E3498" s="750"/>
      <c r="F3498" s="750"/>
      <c r="G3498" s="750"/>
      <c r="H3498" s="750"/>
      <c r="I3498" s="750"/>
      <c r="J3498" s="750"/>
      <c r="K3498" s="750"/>
      <c r="L3498" s="751"/>
      <c r="M3498" s="121">
        <f>SUM(M3495:M3497)</f>
        <v>0</v>
      </c>
    </row>
    <row r="3499" spans="1:13" s="27" customFormat="1" ht="12.75">
      <c r="A3499" s="63"/>
      <c r="B3499" s="64"/>
      <c r="C3499" s="64"/>
      <c r="D3499" s="64"/>
      <c r="E3499" s="64"/>
      <c r="F3499" s="64"/>
      <c r="G3499" s="64"/>
      <c r="H3499" s="64"/>
      <c r="I3499" s="64"/>
      <c r="J3499" s="64"/>
      <c r="K3499" s="64"/>
      <c r="L3499" s="64"/>
      <c r="M3499" s="65"/>
    </row>
    <row r="3500" spans="1:13" s="10" customFormat="1" thickBot="1">
      <c r="A3500" s="91" t="s">
        <v>54</v>
      </c>
      <c r="B3500" s="92"/>
      <c r="C3500" s="92"/>
      <c r="D3500" s="92"/>
      <c r="E3500" s="92"/>
      <c r="F3500" s="92"/>
      <c r="G3500" s="92"/>
      <c r="H3500" s="92"/>
      <c r="I3500" s="92"/>
      <c r="J3500" s="92"/>
      <c r="K3500" s="92"/>
      <c r="L3500" s="92"/>
      <c r="M3500" s="93"/>
    </row>
    <row r="3501" spans="1:13" s="10" customFormat="1" ht="31.5">
      <c r="A3501" s="757" t="s">
        <v>55</v>
      </c>
      <c r="B3501" s="758"/>
      <c r="C3501" s="758"/>
      <c r="D3501" s="758"/>
      <c r="E3501" s="758"/>
      <c r="F3501" s="758"/>
      <c r="G3501" s="758"/>
      <c r="H3501" s="106" t="s">
        <v>56</v>
      </c>
      <c r="I3501" s="108" t="s">
        <v>57</v>
      </c>
      <c r="J3501" s="107" t="s">
        <v>58</v>
      </c>
      <c r="K3501" s="759" t="s">
        <v>40</v>
      </c>
      <c r="L3501" s="760"/>
      <c r="M3501" s="122" t="s">
        <v>41</v>
      </c>
    </row>
    <row r="3502" spans="1:13" s="10" customFormat="1" ht="15.75">
      <c r="A3502" s="761" t="s">
        <v>177</v>
      </c>
      <c r="B3502" s="762"/>
      <c r="C3502" s="762"/>
      <c r="D3502" s="762"/>
      <c r="E3502" s="762"/>
      <c r="F3502" s="762"/>
      <c r="G3502" s="763"/>
      <c r="H3502" s="123">
        <v>51891.891891891886</v>
      </c>
      <c r="I3502" s="124">
        <v>1.85</v>
      </c>
      <c r="J3502" s="125">
        <f>+H3502*I3502</f>
        <v>96000</v>
      </c>
      <c r="K3502" s="764">
        <v>4</v>
      </c>
      <c r="L3502" s="765"/>
      <c r="M3502" s="126">
        <f>J3502/K3502</f>
        <v>24000</v>
      </c>
    </row>
    <row r="3503" spans="1:13" s="10" customFormat="1" ht="15.75">
      <c r="A3503" s="761" t="s">
        <v>60</v>
      </c>
      <c r="B3503" s="762"/>
      <c r="C3503" s="762"/>
      <c r="D3503" s="762"/>
      <c r="E3503" s="762"/>
      <c r="F3503" s="762"/>
      <c r="G3503" s="763"/>
      <c r="H3503" s="123">
        <v>25945.945945945947</v>
      </c>
      <c r="I3503" s="124">
        <v>1.85</v>
      </c>
      <c r="J3503" s="125">
        <f>+H3503*I3503</f>
        <v>48000.000000000007</v>
      </c>
      <c r="K3503" s="764">
        <f>+K3502</f>
        <v>4</v>
      </c>
      <c r="L3503" s="765"/>
      <c r="M3503" s="126">
        <f>J3503/K3503</f>
        <v>12000.000000000002</v>
      </c>
    </row>
    <row r="3504" spans="1:13" s="10" customFormat="1" thickBot="1">
      <c r="A3504" s="748"/>
      <c r="B3504" s="749"/>
      <c r="C3504" s="749"/>
      <c r="D3504" s="749"/>
      <c r="E3504" s="749"/>
      <c r="F3504" s="749"/>
      <c r="G3504" s="749"/>
      <c r="H3504" s="119"/>
      <c r="I3504" s="119"/>
      <c r="J3504" s="119"/>
      <c r="K3504" s="736"/>
      <c r="L3504" s="737"/>
      <c r="M3504" s="120"/>
    </row>
    <row r="3505" spans="1:13" s="10" customFormat="1" thickBot="1">
      <c r="A3505" s="724" t="s">
        <v>44</v>
      </c>
      <c r="B3505" s="725"/>
      <c r="C3505" s="725"/>
      <c r="D3505" s="725"/>
      <c r="E3505" s="725"/>
      <c r="F3505" s="725"/>
      <c r="G3505" s="725"/>
      <c r="H3505" s="750"/>
      <c r="I3505" s="750"/>
      <c r="J3505" s="750"/>
      <c r="K3505" s="750"/>
      <c r="L3505" s="751"/>
      <c r="M3505" s="121">
        <f>SUM(M3502:M3504)</f>
        <v>36000</v>
      </c>
    </row>
    <row r="3506" spans="1:13" s="27" customFormat="1" ht="13.5" thickBot="1">
      <c r="A3506" s="63"/>
      <c r="B3506" s="64"/>
      <c r="C3506" s="64"/>
      <c r="D3506" s="64"/>
      <c r="E3506" s="64"/>
      <c r="F3506" s="64"/>
      <c r="G3506" s="64"/>
      <c r="H3506" s="64"/>
      <c r="I3506" s="64"/>
      <c r="J3506" s="64"/>
      <c r="K3506" s="64"/>
      <c r="L3506" s="64"/>
      <c r="M3506" s="65"/>
    </row>
    <row r="3507" spans="1:13" s="10" customFormat="1" thickBot="1">
      <c r="A3507" s="724" t="s">
        <v>61</v>
      </c>
      <c r="B3507" s="725"/>
      <c r="C3507" s="725"/>
      <c r="D3507" s="725"/>
      <c r="E3507" s="725"/>
      <c r="F3507" s="725"/>
      <c r="G3507" s="725"/>
      <c r="H3507" s="725"/>
      <c r="I3507" s="725"/>
      <c r="J3507" s="725"/>
      <c r="K3507" s="725"/>
      <c r="L3507" s="726"/>
      <c r="M3507" s="127">
        <f>M3477+M3491+M3498+M3505</f>
        <v>394450</v>
      </c>
    </row>
    <row r="3508" spans="1:13" s="27" customFormat="1" ht="12.75">
      <c r="A3508" s="63"/>
      <c r="B3508" s="64"/>
      <c r="C3508" s="64"/>
      <c r="D3508" s="64"/>
      <c r="E3508" s="64"/>
      <c r="F3508" s="64"/>
      <c r="G3508" s="64"/>
      <c r="H3508" s="64"/>
      <c r="I3508" s="64"/>
      <c r="J3508" s="64"/>
      <c r="K3508" s="64"/>
      <c r="L3508" s="64"/>
      <c r="M3508" s="65"/>
    </row>
    <row r="3509" spans="1:13" s="10" customFormat="1" thickBot="1">
      <c r="A3509" s="91" t="s">
        <v>62</v>
      </c>
      <c r="B3509" s="92"/>
      <c r="C3509" s="92"/>
      <c r="D3509" s="92"/>
      <c r="E3509" s="92"/>
      <c r="F3509" s="92"/>
      <c r="G3509" s="92"/>
      <c r="H3509" s="92"/>
      <c r="I3509" s="92"/>
      <c r="J3509" s="92"/>
      <c r="K3509" s="92"/>
      <c r="L3509" s="92"/>
      <c r="M3509" s="93"/>
    </row>
    <row r="3510" spans="1:13" s="10" customFormat="1" ht="15.75">
      <c r="A3510" s="752" t="s">
        <v>63</v>
      </c>
      <c r="B3510" s="753"/>
      <c r="C3510" s="753"/>
      <c r="D3510" s="753"/>
      <c r="E3510" s="753"/>
      <c r="F3510" s="753"/>
      <c r="G3510" s="753"/>
      <c r="H3510" s="183"/>
      <c r="I3510" s="184"/>
      <c r="J3510" s="128" t="s">
        <v>64</v>
      </c>
      <c r="K3510" s="754" t="s">
        <v>65</v>
      </c>
      <c r="L3510" s="755"/>
      <c r="M3510" s="129"/>
    </row>
    <row r="3511" spans="1:13" s="10" customFormat="1" ht="15.75">
      <c r="A3511" s="718" t="s">
        <v>66</v>
      </c>
      <c r="B3511" s="719"/>
      <c r="C3511" s="719"/>
      <c r="D3511" s="719"/>
      <c r="E3511" s="719"/>
      <c r="F3511" s="719"/>
      <c r="G3511" s="719"/>
      <c r="H3511" s="130"/>
      <c r="I3511" s="131"/>
      <c r="J3511" s="132">
        <v>0.25</v>
      </c>
      <c r="K3511" s="720">
        <f>M3507*J3511</f>
        <v>98612.5</v>
      </c>
      <c r="L3511" s="721"/>
      <c r="M3511" s="133"/>
    </row>
    <row r="3512" spans="1:13" s="10" customFormat="1" ht="15.75">
      <c r="A3512" s="134" t="s">
        <v>67</v>
      </c>
      <c r="B3512" s="135"/>
      <c r="C3512" s="135"/>
      <c r="D3512" s="135"/>
      <c r="E3512" s="135"/>
      <c r="F3512" s="135"/>
      <c r="G3512" s="135"/>
      <c r="H3512" s="130"/>
      <c r="I3512" s="131"/>
      <c r="J3512" s="132">
        <v>0</v>
      </c>
      <c r="K3512" s="720">
        <f>M3507*J3512</f>
        <v>0</v>
      </c>
      <c r="L3512" s="721"/>
      <c r="M3512" s="133"/>
    </row>
    <row r="3513" spans="1:13" s="10" customFormat="1" thickBot="1">
      <c r="A3513" s="136" t="s">
        <v>68</v>
      </c>
      <c r="B3513" s="137"/>
      <c r="C3513" s="137"/>
      <c r="D3513" s="137"/>
      <c r="E3513" s="137"/>
      <c r="F3513" s="137"/>
      <c r="G3513" s="137"/>
      <c r="H3513" s="138"/>
      <c r="I3513" s="139"/>
      <c r="J3513" s="140">
        <v>0.05</v>
      </c>
      <c r="K3513" s="722">
        <f>M3507*J3513</f>
        <v>19722.5</v>
      </c>
      <c r="L3513" s="723"/>
      <c r="M3513" s="133"/>
    </row>
    <row r="3514" spans="1:13" s="10" customFormat="1" thickBot="1">
      <c r="A3514" s="724" t="s">
        <v>44</v>
      </c>
      <c r="B3514" s="725"/>
      <c r="C3514" s="725"/>
      <c r="D3514" s="725"/>
      <c r="E3514" s="725"/>
      <c r="F3514" s="725"/>
      <c r="G3514" s="725"/>
      <c r="H3514" s="725"/>
      <c r="I3514" s="725"/>
      <c r="J3514" s="725"/>
      <c r="K3514" s="725"/>
      <c r="L3514" s="726"/>
      <c r="M3514" s="141">
        <f>K3511+K3512+K3513</f>
        <v>118335</v>
      </c>
    </row>
    <row r="3515" spans="1:13" s="27" customFormat="1" ht="13.5" thickBot="1">
      <c r="A3515" s="63"/>
      <c r="B3515" s="64"/>
      <c r="C3515" s="64"/>
      <c r="D3515" s="64"/>
      <c r="E3515" s="64"/>
      <c r="F3515" s="64"/>
      <c r="G3515" s="64"/>
      <c r="H3515" s="64"/>
      <c r="I3515" s="64"/>
      <c r="J3515" s="64"/>
      <c r="K3515" s="64"/>
      <c r="L3515" s="64"/>
      <c r="M3515" s="65"/>
    </row>
    <row r="3516" spans="1:13" s="10" customFormat="1" thickBot="1">
      <c r="A3516" s="724" t="s">
        <v>69</v>
      </c>
      <c r="B3516" s="725"/>
      <c r="C3516" s="725"/>
      <c r="D3516" s="725"/>
      <c r="E3516" s="725"/>
      <c r="F3516" s="725"/>
      <c r="G3516" s="725"/>
      <c r="H3516" s="725"/>
      <c r="I3516" s="725"/>
      <c r="J3516" s="725"/>
      <c r="K3516" s="725"/>
      <c r="L3516" s="726"/>
      <c r="M3516" s="142">
        <f>M3507+M3514</f>
        <v>512785</v>
      </c>
    </row>
    <row r="3517" spans="1:13" s="10" customFormat="1" ht="15.75">
      <c r="A3517" s="143"/>
      <c r="B3517" s="144"/>
      <c r="C3517" s="144"/>
      <c r="D3517" s="144"/>
      <c r="E3517" s="144"/>
      <c r="F3517" s="144"/>
      <c r="G3517" s="144"/>
      <c r="H3517" s="144"/>
      <c r="I3517" s="144"/>
      <c r="J3517" s="144"/>
      <c r="K3517" s="144"/>
      <c r="L3517" s="144"/>
      <c r="M3517" s="145"/>
    </row>
    <row r="3518" spans="1:13" s="10" customFormat="1" ht="15.75">
      <c r="A3518" s="146"/>
      <c r="B3518" s="35"/>
      <c r="C3518" s="35"/>
      <c r="D3518" s="35"/>
      <c r="E3518" s="35"/>
      <c r="F3518" s="35"/>
      <c r="G3518" s="35"/>
      <c r="H3518" s="35"/>
      <c r="I3518" s="35"/>
      <c r="J3518" s="35"/>
      <c r="K3518" s="35"/>
      <c r="L3518" s="35"/>
      <c r="M3518" s="37"/>
    </row>
    <row r="3519" spans="1:13" s="10" customFormat="1" ht="15.75">
      <c r="A3519" s="146"/>
      <c r="B3519" s="35"/>
      <c r="C3519" s="35"/>
      <c r="D3519" s="46" t="s">
        <v>70</v>
      </c>
      <c r="E3519" s="46"/>
      <c r="F3519" s="46"/>
      <c r="G3519" s="46"/>
      <c r="H3519" s="46"/>
      <c r="I3519" s="46"/>
      <c r="J3519" s="35"/>
      <c r="K3519" s="35"/>
      <c r="L3519" s="35"/>
      <c r="M3519" s="37"/>
    </row>
    <row r="3520" spans="1:13" s="10" customFormat="1" ht="15.75">
      <c r="A3520" s="146"/>
      <c r="B3520" s="35"/>
      <c r="C3520" s="35"/>
      <c r="D3520" s="35" t="s">
        <v>71</v>
      </c>
      <c r="E3520" s="35"/>
      <c r="F3520" s="35"/>
      <c r="G3520" s="35"/>
      <c r="H3520" s="35"/>
      <c r="I3520" s="35"/>
      <c r="J3520" s="35"/>
      <c r="K3520" s="35"/>
      <c r="L3520" s="35"/>
      <c r="M3520" s="37"/>
    </row>
    <row r="3521" spans="1:13" s="10" customFormat="1" ht="15.75">
      <c r="A3521" s="146"/>
      <c r="B3521" s="35"/>
      <c r="C3521" s="35"/>
      <c r="D3521" s="35" t="s">
        <v>72</v>
      </c>
      <c r="E3521" s="35"/>
      <c r="F3521" s="35"/>
      <c r="G3521" s="35"/>
      <c r="H3521" s="35"/>
      <c r="I3521" s="35"/>
      <c r="J3521" s="35"/>
      <c r="K3521" s="35"/>
      <c r="L3521" s="35"/>
      <c r="M3521" s="37"/>
    </row>
    <row r="3522" spans="1:13" s="10" customFormat="1" ht="15.75">
      <c r="A3522" s="146"/>
      <c r="B3522" s="35"/>
      <c r="C3522" s="35"/>
      <c r="D3522" s="35" t="s">
        <v>73</v>
      </c>
      <c r="E3522" s="35"/>
      <c r="F3522" s="35"/>
      <c r="G3522" s="35"/>
      <c r="H3522" s="35"/>
      <c r="I3522" s="35"/>
      <c r="J3522" s="35"/>
      <c r="K3522" s="35"/>
      <c r="L3522" s="35"/>
      <c r="M3522" s="37"/>
    </row>
    <row r="3523" spans="1:13" s="27" customFormat="1" ht="13.5" thickBot="1">
      <c r="A3523" s="147"/>
      <c r="B3523" s="148"/>
      <c r="C3523" s="148"/>
      <c r="D3523" s="148"/>
      <c r="E3523" s="148" t="s">
        <v>74</v>
      </c>
      <c r="F3523" s="148"/>
      <c r="G3523" s="148"/>
      <c r="H3523" s="148"/>
      <c r="I3523" s="148"/>
      <c r="J3523" s="148"/>
      <c r="K3523" s="148"/>
      <c r="L3523" s="148"/>
      <c r="M3523" s="149"/>
    </row>
    <row r="3524" spans="1:13" s="10" customFormat="1" ht="15.75">
      <c r="A3524" s="150" t="s">
        <v>75</v>
      </c>
      <c r="B3524" s="151"/>
      <c r="C3524" s="151"/>
      <c r="D3524" s="151"/>
      <c r="E3524" s="151"/>
      <c r="F3524" s="151"/>
      <c r="G3524" s="151"/>
      <c r="H3524" s="151"/>
      <c r="I3524" s="151"/>
      <c r="J3524" s="151"/>
      <c r="K3524" s="151"/>
      <c r="L3524" s="151"/>
      <c r="M3524" s="152"/>
    </row>
    <row r="3525" spans="1:13" s="10" customFormat="1" ht="15.75">
      <c r="A3525" s="153"/>
      <c r="B3525" s="154"/>
      <c r="C3525" s="154"/>
      <c r="D3525" s="154"/>
      <c r="E3525" s="154"/>
      <c r="F3525" s="154"/>
      <c r="G3525" s="154"/>
      <c r="H3525" s="154"/>
      <c r="I3525" s="154"/>
      <c r="J3525" s="154"/>
      <c r="K3525" s="154"/>
      <c r="L3525" s="154"/>
      <c r="M3525" s="155"/>
    </row>
    <row r="3526" spans="1:13" s="10" customFormat="1" ht="15.75">
      <c r="A3526" s="153"/>
      <c r="B3526" s="154"/>
      <c r="C3526" s="154"/>
      <c r="D3526" s="154"/>
      <c r="E3526" s="154"/>
      <c r="F3526" s="154"/>
      <c r="G3526" s="154"/>
      <c r="H3526" s="154"/>
      <c r="I3526" s="154"/>
      <c r="J3526" s="154"/>
      <c r="K3526" s="154"/>
      <c r="L3526" s="154"/>
      <c r="M3526" s="155"/>
    </row>
    <row r="3527" spans="1:13" s="10" customFormat="1" ht="15.75">
      <c r="A3527" s="153"/>
      <c r="B3527" s="154"/>
      <c r="C3527" s="154"/>
      <c r="D3527" s="154"/>
      <c r="E3527" s="154"/>
      <c r="F3527" s="154"/>
      <c r="G3527" s="154"/>
      <c r="H3527" s="154"/>
      <c r="I3527" s="154"/>
      <c r="J3527" s="154"/>
      <c r="K3527" s="154"/>
      <c r="L3527" s="154"/>
      <c r="M3527" s="155"/>
    </row>
    <row r="3528" spans="1:13" s="10" customFormat="1" thickBot="1">
      <c r="A3528" s="156"/>
      <c r="B3528" s="157"/>
      <c r="C3528" s="157"/>
      <c r="D3528" s="157"/>
      <c r="E3528" s="157"/>
      <c r="F3528" s="157"/>
      <c r="G3528" s="157"/>
      <c r="H3528" s="157"/>
      <c r="I3528" s="157"/>
      <c r="J3528" s="157"/>
      <c r="K3528" s="157"/>
      <c r="L3528" s="157"/>
      <c r="M3528" s="158"/>
    </row>
    <row r="3529" spans="1:13" s="27" customFormat="1" ht="12.75">
      <c r="A3529" s="147"/>
      <c r="B3529" s="148"/>
      <c r="C3529" s="148"/>
      <c r="D3529" s="148"/>
      <c r="E3529" s="148"/>
      <c r="F3529" s="148"/>
      <c r="G3529" s="148"/>
      <c r="H3529" s="148"/>
      <c r="I3529" s="148"/>
      <c r="J3529" s="148"/>
      <c r="K3529" s="148"/>
      <c r="L3529" s="148"/>
      <c r="M3529" s="149"/>
    </row>
    <row r="3530" spans="1:13" s="10" customFormat="1" ht="15.75">
      <c r="A3530" s="159" t="s">
        <v>76</v>
      </c>
      <c r="B3530" s="55"/>
      <c r="C3530" s="55"/>
      <c r="D3530" s="55"/>
      <c r="E3530" s="55"/>
      <c r="F3530" s="55"/>
      <c r="G3530" s="55"/>
      <c r="H3530" s="55"/>
      <c r="I3530" s="55"/>
      <c r="J3530" s="55"/>
      <c r="K3530" s="55"/>
      <c r="L3530" s="55"/>
      <c r="M3530" s="58"/>
    </row>
    <row r="3531" spans="1:13" s="10" customFormat="1" ht="15.75">
      <c r="A3531" s="708" t="s">
        <v>77</v>
      </c>
      <c r="B3531" s="709"/>
      <c r="C3531" s="709"/>
      <c r="D3531" s="709"/>
      <c r="E3531" s="709"/>
      <c r="F3531" s="709"/>
      <c r="G3531" s="709"/>
      <c r="H3531" s="709"/>
      <c r="I3531" s="709"/>
      <c r="J3531" s="709"/>
      <c r="K3531" s="709"/>
      <c r="L3531" s="709"/>
      <c r="M3531" s="710"/>
    </row>
    <row r="3532" spans="1:13" s="10" customFormat="1" ht="15.75">
      <c r="A3532" s="708"/>
      <c r="B3532" s="709"/>
      <c r="C3532" s="709"/>
      <c r="D3532" s="709"/>
      <c r="E3532" s="709"/>
      <c r="F3532" s="709"/>
      <c r="G3532" s="709"/>
      <c r="H3532" s="709"/>
      <c r="I3532" s="709"/>
      <c r="J3532" s="709"/>
      <c r="K3532" s="709"/>
      <c r="L3532" s="709"/>
      <c r="M3532" s="710"/>
    </row>
    <row r="3533" spans="1:13" s="10" customFormat="1" ht="15.75">
      <c r="A3533" s="711" t="s">
        <v>78</v>
      </c>
      <c r="B3533" s="712"/>
      <c r="C3533" s="712"/>
      <c r="D3533" s="712"/>
      <c r="E3533" s="712"/>
      <c r="F3533" s="712"/>
      <c r="G3533" s="712"/>
      <c r="H3533" s="712"/>
      <c r="I3533" s="712"/>
      <c r="J3533" s="712"/>
      <c r="K3533" s="712"/>
      <c r="L3533" s="712"/>
      <c r="M3533" s="713"/>
    </row>
    <row r="3534" spans="1:13" s="10" customFormat="1" ht="15.75">
      <c r="A3534" s="711"/>
      <c r="B3534" s="712"/>
      <c r="C3534" s="712"/>
      <c r="D3534" s="712"/>
      <c r="E3534" s="712"/>
      <c r="F3534" s="712"/>
      <c r="G3534" s="712"/>
      <c r="H3534" s="712"/>
      <c r="I3534" s="712"/>
      <c r="J3534" s="712"/>
      <c r="K3534" s="712"/>
      <c r="L3534" s="712"/>
      <c r="M3534" s="713"/>
    </row>
    <row r="3535" spans="1:13" s="10" customFormat="1" ht="15.75">
      <c r="A3535" s="178"/>
      <c r="B3535" s="179"/>
      <c r="C3535" s="179"/>
      <c r="D3535" s="179"/>
      <c r="E3535" s="179"/>
      <c r="F3535" s="179"/>
      <c r="G3535" s="179"/>
      <c r="H3535" s="179"/>
      <c r="I3535" s="179"/>
      <c r="J3535" s="179"/>
      <c r="K3535" s="179"/>
      <c r="L3535" s="179"/>
      <c r="M3535" s="180"/>
    </row>
    <row r="3536" spans="1:13" s="10" customFormat="1" ht="15.75">
      <c r="A3536" s="159"/>
      <c r="B3536" s="55"/>
      <c r="C3536" s="55"/>
      <c r="D3536" s="55"/>
      <c r="E3536" s="55"/>
      <c r="F3536" s="55"/>
      <c r="G3536" s="55"/>
      <c r="H3536" s="55"/>
      <c r="I3536" s="55"/>
      <c r="J3536" s="55"/>
      <c r="K3536" s="55"/>
      <c r="L3536" s="55"/>
      <c r="M3536" s="58"/>
    </row>
    <row r="3537" spans="1:13" s="10" customFormat="1" ht="15.75">
      <c r="A3537" s="146"/>
      <c r="B3537" s="35"/>
      <c r="C3537" s="35"/>
      <c r="D3537" s="35" t="s">
        <v>70</v>
      </c>
      <c r="E3537" s="46"/>
      <c r="F3537" s="46"/>
      <c r="G3537" s="35"/>
      <c r="H3537" s="35"/>
      <c r="I3537" s="35"/>
      <c r="J3537" s="35"/>
      <c r="K3537" s="35"/>
      <c r="L3537" s="35"/>
      <c r="M3537" s="37"/>
    </row>
    <row r="3538" spans="1:13" s="10" customFormat="1" ht="15.75">
      <c r="A3538" s="146"/>
      <c r="B3538" s="35"/>
      <c r="C3538" s="35"/>
      <c r="D3538" s="160" t="s">
        <v>71</v>
      </c>
      <c r="E3538" s="35"/>
      <c r="F3538" s="35"/>
      <c r="G3538" s="160"/>
      <c r="H3538" s="160"/>
      <c r="I3538" s="160"/>
      <c r="J3538" s="35"/>
      <c r="K3538" s="35"/>
      <c r="L3538" s="35"/>
      <c r="M3538" s="37"/>
    </row>
    <row r="3539" spans="1:13" s="10" customFormat="1" ht="15.75">
      <c r="A3539" s="146"/>
      <c r="B3539" s="35"/>
      <c r="C3539" s="35"/>
      <c r="D3539" s="161" t="s">
        <v>79</v>
      </c>
      <c r="E3539" s="35"/>
      <c r="F3539" s="35"/>
      <c r="G3539" s="161"/>
      <c r="H3539" s="161"/>
      <c r="I3539" s="161"/>
      <c r="J3539" s="35"/>
      <c r="K3539" s="35"/>
      <c r="L3539" s="35"/>
      <c r="M3539" s="37"/>
    </row>
    <row r="3540" spans="1:13" s="10" customFormat="1" ht="15.75">
      <c r="A3540" s="162"/>
      <c r="B3540" s="55"/>
      <c r="C3540" s="55"/>
      <c r="D3540" s="35" t="s">
        <v>73</v>
      </c>
      <c r="E3540" s="35"/>
      <c r="F3540" s="35"/>
      <c r="G3540" s="35"/>
      <c r="H3540" s="35"/>
      <c r="I3540" s="35"/>
      <c r="J3540" s="55"/>
      <c r="K3540" s="55"/>
      <c r="L3540" s="55"/>
      <c r="M3540" s="58"/>
    </row>
    <row r="3541" spans="1:13" s="27" customFormat="1" ht="12.75">
      <c r="A3541" s="163"/>
      <c r="B3541" s="50"/>
      <c r="C3541" s="50"/>
      <c r="D3541" s="50"/>
      <c r="E3541" s="148"/>
      <c r="F3541" s="148"/>
      <c r="G3541" s="148"/>
      <c r="H3541" s="148"/>
      <c r="I3541" s="148"/>
      <c r="J3541" s="50"/>
      <c r="K3541" s="50"/>
      <c r="L3541" s="50"/>
      <c r="M3541" s="51"/>
    </row>
    <row r="3542" spans="1:13" s="167" customFormat="1" ht="12.75">
      <c r="A3542" s="164" t="s">
        <v>80</v>
      </c>
      <c r="B3542" s="165"/>
      <c r="C3542" s="165"/>
      <c r="D3542" s="166"/>
      <c r="E3542" s="166"/>
      <c r="F3542" s="166"/>
      <c r="G3542" s="166"/>
      <c r="H3542" s="166"/>
      <c r="I3542" s="714"/>
      <c r="J3542" s="714"/>
      <c r="K3542" s="714"/>
      <c r="L3542" s="714"/>
      <c r="M3542" s="715"/>
    </row>
    <row r="3543" spans="1:13" s="167" customFormat="1" ht="13.5" thickBot="1">
      <c r="A3543" s="168" t="s">
        <v>81</v>
      </c>
      <c r="B3543" s="169"/>
      <c r="C3543" s="169"/>
      <c r="D3543" s="170"/>
      <c r="E3543" s="170"/>
      <c r="F3543" s="170"/>
      <c r="G3543" s="170"/>
      <c r="H3543" s="170"/>
      <c r="I3543" s="716"/>
      <c r="J3543" s="716"/>
      <c r="K3543" s="716"/>
      <c r="L3543" s="716"/>
      <c r="M3543" s="717"/>
    </row>
    <row r="3544" spans="1:13">
      <c r="A3544" s="803"/>
      <c r="B3544" s="804"/>
      <c r="C3544" s="809"/>
      <c r="D3544" s="809"/>
      <c r="E3544" s="809"/>
      <c r="F3544" s="809"/>
      <c r="G3544" s="809"/>
      <c r="H3544" s="809"/>
      <c r="I3544" s="810"/>
      <c r="J3544" s="811" t="s">
        <v>7</v>
      </c>
      <c r="K3544" s="813"/>
      <c r="L3544" s="814"/>
      <c r="M3544" s="815"/>
    </row>
    <row r="3545" spans="1:13">
      <c r="A3545" s="805"/>
      <c r="B3545" s="806"/>
      <c r="C3545" s="819" t="s">
        <v>8</v>
      </c>
      <c r="D3545" s="819"/>
      <c r="E3545" s="819"/>
      <c r="F3545" s="819"/>
      <c r="G3545" s="819"/>
      <c r="H3545" s="819"/>
      <c r="I3545" s="820"/>
      <c r="J3545" s="812"/>
      <c r="K3545" s="816"/>
      <c r="L3545" s="817"/>
      <c r="M3545" s="818"/>
    </row>
    <row r="3546" spans="1:13">
      <c r="A3546" s="805"/>
      <c r="B3546" s="806"/>
      <c r="C3546" s="819" t="s">
        <v>0</v>
      </c>
      <c r="D3546" s="819"/>
      <c r="E3546" s="819"/>
      <c r="F3546" s="819"/>
      <c r="G3546" s="819"/>
      <c r="H3546" s="819"/>
      <c r="I3546" s="820"/>
      <c r="J3546" s="821" t="s">
        <v>9</v>
      </c>
      <c r="K3546" s="833"/>
      <c r="L3546" s="834"/>
      <c r="M3546" s="835"/>
    </row>
    <row r="3547" spans="1:13">
      <c r="A3547" s="805"/>
      <c r="B3547" s="806"/>
      <c r="C3547" s="819" t="s">
        <v>10</v>
      </c>
      <c r="D3547" s="819"/>
      <c r="E3547" s="819"/>
      <c r="F3547" s="819"/>
      <c r="G3547" s="819"/>
      <c r="H3547" s="819"/>
      <c r="I3547" s="820"/>
      <c r="J3547" s="822"/>
      <c r="K3547" s="836"/>
      <c r="L3547" s="837"/>
      <c r="M3547" s="838"/>
    </row>
    <row r="3548" spans="1:13">
      <c r="A3548" s="805"/>
      <c r="B3548" s="806"/>
      <c r="C3548" s="819" t="s">
        <v>11</v>
      </c>
      <c r="D3548" s="819"/>
      <c r="E3548" s="819"/>
      <c r="F3548" s="819"/>
      <c r="G3548" s="819"/>
      <c r="H3548" s="819"/>
      <c r="I3548" s="820"/>
      <c r="J3548" s="821" t="s">
        <v>12</v>
      </c>
      <c r="K3548" s="840"/>
      <c r="L3548" s="840" t="s">
        <v>13</v>
      </c>
      <c r="M3548" s="842"/>
    </row>
    <row r="3549" spans="1:13" ht="17.25" thickBot="1">
      <c r="A3549" s="807"/>
      <c r="B3549" s="808"/>
      <c r="C3549" s="2"/>
      <c r="D3549" s="2"/>
      <c r="E3549" s="2"/>
      <c r="F3549" s="2"/>
      <c r="G3549" s="2"/>
      <c r="H3549" s="2"/>
      <c r="I3549" s="3"/>
      <c r="J3549" s="839"/>
      <c r="K3549" s="841"/>
      <c r="L3549" s="841"/>
      <c r="M3549" s="843"/>
    </row>
    <row r="3550" spans="1:13" s="10" customFormat="1" ht="15.75">
      <c r="A3550" s="4"/>
      <c r="B3550" s="5"/>
      <c r="C3550" s="5"/>
      <c r="D3550" s="5"/>
      <c r="E3550" s="5"/>
      <c r="F3550" s="5"/>
      <c r="G3550" s="6"/>
      <c r="H3550" s="5"/>
      <c r="I3550" s="5"/>
      <c r="J3550" s="7" t="s">
        <v>14</v>
      </c>
      <c r="K3550" s="8"/>
      <c r="L3550" s="8"/>
      <c r="M3550" s="9"/>
    </row>
    <row r="3551" spans="1:13" s="10" customFormat="1" ht="15.75">
      <c r="A3551" s="11"/>
      <c r="B3551" s="12"/>
      <c r="C3551" s="12"/>
      <c r="D3551" s="12"/>
      <c r="E3551" s="12"/>
      <c r="F3551" s="12"/>
      <c r="G3551" s="13"/>
      <c r="H3551" s="12"/>
      <c r="I3551" s="12"/>
      <c r="J3551" s="14"/>
      <c r="K3551" s="15" t="s">
        <v>15</v>
      </c>
      <c r="L3551" s="15" t="s">
        <v>16</v>
      </c>
      <c r="M3551" s="16" t="s">
        <v>17</v>
      </c>
    </row>
    <row r="3552" spans="1:13" s="10" customFormat="1" ht="15.75">
      <c r="A3552" s="823" t="s">
        <v>18</v>
      </c>
      <c r="B3552" s="824"/>
      <c r="C3552" s="824"/>
      <c r="D3552" s="824"/>
      <c r="E3552" s="12" t="s">
        <v>19</v>
      </c>
      <c r="F3552" s="12"/>
      <c r="G3552" s="17"/>
      <c r="H3552" s="825" t="s">
        <v>20</v>
      </c>
      <c r="I3552" s="825"/>
      <c r="J3552" s="18" t="s">
        <v>19</v>
      </c>
      <c r="K3552" s="15"/>
      <c r="L3552" s="15"/>
      <c r="M3552" s="16"/>
    </row>
    <row r="3553" spans="1:13" s="10" customFormat="1" ht="15.75">
      <c r="A3553" s="19" t="s">
        <v>21</v>
      </c>
      <c r="B3553" s="20"/>
      <c r="C3553" s="826"/>
      <c r="D3553" s="826"/>
      <c r="E3553" s="187"/>
      <c r="F3553" s="21"/>
      <c r="G3553" s="20"/>
      <c r="H3553" s="17"/>
      <c r="I3553" s="22" t="s">
        <v>22</v>
      </c>
      <c r="J3553" s="23"/>
      <c r="K3553" s="187"/>
      <c r="L3553" s="187"/>
      <c r="M3553" s="24"/>
    </row>
    <row r="3554" spans="1:13" s="27" customFormat="1" ht="13.5" thickBot="1">
      <c r="A3554" s="25"/>
      <c r="B3554" s="26"/>
      <c r="C3554" s="188"/>
      <c r="D3554" s="188"/>
      <c r="E3554" s="188"/>
      <c r="F3554" s="188"/>
      <c r="G3554" s="26"/>
      <c r="H3554" s="188"/>
      <c r="I3554" s="26"/>
      <c r="J3554" s="188"/>
      <c r="K3554" s="827"/>
      <c r="L3554" s="827"/>
      <c r="M3554" s="828"/>
    </row>
    <row r="3555" spans="1:13" s="27" customFormat="1" ht="12.75">
      <c r="A3555" s="28"/>
      <c r="B3555" s="29"/>
      <c r="C3555" s="29"/>
      <c r="D3555" s="29"/>
      <c r="E3555" s="29"/>
      <c r="F3555" s="29"/>
      <c r="G3555" s="29"/>
      <c r="H3555" s="29"/>
      <c r="I3555" s="29"/>
      <c r="J3555" s="29"/>
      <c r="K3555" s="29"/>
      <c r="L3555" s="29"/>
      <c r="M3555" s="30"/>
    </row>
    <row r="3556" spans="1:13" s="10" customFormat="1" ht="15.75">
      <c r="A3556" s="31" t="s">
        <v>23</v>
      </c>
      <c r="B3556" s="32"/>
      <c r="C3556" s="33" t="s">
        <v>13</v>
      </c>
      <c r="D3556" s="34"/>
      <c r="E3556" s="35"/>
      <c r="F3556" s="35"/>
      <c r="G3556" s="36"/>
      <c r="H3556" s="36"/>
      <c r="I3556" s="36"/>
      <c r="J3556" s="36"/>
      <c r="K3556" s="36"/>
      <c r="L3556" s="36"/>
      <c r="M3556" s="37"/>
    </row>
    <row r="3557" spans="1:13" s="10" customFormat="1" ht="15.75">
      <c r="A3557" s="38" t="s">
        <v>24</v>
      </c>
      <c r="B3557" s="39"/>
      <c r="C3557" s="829" t="e">
        <f>+C3452</f>
        <v>#REF!</v>
      </c>
      <c r="D3557" s="829"/>
      <c r="E3557" s="829"/>
      <c r="F3557" s="829"/>
      <c r="G3557" s="829"/>
      <c r="H3557" s="829"/>
      <c r="I3557" s="829"/>
      <c r="J3557" s="829"/>
      <c r="K3557" s="829"/>
      <c r="L3557" s="829"/>
      <c r="M3557" s="830"/>
    </row>
    <row r="3558" spans="1:13" s="10" customFormat="1" ht="15.75">
      <c r="A3558" s="38"/>
      <c r="B3558" s="39"/>
      <c r="C3558" s="829"/>
      <c r="D3558" s="829"/>
      <c r="E3558" s="829"/>
      <c r="F3558" s="829"/>
      <c r="G3558" s="829"/>
      <c r="H3558" s="829"/>
      <c r="I3558" s="829"/>
      <c r="J3558" s="829"/>
      <c r="K3558" s="829"/>
      <c r="L3558" s="829"/>
      <c r="M3558" s="830"/>
    </row>
    <row r="3559" spans="1:13" s="27" customFormat="1" ht="12.75">
      <c r="A3559" s="40"/>
      <c r="B3559" s="41"/>
      <c r="C3559" s="42"/>
      <c r="D3559" s="42"/>
      <c r="E3559" s="42"/>
      <c r="F3559" s="42"/>
      <c r="G3559" s="42"/>
      <c r="H3559" s="42"/>
      <c r="I3559" s="42"/>
      <c r="J3559" s="42"/>
      <c r="K3559" s="42"/>
      <c r="L3559" s="42"/>
      <c r="M3559" s="43"/>
    </row>
    <row r="3560" spans="1:13" s="10" customFormat="1" ht="15.75">
      <c r="A3560" s="38" t="s">
        <v>25</v>
      </c>
      <c r="B3560" s="44"/>
      <c r="C3560" s="45"/>
      <c r="D3560" s="45"/>
      <c r="E3560" s="45"/>
      <c r="F3560" s="45"/>
      <c r="G3560" s="45"/>
      <c r="H3560" s="46"/>
      <c r="I3560" s="33" t="s">
        <v>26</v>
      </c>
      <c r="J3560" s="45"/>
      <c r="K3560" s="45"/>
      <c r="L3560" s="45"/>
      <c r="M3560" s="47"/>
    </row>
    <row r="3561" spans="1:13" s="27" customFormat="1" ht="12.75">
      <c r="A3561" s="40"/>
      <c r="B3561" s="41"/>
      <c r="C3561" s="42"/>
      <c r="D3561" s="42"/>
      <c r="E3561" s="42"/>
      <c r="F3561" s="42"/>
      <c r="G3561" s="42"/>
      <c r="H3561" s="42"/>
      <c r="I3561" s="42"/>
      <c r="J3561" s="42"/>
      <c r="K3561" s="42"/>
      <c r="L3561" s="42"/>
      <c r="M3561" s="43"/>
    </row>
    <row r="3562" spans="1:13" s="10" customFormat="1" ht="15.75">
      <c r="A3562" s="38" t="s">
        <v>27</v>
      </c>
      <c r="B3562" s="44"/>
      <c r="C3562" s="48"/>
      <c r="D3562" s="48"/>
      <c r="E3562" s="48"/>
      <c r="F3562" s="48"/>
      <c r="G3562" s="48"/>
      <c r="H3562" s="48"/>
      <c r="I3562" s="48"/>
      <c r="J3562" s="48"/>
      <c r="K3562" s="48"/>
      <c r="L3562" s="48"/>
      <c r="M3562" s="49"/>
    </row>
    <row r="3563" spans="1:13" s="27" customFormat="1" ht="12.75">
      <c r="A3563" s="40"/>
      <c r="B3563" s="41"/>
      <c r="C3563" s="50"/>
      <c r="D3563" s="50"/>
      <c r="E3563" s="50"/>
      <c r="F3563" s="50"/>
      <c r="G3563" s="50"/>
      <c r="H3563" s="50"/>
      <c r="I3563" s="50"/>
      <c r="J3563" s="50"/>
      <c r="K3563" s="50"/>
      <c r="L3563" s="50"/>
      <c r="M3563" s="51"/>
    </row>
    <row r="3564" spans="1:13" s="10" customFormat="1" ht="15.75">
      <c r="A3564" s="38" t="s">
        <v>28</v>
      </c>
      <c r="B3564" s="44"/>
      <c r="C3564" s="48"/>
      <c r="D3564" s="48"/>
      <c r="E3564" s="48"/>
      <c r="F3564" s="48"/>
      <c r="G3564" s="48"/>
      <c r="H3564" s="48"/>
      <c r="I3564" s="48"/>
      <c r="J3564" s="52" t="s">
        <v>29</v>
      </c>
      <c r="K3564" s="53"/>
      <c r="L3564" s="52" t="s">
        <v>13</v>
      </c>
      <c r="M3564" s="54"/>
    </row>
    <row r="3565" spans="1:13" s="27" customFormat="1" ht="12.75">
      <c r="A3565" s="40"/>
      <c r="B3565" s="41"/>
      <c r="C3565" s="50"/>
      <c r="D3565" s="50"/>
      <c r="E3565" s="50"/>
      <c r="F3565" s="50"/>
      <c r="G3565" s="50"/>
      <c r="H3565" s="50"/>
      <c r="I3565" s="50"/>
      <c r="J3565" s="50"/>
      <c r="K3565" s="50"/>
      <c r="L3565" s="50"/>
      <c r="M3565" s="51"/>
    </row>
    <row r="3566" spans="1:13" s="10" customFormat="1" ht="15.75">
      <c r="A3566" s="38" t="s">
        <v>30</v>
      </c>
      <c r="B3566" s="39"/>
      <c r="C3566" s="55"/>
      <c r="D3566" s="55"/>
      <c r="E3566" s="56"/>
      <c r="F3566" s="57"/>
      <c r="G3566" s="46"/>
      <c r="H3566" s="48"/>
      <c r="I3566" s="48"/>
      <c r="J3566" s="35"/>
      <c r="K3566" s="55"/>
      <c r="L3566" s="55"/>
      <c r="M3566" s="58"/>
    </row>
    <row r="3567" spans="1:13" s="10" customFormat="1" ht="15.75">
      <c r="A3567" s="59"/>
      <c r="B3567" s="60"/>
      <c r="C3567" s="189"/>
      <c r="D3567" s="189"/>
      <c r="E3567" s="831" t="s">
        <v>31</v>
      </c>
      <c r="F3567" s="832"/>
      <c r="G3567" s="832"/>
      <c r="H3567" s="189" t="s">
        <v>16</v>
      </c>
      <c r="I3567" s="189" t="s">
        <v>17</v>
      </c>
      <c r="J3567" s="61"/>
      <c r="K3567" s="189"/>
      <c r="L3567" s="189"/>
      <c r="M3567" s="62"/>
    </row>
    <row r="3568" spans="1:13" s="10" customFormat="1" ht="15.75">
      <c r="A3568" s="786" t="s">
        <v>32</v>
      </c>
      <c r="B3568" s="787"/>
      <c r="C3568" s="787"/>
      <c r="D3568" s="787"/>
      <c r="E3568" s="787"/>
      <c r="F3568" s="787"/>
      <c r="G3568" s="787"/>
      <c r="H3568" s="787"/>
      <c r="I3568" s="787"/>
      <c r="J3568" s="787"/>
      <c r="K3568" s="787"/>
      <c r="L3568" s="787"/>
      <c r="M3568" s="788"/>
    </row>
    <row r="3569" spans="1:13" s="27" customFormat="1" ht="13.5" thickBot="1">
      <c r="A3569" s="63"/>
      <c r="B3569" s="64"/>
      <c r="C3569" s="64"/>
      <c r="D3569" s="64"/>
      <c r="E3569" s="64"/>
      <c r="F3569" s="64"/>
      <c r="G3569" s="64"/>
      <c r="H3569" s="64"/>
      <c r="I3569" s="64"/>
      <c r="J3569" s="64"/>
      <c r="K3569" s="64"/>
      <c r="L3569" s="64"/>
      <c r="M3569" s="65"/>
    </row>
    <row r="3570" spans="1:13" s="10" customFormat="1" ht="32.25" thickBot="1">
      <c r="A3570" s="66" t="s">
        <v>1</v>
      </c>
      <c r="B3570" s="789" t="s">
        <v>33</v>
      </c>
      <c r="C3570" s="790"/>
      <c r="D3570" s="790"/>
      <c r="E3570" s="790"/>
      <c r="F3570" s="790"/>
      <c r="G3570" s="790"/>
      <c r="H3570" s="790"/>
      <c r="I3570" s="67"/>
      <c r="J3570" s="68" t="s">
        <v>34</v>
      </c>
      <c r="K3570" s="791" t="s">
        <v>35</v>
      </c>
      <c r="L3570" s="792"/>
      <c r="M3570" s="66" t="s">
        <v>36</v>
      </c>
    </row>
    <row r="3571" spans="1:13" s="10" customFormat="1" ht="33" customHeight="1" thickBot="1">
      <c r="A3571" s="69"/>
      <c r="B3571" s="793" t="e">
        <f>+#REF!</f>
        <v>#REF!</v>
      </c>
      <c r="C3571" s="794"/>
      <c r="D3571" s="794"/>
      <c r="E3571" s="794"/>
      <c r="F3571" s="794"/>
      <c r="G3571" s="794"/>
      <c r="H3571" s="794"/>
      <c r="I3571" s="795"/>
      <c r="J3571" s="193"/>
      <c r="K3571" s="796" t="s">
        <v>103</v>
      </c>
      <c r="L3571" s="797"/>
      <c r="M3571" s="71" t="e">
        <f>+#REF!</f>
        <v>#REF!</v>
      </c>
    </row>
    <row r="3572" spans="1:13" s="10" customFormat="1" ht="15.75">
      <c r="A3572" s="72"/>
      <c r="B3572" s="73"/>
      <c r="C3572" s="73"/>
      <c r="D3572" s="73"/>
      <c r="E3572" s="73"/>
      <c r="F3572" s="73"/>
      <c r="G3572" s="73"/>
      <c r="H3572" s="73"/>
      <c r="I3572" s="73"/>
      <c r="J3572" s="73"/>
      <c r="K3572" s="73"/>
      <c r="L3572" s="73"/>
      <c r="M3572" s="74"/>
    </row>
    <row r="3573" spans="1:13" s="10" customFormat="1" thickBot="1">
      <c r="A3573" s="75" t="s">
        <v>37</v>
      </c>
      <c r="B3573" s="76"/>
      <c r="C3573" s="76"/>
      <c r="D3573" s="76"/>
      <c r="E3573" s="76"/>
      <c r="F3573" s="76"/>
      <c r="G3573" s="76"/>
      <c r="H3573" s="76"/>
      <c r="I3573" s="76"/>
      <c r="J3573" s="76"/>
      <c r="K3573" s="76"/>
      <c r="L3573" s="76"/>
      <c r="M3573" s="77"/>
    </row>
    <row r="3574" spans="1:13" s="10" customFormat="1" thickBot="1">
      <c r="A3574" s="798" t="s">
        <v>33</v>
      </c>
      <c r="B3574" s="799"/>
      <c r="C3574" s="799"/>
      <c r="D3574" s="799"/>
      <c r="E3574" s="799"/>
      <c r="F3574" s="799"/>
      <c r="G3574" s="800"/>
      <c r="H3574" s="801" t="s">
        <v>38</v>
      </c>
      <c r="I3574" s="800"/>
      <c r="J3574" s="78" t="s">
        <v>39</v>
      </c>
      <c r="K3574" s="801" t="s">
        <v>40</v>
      </c>
      <c r="L3574" s="800"/>
      <c r="M3574" s="79" t="s">
        <v>41</v>
      </c>
    </row>
    <row r="3575" spans="1:13" s="10" customFormat="1" ht="15.75">
      <c r="A3575" s="770" t="s">
        <v>42</v>
      </c>
      <c r="B3575" s="771"/>
      <c r="C3575" s="771"/>
      <c r="D3575" s="771"/>
      <c r="E3575" s="771"/>
      <c r="F3575" s="771"/>
      <c r="G3575" s="772"/>
      <c r="H3575" s="768" t="s">
        <v>6</v>
      </c>
      <c r="I3575" s="768"/>
      <c r="J3575" s="80">
        <v>437.5</v>
      </c>
      <c r="K3575" s="769">
        <v>7.9999999999999991</v>
      </c>
      <c r="L3575" s="769"/>
      <c r="M3575" s="81">
        <f t="shared" ref="M3575:M3580" si="43">+J3575*K3575</f>
        <v>3499.9999999999995</v>
      </c>
    </row>
    <row r="3576" spans="1:13" s="10" customFormat="1" ht="15.75">
      <c r="A3576" s="770"/>
      <c r="B3576" s="771"/>
      <c r="C3576" s="771"/>
      <c r="D3576" s="771"/>
      <c r="E3576" s="771"/>
      <c r="F3576" s="771"/>
      <c r="G3576" s="772"/>
      <c r="H3576" s="768"/>
      <c r="I3576" s="768"/>
      <c r="J3576" s="80"/>
      <c r="K3576" s="769"/>
      <c r="L3576" s="769"/>
      <c r="M3576" s="81">
        <f t="shared" si="43"/>
        <v>0</v>
      </c>
    </row>
    <row r="3577" spans="1:13" s="10" customFormat="1" ht="15.75">
      <c r="A3577" s="770"/>
      <c r="B3577" s="771"/>
      <c r="C3577" s="771"/>
      <c r="D3577" s="771"/>
      <c r="E3577" s="771"/>
      <c r="F3577" s="771"/>
      <c r="G3577" s="772"/>
      <c r="H3577" s="768"/>
      <c r="I3577" s="768"/>
      <c r="J3577" s="80"/>
      <c r="K3577" s="769"/>
      <c r="L3577" s="769"/>
      <c r="M3577" s="81">
        <f t="shared" si="43"/>
        <v>0</v>
      </c>
    </row>
    <row r="3578" spans="1:13" s="10" customFormat="1" ht="15.75">
      <c r="A3578" s="770"/>
      <c r="B3578" s="771"/>
      <c r="C3578" s="771"/>
      <c r="D3578" s="771"/>
      <c r="E3578" s="771"/>
      <c r="F3578" s="771"/>
      <c r="G3578" s="772"/>
      <c r="H3578" s="768"/>
      <c r="I3578" s="768"/>
      <c r="J3578" s="82"/>
      <c r="K3578" s="769"/>
      <c r="L3578" s="769"/>
      <c r="M3578" s="81">
        <f t="shared" si="43"/>
        <v>0</v>
      </c>
    </row>
    <row r="3579" spans="1:13" s="10" customFormat="1" ht="15.75">
      <c r="A3579" s="770"/>
      <c r="B3579" s="771"/>
      <c r="C3579" s="771"/>
      <c r="D3579" s="802"/>
      <c r="E3579" s="771"/>
      <c r="F3579" s="771"/>
      <c r="G3579" s="772"/>
      <c r="H3579" s="768"/>
      <c r="I3579" s="768"/>
      <c r="J3579" s="82"/>
      <c r="K3579" s="769"/>
      <c r="L3579" s="769"/>
      <c r="M3579" s="81">
        <f t="shared" si="43"/>
        <v>0</v>
      </c>
    </row>
    <row r="3580" spans="1:13" s="10" customFormat="1" ht="15.75">
      <c r="A3580" s="766"/>
      <c r="B3580" s="767"/>
      <c r="C3580" s="767"/>
      <c r="D3580" s="83"/>
      <c r="E3580" s="84"/>
      <c r="F3580" s="84"/>
      <c r="G3580" s="85"/>
      <c r="H3580" s="768"/>
      <c r="I3580" s="768"/>
      <c r="J3580" s="86"/>
      <c r="K3580" s="769"/>
      <c r="L3580" s="769"/>
      <c r="M3580" s="81">
        <f t="shared" si="43"/>
        <v>0</v>
      </c>
    </row>
    <row r="3581" spans="1:13" s="10" customFormat="1" thickBot="1">
      <c r="A3581" s="770" t="s">
        <v>43</v>
      </c>
      <c r="B3581" s="771"/>
      <c r="C3581" s="771"/>
      <c r="D3581" s="771"/>
      <c r="E3581" s="771"/>
      <c r="F3581" s="771"/>
      <c r="G3581" s="772"/>
      <c r="H3581" s="773"/>
      <c r="I3581" s="774"/>
      <c r="J3581" s="87"/>
      <c r="K3581" s="775">
        <v>0.05</v>
      </c>
      <c r="L3581" s="776"/>
      <c r="M3581" s="88">
        <f>M3610*K3581</f>
        <v>1800</v>
      </c>
    </row>
    <row r="3582" spans="1:13" s="10" customFormat="1" thickBot="1">
      <c r="A3582" s="724" t="s">
        <v>44</v>
      </c>
      <c r="B3582" s="725"/>
      <c r="C3582" s="725"/>
      <c r="D3582" s="725"/>
      <c r="E3582" s="725"/>
      <c r="F3582" s="725"/>
      <c r="G3582" s="725"/>
      <c r="H3582" s="725"/>
      <c r="I3582" s="725"/>
      <c r="J3582" s="725"/>
      <c r="K3582" s="725"/>
      <c r="L3582" s="726"/>
      <c r="M3582" s="89">
        <f>SUM(M3575:M3581)</f>
        <v>5300</v>
      </c>
    </row>
    <row r="3583" spans="1:13" s="27" customFormat="1" ht="12.75">
      <c r="A3583" s="90"/>
      <c r="B3583" s="64"/>
      <c r="C3583" s="64"/>
      <c r="D3583" s="64"/>
      <c r="E3583" s="64"/>
      <c r="F3583" s="64"/>
      <c r="G3583" s="64"/>
      <c r="H3583" s="64"/>
      <c r="I3583" s="64"/>
      <c r="J3583" s="64"/>
      <c r="K3583" s="64"/>
      <c r="L3583" s="64"/>
      <c r="M3583" s="65"/>
    </row>
    <row r="3584" spans="1:13" s="10" customFormat="1" thickBot="1">
      <c r="A3584" s="91" t="s">
        <v>45</v>
      </c>
      <c r="B3584" s="92"/>
      <c r="C3584" s="92"/>
      <c r="D3584" s="92"/>
      <c r="E3584" s="92"/>
      <c r="F3584" s="92"/>
      <c r="G3584" s="92"/>
      <c r="H3584" s="92"/>
      <c r="I3584" s="92"/>
      <c r="J3584" s="92"/>
      <c r="K3584" s="92"/>
      <c r="L3584" s="92"/>
      <c r="M3584" s="93"/>
    </row>
    <row r="3585" spans="1:13" s="10" customFormat="1" ht="15.75">
      <c r="A3585" s="752" t="s">
        <v>33</v>
      </c>
      <c r="B3585" s="753"/>
      <c r="C3585" s="753"/>
      <c r="D3585" s="753"/>
      <c r="E3585" s="753"/>
      <c r="F3585" s="753"/>
      <c r="G3585" s="753"/>
      <c r="H3585" s="777"/>
      <c r="I3585" s="185" t="s">
        <v>35</v>
      </c>
      <c r="J3585" s="94" t="s">
        <v>36</v>
      </c>
      <c r="K3585" s="778" t="s">
        <v>46</v>
      </c>
      <c r="L3585" s="777"/>
      <c r="M3585" s="95" t="s">
        <v>41</v>
      </c>
    </row>
    <row r="3586" spans="1:13" s="10" customFormat="1" ht="15.75">
      <c r="A3586" s="848" t="s">
        <v>179</v>
      </c>
      <c r="B3586" s="848"/>
      <c r="C3586" s="848"/>
      <c r="D3586" s="848"/>
      <c r="E3586" s="848"/>
      <c r="F3586" s="848"/>
      <c r="G3586" s="848"/>
      <c r="H3586" s="849"/>
      <c r="I3586" s="53" t="s">
        <v>173</v>
      </c>
      <c r="J3586" s="98">
        <v>1</v>
      </c>
      <c r="K3586" s="846">
        <v>103000</v>
      </c>
      <c r="L3586" s="847">
        <v>1414949.8181325125</v>
      </c>
      <c r="M3586" s="101">
        <f>+J3586*K3586</f>
        <v>103000</v>
      </c>
    </row>
    <row r="3587" spans="1:13" s="10" customFormat="1" ht="15.75">
      <c r="A3587" s="848" t="s">
        <v>180</v>
      </c>
      <c r="B3587" s="848"/>
      <c r="C3587" s="848"/>
      <c r="D3587" s="848"/>
      <c r="E3587" s="848"/>
      <c r="F3587" s="848"/>
      <c r="G3587" s="848"/>
      <c r="H3587" s="849"/>
      <c r="I3587" s="53" t="s">
        <v>174</v>
      </c>
      <c r="J3587" s="98">
        <v>1</v>
      </c>
      <c r="K3587" s="846">
        <v>6500</v>
      </c>
      <c r="L3587" s="847">
        <v>1050</v>
      </c>
      <c r="M3587" s="101">
        <f t="shared" ref="M3587:M3593" si="44">+J3587*K3587</f>
        <v>6500</v>
      </c>
    </row>
    <row r="3588" spans="1:13" s="10" customFormat="1" ht="15.75">
      <c r="A3588" s="848" t="s">
        <v>114</v>
      </c>
      <c r="B3588" s="848"/>
      <c r="C3588" s="848"/>
      <c r="D3588" s="848"/>
      <c r="E3588" s="848"/>
      <c r="F3588" s="848"/>
      <c r="G3588" s="848"/>
      <c r="H3588" s="849"/>
      <c r="I3588" s="53" t="s">
        <v>176</v>
      </c>
      <c r="J3588" s="98">
        <v>3</v>
      </c>
      <c r="K3588" s="846">
        <v>1050</v>
      </c>
      <c r="L3588" s="847">
        <v>10000</v>
      </c>
      <c r="M3588" s="101">
        <f t="shared" si="44"/>
        <v>3150</v>
      </c>
    </row>
    <row r="3589" spans="1:13" s="10" customFormat="1" ht="15.75">
      <c r="A3589" s="848" t="s">
        <v>181</v>
      </c>
      <c r="B3589" s="848"/>
      <c r="C3589" s="848"/>
      <c r="D3589" s="848"/>
      <c r="E3589" s="848"/>
      <c r="F3589" s="848"/>
      <c r="G3589" s="848"/>
      <c r="H3589" s="849"/>
      <c r="I3589" s="53" t="s">
        <v>113</v>
      </c>
      <c r="J3589" s="98">
        <v>1</v>
      </c>
      <c r="K3589" s="846">
        <v>10000</v>
      </c>
      <c r="L3589" s="847"/>
      <c r="M3589" s="101">
        <f t="shared" si="44"/>
        <v>10000</v>
      </c>
    </row>
    <row r="3590" spans="1:13" s="10" customFormat="1" ht="15.75">
      <c r="A3590" s="848"/>
      <c r="B3590" s="848"/>
      <c r="C3590" s="848"/>
      <c r="D3590" s="848"/>
      <c r="E3590" s="848"/>
      <c r="F3590" s="848"/>
      <c r="G3590" s="848"/>
      <c r="H3590" s="849"/>
      <c r="I3590" s="53"/>
      <c r="J3590" s="98"/>
      <c r="K3590" s="846"/>
      <c r="L3590" s="847"/>
      <c r="M3590" s="101">
        <f t="shared" si="44"/>
        <v>0</v>
      </c>
    </row>
    <row r="3591" spans="1:13" s="10" customFormat="1" ht="15.75">
      <c r="A3591" s="848"/>
      <c r="B3591" s="848"/>
      <c r="C3591" s="848"/>
      <c r="D3591" s="848"/>
      <c r="E3591" s="848"/>
      <c r="F3591" s="848"/>
      <c r="G3591" s="848"/>
      <c r="H3591" s="849"/>
      <c r="I3591" s="53"/>
      <c r="J3591" s="98"/>
      <c r="K3591" s="846"/>
      <c r="L3591" s="847"/>
      <c r="M3591" s="101">
        <f t="shared" si="44"/>
        <v>0</v>
      </c>
    </row>
    <row r="3592" spans="1:13" s="10" customFormat="1" ht="15.75">
      <c r="A3592" s="848"/>
      <c r="B3592" s="848"/>
      <c r="C3592" s="848"/>
      <c r="D3592" s="848"/>
      <c r="E3592" s="848"/>
      <c r="F3592" s="848"/>
      <c r="G3592" s="848"/>
      <c r="H3592" s="849"/>
      <c r="I3592" s="53"/>
      <c r="J3592" s="98"/>
      <c r="K3592" s="846"/>
      <c r="L3592" s="847"/>
      <c r="M3592" s="101">
        <f t="shared" si="44"/>
        <v>0</v>
      </c>
    </row>
    <row r="3593" spans="1:13" s="10" customFormat="1" ht="15.75">
      <c r="A3593" s="850"/>
      <c r="B3593" s="850"/>
      <c r="C3593" s="850"/>
      <c r="D3593" s="850"/>
      <c r="E3593" s="850"/>
      <c r="F3593" s="850"/>
      <c r="G3593" s="850"/>
      <c r="H3593" s="850"/>
      <c r="I3593" s="53"/>
      <c r="J3593" s="98"/>
      <c r="K3593" s="846"/>
      <c r="L3593" s="847"/>
      <c r="M3593" s="101">
        <f t="shared" si="44"/>
        <v>0</v>
      </c>
    </row>
    <row r="3594" spans="1:13" s="10" customFormat="1" ht="15.75">
      <c r="A3594" s="850"/>
      <c r="B3594" s="850"/>
      <c r="C3594" s="850"/>
      <c r="D3594" s="850"/>
      <c r="E3594" s="850"/>
      <c r="F3594" s="850"/>
      <c r="G3594" s="850"/>
      <c r="H3594" s="850"/>
      <c r="I3594" s="53"/>
      <c r="J3594" s="98"/>
      <c r="K3594" s="846"/>
      <c r="L3594" s="847"/>
      <c r="M3594" s="101"/>
    </row>
    <row r="3595" spans="1:13" s="10" customFormat="1" thickBot="1">
      <c r="A3595" s="743"/>
      <c r="B3595" s="744"/>
      <c r="C3595" s="744"/>
      <c r="D3595" s="744"/>
      <c r="E3595" s="744"/>
      <c r="F3595" s="744"/>
      <c r="G3595" s="744"/>
      <c r="H3595" s="745"/>
      <c r="I3595" s="102"/>
      <c r="J3595" s="103"/>
      <c r="K3595" s="746"/>
      <c r="L3595" s="747"/>
      <c r="M3595" s="104"/>
    </row>
    <row r="3596" spans="1:13" s="10" customFormat="1" thickBot="1">
      <c r="A3596" s="724" t="s">
        <v>44</v>
      </c>
      <c r="B3596" s="725"/>
      <c r="C3596" s="725"/>
      <c r="D3596" s="725"/>
      <c r="E3596" s="725"/>
      <c r="F3596" s="725"/>
      <c r="G3596" s="725"/>
      <c r="H3596" s="725"/>
      <c r="I3596" s="725"/>
      <c r="J3596" s="725"/>
      <c r="K3596" s="725"/>
      <c r="L3596" s="726"/>
      <c r="M3596" s="105">
        <f>SUM(M3586:M3595)</f>
        <v>122650</v>
      </c>
    </row>
    <row r="3597" spans="1:13" s="27" customFormat="1" ht="12.75">
      <c r="A3597" s="63"/>
      <c r="B3597" s="64"/>
      <c r="C3597" s="64"/>
      <c r="D3597" s="64"/>
      <c r="E3597" s="64"/>
      <c r="F3597" s="64"/>
      <c r="G3597" s="64"/>
      <c r="H3597" s="64"/>
      <c r="I3597" s="64"/>
      <c r="J3597" s="64"/>
      <c r="K3597" s="64"/>
      <c r="L3597" s="64"/>
      <c r="M3597" s="65"/>
    </row>
    <row r="3598" spans="1:13" s="10" customFormat="1" thickBot="1">
      <c r="A3598" s="91" t="s">
        <v>47</v>
      </c>
      <c r="B3598" s="92"/>
      <c r="C3598" s="92"/>
      <c r="D3598" s="92"/>
      <c r="E3598" s="92"/>
      <c r="F3598" s="92"/>
      <c r="G3598" s="92"/>
      <c r="H3598" s="92"/>
      <c r="I3598" s="92"/>
      <c r="J3598" s="92"/>
      <c r="K3598" s="92"/>
      <c r="L3598" s="92"/>
      <c r="M3598" s="93"/>
    </row>
    <row r="3599" spans="1:13" s="10" customFormat="1" ht="15.75">
      <c r="A3599" s="727" t="s">
        <v>48</v>
      </c>
      <c r="B3599" s="728"/>
      <c r="C3599" s="728"/>
      <c r="D3599" s="728"/>
      <c r="E3599" s="728"/>
      <c r="F3599" s="729"/>
      <c r="G3599" s="106" t="s">
        <v>35</v>
      </c>
      <c r="H3599" s="107" t="s">
        <v>49</v>
      </c>
      <c r="I3599" s="108" t="s">
        <v>50</v>
      </c>
      <c r="J3599" s="106" t="s">
        <v>51</v>
      </c>
      <c r="K3599" s="730" t="s">
        <v>52</v>
      </c>
      <c r="L3599" s="729"/>
      <c r="M3599" s="109" t="s">
        <v>41</v>
      </c>
    </row>
    <row r="3600" spans="1:13" s="10" customFormat="1" ht="15.75">
      <c r="A3600" s="731" t="s">
        <v>91</v>
      </c>
      <c r="B3600" s="732"/>
      <c r="C3600" s="732"/>
      <c r="D3600" s="732"/>
      <c r="E3600" s="732"/>
      <c r="F3600" s="733"/>
      <c r="G3600" s="110" t="s">
        <v>35</v>
      </c>
      <c r="H3600" s="86">
        <v>1</v>
      </c>
      <c r="I3600" s="111">
        <v>1</v>
      </c>
      <c r="J3600" s="86">
        <f>+H3600*I3600</f>
        <v>1</v>
      </c>
      <c r="K3600" s="734">
        <v>6500</v>
      </c>
      <c r="L3600" s="735"/>
      <c r="M3600" s="112">
        <f>J3600*K3600</f>
        <v>6500</v>
      </c>
    </row>
    <row r="3601" spans="1:13" s="10" customFormat="1" ht="15.75">
      <c r="A3601" s="113"/>
      <c r="B3601" s="114"/>
      <c r="C3601" s="114"/>
      <c r="D3601" s="114"/>
      <c r="E3601" s="114"/>
      <c r="F3601" s="114"/>
      <c r="G3601" s="115"/>
      <c r="H3601" s="86"/>
      <c r="I3601" s="86"/>
      <c r="J3601" s="86"/>
      <c r="K3601" s="116"/>
      <c r="L3601" s="117"/>
      <c r="M3601" s="118"/>
    </row>
    <row r="3602" spans="1:13" s="10" customFormat="1" thickBot="1">
      <c r="A3602" s="181"/>
      <c r="B3602" s="182"/>
      <c r="C3602" s="182"/>
      <c r="D3602" s="182"/>
      <c r="E3602" s="182"/>
      <c r="F3602" s="182"/>
      <c r="G3602" s="119"/>
      <c r="H3602" s="119"/>
      <c r="I3602" s="119"/>
      <c r="J3602" s="119"/>
      <c r="K3602" s="736"/>
      <c r="L3602" s="737"/>
      <c r="M3602" s="120"/>
    </row>
    <row r="3603" spans="1:13" s="10" customFormat="1" thickBot="1">
      <c r="A3603" s="756" t="s">
        <v>44</v>
      </c>
      <c r="B3603" s="750"/>
      <c r="C3603" s="750"/>
      <c r="D3603" s="750"/>
      <c r="E3603" s="750"/>
      <c r="F3603" s="750"/>
      <c r="G3603" s="750"/>
      <c r="H3603" s="750"/>
      <c r="I3603" s="750"/>
      <c r="J3603" s="750"/>
      <c r="K3603" s="750"/>
      <c r="L3603" s="751"/>
      <c r="M3603" s="121">
        <f>SUM(M3600:M3602)</f>
        <v>6500</v>
      </c>
    </row>
    <row r="3604" spans="1:13" s="27" customFormat="1" ht="12.75">
      <c r="A3604" s="63"/>
      <c r="B3604" s="64"/>
      <c r="C3604" s="64"/>
      <c r="D3604" s="64"/>
      <c r="E3604" s="64"/>
      <c r="F3604" s="64"/>
      <c r="G3604" s="64"/>
      <c r="H3604" s="64"/>
      <c r="I3604" s="64"/>
      <c r="J3604" s="64"/>
      <c r="K3604" s="64"/>
      <c r="L3604" s="64"/>
      <c r="M3604" s="65"/>
    </row>
    <row r="3605" spans="1:13" s="10" customFormat="1" thickBot="1">
      <c r="A3605" s="91" t="s">
        <v>54</v>
      </c>
      <c r="B3605" s="92"/>
      <c r="C3605" s="92"/>
      <c r="D3605" s="92"/>
      <c r="E3605" s="92"/>
      <c r="F3605" s="92"/>
      <c r="G3605" s="92"/>
      <c r="H3605" s="92"/>
      <c r="I3605" s="92"/>
      <c r="J3605" s="92"/>
      <c r="K3605" s="92"/>
      <c r="L3605" s="92"/>
      <c r="M3605" s="93"/>
    </row>
    <row r="3606" spans="1:13" s="10" customFormat="1" ht="31.5">
      <c r="A3606" s="757" t="s">
        <v>55</v>
      </c>
      <c r="B3606" s="758"/>
      <c r="C3606" s="758"/>
      <c r="D3606" s="758"/>
      <c r="E3606" s="758"/>
      <c r="F3606" s="758"/>
      <c r="G3606" s="758"/>
      <c r="H3606" s="106" t="s">
        <v>56</v>
      </c>
      <c r="I3606" s="108" t="s">
        <v>57</v>
      </c>
      <c r="J3606" s="107" t="s">
        <v>58</v>
      </c>
      <c r="K3606" s="759" t="s">
        <v>40</v>
      </c>
      <c r="L3606" s="760"/>
      <c r="M3606" s="122" t="s">
        <v>41</v>
      </c>
    </row>
    <row r="3607" spans="1:13" s="10" customFormat="1" ht="15.75">
      <c r="A3607" s="761" t="s">
        <v>177</v>
      </c>
      <c r="B3607" s="762"/>
      <c r="C3607" s="762"/>
      <c r="D3607" s="762"/>
      <c r="E3607" s="762"/>
      <c r="F3607" s="762"/>
      <c r="G3607" s="763"/>
      <c r="H3607" s="123">
        <v>51891.891891891886</v>
      </c>
      <c r="I3607" s="124">
        <v>1.85</v>
      </c>
      <c r="J3607" s="125">
        <f>+H3607*I3607</f>
        <v>96000</v>
      </c>
      <c r="K3607" s="764">
        <v>4</v>
      </c>
      <c r="L3607" s="765"/>
      <c r="M3607" s="126">
        <f>J3607/K3607</f>
        <v>24000</v>
      </c>
    </row>
    <row r="3608" spans="1:13" s="10" customFormat="1" ht="15.75">
      <c r="A3608" s="761" t="s">
        <v>60</v>
      </c>
      <c r="B3608" s="762"/>
      <c r="C3608" s="762"/>
      <c r="D3608" s="762"/>
      <c r="E3608" s="762"/>
      <c r="F3608" s="762"/>
      <c r="G3608" s="763"/>
      <c r="H3608" s="123">
        <v>25945.945945945947</v>
      </c>
      <c r="I3608" s="124">
        <v>1.85</v>
      </c>
      <c r="J3608" s="125">
        <f>+H3608*I3608</f>
        <v>48000.000000000007</v>
      </c>
      <c r="K3608" s="764">
        <f>+K3607</f>
        <v>4</v>
      </c>
      <c r="L3608" s="765"/>
      <c r="M3608" s="126">
        <f>J3608/K3608</f>
        <v>12000.000000000002</v>
      </c>
    </row>
    <row r="3609" spans="1:13" s="10" customFormat="1" thickBot="1">
      <c r="A3609" s="748"/>
      <c r="B3609" s="749"/>
      <c r="C3609" s="749"/>
      <c r="D3609" s="749"/>
      <c r="E3609" s="749"/>
      <c r="F3609" s="749"/>
      <c r="G3609" s="749"/>
      <c r="H3609" s="119"/>
      <c r="I3609" s="119"/>
      <c r="J3609" s="119"/>
      <c r="K3609" s="736"/>
      <c r="L3609" s="737"/>
      <c r="M3609" s="120"/>
    </row>
    <row r="3610" spans="1:13" s="10" customFormat="1" thickBot="1">
      <c r="A3610" s="724" t="s">
        <v>44</v>
      </c>
      <c r="B3610" s="725"/>
      <c r="C3610" s="725"/>
      <c r="D3610" s="725"/>
      <c r="E3610" s="725"/>
      <c r="F3610" s="725"/>
      <c r="G3610" s="725"/>
      <c r="H3610" s="750"/>
      <c r="I3610" s="750"/>
      <c r="J3610" s="750"/>
      <c r="K3610" s="750"/>
      <c r="L3610" s="751"/>
      <c r="M3610" s="121">
        <f>SUM(M3607:M3609)</f>
        <v>36000</v>
      </c>
    </row>
    <row r="3611" spans="1:13" s="27" customFormat="1" ht="13.5" thickBot="1">
      <c r="A3611" s="63"/>
      <c r="B3611" s="64"/>
      <c r="C3611" s="64"/>
      <c r="D3611" s="64"/>
      <c r="E3611" s="64"/>
      <c r="F3611" s="64"/>
      <c r="G3611" s="64"/>
      <c r="H3611" s="64"/>
      <c r="I3611" s="64"/>
      <c r="J3611" s="64"/>
      <c r="K3611" s="64"/>
      <c r="L3611" s="64"/>
      <c r="M3611" s="65"/>
    </row>
    <row r="3612" spans="1:13" s="10" customFormat="1" thickBot="1">
      <c r="A3612" s="724" t="s">
        <v>61</v>
      </c>
      <c r="B3612" s="725"/>
      <c r="C3612" s="725"/>
      <c r="D3612" s="725"/>
      <c r="E3612" s="725"/>
      <c r="F3612" s="725"/>
      <c r="G3612" s="725"/>
      <c r="H3612" s="725"/>
      <c r="I3612" s="725"/>
      <c r="J3612" s="725"/>
      <c r="K3612" s="725"/>
      <c r="L3612" s="726"/>
      <c r="M3612" s="127">
        <f>M3582+M3596+M3603+M3610</f>
        <v>170450</v>
      </c>
    </row>
    <row r="3613" spans="1:13" s="27" customFormat="1" ht="12.75">
      <c r="A3613" s="63"/>
      <c r="B3613" s="64"/>
      <c r="C3613" s="64"/>
      <c r="D3613" s="64"/>
      <c r="E3613" s="64"/>
      <c r="F3613" s="64"/>
      <c r="G3613" s="64"/>
      <c r="H3613" s="64"/>
      <c r="I3613" s="64"/>
      <c r="J3613" s="64"/>
      <c r="K3613" s="64"/>
      <c r="L3613" s="64"/>
      <c r="M3613" s="65"/>
    </row>
    <row r="3614" spans="1:13" s="10" customFormat="1" thickBot="1">
      <c r="A3614" s="91" t="s">
        <v>62</v>
      </c>
      <c r="B3614" s="92"/>
      <c r="C3614" s="92"/>
      <c r="D3614" s="92"/>
      <c r="E3614" s="92"/>
      <c r="F3614" s="92"/>
      <c r="G3614" s="92"/>
      <c r="H3614" s="92"/>
      <c r="I3614" s="92"/>
      <c r="J3614" s="92"/>
      <c r="K3614" s="92"/>
      <c r="L3614" s="92"/>
      <c r="M3614" s="93"/>
    </row>
    <row r="3615" spans="1:13" s="10" customFormat="1" ht="15.75">
      <c r="A3615" s="752" t="s">
        <v>63</v>
      </c>
      <c r="B3615" s="753"/>
      <c r="C3615" s="753"/>
      <c r="D3615" s="753"/>
      <c r="E3615" s="753"/>
      <c r="F3615" s="753"/>
      <c r="G3615" s="753"/>
      <c r="H3615" s="183"/>
      <c r="I3615" s="184"/>
      <c r="J3615" s="128" t="s">
        <v>64</v>
      </c>
      <c r="K3615" s="754" t="s">
        <v>65</v>
      </c>
      <c r="L3615" s="755"/>
      <c r="M3615" s="129"/>
    </row>
    <row r="3616" spans="1:13" s="10" customFormat="1" ht="15.75">
      <c r="A3616" s="718" t="s">
        <v>66</v>
      </c>
      <c r="B3616" s="719"/>
      <c r="C3616" s="719"/>
      <c r="D3616" s="719"/>
      <c r="E3616" s="719"/>
      <c r="F3616" s="719"/>
      <c r="G3616" s="719"/>
      <c r="H3616" s="130"/>
      <c r="I3616" s="131"/>
      <c r="J3616" s="132">
        <v>0.25</v>
      </c>
      <c r="K3616" s="720">
        <f>M3612*J3616</f>
        <v>42612.5</v>
      </c>
      <c r="L3616" s="721"/>
      <c r="M3616" s="133"/>
    </row>
    <row r="3617" spans="1:13" s="10" customFormat="1" ht="15.75">
      <c r="A3617" s="134" t="s">
        <v>67</v>
      </c>
      <c r="B3617" s="135"/>
      <c r="C3617" s="135"/>
      <c r="D3617" s="135"/>
      <c r="E3617" s="135"/>
      <c r="F3617" s="135"/>
      <c r="G3617" s="135"/>
      <c r="H3617" s="130"/>
      <c r="I3617" s="131"/>
      <c r="J3617" s="132">
        <v>0</v>
      </c>
      <c r="K3617" s="720">
        <f>M3612*J3617</f>
        <v>0</v>
      </c>
      <c r="L3617" s="721"/>
      <c r="M3617" s="133"/>
    </row>
    <row r="3618" spans="1:13" s="10" customFormat="1" thickBot="1">
      <c r="A3618" s="136" t="s">
        <v>68</v>
      </c>
      <c r="B3618" s="137"/>
      <c r="C3618" s="137"/>
      <c r="D3618" s="137"/>
      <c r="E3618" s="137"/>
      <c r="F3618" s="137"/>
      <c r="G3618" s="137"/>
      <c r="H3618" s="138"/>
      <c r="I3618" s="139"/>
      <c r="J3618" s="140">
        <v>0.05</v>
      </c>
      <c r="K3618" s="722">
        <f>M3612*J3618</f>
        <v>8522.5</v>
      </c>
      <c r="L3618" s="723"/>
      <c r="M3618" s="133"/>
    </row>
    <row r="3619" spans="1:13" s="10" customFormat="1" thickBot="1">
      <c r="A3619" s="724" t="s">
        <v>44</v>
      </c>
      <c r="B3619" s="725"/>
      <c r="C3619" s="725"/>
      <c r="D3619" s="725"/>
      <c r="E3619" s="725"/>
      <c r="F3619" s="725"/>
      <c r="G3619" s="725"/>
      <c r="H3619" s="725"/>
      <c r="I3619" s="725"/>
      <c r="J3619" s="725"/>
      <c r="K3619" s="725"/>
      <c r="L3619" s="726"/>
      <c r="M3619" s="141">
        <f>K3616+K3617+K3618</f>
        <v>51135</v>
      </c>
    </row>
    <row r="3620" spans="1:13" s="27" customFormat="1" ht="13.5" thickBot="1">
      <c r="A3620" s="63"/>
      <c r="B3620" s="64"/>
      <c r="C3620" s="64"/>
      <c r="D3620" s="64"/>
      <c r="E3620" s="64"/>
      <c r="F3620" s="64"/>
      <c r="G3620" s="64"/>
      <c r="H3620" s="64"/>
      <c r="I3620" s="64"/>
      <c r="J3620" s="64"/>
      <c r="K3620" s="64"/>
      <c r="L3620" s="64"/>
      <c r="M3620" s="65"/>
    </row>
    <row r="3621" spans="1:13" s="10" customFormat="1" thickBot="1">
      <c r="A3621" s="724" t="s">
        <v>69</v>
      </c>
      <c r="B3621" s="725"/>
      <c r="C3621" s="725"/>
      <c r="D3621" s="725"/>
      <c r="E3621" s="725"/>
      <c r="F3621" s="725"/>
      <c r="G3621" s="725"/>
      <c r="H3621" s="725"/>
      <c r="I3621" s="725"/>
      <c r="J3621" s="725"/>
      <c r="K3621" s="725"/>
      <c r="L3621" s="726"/>
      <c r="M3621" s="142">
        <f>M3612+M3619</f>
        <v>221585</v>
      </c>
    </row>
    <row r="3622" spans="1:13" s="10" customFormat="1" ht="15.75">
      <c r="A3622" s="143"/>
      <c r="B3622" s="144"/>
      <c r="C3622" s="144"/>
      <c r="D3622" s="144"/>
      <c r="E3622" s="144"/>
      <c r="F3622" s="144"/>
      <c r="G3622" s="144"/>
      <c r="H3622" s="144"/>
      <c r="I3622" s="144"/>
      <c r="J3622" s="144"/>
      <c r="K3622" s="144"/>
      <c r="L3622" s="144"/>
      <c r="M3622" s="145"/>
    </row>
    <row r="3623" spans="1:13" s="10" customFormat="1" ht="15.75">
      <c r="A3623" s="146"/>
      <c r="B3623" s="35"/>
      <c r="C3623" s="35"/>
      <c r="D3623" s="35"/>
      <c r="E3623" s="35"/>
      <c r="F3623" s="35"/>
      <c r="G3623" s="35"/>
      <c r="H3623" s="35"/>
      <c r="I3623" s="35"/>
      <c r="J3623" s="35"/>
      <c r="K3623" s="35"/>
      <c r="L3623" s="35"/>
      <c r="M3623" s="37"/>
    </row>
    <row r="3624" spans="1:13" s="10" customFormat="1" ht="15.75">
      <c r="A3624" s="146"/>
      <c r="B3624" s="35"/>
      <c r="C3624" s="35"/>
      <c r="D3624" s="46" t="s">
        <v>70</v>
      </c>
      <c r="E3624" s="46"/>
      <c r="F3624" s="46"/>
      <c r="G3624" s="46"/>
      <c r="H3624" s="46"/>
      <c r="I3624" s="46"/>
      <c r="J3624" s="35"/>
      <c r="K3624" s="35"/>
      <c r="L3624" s="35"/>
      <c r="M3624" s="37"/>
    </row>
    <row r="3625" spans="1:13" s="10" customFormat="1" ht="15.75">
      <c r="A3625" s="146"/>
      <c r="B3625" s="35"/>
      <c r="C3625" s="35"/>
      <c r="D3625" s="35" t="s">
        <v>71</v>
      </c>
      <c r="E3625" s="35"/>
      <c r="F3625" s="35"/>
      <c r="G3625" s="35"/>
      <c r="H3625" s="35"/>
      <c r="I3625" s="35"/>
      <c r="J3625" s="35"/>
      <c r="K3625" s="35"/>
      <c r="L3625" s="35"/>
      <c r="M3625" s="37"/>
    </row>
    <row r="3626" spans="1:13" s="10" customFormat="1" ht="15.75">
      <c r="A3626" s="146"/>
      <c r="B3626" s="35"/>
      <c r="C3626" s="35"/>
      <c r="D3626" s="35" t="s">
        <v>72</v>
      </c>
      <c r="E3626" s="35"/>
      <c r="F3626" s="35"/>
      <c r="G3626" s="35"/>
      <c r="H3626" s="35"/>
      <c r="I3626" s="35"/>
      <c r="J3626" s="35"/>
      <c r="K3626" s="35"/>
      <c r="L3626" s="35"/>
      <c r="M3626" s="37"/>
    </row>
    <row r="3627" spans="1:13" s="10" customFormat="1" ht="15.75">
      <c r="A3627" s="146"/>
      <c r="B3627" s="35"/>
      <c r="C3627" s="35"/>
      <c r="D3627" s="35" t="s">
        <v>73</v>
      </c>
      <c r="E3627" s="35"/>
      <c r="F3627" s="35"/>
      <c r="G3627" s="35"/>
      <c r="H3627" s="35"/>
      <c r="I3627" s="35"/>
      <c r="J3627" s="35"/>
      <c r="K3627" s="35"/>
      <c r="L3627" s="35"/>
      <c r="M3627" s="37"/>
    </row>
    <row r="3628" spans="1:13" s="27" customFormat="1" ht="13.5" thickBot="1">
      <c r="A3628" s="147"/>
      <c r="B3628" s="148"/>
      <c r="C3628" s="148"/>
      <c r="D3628" s="148"/>
      <c r="E3628" s="148" t="s">
        <v>74</v>
      </c>
      <c r="F3628" s="148"/>
      <c r="G3628" s="148"/>
      <c r="H3628" s="148"/>
      <c r="I3628" s="148"/>
      <c r="J3628" s="148"/>
      <c r="K3628" s="148"/>
      <c r="L3628" s="148"/>
      <c r="M3628" s="149"/>
    </row>
    <row r="3629" spans="1:13" s="10" customFormat="1" ht="15.75">
      <c r="A3629" s="150" t="s">
        <v>75</v>
      </c>
      <c r="B3629" s="151"/>
      <c r="C3629" s="151"/>
      <c r="D3629" s="151"/>
      <c r="E3629" s="151"/>
      <c r="F3629" s="151"/>
      <c r="G3629" s="151"/>
      <c r="H3629" s="151"/>
      <c r="I3629" s="151"/>
      <c r="J3629" s="151"/>
      <c r="K3629" s="151"/>
      <c r="L3629" s="151"/>
      <c r="M3629" s="152"/>
    </row>
    <row r="3630" spans="1:13" s="10" customFormat="1" ht="15.75">
      <c r="A3630" s="153"/>
      <c r="B3630" s="154"/>
      <c r="C3630" s="154"/>
      <c r="D3630" s="154"/>
      <c r="E3630" s="154"/>
      <c r="F3630" s="154"/>
      <c r="G3630" s="154"/>
      <c r="H3630" s="154"/>
      <c r="I3630" s="154"/>
      <c r="J3630" s="154"/>
      <c r="K3630" s="154"/>
      <c r="L3630" s="154"/>
      <c r="M3630" s="155"/>
    </row>
    <row r="3631" spans="1:13" s="10" customFormat="1" ht="15.75">
      <c r="A3631" s="153"/>
      <c r="B3631" s="154"/>
      <c r="C3631" s="154"/>
      <c r="D3631" s="154"/>
      <c r="E3631" s="154"/>
      <c r="F3631" s="154"/>
      <c r="G3631" s="154"/>
      <c r="H3631" s="154"/>
      <c r="I3631" s="154"/>
      <c r="J3631" s="154"/>
      <c r="K3631" s="154"/>
      <c r="L3631" s="154"/>
      <c r="M3631" s="155"/>
    </row>
    <row r="3632" spans="1:13" s="10" customFormat="1" ht="15.75">
      <c r="A3632" s="153"/>
      <c r="B3632" s="154"/>
      <c r="C3632" s="154"/>
      <c r="D3632" s="154"/>
      <c r="E3632" s="154"/>
      <c r="F3632" s="154"/>
      <c r="G3632" s="154"/>
      <c r="H3632" s="154"/>
      <c r="I3632" s="154"/>
      <c r="J3632" s="154"/>
      <c r="K3632" s="154"/>
      <c r="L3632" s="154"/>
      <c r="M3632" s="155"/>
    </row>
    <row r="3633" spans="1:13" s="10" customFormat="1" thickBot="1">
      <c r="A3633" s="156"/>
      <c r="B3633" s="157"/>
      <c r="C3633" s="157"/>
      <c r="D3633" s="157"/>
      <c r="E3633" s="157"/>
      <c r="F3633" s="157"/>
      <c r="G3633" s="157"/>
      <c r="H3633" s="157"/>
      <c r="I3633" s="157"/>
      <c r="J3633" s="157"/>
      <c r="K3633" s="157"/>
      <c r="L3633" s="157"/>
      <c r="M3633" s="158"/>
    </row>
    <row r="3634" spans="1:13" s="27" customFormat="1" ht="12.75">
      <c r="A3634" s="147"/>
      <c r="B3634" s="148"/>
      <c r="C3634" s="148"/>
      <c r="D3634" s="148"/>
      <c r="E3634" s="148"/>
      <c r="F3634" s="148"/>
      <c r="G3634" s="148"/>
      <c r="H3634" s="148"/>
      <c r="I3634" s="148"/>
      <c r="J3634" s="148"/>
      <c r="K3634" s="148"/>
      <c r="L3634" s="148"/>
      <c r="M3634" s="149"/>
    </row>
    <row r="3635" spans="1:13" s="10" customFormat="1" ht="15.75">
      <c r="A3635" s="159" t="s">
        <v>76</v>
      </c>
      <c r="B3635" s="55"/>
      <c r="C3635" s="55"/>
      <c r="D3635" s="55"/>
      <c r="E3635" s="55"/>
      <c r="F3635" s="55"/>
      <c r="G3635" s="55"/>
      <c r="H3635" s="55"/>
      <c r="I3635" s="55"/>
      <c r="J3635" s="55"/>
      <c r="K3635" s="55"/>
      <c r="L3635" s="55"/>
      <c r="M3635" s="58"/>
    </row>
    <row r="3636" spans="1:13" s="10" customFormat="1" ht="15.75">
      <c r="A3636" s="708" t="s">
        <v>77</v>
      </c>
      <c r="B3636" s="709"/>
      <c r="C3636" s="709"/>
      <c r="D3636" s="709"/>
      <c r="E3636" s="709"/>
      <c r="F3636" s="709"/>
      <c r="G3636" s="709"/>
      <c r="H3636" s="709"/>
      <c r="I3636" s="709"/>
      <c r="J3636" s="709"/>
      <c r="K3636" s="709"/>
      <c r="L3636" s="709"/>
      <c r="M3636" s="710"/>
    </row>
    <row r="3637" spans="1:13" s="10" customFormat="1" ht="15.75">
      <c r="A3637" s="708"/>
      <c r="B3637" s="709"/>
      <c r="C3637" s="709"/>
      <c r="D3637" s="709"/>
      <c r="E3637" s="709"/>
      <c r="F3637" s="709"/>
      <c r="G3637" s="709"/>
      <c r="H3637" s="709"/>
      <c r="I3637" s="709"/>
      <c r="J3637" s="709"/>
      <c r="K3637" s="709"/>
      <c r="L3637" s="709"/>
      <c r="M3637" s="710"/>
    </row>
    <row r="3638" spans="1:13" s="10" customFormat="1" ht="15.75">
      <c r="A3638" s="711" t="s">
        <v>78</v>
      </c>
      <c r="B3638" s="712"/>
      <c r="C3638" s="712"/>
      <c r="D3638" s="712"/>
      <c r="E3638" s="712"/>
      <c r="F3638" s="712"/>
      <c r="G3638" s="712"/>
      <c r="H3638" s="712"/>
      <c r="I3638" s="712"/>
      <c r="J3638" s="712"/>
      <c r="K3638" s="712"/>
      <c r="L3638" s="712"/>
      <c r="M3638" s="713"/>
    </row>
    <row r="3639" spans="1:13" s="10" customFormat="1" ht="15.75">
      <c r="A3639" s="711"/>
      <c r="B3639" s="712"/>
      <c r="C3639" s="712"/>
      <c r="D3639" s="712"/>
      <c r="E3639" s="712"/>
      <c r="F3639" s="712"/>
      <c r="G3639" s="712"/>
      <c r="H3639" s="712"/>
      <c r="I3639" s="712"/>
      <c r="J3639" s="712"/>
      <c r="K3639" s="712"/>
      <c r="L3639" s="712"/>
      <c r="M3639" s="713"/>
    </row>
    <row r="3640" spans="1:13" s="10" customFormat="1" ht="15.75">
      <c r="A3640" s="178"/>
      <c r="B3640" s="179"/>
      <c r="C3640" s="179"/>
      <c r="D3640" s="179"/>
      <c r="E3640" s="179"/>
      <c r="F3640" s="179"/>
      <c r="G3640" s="179"/>
      <c r="H3640" s="179"/>
      <c r="I3640" s="179"/>
      <c r="J3640" s="179"/>
      <c r="K3640" s="179"/>
      <c r="L3640" s="179"/>
      <c r="M3640" s="180"/>
    </row>
    <row r="3641" spans="1:13" s="10" customFormat="1" ht="15.75">
      <c r="A3641" s="159"/>
      <c r="B3641" s="55"/>
      <c r="C3641" s="55"/>
      <c r="D3641" s="55"/>
      <c r="E3641" s="55"/>
      <c r="F3641" s="55"/>
      <c r="G3641" s="55"/>
      <c r="H3641" s="55"/>
      <c r="I3641" s="55"/>
      <c r="J3641" s="55"/>
      <c r="K3641" s="55"/>
      <c r="L3641" s="55"/>
      <c r="M3641" s="58"/>
    </row>
    <row r="3642" spans="1:13" s="10" customFormat="1" ht="15.75">
      <c r="A3642" s="146"/>
      <c r="B3642" s="35"/>
      <c r="C3642" s="35"/>
      <c r="D3642" s="35" t="s">
        <v>70</v>
      </c>
      <c r="E3642" s="46"/>
      <c r="F3642" s="46"/>
      <c r="G3642" s="35"/>
      <c r="H3642" s="35"/>
      <c r="I3642" s="35"/>
      <c r="J3642" s="35"/>
      <c r="K3642" s="35"/>
      <c r="L3642" s="35"/>
      <c r="M3642" s="37"/>
    </row>
    <row r="3643" spans="1:13" s="10" customFormat="1" ht="15.75">
      <c r="A3643" s="146"/>
      <c r="B3643" s="35"/>
      <c r="C3643" s="35"/>
      <c r="D3643" s="160" t="s">
        <v>71</v>
      </c>
      <c r="E3643" s="35"/>
      <c r="F3643" s="35"/>
      <c r="G3643" s="160"/>
      <c r="H3643" s="160"/>
      <c r="I3643" s="160"/>
      <c r="J3643" s="35"/>
      <c r="K3643" s="35"/>
      <c r="L3643" s="35"/>
      <c r="M3643" s="37"/>
    </row>
    <row r="3644" spans="1:13" s="10" customFormat="1" ht="15.75">
      <c r="A3644" s="146"/>
      <c r="B3644" s="35"/>
      <c r="C3644" s="35"/>
      <c r="D3644" s="161" t="s">
        <v>79</v>
      </c>
      <c r="E3644" s="35"/>
      <c r="F3644" s="35"/>
      <c r="G3644" s="161"/>
      <c r="H3644" s="161"/>
      <c r="I3644" s="161"/>
      <c r="J3644" s="35"/>
      <c r="K3644" s="35"/>
      <c r="L3644" s="35"/>
      <c r="M3644" s="37"/>
    </row>
    <row r="3645" spans="1:13" s="10" customFormat="1" ht="15.75">
      <c r="A3645" s="162"/>
      <c r="B3645" s="55"/>
      <c r="C3645" s="55"/>
      <c r="D3645" s="35" t="s">
        <v>73</v>
      </c>
      <c r="E3645" s="35"/>
      <c r="F3645" s="35"/>
      <c r="G3645" s="35"/>
      <c r="H3645" s="35"/>
      <c r="I3645" s="35"/>
      <c r="J3645" s="55"/>
      <c r="K3645" s="55"/>
      <c r="L3645" s="55"/>
      <c r="M3645" s="58"/>
    </row>
    <row r="3646" spans="1:13" s="27" customFormat="1" ht="12.75">
      <c r="A3646" s="163"/>
      <c r="B3646" s="50"/>
      <c r="C3646" s="50"/>
      <c r="D3646" s="50"/>
      <c r="E3646" s="148"/>
      <c r="F3646" s="148"/>
      <c r="G3646" s="148"/>
      <c r="H3646" s="148"/>
      <c r="I3646" s="148"/>
      <c r="J3646" s="50"/>
      <c r="K3646" s="50"/>
      <c r="L3646" s="50"/>
      <c r="M3646" s="51"/>
    </row>
    <row r="3647" spans="1:13" s="167" customFormat="1" ht="12.75">
      <c r="A3647" s="164" t="s">
        <v>80</v>
      </c>
      <c r="B3647" s="165"/>
      <c r="C3647" s="165"/>
      <c r="D3647" s="166"/>
      <c r="E3647" s="166"/>
      <c r="F3647" s="166"/>
      <c r="G3647" s="166"/>
      <c r="H3647" s="166"/>
      <c r="I3647" s="714"/>
      <c r="J3647" s="714"/>
      <c r="K3647" s="714"/>
      <c r="L3647" s="714"/>
      <c r="M3647" s="715"/>
    </row>
    <row r="3648" spans="1:13" s="167" customFormat="1" ht="13.5" thickBot="1">
      <c r="A3648" s="168" t="s">
        <v>81</v>
      </c>
      <c r="B3648" s="169"/>
      <c r="C3648" s="169"/>
      <c r="D3648" s="170"/>
      <c r="E3648" s="170"/>
      <c r="F3648" s="170"/>
      <c r="G3648" s="170"/>
      <c r="H3648" s="170"/>
      <c r="I3648" s="716"/>
      <c r="J3648" s="716"/>
      <c r="K3648" s="716"/>
      <c r="L3648" s="716"/>
      <c r="M3648" s="717"/>
    </row>
    <row r="3649" spans="1:13">
      <c r="A3649" s="803"/>
      <c r="B3649" s="804"/>
      <c r="C3649" s="809"/>
      <c r="D3649" s="809"/>
      <c r="E3649" s="809"/>
      <c r="F3649" s="809"/>
      <c r="G3649" s="809"/>
      <c r="H3649" s="809"/>
      <c r="I3649" s="810"/>
      <c r="J3649" s="811" t="s">
        <v>7</v>
      </c>
      <c r="K3649" s="813"/>
      <c r="L3649" s="814"/>
      <c r="M3649" s="815"/>
    </row>
    <row r="3650" spans="1:13">
      <c r="A3650" s="805"/>
      <c r="B3650" s="806"/>
      <c r="C3650" s="819" t="s">
        <v>8</v>
      </c>
      <c r="D3650" s="819"/>
      <c r="E3650" s="819"/>
      <c r="F3650" s="819"/>
      <c r="G3650" s="819"/>
      <c r="H3650" s="819"/>
      <c r="I3650" s="820"/>
      <c r="J3650" s="812"/>
      <c r="K3650" s="816"/>
      <c r="L3650" s="817"/>
      <c r="M3650" s="818"/>
    </row>
    <row r="3651" spans="1:13">
      <c r="A3651" s="805"/>
      <c r="B3651" s="806"/>
      <c r="C3651" s="819" t="s">
        <v>0</v>
      </c>
      <c r="D3651" s="819"/>
      <c r="E3651" s="819"/>
      <c r="F3651" s="819"/>
      <c r="G3651" s="819"/>
      <c r="H3651" s="819"/>
      <c r="I3651" s="820"/>
      <c r="J3651" s="821" t="s">
        <v>9</v>
      </c>
      <c r="K3651" s="833"/>
      <c r="L3651" s="834"/>
      <c r="M3651" s="835"/>
    </row>
    <row r="3652" spans="1:13">
      <c r="A3652" s="805"/>
      <c r="B3652" s="806"/>
      <c r="C3652" s="819" t="s">
        <v>10</v>
      </c>
      <c r="D3652" s="819"/>
      <c r="E3652" s="819"/>
      <c r="F3652" s="819"/>
      <c r="G3652" s="819"/>
      <c r="H3652" s="819"/>
      <c r="I3652" s="820"/>
      <c r="J3652" s="822"/>
      <c r="K3652" s="836"/>
      <c r="L3652" s="837"/>
      <c r="M3652" s="838"/>
    </row>
    <row r="3653" spans="1:13">
      <c r="A3653" s="805"/>
      <c r="B3653" s="806"/>
      <c r="C3653" s="819" t="s">
        <v>11</v>
      </c>
      <c r="D3653" s="819"/>
      <c r="E3653" s="819"/>
      <c r="F3653" s="819"/>
      <c r="G3653" s="819"/>
      <c r="H3653" s="819"/>
      <c r="I3653" s="820"/>
      <c r="J3653" s="821" t="s">
        <v>12</v>
      </c>
      <c r="K3653" s="840"/>
      <c r="L3653" s="840" t="s">
        <v>13</v>
      </c>
      <c r="M3653" s="842"/>
    </row>
    <row r="3654" spans="1:13" ht="17.25" thickBot="1">
      <c r="A3654" s="807"/>
      <c r="B3654" s="808"/>
      <c r="C3654" s="2"/>
      <c r="D3654" s="2"/>
      <c r="E3654" s="2"/>
      <c r="F3654" s="2"/>
      <c r="G3654" s="2"/>
      <c r="H3654" s="2"/>
      <c r="I3654" s="3"/>
      <c r="J3654" s="839"/>
      <c r="K3654" s="841"/>
      <c r="L3654" s="841"/>
      <c r="M3654" s="843"/>
    </row>
    <row r="3655" spans="1:13" s="10" customFormat="1" ht="15.75">
      <c r="A3655" s="4"/>
      <c r="B3655" s="5"/>
      <c r="C3655" s="5"/>
      <c r="D3655" s="5"/>
      <c r="E3655" s="5"/>
      <c r="F3655" s="5"/>
      <c r="G3655" s="6"/>
      <c r="H3655" s="5"/>
      <c r="I3655" s="5"/>
      <c r="J3655" s="7" t="s">
        <v>14</v>
      </c>
      <c r="K3655" s="8"/>
      <c r="L3655" s="8"/>
      <c r="M3655" s="9"/>
    </row>
    <row r="3656" spans="1:13" s="10" customFormat="1" ht="15.75">
      <c r="A3656" s="11"/>
      <c r="B3656" s="12"/>
      <c r="C3656" s="12"/>
      <c r="D3656" s="12"/>
      <c r="E3656" s="12"/>
      <c r="F3656" s="12"/>
      <c r="G3656" s="13"/>
      <c r="H3656" s="12"/>
      <c r="I3656" s="12"/>
      <c r="J3656" s="14"/>
      <c r="K3656" s="15" t="s">
        <v>15</v>
      </c>
      <c r="L3656" s="15" t="s">
        <v>16</v>
      </c>
      <c r="M3656" s="16" t="s">
        <v>17</v>
      </c>
    </row>
    <row r="3657" spans="1:13" s="10" customFormat="1" ht="15.75">
      <c r="A3657" s="823" t="s">
        <v>18</v>
      </c>
      <c r="B3657" s="824"/>
      <c r="C3657" s="824"/>
      <c r="D3657" s="824"/>
      <c r="E3657" s="12" t="s">
        <v>19</v>
      </c>
      <c r="F3657" s="12"/>
      <c r="G3657" s="17"/>
      <c r="H3657" s="825" t="s">
        <v>20</v>
      </c>
      <c r="I3657" s="825"/>
      <c r="J3657" s="18" t="s">
        <v>19</v>
      </c>
      <c r="K3657" s="15"/>
      <c r="L3657" s="15"/>
      <c r="M3657" s="16"/>
    </row>
    <row r="3658" spans="1:13" s="10" customFormat="1" ht="15.75">
      <c r="A3658" s="19" t="s">
        <v>21</v>
      </c>
      <c r="B3658" s="20"/>
      <c r="C3658" s="826"/>
      <c r="D3658" s="826"/>
      <c r="E3658" s="187"/>
      <c r="F3658" s="21"/>
      <c r="G3658" s="20"/>
      <c r="H3658" s="17"/>
      <c r="I3658" s="22" t="s">
        <v>22</v>
      </c>
      <c r="J3658" s="23"/>
      <c r="K3658" s="187"/>
      <c r="L3658" s="187"/>
      <c r="M3658" s="24"/>
    </row>
    <row r="3659" spans="1:13" s="27" customFormat="1" ht="13.5" thickBot="1">
      <c r="A3659" s="25"/>
      <c r="B3659" s="26"/>
      <c r="C3659" s="188"/>
      <c r="D3659" s="188"/>
      <c r="E3659" s="188"/>
      <c r="F3659" s="188"/>
      <c r="G3659" s="26"/>
      <c r="H3659" s="188"/>
      <c r="I3659" s="26"/>
      <c r="J3659" s="188"/>
      <c r="K3659" s="827"/>
      <c r="L3659" s="827"/>
      <c r="M3659" s="828"/>
    </row>
    <row r="3660" spans="1:13" s="27" customFormat="1" ht="12.75">
      <c r="A3660" s="28"/>
      <c r="B3660" s="29"/>
      <c r="C3660" s="29"/>
      <c r="D3660" s="29"/>
      <c r="E3660" s="29"/>
      <c r="F3660" s="29"/>
      <c r="G3660" s="29"/>
      <c r="H3660" s="29"/>
      <c r="I3660" s="29"/>
      <c r="J3660" s="29"/>
      <c r="K3660" s="29"/>
      <c r="L3660" s="29"/>
      <c r="M3660" s="30"/>
    </row>
    <row r="3661" spans="1:13" s="10" customFormat="1" ht="15.75">
      <c r="A3661" s="31" t="s">
        <v>23</v>
      </c>
      <c r="B3661" s="32"/>
      <c r="C3661" s="33" t="s">
        <v>13</v>
      </c>
      <c r="D3661" s="34"/>
      <c r="E3661" s="35"/>
      <c r="F3661" s="35"/>
      <c r="G3661" s="36"/>
      <c r="H3661" s="36"/>
      <c r="I3661" s="36"/>
      <c r="J3661" s="36"/>
      <c r="K3661" s="36"/>
      <c r="L3661" s="36"/>
      <c r="M3661" s="37"/>
    </row>
    <row r="3662" spans="1:13" s="10" customFormat="1" ht="15.75">
      <c r="A3662" s="38" t="s">
        <v>24</v>
      </c>
      <c r="B3662" s="39"/>
      <c r="C3662" s="829" t="e">
        <f>+C3557</f>
        <v>#REF!</v>
      </c>
      <c r="D3662" s="829"/>
      <c r="E3662" s="829"/>
      <c r="F3662" s="829"/>
      <c r="G3662" s="829"/>
      <c r="H3662" s="829"/>
      <c r="I3662" s="829"/>
      <c r="J3662" s="829"/>
      <c r="K3662" s="829"/>
      <c r="L3662" s="829"/>
      <c r="M3662" s="830"/>
    </row>
    <row r="3663" spans="1:13" s="10" customFormat="1" ht="15.75">
      <c r="A3663" s="38"/>
      <c r="B3663" s="39"/>
      <c r="C3663" s="829"/>
      <c r="D3663" s="829"/>
      <c r="E3663" s="829"/>
      <c r="F3663" s="829"/>
      <c r="G3663" s="829"/>
      <c r="H3663" s="829"/>
      <c r="I3663" s="829"/>
      <c r="J3663" s="829"/>
      <c r="K3663" s="829"/>
      <c r="L3663" s="829"/>
      <c r="M3663" s="830"/>
    </row>
    <row r="3664" spans="1:13" s="27" customFormat="1" ht="12.75">
      <c r="A3664" s="40"/>
      <c r="B3664" s="41"/>
      <c r="C3664" s="42"/>
      <c r="D3664" s="42"/>
      <c r="E3664" s="42"/>
      <c r="F3664" s="42"/>
      <c r="G3664" s="42"/>
      <c r="H3664" s="42"/>
      <c r="I3664" s="42"/>
      <c r="J3664" s="42"/>
      <c r="K3664" s="42"/>
      <c r="L3664" s="42"/>
      <c r="M3664" s="43"/>
    </row>
    <row r="3665" spans="1:13" s="10" customFormat="1" ht="15.75">
      <c r="A3665" s="38" t="s">
        <v>25</v>
      </c>
      <c r="B3665" s="44"/>
      <c r="C3665" s="45"/>
      <c r="D3665" s="45"/>
      <c r="E3665" s="45"/>
      <c r="F3665" s="45"/>
      <c r="G3665" s="45"/>
      <c r="H3665" s="46"/>
      <c r="I3665" s="33" t="s">
        <v>26</v>
      </c>
      <c r="J3665" s="45"/>
      <c r="K3665" s="45"/>
      <c r="L3665" s="45"/>
      <c r="M3665" s="47"/>
    </row>
    <row r="3666" spans="1:13" s="27" customFormat="1" ht="12.75">
      <c r="A3666" s="40"/>
      <c r="B3666" s="41"/>
      <c r="C3666" s="42"/>
      <c r="D3666" s="42"/>
      <c r="E3666" s="42"/>
      <c r="F3666" s="42"/>
      <c r="G3666" s="42"/>
      <c r="H3666" s="42"/>
      <c r="I3666" s="42"/>
      <c r="J3666" s="42"/>
      <c r="K3666" s="42"/>
      <c r="L3666" s="42"/>
      <c r="M3666" s="43"/>
    </row>
    <row r="3667" spans="1:13" s="10" customFormat="1" ht="15.75">
      <c r="A3667" s="38" t="s">
        <v>27</v>
      </c>
      <c r="B3667" s="44"/>
      <c r="C3667" s="48"/>
      <c r="D3667" s="48"/>
      <c r="E3667" s="48"/>
      <c r="F3667" s="48"/>
      <c r="G3667" s="48"/>
      <c r="H3667" s="48"/>
      <c r="I3667" s="48"/>
      <c r="J3667" s="48"/>
      <c r="K3667" s="48"/>
      <c r="L3667" s="48"/>
      <c r="M3667" s="49"/>
    </row>
    <row r="3668" spans="1:13" s="27" customFormat="1" ht="12.75">
      <c r="A3668" s="40"/>
      <c r="B3668" s="41"/>
      <c r="C3668" s="50"/>
      <c r="D3668" s="50"/>
      <c r="E3668" s="50"/>
      <c r="F3668" s="50"/>
      <c r="G3668" s="50"/>
      <c r="H3668" s="50"/>
      <c r="I3668" s="50"/>
      <c r="J3668" s="50"/>
      <c r="K3668" s="50"/>
      <c r="L3668" s="50"/>
      <c r="M3668" s="51"/>
    </row>
    <row r="3669" spans="1:13" s="10" customFormat="1" ht="15.75">
      <c r="A3669" s="38" t="s">
        <v>28</v>
      </c>
      <c r="B3669" s="44"/>
      <c r="C3669" s="48"/>
      <c r="D3669" s="48"/>
      <c r="E3669" s="48"/>
      <c r="F3669" s="48"/>
      <c r="G3669" s="48"/>
      <c r="H3669" s="48"/>
      <c r="I3669" s="48"/>
      <c r="J3669" s="52" t="s">
        <v>29</v>
      </c>
      <c r="K3669" s="53"/>
      <c r="L3669" s="52" t="s">
        <v>13</v>
      </c>
      <c r="M3669" s="54"/>
    </row>
    <row r="3670" spans="1:13" s="27" customFormat="1" ht="12.75">
      <c r="A3670" s="40"/>
      <c r="B3670" s="41"/>
      <c r="C3670" s="50"/>
      <c r="D3670" s="50"/>
      <c r="E3670" s="50"/>
      <c r="F3670" s="50"/>
      <c r="G3670" s="50"/>
      <c r="H3670" s="50"/>
      <c r="I3670" s="50"/>
      <c r="J3670" s="50"/>
      <c r="K3670" s="50"/>
      <c r="L3670" s="50"/>
      <c r="M3670" s="51"/>
    </row>
    <row r="3671" spans="1:13" s="10" customFormat="1" ht="15.75">
      <c r="A3671" s="38" t="s">
        <v>30</v>
      </c>
      <c r="B3671" s="39"/>
      <c r="C3671" s="55"/>
      <c r="D3671" s="55"/>
      <c r="E3671" s="56"/>
      <c r="F3671" s="57"/>
      <c r="G3671" s="46"/>
      <c r="H3671" s="48"/>
      <c r="I3671" s="48"/>
      <c r="J3671" s="35"/>
      <c r="K3671" s="55"/>
      <c r="L3671" s="55"/>
      <c r="M3671" s="58"/>
    </row>
    <row r="3672" spans="1:13" s="10" customFormat="1" ht="15.75">
      <c r="A3672" s="59"/>
      <c r="B3672" s="60"/>
      <c r="C3672" s="189"/>
      <c r="D3672" s="189"/>
      <c r="E3672" s="831" t="s">
        <v>31</v>
      </c>
      <c r="F3672" s="832"/>
      <c r="G3672" s="832"/>
      <c r="H3672" s="189" t="s">
        <v>16</v>
      </c>
      <c r="I3672" s="189" t="s">
        <v>17</v>
      </c>
      <c r="J3672" s="61"/>
      <c r="K3672" s="189"/>
      <c r="L3672" s="189"/>
      <c r="M3672" s="62"/>
    </row>
    <row r="3673" spans="1:13" s="10" customFormat="1" ht="15.75">
      <c r="A3673" s="786" t="s">
        <v>32</v>
      </c>
      <c r="B3673" s="787"/>
      <c r="C3673" s="787"/>
      <c r="D3673" s="787"/>
      <c r="E3673" s="787"/>
      <c r="F3673" s="787"/>
      <c r="G3673" s="787"/>
      <c r="H3673" s="787"/>
      <c r="I3673" s="787"/>
      <c r="J3673" s="787"/>
      <c r="K3673" s="787"/>
      <c r="L3673" s="787"/>
      <c r="M3673" s="788"/>
    </row>
    <row r="3674" spans="1:13" s="27" customFormat="1" ht="13.5" thickBot="1">
      <c r="A3674" s="63"/>
      <c r="B3674" s="64"/>
      <c r="C3674" s="64"/>
      <c r="D3674" s="64"/>
      <c r="E3674" s="64"/>
      <c r="F3674" s="64"/>
      <c r="G3674" s="64"/>
      <c r="H3674" s="64"/>
      <c r="I3674" s="64"/>
      <c r="J3674" s="64"/>
      <c r="K3674" s="64"/>
      <c r="L3674" s="64"/>
      <c r="M3674" s="65"/>
    </row>
    <row r="3675" spans="1:13" s="10" customFormat="1" ht="32.25" thickBot="1">
      <c r="A3675" s="66" t="s">
        <v>1</v>
      </c>
      <c r="B3675" s="789" t="s">
        <v>33</v>
      </c>
      <c r="C3675" s="790"/>
      <c r="D3675" s="790"/>
      <c r="E3675" s="790"/>
      <c r="F3675" s="790"/>
      <c r="G3675" s="790"/>
      <c r="H3675" s="790"/>
      <c r="I3675" s="67"/>
      <c r="J3675" s="68" t="s">
        <v>34</v>
      </c>
      <c r="K3675" s="791" t="s">
        <v>35</v>
      </c>
      <c r="L3675" s="792"/>
      <c r="M3675" s="66" t="s">
        <v>36</v>
      </c>
    </row>
    <row r="3676" spans="1:13" s="10" customFormat="1" ht="33" customHeight="1" thickBot="1">
      <c r="A3676" s="69"/>
      <c r="B3676" s="793" t="e">
        <f>+#REF!</f>
        <v>#REF!</v>
      </c>
      <c r="C3676" s="794"/>
      <c r="D3676" s="794"/>
      <c r="E3676" s="794"/>
      <c r="F3676" s="794"/>
      <c r="G3676" s="794"/>
      <c r="H3676" s="794"/>
      <c r="I3676" s="795"/>
      <c r="J3676" s="70"/>
      <c r="K3676" s="796" t="e">
        <f>+#REF!</f>
        <v>#REF!</v>
      </c>
      <c r="L3676" s="797"/>
      <c r="M3676" s="71" t="e">
        <f>+#REF!</f>
        <v>#REF!</v>
      </c>
    </row>
    <row r="3677" spans="1:13" s="10" customFormat="1" ht="15.75">
      <c r="A3677" s="72"/>
      <c r="B3677" s="73"/>
      <c r="C3677" s="73"/>
      <c r="D3677" s="73"/>
      <c r="E3677" s="73"/>
      <c r="F3677" s="73"/>
      <c r="G3677" s="73"/>
      <c r="H3677" s="73"/>
      <c r="I3677" s="73"/>
      <c r="J3677" s="73"/>
      <c r="K3677" s="73"/>
      <c r="L3677" s="73"/>
      <c r="M3677" s="74"/>
    </row>
    <row r="3678" spans="1:13" s="10" customFormat="1" thickBot="1">
      <c r="A3678" s="75" t="s">
        <v>37</v>
      </c>
      <c r="B3678" s="76"/>
      <c r="C3678" s="76"/>
      <c r="D3678" s="76"/>
      <c r="E3678" s="76"/>
      <c r="F3678" s="76"/>
      <c r="G3678" s="76"/>
      <c r="H3678" s="76"/>
      <c r="I3678" s="76"/>
      <c r="J3678" s="76"/>
      <c r="K3678" s="76"/>
      <c r="L3678" s="76"/>
      <c r="M3678" s="77"/>
    </row>
    <row r="3679" spans="1:13" s="10" customFormat="1" thickBot="1">
      <c r="A3679" s="798" t="s">
        <v>33</v>
      </c>
      <c r="B3679" s="799"/>
      <c r="C3679" s="799"/>
      <c r="D3679" s="799"/>
      <c r="E3679" s="799"/>
      <c r="F3679" s="799"/>
      <c r="G3679" s="800"/>
      <c r="H3679" s="801" t="s">
        <v>38</v>
      </c>
      <c r="I3679" s="800"/>
      <c r="J3679" s="78" t="s">
        <v>39</v>
      </c>
      <c r="K3679" s="801" t="s">
        <v>40</v>
      </c>
      <c r="L3679" s="800"/>
      <c r="M3679" s="79" t="s">
        <v>41</v>
      </c>
    </row>
    <row r="3680" spans="1:13" s="10" customFormat="1" ht="15.75">
      <c r="A3680" s="779"/>
      <c r="B3680" s="780"/>
      <c r="C3680" s="780"/>
      <c r="D3680" s="780"/>
      <c r="E3680" s="780"/>
      <c r="F3680" s="780"/>
      <c r="G3680" s="781"/>
      <c r="H3680" s="782"/>
      <c r="I3680" s="783"/>
      <c r="J3680" s="80"/>
      <c r="K3680" s="784"/>
      <c r="L3680" s="785"/>
      <c r="M3680" s="81">
        <f t="shared" ref="M3680:M3685" si="45">+J3680*K3680</f>
        <v>0</v>
      </c>
    </row>
    <row r="3681" spans="1:13" s="10" customFormat="1" ht="15.75">
      <c r="A3681" s="770"/>
      <c r="B3681" s="771"/>
      <c r="C3681" s="771"/>
      <c r="D3681" s="771"/>
      <c r="E3681" s="771"/>
      <c r="F3681" s="771"/>
      <c r="G3681" s="772"/>
      <c r="H3681" s="768"/>
      <c r="I3681" s="768"/>
      <c r="J3681" s="80"/>
      <c r="K3681" s="769"/>
      <c r="L3681" s="769"/>
      <c r="M3681" s="81">
        <f t="shared" si="45"/>
        <v>0</v>
      </c>
    </row>
    <row r="3682" spans="1:13" s="10" customFormat="1" ht="15.75">
      <c r="A3682" s="770"/>
      <c r="B3682" s="771"/>
      <c r="C3682" s="771"/>
      <c r="D3682" s="771"/>
      <c r="E3682" s="771"/>
      <c r="F3682" s="771"/>
      <c r="G3682" s="772"/>
      <c r="H3682" s="768"/>
      <c r="I3682" s="768"/>
      <c r="J3682" s="80"/>
      <c r="K3682" s="769"/>
      <c r="L3682" s="769"/>
      <c r="M3682" s="81">
        <f t="shared" si="45"/>
        <v>0</v>
      </c>
    </row>
    <row r="3683" spans="1:13" s="10" customFormat="1" ht="15.75">
      <c r="A3683" s="770"/>
      <c r="B3683" s="771"/>
      <c r="C3683" s="771"/>
      <c r="D3683" s="771"/>
      <c r="E3683" s="771"/>
      <c r="F3683" s="771"/>
      <c r="G3683" s="772"/>
      <c r="H3683" s="768"/>
      <c r="I3683" s="768"/>
      <c r="J3683" s="82"/>
      <c r="K3683" s="769"/>
      <c r="L3683" s="769"/>
      <c r="M3683" s="81">
        <f t="shared" si="45"/>
        <v>0</v>
      </c>
    </row>
    <row r="3684" spans="1:13" s="10" customFormat="1" ht="15.75">
      <c r="A3684" s="770"/>
      <c r="B3684" s="771"/>
      <c r="C3684" s="771"/>
      <c r="D3684" s="802"/>
      <c r="E3684" s="771"/>
      <c r="F3684" s="771"/>
      <c r="G3684" s="772"/>
      <c r="H3684" s="768"/>
      <c r="I3684" s="768"/>
      <c r="J3684" s="82"/>
      <c r="K3684" s="769"/>
      <c r="L3684" s="769"/>
      <c r="M3684" s="81">
        <f t="shared" si="45"/>
        <v>0</v>
      </c>
    </row>
    <row r="3685" spans="1:13" s="10" customFormat="1" ht="15.75">
      <c r="A3685" s="766"/>
      <c r="B3685" s="767"/>
      <c r="C3685" s="767"/>
      <c r="D3685" s="83"/>
      <c r="E3685" s="84"/>
      <c r="F3685" s="84"/>
      <c r="G3685" s="85"/>
      <c r="H3685" s="768"/>
      <c r="I3685" s="768"/>
      <c r="J3685" s="86"/>
      <c r="K3685" s="769"/>
      <c r="L3685" s="769"/>
      <c r="M3685" s="81">
        <f t="shared" si="45"/>
        <v>0</v>
      </c>
    </row>
    <row r="3686" spans="1:13" s="10" customFormat="1" thickBot="1">
      <c r="A3686" s="770" t="s">
        <v>43</v>
      </c>
      <c r="B3686" s="771"/>
      <c r="C3686" s="771"/>
      <c r="D3686" s="771"/>
      <c r="E3686" s="771"/>
      <c r="F3686" s="771"/>
      <c r="G3686" s="772"/>
      <c r="H3686" s="773"/>
      <c r="I3686" s="774"/>
      <c r="J3686" s="87"/>
      <c r="K3686" s="775">
        <v>0.05</v>
      </c>
      <c r="L3686" s="776"/>
      <c r="M3686" s="88">
        <f>M3711*K3686</f>
        <v>857.14285714285734</v>
      </c>
    </row>
    <row r="3687" spans="1:13" s="10" customFormat="1" thickBot="1">
      <c r="A3687" s="724" t="s">
        <v>44</v>
      </c>
      <c r="B3687" s="725"/>
      <c r="C3687" s="725"/>
      <c r="D3687" s="725"/>
      <c r="E3687" s="725"/>
      <c r="F3687" s="725"/>
      <c r="G3687" s="725"/>
      <c r="H3687" s="725"/>
      <c r="I3687" s="725"/>
      <c r="J3687" s="725"/>
      <c r="K3687" s="725"/>
      <c r="L3687" s="726"/>
      <c r="M3687" s="173">
        <f>SUM(M3680:M3686)</f>
        <v>857.14285714285734</v>
      </c>
    </row>
    <row r="3688" spans="1:13" s="27" customFormat="1" ht="12.75">
      <c r="A3688" s="90"/>
      <c r="B3688" s="64"/>
      <c r="C3688" s="64"/>
      <c r="D3688" s="64"/>
      <c r="E3688" s="64"/>
      <c r="F3688" s="64"/>
      <c r="G3688" s="64"/>
      <c r="H3688" s="64"/>
      <c r="I3688" s="64"/>
      <c r="J3688" s="64"/>
      <c r="K3688" s="64"/>
      <c r="L3688" s="64"/>
      <c r="M3688" s="65"/>
    </row>
    <row r="3689" spans="1:13" s="10" customFormat="1" thickBot="1">
      <c r="A3689" s="91" t="s">
        <v>45</v>
      </c>
      <c r="B3689" s="92"/>
      <c r="C3689" s="92"/>
      <c r="D3689" s="92"/>
      <c r="E3689" s="92"/>
      <c r="F3689" s="92"/>
      <c r="G3689" s="92"/>
      <c r="H3689" s="92"/>
      <c r="I3689" s="92"/>
      <c r="J3689" s="92"/>
      <c r="K3689" s="92"/>
      <c r="L3689" s="92"/>
      <c r="M3689" s="93"/>
    </row>
    <row r="3690" spans="1:13" s="10" customFormat="1" ht="15.75">
      <c r="A3690" s="752" t="s">
        <v>33</v>
      </c>
      <c r="B3690" s="753"/>
      <c r="C3690" s="753"/>
      <c r="D3690" s="753"/>
      <c r="E3690" s="753"/>
      <c r="F3690" s="753"/>
      <c r="G3690" s="753"/>
      <c r="H3690" s="777"/>
      <c r="I3690" s="185" t="s">
        <v>35</v>
      </c>
      <c r="J3690" s="94" t="s">
        <v>36</v>
      </c>
      <c r="K3690" s="778" t="s">
        <v>46</v>
      </c>
      <c r="L3690" s="777"/>
      <c r="M3690" s="95" t="s">
        <v>41</v>
      </c>
    </row>
    <row r="3691" spans="1:13" s="10" customFormat="1" ht="15.75">
      <c r="A3691" s="738" t="s">
        <v>111</v>
      </c>
      <c r="B3691" s="739"/>
      <c r="C3691" s="739"/>
      <c r="D3691" s="739"/>
      <c r="E3691" s="739"/>
      <c r="F3691" s="739"/>
      <c r="G3691" s="739"/>
      <c r="H3691" s="740"/>
      <c r="I3691" s="53" t="s">
        <v>103</v>
      </c>
      <c r="J3691" s="98">
        <v>1</v>
      </c>
      <c r="K3691" s="741">
        <f>69900*1.2</f>
        <v>83880</v>
      </c>
      <c r="L3691" s="742"/>
      <c r="M3691" s="171">
        <f>+J3691*K3691</f>
        <v>83880</v>
      </c>
    </row>
    <row r="3692" spans="1:13" s="10" customFormat="1" ht="15.75">
      <c r="A3692" s="738" t="s">
        <v>112</v>
      </c>
      <c r="B3692" s="739"/>
      <c r="C3692" s="739"/>
      <c r="D3692" s="739"/>
      <c r="E3692" s="739"/>
      <c r="F3692" s="739"/>
      <c r="G3692" s="739"/>
      <c r="H3692" s="740"/>
      <c r="I3692" s="53" t="s">
        <v>113</v>
      </c>
      <c r="J3692" s="98">
        <v>1</v>
      </c>
      <c r="K3692" s="741">
        <v>9500</v>
      </c>
      <c r="L3692" s="742"/>
      <c r="M3692" s="171">
        <f>+J3692*K3692</f>
        <v>9500</v>
      </c>
    </row>
    <row r="3693" spans="1:13" s="10" customFormat="1" ht="15.75">
      <c r="A3693" s="738" t="s">
        <v>114</v>
      </c>
      <c r="B3693" s="739"/>
      <c r="C3693" s="739"/>
      <c r="D3693" s="739"/>
      <c r="E3693" s="739"/>
      <c r="F3693" s="739"/>
      <c r="G3693" s="739"/>
      <c r="H3693" s="740"/>
      <c r="I3693" s="53" t="s">
        <v>5</v>
      </c>
      <c r="J3693" s="98">
        <v>3</v>
      </c>
      <c r="K3693" s="741">
        <v>1050</v>
      </c>
      <c r="L3693" s="742"/>
      <c r="M3693" s="171">
        <f>+J3693*K3693</f>
        <v>3150</v>
      </c>
    </row>
    <row r="3694" spans="1:13" s="10" customFormat="1" ht="15.75">
      <c r="A3694" s="738"/>
      <c r="B3694" s="739"/>
      <c r="C3694" s="739"/>
      <c r="D3694" s="739"/>
      <c r="E3694" s="739"/>
      <c r="F3694" s="739"/>
      <c r="G3694" s="739"/>
      <c r="H3694" s="740"/>
      <c r="I3694" s="53"/>
      <c r="J3694" s="98"/>
      <c r="K3694" s="741"/>
      <c r="L3694" s="742"/>
      <c r="M3694" s="171">
        <f>+J3694*K3694</f>
        <v>0</v>
      </c>
    </row>
    <row r="3695" spans="1:13" s="10" customFormat="1" ht="15.75">
      <c r="A3695" s="738"/>
      <c r="B3695" s="739"/>
      <c r="C3695" s="739"/>
      <c r="D3695" s="739"/>
      <c r="E3695" s="739"/>
      <c r="F3695" s="739"/>
      <c r="G3695" s="739"/>
      <c r="H3695" s="740"/>
      <c r="I3695" s="53"/>
      <c r="J3695" s="98"/>
      <c r="K3695" s="741"/>
      <c r="L3695" s="742"/>
      <c r="M3695" s="171">
        <f>+J3695*K3695</f>
        <v>0</v>
      </c>
    </row>
    <row r="3696" spans="1:13" s="10" customFormat="1" thickBot="1">
      <c r="A3696" s="743"/>
      <c r="B3696" s="744"/>
      <c r="C3696" s="744"/>
      <c r="D3696" s="744"/>
      <c r="E3696" s="744"/>
      <c r="F3696" s="744"/>
      <c r="G3696" s="744"/>
      <c r="H3696" s="745"/>
      <c r="I3696" s="102"/>
      <c r="J3696" s="103"/>
      <c r="K3696" s="741"/>
      <c r="L3696" s="742"/>
      <c r="M3696" s="172"/>
    </row>
    <row r="3697" spans="1:13" s="10" customFormat="1" thickBot="1">
      <c r="A3697" s="724" t="s">
        <v>44</v>
      </c>
      <c r="B3697" s="725"/>
      <c r="C3697" s="725"/>
      <c r="D3697" s="725"/>
      <c r="E3697" s="725"/>
      <c r="F3697" s="725"/>
      <c r="G3697" s="725"/>
      <c r="H3697" s="725"/>
      <c r="I3697" s="725"/>
      <c r="J3697" s="725"/>
      <c r="K3697" s="725"/>
      <c r="L3697" s="726"/>
      <c r="M3697" s="173">
        <f>SUM(M3691:M3696)</f>
        <v>96530</v>
      </c>
    </row>
    <row r="3698" spans="1:13" s="27" customFormat="1" ht="12.75">
      <c r="A3698" s="63"/>
      <c r="B3698" s="64"/>
      <c r="C3698" s="64"/>
      <c r="D3698" s="64"/>
      <c r="E3698" s="64"/>
      <c r="F3698" s="64"/>
      <c r="G3698" s="64"/>
      <c r="H3698" s="64"/>
      <c r="I3698" s="64"/>
      <c r="J3698" s="64"/>
      <c r="K3698" s="64"/>
      <c r="L3698" s="64"/>
      <c r="M3698" s="65"/>
    </row>
    <row r="3699" spans="1:13" s="10" customFormat="1" thickBot="1">
      <c r="A3699" s="91" t="s">
        <v>47</v>
      </c>
      <c r="B3699" s="92"/>
      <c r="C3699" s="92"/>
      <c r="D3699" s="92"/>
      <c r="E3699" s="92"/>
      <c r="F3699" s="92"/>
      <c r="G3699" s="92"/>
      <c r="H3699" s="92"/>
      <c r="I3699" s="92"/>
      <c r="J3699" s="92"/>
      <c r="K3699" s="92"/>
      <c r="L3699" s="92"/>
      <c r="M3699" s="93"/>
    </row>
    <row r="3700" spans="1:13" s="10" customFormat="1" ht="15.75">
      <c r="A3700" s="727" t="s">
        <v>48</v>
      </c>
      <c r="B3700" s="728"/>
      <c r="C3700" s="728"/>
      <c r="D3700" s="728"/>
      <c r="E3700" s="728"/>
      <c r="F3700" s="729"/>
      <c r="G3700" s="106" t="s">
        <v>35</v>
      </c>
      <c r="H3700" s="107" t="s">
        <v>49</v>
      </c>
      <c r="I3700" s="108" t="s">
        <v>50</v>
      </c>
      <c r="J3700" s="106" t="s">
        <v>51</v>
      </c>
      <c r="K3700" s="730" t="s">
        <v>52</v>
      </c>
      <c r="L3700" s="729"/>
      <c r="M3700" s="109" t="s">
        <v>41</v>
      </c>
    </row>
    <row r="3701" spans="1:13" s="10" customFormat="1" ht="15.75">
      <c r="A3701" s="731" t="s">
        <v>94</v>
      </c>
      <c r="B3701" s="732"/>
      <c r="C3701" s="732"/>
      <c r="D3701" s="732"/>
      <c r="E3701" s="732"/>
      <c r="F3701" s="733"/>
      <c r="G3701" s="110" t="s">
        <v>4</v>
      </c>
      <c r="H3701" s="86">
        <v>1</v>
      </c>
      <c r="I3701" s="111">
        <v>1</v>
      </c>
      <c r="J3701" s="86">
        <f>+H3701*I3701</f>
        <v>1</v>
      </c>
      <c r="K3701" s="734">
        <v>5000</v>
      </c>
      <c r="L3701" s="735"/>
      <c r="M3701" s="112">
        <f>J3701*K3701</f>
        <v>5000</v>
      </c>
    </row>
    <row r="3702" spans="1:13" s="10" customFormat="1" ht="15.75">
      <c r="A3702" s="113"/>
      <c r="B3702" s="114"/>
      <c r="C3702" s="114"/>
      <c r="D3702" s="114"/>
      <c r="E3702" s="114"/>
      <c r="F3702" s="114"/>
      <c r="G3702" s="115"/>
      <c r="H3702" s="86"/>
      <c r="I3702" s="86"/>
      <c r="J3702" s="86"/>
      <c r="K3702" s="116"/>
      <c r="L3702" s="117"/>
      <c r="M3702" s="118"/>
    </row>
    <row r="3703" spans="1:13" s="10" customFormat="1" thickBot="1">
      <c r="A3703" s="181"/>
      <c r="B3703" s="182"/>
      <c r="C3703" s="182"/>
      <c r="D3703" s="182"/>
      <c r="E3703" s="182"/>
      <c r="F3703" s="182"/>
      <c r="G3703" s="119"/>
      <c r="H3703" s="119"/>
      <c r="I3703" s="119"/>
      <c r="J3703" s="119"/>
      <c r="K3703" s="736"/>
      <c r="L3703" s="737"/>
      <c r="M3703" s="120"/>
    </row>
    <row r="3704" spans="1:13" s="10" customFormat="1" thickBot="1">
      <c r="A3704" s="756" t="s">
        <v>44</v>
      </c>
      <c r="B3704" s="750"/>
      <c r="C3704" s="750"/>
      <c r="D3704" s="750"/>
      <c r="E3704" s="750"/>
      <c r="F3704" s="750"/>
      <c r="G3704" s="750"/>
      <c r="H3704" s="750"/>
      <c r="I3704" s="750"/>
      <c r="J3704" s="750"/>
      <c r="K3704" s="750"/>
      <c r="L3704" s="751"/>
      <c r="M3704" s="174">
        <f>SUM(M3701:M3703)</f>
        <v>5000</v>
      </c>
    </row>
    <row r="3705" spans="1:13" s="27" customFormat="1" ht="12.75">
      <c r="A3705" s="63"/>
      <c r="B3705" s="64"/>
      <c r="C3705" s="64"/>
      <c r="D3705" s="64"/>
      <c r="E3705" s="64"/>
      <c r="F3705" s="64"/>
      <c r="G3705" s="64"/>
      <c r="H3705" s="64"/>
      <c r="I3705" s="64"/>
      <c r="J3705" s="64"/>
      <c r="K3705" s="64"/>
      <c r="L3705" s="64"/>
      <c r="M3705" s="65"/>
    </row>
    <row r="3706" spans="1:13" s="10" customFormat="1" thickBot="1">
      <c r="A3706" s="91" t="s">
        <v>54</v>
      </c>
      <c r="B3706" s="92"/>
      <c r="C3706" s="92"/>
      <c r="D3706" s="92"/>
      <c r="E3706" s="92"/>
      <c r="F3706" s="92"/>
      <c r="G3706" s="92"/>
      <c r="H3706" s="92"/>
      <c r="I3706" s="92"/>
      <c r="J3706" s="92"/>
      <c r="K3706" s="92"/>
      <c r="L3706" s="92"/>
      <c r="M3706" s="93"/>
    </row>
    <row r="3707" spans="1:13" s="10" customFormat="1" ht="31.5">
      <c r="A3707" s="757" t="s">
        <v>55</v>
      </c>
      <c r="B3707" s="758"/>
      <c r="C3707" s="758"/>
      <c r="D3707" s="758"/>
      <c r="E3707" s="758"/>
      <c r="F3707" s="758"/>
      <c r="G3707" s="758"/>
      <c r="H3707" s="106" t="s">
        <v>56</v>
      </c>
      <c r="I3707" s="108" t="s">
        <v>57</v>
      </c>
      <c r="J3707" s="107" t="s">
        <v>58</v>
      </c>
      <c r="K3707" s="759" t="s">
        <v>40</v>
      </c>
      <c r="L3707" s="760"/>
      <c r="M3707" s="122" t="s">
        <v>41</v>
      </c>
    </row>
    <row r="3708" spans="1:13" s="10" customFormat="1" ht="15.75">
      <c r="A3708" s="761" t="s">
        <v>59</v>
      </c>
      <c r="B3708" s="762"/>
      <c r="C3708" s="762"/>
      <c r="D3708" s="762"/>
      <c r="E3708" s="762"/>
      <c r="F3708" s="762"/>
      <c r="G3708" s="763"/>
      <c r="H3708" s="123">
        <v>38918.91891891892</v>
      </c>
      <c r="I3708" s="124">
        <v>1.85</v>
      </c>
      <c r="J3708" s="125">
        <f>+H3708*I3708</f>
        <v>72000</v>
      </c>
      <c r="K3708" s="764">
        <v>7</v>
      </c>
      <c r="L3708" s="765"/>
      <c r="M3708" s="126">
        <f>J3708/K3708</f>
        <v>10285.714285714286</v>
      </c>
    </row>
    <row r="3709" spans="1:13" s="10" customFormat="1" ht="15.75">
      <c r="A3709" s="761" t="s">
        <v>60</v>
      </c>
      <c r="B3709" s="762"/>
      <c r="C3709" s="762"/>
      <c r="D3709" s="762"/>
      <c r="E3709" s="762"/>
      <c r="F3709" s="762"/>
      <c r="G3709" s="763"/>
      <c r="H3709" s="123">
        <v>25945.945945945947</v>
      </c>
      <c r="I3709" s="124">
        <v>1.85</v>
      </c>
      <c r="J3709" s="125">
        <f>+H3709*I3709</f>
        <v>48000.000000000007</v>
      </c>
      <c r="K3709" s="764">
        <f>+K3708</f>
        <v>7</v>
      </c>
      <c r="L3709" s="765"/>
      <c r="M3709" s="126">
        <f>J3709/K3709</f>
        <v>6857.1428571428578</v>
      </c>
    </row>
    <row r="3710" spans="1:13" s="10" customFormat="1" thickBot="1">
      <c r="A3710" s="748"/>
      <c r="B3710" s="749"/>
      <c r="C3710" s="749"/>
      <c r="D3710" s="749"/>
      <c r="E3710" s="749"/>
      <c r="F3710" s="749"/>
      <c r="G3710" s="749"/>
      <c r="H3710" s="119"/>
      <c r="I3710" s="119"/>
      <c r="J3710" s="119"/>
      <c r="K3710" s="736"/>
      <c r="L3710" s="737"/>
      <c r="M3710" s="120"/>
    </row>
    <row r="3711" spans="1:13" s="10" customFormat="1" thickBot="1">
      <c r="A3711" s="724" t="s">
        <v>44</v>
      </c>
      <c r="B3711" s="725"/>
      <c r="C3711" s="725"/>
      <c r="D3711" s="725"/>
      <c r="E3711" s="725"/>
      <c r="F3711" s="725"/>
      <c r="G3711" s="725"/>
      <c r="H3711" s="750"/>
      <c r="I3711" s="750"/>
      <c r="J3711" s="750"/>
      <c r="K3711" s="750"/>
      <c r="L3711" s="751"/>
      <c r="M3711" s="174">
        <f>SUM(M3708:M3710)</f>
        <v>17142.857142857145</v>
      </c>
    </row>
    <row r="3712" spans="1:13" s="27" customFormat="1" ht="13.5" thickBot="1">
      <c r="A3712" s="63"/>
      <c r="B3712" s="64"/>
      <c r="C3712" s="64"/>
      <c r="D3712" s="64"/>
      <c r="E3712" s="64"/>
      <c r="F3712" s="64"/>
      <c r="G3712" s="64"/>
      <c r="H3712" s="64"/>
      <c r="I3712" s="64"/>
      <c r="J3712" s="64"/>
      <c r="K3712" s="64"/>
      <c r="L3712" s="64"/>
      <c r="M3712" s="65"/>
    </row>
    <row r="3713" spans="1:13" s="10" customFormat="1" thickBot="1">
      <c r="A3713" s="724" t="s">
        <v>61</v>
      </c>
      <c r="B3713" s="725"/>
      <c r="C3713" s="725"/>
      <c r="D3713" s="725"/>
      <c r="E3713" s="725"/>
      <c r="F3713" s="725"/>
      <c r="G3713" s="725"/>
      <c r="H3713" s="725"/>
      <c r="I3713" s="725"/>
      <c r="J3713" s="725"/>
      <c r="K3713" s="725"/>
      <c r="L3713" s="726"/>
      <c r="M3713" s="175">
        <f>M3687+M3697+M3704+M3711</f>
        <v>119530</v>
      </c>
    </row>
    <row r="3714" spans="1:13" s="27" customFormat="1" ht="12.75">
      <c r="A3714" s="63"/>
      <c r="B3714" s="64"/>
      <c r="C3714" s="64"/>
      <c r="D3714" s="64"/>
      <c r="E3714" s="64"/>
      <c r="F3714" s="64"/>
      <c r="G3714" s="64"/>
      <c r="H3714" s="64"/>
      <c r="I3714" s="64"/>
      <c r="J3714" s="64"/>
      <c r="K3714" s="64"/>
      <c r="L3714" s="64"/>
      <c r="M3714" s="65"/>
    </row>
    <row r="3715" spans="1:13" s="10" customFormat="1" thickBot="1">
      <c r="A3715" s="91" t="s">
        <v>62</v>
      </c>
      <c r="B3715" s="92"/>
      <c r="C3715" s="92"/>
      <c r="D3715" s="92"/>
      <c r="E3715" s="92"/>
      <c r="F3715" s="92"/>
      <c r="G3715" s="92"/>
      <c r="H3715" s="92"/>
      <c r="I3715" s="92"/>
      <c r="J3715" s="92"/>
      <c r="K3715" s="92"/>
      <c r="L3715" s="92"/>
      <c r="M3715" s="93"/>
    </row>
    <row r="3716" spans="1:13" s="10" customFormat="1" ht="15.75">
      <c r="A3716" s="752" t="s">
        <v>63</v>
      </c>
      <c r="B3716" s="753"/>
      <c r="C3716" s="753"/>
      <c r="D3716" s="753"/>
      <c r="E3716" s="753"/>
      <c r="F3716" s="753"/>
      <c r="G3716" s="753"/>
      <c r="H3716" s="183"/>
      <c r="I3716" s="184"/>
      <c r="J3716" s="128" t="s">
        <v>64</v>
      </c>
      <c r="K3716" s="754" t="s">
        <v>65</v>
      </c>
      <c r="L3716" s="755"/>
      <c r="M3716" s="129"/>
    </row>
    <row r="3717" spans="1:13" s="10" customFormat="1" ht="15.75">
      <c r="A3717" s="718" t="s">
        <v>66</v>
      </c>
      <c r="B3717" s="719"/>
      <c r="C3717" s="719"/>
      <c r="D3717" s="719"/>
      <c r="E3717" s="719"/>
      <c r="F3717" s="719"/>
      <c r="G3717" s="719"/>
      <c r="H3717" s="130"/>
      <c r="I3717" s="131"/>
      <c r="J3717" s="132">
        <v>0.25</v>
      </c>
      <c r="K3717" s="720">
        <f>M3713*J3717</f>
        <v>29882.5</v>
      </c>
      <c r="L3717" s="721"/>
      <c r="M3717" s="133"/>
    </row>
    <row r="3718" spans="1:13" s="10" customFormat="1" ht="15.75">
      <c r="A3718" s="134" t="s">
        <v>67</v>
      </c>
      <c r="B3718" s="135"/>
      <c r="C3718" s="135"/>
      <c r="D3718" s="135"/>
      <c r="E3718" s="135"/>
      <c r="F3718" s="135"/>
      <c r="G3718" s="135"/>
      <c r="H3718" s="130"/>
      <c r="I3718" s="131"/>
      <c r="J3718" s="132">
        <v>0</v>
      </c>
      <c r="K3718" s="720">
        <f>M3713*J3718</f>
        <v>0</v>
      </c>
      <c r="L3718" s="721"/>
      <c r="M3718" s="133"/>
    </row>
    <row r="3719" spans="1:13" s="10" customFormat="1" thickBot="1">
      <c r="A3719" s="136" t="s">
        <v>68</v>
      </c>
      <c r="B3719" s="137"/>
      <c r="C3719" s="137"/>
      <c r="D3719" s="137"/>
      <c r="E3719" s="137"/>
      <c r="F3719" s="137"/>
      <c r="G3719" s="137"/>
      <c r="H3719" s="138"/>
      <c r="I3719" s="139"/>
      <c r="J3719" s="140">
        <v>0.05</v>
      </c>
      <c r="K3719" s="722">
        <f>M3713*J3719</f>
        <v>5976.5</v>
      </c>
      <c r="L3719" s="723"/>
      <c r="M3719" s="133"/>
    </row>
    <row r="3720" spans="1:13" s="10" customFormat="1" thickBot="1">
      <c r="A3720" s="724" t="s">
        <v>44</v>
      </c>
      <c r="B3720" s="725"/>
      <c r="C3720" s="725"/>
      <c r="D3720" s="725"/>
      <c r="E3720" s="725"/>
      <c r="F3720" s="725"/>
      <c r="G3720" s="725"/>
      <c r="H3720" s="725"/>
      <c r="I3720" s="725"/>
      <c r="J3720" s="725"/>
      <c r="K3720" s="725"/>
      <c r="L3720" s="726"/>
      <c r="M3720" s="141">
        <f>K3717+K3718+K3719</f>
        <v>35859</v>
      </c>
    </row>
    <row r="3721" spans="1:13" s="27" customFormat="1" ht="13.5" thickBot="1">
      <c r="A3721" s="63"/>
      <c r="B3721" s="64"/>
      <c r="C3721" s="64"/>
      <c r="D3721" s="64"/>
      <c r="E3721" s="64"/>
      <c r="F3721" s="64"/>
      <c r="G3721" s="64"/>
      <c r="H3721" s="64"/>
      <c r="I3721" s="64"/>
      <c r="J3721" s="64"/>
      <c r="K3721" s="64"/>
      <c r="L3721" s="64"/>
      <c r="M3721" s="65"/>
    </row>
    <row r="3722" spans="1:13" s="10" customFormat="1" thickBot="1">
      <c r="A3722" s="724" t="s">
        <v>69</v>
      </c>
      <c r="B3722" s="725"/>
      <c r="C3722" s="725"/>
      <c r="D3722" s="725"/>
      <c r="E3722" s="725"/>
      <c r="F3722" s="725"/>
      <c r="G3722" s="725"/>
      <c r="H3722" s="725"/>
      <c r="I3722" s="725"/>
      <c r="J3722" s="725"/>
      <c r="K3722" s="725"/>
      <c r="L3722" s="726"/>
      <c r="M3722" s="142">
        <f>M3713+M3720</f>
        <v>155389</v>
      </c>
    </row>
    <row r="3723" spans="1:13" s="10" customFormat="1" ht="15.75">
      <c r="A3723" s="143"/>
      <c r="B3723" s="144"/>
      <c r="C3723" s="144"/>
      <c r="D3723" s="144"/>
      <c r="E3723" s="144"/>
      <c r="F3723" s="144"/>
      <c r="G3723" s="144"/>
      <c r="H3723" s="144"/>
      <c r="I3723" s="144"/>
      <c r="J3723" s="144"/>
      <c r="K3723" s="144"/>
      <c r="L3723" s="144"/>
      <c r="M3723" s="145"/>
    </row>
    <row r="3724" spans="1:13" s="10" customFormat="1" ht="15.75">
      <c r="A3724" s="146"/>
      <c r="B3724" s="35"/>
      <c r="C3724" s="35"/>
      <c r="D3724" s="35"/>
      <c r="E3724" s="35"/>
      <c r="F3724" s="35"/>
      <c r="G3724" s="35"/>
      <c r="H3724" s="35"/>
      <c r="I3724" s="35"/>
      <c r="J3724" s="35"/>
      <c r="K3724" s="35"/>
      <c r="L3724" s="35"/>
      <c r="M3724" s="37"/>
    </row>
    <row r="3725" spans="1:13" s="10" customFormat="1" ht="15.75">
      <c r="A3725" s="146"/>
      <c r="B3725" s="35"/>
      <c r="C3725" s="35"/>
      <c r="D3725" s="46" t="s">
        <v>70</v>
      </c>
      <c r="E3725" s="46"/>
      <c r="F3725" s="46"/>
      <c r="G3725" s="46"/>
      <c r="H3725" s="46"/>
      <c r="I3725" s="46"/>
      <c r="J3725" s="35"/>
      <c r="K3725" s="35"/>
      <c r="L3725" s="35"/>
      <c r="M3725" s="37"/>
    </row>
    <row r="3726" spans="1:13" s="10" customFormat="1" ht="15.75">
      <c r="A3726" s="146"/>
      <c r="B3726" s="35"/>
      <c r="C3726" s="35"/>
      <c r="D3726" s="35" t="s">
        <v>71</v>
      </c>
      <c r="E3726" s="35"/>
      <c r="F3726" s="35"/>
      <c r="G3726" s="35"/>
      <c r="H3726" s="35"/>
      <c r="I3726" s="35"/>
      <c r="J3726" s="35"/>
      <c r="K3726" s="35"/>
      <c r="L3726" s="35"/>
      <c r="M3726" s="37"/>
    </row>
    <row r="3727" spans="1:13" s="10" customFormat="1" ht="15.75">
      <c r="A3727" s="146"/>
      <c r="B3727" s="35"/>
      <c r="C3727" s="35"/>
      <c r="D3727" s="35" t="s">
        <v>72</v>
      </c>
      <c r="E3727" s="35"/>
      <c r="F3727" s="35"/>
      <c r="G3727" s="35"/>
      <c r="H3727" s="35"/>
      <c r="I3727" s="35"/>
      <c r="J3727" s="35"/>
      <c r="K3727" s="35"/>
      <c r="L3727" s="35"/>
      <c r="M3727" s="37"/>
    </row>
    <row r="3728" spans="1:13" s="10" customFormat="1" ht="15.75">
      <c r="A3728" s="146"/>
      <c r="B3728" s="35"/>
      <c r="C3728" s="35"/>
      <c r="D3728" s="35" t="s">
        <v>73</v>
      </c>
      <c r="E3728" s="35"/>
      <c r="F3728" s="35"/>
      <c r="G3728" s="35"/>
      <c r="H3728" s="35"/>
      <c r="I3728" s="35"/>
      <c r="J3728" s="35"/>
      <c r="K3728" s="35"/>
      <c r="L3728" s="35"/>
      <c r="M3728" s="37"/>
    </row>
    <row r="3729" spans="1:13" s="27" customFormat="1" ht="13.5" thickBot="1">
      <c r="A3729" s="147"/>
      <c r="B3729" s="148"/>
      <c r="C3729" s="148"/>
      <c r="D3729" s="148"/>
      <c r="E3729" s="148" t="s">
        <v>74</v>
      </c>
      <c r="F3729" s="148"/>
      <c r="G3729" s="148"/>
      <c r="H3729" s="148"/>
      <c r="I3729" s="148"/>
      <c r="J3729" s="148"/>
      <c r="K3729" s="148"/>
      <c r="L3729" s="148"/>
      <c r="M3729" s="149"/>
    </row>
    <row r="3730" spans="1:13" s="10" customFormat="1" ht="15.75">
      <c r="A3730" s="150" t="s">
        <v>75</v>
      </c>
      <c r="B3730" s="151"/>
      <c r="C3730" s="151"/>
      <c r="D3730" s="151"/>
      <c r="E3730" s="151"/>
      <c r="F3730" s="151"/>
      <c r="G3730" s="151"/>
      <c r="H3730" s="151"/>
      <c r="I3730" s="151"/>
      <c r="J3730" s="151"/>
      <c r="K3730" s="151"/>
      <c r="L3730" s="151"/>
      <c r="M3730" s="152"/>
    </row>
    <row r="3731" spans="1:13" s="10" customFormat="1" ht="15.75">
      <c r="A3731" s="153"/>
      <c r="B3731" s="154"/>
      <c r="C3731" s="154"/>
      <c r="D3731" s="154"/>
      <c r="E3731" s="154"/>
      <c r="F3731" s="154"/>
      <c r="G3731" s="154"/>
      <c r="H3731" s="154"/>
      <c r="I3731" s="154"/>
      <c r="J3731" s="154"/>
      <c r="K3731" s="154"/>
      <c r="L3731" s="154"/>
      <c r="M3731" s="155"/>
    </row>
    <row r="3732" spans="1:13" s="10" customFormat="1" ht="15.75">
      <c r="A3732" s="153"/>
      <c r="B3732" s="154"/>
      <c r="C3732" s="154"/>
      <c r="D3732" s="154"/>
      <c r="E3732" s="154"/>
      <c r="F3732" s="154"/>
      <c r="G3732" s="154"/>
      <c r="H3732" s="154"/>
      <c r="I3732" s="154"/>
      <c r="J3732" s="154"/>
      <c r="K3732" s="154"/>
      <c r="L3732" s="154"/>
      <c r="M3732" s="155"/>
    </row>
    <row r="3733" spans="1:13" s="10" customFormat="1" ht="15.75">
      <c r="A3733" s="153"/>
      <c r="B3733" s="154"/>
      <c r="C3733" s="154"/>
      <c r="D3733" s="154"/>
      <c r="E3733" s="154"/>
      <c r="F3733" s="154"/>
      <c r="G3733" s="154"/>
      <c r="H3733" s="154"/>
      <c r="I3733" s="154"/>
      <c r="J3733" s="154"/>
      <c r="K3733" s="154"/>
      <c r="L3733" s="154"/>
      <c r="M3733" s="155"/>
    </row>
    <row r="3734" spans="1:13" s="10" customFormat="1" thickBot="1">
      <c r="A3734" s="156"/>
      <c r="B3734" s="157"/>
      <c r="C3734" s="157"/>
      <c r="D3734" s="157"/>
      <c r="E3734" s="157"/>
      <c r="F3734" s="157"/>
      <c r="G3734" s="157"/>
      <c r="H3734" s="157"/>
      <c r="I3734" s="157"/>
      <c r="J3734" s="157"/>
      <c r="K3734" s="157"/>
      <c r="L3734" s="157"/>
      <c r="M3734" s="158"/>
    </row>
    <row r="3735" spans="1:13" s="27" customFormat="1" ht="12.75">
      <c r="A3735" s="147"/>
      <c r="B3735" s="148"/>
      <c r="C3735" s="148"/>
      <c r="D3735" s="148"/>
      <c r="E3735" s="148"/>
      <c r="F3735" s="148"/>
      <c r="G3735" s="148"/>
      <c r="H3735" s="148"/>
      <c r="I3735" s="148"/>
      <c r="J3735" s="148"/>
      <c r="K3735" s="148"/>
      <c r="L3735" s="148"/>
      <c r="M3735" s="149"/>
    </row>
    <row r="3736" spans="1:13" s="10" customFormat="1" ht="15.75">
      <c r="A3736" s="159" t="s">
        <v>76</v>
      </c>
      <c r="B3736" s="55"/>
      <c r="C3736" s="55"/>
      <c r="D3736" s="55"/>
      <c r="E3736" s="55"/>
      <c r="F3736" s="55"/>
      <c r="G3736" s="55"/>
      <c r="H3736" s="55"/>
      <c r="I3736" s="55"/>
      <c r="J3736" s="55"/>
      <c r="K3736" s="55"/>
      <c r="L3736" s="55"/>
      <c r="M3736" s="58"/>
    </row>
    <row r="3737" spans="1:13" s="10" customFormat="1" ht="15.75">
      <c r="A3737" s="708" t="s">
        <v>77</v>
      </c>
      <c r="B3737" s="709"/>
      <c r="C3737" s="709"/>
      <c r="D3737" s="709"/>
      <c r="E3737" s="709"/>
      <c r="F3737" s="709"/>
      <c r="G3737" s="709"/>
      <c r="H3737" s="709"/>
      <c r="I3737" s="709"/>
      <c r="J3737" s="709"/>
      <c r="K3737" s="709"/>
      <c r="L3737" s="709"/>
      <c r="M3737" s="710"/>
    </row>
    <row r="3738" spans="1:13" s="10" customFormat="1" ht="15.75">
      <c r="A3738" s="708"/>
      <c r="B3738" s="709"/>
      <c r="C3738" s="709"/>
      <c r="D3738" s="709"/>
      <c r="E3738" s="709"/>
      <c r="F3738" s="709"/>
      <c r="G3738" s="709"/>
      <c r="H3738" s="709"/>
      <c r="I3738" s="709"/>
      <c r="J3738" s="709"/>
      <c r="K3738" s="709"/>
      <c r="L3738" s="709"/>
      <c r="M3738" s="710"/>
    </row>
    <row r="3739" spans="1:13" s="10" customFormat="1" ht="15.75">
      <c r="A3739" s="711" t="s">
        <v>78</v>
      </c>
      <c r="B3739" s="712"/>
      <c r="C3739" s="712"/>
      <c r="D3739" s="712"/>
      <c r="E3739" s="712"/>
      <c r="F3739" s="712"/>
      <c r="G3739" s="712"/>
      <c r="H3739" s="712"/>
      <c r="I3739" s="712"/>
      <c r="J3739" s="712"/>
      <c r="K3739" s="712"/>
      <c r="L3739" s="712"/>
      <c r="M3739" s="713"/>
    </row>
    <row r="3740" spans="1:13" s="10" customFormat="1" ht="15.75">
      <c r="A3740" s="711"/>
      <c r="B3740" s="712"/>
      <c r="C3740" s="712"/>
      <c r="D3740" s="712"/>
      <c r="E3740" s="712"/>
      <c r="F3740" s="712"/>
      <c r="G3740" s="712"/>
      <c r="H3740" s="712"/>
      <c r="I3740" s="712"/>
      <c r="J3740" s="712"/>
      <c r="K3740" s="712"/>
      <c r="L3740" s="712"/>
      <c r="M3740" s="713"/>
    </row>
    <row r="3741" spans="1:13" s="10" customFormat="1" ht="15.75">
      <c r="A3741" s="178"/>
      <c r="B3741" s="179"/>
      <c r="C3741" s="179"/>
      <c r="D3741" s="179"/>
      <c r="E3741" s="179"/>
      <c r="F3741" s="179"/>
      <c r="G3741" s="179"/>
      <c r="H3741" s="179"/>
      <c r="I3741" s="179"/>
      <c r="J3741" s="179"/>
      <c r="K3741" s="179"/>
      <c r="L3741" s="179"/>
      <c r="M3741" s="180"/>
    </row>
    <row r="3742" spans="1:13" s="10" customFormat="1" ht="15.75">
      <c r="A3742" s="159"/>
      <c r="B3742" s="55"/>
      <c r="C3742" s="55"/>
      <c r="D3742" s="55"/>
      <c r="E3742" s="55"/>
      <c r="F3742" s="55"/>
      <c r="G3742" s="55"/>
      <c r="H3742" s="55"/>
      <c r="I3742" s="55"/>
      <c r="J3742" s="55"/>
      <c r="K3742" s="55"/>
      <c r="L3742" s="55"/>
      <c r="M3742" s="58"/>
    </row>
    <row r="3743" spans="1:13" s="10" customFormat="1" ht="15.75">
      <c r="A3743" s="146"/>
      <c r="B3743" s="35"/>
      <c r="C3743" s="35"/>
      <c r="D3743" s="35" t="s">
        <v>70</v>
      </c>
      <c r="E3743" s="46"/>
      <c r="F3743" s="46"/>
      <c r="G3743" s="35"/>
      <c r="H3743" s="35"/>
      <c r="I3743" s="35"/>
      <c r="J3743" s="35"/>
      <c r="K3743" s="35"/>
      <c r="L3743" s="35"/>
      <c r="M3743" s="37"/>
    </row>
    <row r="3744" spans="1:13" s="10" customFormat="1" ht="15.75">
      <c r="A3744" s="146"/>
      <c r="B3744" s="35"/>
      <c r="C3744" s="35"/>
      <c r="D3744" s="160" t="s">
        <v>71</v>
      </c>
      <c r="E3744" s="35"/>
      <c r="F3744" s="35"/>
      <c r="G3744" s="160"/>
      <c r="H3744" s="160"/>
      <c r="I3744" s="160"/>
      <c r="J3744" s="35"/>
      <c r="K3744" s="35"/>
      <c r="L3744" s="35"/>
      <c r="M3744" s="37"/>
    </row>
    <row r="3745" spans="1:13" s="10" customFormat="1" ht="15.75">
      <c r="A3745" s="146"/>
      <c r="B3745" s="35"/>
      <c r="C3745" s="35"/>
      <c r="D3745" s="161" t="s">
        <v>79</v>
      </c>
      <c r="E3745" s="35"/>
      <c r="F3745" s="35"/>
      <c r="G3745" s="161"/>
      <c r="H3745" s="161"/>
      <c r="I3745" s="161"/>
      <c r="J3745" s="35"/>
      <c r="K3745" s="35"/>
      <c r="L3745" s="35"/>
      <c r="M3745" s="37"/>
    </row>
    <row r="3746" spans="1:13" s="10" customFormat="1" ht="15.75">
      <c r="A3746" s="162"/>
      <c r="B3746" s="55"/>
      <c r="C3746" s="55"/>
      <c r="D3746" s="35" t="s">
        <v>73</v>
      </c>
      <c r="E3746" s="35"/>
      <c r="F3746" s="35"/>
      <c r="G3746" s="35"/>
      <c r="H3746" s="35"/>
      <c r="I3746" s="35"/>
      <c r="J3746" s="55"/>
      <c r="K3746" s="55"/>
      <c r="L3746" s="55"/>
      <c r="M3746" s="58"/>
    </row>
    <row r="3747" spans="1:13" s="27" customFormat="1" ht="12.75">
      <c r="A3747" s="163"/>
      <c r="B3747" s="50"/>
      <c r="C3747" s="50"/>
      <c r="D3747" s="50"/>
      <c r="E3747" s="148"/>
      <c r="F3747" s="148"/>
      <c r="G3747" s="148"/>
      <c r="H3747" s="148"/>
      <c r="I3747" s="148"/>
      <c r="J3747" s="50"/>
      <c r="K3747" s="50"/>
      <c r="L3747" s="50"/>
      <c r="M3747" s="51"/>
    </row>
    <row r="3748" spans="1:13" s="167" customFormat="1" ht="12.75">
      <c r="A3748" s="164" t="s">
        <v>80</v>
      </c>
      <c r="B3748" s="165"/>
      <c r="C3748" s="165"/>
      <c r="D3748" s="166"/>
      <c r="E3748" s="166"/>
      <c r="F3748" s="166"/>
      <c r="G3748" s="166"/>
      <c r="H3748" s="166"/>
      <c r="I3748" s="714"/>
      <c r="J3748" s="714"/>
      <c r="K3748" s="714"/>
      <c r="L3748" s="714"/>
      <c r="M3748" s="715"/>
    </row>
    <row r="3749" spans="1:13" s="167" customFormat="1" ht="13.5" thickBot="1">
      <c r="A3749" s="168" t="s">
        <v>81</v>
      </c>
      <c r="B3749" s="169"/>
      <c r="C3749" s="169"/>
      <c r="D3749" s="170"/>
      <c r="E3749" s="170"/>
      <c r="F3749" s="170"/>
      <c r="G3749" s="170"/>
      <c r="H3749" s="170"/>
      <c r="I3749" s="716"/>
      <c r="J3749" s="716"/>
      <c r="K3749" s="716"/>
      <c r="L3749" s="716"/>
      <c r="M3749" s="717"/>
    </row>
    <row r="3750" spans="1:13">
      <c r="A3750" s="803"/>
      <c r="B3750" s="804"/>
      <c r="C3750" s="809"/>
      <c r="D3750" s="809"/>
      <c r="E3750" s="809"/>
      <c r="F3750" s="809"/>
      <c r="G3750" s="809"/>
      <c r="H3750" s="809"/>
      <c r="I3750" s="810"/>
      <c r="J3750" s="811" t="s">
        <v>7</v>
      </c>
      <c r="K3750" s="813"/>
      <c r="L3750" s="814"/>
      <c r="M3750" s="815"/>
    </row>
    <row r="3751" spans="1:13">
      <c r="A3751" s="805"/>
      <c r="B3751" s="806"/>
      <c r="C3751" s="819" t="s">
        <v>8</v>
      </c>
      <c r="D3751" s="819"/>
      <c r="E3751" s="819"/>
      <c r="F3751" s="819"/>
      <c r="G3751" s="819"/>
      <c r="H3751" s="819"/>
      <c r="I3751" s="820"/>
      <c r="J3751" s="812"/>
      <c r="K3751" s="816"/>
      <c r="L3751" s="817"/>
      <c r="M3751" s="818"/>
    </row>
    <row r="3752" spans="1:13">
      <c r="A3752" s="805"/>
      <c r="B3752" s="806"/>
      <c r="C3752" s="819" t="s">
        <v>0</v>
      </c>
      <c r="D3752" s="819"/>
      <c r="E3752" s="819"/>
      <c r="F3752" s="819"/>
      <c r="G3752" s="819"/>
      <c r="H3752" s="819"/>
      <c r="I3752" s="820"/>
      <c r="J3752" s="821" t="s">
        <v>9</v>
      </c>
      <c r="K3752" s="833"/>
      <c r="L3752" s="834"/>
      <c r="M3752" s="835"/>
    </row>
    <row r="3753" spans="1:13">
      <c r="A3753" s="805"/>
      <c r="B3753" s="806"/>
      <c r="C3753" s="819" t="s">
        <v>10</v>
      </c>
      <c r="D3753" s="819"/>
      <c r="E3753" s="819"/>
      <c r="F3753" s="819"/>
      <c r="G3753" s="819"/>
      <c r="H3753" s="819"/>
      <c r="I3753" s="820"/>
      <c r="J3753" s="822"/>
      <c r="K3753" s="836"/>
      <c r="L3753" s="837"/>
      <c r="M3753" s="838"/>
    </row>
    <row r="3754" spans="1:13">
      <c r="A3754" s="805"/>
      <c r="B3754" s="806"/>
      <c r="C3754" s="819" t="s">
        <v>11</v>
      </c>
      <c r="D3754" s="819"/>
      <c r="E3754" s="819"/>
      <c r="F3754" s="819"/>
      <c r="G3754" s="819"/>
      <c r="H3754" s="819"/>
      <c r="I3754" s="820"/>
      <c r="J3754" s="821" t="s">
        <v>12</v>
      </c>
      <c r="K3754" s="840"/>
      <c r="L3754" s="840" t="s">
        <v>13</v>
      </c>
      <c r="M3754" s="842"/>
    </row>
    <row r="3755" spans="1:13" ht="17.25" thickBot="1">
      <c r="A3755" s="807"/>
      <c r="B3755" s="808"/>
      <c r="C3755" s="2"/>
      <c r="D3755" s="2"/>
      <c r="E3755" s="2"/>
      <c r="F3755" s="2"/>
      <c r="G3755" s="2"/>
      <c r="H3755" s="2"/>
      <c r="I3755" s="3"/>
      <c r="J3755" s="839"/>
      <c r="K3755" s="841"/>
      <c r="L3755" s="841"/>
      <c r="M3755" s="843"/>
    </row>
    <row r="3756" spans="1:13" s="10" customFormat="1" ht="15.75">
      <c r="A3756" s="4"/>
      <c r="B3756" s="5"/>
      <c r="C3756" s="5"/>
      <c r="D3756" s="5"/>
      <c r="E3756" s="5"/>
      <c r="F3756" s="5"/>
      <c r="G3756" s="6"/>
      <c r="H3756" s="5"/>
      <c r="I3756" s="5"/>
      <c r="J3756" s="7" t="s">
        <v>14</v>
      </c>
      <c r="K3756" s="8"/>
      <c r="L3756" s="8"/>
      <c r="M3756" s="9"/>
    </row>
    <row r="3757" spans="1:13" s="10" customFormat="1" ht="15.75">
      <c r="A3757" s="11"/>
      <c r="B3757" s="12"/>
      <c r="C3757" s="12"/>
      <c r="D3757" s="12"/>
      <c r="E3757" s="12"/>
      <c r="F3757" s="12"/>
      <c r="G3757" s="13"/>
      <c r="H3757" s="12"/>
      <c r="I3757" s="12"/>
      <c r="J3757" s="14"/>
      <c r="K3757" s="15" t="s">
        <v>15</v>
      </c>
      <c r="L3757" s="15" t="s">
        <v>16</v>
      </c>
      <c r="M3757" s="16" t="s">
        <v>17</v>
      </c>
    </row>
    <row r="3758" spans="1:13" s="10" customFormat="1" ht="15.75">
      <c r="A3758" s="823" t="s">
        <v>18</v>
      </c>
      <c r="B3758" s="824"/>
      <c r="C3758" s="824"/>
      <c r="D3758" s="824"/>
      <c r="E3758" s="12" t="s">
        <v>19</v>
      </c>
      <c r="F3758" s="12"/>
      <c r="G3758" s="17"/>
      <c r="H3758" s="825" t="s">
        <v>20</v>
      </c>
      <c r="I3758" s="825"/>
      <c r="J3758" s="18" t="s">
        <v>19</v>
      </c>
      <c r="K3758" s="15"/>
      <c r="L3758" s="15"/>
      <c r="M3758" s="16"/>
    </row>
    <row r="3759" spans="1:13" s="10" customFormat="1" ht="15.75">
      <c r="A3759" s="19" t="s">
        <v>21</v>
      </c>
      <c r="B3759" s="20"/>
      <c r="C3759" s="826"/>
      <c r="D3759" s="826"/>
      <c r="E3759" s="187"/>
      <c r="F3759" s="21"/>
      <c r="G3759" s="20"/>
      <c r="H3759" s="17"/>
      <c r="I3759" s="22" t="s">
        <v>22</v>
      </c>
      <c r="J3759" s="23"/>
      <c r="K3759" s="187"/>
      <c r="L3759" s="187"/>
      <c r="M3759" s="24"/>
    </row>
    <row r="3760" spans="1:13" s="27" customFormat="1" ht="13.5" thickBot="1">
      <c r="A3760" s="25"/>
      <c r="B3760" s="26"/>
      <c r="C3760" s="188"/>
      <c r="D3760" s="188"/>
      <c r="E3760" s="188"/>
      <c r="F3760" s="188"/>
      <c r="G3760" s="26"/>
      <c r="H3760" s="188"/>
      <c r="I3760" s="26"/>
      <c r="J3760" s="188"/>
      <c r="K3760" s="827"/>
      <c r="L3760" s="827"/>
      <c r="M3760" s="828"/>
    </row>
    <row r="3761" spans="1:13" s="27" customFormat="1" ht="12.75">
      <c r="A3761" s="28"/>
      <c r="B3761" s="29"/>
      <c r="C3761" s="29"/>
      <c r="D3761" s="29"/>
      <c r="E3761" s="29"/>
      <c r="F3761" s="29"/>
      <c r="G3761" s="29"/>
      <c r="H3761" s="29"/>
      <c r="I3761" s="29"/>
      <c r="J3761" s="29"/>
      <c r="K3761" s="29"/>
      <c r="L3761" s="29"/>
      <c r="M3761" s="30"/>
    </row>
    <row r="3762" spans="1:13" s="10" customFormat="1" ht="15.75">
      <c r="A3762" s="31" t="s">
        <v>23</v>
      </c>
      <c r="B3762" s="32"/>
      <c r="C3762" s="33" t="s">
        <v>13</v>
      </c>
      <c r="D3762" s="34"/>
      <c r="E3762" s="35"/>
      <c r="F3762" s="35"/>
      <c r="G3762" s="36"/>
      <c r="H3762" s="36"/>
      <c r="I3762" s="36"/>
      <c r="J3762" s="36"/>
      <c r="K3762" s="36"/>
      <c r="L3762" s="36"/>
      <c r="M3762" s="37"/>
    </row>
    <row r="3763" spans="1:13" s="10" customFormat="1" ht="15.75">
      <c r="A3763" s="38" t="s">
        <v>24</v>
      </c>
      <c r="B3763" s="39"/>
      <c r="C3763" s="829" t="e">
        <f>+C3662</f>
        <v>#REF!</v>
      </c>
      <c r="D3763" s="829"/>
      <c r="E3763" s="829"/>
      <c r="F3763" s="829"/>
      <c r="G3763" s="829"/>
      <c r="H3763" s="829"/>
      <c r="I3763" s="829"/>
      <c r="J3763" s="829"/>
      <c r="K3763" s="829"/>
      <c r="L3763" s="829"/>
      <c r="M3763" s="830"/>
    </row>
    <row r="3764" spans="1:13" s="10" customFormat="1" ht="15.75">
      <c r="A3764" s="38"/>
      <c r="B3764" s="39"/>
      <c r="C3764" s="829"/>
      <c r="D3764" s="829"/>
      <c r="E3764" s="829"/>
      <c r="F3764" s="829"/>
      <c r="G3764" s="829"/>
      <c r="H3764" s="829"/>
      <c r="I3764" s="829"/>
      <c r="J3764" s="829"/>
      <c r="K3764" s="829"/>
      <c r="L3764" s="829"/>
      <c r="M3764" s="830"/>
    </row>
    <row r="3765" spans="1:13" s="27" customFormat="1" ht="12.75">
      <c r="A3765" s="40"/>
      <c r="B3765" s="41"/>
      <c r="C3765" s="42"/>
      <c r="D3765" s="42"/>
      <c r="E3765" s="42"/>
      <c r="F3765" s="42"/>
      <c r="G3765" s="42"/>
      <c r="H3765" s="42"/>
      <c r="I3765" s="42"/>
      <c r="J3765" s="42"/>
      <c r="K3765" s="42"/>
      <c r="L3765" s="42"/>
      <c r="M3765" s="43"/>
    </row>
    <row r="3766" spans="1:13" s="10" customFormat="1" ht="15.75">
      <c r="A3766" s="38" t="s">
        <v>25</v>
      </c>
      <c r="B3766" s="44"/>
      <c r="C3766" s="45"/>
      <c r="D3766" s="45"/>
      <c r="E3766" s="45"/>
      <c r="F3766" s="45"/>
      <c r="G3766" s="45"/>
      <c r="H3766" s="46"/>
      <c r="I3766" s="33" t="s">
        <v>26</v>
      </c>
      <c r="J3766" s="45"/>
      <c r="K3766" s="45"/>
      <c r="L3766" s="45"/>
      <c r="M3766" s="47"/>
    </row>
    <row r="3767" spans="1:13" s="27" customFormat="1" ht="12.75">
      <c r="A3767" s="40"/>
      <c r="B3767" s="41"/>
      <c r="C3767" s="42"/>
      <c r="D3767" s="42"/>
      <c r="E3767" s="42"/>
      <c r="F3767" s="42"/>
      <c r="G3767" s="42"/>
      <c r="H3767" s="42"/>
      <c r="I3767" s="42"/>
      <c r="J3767" s="42"/>
      <c r="K3767" s="42"/>
      <c r="L3767" s="42"/>
      <c r="M3767" s="43"/>
    </row>
    <row r="3768" spans="1:13" s="10" customFormat="1" ht="15.75">
      <c r="A3768" s="38" t="s">
        <v>27</v>
      </c>
      <c r="B3768" s="44"/>
      <c r="C3768" s="48"/>
      <c r="D3768" s="48"/>
      <c r="E3768" s="48"/>
      <c r="F3768" s="48"/>
      <c r="G3768" s="48"/>
      <c r="H3768" s="48"/>
      <c r="I3768" s="48"/>
      <c r="J3768" s="48"/>
      <c r="K3768" s="48"/>
      <c r="L3768" s="48"/>
      <c r="M3768" s="49"/>
    </row>
    <row r="3769" spans="1:13" s="27" customFormat="1" ht="12.75">
      <c r="A3769" s="40"/>
      <c r="B3769" s="41"/>
      <c r="C3769" s="50"/>
      <c r="D3769" s="50"/>
      <c r="E3769" s="50"/>
      <c r="F3769" s="50"/>
      <c r="G3769" s="50"/>
      <c r="H3769" s="50"/>
      <c r="I3769" s="50"/>
      <c r="J3769" s="50"/>
      <c r="K3769" s="50"/>
      <c r="L3769" s="50"/>
      <c r="M3769" s="51"/>
    </row>
    <row r="3770" spans="1:13" s="10" customFormat="1" ht="15.75">
      <c r="A3770" s="38" t="s">
        <v>28</v>
      </c>
      <c r="B3770" s="44"/>
      <c r="C3770" s="48"/>
      <c r="D3770" s="48"/>
      <c r="E3770" s="48"/>
      <c r="F3770" s="48"/>
      <c r="G3770" s="48"/>
      <c r="H3770" s="48"/>
      <c r="I3770" s="48"/>
      <c r="J3770" s="52" t="s">
        <v>29</v>
      </c>
      <c r="K3770" s="53"/>
      <c r="L3770" s="52" t="s">
        <v>13</v>
      </c>
      <c r="M3770" s="54"/>
    </row>
    <row r="3771" spans="1:13" s="27" customFormat="1" ht="12.75">
      <c r="A3771" s="40"/>
      <c r="B3771" s="41"/>
      <c r="C3771" s="50"/>
      <c r="D3771" s="50"/>
      <c r="E3771" s="50"/>
      <c r="F3771" s="50"/>
      <c r="G3771" s="50"/>
      <c r="H3771" s="50"/>
      <c r="I3771" s="50"/>
      <c r="J3771" s="50"/>
      <c r="K3771" s="50"/>
      <c r="L3771" s="50"/>
      <c r="M3771" s="51"/>
    </row>
    <row r="3772" spans="1:13" s="10" customFormat="1" ht="15.75">
      <c r="A3772" s="38" t="s">
        <v>30</v>
      </c>
      <c r="B3772" s="39"/>
      <c r="C3772" s="55"/>
      <c r="D3772" s="55"/>
      <c r="E3772" s="56"/>
      <c r="F3772" s="57"/>
      <c r="G3772" s="46"/>
      <c r="H3772" s="48"/>
      <c r="I3772" s="48"/>
      <c r="J3772" s="35"/>
      <c r="K3772" s="55"/>
      <c r="L3772" s="55"/>
      <c r="M3772" s="58"/>
    </row>
    <row r="3773" spans="1:13" s="10" customFormat="1" ht="15.75">
      <c r="A3773" s="59"/>
      <c r="B3773" s="60"/>
      <c r="C3773" s="189"/>
      <c r="D3773" s="189"/>
      <c r="E3773" s="831" t="s">
        <v>31</v>
      </c>
      <c r="F3773" s="832"/>
      <c r="G3773" s="832"/>
      <c r="H3773" s="189" t="s">
        <v>16</v>
      </c>
      <c r="I3773" s="189" t="s">
        <v>17</v>
      </c>
      <c r="J3773" s="61"/>
      <c r="K3773" s="189"/>
      <c r="L3773" s="189"/>
      <c r="M3773" s="62"/>
    </row>
    <row r="3774" spans="1:13" s="10" customFormat="1" ht="15.75">
      <c r="A3774" s="786" t="s">
        <v>32</v>
      </c>
      <c r="B3774" s="787"/>
      <c r="C3774" s="787"/>
      <c r="D3774" s="787"/>
      <c r="E3774" s="787"/>
      <c r="F3774" s="787"/>
      <c r="G3774" s="787"/>
      <c r="H3774" s="787"/>
      <c r="I3774" s="787"/>
      <c r="J3774" s="787"/>
      <c r="K3774" s="787"/>
      <c r="L3774" s="787"/>
      <c r="M3774" s="788"/>
    </row>
    <row r="3775" spans="1:13" s="27" customFormat="1" ht="13.5" thickBot="1">
      <c r="A3775" s="63"/>
      <c r="B3775" s="64"/>
      <c r="C3775" s="64"/>
      <c r="D3775" s="64"/>
      <c r="E3775" s="64"/>
      <c r="F3775" s="64"/>
      <c r="G3775" s="64"/>
      <c r="H3775" s="64"/>
      <c r="I3775" s="64"/>
      <c r="J3775" s="64"/>
      <c r="K3775" s="64"/>
      <c r="L3775" s="64"/>
      <c r="M3775" s="65"/>
    </row>
    <row r="3776" spans="1:13" s="10" customFormat="1" ht="32.25" thickBot="1">
      <c r="A3776" s="66" t="s">
        <v>1</v>
      </c>
      <c r="B3776" s="789" t="s">
        <v>33</v>
      </c>
      <c r="C3776" s="790"/>
      <c r="D3776" s="790"/>
      <c r="E3776" s="790"/>
      <c r="F3776" s="790"/>
      <c r="G3776" s="790"/>
      <c r="H3776" s="790"/>
      <c r="I3776" s="67"/>
      <c r="J3776" s="68" t="s">
        <v>34</v>
      </c>
      <c r="K3776" s="791" t="s">
        <v>35</v>
      </c>
      <c r="L3776" s="792"/>
      <c r="M3776" s="66" t="s">
        <v>36</v>
      </c>
    </row>
    <row r="3777" spans="1:13" s="10" customFormat="1" ht="33" customHeight="1" thickBot="1">
      <c r="A3777" s="69"/>
      <c r="B3777" s="793" t="e">
        <f>+#REF!</f>
        <v>#REF!</v>
      </c>
      <c r="C3777" s="794"/>
      <c r="D3777" s="794"/>
      <c r="E3777" s="794"/>
      <c r="F3777" s="794"/>
      <c r="G3777" s="794"/>
      <c r="H3777" s="794"/>
      <c r="I3777" s="795"/>
      <c r="J3777" s="70"/>
      <c r="K3777" s="796" t="e">
        <f>+#REF!</f>
        <v>#REF!</v>
      </c>
      <c r="L3777" s="797"/>
      <c r="M3777" s="71" t="e">
        <f>+#REF!</f>
        <v>#REF!</v>
      </c>
    </row>
    <row r="3778" spans="1:13" s="10" customFormat="1" ht="15.75">
      <c r="A3778" s="72"/>
      <c r="B3778" s="73"/>
      <c r="C3778" s="73"/>
      <c r="D3778" s="73"/>
      <c r="E3778" s="73"/>
      <c r="F3778" s="73"/>
      <c r="G3778" s="73"/>
      <c r="H3778" s="73"/>
      <c r="I3778" s="73"/>
      <c r="J3778" s="73"/>
      <c r="K3778" s="73"/>
      <c r="L3778" s="73"/>
      <c r="M3778" s="74"/>
    </row>
    <row r="3779" spans="1:13" s="10" customFormat="1" thickBot="1">
      <c r="A3779" s="75" t="s">
        <v>37</v>
      </c>
      <c r="B3779" s="76"/>
      <c r="C3779" s="76"/>
      <c r="D3779" s="76"/>
      <c r="E3779" s="76"/>
      <c r="F3779" s="76"/>
      <c r="G3779" s="76"/>
      <c r="H3779" s="76"/>
      <c r="I3779" s="76"/>
      <c r="J3779" s="76"/>
      <c r="K3779" s="76"/>
      <c r="L3779" s="76"/>
      <c r="M3779" s="77"/>
    </row>
    <row r="3780" spans="1:13" s="10" customFormat="1" thickBot="1">
      <c r="A3780" s="798" t="s">
        <v>33</v>
      </c>
      <c r="B3780" s="799"/>
      <c r="C3780" s="799"/>
      <c r="D3780" s="799"/>
      <c r="E3780" s="799"/>
      <c r="F3780" s="799"/>
      <c r="G3780" s="800"/>
      <c r="H3780" s="801" t="s">
        <v>38</v>
      </c>
      <c r="I3780" s="800"/>
      <c r="J3780" s="78" t="s">
        <v>39</v>
      </c>
      <c r="K3780" s="801" t="s">
        <v>40</v>
      </c>
      <c r="L3780" s="800"/>
      <c r="M3780" s="79" t="s">
        <v>41</v>
      </c>
    </row>
    <row r="3781" spans="1:13" s="10" customFormat="1" ht="15.75">
      <c r="A3781" s="779"/>
      <c r="B3781" s="780"/>
      <c r="C3781" s="780"/>
      <c r="D3781" s="780"/>
      <c r="E3781" s="780"/>
      <c r="F3781" s="780"/>
      <c r="G3781" s="781"/>
      <c r="H3781" s="782"/>
      <c r="I3781" s="783"/>
      <c r="J3781" s="80"/>
      <c r="K3781" s="784"/>
      <c r="L3781" s="785"/>
      <c r="M3781" s="81">
        <f t="shared" ref="M3781:M3786" si="46">+J3781*K3781</f>
        <v>0</v>
      </c>
    </row>
    <row r="3782" spans="1:13" s="10" customFormat="1" ht="15.75">
      <c r="A3782" s="770"/>
      <c r="B3782" s="771"/>
      <c r="C3782" s="771"/>
      <c r="D3782" s="771"/>
      <c r="E3782" s="771"/>
      <c r="F3782" s="771"/>
      <c r="G3782" s="772"/>
      <c r="H3782" s="768"/>
      <c r="I3782" s="768"/>
      <c r="J3782" s="80"/>
      <c r="K3782" s="769"/>
      <c r="L3782" s="769"/>
      <c r="M3782" s="81">
        <f t="shared" si="46"/>
        <v>0</v>
      </c>
    </row>
    <row r="3783" spans="1:13" s="10" customFormat="1" ht="15.75">
      <c r="A3783" s="770"/>
      <c r="B3783" s="771"/>
      <c r="C3783" s="771"/>
      <c r="D3783" s="771"/>
      <c r="E3783" s="771"/>
      <c r="F3783" s="771"/>
      <c r="G3783" s="772"/>
      <c r="H3783" s="768"/>
      <c r="I3783" s="768"/>
      <c r="J3783" s="80"/>
      <c r="K3783" s="769"/>
      <c r="L3783" s="769"/>
      <c r="M3783" s="81">
        <f t="shared" si="46"/>
        <v>0</v>
      </c>
    </row>
    <row r="3784" spans="1:13" s="10" customFormat="1" ht="15.75">
      <c r="A3784" s="770"/>
      <c r="B3784" s="771"/>
      <c r="C3784" s="771"/>
      <c r="D3784" s="771"/>
      <c r="E3784" s="771"/>
      <c r="F3784" s="771"/>
      <c r="G3784" s="772"/>
      <c r="H3784" s="768"/>
      <c r="I3784" s="768"/>
      <c r="J3784" s="82"/>
      <c r="K3784" s="769"/>
      <c r="L3784" s="769"/>
      <c r="M3784" s="81">
        <f t="shared" si="46"/>
        <v>0</v>
      </c>
    </row>
    <row r="3785" spans="1:13" s="10" customFormat="1" ht="15.75">
      <c r="A3785" s="770"/>
      <c r="B3785" s="771"/>
      <c r="C3785" s="771"/>
      <c r="D3785" s="802"/>
      <c r="E3785" s="771"/>
      <c r="F3785" s="771"/>
      <c r="G3785" s="772"/>
      <c r="H3785" s="768"/>
      <c r="I3785" s="768"/>
      <c r="J3785" s="82"/>
      <c r="K3785" s="769"/>
      <c r="L3785" s="769"/>
      <c r="M3785" s="81">
        <f t="shared" si="46"/>
        <v>0</v>
      </c>
    </row>
    <row r="3786" spans="1:13" s="10" customFormat="1" ht="15.75">
      <c r="A3786" s="766"/>
      <c r="B3786" s="767"/>
      <c r="C3786" s="767"/>
      <c r="D3786" s="83"/>
      <c r="E3786" s="84"/>
      <c r="F3786" s="84"/>
      <c r="G3786" s="85"/>
      <c r="H3786" s="768"/>
      <c r="I3786" s="768"/>
      <c r="J3786" s="86"/>
      <c r="K3786" s="769"/>
      <c r="L3786" s="769"/>
      <c r="M3786" s="81">
        <f t="shared" si="46"/>
        <v>0</v>
      </c>
    </row>
    <row r="3787" spans="1:13" s="10" customFormat="1" thickBot="1">
      <c r="A3787" s="770" t="s">
        <v>43</v>
      </c>
      <c r="B3787" s="771"/>
      <c r="C3787" s="771"/>
      <c r="D3787" s="771"/>
      <c r="E3787" s="771"/>
      <c r="F3787" s="771"/>
      <c r="G3787" s="772"/>
      <c r="H3787" s="773"/>
      <c r="I3787" s="774"/>
      <c r="J3787" s="87"/>
      <c r="K3787" s="775">
        <v>0.05</v>
      </c>
      <c r="L3787" s="776"/>
      <c r="M3787" s="88">
        <f>M3812*K3787</f>
        <v>1978.5714301899034</v>
      </c>
    </row>
    <row r="3788" spans="1:13" s="10" customFormat="1" thickBot="1">
      <c r="A3788" s="724" t="s">
        <v>44</v>
      </c>
      <c r="B3788" s="725"/>
      <c r="C3788" s="725"/>
      <c r="D3788" s="725"/>
      <c r="E3788" s="725"/>
      <c r="F3788" s="725"/>
      <c r="G3788" s="725"/>
      <c r="H3788" s="725"/>
      <c r="I3788" s="725"/>
      <c r="J3788" s="725"/>
      <c r="K3788" s="725"/>
      <c r="L3788" s="726"/>
      <c r="M3788" s="173">
        <f>SUM(M3781:M3787)</f>
        <v>1978.5714301899034</v>
      </c>
    </row>
    <row r="3789" spans="1:13" s="27" customFormat="1" ht="12.75">
      <c r="A3789" s="90"/>
      <c r="B3789" s="64"/>
      <c r="C3789" s="64"/>
      <c r="D3789" s="64"/>
      <c r="E3789" s="64"/>
      <c r="F3789" s="64"/>
      <c r="G3789" s="64"/>
      <c r="H3789" s="64"/>
      <c r="I3789" s="64"/>
      <c r="J3789" s="64"/>
      <c r="K3789" s="64"/>
      <c r="L3789" s="64"/>
      <c r="M3789" s="65"/>
    </row>
    <row r="3790" spans="1:13" s="10" customFormat="1" thickBot="1">
      <c r="A3790" s="91" t="s">
        <v>45</v>
      </c>
      <c r="B3790" s="92"/>
      <c r="C3790" s="92"/>
      <c r="D3790" s="92"/>
      <c r="E3790" s="92"/>
      <c r="F3790" s="92"/>
      <c r="G3790" s="92"/>
      <c r="H3790" s="92"/>
      <c r="I3790" s="92"/>
      <c r="J3790" s="92"/>
      <c r="K3790" s="92"/>
      <c r="L3790" s="92"/>
      <c r="M3790" s="93"/>
    </row>
    <row r="3791" spans="1:13" s="10" customFormat="1" ht="15.75">
      <c r="A3791" s="752" t="s">
        <v>33</v>
      </c>
      <c r="B3791" s="753"/>
      <c r="C3791" s="753"/>
      <c r="D3791" s="753"/>
      <c r="E3791" s="753"/>
      <c r="F3791" s="753"/>
      <c r="G3791" s="753"/>
      <c r="H3791" s="777"/>
      <c r="I3791" s="185" t="s">
        <v>35</v>
      </c>
      <c r="J3791" s="94" t="s">
        <v>36</v>
      </c>
      <c r="K3791" s="778" t="s">
        <v>46</v>
      </c>
      <c r="L3791" s="777"/>
      <c r="M3791" s="95" t="s">
        <v>41</v>
      </c>
    </row>
    <row r="3792" spans="1:13" s="10" customFormat="1" ht="15.75">
      <c r="A3792" s="738" t="s">
        <v>115</v>
      </c>
      <c r="B3792" s="739"/>
      <c r="C3792" s="739"/>
      <c r="D3792" s="739"/>
      <c r="E3792" s="739"/>
      <c r="F3792" s="739"/>
      <c r="G3792" s="739"/>
      <c r="H3792" s="740"/>
      <c r="I3792" s="53" t="s">
        <v>103</v>
      </c>
      <c r="J3792" s="98">
        <v>1</v>
      </c>
      <c r="K3792" s="741">
        <v>12000</v>
      </c>
      <c r="L3792" s="742"/>
      <c r="M3792" s="171">
        <f>+J3792*K3792</f>
        <v>12000</v>
      </c>
    </row>
    <row r="3793" spans="1:13" s="10" customFormat="1" ht="15.75">
      <c r="A3793" s="738" t="s">
        <v>116</v>
      </c>
      <c r="B3793" s="739"/>
      <c r="C3793" s="739"/>
      <c r="D3793" s="739"/>
      <c r="E3793" s="739"/>
      <c r="F3793" s="739"/>
      <c r="G3793" s="739"/>
      <c r="H3793" s="740"/>
      <c r="I3793" s="53" t="s">
        <v>5</v>
      </c>
      <c r="J3793" s="98">
        <v>9</v>
      </c>
      <c r="K3793" s="741">
        <v>1050</v>
      </c>
      <c r="L3793" s="742"/>
      <c r="M3793" s="171">
        <f>+J3793*K3793</f>
        <v>9450</v>
      </c>
    </row>
    <row r="3794" spans="1:13" s="10" customFormat="1" ht="15.75">
      <c r="A3794" s="738" t="s">
        <v>117</v>
      </c>
      <c r="B3794" s="739"/>
      <c r="C3794" s="739"/>
      <c r="D3794" s="739"/>
      <c r="E3794" s="739"/>
      <c r="F3794" s="739"/>
      <c r="G3794" s="739"/>
      <c r="H3794" s="740"/>
      <c r="I3794" s="53" t="s">
        <v>113</v>
      </c>
      <c r="J3794" s="98">
        <v>1</v>
      </c>
      <c r="K3794" s="741">
        <v>10000</v>
      </c>
      <c r="L3794" s="742"/>
      <c r="M3794" s="171">
        <f>+J3794*K3794</f>
        <v>10000</v>
      </c>
    </row>
    <row r="3795" spans="1:13" s="10" customFormat="1" ht="15.75">
      <c r="A3795" s="738"/>
      <c r="B3795" s="739"/>
      <c r="C3795" s="739"/>
      <c r="D3795" s="739"/>
      <c r="E3795" s="739"/>
      <c r="F3795" s="739"/>
      <c r="G3795" s="739"/>
      <c r="H3795" s="740"/>
      <c r="I3795" s="53"/>
      <c r="J3795" s="98"/>
      <c r="K3795" s="741"/>
      <c r="L3795" s="742"/>
      <c r="M3795" s="171">
        <f>+J3795*K3795</f>
        <v>0</v>
      </c>
    </row>
    <row r="3796" spans="1:13" s="10" customFormat="1" ht="15.75">
      <c r="A3796" s="738"/>
      <c r="B3796" s="739"/>
      <c r="C3796" s="739"/>
      <c r="D3796" s="739"/>
      <c r="E3796" s="739"/>
      <c r="F3796" s="739"/>
      <c r="G3796" s="739"/>
      <c r="H3796" s="740"/>
      <c r="I3796" s="53"/>
      <c r="J3796" s="98"/>
      <c r="K3796" s="741"/>
      <c r="L3796" s="742"/>
      <c r="M3796" s="171">
        <f>+J3796*K3796</f>
        <v>0</v>
      </c>
    </row>
    <row r="3797" spans="1:13" s="10" customFormat="1" thickBot="1">
      <c r="A3797" s="743"/>
      <c r="B3797" s="744"/>
      <c r="C3797" s="744"/>
      <c r="D3797" s="744"/>
      <c r="E3797" s="744"/>
      <c r="F3797" s="744"/>
      <c r="G3797" s="744"/>
      <c r="H3797" s="745"/>
      <c r="I3797" s="102"/>
      <c r="J3797" s="103"/>
      <c r="K3797" s="741"/>
      <c r="L3797" s="742"/>
      <c r="M3797" s="172"/>
    </row>
    <row r="3798" spans="1:13" s="10" customFormat="1" thickBot="1">
      <c r="A3798" s="724" t="s">
        <v>44</v>
      </c>
      <c r="B3798" s="725"/>
      <c r="C3798" s="725"/>
      <c r="D3798" s="725"/>
      <c r="E3798" s="725"/>
      <c r="F3798" s="725"/>
      <c r="G3798" s="725"/>
      <c r="H3798" s="725"/>
      <c r="I3798" s="725"/>
      <c r="J3798" s="725"/>
      <c r="K3798" s="725"/>
      <c r="L3798" s="726"/>
      <c r="M3798" s="173">
        <f>SUM(M3792:M3797)</f>
        <v>31450</v>
      </c>
    </row>
    <row r="3799" spans="1:13" s="27" customFormat="1" ht="12.75">
      <c r="A3799" s="63"/>
      <c r="B3799" s="64"/>
      <c r="C3799" s="64"/>
      <c r="D3799" s="64"/>
      <c r="E3799" s="64"/>
      <c r="F3799" s="64"/>
      <c r="G3799" s="64"/>
      <c r="H3799" s="64"/>
      <c r="I3799" s="64"/>
      <c r="J3799" s="64"/>
      <c r="K3799" s="64"/>
      <c r="L3799" s="64"/>
      <c r="M3799" s="65"/>
    </row>
    <row r="3800" spans="1:13" s="10" customFormat="1" thickBot="1">
      <c r="A3800" s="91" t="s">
        <v>47</v>
      </c>
      <c r="B3800" s="92"/>
      <c r="C3800" s="92"/>
      <c r="D3800" s="92"/>
      <c r="E3800" s="92"/>
      <c r="F3800" s="92"/>
      <c r="G3800" s="92"/>
      <c r="H3800" s="92"/>
      <c r="I3800" s="92"/>
      <c r="J3800" s="92"/>
      <c r="K3800" s="92"/>
      <c r="L3800" s="92"/>
      <c r="M3800" s="93"/>
    </row>
    <row r="3801" spans="1:13" s="10" customFormat="1" ht="15.75">
      <c r="A3801" s="727" t="s">
        <v>48</v>
      </c>
      <c r="B3801" s="728"/>
      <c r="C3801" s="728"/>
      <c r="D3801" s="728"/>
      <c r="E3801" s="728"/>
      <c r="F3801" s="729"/>
      <c r="G3801" s="106" t="s">
        <v>35</v>
      </c>
      <c r="H3801" s="107" t="s">
        <v>49</v>
      </c>
      <c r="I3801" s="108" t="s">
        <v>50</v>
      </c>
      <c r="J3801" s="106" t="s">
        <v>51</v>
      </c>
      <c r="K3801" s="730" t="s">
        <v>52</v>
      </c>
      <c r="L3801" s="729"/>
      <c r="M3801" s="109" t="s">
        <v>41</v>
      </c>
    </row>
    <row r="3802" spans="1:13" s="10" customFormat="1" ht="15.75">
      <c r="A3802" s="731" t="s">
        <v>94</v>
      </c>
      <c r="B3802" s="732"/>
      <c r="C3802" s="732"/>
      <c r="D3802" s="732"/>
      <c r="E3802" s="732"/>
      <c r="F3802" s="733"/>
      <c r="G3802" s="110" t="s">
        <v>4</v>
      </c>
      <c r="H3802" s="86">
        <v>1</v>
      </c>
      <c r="I3802" s="111">
        <v>1</v>
      </c>
      <c r="J3802" s="86">
        <f>+H3802*I3802</f>
        <v>1</v>
      </c>
      <c r="K3802" s="734">
        <v>5000</v>
      </c>
      <c r="L3802" s="735"/>
      <c r="M3802" s="112">
        <f>J3802*K3802</f>
        <v>5000</v>
      </c>
    </row>
    <row r="3803" spans="1:13" s="10" customFormat="1" ht="15.75">
      <c r="A3803" s="113"/>
      <c r="B3803" s="114"/>
      <c r="C3803" s="114"/>
      <c r="D3803" s="114"/>
      <c r="E3803" s="114"/>
      <c r="F3803" s="114"/>
      <c r="G3803" s="115"/>
      <c r="H3803" s="86"/>
      <c r="I3803" s="86"/>
      <c r="J3803" s="86"/>
      <c r="K3803" s="116"/>
      <c r="L3803" s="117"/>
      <c r="M3803" s="118"/>
    </row>
    <row r="3804" spans="1:13" s="10" customFormat="1" thickBot="1">
      <c r="A3804" s="181"/>
      <c r="B3804" s="182"/>
      <c r="C3804" s="182"/>
      <c r="D3804" s="182"/>
      <c r="E3804" s="182"/>
      <c r="F3804" s="182"/>
      <c r="G3804" s="119"/>
      <c r="H3804" s="119"/>
      <c r="I3804" s="119"/>
      <c r="J3804" s="119"/>
      <c r="K3804" s="736"/>
      <c r="L3804" s="737"/>
      <c r="M3804" s="120"/>
    </row>
    <row r="3805" spans="1:13" s="10" customFormat="1" thickBot="1">
      <c r="A3805" s="756" t="s">
        <v>44</v>
      </c>
      <c r="B3805" s="750"/>
      <c r="C3805" s="750"/>
      <c r="D3805" s="750"/>
      <c r="E3805" s="750"/>
      <c r="F3805" s="750"/>
      <c r="G3805" s="750"/>
      <c r="H3805" s="750"/>
      <c r="I3805" s="750"/>
      <c r="J3805" s="750"/>
      <c r="K3805" s="750"/>
      <c r="L3805" s="751"/>
      <c r="M3805" s="174">
        <f>SUM(M3802:M3804)</f>
        <v>5000</v>
      </c>
    </row>
    <row r="3806" spans="1:13" s="27" customFormat="1" ht="12.75">
      <c r="A3806" s="63"/>
      <c r="B3806" s="64"/>
      <c r="C3806" s="64"/>
      <c r="D3806" s="64"/>
      <c r="E3806" s="64"/>
      <c r="F3806" s="64"/>
      <c r="G3806" s="64"/>
      <c r="H3806" s="64"/>
      <c r="I3806" s="64"/>
      <c r="J3806" s="64"/>
      <c r="K3806" s="64"/>
      <c r="L3806" s="64"/>
      <c r="M3806" s="65"/>
    </row>
    <row r="3807" spans="1:13" s="10" customFormat="1" thickBot="1">
      <c r="A3807" s="91" t="s">
        <v>54</v>
      </c>
      <c r="B3807" s="92"/>
      <c r="C3807" s="92"/>
      <c r="D3807" s="92"/>
      <c r="E3807" s="92"/>
      <c r="F3807" s="92"/>
      <c r="G3807" s="92"/>
      <c r="H3807" s="92"/>
      <c r="I3807" s="92"/>
      <c r="J3807" s="92"/>
      <c r="K3807" s="92"/>
      <c r="L3807" s="92"/>
      <c r="M3807" s="93"/>
    </row>
    <row r="3808" spans="1:13" s="10" customFormat="1" ht="31.5">
      <c r="A3808" s="757" t="s">
        <v>55</v>
      </c>
      <c r="B3808" s="758"/>
      <c r="C3808" s="758"/>
      <c r="D3808" s="758"/>
      <c r="E3808" s="758"/>
      <c r="F3808" s="758"/>
      <c r="G3808" s="758"/>
      <c r="H3808" s="106" t="s">
        <v>56</v>
      </c>
      <c r="I3808" s="108" t="s">
        <v>57</v>
      </c>
      <c r="J3808" s="107" t="s">
        <v>58</v>
      </c>
      <c r="K3808" s="759" t="s">
        <v>40</v>
      </c>
      <c r="L3808" s="760"/>
      <c r="M3808" s="122" t="s">
        <v>41</v>
      </c>
    </row>
    <row r="3809" spans="1:13" s="10" customFormat="1" ht="15.75">
      <c r="A3809" s="761" t="s">
        <v>59</v>
      </c>
      <c r="B3809" s="762"/>
      <c r="C3809" s="762"/>
      <c r="D3809" s="762"/>
      <c r="E3809" s="762"/>
      <c r="F3809" s="762"/>
      <c r="G3809" s="763"/>
      <c r="H3809" s="123">
        <v>38918.91891891892</v>
      </c>
      <c r="I3809" s="124">
        <v>1.85</v>
      </c>
      <c r="J3809" s="125">
        <f>+H3809*I3809</f>
        <v>72000</v>
      </c>
      <c r="K3809" s="764">
        <v>3.0324909722486595</v>
      </c>
      <c r="L3809" s="765"/>
      <c r="M3809" s="126">
        <f>J3809/K3809</f>
        <v>23742.857162278837</v>
      </c>
    </row>
    <row r="3810" spans="1:13" s="10" customFormat="1" ht="15.75">
      <c r="A3810" s="761" t="s">
        <v>60</v>
      </c>
      <c r="B3810" s="762"/>
      <c r="C3810" s="762"/>
      <c r="D3810" s="762"/>
      <c r="E3810" s="762"/>
      <c r="F3810" s="762"/>
      <c r="G3810" s="763"/>
      <c r="H3810" s="123">
        <v>25945.945945945947</v>
      </c>
      <c r="I3810" s="124">
        <v>1.85</v>
      </c>
      <c r="J3810" s="125">
        <f>+H3810*I3810</f>
        <v>48000.000000000007</v>
      </c>
      <c r="K3810" s="764">
        <f>+K3809</f>
        <v>3.0324909722486595</v>
      </c>
      <c r="L3810" s="765"/>
      <c r="M3810" s="126">
        <f>J3810/K3810</f>
        <v>15828.571441519227</v>
      </c>
    </row>
    <row r="3811" spans="1:13" s="10" customFormat="1" thickBot="1">
      <c r="A3811" s="748"/>
      <c r="B3811" s="749"/>
      <c r="C3811" s="749"/>
      <c r="D3811" s="749"/>
      <c r="E3811" s="749"/>
      <c r="F3811" s="749"/>
      <c r="G3811" s="749"/>
      <c r="H3811" s="119"/>
      <c r="I3811" s="119"/>
      <c r="J3811" s="119"/>
      <c r="K3811" s="736"/>
      <c r="L3811" s="737"/>
      <c r="M3811" s="120"/>
    </row>
    <row r="3812" spans="1:13" s="10" customFormat="1" thickBot="1">
      <c r="A3812" s="724" t="s">
        <v>44</v>
      </c>
      <c r="B3812" s="725"/>
      <c r="C3812" s="725"/>
      <c r="D3812" s="725"/>
      <c r="E3812" s="725"/>
      <c r="F3812" s="725"/>
      <c r="G3812" s="725"/>
      <c r="H3812" s="750"/>
      <c r="I3812" s="750"/>
      <c r="J3812" s="750"/>
      <c r="K3812" s="750"/>
      <c r="L3812" s="751"/>
      <c r="M3812" s="174">
        <f>SUM(M3809:M3811)</f>
        <v>39571.428603798064</v>
      </c>
    </row>
    <row r="3813" spans="1:13" s="27" customFormat="1" ht="13.5" thickBot="1">
      <c r="A3813" s="63"/>
      <c r="B3813" s="64"/>
      <c r="C3813" s="64"/>
      <c r="D3813" s="64"/>
      <c r="E3813" s="64"/>
      <c r="F3813" s="64"/>
      <c r="G3813" s="64"/>
      <c r="H3813" s="64"/>
      <c r="I3813" s="64"/>
      <c r="J3813" s="64"/>
      <c r="K3813" s="64"/>
      <c r="L3813" s="64"/>
      <c r="M3813" s="65"/>
    </row>
    <row r="3814" spans="1:13" s="10" customFormat="1" thickBot="1">
      <c r="A3814" s="724" t="s">
        <v>61</v>
      </c>
      <c r="B3814" s="725"/>
      <c r="C3814" s="725"/>
      <c r="D3814" s="725"/>
      <c r="E3814" s="725"/>
      <c r="F3814" s="725"/>
      <c r="G3814" s="725"/>
      <c r="H3814" s="725"/>
      <c r="I3814" s="725"/>
      <c r="J3814" s="725"/>
      <c r="K3814" s="725"/>
      <c r="L3814" s="726"/>
      <c r="M3814" s="175">
        <f>M3788+M3798+M3805+M3812</f>
        <v>78000.000033987977</v>
      </c>
    </row>
    <row r="3815" spans="1:13" s="27" customFormat="1" ht="12.75">
      <c r="A3815" s="63"/>
      <c r="B3815" s="64"/>
      <c r="C3815" s="64"/>
      <c r="D3815" s="64"/>
      <c r="E3815" s="64"/>
      <c r="F3815" s="64"/>
      <c r="G3815" s="64"/>
      <c r="H3815" s="64"/>
      <c r="I3815" s="64"/>
      <c r="J3815" s="64"/>
      <c r="K3815" s="64"/>
      <c r="L3815" s="64"/>
      <c r="M3815" s="65"/>
    </row>
    <row r="3816" spans="1:13" s="10" customFormat="1" thickBot="1">
      <c r="A3816" s="91" t="s">
        <v>62</v>
      </c>
      <c r="B3816" s="92"/>
      <c r="C3816" s="92"/>
      <c r="D3816" s="92"/>
      <c r="E3816" s="92"/>
      <c r="F3816" s="92"/>
      <c r="G3816" s="92"/>
      <c r="H3816" s="92"/>
      <c r="I3816" s="92"/>
      <c r="J3816" s="92"/>
      <c r="K3816" s="92"/>
      <c r="L3816" s="92"/>
      <c r="M3816" s="93"/>
    </row>
    <row r="3817" spans="1:13" s="10" customFormat="1" ht="15.75">
      <c r="A3817" s="752" t="s">
        <v>63</v>
      </c>
      <c r="B3817" s="753"/>
      <c r="C3817" s="753"/>
      <c r="D3817" s="753"/>
      <c r="E3817" s="753"/>
      <c r="F3817" s="753"/>
      <c r="G3817" s="753"/>
      <c r="H3817" s="183"/>
      <c r="I3817" s="184"/>
      <c r="J3817" s="128" t="s">
        <v>64</v>
      </c>
      <c r="K3817" s="754" t="s">
        <v>65</v>
      </c>
      <c r="L3817" s="755"/>
      <c r="M3817" s="129"/>
    </row>
    <row r="3818" spans="1:13" s="10" customFormat="1" ht="15.75">
      <c r="A3818" s="718" t="s">
        <v>66</v>
      </c>
      <c r="B3818" s="719"/>
      <c r="C3818" s="719"/>
      <c r="D3818" s="719"/>
      <c r="E3818" s="719"/>
      <c r="F3818" s="719"/>
      <c r="G3818" s="719"/>
      <c r="H3818" s="130"/>
      <c r="I3818" s="131"/>
      <c r="J3818" s="132">
        <v>0.25</v>
      </c>
      <c r="K3818" s="720">
        <f>M3814*J3818</f>
        <v>19500.000008496994</v>
      </c>
      <c r="L3818" s="721"/>
      <c r="M3818" s="133"/>
    </row>
    <row r="3819" spans="1:13" s="10" customFormat="1" ht="15.75">
      <c r="A3819" s="134" t="s">
        <v>67</v>
      </c>
      <c r="B3819" s="135"/>
      <c r="C3819" s="135"/>
      <c r="D3819" s="135"/>
      <c r="E3819" s="135"/>
      <c r="F3819" s="135"/>
      <c r="G3819" s="135"/>
      <c r="H3819" s="130"/>
      <c r="I3819" s="131"/>
      <c r="J3819" s="132">
        <v>0</v>
      </c>
      <c r="K3819" s="720">
        <f>M3814*J3819</f>
        <v>0</v>
      </c>
      <c r="L3819" s="721"/>
      <c r="M3819" s="133"/>
    </row>
    <row r="3820" spans="1:13" s="10" customFormat="1" thickBot="1">
      <c r="A3820" s="136" t="s">
        <v>68</v>
      </c>
      <c r="B3820" s="137"/>
      <c r="C3820" s="137"/>
      <c r="D3820" s="137"/>
      <c r="E3820" s="137"/>
      <c r="F3820" s="137"/>
      <c r="G3820" s="137"/>
      <c r="H3820" s="138"/>
      <c r="I3820" s="139"/>
      <c r="J3820" s="140">
        <v>0.05</v>
      </c>
      <c r="K3820" s="722">
        <f>M3814*J3820</f>
        <v>3900.000001699399</v>
      </c>
      <c r="L3820" s="723"/>
      <c r="M3820" s="133"/>
    </row>
    <row r="3821" spans="1:13" s="10" customFormat="1" thickBot="1">
      <c r="A3821" s="724" t="s">
        <v>44</v>
      </c>
      <c r="B3821" s="725"/>
      <c r="C3821" s="725"/>
      <c r="D3821" s="725"/>
      <c r="E3821" s="725"/>
      <c r="F3821" s="725"/>
      <c r="G3821" s="725"/>
      <c r="H3821" s="725"/>
      <c r="I3821" s="725"/>
      <c r="J3821" s="725"/>
      <c r="K3821" s="725"/>
      <c r="L3821" s="726"/>
      <c r="M3821" s="141">
        <f>K3818+K3819+K3820</f>
        <v>23400.000010196392</v>
      </c>
    </row>
    <row r="3822" spans="1:13" s="27" customFormat="1" ht="13.5" thickBot="1">
      <c r="A3822" s="63"/>
      <c r="B3822" s="64"/>
      <c r="C3822" s="64"/>
      <c r="D3822" s="64"/>
      <c r="E3822" s="64"/>
      <c r="F3822" s="64"/>
      <c r="G3822" s="64"/>
      <c r="H3822" s="64"/>
      <c r="I3822" s="64"/>
      <c r="J3822" s="64"/>
      <c r="K3822" s="64"/>
      <c r="L3822" s="64"/>
      <c r="M3822" s="65"/>
    </row>
    <row r="3823" spans="1:13" s="10" customFormat="1" thickBot="1">
      <c r="A3823" s="724" t="s">
        <v>69</v>
      </c>
      <c r="B3823" s="725"/>
      <c r="C3823" s="725"/>
      <c r="D3823" s="725"/>
      <c r="E3823" s="725"/>
      <c r="F3823" s="725"/>
      <c r="G3823" s="725"/>
      <c r="H3823" s="725"/>
      <c r="I3823" s="725"/>
      <c r="J3823" s="725"/>
      <c r="K3823" s="725"/>
      <c r="L3823" s="726"/>
      <c r="M3823" s="142">
        <f>M3814+M3821</f>
        <v>101400.00004418437</v>
      </c>
    </row>
    <row r="3824" spans="1:13" s="10" customFormat="1" ht="15.75">
      <c r="A3824" s="143"/>
      <c r="B3824" s="144"/>
      <c r="C3824" s="144"/>
      <c r="D3824" s="144"/>
      <c r="E3824" s="144"/>
      <c r="F3824" s="144"/>
      <c r="G3824" s="144"/>
      <c r="H3824" s="144"/>
      <c r="I3824" s="144"/>
      <c r="J3824" s="144"/>
      <c r="K3824" s="144"/>
      <c r="L3824" s="144"/>
      <c r="M3824" s="145"/>
    </row>
    <row r="3825" spans="1:13" s="10" customFormat="1" ht="15.75">
      <c r="A3825" s="146"/>
      <c r="B3825" s="35"/>
      <c r="C3825" s="35"/>
      <c r="D3825" s="35"/>
      <c r="E3825" s="35"/>
      <c r="F3825" s="35"/>
      <c r="G3825" s="35"/>
      <c r="H3825" s="35"/>
      <c r="I3825" s="35"/>
      <c r="J3825" s="35"/>
      <c r="K3825" s="35"/>
      <c r="L3825" s="35"/>
      <c r="M3825" s="37"/>
    </row>
    <row r="3826" spans="1:13" s="10" customFormat="1" ht="15.75">
      <c r="A3826" s="146"/>
      <c r="B3826" s="35"/>
      <c r="C3826" s="35"/>
      <c r="D3826" s="46" t="s">
        <v>70</v>
      </c>
      <c r="E3826" s="46"/>
      <c r="F3826" s="46"/>
      <c r="G3826" s="46"/>
      <c r="H3826" s="46"/>
      <c r="I3826" s="46"/>
      <c r="J3826" s="35"/>
      <c r="K3826" s="35"/>
      <c r="L3826" s="35"/>
      <c r="M3826" s="37"/>
    </row>
    <row r="3827" spans="1:13" s="10" customFormat="1" ht="15.75">
      <c r="A3827" s="146"/>
      <c r="B3827" s="35"/>
      <c r="C3827" s="35"/>
      <c r="D3827" s="35" t="s">
        <v>71</v>
      </c>
      <c r="E3827" s="35"/>
      <c r="F3827" s="35"/>
      <c r="G3827" s="35"/>
      <c r="H3827" s="35"/>
      <c r="I3827" s="35"/>
      <c r="J3827" s="35"/>
      <c r="K3827" s="35"/>
      <c r="L3827" s="35"/>
      <c r="M3827" s="37"/>
    </row>
    <row r="3828" spans="1:13" s="10" customFormat="1" ht="15.75">
      <c r="A3828" s="146"/>
      <c r="B3828" s="35"/>
      <c r="C3828" s="35"/>
      <c r="D3828" s="35" t="s">
        <v>72</v>
      </c>
      <c r="E3828" s="35"/>
      <c r="F3828" s="35"/>
      <c r="G3828" s="35"/>
      <c r="H3828" s="35"/>
      <c r="I3828" s="35"/>
      <c r="J3828" s="35"/>
      <c r="K3828" s="35"/>
      <c r="L3828" s="35"/>
      <c r="M3828" s="37"/>
    </row>
    <row r="3829" spans="1:13" s="10" customFormat="1" ht="15.75">
      <c r="A3829" s="146"/>
      <c r="B3829" s="35"/>
      <c r="C3829" s="35"/>
      <c r="D3829" s="35" t="s">
        <v>73</v>
      </c>
      <c r="E3829" s="35"/>
      <c r="F3829" s="35"/>
      <c r="G3829" s="35"/>
      <c r="H3829" s="35"/>
      <c r="I3829" s="35"/>
      <c r="J3829" s="35"/>
      <c r="K3829" s="35"/>
      <c r="L3829" s="35"/>
      <c r="M3829" s="37"/>
    </row>
    <row r="3830" spans="1:13" s="27" customFormat="1" ht="13.5" thickBot="1">
      <c r="A3830" s="147"/>
      <c r="B3830" s="148"/>
      <c r="C3830" s="148"/>
      <c r="D3830" s="148"/>
      <c r="E3830" s="148" t="s">
        <v>74</v>
      </c>
      <c r="F3830" s="148"/>
      <c r="G3830" s="148"/>
      <c r="H3830" s="148"/>
      <c r="I3830" s="148"/>
      <c r="J3830" s="148"/>
      <c r="K3830" s="148"/>
      <c r="L3830" s="148"/>
      <c r="M3830" s="149"/>
    </row>
    <row r="3831" spans="1:13" s="10" customFormat="1" ht="15.75">
      <c r="A3831" s="150" t="s">
        <v>75</v>
      </c>
      <c r="B3831" s="151"/>
      <c r="C3831" s="151"/>
      <c r="D3831" s="151"/>
      <c r="E3831" s="151"/>
      <c r="F3831" s="151"/>
      <c r="G3831" s="151"/>
      <c r="H3831" s="151"/>
      <c r="I3831" s="151"/>
      <c r="J3831" s="151"/>
      <c r="K3831" s="151"/>
      <c r="L3831" s="151"/>
      <c r="M3831" s="152"/>
    </row>
    <row r="3832" spans="1:13" s="10" customFormat="1" ht="15.75">
      <c r="A3832" s="153"/>
      <c r="B3832" s="154"/>
      <c r="C3832" s="154"/>
      <c r="D3832" s="154"/>
      <c r="E3832" s="154"/>
      <c r="F3832" s="154"/>
      <c r="G3832" s="154"/>
      <c r="H3832" s="154"/>
      <c r="I3832" s="154"/>
      <c r="J3832" s="154"/>
      <c r="K3832" s="154"/>
      <c r="L3832" s="154"/>
      <c r="M3832" s="155"/>
    </row>
    <row r="3833" spans="1:13" s="10" customFormat="1" ht="15.75">
      <c r="A3833" s="153"/>
      <c r="B3833" s="154"/>
      <c r="C3833" s="154"/>
      <c r="D3833" s="154"/>
      <c r="E3833" s="154"/>
      <c r="F3833" s="154"/>
      <c r="G3833" s="154"/>
      <c r="H3833" s="154"/>
      <c r="I3833" s="154"/>
      <c r="J3833" s="154"/>
      <c r="K3833" s="154"/>
      <c r="L3833" s="154"/>
      <c r="M3833" s="155"/>
    </row>
    <row r="3834" spans="1:13" s="10" customFormat="1" ht="15.75">
      <c r="A3834" s="153"/>
      <c r="B3834" s="154"/>
      <c r="C3834" s="154"/>
      <c r="D3834" s="154"/>
      <c r="E3834" s="154"/>
      <c r="F3834" s="154"/>
      <c r="G3834" s="154"/>
      <c r="H3834" s="154"/>
      <c r="I3834" s="154"/>
      <c r="J3834" s="154"/>
      <c r="K3834" s="154"/>
      <c r="L3834" s="154"/>
      <c r="M3834" s="155"/>
    </row>
    <row r="3835" spans="1:13" s="10" customFormat="1" thickBot="1">
      <c r="A3835" s="156"/>
      <c r="B3835" s="157"/>
      <c r="C3835" s="157"/>
      <c r="D3835" s="157"/>
      <c r="E3835" s="157"/>
      <c r="F3835" s="157"/>
      <c r="G3835" s="157"/>
      <c r="H3835" s="157"/>
      <c r="I3835" s="157"/>
      <c r="J3835" s="157"/>
      <c r="K3835" s="157"/>
      <c r="L3835" s="157"/>
      <c r="M3835" s="158"/>
    </row>
    <row r="3836" spans="1:13" s="27" customFormat="1" ht="12.75">
      <c r="A3836" s="147"/>
      <c r="B3836" s="148"/>
      <c r="C3836" s="148"/>
      <c r="D3836" s="148"/>
      <c r="E3836" s="148"/>
      <c r="F3836" s="148"/>
      <c r="G3836" s="148"/>
      <c r="H3836" s="148"/>
      <c r="I3836" s="148"/>
      <c r="J3836" s="148"/>
      <c r="K3836" s="148"/>
      <c r="L3836" s="148"/>
      <c r="M3836" s="149"/>
    </row>
    <row r="3837" spans="1:13" s="10" customFormat="1" ht="15.75">
      <c r="A3837" s="159" t="s">
        <v>76</v>
      </c>
      <c r="B3837" s="55"/>
      <c r="C3837" s="55"/>
      <c r="D3837" s="55"/>
      <c r="E3837" s="55"/>
      <c r="F3837" s="55"/>
      <c r="G3837" s="55"/>
      <c r="H3837" s="55"/>
      <c r="I3837" s="55"/>
      <c r="J3837" s="55"/>
      <c r="K3837" s="55"/>
      <c r="L3837" s="55"/>
      <c r="M3837" s="58"/>
    </row>
    <row r="3838" spans="1:13" s="10" customFormat="1" ht="15.75">
      <c r="A3838" s="708" t="s">
        <v>77</v>
      </c>
      <c r="B3838" s="709"/>
      <c r="C3838" s="709"/>
      <c r="D3838" s="709"/>
      <c r="E3838" s="709"/>
      <c r="F3838" s="709"/>
      <c r="G3838" s="709"/>
      <c r="H3838" s="709"/>
      <c r="I3838" s="709"/>
      <c r="J3838" s="709"/>
      <c r="K3838" s="709"/>
      <c r="L3838" s="709"/>
      <c r="M3838" s="710"/>
    </row>
    <row r="3839" spans="1:13" s="10" customFormat="1" ht="15.75">
      <c r="A3839" s="708"/>
      <c r="B3839" s="709"/>
      <c r="C3839" s="709"/>
      <c r="D3839" s="709"/>
      <c r="E3839" s="709"/>
      <c r="F3839" s="709"/>
      <c r="G3839" s="709"/>
      <c r="H3839" s="709"/>
      <c r="I3839" s="709"/>
      <c r="J3839" s="709"/>
      <c r="K3839" s="709"/>
      <c r="L3839" s="709"/>
      <c r="M3839" s="710"/>
    </row>
    <row r="3840" spans="1:13" s="10" customFormat="1" ht="15.75">
      <c r="A3840" s="711" t="s">
        <v>78</v>
      </c>
      <c r="B3840" s="712"/>
      <c r="C3840" s="712"/>
      <c r="D3840" s="712"/>
      <c r="E3840" s="712"/>
      <c r="F3840" s="712"/>
      <c r="G3840" s="712"/>
      <c r="H3840" s="712"/>
      <c r="I3840" s="712"/>
      <c r="J3840" s="712"/>
      <c r="K3840" s="712"/>
      <c r="L3840" s="712"/>
      <c r="M3840" s="713"/>
    </row>
    <row r="3841" spans="1:13" s="10" customFormat="1" ht="15.75">
      <c r="A3841" s="711"/>
      <c r="B3841" s="712"/>
      <c r="C3841" s="712"/>
      <c r="D3841" s="712"/>
      <c r="E3841" s="712"/>
      <c r="F3841" s="712"/>
      <c r="G3841" s="712"/>
      <c r="H3841" s="712"/>
      <c r="I3841" s="712"/>
      <c r="J3841" s="712"/>
      <c r="K3841" s="712"/>
      <c r="L3841" s="712"/>
      <c r="M3841" s="713"/>
    </row>
    <row r="3842" spans="1:13" s="10" customFormat="1" ht="15.75">
      <c r="A3842" s="178"/>
      <c r="B3842" s="179"/>
      <c r="C3842" s="179"/>
      <c r="D3842" s="179"/>
      <c r="E3842" s="179"/>
      <c r="F3842" s="179"/>
      <c r="G3842" s="179"/>
      <c r="H3842" s="179"/>
      <c r="I3842" s="179"/>
      <c r="J3842" s="179"/>
      <c r="K3842" s="179"/>
      <c r="L3842" s="179"/>
      <c r="M3842" s="180"/>
    </row>
    <row r="3843" spans="1:13" s="10" customFormat="1" ht="15.75">
      <c r="A3843" s="159"/>
      <c r="B3843" s="55"/>
      <c r="C3843" s="55"/>
      <c r="D3843" s="55"/>
      <c r="E3843" s="55"/>
      <c r="F3843" s="55"/>
      <c r="G3843" s="55"/>
      <c r="H3843" s="55"/>
      <c r="I3843" s="55"/>
      <c r="J3843" s="55"/>
      <c r="K3843" s="55"/>
      <c r="L3843" s="55"/>
      <c r="M3843" s="58"/>
    </row>
    <row r="3844" spans="1:13" s="10" customFormat="1" ht="15.75">
      <c r="A3844" s="146"/>
      <c r="B3844" s="35"/>
      <c r="C3844" s="35"/>
      <c r="D3844" s="35" t="s">
        <v>70</v>
      </c>
      <c r="E3844" s="46"/>
      <c r="F3844" s="46"/>
      <c r="G3844" s="35"/>
      <c r="H3844" s="35"/>
      <c r="I3844" s="35"/>
      <c r="J3844" s="35"/>
      <c r="K3844" s="35"/>
      <c r="L3844" s="35"/>
      <c r="M3844" s="37"/>
    </row>
    <row r="3845" spans="1:13" s="10" customFormat="1" ht="15.75">
      <c r="A3845" s="146"/>
      <c r="B3845" s="35"/>
      <c r="C3845" s="35"/>
      <c r="D3845" s="160" t="s">
        <v>71</v>
      </c>
      <c r="E3845" s="35"/>
      <c r="F3845" s="35"/>
      <c r="G3845" s="160"/>
      <c r="H3845" s="160"/>
      <c r="I3845" s="160"/>
      <c r="J3845" s="35"/>
      <c r="K3845" s="35"/>
      <c r="L3845" s="35"/>
      <c r="M3845" s="37"/>
    </row>
    <row r="3846" spans="1:13" s="10" customFormat="1" ht="15.75">
      <c r="A3846" s="146"/>
      <c r="B3846" s="35"/>
      <c r="C3846" s="35"/>
      <c r="D3846" s="161" t="s">
        <v>79</v>
      </c>
      <c r="E3846" s="35"/>
      <c r="F3846" s="35"/>
      <c r="G3846" s="161"/>
      <c r="H3846" s="161"/>
      <c r="I3846" s="161"/>
      <c r="J3846" s="35"/>
      <c r="K3846" s="35"/>
      <c r="L3846" s="35"/>
      <c r="M3846" s="37"/>
    </row>
    <row r="3847" spans="1:13" s="10" customFormat="1" ht="15.75">
      <c r="A3847" s="162"/>
      <c r="B3847" s="55"/>
      <c r="C3847" s="55"/>
      <c r="D3847" s="35" t="s">
        <v>73</v>
      </c>
      <c r="E3847" s="35"/>
      <c r="F3847" s="35"/>
      <c r="G3847" s="35"/>
      <c r="H3847" s="35"/>
      <c r="I3847" s="35"/>
      <c r="J3847" s="55"/>
      <c r="K3847" s="55"/>
      <c r="L3847" s="55"/>
      <c r="M3847" s="58"/>
    </row>
    <row r="3848" spans="1:13" s="27" customFormat="1" ht="12.75">
      <c r="A3848" s="163"/>
      <c r="B3848" s="50"/>
      <c r="C3848" s="50"/>
      <c r="D3848" s="50"/>
      <c r="E3848" s="148"/>
      <c r="F3848" s="148"/>
      <c r="G3848" s="148"/>
      <c r="H3848" s="148"/>
      <c r="I3848" s="148"/>
      <c r="J3848" s="50"/>
      <c r="K3848" s="50"/>
      <c r="L3848" s="50"/>
      <c r="M3848" s="51"/>
    </row>
    <row r="3849" spans="1:13" s="167" customFormat="1" ht="12.75">
      <c r="A3849" s="164" t="s">
        <v>80</v>
      </c>
      <c r="B3849" s="165"/>
      <c r="C3849" s="165"/>
      <c r="D3849" s="166"/>
      <c r="E3849" s="166"/>
      <c r="F3849" s="166"/>
      <c r="G3849" s="166"/>
      <c r="H3849" s="166"/>
      <c r="I3849" s="714"/>
      <c r="J3849" s="714"/>
      <c r="K3849" s="714"/>
      <c r="L3849" s="714"/>
      <c r="M3849" s="715"/>
    </row>
    <row r="3850" spans="1:13" s="167" customFormat="1" ht="13.5" thickBot="1">
      <c r="A3850" s="168" t="s">
        <v>81</v>
      </c>
      <c r="B3850" s="169"/>
      <c r="C3850" s="169"/>
      <c r="D3850" s="170"/>
      <c r="E3850" s="170"/>
      <c r="F3850" s="170"/>
      <c r="G3850" s="170"/>
      <c r="H3850" s="170"/>
      <c r="I3850" s="716"/>
      <c r="J3850" s="716"/>
      <c r="K3850" s="716"/>
      <c r="L3850" s="716"/>
      <c r="M3850" s="717"/>
    </row>
    <row r="3851" spans="1:13">
      <c r="A3851" s="803"/>
      <c r="B3851" s="804"/>
      <c r="C3851" s="809"/>
      <c r="D3851" s="809"/>
      <c r="E3851" s="809"/>
      <c r="F3851" s="809"/>
      <c r="G3851" s="809"/>
      <c r="H3851" s="809"/>
      <c r="I3851" s="810"/>
      <c r="J3851" s="811" t="s">
        <v>7</v>
      </c>
      <c r="K3851" s="813"/>
      <c r="L3851" s="814"/>
      <c r="M3851" s="815"/>
    </row>
    <row r="3852" spans="1:13">
      <c r="A3852" s="805"/>
      <c r="B3852" s="806"/>
      <c r="C3852" s="819" t="s">
        <v>8</v>
      </c>
      <c r="D3852" s="819"/>
      <c r="E3852" s="819"/>
      <c r="F3852" s="819"/>
      <c r="G3852" s="819"/>
      <c r="H3852" s="819"/>
      <c r="I3852" s="820"/>
      <c r="J3852" s="812"/>
      <c r="K3852" s="816"/>
      <c r="L3852" s="817"/>
      <c r="M3852" s="818"/>
    </row>
    <row r="3853" spans="1:13">
      <c r="A3853" s="805"/>
      <c r="B3853" s="806"/>
      <c r="C3853" s="819" t="s">
        <v>0</v>
      </c>
      <c r="D3853" s="819"/>
      <c r="E3853" s="819"/>
      <c r="F3853" s="819"/>
      <c r="G3853" s="819"/>
      <c r="H3853" s="819"/>
      <c r="I3853" s="820"/>
      <c r="J3853" s="821" t="s">
        <v>9</v>
      </c>
      <c r="K3853" s="833"/>
      <c r="L3853" s="834"/>
      <c r="M3853" s="835"/>
    </row>
    <row r="3854" spans="1:13">
      <c r="A3854" s="805"/>
      <c r="B3854" s="806"/>
      <c r="C3854" s="819" t="s">
        <v>10</v>
      </c>
      <c r="D3854" s="819"/>
      <c r="E3854" s="819"/>
      <c r="F3854" s="819"/>
      <c r="G3854" s="819"/>
      <c r="H3854" s="819"/>
      <c r="I3854" s="820"/>
      <c r="J3854" s="822"/>
      <c r="K3854" s="836"/>
      <c r="L3854" s="837"/>
      <c r="M3854" s="838"/>
    </row>
    <row r="3855" spans="1:13">
      <c r="A3855" s="805"/>
      <c r="B3855" s="806"/>
      <c r="C3855" s="819" t="s">
        <v>11</v>
      </c>
      <c r="D3855" s="819"/>
      <c r="E3855" s="819"/>
      <c r="F3855" s="819"/>
      <c r="G3855" s="819"/>
      <c r="H3855" s="819"/>
      <c r="I3855" s="820"/>
      <c r="J3855" s="821" t="s">
        <v>12</v>
      </c>
      <c r="K3855" s="840"/>
      <c r="L3855" s="840" t="s">
        <v>13</v>
      </c>
      <c r="M3855" s="842"/>
    </row>
    <row r="3856" spans="1:13" ht="17.25" thickBot="1">
      <c r="A3856" s="807"/>
      <c r="B3856" s="808"/>
      <c r="C3856" s="2"/>
      <c r="D3856" s="2"/>
      <c r="E3856" s="2"/>
      <c r="F3856" s="2"/>
      <c r="G3856" s="2"/>
      <c r="H3856" s="2"/>
      <c r="I3856" s="3"/>
      <c r="J3856" s="839"/>
      <c r="K3856" s="841"/>
      <c r="L3856" s="841"/>
      <c r="M3856" s="843"/>
    </row>
    <row r="3857" spans="1:13" s="10" customFormat="1" ht="15.75">
      <c r="A3857" s="4"/>
      <c r="B3857" s="5"/>
      <c r="C3857" s="5"/>
      <c r="D3857" s="5"/>
      <c r="E3857" s="5"/>
      <c r="F3857" s="5"/>
      <c r="G3857" s="6"/>
      <c r="H3857" s="5"/>
      <c r="I3857" s="5"/>
      <c r="J3857" s="7" t="s">
        <v>14</v>
      </c>
      <c r="K3857" s="8"/>
      <c r="L3857" s="8"/>
      <c r="M3857" s="9"/>
    </row>
    <row r="3858" spans="1:13" s="10" customFormat="1" ht="15.75">
      <c r="A3858" s="11"/>
      <c r="B3858" s="12"/>
      <c r="C3858" s="12"/>
      <c r="D3858" s="12"/>
      <c r="E3858" s="12"/>
      <c r="F3858" s="12"/>
      <c r="G3858" s="13"/>
      <c r="H3858" s="12"/>
      <c r="I3858" s="12"/>
      <c r="J3858" s="14"/>
      <c r="K3858" s="15" t="s">
        <v>15</v>
      </c>
      <c r="L3858" s="15" t="s">
        <v>16</v>
      </c>
      <c r="M3858" s="16" t="s">
        <v>17</v>
      </c>
    </row>
    <row r="3859" spans="1:13" s="10" customFormat="1" ht="15.75">
      <c r="A3859" s="823" t="s">
        <v>18</v>
      </c>
      <c r="B3859" s="824"/>
      <c r="C3859" s="824"/>
      <c r="D3859" s="824"/>
      <c r="E3859" s="12" t="s">
        <v>19</v>
      </c>
      <c r="F3859" s="12"/>
      <c r="G3859" s="17"/>
      <c r="H3859" s="825" t="s">
        <v>20</v>
      </c>
      <c r="I3859" s="825"/>
      <c r="J3859" s="18" t="s">
        <v>19</v>
      </c>
      <c r="K3859" s="15"/>
      <c r="L3859" s="15"/>
      <c r="M3859" s="16"/>
    </row>
    <row r="3860" spans="1:13" s="10" customFormat="1" ht="15.75">
      <c r="A3860" s="19" t="s">
        <v>21</v>
      </c>
      <c r="B3860" s="20"/>
      <c r="C3860" s="826"/>
      <c r="D3860" s="826"/>
      <c r="E3860" s="187"/>
      <c r="F3860" s="21"/>
      <c r="G3860" s="20"/>
      <c r="H3860" s="17"/>
      <c r="I3860" s="22" t="s">
        <v>22</v>
      </c>
      <c r="J3860" s="23"/>
      <c r="K3860" s="187"/>
      <c r="L3860" s="187"/>
      <c r="M3860" s="24"/>
    </row>
    <row r="3861" spans="1:13" s="27" customFormat="1" ht="13.5" thickBot="1">
      <c r="A3861" s="25"/>
      <c r="B3861" s="26"/>
      <c r="C3861" s="188"/>
      <c r="D3861" s="188"/>
      <c r="E3861" s="188"/>
      <c r="F3861" s="188"/>
      <c r="G3861" s="26"/>
      <c r="H3861" s="188"/>
      <c r="I3861" s="26"/>
      <c r="J3861" s="188"/>
      <c r="K3861" s="827"/>
      <c r="L3861" s="827"/>
      <c r="M3861" s="828"/>
    </row>
    <row r="3862" spans="1:13" s="27" customFormat="1" ht="12.75">
      <c r="A3862" s="28"/>
      <c r="B3862" s="29"/>
      <c r="C3862" s="29"/>
      <c r="D3862" s="29"/>
      <c r="E3862" s="29"/>
      <c r="F3862" s="29"/>
      <c r="G3862" s="29"/>
      <c r="H3862" s="29"/>
      <c r="I3862" s="29"/>
      <c r="J3862" s="29"/>
      <c r="K3862" s="29"/>
      <c r="L3862" s="29"/>
      <c r="M3862" s="30"/>
    </row>
    <row r="3863" spans="1:13" s="10" customFormat="1" ht="15.75">
      <c r="A3863" s="31" t="s">
        <v>23</v>
      </c>
      <c r="B3863" s="32"/>
      <c r="C3863" s="33" t="s">
        <v>13</v>
      </c>
      <c r="D3863" s="34"/>
      <c r="E3863" s="35"/>
      <c r="F3863" s="35"/>
      <c r="G3863" s="36"/>
      <c r="H3863" s="36"/>
      <c r="I3863" s="36"/>
      <c r="J3863" s="36"/>
      <c r="K3863" s="36"/>
      <c r="L3863" s="36"/>
      <c r="M3863" s="37"/>
    </row>
    <row r="3864" spans="1:13" s="10" customFormat="1" ht="15.75">
      <c r="A3864" s="38" t="s">
        <v>24</v>
      </c>
      <c r="B3864" s="39"/>
      <c r="C3864" s="829" t="e">
        <f>+C3763</f>
        <v>#REF!</v>
      </c>
      <c r="D3864" s="829"/>
      <c r="E3864" s="829"/>
      <c r="F3864" s="829"/>
      <c r="G3864" s="829"/>
      <c r="H3864" s="829"/>
      <c r="I3864" s="829"/>
      <c r="J3864" s="829"/>
      <c r="K3864" s="829"/>
      <c r="L3864" s="829"/>
      <c r="M3864" s="830"/>
    </row>
    <row r="3865" spans="1:13" s="10" customFormat="1" ht="15.75">
      <c r="A3865" s="38"/>
      <c r="B3865" s="39"/>
      <c r="C3865" s="829"/>
      <c r="D3865" s="829"/>
      <c r="E3865" s="829"/>
      <c r="F3865" s="829"/>
      <c r="G3865" s="829"/>
      <c r="H3865" s="829"/>
      <c r="I3865" s="829"/>
      <c r="J3865" s="829"/>
      <c r="K3865" s="829"/>
      <c r="L3865" s="829"/>
      <c r="M3865" s="830"/>
    </row>
    <row r="3866" spans="1:13" s="27" customFormat="1" ht="12.75">
      <c r="A3866" s="40"/>
      <c r="B3866" s="41"/>
      <c r="C3866" s="42"/>
      <c r="D3866" s="42"/>
      <c r="E3866" s="42"/>
      <c r="F3866" s="42"/>
      <c r="G3866" s="42"/>
      <c r="H3866" s="42"/>
      <c r="I3866" s="42"/>
      <c r="J3866" s="42"/>
      <c r="K3866" s="42"/>
      <c r="L3866" s="42"/>
      <c r="M3866" s="43"/>
    </row>
    <row r="3867" spans="1:13" s="10" customFormat="1" ht="15.75">
      <c r="A3867" s="38" t="s">
        <v>25</v>
      </c>
      <c r="B3867" s="44"/>
      <c r="C3867" s="45"/>
      <c r="D3867" s="45"/>
      <c r="E3867" s="45"/>
      <c r="F3867" s="45"/>
      <c r="G3867" s="45"/>
      <c r="H3867" s="46"/>
      <c r="I3867" s="33" t="s">
        <v>26</v>
      </c>
      <c r="J3867" s="45"/>
      <c r="K3867" s="45"/>
      <c r="L3867" s="45"/>
      <c r="M3867" s="47"/>
    </row>
    <row r="3868" spans="1:13" s="27" customFormat="1" ht="12.75">
      <c r="A3868" s="40"/>
      <c r="B3868" s="41"/>
      <c r="C3868" s="42"/>
      <c r="D3868" s="42"/>
      <c r="E3868" s="42"/>
      <c r="F3868" s="42"/>
      <c r="G3868" s="42"/>
      <c r="H3868" s="42"/>
      <c r="I3868" s="42"/>
      <c r="J3868" s="42"/>
      <c r="K3868" s="42"/>
      <c r="L3868" s="42"/>
      <c r="M3868" s="43"/>
    </row>
    <row r="3869" spans="1:13" s="10" customFormat="1" ht="15.75">
      <c r="A3869" s="38" t="s">
        <v>27</v>
      </c>
      <c r="B3869" s="44"/>
      <c r="C3869" s="48"/>
      <c r="D3869" s="48"/>
      <c r="E3869" s="48"/>
      <c r="F3869" s="48"/>
      <c r="G3869" s="48"/>
      <c r="H3869" s="48"/>
      <c r="I3869" s="48"/>
      <c r="J3869" s="48"/>
      <c r="K3869" s="48"/>
      <c r="L3869" s="48"/>
      <c r="M3869" s="49"/>
    </row>
    <row r="3870" spans="1:13" s="27" customFormat="1" ht="12.75">
      <c r="A3870" s="40"/>
      <c r="B3870" s="41"/>
      <c r="C3870" s="50"/>
      <c r="D3870" s="50"/>
      <c r="E3870" s="50"/>
      <c r="F3870" s="50"/>
      <c r="G3870" s="50"/>
      <c r="H3870" s="50"/>
      <c r="I3870" s="50"/>
      <c r="J3870" s="50"/>
      <c r="K3870" s="50"/>
      <c r="L3870" s="50"/>
      <c r="M3870" s="51"/>
    </row>
    <row r="3871" spans="1:13" s="10" customFormat="1" ht="15.75">
      <c r="A3871" s="38" t="s">
        <v>28</v>
      </c>
      <c r="B3871" s="44"/>
      <c r="C3871" s="48"/>
      <c r="D3871" s="48"/>
      <c r="E3871" s="48"/>
      <c r="F3871" s="48"/>
      <c r="G3871" s="48"/>
      <c r="H3871" s="48"/>
      <c r="I3871" s="48"/>
      <c r="J3871" s="52" t="s">
        <v>29</v>
      </c>
      <c r="K3871" s="53"/>
      <c r="L3871" s="52" t="s">
        <v>13</v>
      </c>
      <c r="M3871" s="54"/>
    </row>
    <row r="3872" spans="1:13" s="27" customFormat="1" ht="12.75">
      <c r="A3872" s="40"/>
      <c r="B3872" s="41"/>
      <c r="C3872" s="50"/>
      <c r="D3872" s="50"/>
      <c r="E3872" s="50"/>
      <c r="F3872" s="50"/>
      <c r="G3872" s="50"/>
      <c r="H3872" s="50"/>
      <c r="I3872" s="50"/>
      <c r="J3872" s="50"/>
      <c r="K3872" s="50"/>
      <c r="L3872" s="50"/>
      <c r="M3872" s="51"/>
    </row>
    <row r="3873" spans="1:13" s="10" customFormat="1" ht="15.75">
      <c r="A3873" s="38" t="s">
        <v>30</v>
      </c>
      <c r="B3873" s="39"/>
      <c r="C3873" s="55"/>
      <c r="D3873" s="55"/>
      <c r="E3873" s="56"/>
      <c r="F3873" s="57"/>
      <c r="G3873" s="46"/>
      <c r="H3873" s="48"/>
      <c r="I3873" s="48"/>
      <c r="J3873" s="35"/>
      <c r="K3873" s="55"/>
      <c r="L3873" s="55"/>
      <c r="M3873" s="58"/>
    </row>
    <row r="3874" spans="1:13" s="10" customFormat="1" ht="15.75">
      <c r="A3874" s="59"/>
      <c r="B3874" s="60"/>
      <c r="C3874" s="189"/>
      <c r="D3874" s="189"/>
      <c r="E3874" s="831" t="s">
        <v>31</v>
      </c>
      <c r="F3874" s="832"/>
      <c r="G3874" s="832"/>
      <c r="H3874" s="189" t="s">
        <v>16</v>
      </c>
      <c r="I3874" s="189" t="s">
        <v>17</v>
      </c>
      <c r="J3874" s="61"/>
      <c r="K3874" s="189"/>
      <c r="L3874" s="189"/>
      <c r="M3874" s="62"/>
    </row>
    <row r="3875" spans="1:13" s="10" customFormat="1" ht="15.75">
      <c r="A3875" s="786" t="s">
        <v>32</v>
      </c>
      <c r="B3875" s="787"/>
      <c r="C3875" s="787"/>
      <c r="D3875" s="787"/>
      <c r="E3875" s="787"/>
      <c r="F3875" s="787"/>
      <c r="G3875" s="787"/>
      <c r="H3875" s="787"/>
      <c r="I3875" s="787"/>
      <c r="J3875" s="787"/>
      <c r="K3875" s="787"/>
      <c r="L3875" s="787"/>
      <c r="M3875" s="788"/>
    </row>
    <row r="3876" spans="1:13" s="27" customFormat="1" ht="13.5" thickBot="1">
      <c r="A3876" s="63"/>
      <c r="B3876" s="64"/>
      <c r="C3876" s="64"/>
      <c r="D3876" s="64"/>
      <c r="E3876" s="64"/>
      <c r="F3876" s="64"/>
      <c r="G3876" s="64"/>
      <c r="H3876" s="64"/>
      <c r="I3876" s="64"/>
      <c r="J3876" s="64"/>
      <c r="K3876" s="64"/>
      <c r="L3876" s="64"/>
      <c r="M3876" s="65"/>
    </row>
    <row r="3877" spans="1:13" s="10" customFormat="1" ht="32.25" thickBot="1">
      <c r="A3877" s="66" t="s">
        <v>1</v>
      </c>
      <c r="B3877" s="789" t="s">
        <v>33</v>
      </c>
      <c r="C3877" s="790"/>
      <c r="D3877" s="790"/>
      <c r="E3877" s="790"/>
      <c r="F3877" s="790"/>
      <c r="G3877" s="790"/>
      <c r="H3877" s="790"/>
      <c r="I3877" s="67"/>
      <c r="J3877" s="68" t="s">
        <v>34</v>
      </c>
      <c r="K3877" s="791" t="s">
        <v>35</v>
      </c>
      <c r="L3877" s="792"/>
      <c r="M3877" s="66" t="s">
        <v>36</v>
      </c>
    </row>
    <row r="3878" spans="1:13" s="10" customFormat="1" ht="33" customHeight="1" thickBot="1">
      <c r="A3878" s="69"/>
      <c r="B3878" s="793" t="e">
        <f>+#REF!</f>
        <v>#REF!</v>
      </c>
      <c r="C3878" s="794"/>
      <c r="D3878" s="794"/>
      <c r="E3878" s="794"/>
      <c r="F3878" s="794"/>
      <c r="G3878" s="794"/>
      <c r="H3878" s="794"/>
      <c r="I3878" s="795"/>
      <c r="J3878" s="70"/>
      <c r="K3878" s="796" t="e">
        <f>+#REF!</f>
        <v>#REF!</v>
      </c>
      <c r="L3878" s="797"/>
      <c r="M3878" s="71" t="e">
        <f>+#REF!</f>
        <v>#REF!</v>
      </c>
    </row>
    <row r="3879" spans="1:13" s="10" customFormat="1" ht="15.75">
      <c r="A3879" s="72"/>
      <c r="B3879" s="73"/>
      <c r="C3879" s="73"/>
      <c r="D3879" s="73"/>
      <c r="E3879" s="73"/>
      <c r="F3879" s="73"/>
      <c r="G3879" s="73"/>
      <c r="H3879" s="73"/>
      <c r="I3879" s="73"/>
      <c r="J3879" s="73"/>
      <c r="K3879" s="73"/>
      <c r="L3879" s="73"/>
      <c r="M3879" s="74"/>
    </row>
    <row r="3880" spans="1:13" s="10" customFormat="1" thickBot="1">
      <c r="A3880" s="75" t="s">
        <v>37</v>
      </c>
      <c r="B3880" s="76"/>
      <c r="C3880" s="76"/>
      <c r="D3880" s="76"/>
      <c r="E3880" s="76"/>
      <c r="F3880" s="76"/>
      <c r="G3880" s="76"/>
      <c r="H3880" s="76"/>
      <c r="I3880" s="76"/>
      <c r="J3880" s="76"/>
      <c r="K3880" s="76"/>
      <c r="L3880" s="76"/>
      <c r="M3880" s="77"/>
    </row>
    <row r="3881" spans="1:13" s="10" customFormat="1" thickBot="1">
      <c r="A3881" s="798" t="s">
        <v>33</v>
      </c>
      <c r="B3881" s="799"/>
      <c r="C3881" s="799"/>
      <c r="D3881" s="799"/>
      <c r="E3881" s="799"/>
      <c r="F3881" s="799"/>
      <c r="G3881" s="800"/>
      <c r="H3881" s="801" t="s">
        <v>38</v>
      </c>
      <c r="I3881" s="800"/>
      <c r="J3881" s="78" t="s">
        <v>39</v>
      </c>
      <c r="K3881" s="801" t="s">
        <v>40</v>
      </c>
      <c r="L3881" s="800"/>
      <c r="M3881" s="79" t="s">
        <v>41</v>
      </c>
    </row>
    <row r="3882" spans="1:13" s="10" customFormat="1" ht="15.75">
      <c r="A3882" s="779"/>
      <c r="B3882" s="780"/>
      <c r="C3882" s="780"/>
      <c r="D3882" s="780"/>
      <c r="E3882" s="780"/>
      <c r="F3882" s="780"/>
      <c r="G3882" s="781"/>
      <c r="H3882" s="782"/>
      <c r="I3882" s="783"/>
      <c r="J3882" s="80"/>
      <c r="K3882" s="784"/>
      <c r="L3882" s="785"/>
      <c r="M3882" s="81">
        <f t="shared" ref="M3882:M3887" si="47">+J3882*K3882</f>
        <v>0</v>
      </c>
    </row>
    <row r="3883" spans="1:13" s="10" customFormat="1" ht="15.75">
      <c r="A3883" s="770"/>
      <c r="B3883" s="771"/>
      <c r="C3883" s="771"/>
      <c r="D3883" s="771"/>
      <c r="E3883" s="771"/>
      <c r="F3883" s="771"/>
      <c r="G3883" s="772"/>
      <c r="H3883" s="768"/>
      <c r="I3883" s="768"/>
      <c r="J3883" s="80"/>
      <c r="K3883" s="769"/>
      <c r="L3883" s="769"/>
      <c r="M3883" s="81">
        <f t="shared" si="47"/>
        <v>0</v>
      </c>
    </row>
    <row r="3884" spans="1:13" s="10" customFormat="1" ht="15.75">
      <c r="A3884" s="770"/>
      <c r="B3884" s="771"/>
      <c r="C3884" s="771"/>
      <c r="D3884" s="771"/>
      <c r="E3884" s="771"/>
      <c r="F3884" s="771"/>
      <c r="G3884" s="772"/>
      <c r="H3884" s="768"/>
      <c r="I3884" s="768"/>
      <c r="J3884" s="80"/>
      <c r="K3884" s="769"/>
      <c r="L3884" s="769"/>
      <c r="M3884" s="81">
        <f t="shared" si="47"/>
        <v>0</v>
      </c>
    </row>
    <row r="3885" spans="1:13" s="10" customFormat="1" ht="15.75">
      <c r="A3885" s="770"/>
      <c r="B3885" s="771"/>
      <c r="C3885" s="771"/>
      <c r="D3885" s="771"/>
      <c r="E3885" s="771"/>
      <c r="F3885" s="771"/>
      <c r="G3885" s="772"/>
      <c r="H3885" s="768"/>
      <c r="I3885" s="768"/>
      <c r="J3885" s="82"/>
      <c r="K3885" s="769"/>
      <c r="L3885" s="769"/>
      <c r="M3885" s="81">
        <f t="shared" si="47"/>
        <v>0</v>
      </c>
    </row>
    <row r="3886" spans="1:13" s="10" customFormat="1" ht="15.75">
      <c r="A3886" s="770"/>
      <c r="B3886" s="771"/>
      <c r="C3886" s="771"/>
      <c r="D3886" s="802"/>
      <c r="E3886" s="771"/>
      <c r="F3886" s="771"/>
      <c r="G3886" s="772"/>
      <c r="H3886" s="768"/>
      <c r="I3886" s="768"/>
      <c r="J3886" s="82"/>
      <c r="K3886" s="769"/>
      <c r="L3886" s="769"/>
      <c r="M3886" s="81">
        <f t="shared" si="47"/>
        <v>0</v>
      </c>
    </row>
    <row r="3887" spans="1:13" s="10" customFormat="1" ht="15.75">
      <c r="A3887" s="766"/>
      <c r="B3887" s="767"/>
      <c r="C3887" s="767"/>
      <c r="D3887" s="83"/>
      <c r="E3887" s="84"/>
      <c r="F3887" s="84"/>
      <c r="G3887" s="85"/>
      <c r="H3887" s="768"/>
      <c r="I3887" s="768"/>
      <c r="J3887" s="86"/>
      <c r="K3887" s="769"/>
      <c r="L3887" s="769"/>
      <c r="M3887" s="81">
        <f t="shared" si="47"/>
        <v>0</v>
      </c>
    </row>
    <row r="3888" spans="1:13" s="10" customFormat="1" thickBot="1">
      <c r="A3888" s="770" t="s">
        <v>43</v>
      </c>
      <c r="B3888" s="771"/>
      <c r="C3888" s="771"/>
      <c r="D3888" s="771"/>
      <c r="E3888" s="771"/>
      <c r="F3888" s="771"/>
      <c r="G3888" s="772"/>
      <c r="H3888" s="773"/>
      <c r="I3888" s="774"/>
      <c r="J3888" s="87"/>
      <c r="K3888" s="775">
        <v>0.05</v>
      </c>
      <c r="L3888" s="776"/>
      <c r="M3888" s="88">
        <f>M3913*K3888</f>
        <v>1714.2857142857147</v>
      </c>
    </row>
    <row r="3889" spans="1:13" s="10" customFormat="1" thickBot="1">
      <c r="A3889" s="724" t="s">
        <v>44</v>
      </c>
      <c r="B3889" s="725"/>
      <c r="C3889" s="725"/>
      <c r="D3889" s="725"/>
      <c r="E3889" s="725"/>
      <c r="F3889" s="725"/>
      <c r="G3889" s="725"/>
      <c r="H3889" s="725"/>
      <c r="I3889" s="725"/>
      <c r="J3889" s="725"/>
      <c r="K3889" s="725"/>
      <c r="L3889" s="726"/>
      <c r="M3889" s="173">
        <f>SUM(M3882:M3888)</f>
        <v>1714.2857142857147</v>
      </c>
    </row>
    <row r="3890" spans="1:13" s="27" customFormat="1" ht="12.75">
      <c r="A3890" s="90"/>
      <c r="B3890" s="64"/>
      <c r="C3890" s="64"/>
      <c r="D3890" s="64"/>
      <c r="E3890" s="64"/>
      <c r="F3890" s="64"/>
      <c r="G3890" s="64"/>
      <c r="H3890" s="64"/>
      <c r="I3890" s="64"/>
      <c r="J3890" s="64"/>
      <c r="K3890" s="64"/>
      <c r="L3890" s="64"/>
      <c r="M3890" s="65"/>
    </row>
    <row r="3891" spans="1:13" s="10" customFormat="1" thickBot="1">
      <c r="A3891" s="91" t="s">
        <v>45</v>
      </c>
      <c r="B3891" s="92"/>
      <c r="C3891" s="92"/>
      <c r="D3891" s="92"/>
      <c r="E3891" s="92"/>
      <c r="F3891" s="92"/>
      <c r="G3891" s="92"/>
      <c r="H3891" s="92"/>
      <c r="I3891" s="92"/>
      <c r="J3891" s="92"/>
      <c r="K3891" s="92"/>
      <c r="L3891" s="92"/>
      <c r="M3891" s="93"/>
    </row>
    <row r="3892" spans="1:13" s="10" customFormat="1" ht="15.75">
      <c r="A3892" s="752" t="s">
        <v>33</v>
      </c>
      <c r="B3892" s="753"/>
      <c r="C3892" s="753"/>
      <c r="D3892" s="753"/>
      <c r="E3892" s="753"/>
      <c r="F3892" s="753"/>
      <c r="G3892" s="753"/>
      <c r="H3892" s="777"/>
      <c r="I3892" s="185" t="s">
        <v>35</v>
      </c>
      <c r="J3892" s="94" t="s">
        <v>36</v>
      </c>
      <c r="K3892" s="778" t="s">
        <v>46</v>
      </c>
      <c r="L3892" s="777"/>
      <c r="M3892" s="95" t="s">
        <v>41</v>
      </c>
    </row>
    <row r="3893" spans="1:13" s="10" customFormat="1" ht="15.75">
      <c r="A3893" s="738" t="s">
        <v>118</v>
      </c>
      <c r="B3893" s="739"/>
      <c r="C3893" s="739"/>
      <c r="D3893" s="739"/>
      <c r="E3893" s="739"/>
      <c r="F3893" s="739"/>
      <c r="G3893" s="739"/>
      <c r="H3893" s="740"/>
      <c r="I3893" s="53" t="s">
        <v>103</v>
      </c>
      <c r="J3893" s="98">
        <v>1</v>
      </c>
      <c r="K3893" s="741">
        <v>7550</v>
      </c>
      <c r="L3893" s="742"/>
      <c r="M3893" s="171">
        <f>+J3893*K3893</f>
        <v>7550</v>
      </c>
    </row>
    <row r="3894" spans="1:13" s="10" customFormat="1" ht="15.75">
      <c r="A3894" s="738" t="s">
        <v>116</v>
      </c>
      <c r="B3894" s="739"/>
      <c r="C3894" s="739"/>
      <c r="D3894" s="739"/>
      <c r="E3894" s="739"/>
      <c r="F3894" s="739"/>
      <c r="G3894" s="739"/>
      <c r="H3894" s="740"/>
      <c r="I3894" s="53" t="s">
        <v>5</v>
      </c>
      <c r="J3894" s="98">
        <v>9</v>
      </c>
      <c r="K3894" s="741">
        <v>1050</v>
      </c>
      <c r="L3894" s="742"/>
      <c r="M3894" s="171">
        <f>+J3894*K3894</f>
        <v>9450</v>
      </c>
    </row>
    <row r="3895" spans="1:13" s="10" customFormat="1" ht="15.75">
      <c r="A3895" s="738" t="s">
        <v>117</v>
      </c>
      <c r="B3895" s="739"/>
      <c r="C3895" s="739"/>
      <c r="D3895" s="739"/>
      <c r="E3895" s="739"/>
      <c r="F3895" s="739"/>
      <c r="G3895" s="739"/>
      <c r="H3895" s="740"/>
      <c r="I3895" s="53" t="s">
        <v>113</v>
      </c>
      <c r="J3895" s="98">
        <v>1</v>
      </c>
      <c r="K3895" s="741">
        <v>10000</v>
      </c>
      <c r="L3895" s="742"/>
      <c r="M3895" s="171">
        <f>+J3895*K3895</f>
        <v>10000</v>
      </c>
    </row>
    <row r="3896" spans="1:13" s="10" customFormat="1" ht="15.75">
      <c r="A3896" s="738"/>
      <c r="B3896" s="739"/>
      <c r="C3896" s="739"/>
      <c r="D3896" s="739"/>
      <c r="E3896" s="739"/>
      <c r="F3896" s="739"/>
      <c r="G3896" s="739"/>
      <c r="H3896" s="740"/>
      <c r="I3896" s="53"/>
      <c r="J3896" s="98"/>
      <c r="K3896" s="741"/>
      <c r="L3896" s="742"/>
      <c r="M3896" s="171">
        <f>+J3896*K3896</f>
        <v>0</v>
      </c>
    </row>
    <row r="3897" spans="1:13" s="10" customFormat="1" ht="15.75">
      <c r="A3897" s="738"/>
      <c r="B3897" s="739"/>
      <c r="C3897" s="739"/>
      <c r="D3897" s="739"/>
      <c r="E3897" s="739"/>
      <c r="F3897" s="739"/>
      <c r="G3897" s="739"/>
      <c r="H3897" s="740"/>
      <c r="I3897" s="53"/>
      <c r="J3897" s="98"/>
      <c r="K3897" s="741"/>
      <c r="L3897" s="742"/>
      <c r="M3897" s="171">
        <f>+J3897*K3897</f>
        <v>0</v>
      </c>
    </row>
    <row r="3898" spans="1:13" s="10" customFormat="1" thickBot="1">
      <c r="A3898" s="743"/>
      <c r="B3898" s="744"/>
      <c r="C3898" s="744"/>
      <c r="D3898" s="744"/>
      <c r="E3898" s="744"/>
      <c r="F3898" s="744"/>
      <c r="G3898" s="744"/>
      <c r="H3898" s="745"/>
      <c r="I3898" s="102"/>
      <c r="J3898" s="103"/>
      <c r="K3898" s="741"/>
      <c r="L3898" s="742"/>
      <c r="M3898" s="172"/>
    </row>
    <row r="3899" spans="1:13" s="10" customFormat="1" thickBot="1">
      <c r="A3899" s="724" t="s">
        <v>44</v>
      </c>
      <c r="B3899" s="725"/>
      <c r="C3899" s="725"/>
      <c r="D3899" s="725"/>
      <c r="E3899" s="725"/>
      <c r="F3899" s="725"/>
      <c r="G3899" s="725"/>
      <c r="H3899" s="725"/>
      <c r="I3899" s="725"/>
      <c r="J3899" s="725"/>
      <c r="K3899" s="725"/>
      <c r="L3899" s="726"/>
      <c r="M3899" s="173">
        <f>SUM(M3893:M3898)</f>
        <v>27000</v>
      </c>
    </row>
    <row r="3900" spans="1:13" s="27" customFormat="1" ht="12.75">
      <c r="A3900" s="63"/>
      <c r="B3900" s="64"/>
      <c r="C3900" s="64"/>
      <c r="D3900" s="64"/>
      <c r="E3900" s="64"/>
      <c r="F3900" s="64"/>
      <c r="G3900" s="64"/>
      <c r="H3900" s="64"/>
      <c r="I3900" s="64"/>
      <c r="J3900" s="64"/>
      <c r="K3900" s="64"/>
      <c r="L3900" s="64"/>
      <c r="M3900" s="65"/>
    </row>
    <row r="3901" spans="1:13" s="10" customFormat="1" thickBot="1">
      <c r="A3901" s="91" t="s">
        <v>47</v>
      </c>
      <c r="B3901" s="92"/>
      <c r="C3901" s="92"/>
      <c r="D3901" s="92"/>
      <c r="E3901" s="92"/>
      <c r="F3901" s="92"/>
      <c r="G3901" s="92"/>
      <c r="H3901" s="92"/>
      <c r="I3901" s="92"/>
      <c r="J3901" s="92"/>
      <c r="K3901" s="92"/>
      <c r="L3901" s="92"/>
      <c r="M3901" s="93"/>
    </row>
    <row r="3902" spans="1:13" s="10" customFormat="1" ht="15.75">
      <c r="A3902" s="727" t="s">
        <v>48</v>
      </c>
      <c r="B3902" s="728"/>
      <c r="C3902" s="728"/>
      <c r="D3902" s="728"/>
      <c r="E3902" s="728"/>
      <c r="F3902" s="729"/>
      <c r="G3902" s="106" t="s">
        <v>35</v>
      </c>
      <c r="H3902" s="107" t="s">
        <v>49</v>
      </c>
      <c r="I3902" s="108" t="s">
        <v>50</v>
      </c>
      <c r="J3902" s="106" t="s">
        <v>51</v>
      </c>
      <c r="K3902" s="730" t="s">
        <v>52</v>
      </c>
      <c r="L3902" s="729"/>
      <c r="M3902" s="109" t="s">
        <v>41</v>
      </c>
    </row>
    <row r="3903" spans="1:13" s="10" customFormat="1" ht="15.75">
      <c r="A3903" s="731" t="s">
        <v>94</v>
      </c>
      <c r="B3903" s="732"/>
      <c r="C3903" s="732"/>
      <c r="D3903" s="732"/>
      <c r="E3903" s="732"/>
      <c r="F3903" s="733"/>
      <c r="G3903" s="110" t="s">
        <v>4</v>
      </c>
      <c r="H3903" s="86">
        <v>1</v>
      </c>
      <c r="I3903" s="111">
        <v>1</v>
      </c>
      <c r="J3903" s="86">
        <f>+H3903*I3903</f>
        <v>1</v>
      </c>
      <c r="K3903" s="734">
        <v>5000</v>
      </c>
      <c r="L3903" s="735"/>
      <c r="M3903" s="112">
        <f>J3903*K3903</f>
        <v>5000</v>
      </c>
    </row>
    <row r="3904" spans="1:13" s="10" customFormat="1" ht="15.75">
      <c r="A3904" s="113"/>
      <c r="B3904" s="114"/>
      <c r="C3904" s="114"/>
      <c r="D3904" s="114"/>
      <c r="E3904" s="114"/>
      <c r="F3904" s="114"/>
      <c r="G3904" s="115"/>
      <c r="H3904" s="86"/>
      <c r="I3904" s="86"/>
      <c r="J3904" s="86"/>
      <c r="K3904" s="116"/>
      <c r="L3904" s="117"/>
      <c r="M3904" s="118"/>
    </row>
    <row r="3905" spans="1:13" s="10" customFormat="1" thickBot="1">
      <c r="A3905" s="181"/>
      <c r="B3905" s="182"/>
      <c r="C3905" s="182"/>
      <c r="D3905" s="182"/>
      <c r="E3905" s="182"/>
      <c r="F3905" s="182"/>
      <c r="G3905" s="119"/>
      <c r="H3905" s="119"/>
      <c r="I3905" s="119"/>
      <c r="J3905" s="119"/>
      <c r="K3905" s="736"/>
      <c r="L3905" s="737"/>
      <c r="M3905" s="120"/>
    </row>
    <row r="3906" spans="1:13" s="10" customFormat="1" thickBot="1">
      <c r="A3906" s="756" t="s">
        <v>44</v>
      </c>
      <c r="B3906" s="750"/>
      <c r="C3906" s="750"/>
      <c r="D3906" s="750"/>
      <c r="E3906" s="750"/>
      <c r="F3906" s="750"/>
      <c r="G3906" s="750"/>
      <c r="H3906" s="750"/>
      <c r="I3906" s="750"/>
      <c r="J3906" s="750"/>
      <c r="K3906" s="750"/>
      <c r="L3906" s="751"/>
      <c r="M3906" s="174">
        <f>SUM(M3903:M3905)</f>
        <v>5000</v>
      </c>
    </row>
    <row r="3907" spans="1:13" s="27" customFormat="1" ht="12.75">
      <c r="A3907" s="63"/>
      <c r="B3907" s="64"/>
      <c r="C3907" s="64"/>
      <c r="D3907" s="64"/>
      <c r="E3907" s="64"/>
      <c r="F3907" s="64"/>
      <c r="G3907" s="64"/>
      <c r="H3907" s="64"/>
      <c r="I3907" s="64"/>
      <c r="J3907" s="64"/>
      <c r="K3907" s="64"/>
      <c r="L3907" s="64"/>
      <c r="M3907" s="65"/>
    </row>
    <row r="3908" spans="1:13" s="10" customFormat="1" thickBot="1">
      <c r="A3908" s="91" t="s">
        <v>54</v>
      </c>
      <c r="B3908" s="92"/>
      <c r="C3908" s="92"/>
      <c r="D3908" s="92"/>
      <c r="E3908" s="92"/>
      <c r="F3908" s="92"/>
      <c r="G3908" s="92"/>
      <c r="H3908" s="92"/>
      <c r="I3908" s="92"/>
      <c r="J3908" s="92"/>
      <c r="K3908" s="92"/>
      <c r="L3908" s="92"/>
      <c r="M3908" s="93"/>
    </row>
    <row r="3909" spans="1:13" s="10" customFormat="1" ht="31.5">
      <c r="A3909" s="757" t="s">
        <v>55</v>
      </c>
      <c r="B3909" s="758"/>
      <c r="C3909" s="758"/>
      <c r="D3909" s="758"/>
      <c r="E3909" s="758"/>
      <c r="F3909" s="758"/>
      <c r="G3909" s="758"/>
      <c r="H3909" s="106" t="s">
        <v>56</v>
      </c>
      <c r="I3909" s="108" t="s">
        <v>57</v>
      </c>
      <c r="J3909" s="107" t="s">
        <v>58</v>
      </c>
      <c r="K3909" s="759" t="s">
        <v>40</v>
      </c>
      <c r="L3909" s="760"/>
      <c r="M3909" s="122" t="s">
        <v>41</v>
      </c>
    </row>
    <row r="3910" spans="1:13" s="10" customFormat="1" ht="15.75">
      <c r="A3910" s="761" t="s">
        <v>59</v>
      </c>
      <c r="B3910" s="762"/>
      <c r="C3910" s="762"/>
      <c r="D3910" s="762"/>
      <c r="E3910" s="762"/>
      <c r="F3910" s="762"/>
      <c r="G3910" s="763"/>
      <c r="H3910" s="123">
        <v>38918.91891891892</v>
      </c>
      <c r="I3910" s="124">
        <v>1.85</v>
      </c>
      <c r="J3910" s="125">
        <f>+H3910*I3910</f>
        <v>72000</v>
      </c>
      <c r="K3910" s="764">
        <v>3.5</v>
      </c>
      <c r="L3910" s="765"/>
      <c r="M3910" s="126">
        <f>J3910/K3910</f>
        <v>20571.428571428572</v>
      </c>
    </row>
    <row r="3911" spans="1:13" s="10" customFormat="1" ht="15.75">
      <c r="A3911" s="761" t="s">
        <v>60</v>
      </c>
      <c r="B3911" s="762"/>
      <c r="C3911" s="762"/>
      <c r="D3911" s="762"/>
      <c r="E3911" s="762"/>
      <c r="F3911" s="762"/>
      <c r="G3911" s="763"/>
      <c r="H3911" s="123">
        <v>25945.945945945947</v>
      </c>
      <c r="I3911" s="124">
        <v>1.85</v>
      </c>
      <c r="J3911" s="125">
        <f>+H3911*I3911</f>
        <v>48000.000000000007</v>
      </c>
      <c r="K3911" s="764">
        <f>+K3910</f>
        <v>3.5</v>
      </c>
      <c r="L3911" s="765"/>
      <c r="M3911" s="126">
        <f>J3911/K3911</f>
        <v>13714.285714285716</v>
      </c>
    </row>
    <row r="3912" spans="1:13" s="10" customFormat="1" thickBot="1">
      <c r="A3912" s="748"/>
      <c r="B3912" s="749"/>
      <c r="C3912" s="749"/>
      <c r="D3912" s="749"/>
      <c r="E3912" s="749"/>
      <c r="F3912" s="749"/>
      <c r="G3912" s="749"/>
      <c r="H3912" s="119"/>
      <c r="I3912" s="119"/>
      <c r="J3912" s="119"/>
      <c r="K3912" s="736"/>
      <c r="L3912" s="737"/>
      <c r="M3912" s="120"/>
    </row>
    <row r="3913" spans="1:13" s="10" customFormat="1" thickBot="1">
      <c r="A3913" s="724" t="s">
        <v>44</v>
      </c>
      <c r="B3913" s="725"/>
      <c r="C3913" s="725"/>
      <c r="D3913" s="725"/>
      <c r="E3913" s="725"/>
      <c r="F3913" s="725"/>
      <c r="G3913" s="725"/>
      <c r="H3913" s="750"/>
      <c r="I3913" s="750"/>
      <c r="J3913" s="750"/>
      <c r="K3913" s="750"/>
      <c r="L3913" s="751"/>
      <c r="M3913" s="174">
        <f>SUM(M3910:M3912)</f>
        <v>34285.71428571429</v>
      </c>
    </row>
    <row r="3914" spans="1:13" s="27" customFormat="1" ht="13.5" thickBot="1">
      <c r="A3914" s="63"/>
      <c r="B3914" s="64"/>
      <c r="C3914" s="64"/>
      <c r="D3914" s="64"/>
      <c r="E3914" s="64"/>
      <c r="F3914" s="64"/>
      <c r="G3914" s="64"/>
      <c r="H3914" s="64"/>
      <c r="I3914" s="64"/>
      <c r="J3914" s="64"/>
      <c r="K3914" s="64"/>
      <c r="L3914" s="64"/>
      <c r="M3914" s="65"/>
    </row>
    <row r="3915" spans="1:13" s="10" customFormat="1" thickBot="1">
      <c r="A3915" s="724" t="s">
        <v>61</v>
      </c>
      <c r="B3915" s="725"/>
      <c r="C3915" s="725"/>
      <c r="D3915" s="725"/>
      <c r="E3915" s="725"/>
      <c r="F3915" s="725"/>
      <c r="G3915" s="725"/>
      <c r="H3915" s="725"/>
      <c r="I3915" s="725"/>
      <c r="J3915" s="725"/>
      <c r="K3915" s="725"/>
      <c r="L3915" s="726"/>
      <c r="M3915" s="175">
        <f>M3889+M3899+M3906+M3913</f>
        <v>68000</v>
      </c>
    </row>
    <row r="3916" spans="1:13" s="27" customFormat="1" ht="12.75">
      <c r="A3916" s="63"/>
      <c r="B3916" s="64"/>
      <c r="C3916" s="64"/>
      <c r="D3916" s="64"/>
      <c r="E3916" s="64"/>
      <c r="F3916" s="64"/>
      <c r="G3916" s="64"/>
      <c r="H3916" s="64"/>
      <c r="I3916" s="64"/>
      <c r="J3916" s="64"/>
      <c r="K3916" s="64"/>
      <c r="L3916" s="64"/>
      <c r="M3916" s="65"/>
    </row>
    <row r="3917" spans="1:13" s="10" customFormat="1" thickBot="1">
      <c r="A3917" s="91" t="s">
        <v>62</v>
      </c>
      <c r="B3917" s="92"/>
      <c r="C3917" s="92"/>
      <c r="D3917" s="92"/>
      <c r="E3917" s="92"/>
      <c r="F3917" s="92"/>
      <c r="G3917" s="92"/>
      <c r="H3917" s="92"/>
      <c r="I3917" s="92"/>
      <c r="J3917" s="92"/>
      <c r="K3917" s="92"/>
      <c r="L3917" s="92"/>
      <c r="M3917" s="93"/>
    </row>
    <row r="3918" spans="1:13" s="10" customFormat="1" ht="15.75">
      <c r="A3918" s="752" t="s">
        <v>63</v>
      </c>
      <c r="B3918" s="753"/>
      <c r="C3918" s="753"/>
      <c r="D3918" s="753"/>
      <c r="E3918" s="753"/>
      <c r="F3918" s="753"/>
      <c r="G3918" s="753"/>
      <c r="H3918" s="183"/>
      <c r="I3918" s="184"/>
      <c r="J3918" s="128" t="s">
        <v>64</v>
      </c>
      <c r="K3918" s="754" t="s">
        <v>65</v>
      </c>
      <c r="L3918" s="755"/>
      <c r="M3918" s="129"/>
    </row>
    <row r="3919" spans="1:13" s="10" customFormat="1" ht="15.75">
      <c r="A3919" s="718" t="s">
        <v>66</v>
      </c>
      <c r="B3919" s="719"/>
      <c r="C3919" s="719"/>
      <c r="D3919" s="719"/>
      <c r="E3919" s="719"/>
      <c r="F3919" s="719"/>
      <c r="G3919" s="719"/>
      <c r="H3919" s="130"/>
      <c r="I3919" s="131"/>
      <c r="J3919" s="132">
        <v>0.25</v>
      </c>
      <c r="K3919" s="720">
        <f>M3915*J3919</f>
        <v>17000</v>
      </c>
      <c r="L3919" s="721"/>
      <c r="M3919" s="133"/>
    </row>
    <row r="3920" spans="1:13" s="10" customFormat="1" ht="15.75">
      <c r="A3920" s="134" t="s">
        <v>67</v>
      </c>
      <c r="B3920" s="135"/>
      <c r="C3920" s="135"/>
      <c r="D3920" s="135"/>
      <c r="E3920" s="135"/>
      <c r="F3920" s="135"/>
      <c r="G3920" s="135"/>
      <c r="H3920" s="130"/>
      <c r="I3920" s="131"/>
      <c r="J3920" s="132">
        <v>0</v>
      </c>
      <c r="K3920" s="720">
        <f>M3915*J3920</f>
        <v>0</v>
      </c>
      <c r="L3920" s="721"/>
      <c r="M3920" s="133"/>
    </row>
    <row r="3921" spans="1:13" s="10" customFormat="1" thickBot="1">
      <c r="A3921" s="136" t="s">
        <v>68</v>
      </c>
      <c r="B3921" s="137"/>
      <c r="C3921" s="137"/>
      <c r="D3921" s="137"/>
      <c r="E3921" s="137"/>
      <c r="F3921" s="137"/>
      <c r="G3921" s="137"/>
      <c r="H3921" s="138"/>
      <c r="I3921" s="139"/>
      <c r="J3921" s="140">
        <v>0.05</v>
      </c>
      <c r="K3921" s="722">
        <f>M3915*J3921</f>
        <v>3400</v>
      </c>
      <c r="L3921" s="723"/>
      <c r="M3921" s="133"/>
    </row>
    <row r="3922" spans="1:13" s="10" customFormat="1" thickBot="1">
      <c r="A3922" s="724" t="s">
        <v>44</v>
      </c>
      <c r="B3922" s="725"/>
      <c r="C3922" s="725"/>
      <c r="D3922" s="725"/>
      <c r="E3922" s="725"/>
      <c r="F3922" s="725"/>
      <c r="G3922" s="725"/>
      <c r="H3922" s="725"/>
      <c r="I3922" s="725"/>
      <c r="J3922" s="725"/>
      <c r="K3922" s="725"/>
      <c r="L3922" s="726"/>
      <c r="M3922" s="141">
        <f>K3919+K3920+K3921</f>
        <v>20400</v>
      </c>
    </row>
    <row r="3923" spans="1:13" s="27" customFormat="1" ht="13.5" thickBot="1">
      <c r="A3923" s="63"/>
      <c r="B3923" s="64"/>
      <c r="C3923" s="64"/>
      <c r="D3923" s="64"/>
      <c r="E3923" s="64"/>
      <c r="F3923" s="64"/>
      <c r="G3923" s="64"/>
      <c r="H3923" s="64"/>
      <c r="I3923" s="64"/>
      <c r="J3923" s="64"/>
      <c r="K3923" s="64"/>
      <c r="L3923" s="64"/>
      <c r="M3923" s="65"/>
    </row>
    <row r="3924" spans="1:13" s="10" customFormat="1" thickBot="1">
      <c r="A3924" s="724" t="s">
        <v>69</v>
      </c>
      <c r="B3924" s="725"/>
      <c r="C3924" s="725"/>
      <c r="D3924" s="725"/>
      <c r="E3924" s="725"/>
      <c r="F3924" s="725"/>
      <c r="G3924" s="725"/>
      <c r="H3924" s="725"/>
      <c r="I3924" s="725"/>
      <c r="J3924" s="725"/>
      <c r="K3924" s="725"/>
      <c r="L3924" s="726"/>
      <c r="M3924" s="142">
        <f>M3915+M3922</f>
        <v>88400</v>
      </c>
    </row>
    <row r="3925" spans="1:13" s="10" customFormat="1" ht="15.75">
      <c r="A3925" s="143"/>
      <c r="B3925" s="144"/>
      <c r="C3925" s="144"/>
      <c r="D3925" s="144"/>
      <c r="E3925" s="144"/>
      <c r="F3925" s="144"/>
      <c r="G3925" s="144"/>
      <c r="H3925" s="144"/>
      <c r="I3925" s="144"/>
      <c r="J3925" s="144"/>
      <c r="K3925" s="144"/>
      <c r="L3925" s="144"/>
      <c r="M3925" s="145"/>
    </row>
    <row r="3926" spans="1:13" s="10" customFormat="1" ht="15.75">
      <c r="A3926" s="146"/>
      <c r="B3926" s="35"/>
      <c r="C3926" s="35"/>
      <c r="D3926" s="35"/>
      <c r="E3926" s="35"/>
      <c r="F3926" s="35"/>
      <c r="G3926" s="35"/>
      <c r="H3926" s="35"/>
      <c r="I3926" s="35"/>
      <c r="J3926" s="35"/>
      <c r="K3926" s="35"/>
      <c r="L3926" s="35"/>
      <c r="M3926" s="37"/>
    </row>
    <row r="3927" spans="1:13" s="10" customFormat="1" ht="15.75">
      <c r="A3927" s="146"/>
      <c r="B3927" s="35"/>
      <c r="C3927" s="35"/>
      <c r="D3927" s="46" t="s">
        <v>70</v>
      </c>
      <c r="E3927" s="46"/>
      <c r="F3927" s="46"/>
      <c r="G3927" s="46"/>
      <c r="H3927" s="46"/>
      <c r="I3927" s="46"/>
      <c r="J3927" s="35"/>
      <c r="K3927" s="35"/>
      <c r="L3927" s="35"/>
      <c r="M3927" s="37"/>
    </row>
    <row r="3928" spans="1:13" s="10" customFormat="1" ht="15.75">
      <c r="A3928" s="146"/>
      <c r="B3928" s="35"/>
      <c r="C3928" s="35"/>
      <c r="D3928" s="35" t="s">
        <v>71</v>
      </c>
      <c r="E3928" s="35"/>
      <c r="F3928" s="35"/>
      <c r="G3928" s="35"/>
      <c r="H3928" s="35"/>
      <c r="I3928" s="35"/>
      <c r="J3928" s="35"/>
      <c r="K3928" s="35"/>
      <c r="L3928" s="35"/>
      <c r="M3928" s="37"/>
    </row>
    <row r="3929" spans="1:13" s="10" customFormat="1" ht="15.75">
      <c r="A3929" s="146"/>
      <c r="B3929" s="35"/>
      <c r="C3929" s="35"/>
      <c r="D3929" s="35" t="s">
        <v>72</v>
      </c>
      <c r="E3929" s="35"/>
      <c r="F3929" s="35"/>
      <c r="G3929" s="35"/>
      <c r="H3929" s="35"/>
      <c r="I3929" s="35"/>
      <c r="J3929" s="35"/>
      <c r="K3929" s="35"/>
      <c r="L3929" s="35"/>
      <c r="M3929" s="37"/>
    </row>
    <row r="3930" spans="1:13" s="10" customFormat="1" ht="15.75">
      <c r="A3930" s="146"/>
      <c r="B3930" s="35"/>
      <c r="C3930" s="35"/>
      <c r="D3930" s="35" t="s">
        <v>73</v>
      </c>
      <c r="E3930" s="35"/>
      <c r="F3930" s="35"/>
      <c r="G3930" s="35"/>
      <c r="H3930" s="35"/>
      <c r="I3930" s="35"/>
      <c r="J3930" s="35"/>
      <c r="K3930" s="35"/>
      <c r="L3930" s="35"/>
      <c r="M3930" s="37"/>
    </row>
    <row r="3931" spans="1:13" s="27" customFormat="1" ht="13.5" thickBot="1">
      <c r="A3931" s="147"/>
      <c r="B3931" s="148"/>
      <c r="C3931" s="148"/>
      <c r="D3931" s="148"/>
      <c r="E3931" s="148" t="s">
        <v>74</v>
      </c>
      <c r="F3931" s="148"/>
      <c r="G3931" s="148"/>
      <c r="H3931" s="148"/>
      <c r="I3931" s="148"/>
      <c r="J3931" s="148"/>
      <c r="K3931" s="148"/>
      <c r="L3931" s="148"/>
      <c r="M3931" s="149"/>
    </row>
    <row r="3932" spans="1:13" s="10" customFormat="1" ht="15.75">
      <c r="A3932" s="150" t="s">
        <v>75</v>
      </c>
      <c r="B3932" s="151"/>
      <c r="C3932" s="151"/>
      <c r="D3932" s="151"/>
      <c r="E3932" s="151"/>
      <c r="F3932" s="151"/>
      <c r="G3932" s="151"/>
      <c r="H3932" s="151"/>
      <c r="I3932" s="151"/>
      <c r="J3932" s="151"/>
      <c r="K3932" s="151"/>
      <c r="L3932" s="151"/>
      <c r="M3932" s="152"/>
    </row>
    <row r="3933" spans="1:13" s="10" customFormat="1" ht="15.75">
      <c r="A3933" s="153"/>
      <c r="B3933" s="154"/>
      <c r="C3933" s="154"/>
      <c r="D3933" s="154"/>
      <c r="E3933" s="154"/>
      <c r="F3933" s="154"/>
      <c r="G3933" s="154"/>
      <c r="H3933" s="154"/>
      <c r="I3933" s="154"/>
      <c r="J3933" s="154"/>
      <c r="K3933" s="154"/>
      <c r="L3933" s="154"/>
      <c r="M3933" s="155"/>
    </row>
    <row r="3934" spans="1:13" s="10" customFormat="1" ht="15.75">
      <c r="A3934" s="153"/>
      <c r="B3934" s="154"/>
      <c r="C3934" s="154"/>
      <c r="D3934" s="154"/>
      <c r="E3934" s="154"/>
      <c r="F3934" s="154"/>
      <c r="G3934" s="154"/>
      <c r="H3934" s="154"/>
      <c r="I3934" s="154"/>
      <c r="J3934" s="154"/>
      <c r="K3934" s="154"/>
      <c r="L3934" s="154"/>
      <c r="M3934" s="155"/>
    </row>
    <row r="3935" spans="1:13" s="10" customFormat="1" ht="15.75">
      <c r="A3935" s="153"/>
      <c r="B3935" s="154"/>
      <c r="C3935" s="154"/>
      <c r="D3935" s="154"/>
      <c r="E3935" s="154"/>
      <c r="F3935" s="154"/>
      <c r="G3935" s="154"/>
      <c r="H3935" s="154"/>
      <c r="I3935" s="154"/>
      <c r="J3935" s="154"/>
      <c r="K3935" s="154"/>
      <c r="L3935" s="154"/>
      <c r="M3935" s="155"/>
    </row>
    <row r="3936" spans="1:13" s="10" customFormat="1" thickBot="1">
      <c r="A3936" s="156"/>
      <c r="B3936" s="157"/>
      <c r="C3936" s="157"/>
      <c r="D3936" s="157"/>
      <c r="E3936" s="157"/>
      <c r="F3936" s="157"/>
      <c r="G3936" s="157"/>
      <c r="H3936" s="157"/>
      <c r="I3936" s="157"/>
      <c r="J3936" s="157"/>
      <c r="K3936" s="157"/>
      <c r="L3936" s="157"/>
      <c r="M3936" s="158"/>
    </row>
    <row r="3937" spans="1:13" s="27" customFormat="1" ht="12.75">
      <c r="A3937" s="147"/>
      <c r="B3937" s="148"/>
      <c r="C3937" s="148"/>
      <c r="D3937" s="148"/>
      <c r="E3937" s="148"/>
      <c r="F3937" s="148"/>
      <c r="G3937" s="148"/>
      <c r="H3937" s="148"/>
      <c r="I3937" s="148"/>
      <c r="J3937" s="148"/>
      <c r="K3937" s="148"/>
      <c r="L3937" s="148"/>
      <c r="M3937" s="149"/>
    </row>
    <row r="3938" spans="1:13" s="10" customFormat="1" ht="15.75">
      <c r="A3938" s="159" t="s">
        <v>76</v>
      </c>
      <c r="B3938" s="55"/>
      <c r="C3938" s="55"/>
      <c r="D3938" s="55"/>
      <c r="E3938" s="55"/>
      <c r="F3938" s="55"/>
      <c r="G3938" s="55"/>
      <c r="H3938" s="55"/>
      <c r="I3938" s="55"/>
      <c r="J3938" s="55"/>
      <c r="K3938" s="55"/>
      <c r="L3938" s="55"/>
      <c r="M3938" s="58"/>
    </row>
    <row r="3939" spans="1:13" s="10" customFormat="1" ht="15.75">
      <c r="A3939" s="708" t="s">
        <v>77</v>
      </c>
      <c r="B3939" s="709"/>
      <c r="C3939" s="709"/>
      <c r="D3939" s="709"/>
      <c r="E3939" s="709"/>
      <c r="F3939" s="709"/>
      <c r="G3939" s="709"/>
      <c r="H3939" s="709"/>
      <c r="I3939" s="709"/>
      <c r="J3939" s="709"/>
      <c r="K3939" s="709"/>
      <c r="L3939" s="709"/>
      <c r="M3939" s="710"/>
    </row>
    <row r="3940" spans="1:13" s="10" customFormat="1" ht="15.75">
      <c r="A3940" s="708"/>
      <c r="B3940" s="709"/>
      <c r="C3940" s="709"/>
      <c r="D3940" s="709"/>
      <c r="E3940" s="709"/>
      <c r="F3940" s="709"/>
      <c r="G3940" s="709"/>
      <c r="H3940" s="709"/>
      <c r="I3940" s="709"/>
      <c r="J3940" s="709"/>
      <c r="K3940" s="709"/>
      <c r="L3940" s="709"/>
      <c r="M3940" s="710"/>
    </row>
    <row r="3941" spans="1:13" s="10" customFormat="1" ht="15.75">
      <c r="A3941" s="711" t="s">
        <v>78</v>
      </c>
      <c r="B3941" s="712"/>
      <c r="C3941" s="712"/>
      <c r="D3941" s="712"/>
      <c r="E3941" s="712"/>
      <c r="F3941" s="712"/>
      <c r="G3941" s="712"/>
      <c r="H3941" s="712"/>
      <c r="I3941" s="712"/>
      <c r="J3941" s="712"/>
      <c r="K3941" s="712"/>
      <c r="L3941" s="712"/>
      <c r="M3941" s="713"/>
    </row>
    <row r="3942" spans="1:13" s="10" customFormat="1" ht="15.75">
      <c r="A3942" s="711"/>
      <c r="B3942" s="712"/>
      <c r="C3942" s="712"/>
      <c r="D3942" s="712"/>
      <c r="E3942" s="712"/>
      <c r="F3942" s="712"/>
      <c r="G3942" s="712"/>
      <c r="H3942" s="712"/>
      <c r="I3942" s="712"/>
      <c r="J3942" s="712"/>
      <c r="K3942" s="712"/>
      <c r="L3942" s="712"/>
      <c r="M3942" s="713"/>
    </row>
    <row r="3943" spans="1:13" s="10" customFormat="1" ht="15.75">
      <c r="A3943" s="178"/>
      <c r="B3943" s="179"/>
      <c r="C3943" s="179"/>
      <c r="D3943" s="179"/>
      <c r="E3943" s="179"/>
      <c r="F3943" s="179"/>
      <c r="G3943" s="179"/>
      <c r="H3943" s="179"/>
      <c r="I3943" s="179"/>
      <c r="J3943" s="179"/>
      <c r="K3943" s="179"/>
      <c r="L3943" s="179"/>
      <c r="M3943" s="180"/>
    </row>
    <row r="3944" spans="1:13" s="10" customFormat="1" ht="15.75">
      <c r="A3944" s="159"/>
      <c r="B3944" s="55"/>
      <c r="C3944" s="55"/>
      <c r="D3944" s="55"/>
      <c r="E3944" s="55"/>
      <c r="F3944" s="55"/>
      <c r="G3944" s="55"/>
      <c r="H3944" s="55"/>
      <c r="I3944" s="55"/>
      <c r="J3944" s="55"/>
      <c r="K3944" s="55"/>
      <c r="L3944" s="55"/>
      <c r="M3944" s="58"/>
    </row>
    <row r="3945" spans="1:13" s="10" customFormat="1" ht="15.75">
      <c r="A3945" s="146"/>
      <c r="B3945" s="35"/>
      <c r="C3945" s="35"/>
      <c r="D3945" s="35" t="s">
        <v>70</v>
      </c>
      <c r="E3945" s="46"/>
      <c r="F3945" s="46"/>
      <c r="G3945" s="35"/>
      <c r="H3945" s="35"/>
      <c r="I3945" s="35"/>
      <c r="J3945" s="35"/>
      <c r="K3945" s="35"/>
      <c r="L3945" s="35"/>
      <c r="M3945" s="37"/>
    </row>
    <row r="3946" spans="1:13" s="10" customFormat="1" ht="15.75">
      <c r="A3946" s="146"/>
      <c r="B3946" s="35"/>
      <c r="C3946" s="35"/>
      <c r="D3946" s="160" t="s">
        <v>71</v>
      </c>
      <c r="E3946" s="35"/>
      <c r="F3946" s="35"/>
      <c r="G3946" s="160"/>
      <c r="H3946" s="160"/>
      <c r="I3946" s="160"/>
      <c r="J3946" s="35"/>
      <c r="K3946" s="35"/>
      <c r="L3946" s="35"/>
      <c r="M3946" s="37"/>
    </row>
    <row r="3947" spans="1:13" s="10" customFormat="1" ht="15.75">
      <c r="A3947" s="146"/>
      <c r="B3947" s="35"/>
      <c r="C3947" s="35"/>
      <c r="D3947" s="161" t="s">
        <v>79</v>
      </c>
      <c r="E3947" s="35"/>
      <c r="F3947" s="35"/>
      <c r="G3947" s="161"/>
      <c r="H3947" s="161"/>
      <c r="I3947" s="161"/>
      <c r="J3947" s="35"/>
      <c r="K3947" s="35"/>
      <c r="L3947" s="35"/>
      <c r="M3947" s="37"/>
    </row>
    <row r="3948" spans="1:13" s="10" customFormat="1" ht="15.75">
      <c r="A3948" s="162"/>
      <c r="B3948" s="55"/>
      <c r="C3948" s="55"/>
      <c r="D3948" s="35" t="s">
        <v>73</v>
      </c>
      <c r="E3948" s="35"/>
      <c r="F3948" s="35"/>
      <c r="G3948" s="35"/>
      <c r="H3948" s="35"/>
      <c r="I3948" s="35"/>
      <c r="J3948" s="55"/>
      <c r="K3948" s="55"/>
      <c r="L3948" s="55"/>
      <c r="M3948" s="58"/>
    </row>
    <row r="3949" spans="1:13" s="27" customFormat="1" ht="12.75">
      <c r="A3949" s="163"/>
      <c r="B3949" s="50"/>
      <c r="C3949" s="50"/>
      <c r="D3949" s="50"/>
      <c r="E3949" s="148"/>
      <c r="F3949" s="148"/>
      <c r="G3949" s="148"/>
      <c r="H3949" s="148"/>
      <c r="I3949" s="148"/>
      <c r="J3949" s="50"/>
      <c r="K3949" s="50"/>
      <c r="L3949" s="50"/>
      <c r="M3949" s="51"/>
    </row>
    <row r="3950" spans="1:13" s="167" customFormat="1" ht="12.75">
      <c r="A3950" s="164" t="s">
        <v>80</v>
      </c>
      <c r="B3950" s="165"/>
      <c r="C3950" s="165"/>
      <c r="D3950" s="166"/>
      <c r="E3950" s="166"/>
      <c r="F3950" s="166"/>
      <c r="G3950" s="166"/>
      <c r="H3950" s="166"/>
      <c r="I3950" s="714"/>
      <c r="J3950" s="714"/>
      <c r="K3950" s="714"/>
      <c r="L3950" s="714"/>
      <c r="M3950" s="715"/>
    </row>
    <row r="3951" spans="1:13" s="167" customFormat="1" ht="13.5" thickBot="1">
      <c r="A3951" s="168" t="s">
        <v>81</v>
      </c>
      <c r="B3951" s="169"/>
      <c r="C3951" s="169"/>
      <c r="D3951" s="170"/>
      <c r="E3951" s="170"/>
      <c r="F3951" s="170"/>
      <c r="G3951" s="170"/>
      <c r="H3951" s="170"/>
      <c r="I3951" s="716"/>
      <c r="J3951" s="716"/>
      <c r="K3951" s="716"/>
      <c r="L3951" s="716"/>
      <c r="M3951" s="717"/>
    </row>
    <row r="3952" spans="1:13">
      <c r="A3952" s="803"/>
      <c r="B3952" s="804"/>
      <c r="C3952" s="809"/>
      <c r="D3952" s="809"/>
      <c r="E3952" s="809"/>
      <c r="F3952" s="809"/>
      <c r="G3952" s="809"/>
      <c r="H3952" s="809"/>
      <c r="I3952" s="810"/>
      <c r="J3952" s="811" t="s">
        <v>7</v>
      </c>
      <c r="K3952" s="813"/>
      <c r="L3952" s="814"/>
      <c r="M3952" s="815"/>
    </row>
    <row r="3953" spans="1:13">
      <c r="A3953" s="805"/>
      <c r="B3953" s="806"/>
      <c r="C3953" s="819" t="s">
        <v>8</v>
      </c>
      <c r="D3953" s="819"/>
      <c r="E3953" s="819"/>
      <c r="F3953" s="819"/>
      <c r="G3953" s="819"/>
      <c r="H3953" s="819"/>
      <c r="I3953" s="820"/>
      <c r="J3953" s="812"/>
      <c r="K3953" s="816"/>
      <c r="L3953" s="817"/>
      <c r="M3953" s="818"/>
    </row>
    <row r="3954" spans="1:13">
      <c r="A3954" s="805"/>
      <c r="B3954" s="806"/>
      <c r="C3954" s="819" t="s">
        <v>0</v>
      </c>
      <c r="D3954" s="819"/>
      <c r="E3954" s="819"/>
      <c r="F3954" s="819"/>
      <c r="G3954" s="819"/>
      <c r="H3954" s="819"/>
      <c r="I3954" s="820"/>
      <c r="J3954" s="821" t="s">
        <v>9</v>
      </c>
      <c r="K3954" s="833"/>
      <c r="L3954" s="834"/>
      <c r="M3954" s="835"/>
    </row>
    <row r="3955" spans="1:13">
      <c r="A3955" s="805"/>
      <c r="B3955" s="806"/>
      <c r="C3955" s="819" t="s">
        <v>10</v>
      </c>
      <c r="D3955" s="819"/>
      <c r="E3955" s="819"/>
      <c r="F3955" s="819"/>
      <c r="G3955" s="819"/>
      <c r="H3955" s="819"/>
      <c r="I3955" s="820"/>
      <c r="J3955" s="822"/>
      <c r="K3955" s="836"/>
      <c r="L3955" s="837"/>
      <c r="M3955" s="838"/>
    </row>
    <row r="3956" spans="1:13">
      <c r="A3956" s="805"/>
      <c r="B3956" s="806"/>
      <c r="C3956" s="819" t="s">
        <v>11</v>
      </c>
      <c r="D3956" s="819"/>
      <c r="E3956" s="819"/>
      <c r="F3956" s="819"/>
      <c r="G3956" s="819"/>
      <c r="H3956" s="819"/>
      <c r="I3956" s="820"/>
      <c r="J3956" s="821" t="s">
        <v>12</v>
      </c>
      <c r="K3956" s="840"/>
      <c r="L3956" s="840" t="s">
        <v>13</v>
      </c>
      <c r="M3956" s="842"/>
    </row>
    <row r="3957" spans="1:13" ht="17.25" thickBot="1">
      <c r="A3957" s="807"/>
      <c r="B3957" s="808"/>
      <c r="C3957" s="2"/>
      <c r="D3957" s="2"/>
      <c r="E3957" s="2"/>
      <c r="F3957" s="2"/>
      <c r="G3957" s="2"/>
      <c r="H3957" s="2"/>
      <c r="I3957" s="3"/>
      <c r="J3957" s="839"/>
      <c r="K3957" s="841"/>
      <c r="L3957" s="841"/>
      <c r="M3957" s="843"/>
    </row>
    <row r="3958" spans="1:13" s="10" customFormat="1" ht="15.75">
      <c r="A3958" s="4"/>
      <c r="B3958" s="5"/>
      <c r="C3958" s="5"/>
      <c r="D3958" s="5"/>
      <c r="E3958" s="5"/>
      <c r="F3958" s="5"/>
      <c r="G3958" s="6"/>
      <c r="H3958" s="5"/>
      <c r="I3958" s="5"/>
      <c r="J3958" s="7" t="s">
        <v>14</v>
      </c>
      <c r="K3958" s="8"/>
      <c r="L3958" s="8"/>
      <c r="M3958" s="9"/>
    </row>
    <row r="3959" spans="1:13" s="10" customFormat="1" ht="15.75">
      <c r="A3959" s="11"/>
      <c r="B3959" s="12"/>
      <c r="C3959" s="12"/>
      <c r="D3959" s="12"/>
      <c r="E3959" s="12"/>
      <c r="F3959" s="12"/>
      <c r="G3959" s="13"/>
      <c r="H3959" s="12"/>
      <c r="I3959" s="12"/>
      <c r="J3959" s="14"/>
      <c r="K3959" s="15" t="s">
        <v>15</v>
      </c>
      <c r="L3959" s="15" t="s">
        <v>16</v>
      </c>
      <c r="M3959" s="16" t="s">
        <v>17</v>
      </c>
    </row>
    <row r="3960" spans="1:13" s="10" customFormat="1" ht="15.75">
      <c r="A3960" s="823" t="s">
        <v>18</v>
      </c>
      <c r="B3960" s="824"/>
      <c r="C3960" s="824"/>
      <c r="D3960" s="824"/>
      <c r="E3960" s="12" t="s">
        <v>19</v>
      </c>
      <c r="F3960" s="12"/>
      <c r="G3960" s="17"/>
      <c r="H3960" s="825" t="s">
        <v>20</v>
      </c>
      <c r="I3960" s="825"/>
      <c r="J3960" s="18" t="s">
        <v>19</v>
      </c>
      <c r="K3960" s="15"/>
      <c r="L3960" s="15"/>
      <c r="M3960" s="16"/>
    </row>
    <row r="3961" spans="1:13" s="10" customFormat="1" ht="15.75">
      <c r="A3961" s="19" t="s">
        <v>21</v>
      </c>
      <c r="B3961" s="20"/>
      <c r="C3961" s="826"/>
      <c r="D3961" s="826"/>
      <c r="E3961" s="187"/>
      <c r="F3961" s="21"/>
      <c r="G3961" s="20"/>
      <c r="H3961" s="17"/>
      <c r="I3961" s="22" t="s">
        <v>22</v>
      </c>
      <c r="J3961" s="23"/>
      <c r="K3961" s="187"/>
      <c r="L3961" s="187"/>
      <c r="M3961" s="24"/>
    </row>
    <row r="3962" spans="1:13" s="27" customFormat="1" ht="13.5" thickBot="1">
      <c r="A3962" s="25"/>
      <c r="B3962" s="26"/>
      <c r="C3962" s="188"/>
      <c r="D3962" s="188"/>
      <c r="E3962" s="188"/>
      <c r="F3962" s="188"/>
      <c r="G3962" s="26"/>
      <c r="H3962" s="188"/>
      <c r="I3962" s="26"/>
      <c r="J3962" s="188"/>
      <c r="K3962" s="827"/>
      <c r="L3962" s="827"/>
      <c r="M3962" s="828"/>
    </row>
    <row r="3963" spans="1:13" s="27" customFormat="1" ht="12.75">
      <c r="A3963" s="28"/>
      <c r="B3963" s="29"/>
      <c r="C3963" s="29"/>
      <c r="D3963" s="29"/>
      <c r="E3963" s="29"/>
      <c r="F3963" s="29"/>
      <c r="G3963" s="29"/>
      <c r="H3963" s="29"/>
      <c r="I3963" s="29"/>
      <c r="J3963" s="29"/>
      <c r="K3963" s="29"/>
      <c r="L3963" s="29"/>
      <c r="M3963" s="30"/>
    </row>
    <row r="3964" spans="1:13" s="10" customFormat="1" ht="15.75">
      <c r="A3964" s="31" t="s">
        <v>23</v>
      </c>
      <c r="B3964" s="32"/>
      <c r="C3964" s="33" t="s">
        <v>13</v>
      </c>
      <c r="D3964" s="34"/>
      <c r="E3964" s="35"/>
      <c r="F3964" s="35"/>
      <c r="G3964" s="36"/>
      <c r="H3964" s="36"/>
      <c r="I3964" s="36"/>
      <c r="J3964" s="36"/>
      <c r="K3964" s="36"/>
      <c r="L3964" s="36"/>
      <c r="M3964" s="37"/>
    </row>
    <row r="3965" spans="1:13" s="10" customFormat="1" ht="15.75">
      <c r="A3965" s="38" t="s">
        <v>24</v>
      </c>
      <c r="B3965" s="39"/>
      <c r="C3965" s="829" t="e">
        <f>+C3864</f>
        <v>#REF!</v>
      </c>
      <c r="D3965" s="829"/>
      <c r="E3965" s="829"/>
      <c r="F3965" s="829"/>
      <c r="G3965" s="829"/>
      <c r="H3965" s="829"/>
      <c r="I3965" s="829"/>
      <c r="J3965" s="829"/>
      <c r="K3965" s="829"/>
      <c r="L3965" s="829"/>
      <c r="M3965" s="830"/>
    </row>
    <row r="3966" spans="1:13" s="10" customFormat="1" ht="15.75">
      <c r="A3966" s="38"/>
      <c r="B3966" s="39"/>
      <c r="C3966" s="829"/>
      <c r="D3966" s="829"/>
      <c r="E3966" s="829"/>
      <c r="F3966" s="829"/>
      <c r="G3966" s="829"/>
      <c r="H3966" s="829"/>
      <c r="I3966" s="829"/>
      <c r="J3966" s="829"/>
      <c r="K3966" s="829"/>
      <c r="L3966" s="829"/>
      <c r="M3966" s="830"/>
    </row>
    <row r="3967" spans="1:13" s="27" customFormat="1" ht="12.75">
      <c r="A3967" s="40"/>
      <c r="B3967" s="41"/>
      <c r="C3967" s="42"/>
      <c r="D3967" s="42"/>
      <c r="E3967" s="42"/>
      <c r="F3967" s="42"/>
      <c r="G3967" s="42"/>
      <c r="H3967" s="42"/>
      <c r="I3967" s="42"/>
      <c r="J3967" s="42"/>
      <c r="K3967" s="42"/>
      <c r="L3967" s="42"/>
      <c r="M3967" s="43"/>
    </row>
    <row r="3968" spans="1:13" s="10" customFormat="1" ht="15.75">
      <c r="A3968" s="38" t="s">
        <v>25</v>
      </c>
      <c r="B3968" s="44"/>
      <c r="C3968" s="45"/>
      <c r="D3968" s="45"/>
      <c r="E3968" s="45"/>
      <c r="F3968" s="45"/>
      <c r="G3968" s="45"/>
      <c r="H3968" s="46"/>
      <c r="I3968" s="33" t="s">
        <v>26</v>
      </c>
      <c r="J3968" s="45"/>
      <c r="K3968" s="45"/>
      <c r="L3968" s="45"/>
      <c r="M3968" s="47"/>
    </row>
    <row r="3969" spans="1:13" s="27" customFormat="1" ht="12.75">
      <c r="A3969" s="40"/>
      <c r="B3969" s="41"/>
      <c r="C3969" s="42"/>
      <c r="D3969" s="42"/>
      <c r="E3969" s="42"/>
      <c r="F3969" s="42"/>
      <c r="G3969" s="42"/>
      <c r="H3969" s="42"/>
      <c r="I3969" s="42"/>
      <c r="J3969" s="42"/>
      <c r="K3969" s="42"/>
      <c r="L3969" s="42"/>
      <c r="M3969" s="43"/>
    </row>
    <row r="3970" spans="1:13" s="10" customFormat="1" ht="15.75">
      <c r="A3970" s="38" t="s">
        <v>27</v>
      </c>
      <c r="B3970" s="44"/>
      <c r="C3970" s="48"/>
      <c r="D3970" s="48"/>
      <c r="E3970" s="48"/>
      <c r="F3970" s="48"/>
      <c r="G3970" s="48"/>
      <c r="H3970" s="48"/>
      <c r="I3970" s="48"/>
      <c r="J3970" s="48"/>
      <c r="K3970" s="48"/>
      <c r="L3970" s="48"/>
      <c r="M3970" s="49"/>
    </row>
    <row r="3971" spans="1:13" s="27" customFormat="1" ht="12.75">
      <c r="A3971" s="40"/>
      <c r="B3971" s="41"/>
      <c r="C3971" s="50"/>
      <c r="D3971" s="50"/>
      <c r="E3971" s="50"/>
      <c r="F3971" s="50"/>
      <c r="G3971" s="50"/>
      <c r="H3971" s="50"/>
      <c r="I3971" s="50"/>
      <c r="J3971" s="50"/>
      <c r="K3971" s="50"/>
      <c r="L3971" s="50"/>
      <c r="M3971" s="51"/>
    </row>
    <row r="3972" spans="1:13" s="10" customFormat="1" ht="15.75">
      <c r="A3972" s="38" t="s">
        <v>28</v>
      </c>
      <c r="B3972" s="44"/>
      <c r="C3972" s="48"/>
      <c r="D3972" s="48"/>
      <c r="E3972" s="48"/>
      <c r="F3972" s="48"/>
      <c r="G3972" s="48"/>
      <c r="H3972" s="48"/>
      <c r="I3972" s="48"/>
      <c r="J3972" s="52" t="s">
        <v>29</v>
      </c>
      <c r="K3972" s="53"/>
      <c r="L3972" s="52" t="s">
        <v>13</v>
      </c>
      <c r="M3972" s="54"/>
    </row>
    <row r="3973" spans="1:13" s="27" customFormat="1" ht="12.75">
      <c r="A3973" s="40"/>
      <c r="B3973" s="41"/>
      <c r="C3973" s="50"/>
      <c r="D3973" s="50"/>
      <c r="E3973" s="50"/>
      <c r="F3973" s="50"/>
      <c r="G3973" s="50"/>
      <c r="H3973" s="50"/>
      <c r="I3973" s="50"/>
      <c r="J3973" s="50"/>
      <c r="K3973" s="50"/>
      <c r="L3973" s="50"/>
      <c r="M3973" s="51"/>
    </row>
    <row r="3974" spans="1:13" s="10" customFormat="1" ht="15.75">
      <c r="A3974" s="38" t="s">
        <v>30</v>
      </c>
      <c r="B3974" s="39"/>
      <c r="C3974" s="55"/>
      <c r="D3974" s="55"/>
      <c r="E3974" s="56"/>
      <c r="F3974" s="57"/>
      <c r="G3974" s="46"/>
      <c r="H3974" s="48"/>
      <c r="I3974" s="48"/>
      <c r="J3974" s="35"/>
      <c r="K3974" s="55"/>
      <c r="L3974" s="55"/>
      <c r="M3974" s="58"/>
    </row>
    <row r="3975" spans="1:13" s="10" customFormat="1" ht="15.75">
      <c r="A3975" s="59"/>
      <c r="B3975" s="60"/>
      <c r="C3975" s="189"/>
      <c r="D3975" s="189"/>
      <c r="E3975" s="831" t="s">
        <v>31</v>
      </c>
      <c r="F3975" s="832"/>
      <c r="G3975" s="832"/>
      <c r="H3975" s="189" t="s">
        <v>16</v>
      </c>
      <c r="I3975" s="189" t="s">
        <v>17</v>
      </c>
      <c r="J3975" s="61"/>
      <c r="K3975" s="189"/>
      <c r="L3975" s="189"/>
      <c r="M3975" s="62"/>
    </row>
    <row r="3976" spans="1:13" s="10" customFormat="1" ht="15.75">
      <c r="A3976" s="786" t="s">
        <v>32</v>
      </c>
      <c r="B3976" s="787"/>
      <c r="C3976" s="787"/>
      <c r="D3976" s="787"/>
      <c r="E3976" s="787"/>
      <c r="F3976" s="787"/>
      <c r="G3976" s="787"/>
      <c r="H3976" s="787"/>
      <c r="I3976" s="787"/>
      <c r="J3976" s="787"/>
      <c r="K3976" s="787"/>
      <c r="L3976" s="787"/>
      <c r="M3976" s="788"/>
    </row>
    <row r="3977" spans="1:13" s="27" customFormat="1" ht="13.5" thickBot="1">
      <c r="A3977" s="63"/>
      <c r="B3977" s="64"/>
      <c r="C3977" s="64"/>
      <c r="D3977" s="64"/>
      <c r="E3977" s="64"/>
      <c r="F3977" s="64"/>
      <c r="G3977" s="64"/>
      <c r="H3977" s="64"/>
      <c r="I3977" s="64"/>
      <c r="J3977" s="64"/>
      <c r="K3977" s="64"/>
      <c r="L3977" s="64"/>
      <c r="M3977" s="65"/>
    </row>
    <row r="3978" spans="1:13" s="10" customFormat="1" ht="32.25" thickBot="1">
      <c r="A3978" s="66" t="s">
        <v>1</v>
      </c>
      <c r="B3978" s="789" t="s">
        <v>33</v>
      </c>
      <c r="C3978" s="790"/>
      <c r="D3978" s="790"/>
      <c r="E3978" s="790"/>
      <c r="F3978" s="790"/>
      <c r="G3978" s="790"/>
      <c r="H3978" s="790"/>
      <c r="I3978" s="67"/>
      <c r="J3978" s="68" t="s">
        <v>34</v>
      </c>
      <c r="K3978" s="791" t="s">
        <v>35</v>
      </c>
      <c r="L3978" s="792"/>
      <c r="M3978" s="66" t="s">
        <v>36</v>
      </c>
    </row>
    <row r="3979" spans="1:13" s="10" customFormat="1" ht="33" customHeight="1" thickBot="1">
      <c r="A3979" s="69"/>
      <c r="B3979" s="793" t="e">
        <f>+#REF!</f>
        <v>#REF!</v>
      </c>
      <c r="C3979" s="794"/>
      <c r="D3979" s="794"/>
      <c r="E3979" s="794"/>
      <c r="F3979" s="794"/>
      <c r="G3979" s="794"/>
      <c r="H3979" s="794"/>
      <c r="I3979" s="795"/>
      <c r="J3979" s="70"/>
      <c r="K3979" s="796" t="e">
        <f>+#REF!</f>
        <v>#REF!</v>
      </c>
      <c r="L3979" s="797"/>
      <c r="M3979" s="71" t="e">
        <f>+#REF!</f>
        <v>#REF!</v>
      </c>
    </row>
    <row r="3980" spans="1:13" s="10" customFormat="1" ht="15.75">
      <c r="A3980" s="72"/>
      <c r="B3980" s="73"/>
      <c r="C3980" s="73"/>
      <c r="D3980" s="73"/>
      <c r="E3980" s="73"/>
      <c r="F3980" s="73"/>
      <c r="G3980" s="73"/>
      <c r="H3980" s="73"/>
      <c r="I3980" s="73"/>
      <c r="J3980" s="73"/>
      <c r="K3980" s="73"/>
      <c r="L3980" s="73"/>
      <c r="M3980" s="74"/>
    </row>
    <row r="3981" spans="1:13" s="10" customFormat="1" thickBot="1">
      <c r="A3981" s="75" t="s">
        <v>37</v>
      </c>
      <c r="B3981" s="76"/>
      <c r="C3981" s="76"/>
      <c r="D3981" s="76"/>
      <c r="E3981" s="76"/>
      <c r="F3981" s="76"/>
      <c r="G3981" s="76"/>
      <c r="H3981" s="76"/>
      <c r="I3981" s="76"/>
      <c r="J3981" s="76"/>
      <c r="K3981" s="76"/>
      <c r="L3981" s="76"/>
      <c r="M3981" s="77"/>
    </row>
    <row r="3982" spans="1:13" s="10" customFormat="1" thickBot="1">
      <c r="A3982" s="798" t="s">
        <v>33</v>
      </c>
      <c r="B3982" s="799"/>
      <c r="C3982" s="799"/>
      <c r="D3982" s="799"/>
      <c r="E3982" s="799"/>
      <c r="F3982" s="799"/>
      <c r="G3982" s="800"/>
      <c r="H3982" s="801" t="s">
        <v>38</v>
      </c>
      <c r="I3982" s="800"/>
      <c r="J3982" s="78" t="s">
        <v>39</v>
      </c>
      <c r="K3982" s="801" t="s">
        <v>40</v>
      </c>
      <c r="L3982" s="800"/>
      <c r="M3982" s="79" t="s">
        <v>41</v>
      </c>
    </row>
    <row r="3983" spans="1:13" s="10" customFormat="1" ht="15.75">
      <c r="A3983" s="779"/>
      <c r="B3983" s="780"/>
      <c r="C3983" s="780"/>
      <c r="D3983" s="780"/>
      <c r="E3983" s="780"/>
      <c r="F3983" s="780"/>
      <c r="G3983" s="781"/>
      <c r="H3983" s="782"/>
      <c r="I3983" s="783"/>
      <c r="J3983" s="80"/>
      <c r="K3983" s="784"/>
      <c r="L3983" s="785"/>
      <c r="M3983" s="81">
        <f t="shared" ref="M3983:M3988" si="48">+J3983*K3983</f>
        <v>0</v>
      </c>
    </row>
    <row r="3984" spans="1:13" s="10" customFormat="1" ht="15.75">
      <c r="A3984" s="770"/>
      <c r="B3984" s="771"/>
      <c r="C3984" s="771"/>
      <c r="D3984" s="771"/>
      <c r="E3984" s="771"/>
      <c r="F3984" s="771"/>
      <c r="G3984" s="772"/>
      <c r="H3984" s="768"/>
      <c r="I3984" s="768"/>
      <c r="J3984" s="80"/>
      <c r="K3984" s="769"/>
      <c r="L3984" s="769"/>
      <c r="M3984" s="81">
        <f t="shared" si="48"/>
        <v>0</v>
      </c>
    </row>
    <row r="3985" spans="1:13" s="10" customFormat="1" ht="15.75">
      <c r="A3985" s="770"/>
      <c r="B3985" s="771"/>
      <c r="C3985" s="771"/>
      <c r="D3985" s="771"/>
      <c r="E3985" s="771"/>
      <c r="F3985" s="771"/>
      <c r="G3985" s="772"/>
      <c r="H3985" s="768"/>
      <c r="I3985" s="768"/>
      <c r="J3985" s="80"/>
      <c r="K3985" s="769"/>
      <c r="L3985" s="769"/>
      <c r="M3985" s="81">
        <f t="shared" si="48"/>
        <v>0</v>
      </c>
    </row>
    <row r="3986" spans="1:13" s="10" customFormat="1" ht="15.75">
      <c r="A3986" s="770"/>
      <c r="B3986" s="771"/>
      <c r="C3986" s="771"/>
      <c r="D3986" s="771"/>
      <c r="E3986" s="771"/>
      <c r="F3986" s="771"/>
      <c r="G3986" s="772"/>
      <c r="H3986" s="768"/>
      <c r="I3986" s="768"/>
      <c r="J3986" s="82"/>
      <c r="K3986" s="769"/>
      <c r="L3986" s="769"/>
      <c r="M3986" s="81">
        <f t="shared" si="48"/>
        <v>0</v>
      </c>
    </row>
    <row r="3987" spans="1:13" s="10" customFormat="1" ht="15.75">
      <c r="A3987" s="770"/>
      <c r="B3987" s="771"/>
      <c r="C3987" s="771"/>
      <c r="D3987" s="802"/>
      <c r="E3987" s="771"/>
      <c r="F3987" s="771"/>
      <c r="G3987" s="772"/>
      <c r="H3987" s="768"/>
      <c r="I3987" s="768"/>
      <c r="J3987" s="82"/>
      <c r="K3987" s="769"/>
      <c r="L3987" s="769"/>
      <c r="M3987" s="81">
        <f t="shared" si="48"/>
        <v>0</v>
      </c>
    </row>
    <row r="3988" spans="1:13" s="10" customFormat="1" ht="15.75">
      <c r="A3988" s="766"/>
      <c r="B3988" s="767"/>
      <c r="C3988" s="767"/>
      <c r="D3988" s="83"/>
      <c r="E3988" s="84"/>
      <c r="F3988" s="84"/>
      <c r="G3988" s="85"/>
      <c r="H3988" s="768"/>
      <c r="I3988" s="768"/>
      <c r="J3988" s="86"/>
      <c r="K3988" s="769"/>
      <c r="L3988" s="769"/>
      <c r="M3988" s="81">
        <f t="shared" si="48"/>
        <v>0</v>
      </c>
    </row>
    <row r="3989" spans="1:13" s="10" customFormat="1" thickBot="1">
      <c r="A3989" s="770" t="s">
        <v>43</v>
      </c>
      <c r="B3989" s="771"/>
      <c r="C3989" s="771"/>
      <c r="D3989" s="771"/>
      <c r="E3989" s="771"/>
      <c r="F3989" s="771"/>
      <c r="G3989" s="772"/>
      <c r="H3989" s="773"/>
      <c r="I3989" s="774"/>
      <c r="J3989" s="87"/>
      <c r="K3989" s="775">
        <v>0.05</v>
      </c>
      <c r="L3989" s="776"/>
      <c r="M3989" s="88">
        <f>M4014*K3989</f>
        <v>1714.2857142857147</v>
      </c>
    </row>
    <row r="3990" spans="1:13" s="10" customFormat="1" thickBot="1">
      <c r="A3990" s="724" t="s">
        <v>44</v>
      </c>
      <c r="B3990" s="725"/>
      <c r="C3990" s="725"/>
      <c r="D3990" s="725"/>
      <c r="E3990" s="725"/>
      <c r="F3990" s="725"/>
      <c r="G3990" s="725"/>
      <c r="H3990" s="725"/>
      <c r="I3990" s="725"/>
      <c r="J3990" s="725"/>
      <c r="K3990" s="725"/>
      <c r="L3990" s="726"/>
      <c r="M3990" s="173">
        <f>SUM(M3983:M3989)</f>
        <v>1714.2857142857147</v>
      </c>
    </row>
    <row r="3991" spans="1:13" s="27" customFormat="1" ht="12.75">
      <c r="A3991" s="90"/>
      <c r="B3991" s="64"/>
      <c r="C3991" s="64"/>
      <c r="D3991" s="64"/>
      <c r="E3991" s="64"/>
      <c r="F3991" s="64"/>
      <c r="G3991" s="64"/>
      <c r="H3991" s="64"/>
      <c r="I3991" s="64"/>
      <c r="J3991" s="64"/>
      <c r="K3991" s="64"/>
      <c r="L3991" s="64"/>
      <c r="M3991" s="65"/>
    </row>
    <row r="3992" spans="1:13" s="10" customFormat="1" thickBot="1">
      <c r="A3992" s="91" t="s">
        <v>45</v>
      </c>
      <c r="B3992" s="92"/>
      <c r="C3992" s="92"/>
      <c r="D3992" s="92"/>
      <c r="E3992" s="92"/>
      <c r="F3992" s="92"/>
      <c r="G3992" s="92"/>
      <c r="H3992" s="92"/>
      <c r="I3992" s="92"/>
      <c r="J3992" s="92"/>
      <c r="K3992" s="92"/>
      <c r="L3992" s="92"/>
      <c r="M3992" s="93"/>
    </row>
    <row r="3993" spans="1:13" s="10" customFormat="1" ht="15.75">
      <c r="A3993" s="752" t="s">
        <v>33</v>
      </c>
      <c r="B3993" s="753"/>
      <c r="C3993" s="753"/>
      <c r="D3993" s="753"/>
      <c r="E3993" s="753"/>
      <c r="F3993" s="753"/>
      <c r="G3993" s="753"/>
      <c r="H3993" s="777"/>
      <c r="I3993" s="185" t="s">
        <v>35</v>
      </c>
      <c r="J3993" s="94" t="s">
        <v>36</v>
      </c>
      <c r="K3993" s="778" t="s">
        <v>46</v>
      </c>
      <c r="L3993" s="777"/>
      <c r="M3993" s="95" t="s">
        <v>41</v>
      </c>
    </row>
    <row r="3994" spans="1:13" s="10" customFormat="1" ht="15.75">
      <c r="A3994" s="738" t="s">
        <v>119</v>
      </c>
      <c r="B3994" s="739"/>
      <c r="C3994" s="739"/>
      <c r="D3994" s="739"/>
      <c r="E3994" s="739"/>
      <c r="F3994" s="739"/>
      <c r="G3994" s="739"/>
      <c r="H3994" s="740"/>
      <c r="I3994" s="53" t="s">
        <v>103</v>
      </c>
      <c r="J3994" s="98">
        <v>1</v>
      </c>
      <c r="K3994" s="741">
        <v>7550</v>
      </c>
      <c r="L3994" s="742"/>
      <c r="M3994" s="171">
        <f>+J3994*K3994</f>
        <v>7550</v>
      </c>
    </row>
    <row r="3995" spans="1:13" s="10" customFormat="1" ht="15.75">
      <c r="A3995" s="738" t="s">
        <v>116</v>
      </c>
      <c r="B3995" s="739"/>
      <c r="C3995" s="739"/>
      <c r="D3995" s="739"/>
      <c r="E3995" s="739"/>
      <c r="F3995" s="739"/>
      <c r="G3995" s="739"/>
      <c r="H3995" s="740"/>
      <c r="I3995" s="53" t="s">
        <v>5</v>
      </c>
      <c r="J3995" s="98">
        <v>9</v>
      </c>
      <c r="K3995" s="741">
        <v>1050</v>
      </c>
      <c r="L3995" s="742"/>
      <c r="M3995" s="171">
        <f>+J3995*K3995</f>
        <v>9450</v>
      </c>
    </row>
    <row r="3996" spans="1:13" s="10" customFormat="1" ht="15.75">
      <c r="A3996" s="738" t="s">
        <v>117</v>
      </c>
      <c r="B3996" s="739"/>
      <c r="C3996" s="739"/>
      <c r="D3996" s="739"/>
      <c r="E3996" s="739"/>
      <c r="F3996" s="739"/>
      <c r="G3996" s="739"/>
      <c r="H3996" s="740"/>
      <c r="I3996" s="53" t="s">
        <v>113</v>
      </c>
      <c r="J3996" s="98">
        <v>1</v>
      </c>
      <c r="K3996" s="741">
        <v>10000</v>
      </c>
      <c r="L3996" s="742"/>
      <c r="M3996" s="171">
        <f>+J3996*K3996</f>
        <v>10000</v>
      </c>
    </row>
    <row r="3997" spans="1:13" s="10" customFormat="1" ht="15.75">
      <c r="A3997" s="738"/>
      <c r="B3997" s="739"/>
      <c r="C3997" s="739"/>
      <c r="D3997" s="739"/>
      <c r="E3997" s="739"/>
      <c r="F3997" s="739"/>
      <c r="G3997" s="739"/>
      <c r="H3997" s="740"/>
      <c r="I3997" s="53"/>
      <c r="J3997" s="98"/>
      <c r="K3997" s="741"/>
      <c r="L3997" s="742"/>
      <c r="M3997" s="171">
        <f>+J3997*K3997</f>
        <v>0</v>
      </c>
    </row>
    <row r="3998" spans="1:13" s="10" customFormat="1" ht="15.75">
      <c r="A3998" s="738"/>
      <c r="B3998" s="739"/>
      <c r="C3998" s="739"/>
      <c r="D3998" s="739"/>
      <c r="E3998" s="739"/>
      <c r="F3998" s="739"/>
      <c r="G3998" s="739"/>
      <c r="H3998" s="740"/>
      <c r="I3998" s="53"/>
      <c r="J3998" s="98"/>
      <c r="K3998" s="741"/>
      <c r="L3998" s="742"/>
      <c r="M3998" s="171">
        <f>+J3998*K3998</f>
        <v>0</v>
      </c>
    </row>
    <row r="3999" spans="1:13" s="10" customFormat="1" thickBot="1">
      <c r="A3999" s="743"/>
      <c r="B3999" s="744"/>
      <c r="C3999" s="744"/>
      <c r="D3999" s="744"/>
      <c r="E3999" s="744"/>
      <c r="F3999" s="744"/>
      <c r="G3999" s="744"/>
      <c r="H3999" s="745"/>
      <c r="I3999" s="102"/>
      <c r="J3999" s="103"/>
      <c r="K3999" s="741"/>
      <c r="L3999" s="742"/>
      <c r="M3999" s="172"/>
    </row>
    <row r="4000" spans="1:13" s="10" customFormat="1" thickBot="1">
      <c r="A4000" s="724" t="s">
        <v>44</v>
      </c>
      <c r="B4000" s="725"/>
      <c r="C4000" s="725"/>
      <c r="D4000" s="725"/>
      <c r="E4000" s="725"/>
      <c r="F4000" s="725"/>
      <c r="G4000" s="725"/>
      <c r="H4000" s="725"/>
      <c r="I4000" s="725"/>
      <c r="J4000" s="725"/>
      <c r="K4000" s="725"/>
      <c r="L4000" s="726"/>
      <c r="M4000" s="173">
        <f>SUM(M3994:M3999)</f>
        <v>27000</v>
      </c>
    </row>
    <row r="4001" spans="1:13" s="27" customFormat="1" ht="12.75">
      <c r="A4001" s="63"/>
      <c r="B4001" s="64"/>
      <c r="C4001" s="64"/>
      <c r="D4001" s="64"/>
      <c r="E4001" s="64"/>
      <c r="F4001" s="64"/>
      <c r="G4001" s="64"/>
      <c r="H4001" s="64"/>
      <c r="I4001" s="64"/>
      <c r="J4001" s="64"/>
      <c r="K4001" s="64"/>
      <c r="L4001" s="64"/>
      <c r="M4001" s="65"/>
    </row>
    <row r="4002" spans="1:13" s="10" customFormat="1" thickBot="1">
      <c r="A4002" s="91" t="s">
        <v>47</v>
      </c>
      <c r="B4002" s="92"/>
      <c r="C4002" s="92"/>
      <c r="D4002" s="92"/>
      <c r="E4002" s="92"/>
      <c r="F4002" s="92"/>
      <c r="G4002" s="92"/>
      <c r="H4002" s="92"/>
      <c r="I4002" s="92"/>
      <c r="J4002" s="92"/>
      <c r="K4002" s="92"/>
      <c r="L4002" s="92"/>
      <c r="M4002" s="93"/>
    </row>
    <row r="4003" spans="1:13" s="10" customFormat="1" ht="15.75">
      <c r="A4003" s="727" t="s">
        <v>48</v>
      </c>
      <c r="B4003" s="728"/>
      <c r="C4003" s="728"/>
      <c r="D4003" s="728"/>
      <c r="E4003" s="728"/>
      <c r="F4003" s="729"/>
      <c r="G4003" s="106" t="s">
        <v>35</v>
      </c>
      <c r="H4003" s="107" t="s">
        <v>49</v>
      </c>
      <c r="I4003" s="108" t="s">
        <v>50</v>
      </c>
      <c r="J4003" s="106" t="s">
        <v>51</v>
      </c>
      <c r="K4003" s="730" t="s">
        <v>52</v>
      </c>
      <c r="L4003" s="729"/>
      <c r="M4003" s="109" t="s">
        <v>41</v>
      </c>
    </row>
    <row r="4004" spans="1:13" s="10" customFormat="1" ht="15.75">
      <c r="A4004" s="731" t="s">
        <v>94</v>
      </c>
      <c r="B4004" s="732"/>
      <c r="C4004" s="732"/>
      <c r="D4004" s="732"/>
      <c r="E4004" s="732"/>
      <c r="F4004" s="733"/>
      <c r="G4004" s="110" t="s">
        <v>4</v>
      </c>
      <c r="H4004" s="86">
        <v>1</v>
      </c>
      <c r="I4004" s="111">
        <v>1</v>
      </c>
      <c r="J4004" s="86">
        <f>+H4004*I4004</f>
        <v>1</v>
      </c>
      <c r="K4004" s="734">
        <v>5000</v>
      </c>
      <c r="L4004" s="735"/>
      <c r="M4004" s="112">
        <f>J4004*K4004</f>
        <v>5000</v>
      </c>
    </row>
    <row r="4005" spans="1:13" s="10" customFormat="1" ht="15.75">
      <c r="A4005" s="113"/>
      <c r="B4005" s="114"/>
      <c r="C4005" s="114"/>
      <c r="D4005" s="114"/>
      <c r="E4005" s="114"/>
      <c r="F4005" s="114"/>
      <c r="G4005" s="115"/>
      <c r="H4005" s="86"/>
      <c r="I4005" s="86"/>
      <c r="J4005" s="86"/>
      <c r="K4005" s="116"/>
      <c r="L4005" s="117"/>
      <c r="M4005" s="118"/>
    </row>
    <row r="4006" spans="1:13" s="10" customFormat="1" thickBot="1">
      <c r="A4006" s="181"/>
      <c r="B4006" s="182"/>
      <c r="C4006" s="182"/>
      <c r="D4006" s="182"/>
      <c r="E4006" s="182"/>
      <c r="F4006" s="182"/>
      <c r="G4006" s="119"/>
      <c r="H4006" s="119"/>
      <c r="I4006" s="119"/>
      <c r="J4006" s="119"/>
      <c r="K4006" s="736"/>
      <c r="L4006" s="737"/>
      <c r="M4006" s="120"/>
    </row>
    <row r="4007" spans="1:13" s="10" customFormat="1" thickBot="1">
      <c r="A4007" s="756" t="s">
        <v>44</v>
      </c>
      <c r="B4007" s="750"/>
      <c r="C4007" s="750"/>
      <c r="D4007" s="750"/>
      <c r="E4007" s="750"/>
      <c r="F4007" s="750"/>
      <c r="G4007" s="750"/>
      <c r="H4007" s="750"/>
      <c r="I4007" s="750"/>
      <c r="J4007" s="750"/>
      <c r="K4007" s="750"/>
      <c r="L4007" s="751"/>
      <c r="M4007" s="174">
        <f>SUM(M4004:M4006)</f>
        <v>5000</v>
      </c>
    </row>
    <row r="4008" spans="1:13" s="27" customFormat="1" ht="12.75">
      <c r="A4008" s="63"/>
      <c r="B4008" s="64"/>
      <c r="C4008" s="64"/>
      <c r="D4008" s="64"/>
      <c r="E4008" s="64"/>
      <c r="F4008" s="64"/>
      <c r="G4008" s="64"/>
      <c r="H4008" s="64"/>
      <c r="I4008" s="64"/>
      <c r="J4008" s="64"/>
      <c r="K4008" s="64"/>
      <c r="L4008" s="64"/>
      <c r="M4008" s="65"/>
    </row>
    <row r="4009" spans="1:13" s="10" customFormat="1" thickBot="1">
      <c r="A4009" s="91" t="s">
        <v>54</v>
      </c>
      <c r="B4009" s="92"/>
      <c r="C4009" s="92"/>
      <c r="D4009" s="92"/>
      <c r="E4009" s="92"/>
      <c r="F4009" s="92"/>
      <c r="G4009" s="92"/>
      <c r="H4009" s="92"/>
      <c r="I4009" s="92"/>
      <c r="J4009" s="92"/>
      <c r="K4009" s="92"/>
      <c r="L4009" s="92"/>
      <c r="M4009" s="93"/>
    </row>
    <row r="4010" spans="1:13" s="10" customFormat="1" ht="31.5">
      <c r="A4010" s="757" t="s">
        <v>55</v>
      </c>
      <c r="B4010" s="758"/>
      <c r="C4010" s="758"/>
      <c r="D4010" s="758"/>
      <c r="E4010" s="758"/>
      <c r="F4010" s="758"/>
      <c r="G4010" s="758"/>
      <c r="H4010" s="106" t="s">
        <v>56</v>
      </c>
      <c r="I4010" s="108" t="s">
        <v>57</v>
      </c>
      <c r="J4010" s="107" t="s">
        <v>58</v>
      </c>
      <c r="K4010" s="759" t="s">
        <v>40</v>
      </c>
      <c r="L4010" s="760"/>
      <c r="M4010" s="122" t="s">
        <v>41</v>
      </c>
    </row>
    <row r="4011" spans="1:13" s="10" customFormat="1" ht="15.75">
      <c r="A4011" s="761" t="s">
        <v>59</v>
      </c>
      <c r="B4011" s="762"/>
      <c r="C4011" s="762"/>
      <c r="D4011" s="762"/>
      <c r="E4011" s="762"/>
      <c r="F4011" s="762"/>
      <c r="G4011" s="763"/>
      <c r="H4011" s="123">
        <v>38918.91891891892</v>
      </c>
      <c r="I4011" s="124">
        <v>1.85</v>
      </c>
      <c r="J4011" s="125">
        <f>+H4011*I4011</f>
        <v>72000</v>
      </c>
      <c r="K4011" s="764">
        <v>3.5</v>
      </c>
      <c r="L4011" s="765"/>
      <c r="M4011" s="126">
        <f>J4011/K4011</f>
        <v>20571.428571428572</v>
      </c>
    </row>
    <row r="4012" spans="1:13" s="10" customFormat="1" ht="15.75">
      <c r="A4012" s="761" t="s">
        <v>60</v>
      </c>
      <c r="B4012" s="762"/>
      <c r="C4012" s="762"/>
      <c r="D4012" s="762"/>
      <c r="E4012" s="762"/>
      <c r="F4012" s="762"/>
      <c r="G4012" s="763"/>
      <c r="H4012" s="123">
        <v>25945.945945945947</v>
      </c>
      <c r="I4012" s="124">
        <v>1.85</v>
      </c>
      <c r="J4012" s="125">
        <f>+H4012*I4012</f>
        <v>48000.000000000007</v>
      </c>
      <c r="K4012" s="764">
        <f>+K4011</f>
        <v>3.5</v>
      </c>
      <c r="L4012" s="765"/>
      <c r="M4012" s="126">
        <f>J4012/K4012</f>
        <v>13714.285714285716</v>
      </c>
    </row>
    <row r="4013" spans="1:13" s="10" customFormat="1" thickBot="1">
      <c r="A4013" s="748"/>
      <c r="B4013" s="749"/>
      <c r="C4013" s="749"/>
      <c r="D4013" s="749"/>
      <c r="E4013" s="749"/>
      <c r="F4013" s="749"/>
      <c r="G4013" s="749"/>
      <c r="H4013" s="119"/>
      <c r="I4013" s="119"/>
      <c r="J4013" s="119"/>
      <c r="K4013" s="736"/>
      <c r="L4013" s="737"/>
      <c r="M4013" s="120"/>
    </row>
    <row r="4014" spans="1:13" s="10" customFormat="1" thickBot="1">
      <c r="A4014" s="724" t="s">
        <v>44</v>
      </c>
      <c r="B4014" s="725"/>
      <c r="C4014" s="725"/>
      <c r="D4014" s="725"/>
      <c r="E4014" s="725"/>
      <c r="F4014" s="725"/>
      <c r="G4014" s="725"/>
      <c r="H4014" s="750"/>
      <c r="I4014" s="750"/>
      <c r="J4014" s="750"/>
      <c r="K4014" s="750"/>
      <c r="L4014" s="751"/>
      <c r="M4014" s="174">
        <f>SUM(M4011:M4013)</f>
        <v>34285.71428571429</v>
      </c>
    </row>
    <row r="4015" spans="1:13" s="27" customFormat="1" ht="13.5" thickBot="1">
      <c r="A4015" s="63"/>
      <c r="B4015" s="64"/>
      <c r="C4015" s="64"/>
      <c r="D4015" s="64"/>
      <c r="E4015" s="64"/>
      <c r="F4015" s="64"/>
      <c r="G4015" s="64"/>
      <c r="H4015" s="64"/>
      <c r="I4015" s="64"/>
      <c r="J4015" s="64"/>
      <c r="K4015" s="64"/>
      <c r="L4015" s="64"/>
      <c r="M4015" s="65"/>
    </row>
    <row r="4016" spans="1:13" s="10" customFormat="1" thickBot="1">
      <c r="A4016" s="724" t="s">
        <v>61</v>
      </c>
      <c r="B4016" s="725"/>
      <c r="C4016" s="725"/>
      <c r="D4016" s="725"/>
      <c r="E4016" s="725"/>
      <c r="F4016" s="725"/>
      <c r="G4016" s="725"/>
      <c r="H4016" s="725"/>
      <c r="I4016" s="725"/>
      <c r="J4016" s="725"/>
      <c r="K4016" s="725"/>
      <c r="L4016" s="726"/>
      <c r="M4016" s="175">
        <f>M3990+M4000+M4007+M4014</f>
        <v>68000</v>
      </c>
    </row>
    <row r="4017" spans="1:13" s="27" customFormat="1" ht="12.75">
      <c r="A4017" s="63"/>
      <c r="B4017" s="64"/>
      <c r="C4017" s="64"/>
      <c r="D4017" s="64"/>
      <c r="E4017" s="64"/>
      <c r="F4017" s="64"/>
      <c r="G4017" s="64"/>
      <c r="H4017" s="64"/>
      <c r="I4017" s="64"/>
      <c r="J4017" s="64"/>
      <c r="K4017" s="64"/>
      <c r="L4017" s="64"/>
      <c r="M4017" s="65"/>
    </row>
    <row r="4018" spans="1:13" s="10" customFormat="1" thickBot="1">
      <c r="A4018" s="91" t="s">
        <v>62</v>
      </c>
      <c r="B4018" s="92"/>
      <c r="C4018" s="92"/>
      <c r="D4018" s="92"/>
      <c r="E4018" s="92"/>
      <c r="F4018" s="92"/>
      <c r="G4018" s="92"/>
      <c r="H4018" s="92"/>
      <c r="I4018" s="92"/>
      <c r="J4018" s="92"/>
      <c r="K4018" s="92"/>
      <c r="L4018" s="92"/>
      <c r="M4018" s="93"/>
    </row>
    <row r="4019" spans="1:13" s="10" customFormat="1" ht="15.75">
      <c r="A4019" s="752" t="s">
        <v>63</v>
      </c>
      <c r="B4019" s="753"/>
      <c r="C4019" s="753"/>
      <c r="D4019" s="753"/>
      <c r="E4019" s="753"/>
      <c r="F4019" s="753"/>
      <c r="G4019" s="753"/>
      <c r="H4019" s="183"/>
      <c r="I4019" s="184"/>
      <c r="J4019" s="128" t="s">
        <v>64</v>
      </c>
      <c r="K4019" s="754" t="s">
        <v>65</v>
      </c>
      <c r="L4019" s="755"/>
      <c r="M4019" s="129"/>
    </row>
    <row r="4020" spans="1:13" s="10" customFormat="1" ht="15.75">
      <c r="A4020" s="718" t="s">
        <v>66</v>
      </c>
      <c r="B4020" s="719"/>
      <c r="C4020" s="719"/>
      <c r="D4020" s="719"/>
      <c r="E4020" s="719"/>
      <c r="F4020" s="719"/>
      <c r="G4020" s="719"/>
      <c r="H4020" s="130"/>
      <c r="I4020" s="131"/>
      <c r="J4020" s="132">
        <v>0.25</v>
      </c>
      <c r="K4020" s="720">
        <f>M4016*J4020</f>
        <v>17000</v>
      </c>
      <c r="L4020" s="721"/>
      <c r="M4020" s="133"/>
    </row>
    <row r="4021" spans="1:13" s="10" customFormat="1" ht="15.75">
      <c r="A4021" s="134" t="s">
        <v>67</v>
      </c>
      <c r="B4021" s="135"/>
      <c r="C4021" s="135"/>
      <c r="D4021" s="135"/>
      <c r="E4021" s="135"/>
      <c r="F4021" s="135"/>
      <c r="G4021" s="135"/>
      <c r="H4021" s="130"/>
      <c r="I4021" s="131"/>
      <c r="J4021" s="132">
        <v>0</v>
      </c>
      <c r="K4021" s="720">
        <f>M4016*J4021</f>
        <v>0</v>
      </c>
      <c r="L4021" s="721"/>
      <c r="M4021" s="133"/>
    </row>
    <row r="4022" spans="1:13" s="10" customFormat="1" thickBot="1">
      <c r="A4022" s="136" t="s">
        <v>68</v>
      </c>
      <c r="B4022" s="137"/>
      <c r="C4022" s="137"/>
      <c r="D4022" s="137"/>
      <c r="E4022" s="137"/>
      <c r="F4022" s="137"/>
      <c r="G4022" s="137"/>
      <c r="H4022" s="138"/>
      <c r="I4022" s="139"/>
      <c r="J4022" s="140">
        <v>0.05</v>
      </c>
      <c r="K4022" s="722">
        <f>M4016*J4022</f>
        <v>3400</v>
      </c>
      <c r="L4022" s="723"/>
      <c r="M4022" s="133"/>
    </row>
    <row r="4023" spans="1:13" s="10" customFormat="1" thickBot="1">
      <c r="A4023" s="724" t="s">
        <v>44</v>
      </c>
      <c r="B4023" s="725"/>
      <c r="C4023" s="725"/>
      <c r="D4023" s="725"/>
      <c r="E4023" s="725"/>
      <c r="F4023" s="725"/>
      <c r="G4023" s="725"/>
      <c r="H4023" s="725"/>
      <c r="I4023" s="725"/>
      <c r="J4023" s="725"/>
      <c r="K4023" s="725"/>
      <c r="L4023" s="726"/>
      <c r="M4023" s="141">
        <f>K4020+K4021+K4022</f>
        <v>20400</v>
      </c>
    </row>
    <row r="4024" spans="1:13" s="27" customFormat="1" ht="13.5" thickBot="1">
      <c r="A4024" s="63"/>
      <c r="B4024" s="64"/>
      <c r="C4024" s="64"/>
      <c r="D4024" s="64"/>
      <c r="E4024" s="64"/>
      <c r="F4024" s="64"/>
      <c r="G4024" s="64"/>
      <c r="H4024" s="64"/>
      <c r="I4024" s="64"/>
      <c r="J4024" s="64"/>
      <c r="K4024" s="64"/>
      <c r="L4024" s="64"/>
      <c r="M4024" s="65"/>
    </row>
    <row r="4025" spans="1:13" s="10" customFormat="1" thickBot="1">
      <c r="A4025" s="724" t="s">
        <v>69</v>
      </c>
      <c r="B4025" s="725"/>
      <c r="C4025" s="725"/>
      <c r="D4025" s="725"/>
      <c r="E4025" s="725"/>
      <c r="F4025" s="725"/>
      <c r="G4025" s="725"/>
      <c r="H4025" s="725"/>
      <c r="I4025" s="725"/>
      <c r="J4025" s="725"/>
      <c r="K4025" s="725"/>
      <c r="L4025" s="726"/>
      <c r="M4025" s="142">
        <f>M4016+M4023</f>
        <v>88400</v>
      </c>
    </row>
    <row r="4026" spans="1:13" s="10" customFormat="1" ht="15.75">
      <c r="A4026" s="143"/>
      <c r="B4026" s="144"/>
      <c r="C4026" s="144"/>
      <c r="D4026" s="144"/>
      <c r="E4026" s="144"/>
      <c r="F4026" s="144"/>
      <c r="G4026" s="144"/>
      <c r="H4026" s="144"/>
      <c r="I4026" s="144"/>
      <c r="J4026" s="144"/>
      <c r="K4026" s="144"/>
      <c r="L4026" s="144"/>
      <c r="M4026" s="145"/>
    </row>
    <row r="4027" spans="1:13" s="10" customFormat="1" ht="15.75">
      <c r="A4027" s="146"/>
      <c r="B4027" s="35"/>
      <c r="C4027" s="35"/>
      <c r="D4027" s="35"/>
      <c r="E4027" s="35"/>
      <c r="F4027" s="35"/>
      <c r="G4027" s="35"/>
      <c r="H4027" s="35"/>
      <c r="I4027" s="35"/>
      <c r="J4027" s="35"/>
      <c r="K4027" s="35"/>
      <c r="L4027" s="35"/>
      <c r="M4027" s="37"/>
    </row>
    <row r="4028" spans="1:13" s="10" customFormat="1" ht="15.75">
      <c r="A4028" s="146"/>
      <c r="B4028" s="35"/>
      <c r="C4028" s="35"/>
      <c r="D4028" s="46" t="s">
        <v>70</v>
      </c>
      <c r="E4028" s="46"/>
      <c r="F4028" s="46"/>
      <c r="G4028" s="46"/>
      <c r="H4028" s="46"/>
      <c r="I4028" s="46"/>
      <c r="J4028" s="35"/>
      <c r="K4028" s="35"/>
      <c r="L4028" s="35"/>
      <c r="M4028" s="37"/>
    </row>
    <row r="4029" spans="1:13" s="10" customFormat="1" ht="15.75">
      <c r="A4029" s="146"/>
      <c r="B4029" s="35"/>
      <c r="C4029" s="35"/>
      <c r="D4029" s="35" t="s">
        <v>71</v>
      </c>
      <c r="E4029" s="35"/>
      <c r="F4029" s="35"/>
      <c r="G4029" s="35"/>
      <c r="H4029" s="35"/>
      <c r="I4029" s="35"/>
      <c r="J4029" s="35"/>
      <c r="K4029" s="35"/>
      <c r="L4029" s="35"/>
      <c r="M4029" s="37"/>
    </row>
    <row r="4030" spans="1:13" s="10" customFormat="1" ht="15.75">
      <c r="A4030" s="146"/>
      <c r="B4030" s="35"/>
      <c r="C4030" s="35"/>
      <c r="D4030" s="35" t="s">
        <v>72</v>
      </c>
      <c r="E4030" s="35"/>
      <c r="F4030" s="35"/>
      <c r="G4030" s="35"/>
      <c r="H4030" s="35"/>
      <c r="I4030" s="35"/>
      <c r="J4030" s="35"/>
      <c r="K4030" s="35"/>
      <c r="L4030" s="35"/>
      <c r="M4030" s="37"/>
    </row>
    <row r="4031" spans="1:13" s="10" customFormat="1" ht="15.75">
      <c r="A4031" s="146"/>
      <c r="B4031" s="35"/>
      <c r="C4031" s="35"/>
      <c r="D4031" s="35" t="s">
        <v>73</v>
      </c>
      <c r="E4031" s="35"/>
      <c r="F4031" s="35"/>
      <c r="G4031" s="35"/>
      <c r="H4031" s="35"/>
      <c r="I4031" s="35"/>
      <c r="J4031" s="35"/>
      <c r="K4031" s="35"/>
      <c r="L4031" s="35"/>
      <c r="M4031" s="37"/>
    </row>
    <row r="4032" spans="1:13" s="27" customFormat="1" ht="13.5" thickBot="1">
      <c r="A4032" s="147"/>
      <c r="B4032" s="148"/>
      <c r="C4032" s="148"/>
      <c r="D4032" s="148"/>
      <c r="E4032" s="148" t="s">
        <v>74</v>
      </c>
      <c r="F4032" s="148"/>
      <c r="G4032" s="148"/>
      <c r="H4032" s="148"/>
      <c r="I4032" s="148"/>
      <c r="J4032" s="148"/>
      <c r="K4032" s="148"/>
      <c r="L4032" s="148"/>
      <c r="M4032" s="149"/>
    </row>
    <row r="4033" spans="1:13" s="10" customFormat="1" ht="15.75">
      <c r="A4033" s="150" t="s">
        <v>75</v>
      </c>
      <c r="B4033" s="151"/>
      <c r="C4033" s="151"/>
      <c r="D4033" s="151"/>
      <c r="E4033" s="151"/>
      <c r="F4033" s="151"/>
      <c r="G4033" s="151"/>
      <c r="H4033" s="151"/>
      <c r="I4033" s="151"/>
      <c r="J4033" s="151"/>
      <c r="K4033" s="151"/>
      <c r="L4033" s="151"/>
      <c r="M4033" s="152"/>
    </row>
    <row r="4034" spans="1:13" s="10" customFormat="1" ht="15.75">
      <c r="A4034" s="153"/>
      <c r="B4034" s="154"/>
      <c r="C4034" s="154"/>
      <c r="D4034" s="154"/>
      <c r="E4034" s="154"/>
      <c r="F4034" s="154"/>
      <c r="G4034" s="154"/>
      <c r="H4034" s="154"/>
      <c r="I4034" s="154"/>
      <c r="J4034" s="154"/>
      <c r="K4034" s="154"/>
      <c r="L4034" s="154"/>
      <c r="M4034" s="155"/>
    </row>
    <row r="4035" spans="1:13" s="10" customFormat="1" ht="15.75">
      <c r="A4035" s="153"/>
      <c r="B4035" s="154"/>
      <c r="C4035" s="154"/>
      <c r="D4035" s="154"/>
      <c r="E4035" s="154"/>
      <c r="F4035" s="154"/>
      <c r="G4035" s="154"/>
      <c r="H4035" s="154"/>
      <c r="I4035" s="154"/>
      <c r="J4035" s="154"/>
      <c r="K4035" s="154"/>
      <c r="L4035" s="154"/>
      <c r="M4035" s="155"/>
    </row>
    <row r="4036" spans="1:13" s="10" customFormat="1" ht="15.75">
      <c r="A4036" s="153"/>
      <c r="B4036" s="154"/>
      <c r="C4036" s="154"/>
      <c r="D4036" s="154"/>
      <c r="E4036" s="154"/>
      <c r="F4036" s="154"/>
      <c r="G4036" s="154"/>
      <c r="H4036" s="154"/>
      <c r="I4036" s="154"/>
      <c r="J4036" s="154"/>
      <c r="K4036" s="154"/>
      <c r="L4036" s="154"/>
      <c r="M4036" s="155"/>
    </row>
    <row r="4037" spans="1:13" s="10" customFormat="1" thickBot="1">
      <c r="A4037" s="156"/>
      <c r="B4037" s="157"/>
      <c r="C4037" s="157"/>
      <c r="D4037" s="157"/>
      <c r="E4037" s="157"/>
      <c r="F4037" s="157"/>
      <c r="G4037" s="157"/>
      <c r="H4037" s="157"/>
      <c r="I4037" s="157"/>
      <c r="J4037" s="157"/>
      <c r="K4037" s="157"/>
      <c r="L4037" s="157"/>
      <c r="M4037" s="158"/>
    </row>
    <row r="4038" spans="1:13" s="27" customFormat="1" ht="12.75">
      <c r="A4038" s="147"/>
      <c r="B4038" s="148"/>
      <c r="C4038" s="148"/>
      <c r="D4038" s="148"/>
      <c r="E4038" s="148"/>
      <c r="F4038" s="148"/>
      <c r="G4038" s="148"/>
      <c r="H4038" s="148"/>
      <c r="I4038" s="148"/>
      <c r="J4038" s="148"/>
      <c r="K4038" s="148"/>
      <c r="L4038" s="148"/>
      <c r="M4038" s="149"/>
    </row>
    <row r="4039" spans="1:13" s="10" customFormat="1" ht="15.75">
      <c r="A4039" s="159" t="s">
        <v>76</v>
      </c>
      <c r="B4039" s="55"/>
      <c r="C4039" s="55"/>
      <c r="D4039" s="55"/>
      <c r="E4039" s="55"/>
      <c r="F4039" s="55"/>
      <c r="G4039" s="55"/>
      <c r="H4039" s="55"/>
      <c r="I4039" s="55"/>
      <c r="J4039" s="55"/>
      <c r="K4039" s="55"/>
      <c r="L4039" s="55"/>
      <c r="M4039" s="58"/>
    </row>
    <row r="4040" spans="1:13" s="10" customFormat="1" ht="15.75">
      <c r="A4040" s="708" t="s">
        <v>77</v>
      </c>
      <c r="B4040" s="709"/>
      <c r="C4040" s="709"/>
      <c r="D4040" s="709"/>
      <c r="E4040" s="709"/>
      <c r="F4040" s="709"/>
      <c r="G4040" s="709"/>
      <c r="H4040" s="709"/>
      <c r="I4040" s="709"/>
      <c r="J4040" s="709"/>
      <c r="K4040" s="709"/>
      <c r="L4040" s="709"/>
      <c r="M4040" s="710"/>
    </row>
    <row r="4041" spans="1:13" s="10" customFormat="1" ht="15.75">
      <c r="A4041" s="708"/>
      <c r="B4041" s="709"/>
      <c r="C4041" s="709"/>
      <c r="D4041" s="709"/>
      <c r="E4041" s="709"/>
      <c r="F4041" s="709"/>
      <c r="G4041" s="709"/>
      <c r="H4041" s="709"/>
      <c r="I4041" s="709"/>
      <c r="J4041" s="709"/>
      <c r="K4041" s="709"/>
      <c r="L4041" s="709"/>
      <c r="M4041" s="710"/>
    </row>
    <row r="4042" spans="1:13" s="10" customFormat="1" ht="15.75">
      <c r="A4042" s="711" t="s">
        <v>78</v>
      </c>
      <c r="B4042" s="712"/>
      <c r="C4042" s="712"/>
      <c r="D4042" s="712"/>
      <c r="E4042" s="712"/>
      <c r="F4042" s="712"/>
      <c r="G4042" s="712"/>
      <c r="H4042" s="712"/>
      <c r="I4042" s="712"/>
      <c r="J4042" s="712"/>
      <c r="K4042" s="712"/>
      <c r="L4042" s="712"/>
      <c r="M4042" s="713"/>
    </row>
    <row r="4043" spans="1:13" s="10" customFormat="1" ht="15.75">
      <c r="A4043" s="711"/>
      <c r="B4043" s="712"/>
      <c r="C4043" s="712"/>
      <c r="D4043" s="712"/>
      <c r="E4043" s="712"/>
      <c r="F4043" s="712"/>
      <c r="G4043" s="712"/>
      <c r="H4043" s="712"/>
      <c r="I4043" s="712"/>
      <c r="J4043" s="712"/>
      <c r="K4043" s="712"/>
      <c r="L4043" s="712"/>
      <c r="M4043" s="713"/>
    </row>
    <row r="4044" spans="1:13" s="10" customFormat="1" ht="15.75">
      <c r="A4044" s="178"/>
      <c r="B4044" s="179"/>
      <c r="C4044" s="179"/>
      <c r="D4044" s="179"/>
      <c r="E4044" s="179"/>
      <c r="F4044" s="179"/>
      <c r="G4044" s="179"/>
      <c r="H4044" s="179"/>
      <c r="I4044" s="179"/>
      <c r="J4044" s="179"/>
      <c r="K4044" s="179"/>
      <c r="L4044" s="179"/>
      <c r="M4044" s="180"/>
    </row>
    <row r="4045" spans="1:13" s="10" customFormat="1" ht="15.75">
      <c r="A4045" s="159"/>
      <c r="B4045" s="55"/>
      <c r="C4045" s="55"/>
      <c r="D4045" s="55"/>
      <c r="E4045" s="55"/>
      <c r="F4045" s="55"/>
      <c r="G4045" s="55"/>
      <c r="H4045" s="55"/>
      <c r="I4045" s="55"/>
      <c r="J4045" s="55"/>
      <c r="K4045" s="55"/>
      <c r="L4045" s="55"/>
      <c r="M4045" s="58"/>
    </row>
    <row r="4046" spans="1:13" s="10" customFormat="1" ht="15.75">
      <c r="A4046" s="146"/>
      <c r="B4046" s="35"/>
      <c r="C4046" s="35"/>
      <c r="D4046" s="35" t="s">
        <v>70</v>
      </c>
      <c r="E4046" s="46"/>
      <c r="F4046" s="46"/>
      <c r="G4046" s="35"/>
      <c r="H4046" s="35"/>
      <c r="I4046" s="35"/>
      <c r="J4046" s="35"/>
      <c r="K4046" s="35"/>
      <c r="L4046" s="35"/>
      <c r="M4046" s="37"/>
    </row>
    <row r="4047" spans="1:13" s="10" customFormat="1" ht="15.75">
      <c r="A4047" s="146"/>
      <c r="B4047" s="35"/>
      <c r="C4047" s="35"/>
      <c r="D4047" s="160" t="s">
        <v>71</v>
      </c>
      <c r="E4047" s="35"/>
      <c r="F4047" s="35"/>
      <c r="G4047" s="160"/>
      <c r="H4047" s="160"/>
      <c r="I4047" s="160"/>
      <c r="J4047" s="35"/>
      <c r="K4047" s="35"/>
      <c r="L4047" s="35"/>
      <c r="M4047" s="37"/>
    </row>
    <row r="4048" spans="1:13" s="10" customFormat="1" ht="15.75">
      <c r="A4048" s="146"/>
      <c r="B4048" s="35"/>
      <c r="C4048" s="35"/>
      <c r="D4048" s="161" t="s">
        <v>79</v>
      </c>
      <c r="E4048" s="35"/>
      <c r="F4048" s="35"/>
      <c r="G4048" s="161"/>
      <c r="H4048" s="161"/>
      <c r="I4048" s="161"/>
      <c r="J4048" s="35"/>
      <c r="K4048" s="35"/>
      <c r="L4048" s="35"/>
      <c r="M4048" s="37"/>
    </row>
    <row r="4049" spans="1:13" s="10" customFormat="1" ht="15.75">
      <c r="A4049" s="162"/>
      <c r="B4049" s="55"/>
      <c r="C4049" s="55"/>
      <c r="D4049" s="35" t="s">
        <v>73</v>
      </c>
      <c r="E4049" s="35"/>
      <c r="F4049" s="35"/>
      <c r="G4049" s="35"/>
      <c r="H4049" s="35"/>
      <c r="I4049" s="35"/>
      <c r="J4049" s="55"/>
      <c r="K4049" s="55"/>
      <c r="L4049" s="55"/>
      <c r="M4049" s="58"/>
    </row>
    <row r="4050" spans="1:13" s="27" customFormat="1" ht="12.75">
      <c r="A4050" s="163"/>
      <c r="B4050" s="50"/>
      <c r="C4050" s="50"/>
      <c r="D4050" s="50"/>
      <c r="E4050" s="148"/>
      <c r="F4050" s="148"/>
      <c r="G4050" s="148"/>
      <c r="H4050" s="148"/>
      <c r="I4050" s="148"/>
      <c r="J4050" s="50"/>
      <c r="K4050" s="50"/>
      <c r="L4050" s="50"/>
      <c r="M4050" s="51"/>
    </row>
    <row r="4051" spans="1:13" s="167" customFormat="1" ht="12.75">
      <c r="A4051" s="164" t="s">
        <v>80</v>
      </c>
      <c r="B4051" s="165"/>
      <c r="C4051" s="165"/>
      <c r="D4051" s="166"/>
      <c r="E4051" s="166"/>
      <c r="F4051" s="166"/>
      <c r="G4051" s="166"/>
      <c r="H4051" s="166"/>
      <c r="I4051" s="714"/>
      <c r="J4051" s="714"/>
      <c r="K4051" s="714"/>
      <c r="L4051" s="714"/>
      <c r="M4051" s="715"/>
    </row>
    <row r="4052" spans="1:13" s="167" customFormat="1" ht="13.5" thickBot="1">
      <c r="A4052" s="168" t="s">
        <v>81</v>
      </c>
      <c r="B4052" s="169"/>
      <c r="C4052" s="169"/>
      <c r="D4052" s="170"/>
      <c r="E4052" s="170"/>
      <c r="F4052" s="170"/>
      <c r="G4052" s="170"/>
      <c r="H4052" s="170"/>
      <c r="I4052" s="716"/>
      <c r="J4052" s="716"/>
      <c r="K4052" s="716"/>
      <c r="L4052" s="716"/>
      <c r="M4052" s="717"/>
    </row>
    <row r="4053" spans="1:13">
      <c r="A4053" s="803"/>
      <c r="B4053" s="804"/>
      <c r="C4053" s="809"/>
      <c r="D4053" s="809"/>
      <c r="E4053" s="809"/>
      <c r="F4053" s="809"/>
      <c r="G4053" s="809"/>
      <c r="H4053" s="809"/>
      <c r="I4053" s="810"/>
      <c r="J4053" s="811" t="s">
        <v>7</v>
      </c>
      <c r="K4053" s="813"/>
      <c r="L4053" s="814"/>
      <c r="M4053" s="815"/>
    </row>
    <row r="4054" spans="1:13">
      <c r="A4054" s="805"/>
      <c r="B4054" s="806"/>
      <c r="C4054" s="819" t="s">
        <v>8</v>
      </c>
      <c r="D4054" s="819"/>
      <c r="E4054" s="819"/>
      <c r="F4054" s="819"/>
      <c r="G4054" s="819"/>
      <c r="H4054" s="819"/>
      <c r="I4054" s="820"/>
      <c r="J4054" s="812"/>
      <c r="K4054" s="816"/>
      <c r="L4054" s="817"/>
      <c r="M4054" s="818"/>
    </row>
    <row r="4055" spans="1:13">
      <c r="A4055" s="805"/>
      <c r="B4055" s="806"/>
      <c r="C4055" s="819" t="s">
        <v>0</v>
      </c>
      <c r="D4055" s="819"/>
      <c r="E4055" s="819"/>
      <c r="F4055" s="819"/>
      <c r="G4055" s="819"/>
      <c r="H4055" s="819"/>
      <c r="I4055" s="820"/>
      <c r="J4055" s="821" t="s">
        <v>9</v>
      </c>
      <c r="K4055" s="833"/>
      <c r="L4055" s="834"/>
      <c r="M4055" s="835"/>
    </row>
    <row r="4056" spans="1:13">
      <c r="A4056" s="805"/>
      <c r="B4056" s="806"/>
      <c r="C4056" s="819" t="s">
        <v>10</v>
      </c>
      <c r="D4056" s="819"/>
      <c r="E4056" s="819"/>
      <c r="F4056" s="819"/>
      <c r="G4056" s="819"/>
      <c r="H4056" s="819"/>
      <c r="I4056" s="820"/>
      <c r="J4056" s="822"/>
      <c r="K4056" s="836"/>
      <c r="L4056" s="837"/>
      <c r="M4056" s="838"/>
    </row>
    <row r="4057" spans="1:13">
      <c r="A4057" s="805"/>
      <c r="B4057" s="806"/>
      <c r="C4057" s="819" t="s">
        <v>11</v>
      </c>
      <c r="D4057" s="819"/>
      <c r="E4057" s="819"/>
      <c r="F4057" s="819"/>
      <c r="G4057" s="819"/>
      <c r="H4057" s="819"/>
      <c r="I4057" s="820"/>
      <c r="J4057" s="821" t="s">
        <v>12</v>
      </c>
      <c r="K4057" s="840"/>
      <c r="L4057" s="840" t="s">
        <v>13</v>
      </c>
      <c r="M4057" s="842"/>
    </row>
    <row r="4058" spans="1:13" ht="17.25" thickBot="1">
      <c r="A4058" s="807"/>
      <c r="B4058" s="808"/>
      <c r="C4058" s="2"/>
      <c r="D4058" s="2"/>
      <c r="E4058" s="2"/>
      <c r="F4058" s="2"/>
      <c r="G4058" s="2"/>
      <c r="H4058" s="2"/>
      <c r="I4058" s="3"/>
      <c r="J4058" s="839"/>
      <c r="K4058" s="841"/>
      <c r="L4058" s="841"/>
      <c r="M4058" s="843"/>
    </row>
    <row r="4059" spans="1:13" s="10" customFormat="1" ht="15.75">
      <c r="A4059" s="4"/>
      <c r="B4059" s="5"/>
      <c r="C4059" s="5"/>
      <c r="D4059" s="5"/>
      <c r="E4059" s="5"/>
      <c r="F4059" s="5"/>
      <c r="G4059" s="6"/>
      <c r="H4059" s="5"/>
      <c r="I4059" s="5"/>
      <c r="J4059" s="7" t="s">
        <v>14</v>
      </c>
      <c r="K4059" s="8"/>
      <c r="L4059" s="8"/>
      <c r="M4059" s="9"/>
    </row>
    <row r="4060" spans="1:13" s="10" customFormat="1" ht="15.75">
      <c r="A4060" s="11"/>
      <c r="B4060" s="12"/>
      <c r="C4060" s="12"/>
      <c r="D4060" s="12"/>
      <c r="E4060" s="12"/>
      <c r="F4060" s="12"/>
      <c r="G4060" s="13"/>
      <c r="H4060" s="12"/>
      <c r="I4060" s="12"/>
      <c r="J4060" s="14"/>
      <c r="K4060" s="15" t="s">
        <v>15</v>
      </c>
      <c r="L4060" s="15" t="s">
        <v>16</v>
      </c>
      <c r="M4060" s="16" t="s">
        <v>17</v>
      </c>
    </row>
    <row r="4061" spans="1:13" s="10" customFormat="1" ht="15.75">
      <c r="A4061" s="823" t="s">
        <v>18</v>
      </c>
      <c r="B4061" s="824"/>
      <c r="C4061" s="824"/>
      <c r="D4061" s="824"/>
      <c r="E4061" s="12" t="s">
        <v>19</v>
      </c>
      <c r="F4061" s="12"/>
      <c r="G4061" s="17"/>
      <c r="H4061" s="825" t="s">
        <v>20</v>
      </c>
      <c r="I4061" s="825"/>
      <c r="J4061" s="18" t="s">
        <v>19</v>
      </c>
      <c r="K4061" s="15"/>
      <c r="L4061" s="15"/>
      <c r="M4061" s="16"/>
    </row>
    <row r="4062" spans="1:13" s="10" customFormat="1" ht="15.75">
      <c r="A4062" s="19" t="s">
        <v>21</v>
      </c>
      <c r="B4062" s="20"/>
      <c r="C4062" s="826"/>
      <c r="D4062" s="826"/>
      <c r="E4062" s="187"/>
      <c r="F4062" s="21"/>
      <c r="G4062" s="20"/>
      <c r="H4062" s="17"/>
      <c r="I4062" s="22" t="s">
        <v>22</v>
      </c>
      <c r="J4062" s="23"/>
      <c r="K4062" s="187"/>
      <c r="L4062" s="187"/>
      <c r="M4062" s="24"/>
    </row>
    <row r="4063" spans="1:13" s="27" customFormat="1" ht="13.5" thickBot="1">
      <c r="A4063" s="25"/>
      <c r="B4063" s="26"/>
      <c r="C4063" s="188"/>
      <c r="D4063" s="188"/>
      <c r="E4063" s="188"/>
      <c r="F4063" s="188"/>
      <c r="G4063" s="26"/>
      <c r="H4063" s="188"/>
      <c r="I4063" s="26"/>
      <c r="J4063" s="188"/>
      <c r="K4063" s="827"/>
      <c r="L4063" s="827"/>
      <c r="M4063" s="828"/>
    </row>
    <row r="4064" spans="1:13" s="27" customFormat="1" ht="12.75">
      <c r="A4064" s="28"/>
      <c r="B4064" s="29"/>
      <c r="C4064" s="29"/>
      <c r="D4064" s="29"/>
      <c r="E4064" s="29"/>
      <c r="F4064" s="29"/>
      <c r="G4064" s="29"/>
      <c r="H4064" s="29"/>
      <c r="I4064" s="29"/>
      <c r="J4064" s="29"/>
      <c r="K4064" s="29"/>
      <c r="L4064" s="29"/>
      <c r="M4064" s="30"/>
    </row>
    <row r="4065" spans="1:13" s="10" customFormat="1" ht="15.75">
      <c r="A4065" s="31" t="s">
        <v>23</v>
      </c>
      <c r="B4065" s="32"/>
      <c r="C4065" s="33" t="s">
        <v>13</v>
      </c>
      <c r="D4065" s="34"/>
      <c r="E4065" s="35"/>
      <c r="F4065" s="35"/>
      <c r="G4065" s="36"/>
      <c r="H4065" s="36"/>
      <c r="I4065" s="36"/>
      <c r="J4065" s="36"/>
      <c r="K4065" s="36"/>
      <c r="L4065" s="36"/>
      <c r="M4065" s="37"/>
    </row>
    <row r="4066" spans="1:13" s="10" customFormat="1" ht="15.75">
      <c r="A4066" s="38" t="s">
        <v>24</v>
      </c>
      <c r="B4066" s="39"/>
      <c r="C4066" s="829" t="e">
        <f>+C3965</f>
        <v>#REF!</v>
      </c>
      <c r="D4066" s="829"/>
      <c r="E4066" s="829"/>
      <c r="F4066" s="829"/>
      <c r="G4066" s="829"/>
      <c r="H4066" s="829"/>
      <c r="I4066" s="829"/>
      <c r="J4066" s="829"/>
      <c r="K4066" s="829"/>
      <c r="L4066" s="829"/>
      <c r="M4066" s="830"/>
    </row>
    <row r="4067" spans="1:13" s="10" customFormat="1" ht="15.75">
      <c r="A4067" s="38"/>
      <c r="B4067" s="39"/>
      <c r="C4067" s="829"/>
      <c r="D4067" s="829"/>
      <c r="E4067" s="829"/>
      <c r="F4067" s="829"/>
      <c r="G4067" s="829"/>
      <c r="H4067" s="829"/>
      <c r="I4067" s="829"/>
      <c r="J4067" s="829"/>
      <c r="K4067" s="829"/>
      <c r="L4067" s="829"/>
      <c r="M4067" s="830"/>
    </row>
    <row r="4068" spans="1:13" s="27" customFormat="1" ht="12.75">
      <c r="A4068" s="40"/>
      <c r="B4068" s="41"/>
      <c r="C4068" s="42"/>
      <c r="D4068" s="42"/>
      <c r="E4068" s="42"/>
      <c r="F4068" s="42"/>
      <c r="G4068" s="42"/>
      <c r="H4068" s="42"/>
      <c r="I4068" s="42"/>
      <c r="J4068" s="42"/>
      <c r="K4068" s="42"/>
      <c r="L4068" s="42"/>
      <c r="M4068" s="43"/>
    </row>
    <row r="4069" spans="1:13" s="10" customFormat="1" ht="15.75">
      <c r="A4069" s="38" t="s">
        <v>25</v>
      </c>
      <c r="B4069" s="44"/>
      <c r="C4069" s="45"/>
      <c r="D4069" s="45"/>
      <c r="E4069" s="45"/>
      <c r="F4069" s="45"/>
      <c r="G4069" s="45"/>
      <c r="H4069" s="46"/>
      <c r="I4069" s="33" t="s">
        <v>26</v>
      </c>
      <c r="J4069" s="45"/>
      <c r="K4069" s="45"/>
      <c r="L4069" s="45"/>
      <c r="M4069" s="47"/>
    </row>
    <row r="4070" spans="1:13" s="27" customFormat="1" ht="12.75">
      <c r="A4070" s="40"/>
      <c r="B4070" s="41"/>
      <c r="C4070" s="42"/>
      <c r="D4070" s="42"/>
      <c r="E4070" s="42"/>
      <c r="F4070" s="42"/>
      <c r="G4070" s="42"/>
      <c r="H4070" s="42"/>
      <c r="I4070" s="42"/>
      <c r="J4070" s="42"/>
      <c r="K4070" s="42"/>
      <c r="L4070" s="42"/>
      <c r="M4070" s="43"/>
    </row>
    <row r="4071" spans="1:13" s="10" customFormat="1" ht="15.75">
      <c r="A4071" s="38" t="s">
        <v>27</v>
      </c>
      <c r="B4071" s="44"/>
      <c r="C4071" s="48"/>
      <c r="D4071" s="48"/>
      <c r="E4071" s="48"/>
      <c r="F4071" s="48"/>
      <c r="G4071" s="48"/>
      <c r="H4071" s="48"/>
      <c r="I4071" s="48"/>
      <c r="J4071" s="48"/>
      <c r="K4071" s="48"/>
      <c r="L4071" s="48"/>
      <c r="M4071" s="49"/>
    </row>
    <row r="4072" spans="1:13" s="27" customFormat="1" ht="12.75">
      <c r="A4072" s="40"/>
      <c r="B4072" s="41"/>
      <c r="C4072" s="50"/>
      <c r="D4072" s="50"/>
      <c r="E4072" s="50"/>
      <c r="F4072" s="50"/>
      <c r="G4072" s="50"/>
      <c r="H4072" s="50"/>
      <c r="I4072" s="50"/>
      <c r="J4072" s="50"/>
      <c r="K4072" s="50"/>
      <c r="L4072" s="50"/>
      <c r="M4072" s="51"/>
    </row>
    <row r="4073" spans="1:13" s="10" customFormat="1" ht="15.75">
      <c r="A4073" s="38" t="s">
        <v>28</v>
      </c>
      <c r="B4073" s="44"/>
      <c r="C4073" s="48"/>
      <c r="D4073" s="48"/>
      <c r="E4073" s="48"/>
      <c r="F4073" s="48"/>
      <c r="G4073" s="48"/>
      <c r="H4073" s="48"/>
      <c r="I4073" s="48"/>
      <c r="J4073" s="52" t="s">
        <v>29</v>
      </c>
      <c r="K4073" s="53"/>
      <c r="L4073" s="52" t="s">
        <v>13</v>
      </c>
      <c r="M4073" s="54"/>
    </row>
    <row r="4074" spans="1:13" s="27" customFormat="1" ht="12.75">
      <c r="A4074" s="40"/>
      <c r="B4074" s="41"/>
      <c r="C4074" s="50"/>
      <c r="D4074" s="50"/>
      <c r="E4074" s="50"/>
      <c r="F4074" s="50"/>
      <c r="G4074" s="50"/>
      <c r="H4074" s="50"/>
      <c r="I4074" s="50"/>
      <c r="J4074" s="50"/>
      <c r="K4074" s="50"/>
      <c r="L4074" s="50"/>
      <c r="M4074" s="51"/>
    </row>
    <row r="4075" spans="1:13" s="10" customFormat="1" ht="15.75">
      <c r="A4075" s="38" t="s">
        <v>30</v>
      </c>
      <c r="B4075" s="39"/>
      <c r="C4075" s="55"/>
      <c r="D4075" s="55"/>
      <c r="E4075" s="56"/>
      <c r="F4075" s="57"/>
      <c r="G4075" s="46"/>
      <c r="H4075" s="48"/>
      <c r="I4075" s="48"/>
      <c r="J4075" s="35"/>
      <c r="K4075" s="55"/>
      <c r="L4075" s="55"/>
      <c r="M4075" s="58"/>
    </row>
    <row r="4076" spans="1:13" s="10" customFormat="1" ht="15.75">
      <c r="A4076" s="59"/>
      <c r="B4076" s="60"/>
      <c r="C4076" s="189"/>
      <c r="D4076" s="189"/>
      <c r="E4076" s="831" t="s">
        <v>31</v>
      </c>
      <c r="F4076" s="832"/>
      <c r="G4076" s="832"/>
      <c r="H4076" s="189" t="s">
        <v>16</v>
      </c>
      <c r="I4076" s="189" t="s">
        <v>17</v>
      </c>
      <c r="J4076" s="61"/>
      <c r="K4076" s="189"/>
      <c r="L4076" s="189"/>
      <c r="M4076" s="62"/>
    </row>
    <row r="4077" spans="1:13" s="10" customFormat="1" ht="15.75">
      <c r="A4077" s="786" t="s">
        <v>32</v>
      </c>
      <c r="B4077" s="787"/>
      <c r="C4077" s="787"/>
      <c r="D4077" s="787"/>
      <c r="E4077" s="787"/>
      <c r="F4077" s="787"/>
      <c r="G4077" s="787"/>
      <c r="H4077" s="787"/>
      <c r="I4077" s="787"/>
      <c r="J4077" s="787"/>
      <c r="K4077" s="787"/>
      <c r="L4077" s="787"/>
      <c r="M4077" s="788"/>
    </row>
    <row r="4078" spans="1:13" s="27" customFormat="1" ht="13.5" thickBot="1">
      <c r="A4078" s="63"/>
      <c r="B4078" s="64"/>
      <c r="C4078" s="64"/>
      <c r="D4078" s="64"/>
      <c r="E4078" s="64"/>
      <c r="F4078" s="64"/>
      <c r="G4078" s="64"/>
      <c r="H4078" s="64"/>
      <c r="I4078" s="64"/>
      <c r="J4078" s="64"/>
      <c r="K4078" s="64"/>
      <c r="L4078" s="64"/>
      <c r="M4078" s="65"/>
    </row>
    <row r="4079" spans="1:13" s="10" customFormat="1" ht="32.25" thickBot="1">
      <c r="A4079" s="66" t="s">
        <v>1</v>
      </c>
      <c r="B4079" s="789" t="s">
        <v>33</v>
      </c>
      <c r="C4079" s="790"/>
      <c r="D4079" s="790"/>
      <c r="E4079" s="790"/>
      <c r="F4079" s="790"/>
      <c r="G4079" s="790"/>
      <c r="H4079" s="790"/>
      <c r="I4079" s="67"/>
      <c r="J4079" s="68" t="s">
        <v>34</v>
      </c>
      <c r="K4079" s="791" t="s">
        <v>35</v>
      </c>
      <c r="L4079" s="792"/>
      <c r="M4079" s="66" t="s">
        <v>36</v>
      </c>
    </row>
    <row r="4080" spans="1:13" s="10" customFormat="1" ht="33" customHeight="1" thickBot="1">
      <c r="A4080" s="69"/>
      <c r="B4080" s="793" t="e">
        <f>+#REF!</f>
        <v>#REF!</v>
      </c>
      <c r="C4080" s="794"/>
      <c r="D4080" s="794"/>
      <c r="E4080" s="794"/>
      <c r="F4080" s="794"/>
      <c r="G4080" s="794"/>
      <c r="H4080" s="794"/>
      <c r="I4080" s="795"/>
      <c r="J4080" s="70"/>
      <c r="K4080" s="796" t="e">
        <f>+#REF!</f>
        <v>#REF!</v>
      </c>
      <c r="L4080" s="797"/>
      <c r="M4080" s="71" t="e">
        <f>+#REF!</f>
        <v>#REF!</v>
      </c>
    </row>
    <row r="4081" spans="1:13" s="10" customFormat="1" ht="15.75">
      <c r="A4081" s="72"/>
      <c r="B4081" s="73"/>
      <c r="C4081" s="73"/>
      <c r="D4081" s="73"/>
      <c r="E4081" s="73"/>
      <c r="F4081" s="73"/>
      <c r="G4081" s="73"/>
      <c r="H4081" s="73"/>
      <c r="I4081" s="73"/>
      <c r="J4081" s="73"/>
      <c r="K4081" s="73"/>
      <c r="L4081" s="73"/>
      <c r="M4081" s="74"/>
    </row>
    <row r="4082" spans="1:13" s="10" customFormat="1" thickBot="1">
      <c r="A4082" s="75" t="s">
        <v>37</v>
      </c>
      <c r="B4082" s="76"/>
      <c r="C4082" s="76"/>
      <c r="D4082" s="76"/>
      <c r="E4082" s="76"/>
      <c r="F4082" s="76"/>
      <c r="G4082" s="76"/>
      <c r="H4082" s="76"/>
      <c r="I4082" s="76"/>
      <c r="J4082" s="76"/>
      <c r="K4082" s="76"/>
      <c r="L4082" s="76"/>
      <c r="M4082" s="77"/>
    </row>
    <row r="4083" spans="1:13" s="10" customFormat="1" thickBot="1">
      <c r="A4083" s="798" t="s">
        <v>33</v>
      </c>
      <c r="B4083" s="799"/>
      <c r="C4083" s="799"/>
      <c r="D4083" s="799"/>
      <c r="E4083" s="799"/>
      <c r="F4083" s="799"/>
      <c r="G4083" s="800"/>
      <c r="H4083" s="801" t="s">
        <v>38</v>
      </c>
      <c r="I4083" s="800"/>
      <c r="J4083" s="78" t="s">
        <v>39</v>
      </c>
      <c r="K4083" s="801" t="s">
        <v>40</v>
      </c>
      <c r="L4083" s="800"/>
      <c r="M4083" s="79" t="s">
        <v>41</v>
      </c>
    </row>
    <row r="4084" spans="1:13" s="10" customFormat="1" ht="15.75">
      <c r="A4084" s="779"/>
      <c r="B4084" s="780"/>
      <c r="C4084" s="780"/>
      <c r="D4084" s="780"/>
      <c r="E4084" s="780"/>
      <c r="F4084" s="780"/>
      <c r="G4084" s="781"/>
      <c r="H4084" s="782"/>
      <c r="I4084" s="783"/>
      <c r="J4084" s="80"/>
      <c r="K4084" s="784"/>
      <c r="L4084" s="785"/>
      <c r="M4084" s="81">
        <f t="shared" ref="M4084:M4089" si="49">+J4084*K4084</f>
        <v>0</v>
      </c>
    </row>
    <row r="4085" spans="1:13" s="10" customFormat="1" ht="15.75">
      <c r="A4085" s="770"/>
      <c r="B4085" s="771"/>
      <c r="C4085" s="771"/>
      <c r="D4085" s="771"/>
      <c r="E4085" s="771"/>
      <c r="F4085" s="771"/>
      <c r="G4085" s="772"/>
      <c r="H4085" s="768"/>
      <c r="I4085" s="768"/>
      <c r="J4085" s="80"/>
      <c r="K4085" s="769"/>
      <c r="L4085" s="769"/>
      <c r="M4085" s="81">
        <f t="shared" si="49"/>
        <v>0</v>
      </c>
    </row>
    <row r="4086" spans="1:13" s="10" customFormat="1" ht="15.75">
      <c r="A4086" s="770"/>
      <c r="B4086" s="771"/>
      <c r="C4086" s="771"/>
      <c r="D4086" s="771"/>
      <c r="E4086" s="771"/>
      <c r="F4086" s="771"/>
      <c r="G4086" s="772"/>
      <c r="H4086" s="768"/>
      <c r="I4086" s="768"/>
      <c r="J4086" s="80"/>
      <c r="K4086" s="769"/>
      <c r="L4086" s="769"/>
      <c r="M4086" s="81">
        <f t="shared" si="49"/>
        <v>0</v>
      </c>
    </row>
    <row r="4087" spans="1:13" s="10" customFormat="1" ht="15.75">
      <c r="A4087" s="770"/>
      <c r="B4087" s="771"/>
      <c r="C4087" s="771"/>
      <c r="D4087" s="771"/>
      <c r="E4087" s="771"/>
      <c r="F4087" s="771"/>
      <c r="G4087" s="772"/>
      <c r="H4087" s="768"/>
      <c r="I4087" s="768"/>
      <c r="J4087" s="82"/>
      <c r="K4087" s="769"/>
      <c r="L4087" s="769"/>
      <c r="M4087" s="81">
        <f t="shared" si="49"/>
        <v>0</v>
      </c>
    </row>
    <row r="4088" spans="1:13" s="10" customFormat="1" ht="15.75">
      <c r="A4088" s="770"/>
      <c r="B4088" s="771"/>
      <c r="C4088" s="771"/>
      <c r="D4088" s="802"/>
      <c r="E4088" s="771"/>
      <c r="F4088" s="771"/>
      <c r="G4088" s="772"/>
      <c r="H4088" s="768"/>
      <c r="I4088" s="768"/>
      <c r="J4088" s="82"/>
      <c r="K4088" s="769"/>
      <c r="L4088" s="769"/>
      <c r="M4088" s="81">
        <f t="shared" si="49"/>
        <v>0</v>
      </c>
    </row>
    <row r="4089" spans="1:13" s="10" customFormat="1" ht="15.75">
      <c r="A4089" s="766"/>
      <c r="B4089" s="767"/>
      <c r="C4089" s="767"/>
      <c r="D4089" s="83"/>
      <c r="E4089" s="84"/>
      <c r="F4089" s="84"/>
      <c r="G4089" s="85"/>
      <c r="H4089" s="768"/>
      <c r="I4089" s="768"/>
      <c r="J4089" s="86"/>
      <c r="K4089" s="769"/>
      <c r="L4089" s="769"/>
      <c r="M4089" s="81">
        <f t="shared" si="49"/>
        <v>0</v>
      </c>
    </row>
    <row r="4090" spans="1:13" s="10" customFormat="1" thickBot="1">
      <c r="A4090" s="770" t="s">
        <v>43</v>
      </c>
      <c r="B4090" s="771"/>
      <c r="C4090" s="771"/>
      <c r="D4090" s="771"/>
      <c r="E4090" s="771"/>
      <c r="F4090" s="771"/>
      <c r="G4090" s="772"/>
      <c r="H4090" s="773"/>
      <c r="I4090" s="774"/>
      <c r="J4090" s="87"/>
      <c r="K4090" s="775">
        <v>0.05</v>
      </c>
      <c r="L4090" s="776"/>
      <c r="M4090" s="88">
        <f>M4115*K4090</f>
        <v>1714.2857142857147</v>
      </c>
    </row>
    <row r="4091" spans="1:13" s="10" customFormat="1" thickBot="1">
      <c r="A4091" s="724" t="s">
        <v>44</v>
      </c>
      <c r="B4091" s="725"/>
      <c r="C4091" s="725"/>
      <c r="D4091" s="725"/>
      <c r="E4091" s="725"/>
      <c r="F4091" s="725"/>
      <c r="G4091" s="725"/>
      <c r="H4091" s="725"/>
      <c r="I4091" s="725"/>
      <c r="J4091" s="725"/>
      <c r="K4091" s="725"/>
      <c r="L4091" s="726"/>
      <c r="M4091" s="173">
        <f>SUM(M4084:M4090)</f>
        <v>1714.2857142857147</v>
      </c>
    </row>
    <row r="4092" spans="1:13" s="27" customFormat="1" ht="12.75">
      <c r="A4092" s="90"/>
      <c r="B4092" s="64"/>
      <c r="C4092" s="64"/>
      <c r="D4092" s="64"/>
      <c r="E4092" s="64"/>
      <c r="F4092" s="64"/>
      <c r="G4092" s="64"/>
      <c r="H4092" s="64"/>
      <c r="I4092" s="64"/>
      <c r="J4092" s="64"/>
      <c r="K4092" s="64"/>
      <c r="L4092" s="64"/>
      <c r="M4092" s="65"/>
    </row>
    <row r="4093" spans="1:13" s="10" customFormat="1" thickBot="1">
      <c r="A4093" s="91" t="s">
        <v>45</v>
      </c>
      <c r="B4093" s="92"/>
      <c r="C4093" s="92"/>
      <c r="D4093" s="92"/>
      <c r="E4093" s="92"/>
      <c r="F4093" s="92"/>
      <c r="G4093" s="92"/>
      <c r="H4093" s="92"/>
      <c r="I4093" s="92"/>
      <c r="J4093" s="92"/>
      <c r="K4093" s="92"/>
      <c r="L4093" s="92"/>
      <c r="M4093" s="93"/>
    </row>
    <row r="4094" spans="1:13" s="10" customFormat="1" ht="15.75">
      <c r="A4094" s="752" t="s">
        <v>33</v>
      </c>
      <c r="B4094" s="753"/>
      <c r="C4094" s="753"/>
      <c r="D4094" s="753"/>
      <c r="E4094" s="753"/>
      <c r="F4094" s="753"/>
      <c r="G4094" s="753"/>
      <c r="H4094" s="777"/>
      <c r="I4094" s="185" t="s">
        <v>35</v>
      </c>
      <c r="J4094" s="94" t="s">
        <v>36</v>
      </c>
      <c r="K4094" s="778" t="s">
        <v>46</v>
      </c>
      <c r="L4094" s="777"/>
      <c r="M4094" s="95" t="s">
        <v>41</v>
      </c>
    </row>
    <row r="4095" spans="1:13" s="10" customFormat="1" ht="15.75">
      <c r="A4095" s="738" t="s">
        <v>120</v>
      </c>
      <c r="B4095" s="739"/>
      <c r="C4095" s="739"/>
      <c r="D4095" s="739"/>
      <c r="E4095" s="739"/>
      <c r="F4095" s="739"/>
      <c r="G4095" s="739"/>
      <c r="H4095" s="740"/>
      <c r="I4095" s="53" t="s">
        <v>103</v>
      </c>
      <c r="J4095" s="98">
        <v>1</v>
      </c>
      <c r="K4095" s="741">
        <v>7550</v>
      </c>
      <c r="L4095" s="742"/>
      <c r="M4095" s="171">
        <f>+J4095*K4095</f>
        <v>7550</v>
      </c>
    </row>
    <row r="4096" spans="1:13" s="10" customFormat="1" ht="15.75">
      <c r="A4096" s="738" t="s">
        <v>116</v>
      </c>
      <c r="B4096" s="739"/>
      <c r="C4096" s="739"/>
      <c r="D4096" s="739"/>
      <c r="E4096" s="739"/>
      <c r="F4096" s="739"/>
      <c r="G4096" s="739"/>
      <c r="H4096" s="740"/>
      <c r="I4096" s="53" t="s">
        <v>5</v>
      </c>
      <c r="J4096" s="98">
        <v>6</v>
      </c>
      <c r="K4096" s="741">
        <v>1050</v>
      </c>
      <c r="L4096" s="742"/>
      <c r="M4096" s="171">
        <f>+J4096*K4096</f>
        <v>6300</v>
      </c>
    </row>
    <row r="4097" spans="1:13" s="10" customFormat="1" ht="15.75">
      <c r="A4097" s="738" t="s">
        <v>117</v>
      </c>
      <c r="B4097" s="739"/>
      <c r="C4097" s="739"/>
      <c r="D4097" s="739"/>
      <c r="E4097" s="739"/>
      <c r="F4097" s="739"/>
      <c r="G4097" s="739"/>
      <c r="H4097" s="740"/>
      <c r="I4097" s="53" t="s">
        <v>113</v>
      </c>
      <c r="J4097" s="98">
        <v>1</v>
      </c>
      <c r="K4097" s="741">
        <v>5000</v>
      </c>
      <c r="L4097" s="742"/>
      <c r="M4097" s="171">
        <f>+J4097*K4097</f>
        <v>5000</v>
      </c>
    </row>
    <row r="4098" spans="1:13" s="10" customFormat="1" ht="15.75">
      <c r="A4098" s="738"/>
      <c r="B4098" s="739"/>
      <c r="C4098" s="739"/>
      <c r="D4098" s="739"/>
      <c r="E4098" s="739"/>
      <c r="F4098" s="739"/>
      <c r="G4098" s="739"/>
      <c r="H4098" s="740"/>
      <c r="I4098" s="53"/>
      <c r="J4098" s="98"/>
      <c r="K4098" s="741"/>
      <c r="L4098" s="742"/>
      <c r="M4098" s="171">
        <f>+J4098*K4098</f>
        <v>0</v>
      </c>
    </row>
    <row r="4099" spans="1:13" s="10" customFormat="1" ht="15.75">
      <c r="A4099" s="738"/>
      <c r="B4099" s="739"/>
      <c r="C4099" s="739"/>
      <c r="D4099" s="739"/>
      <c r="E4099" s="739"/>
      <c r="F4099" s="739"/>
      <c r="G4099" s="739"/>
      <c r="H4099" s="740"/>
      <c r="I4099" s="53"/>
      <c r="J4099" s="98"/>
      <c r="K4099" s="741"/>
      <c r="L4099" s="742"/>
      <c r="M4099" s="171">
        <f>+J4099*K4099</f>
        <v>0</v>
      </c>
    </row>
    <row r="4100" spans="1:13" s="10" customFormat="1" thickBot="1">
      <c r="A4100" s="743"/>
      <c r="B4100" s="744"/>
      <c r="C4100" s="744"/>
      <c r="D4100" s="744"/>
      <c r="E4100" s="744"/>
      <c r="F4100" s="744"/>
      <c r="G4100" s="744"/>
      <c r="H4100" s="745"/>
      <c r="I4100" s="102"/>
      <c r="J4100" s="103"/>
      <c r="K4100" s="741"/>
      <c r="L4100" s="742"/>
      <c r="M4100" s="172"/>
    </row>
    <row r="4101" spans="1:13" s="10" customFormat="1" thickBot="1">
      <c r="A4101" s="724" t="s">
        <v>44</v>
      </c>
      <c r="B4101" s="725"/>
      <c r="C4101" s="725"/>
      <c r="D4101" s="725"/>
      <c r="E4101" s="725"/>
      <c r="F4101" s="725"/>
      <c r="G4101" s="725"/>
      <c r="H4101" s="725"/>
      <c r="I4101" s="725"/>
      <c r="J4101" s="725"/>
      <c r="K4101" s="725"/>
      <c r="L4101" s="726"/>
      <c r="M4101" s="173">
        <f>SUM(M4095:M4100)</f>
        <v>18850</v>
      </c>
    </row>
    <row r="4102" spans="1:13" s="27" customFormat="1" ht="12.75">
      <c r="A4102" s="63"/>
      <c r="B4102" s="64"/>
      <c r="C4102" s="64"/>
      <c r="D4102" s="64"/>
      <c r="E4102" s="64"/>
      <c r="F4102" s="64"/>
      <c r="G4102" s="64"/>
      <c r="H4102" s="64"/>
      <c r="I4102" s="64"/>
      <c r="J4102" s="64"/>
      <c r="K4102" s="64"/>
      <c r="L4102" s="64"/>
      <c r="M4102" s="65"/>
    </row>
    <row r="4103" spans="1:13" s="10" customFormat="1" thickBot="1">
      <c r="A4103" s="91" t="s">
        <v>47</v>
      </c>
      <c r="B4103" s="92"/>
      <c r="C4103" s="92"/>
      <c r="D4103" s="92"/>
      <c r="E4103" s="92"/>
      <c r="F4103" s="92"/>
      <c r="G4103" s="92"/>
      <c r="H4103" s="92"/>
      <c r="I4103" s="92"/>
      <c r="J4103" s="92"/>
      <c r="K4103" s="92"/>
      <c r="L4103" s="92"/>
      <c r="M4103" s="93"/>
    </row>
    <row r="4104" spans="1:13" s="10" customFormat="1" ht="15.75">
      <c r="A4104" s="727" t="s">
        <v>48</v>
      </c>
      <c r="B4104" s="728"/>
      <c r="C4104" s="728"/>
      <c r="D4104" s="728"/>
      <c r="E4104" s="728"/>
      <c r="F4104" s="729"/>
      <c r="G4104" s="106" t="s">
        <v>35</v>
      </c>
      <c r="H4104" s="107" t="s">
        <v>49</v>
      </c>
      <c r="I4104" s="108" t="s">
        <v>50</v>
      </c>
      <c r="J4104" s="106" t="s">
        <v>51</v>
      </c>
      <c r="K4104" s="730" t="s">
        <v>52</v>
      </c>
      <c r="L4104" s="729"/>
      <c r="M4104" s="109" t="s">
        <v>41</v>
      </c>
    </row>
    <row r="4105" spans="1:13" s="10" customFormat="1" ht="15.75">
      <c r="A4105" s="731" t="s">
        <v>94</v>
      </c>
      <c r="B4105" s="732"/>
      <c r="C4105" s="732"/>
      <c r="D4105" s="732"/>
      <c r="E4105" s="732"/>
      <c r="F4105" s="733"/>
      <c r="G4105" s="110" t="s">
        <v>4</v>
      </c>
      <c r="H4105" s="86">
        <v>1</v>
      </c>
      <c r="I4105" s="111">
        <v>1</v>
      </c>
      <c r="J4105" s="86">
        <f>+H4105*I4105</f>
        <v>1</v>
      </c>
      <c r="K4105" s="734">
        <v>5000</v>
      </c>
      <c r="L4105" s="735"/>
      <c r="M4105" s="112">
        <f>J4105*K4105</f>
        <v>5000</v>
      </c>
    </row>
    <row r="4106" spans="1:13" s="10" customFormat="1" ht="15.75">
      <c r="A4106" s="113"/>
      <c r="B4106" s="114"/>
      <c r="C4106" s="114"/>
      <c r="D4106" s="114"/>
      <c r="E4106" s="114"/>
      <c r="F4106" s="114"/>
      <c r="G4106" s="115"/>
      <c r="H4106" s="86"/>
      <c r="I4106" s="86"/>
      <c r="J4106" s="86"/>
      <c r="K4106" s="116"/>
      <c r="L4106" s="117"/>
      <c r="M4106" s="118"/>
    </row>
    <row r="4107" spans="1:13" s="10" customFormat="1" thickBot="1">
      <c r="A4107" s="181"/>
      <c r="B4107" s="182"/>
      <c r="C4107" s="182"/>
      <c r="D4107" s="182"/>
      <c r="E4107" s="182"/>
      <c r="F4107" s="182"/>
      <c r="G4107" s="119"/>
      <c r="H4107" s="119"/>
      <c r="I4107" s="119"/>
      <c r="J4107" s="119"/>
      <c r="K4107" s="736"/>
      <c r="L4107" s="737"/>
      <c r="M4107" s="120"/>
    </row>
    <row r="4108" spans="1:13" s="10" customFormat="1" thickBot="1">
      <c r="A4108" s="756" t="s">
        <v>44</v>
      </c>
      <c r="B4108" s="750"/>
      <c r="C4108" s="750"/>
      <c r="D4108" s="750"/>
      <c r="E4108" s="750"/>
      <c r="F4108" s="750"/>
      <c r="G4108" s="750"/>
      <c r="H4108" s="750"/>
      <c r="I4108" s="750"/>
      <c r="J4108" s="750"/>
      <c r="K4108" s="750"/>
      <c r="L4108" s="751"/>
      <c r="M4108" s="174">
        <f>SUM(M4105:M4107)</f>
        <v>5000</v>
      </c>
    </row>
    <row r="4109" spans="1:13" s="27" customFormat="1" ht="12.75">
      <c r="A4109" s="63"/>
      <c r="B4109" s="64"/>
      <c r="C4109" s="64"/>
      <c r="D4109" s="64"/>
      <c r="E4109" s="64"/>
      <c r="F4109" s="64"/>
      <c r="G4109" s="64"/>
      <c r="H4109" s="64"/>
      <c r="I4109" s="64"/>
      <c r="J4109" s="64"/>
      <c r="K4109" s="64"/>
      <c r="L4109" s="64"/>
      <c r="M4109" s="65"/>
    </row>
    <row r="4110" spans="1:13" s="10" customFormat="1" thickBot="1">
      <c r="A4110" s="91" t="s">
        <v>54</v>
      </c>
      <c r="B4110" s="92"/>
      <c r="C4110" s="92"/>
      <c r="D4110" s="92"/>
      <c r="E4110" s="92"/>
      <c r="F4110" s="92"/>
      <c r="G4110" s="92"/>
      <c r="H4110" s="92"/>
      <c r="I4110" s="92"/>
      <c r="J4110" s="92"/>
      <c r="K4110" s="92"/>
      <c r="L4110" s="92"/>
      <c r="M4110" s="93"/>
    </row>
    <row r="4111" spans="1:13" s="10" customFormat="1" ht="31.5">
      <c r="A4111" s="757" t="s">
        <v>55</v>
      </c>
      <c r="B4111" s="758"/>
      <c r="C4111" s="758"/>
      <c r="D4111" s="758"/>
      <c r="E4111" s="758"/>
      <c r="F4111" s="758"/>
      <c r="G4111" s="758"/>
      <c r="H4111" s="106" t="s">
        <v>56</v>
      </c>
      <c r="I4111" s="108" t="s">
        <v>57</v>
      </c>
      <c r="J4111" s="107" t="s">
        <v>58</v>
      </c>
      <c r="K4111" s="759" t="s">
        <v>40</v>
      </c>
      <c r="L4111" s="760"/>
      <c r="M4111" s="122" t="s">
        <v>41</v>
      </c>
    </row>
    <row r="4112" spans="1:13" s="10" customFormat="1" ht="15.75">
      <c r="A4112" s="761" t="s">
        <v>59</v>
      </c>
      <c r="B4112" s="762"/>
      <c r="C4112" s="762"/>
      <c r="D4112" s="762"/>
      <c r="E4112" s="762"/>
      <c r="F4112" s="762"/>
      <c r="G4112" s="763"/>
      <c r="H4112" s="123">
        <v>38918.91891891892</v>
      </c>
      <c r="I4112" s="124">
        <v>1.85</v>
      </c>
      <c r="J4112" s="125">
        <f>+H4112*I4112</f>
        <v>72000</v>
      </c>
      <c r="K4112" s="764">
        <v>3.5</v>
      </c>
      <c r="L4112" s="765"/>
      <c r="M4112" s="126">
        <f>J4112/K4112</f>
        <v>20571.428571428572</v>
      </c>
    </row>
    <row r="4113" spans="1:13" s="10" customFormat="1" ht="15.75">
      <c r="A4113" s="761" t="s">
        <v>60</v>
      </c>
      <c r="B4113" s="762"/>
      <c r="C4113" s="762"/>
      <c r="D4113" s="762"/>
      <c r="E4113" s="762"/>
      <c r="F4113" s="762"/>
      <c r="G4113" s="763"/>
      <c r="H4113" s="123">
        <v>25945.945945945947</v>
      </c>
      <c r="I4113" s="124">
        <v>1.85</v>
      </c>
      <c r="J4113" s="125">
        <f>+H4113*I4113</f>
        <v>48000.000000000007</v>
      </c>
      <c r="K4113" s="764">
        <f>+K4112</f>
        <v>3.5</v>
      </c>
      <c r="L4113" s="765"/>
      <c r="M4113" s="126">
        <f>J4113/K4113</f>
        <v>13714.285714285716</v>
      </c>
    </row>
    <row r="4114" spans="1:13" s="10" customFormat="1" thickBot="1">
      <c r="A4114" s="748"/>
      <c r="B4114" s="749"/>
      <c r="C4114" s="749"/>
      <c r="D4114" s="749"/>
      <c r="E4114" s="749"/>
      <c r="F4114" s="749"/>
      <c r="G4114" s="749"/>
      <c r="H4114" s="119"/>
      <c r="I4114" s="119"/>
      <c r="J4114" s="119"/>
      <c r="K4114" s="736"/>
      <c r="L4114" s="737"/>
      <c r="M4114" s="120"/>
    </row>
    <row r="4115" spans="1:13" s="10" customFormat="1" thickBot="1">
      <c r="A4115" s="724" t="s">
        <v>44</v>
      </c>
      <c r="B4115" s="725"/>
      <c r="C4115" s="725"/>
      <c r="D4115" s="725"/>
      <c r="E4115" s="725"/>
      <c r="F4115" s="725"/>
      <c r="G4115" s="725"/>
      <c r="H4115" s="750"/>
      <c r="I4115" s="750"/>
      <c r="J4115" s="750"/>
      <c r="K4115" s="750"/>
      <c r="L4115" s="751"/>
      <c r="M4115" s="174">
        <f>SUM(M4112:M4114)</f>
        <v>34285.71428571429</v>
      </c>
    </row>
    <row r="4116" spans="1:13" s="27" customFormat="1" ht="13.5" thickBot="1">
      <c r="A4116" s="63"/>
      <c r="B4116" s="64"/>
      <c r="C4116" s="64"/>
      <c r="D4116" s="64"/>
      <c r="E4116" s="64"/>
      <c r="F4116" s="64"/>
      <c r="G4116" s="64"/>
      <c r="H4116" s="64"/>
      <c r="I4116" s="64"/>
      <c r="J4116" s="64"/>
      <c r="K4116" s="64"/>
      <c r="L4116" s="64"/>
      <c r="M4116" s="65"/>
    </row>
    <row r="4117" spans="1:13" s="10" customFormat="1" thickBot="1">
      <c r="A4117" s="724" t="s">
        <v>61</v>
      </c>
      <c r="B4117" s="725"/>
      <c r="C4117" s="725"/>
      <c r="D4117" s="725"/>
      <c r="E4117" s="725"/>
      <c r="F4117" s="725"/>
      <c r="G4117" s="725"/>
      <c r="H4117" s="725"/>
      <c r="I4117" s="725"/>
      <c r="J4117" s="725"/>
      <c r="K4117" s="725"/>
      <c r="L4117" s="726"/>
      <c r="M4117" s="175">
        <f>M4091+M4101+M4108+M4115</f>
        <v>59850</v>
      </c>
    </row>
    <row r="4118" spans="1:13" s="27" customFormat="1" ht="12.75">
      <c r="A4118" s="63"/>
      <c r="B4118" s="64"/>
      <c r="C4118" s="64"/>
      <c r="D4118" s="64"/>
      <c r="E4118" s="64"/>
      <c r="F4118" s="64"/>
      <c r="G4118" s="64"/>
      <c r="H4118" s="64"/>
      <c r="I4118" s="64"/>
      <c r="J4118" s="64"/>
      <c r="K4118" s="64"/>
      <c r="L4118" s="64"/>
      <c r="M4118" s="65"/>
    </row>
    <row r="4119" spans="1:13" s="10" customFormat="1" thickBot="1">
      <c r="A4119" s="91" t="s">
        <v>62</v>
      </c>
      <c r="B4119" s="92"/>
      <c r="C4119" s="92"/>
      <c r="D4119" s="92"/>
      <c r="E4119" s="92"/>
      <c r="F4119" s="92"/>
      <c r="G4119" s="92"/>
      <c r="H4119" s="92"/>
      <c r="I4119" s="92"/>
      <c r="J4119" s="92"/>
      <c r="K4119" s="92"/>
      <c r="L4119" s="92"/>
      <c r="M4119" s="93"/>
    </row>
    <row r="4120" spans="1:13" s="10" customFormat="1" ht="15.75">
      <c r="A4120" s="752" t="s">
        <v>63</v>
      </c>
      <c r="B4120" s="753"/>
      <c r="C4120" s="753"/>
      <c r="D4120" s="753"/>
      <c r="E4120" s="753"/>
      <c r="F4120" s="753"/>
      <c r="G4120" s="753"/>
      <c r="H4120" s="183"/>
      <c r="I4120" s="184"/>
      <c r="J4120" s="128" t="s">
        <v>64</v>
      </c>
      <c r="K4120" s="754" t="s">
        <v>65</v>
      </c>
      <c r="L4120" s="755"/>
      <c r="M4120" s="129"/>
    </row>
    <row r="4121" spans="1:13" s="10" customFormat="1" ht="15.75">
      <c r="A4121" s="718" t="s">
        <v>66</v>
      </c>
      <c r="B4121" s="719"/>
      <c r="C4121" s="719"/>
      <c r="D4121" s="719"/>
      <c r="E4121" s="719"/>
      <c r="F4121" s="719"/>
      <c r="G4121" s="719"/>
      <c r="H4121" s="130"/>
      <c r="I4121" s="131"/>
      <c r="J4121" s="132">
        <v>0.25</v>
      </c>
      <c r="K4121" s="720">
        <f>M4117*J4121</f>
        <v>14962.5</v>
      </c>
      <c r="L4121" s="721"/>
      <c r="M4121" s="133"/>
    </row>
    <row r="4122" spans="1:13" s="10" customFormat="1" ht="15.75">
      <c r="A4122" s="134" t="s">
        <v>67</v>
      </c>
      <c r="B4122" s="135"/>
      <c r="C4122" s="135"/>
      <c r="D4122" s="135"/>
      <c r="E4122" s="135"/>
      <c r="F4122" s="135"/>
      <c r="G4122" s="135"/>
      <c r="H4122" s="130"/>
      <c r="I4122" s="131"/>
      <c r="J4122" s="132">
        <v>0</v>
      </c>
      <c r="K4122" s="720">
        <f>M4117*J4122</f>
        <v>0</v>
      </c>
      <c r="L4122" s="721"/>
      <c r="M4122" s="133"/>
    </row>
    <row r="4123" spans="1:13" s="10" customFormat="1" thickBot="1">
      <c r="A4123" s="136" t="s">
        <v>68</v>
      </c>
      <c r="B4123" s="137"/>
      <c r="C4123" s="137"/>
      <c r="D4123" s="137"/>
      <c r="E4123" s="137"/>
      <c r="F4123" s="137"/>
      <c r="G4123" s="137"/>
      <c r="H4123" s="138"/>
      <c r="I4123" s="139"/>
      <c r="J4123" s="140">
        <v>0.05</v>
      </c>
      <c r="K4123" s="722">
        <f>M4117*J4123</f>
        <v>2992.5</v>
      </c>
      <c r="L4123" s="723"/>
      <c r="M4123" s="133"/>
    </row>
    <row r="4124" spans="1:13" s="10" customFormat="1" thickBot="1">
      <c r="A4124" s="724" t="s">
        <v>44</v>
      </c>
      <c r="B4124" s="725"/>
      <c r="C4124" s="725"/>
      <c r="D4124" s="725"/>
      <c r="E4124" s="725"/>
      <c r="F4124" s="725"/>
      <c r="G4124" s="725"/>
      <c r="H4124" s="725"/>
      <c r="I4124" s="725"/>
      <c r="J4124" s="725"/>
      <c r="K4124" s="725"/>
      <c r="L4124" s="726"/>
      <c r="M4124" s="141">
        <f>K4121+K4122+K4123</f>
        <v>17955</v>
      </c>
    </row>
    <row r="4125" spans="1:13" s="27" customFormat="1" ht="13.5" thickBot="1">
      <c r="A4125" s="63"/>
      <c r="B4125" s="64"/>
      <c r="C4125" s="64"/>
      <c r="D4125" s="64"/>
      <c r="E4125" s="64"/>
      <c r="F4125" s="64"/>
      <c r="G4125" s="64"/>
      <c r="H4125" s="64"/>
      <c r="I4125" s="64"/>
      <c r="J4125" s="64"/>
      <c r="K4125" s="64"/>
      <c r="L4125" s="64"/>
      <c r="M4125" s="65"/>
    </row>
    <row r="4126" spans="1:13" s="10" customFormat="1" thickBot="1">
      <c r="A4126" s="724" t="s">
        <v>69</v>
      </c>
      <c r="B4126" s="725"/>
      <c r="C4126" s="725"/>
      <c r="D4126" s="725"/>
      <c r="E4126" s="725"/>
      <c r="F4126" s="725"/>
      <c r="G4126" s="725"/>
      <c r="H4126" s="725"/>
      <c r="I4126" s="725"/>
      <c r="J4126" s="725"/>
      <c r="K4126" s="725"/>
      <c r="L4126" s="726"/>
      <c r="M4126" s="142">
        <f>M4117+M4124</f>
        <v>77805</v>
      </c>
    </row>
    <row r="4127" spans="1:13" s="10" customFormat="1" ht="15.75">
      <c r="A4127" s="143"/>
      <c r="B4127" s="144"/>
      <c r="C4127" s="144"/>
      <c r="D4127" s="144"/>
      <c r="E4127" s="144"/>
      <c r="F4127" s="144"/>
      <c r="G4127" s="144"/>
      <c r="H4127" s="144"/>
      <c r="I4127" s="144"/>
      <c r="J4127" s="144"/>
      <c r="K4127" s="144"/>
      <c r="L4127" s="144"/>
      <c r="M4127" s="145"/>
    </row>
    <row r="4128" spans="1:13" s="10" customFormat="1" ht="15.75">
      <c r="A4128" s="146"/>
      <c r="B4128" s="35"/>
      <c r="C4128" s="35"/>
      <c r="D4128" s="35"/>
      <c r="E4128" s="35"/>
      <c r="F4128" s="35"/>
      <c r="G4128" s="35"/>
      <c r="H4128" s="35"/>
      <c r="I4128" s="35"/>
      <c r="J4128" s="35"/>
      <c r="K4128" s="35"/>
      <c r="L4128" s="35"/>
      <c r="M4128" s="37"/>
    </row>
    <row r="4129" spans="1:13" s="10" customFormat="1" ht="15.75">
      <c r="A4129" s="146"/>
      <c r="B4129" s="35"/>
      <c r="C4129" s="35"/>
      <c r="D4129" s="46" t="s">
        <v>70</v>
      </c>
      <c r="E4129" s="46"/>
      <c r="F4129" s="46"/>
      <c r="G4129" s="46"/>
      <c r="H4129" s="46"/>
      <c r="I4129" s="46"/>
      <c r="J4129" s="35"/>
      <c r="K4129" s="35"/>
      <c r="L4129" s="35"/>
      <c r="M4129" s="37"/>
    </row>
    <row r="4130" spans="1:13" s="10" customFormat="1" ht="15.75">
      <c r="A4130" s="146"/>
      <c r="B4130" s="35"/>
      <c r="C4130" s="35"/>
      <c r="D4130" s="35" t="s">
        <v>71</v>
      </c>
      <c r="E4130" s="35"/>
      <c r="F4130" s="35"/>
      <c r="G4130" s="35"/>
      <c r="H4130" s="35"/>
      <c r="I4130" s="35"/>
      <c r="J4130" s="35"/>
      <c r="K4130" s="35"/>
      <c r="L4130" s="35"/>
      <c r="M4130" s="37"/>
    </row>
    <row r="4131" spans="1:13" s="10" customFormat="1" ht="15.75">
      <c r="A4131" s="146"/>
      <c r="B4131" s="35"/>
      <c r="C4131" s="35"/>
      <c r="D4131" s="35" t="s">
        <v>72</v>
      </c>
      <c r="E4131" s="35"/>
      <c r="F4131" s="35"/>
      <c r="G4131" s="35"/>
      <c r="H4131" s="35"/>
      <c r="I4131" s="35"/>
      <c r="J4131" s="35"/>
      <c r="K4131" s="35"/>
      <c r="L4131" s="35"/>
      <c r="M4131" s="37"/>
    </row>
    <row r="4132" spans="1:13" s="10" customFormat="1" ht="15.75">
      <c r="A4132" s="146"/>
      <c r="B4132" s="35"/>
      <c r="C4132" s="35"/>
      <c r="D4132" s="35" t="s">
        <v>73</v>
      </c>
      <c r="E4132" s="35"/>
      <c r="F4132" s="35"/>
      <c r="G4132" s="35"/>
      <c r="H4132" s="35"/>
      <c r="I4132" s="35"/>
      <c r="J4132" s="35"/>
      <c r="K4132" s="35"/>
      <c r="L4132" s="35"/>
      <c r="M4132" s="37"/>
    </row>
    <row r="4133" spans="1:13" s="27" customFormat="1" ht="13.5" thickBot="1">
      <c r="A4133" s="147"/>
      <c r="B4133" s="148"/>
      <c r="C4133" s="148"/>
      <c r="D4133" s="148"/>
      <c r="E4133" s="148" t="s">
        <v>74</v>
      </c>
      <c r="F4133" s="148"/>
      <c r="G4133" s="148"/>
      <c r="H4133" s="148"/>
      <c r="I4133" s="148"/>
      <c r="J4133" s="148"/>
      <c r="K4133" s="148"/>
      <c r="L4133" s="148"/>
      <c r="M4133" s="149"/>
    </row>
    <row r="4134" spans="1:13" s="10" customFormat="1" ht="15.75">
      <c r="A4134" s="150" t="s">
        <v>75</v>
      </c>
      <c r="B4134" s="151"/>
      <c r="C4134" s="151"/>
      <c r="D4134" s="151"/>
      <c r="E4134" s="151"/>
      <c r="F4134" s="151"/>
      <c r="G4134" s="151"/>
      <c r="H4134" s="151"/>
      <c r="I4134" s="151"/>
      <c r="J4134" s="151"/>
      <c r="K4134" s="151"/>
      <c r="L4134" s="151"/>
      <c r="M4134" s="152"/>
    </row>
    <row r="4135" spans="1:13" s="10" customFormat="1" ht="15.75">
      <c r="A4135" s="153"/>
      <c r="B4135" s="154"/>
      <c r="C4135" s="154"/>
      <c r="D4135" s="154"/>
      <c r="E4135" s="154"/>
      <c r="F4135" s="154"/>
      <c r="G4135" s="154"/>
      <c r="H4135" s="154"/>
      <c r="I4135" s="154"/>
      <c r="J4135" s="154"/>
      <c r="K4135" s="154"/>
      <c r="L4135" s="154"/>
      <c r="M4135" s="155"/>
    </row>
    <row r="4136" spans="1:13" s="10" customFormat="1" ht="15.75">
      <c r="A4136" s="153"/>
      <c r="B4136" s="154"/>
      <c r="C4136" s="154"/>
      <c r="D4136" s="154"/>
      <c r="E4136" s="154"/>
      <c r="F4136" s="154"/>
      <c r="G4136" s="154"/>
      <c r="H4136" s="154"/>
      <c r="I4136" s="154"/>
      <c r="J4136" s="154"/>
      <c r="K4136" s="154"/>
      <c r="L4136" s="154"/>
      <c r="M4136" s="155"/>
    </row>
    <row r="4137" spans="1:13" s="10" customFormat="1" ht="15.75">
      <c r="A4137" s="153"/>
      <c r="B4137" s="154"/>
      <c r="C4137" s="154"/>
      <c r="D4137" s="154"/>
      <c r="E4137" s="154"/>
      <c r="F4137" s="154"/>
      <c r="G4137" s="154"/>
      <c r="H4137" s="154"/>
      <c r="I4137" s="154"/>
      <c r="J4137" s="154"/>
      <c r="K4137" s="154"/>
      <c r="L4137" s="154"/>
      <c r="M4137" s="155"/>
    </row>
    <row r="4138" spans="1:13" s="10" customFormat="1" thickBot="1">
      <c r="A4138" s="156"/>
      <c r="B4138" s="157"/>
      <c r="C4138" s="157"/>
      <c r="D4138" s="157"/>
      <c r="E4138" s="157"/>
      <c r="F4138" s="157"/>
      <c r="G4138" s="157"/>
      <c r="H4138" s="157"/>
      <c r="I4138" s="157"/>
      <c r="J4138" s="157"/>
      <c r="K4138" s="157"/>
      <c r="L4138" s="157"/>
      <c r="M4138" s="158"/>
    </row>
    <row r="4139" spans="1:13" s="27" customFormat="1" ht="12.75">
      <c r="A4139" s="147"/>
      <c r="B4139" s="148"/>
      <c r="C4139" s="148"/>
      <c r="D4139" s="148"/>
      <c r="E4139" s="148"/>
      <c r="F4139" s="148"/>
      <c r="G4139" s="148"/>
      <c r="H4139" s="148"/>
      <c r="I4139" s="148"/>
      <c r="J4139" s="148"/>
      <c r="K4139" s="148"/>
      <c r="L4139" s="148"/>
      <c r="M4139" s="149"/>
    </row>
    <row r="4140" spans="1:13" s="10" customFormat="1" ht="15.75">
      <c r="A4140" s="159" t="s">
        <v>76</v>
      </c>
      <c r="B4140" s="55"/>
      <c r="C4140" s="55"/>
      <c r="D4140" s="55"/>
      <c r="E4140" s="55"/>
      <c r="F4140" s="55"/>
      <c r="G4140" s="55"/>
      <c r="H4140" s="55"/>
      <c r="I4140" s="55"/>
      <c r="J4140" s="55"/>
      <c r="K4140" s="55"/>
      <c r="L4140" s="55"/>
      <c r="M4140" s="58"/>
    </row>
    <row r="4141" spans="1:13" s="10" customFormat="1" ht="15.75">
      <c r="A4141" s="708" t="s">
        <v>77</v>
      </c>
      <c r="B4141" s="709"/>
      <c r="C4141" s="709"/>
      <c r="D4141" s="709"/>
      <c r="E4141" s="709"/>
      <c r="F4141" s="709"/>
      <c r="G4141" s="709"/>
      <c r="H4141" s="709"/>
      <c r="I4141" s="709"/>
      <c r="J4141" s="709"/>
      <c r="K4141" s="709"/>
      <c r="L4141" s="709"/>
      <c r="M4141" s="710"/>
    </row>
    <row r="4142" spans="1:13" s="10" customFormat="1" ht="15.75">
      <c r="A4142" s="708"/>
      <c r="B4142" s="709"/>
      <c r="C4142" s="709"/>
      <c r="D4142" s="709"/>
      <c r="E4142" s="709"/>
      <c r="F4142" s="709"/>
      <c r="G4142" s="709"/>
      <c r="H4142" s="709"/>
      <c r="I4142" s="709"/>
      <c r="J4142" s="709"/>
      <c r="K4142" s="709"/>
      <c r="L4142" s="709"/>
      <c r="M4142" s="710"/>
    </row>
    <row r="4143" spans="1:13" s="10" customFormat="1" ht="15.75">
      <c r="A4143" s="711" t="s">
        <v>78</v>
      </c>
      <c r="B4143" s="712"/>
      <c r="C4143" s="712"/>
      <c r="D4143" s="712"/>
      <c r="E4143" s="712"/>
      <c r="F4143" s="712"/>
      <c r="G4143" s="712"/>
      <c r="H4143" s="712"/>
      <c r="I4143" s="712"/>
      <c r="J4143" s="712"/>
      <c r="K4143" s="712"/>
      <c r="L4143" s="712"/>
      <c r="M4143" s="713"/>
    </row>
    <row r="4144" spans="1:13" s="10" customFormat="1" ht="15.75">
      <c r="A4144" s="711"/>
      <c r="B4144" s="712"/>
      <c r="C4144" s="712"/>
      <c r="D4144" s="712"/>
      <c r="E4144" s="712"/>
      <c r="F4144" s="712"/>
      <c r="G4144" s="712"/>
      <c r="H4144" s="712"/>
      <c r="I4144" s="712"/>
      <c r="J4144" s="712"/>
      <c r="K4144" s="712"/>
      <c r="L4144" s="712"/>
      <c r="M4144" s="713"/>
    </row>
    <row r="4145" spans="1:13" s="10" customFormat="1" ht="15.75">
      <c r="A4145" s="178"/>
      <c r="B4145" s="179"/>
      <c r="C4145" s="179"/>
      <c r="D4145" s="179"/>
      <c r="E4145" s="179"/>
      <c r="F4145" s="179"/>
      <c r="G4145" s="179"/>
      <c r="H4145" s="179"/>
      <c r="I4145" s="179"/>
      <c r="J4145" s="179"/>
      <c r="K4145" s="179"/>
      <c r="L4145" s="179"/>
      <c r="M4145" s="180"/>
    </row>
    <row r="4146" spans="1:13" s="10" customFormat="1" ht="15.75">
      <c r="A4146" s="159"/>
      <c r="B4146" s="55"/>
      <c r="C4146" s="55"/>
      <c r="D4146" s="55"/>
      <c r="E4146" s="55"/>
      <c r="F4146" s="55"/>
      <c r="G4146" s="55"/>
      <c r="H4146" s="55"/>
      <c r="I4146" s="55"/>
      <c r="J4146" s="55"/>
      <c r="K4146" s="55"/>
      <c r="L4146" s="55"/>
      <c r="M4146" s="58"/>
    </row>
    <row r="4147" spans="1:13" s="10" customFormat="1" ht="15.75">
      <c r="A4147" s="146"/>
      <c r="B4147" s="35"/>
      <c r="C4147" s="35"/>
      <c r="D4147" s="35" t="s">
        <v>70</v>
      </c>
      <c r="E4147" s="46"/>
      <c r="F4147" s="46"/>
      <c r="G4147" s="35"/>
      <c r="H4147" s="35"/>
      <c r="I4147" s="35"/>
      <c r="J4147" s="35"/>
      <c r="K4147" s="35"/>
      <c r="L4147" s="35"/>
      <c r="M4147" s="37"/>
    </row>
    <row r="4148" spans="1:13" s="10" customFormat="1" ht="15.75">
      <c r="A4148" s="146"/>
      <c r="B4148" s="35"/>
      <c r="C4148" s="35"/>
      <c r="D4148" s="160" t="s">
        <v>71</v>
      </c>
      <c r="E4148" s="35"/>
      <c r="F4148" s="35"/>
      <c r="G4148" s="160"/>
      <c r="H4148" s="160"/>
      <c r="I4148" s="160"/>
      <c r="J4148" s="35"/>
      <c r="K4148" s="35"/>
      <c r="L4148" s="35"/>
      <c r="M4148" s="37"/>
    </row>
    <row r="4149" spans="1:13" s="10" customFormat="1" ht="15.75">
      <c r="A4149" s="146"/>
      <c r="B4149" s="35"/>
      <c r="C4149" s="35"/>
      <c r="D4149" s="161" t="s">
        <v>79</v>
      </c>
      <c r="E4149" s="35"/>
      <c r="F4149" s="35"/>
      <c r="G4149" s="161"/>
      <c r="H4149" s="161"/>
      <c r="I4149" s="161"/>
      <c r="J4149" s="35"/>
      <c r="K4149" s="35"/>
      <c r="L4149" s="35"/>
      <c r="M4149" s="37"/>
    </row>
    <row r="4150" spans="1:13" s="10" customFormat="1" ht="15.75">
      <c r="A4150" s="162"/>
      <c r="B4150" s="55"/>
      <c r="C4150" s="55"/>
      <c r="D4150" s="35" t="s">
        <v>73</v>
      </c>
      <c r="E4150" s="35"/>
      <c r="F4150" s="35"/>
      <c r="G4150" s="35"/>
      <c r="H4150" s="35"/>
      <c r="I4150" s="35"/>
      <c r="J4150" s="55"/>
      <c r="K4150" s="55"/>
      <c r="L4150" s="55"/>
      <c r="M4150" s="58"/>
    </row>
    <row r="4151" spans="1:13" s="27" customFormat="1" ht="12.75">
      <c r="A4151" s="163"/>
      <c r="B4151" s="50"/>
      <c r="C4151" s="50"/>
      <c r="D4151" s="50"/>
      <c r="E4151" s="148"/>
      <c r="F4151" s="148"/>
      <c r="G4151" s="148"/>
      <c r="H4151" s="148"/>
      <c r="I4151" s="148"/>
      <c r="J4151" s="50"/>
      <c r="K4151" s="50"/>
      <c r="L4151" s="50"/>
      <c r="M4151" s="51"/>
    </row>
    <row r="4152" spans="1:13" s="167" customFormat="1" ht="12.75">
      <c r="A4152" s="164" t="s">
        <v>80</v>
      </c>
      <c r="B4152" s="165"/>
      <c r="C4152" s="165"/>
      <c r="D4152" s="166"/>
      <c r="E4152" s="166"/>
      <c r="F4152" s="166"/>
      <c r="G4152" s="166"/>
      <c r="H4152" s="166"/>
      <c r="I4152" s="714"/>
      <c r="J4152" s="714"/>
      <c r="K4152" s="714"/>
      <c r="L4152" s="714"/>
      <c r="M4152" s="715"/>
    </row>
    <row r="4153" spans="1:13" s="167" customFormat="1" ht="13.5" thickBot="1">
      <c r="A4153" s="168" t="s">
        <v>81</v>
      </c>
      <c r="B4153" s="169"/>
      <c r="C4153" s="169"/>
      <c r="D4153" s="170"/>
      <c r="E4153" s="170"/>
      <c r="F4153" s="170"/>
      <c r="G4153" s="170"/>
      <c r="H4153" s="170"/>
      <c r="I4153" s="716"/>
      <c r="J4153" s="716"/>
      <c r="K4153" s="716"/>
      <c r="L4153" s="716"/>
      <c r="M4153" s="717"/>
    </row>
    <row r="4154" spans="1:13">
      <c r="A4154" s="803"/>
      <c r="B4154" s="804"/>
      <c r="C4154" s="809"/>
      <c r="D4154" s="809"/>
      <c r="E4154" s="809"/>
      <c r="F4154" s="809"/>
      <c r="G4154" s="809"/>
      <c r="H4154" s="809"/>
      <c r="I4154" s="810"/>
      <c r="J4154" s="811" t="s">
        <v>7</v>
      </c>
      <c r="K4154" s="813"/>
      <c r="L4154" s="814"/>
      <c r="M4154" s="815"/>
    </row>
    <row r="4155" spans="1:13">
      <c r="A4155" s="805"/>
      <c r="B4155" s="806"/>
      <c r="C4155" s="819" t="s">
        <v>8</v>
      </c>
      <c r="D4155" s="819"/>
      <c r="E4155" s="819"/>
      <c r="F4155" s="819"/>
      <c r="G4155" s="819"/>
      <c r="H4155" s="819"/>
      <c r="I4155" s="820"/>
      <c r="J4155" s="812"/>
      <c r="K4155" s="816"/>
      <c r="L4155" s="817"/>
      <c r="M4155" s="818"/>
    </row>
    <row r="4156" spans="1:13">
      <c r="A4156" s="805"/>
      <c r="B4156" s="806"/>
      <c r="C4156" s="819" t="s">
        <v>0</v>
      </c>
      <c r="D4156" s="819"/>
      <c r="E4156" s="819"/>
      <c r="F4156" s="819"/>
      <c r="G4156" s="819"/>
      <c r="H4156" s="819"/>
      <c r="I4156" s="820"/>
      <c r="J4156" s="821" t="s">
        <v>9</v>
      </c>
      <c r="K4156" s="833"/>
      <c r="L4156" s="834"/>
      <c r="M4156" s="835"/>
    </row>
    <row r="4157" spans="1:13">
      <c r="A4157" s="805"/>
      <c r="B4157" s="806"/>
      <c r="C4157" s="819" t="s">
        <v>10</v>
      </c>
      <c r="D4157" s="819"/>
      <c r="E4157" s="819"/>
      <c r="F4157" s="819"/>
      <c r="G4157" s="819"/>
      <c r="H4157" s="819"/>
      <c r="I4157" s="820"/>
      <c r="J4157" s="822"/>
      <c r="K4157" s="836"/>
      <c r="L4157" s="837"/>
      <c r="M4157" s="838"/>
    </row>
    <row r="4158" spans="1:13">
      <c r="A4158" s="805"/>
      <c r="B4158" s="806"/>
      <c r="C4158" s="819" t="s">
        <v>11</v>
      </c>
      <c r="D4158" s="819"/>
      <c r="E4158" s="819"/>
      <c r="F4158" s="819"/>
      <c r="G4158" s="819"/>
      <c r="H4158" s="819"/>
      <c r="I4158" s="820"/>
      <c r="J4158" s="821" t="s">
        <v>12</v>
      </c>
      <c r="K4158" s="840"/>
      <c r="L4158" s="840" t="s">
        <v>13</v>
      </c>
      <c r="M4158" s="842"/>
    </row>
    <row r="4159" spans="1:13" ht="17.25" thickBot="1">
      <c r="A4159" s="807"/>
      <c r="B4159" s="808"/>
      <c r="C4159" s="2"/>
      <c r="D4159" s="2"/>
      <c r="E4159" s="2"/>
      <c r="F4159" s="2"/>
      <c r="G4159" s="2"/>
      <c r="H4159" s="2"/>
      <c r="I4159" s="3"/>
      <c r="J4159" s="839"/>
      <c r="K4159" s="841"/>
      <c r="L4159" s="841"/>
      <c r="M4159" s="843"/>
    </row>
    <row r="4160" spans="1:13" s="10" customFormat="1" ht="15.75">
      <c r="A4160" s="4"/>
      <c r="B4160" s="5"/>
      <c r="C4160" s="5"/>
      <c r="D4160" s="5"/>
      <c r="E4160" s="5"/>
      <c r="F4160" s="5"/>
      <c r="G4160" s="6"/>
      <c r="H4160" s="5"/>
      <c r="I4160" s="5"/>
      <c r="J4160" s="7" t="s">
        <v>14</v>
      </c>
      <c r="K4160" s="8"/>
      <c r="L4160" s="8"/>
      <c r="M4160" s="9"/>
    </row>
    <row r="4161" spans="1:13" s="10" customFormat="1" ht="15.75">
      <c r="A4161" s="11"/>
      <c r="B4161" s="12"/>
      <c r="C4161" s="12"/>
      <c r="D4161" s="12"/>
      <c r="E4161" s="12"/>
      <c r="F4161" s="12"/>
      <c r="G4161" s="13"/>
      <c r="H4161" s="12"/>
      <c r="I4161" s="12"/>
      <c r="J4161" s="14"/>
      <c r="K4161" s="15" t="s">
        <v>15</v>
      </c>
      <c r="L4161" s="15" t="s">
        <v>16</v>
      </c>
      <c r="M4161" s="16" t="s">
        <v>17</v>
      </c>
    </row>
    <row r="4162" spans="1:13" s="10" customFormat="1" ht="15.75">
      <c r="A4162" s="823" t="s">
        <v>18</v>
      </c>
      <c r="B4162" s="824"/>
      <c r="C4162" s="824"/>
      <c r="D4162" s="824"/>
      <c r="E4162" s="12" t="s">
        <v>19</v>
      </c>
      <c r="F4162" s="12"/>
      <c r="G4162" s="17"/>
      <c r="H4162" s="825" t="s">
        <v>20</v>
      </c>
      <c r="I4162" s="825"/>
      <c r="J4162" s="18" t="s">
        <v>19</v>
      </c>
      <c r="K4162" s="15"/>
      <c r="L4162" s="15"/>
      <c r="M4162" s="16"/>
    </row>
    <row r="4163" spans="1:13" s="10" customFormat="1" ht="15.75">
      <c r="A4163" s="19" t="s">
        <v>21</v>
      </c>
      <c r="B4163" s="20"/>
      <c r="C4163" s="826"/>
      <c r="D4163" s="826"/>
      <c r="E4163" s="187"/>
      <c r="F4163" s="21"/>
      <c r="G4163" s="20"/>
      <c r="H4163" s="17"/>
      <c r="I4163" s="22" t="s">
        <v>22</v>
      </c>
      <c r="J4163" s="23"/>
      <c r="K4163" s="187"/>
      <c r="L4163" s="187"/>
      <c r="M4163" s="24"/>
    </row>
    <row r="4164" spans="1:13" s="27" customFormat="1" ht="13.5" thickBot="1">
      <c r="A4164" s="25"/>
      <c r="B4164" s="26"/>
      <c r="C4164" s="188"/>
      <c r="D4164" s="188"/>
      <c r="E4164" s="188"/>
      <c r="F4164" s="188"/>
      <c r="G4164" s="26"/>
      <c r="H4164" s="188"/>
      <c r="I4164" s="26"/>
      <c r="J4164" s="188"/>
      <c r="K4164" s="827"/>
      <c r="L4164" s="827"/>
      <c r="M4164" s="828"/>
    </row>
    <row r="4165" spans="1:13" s="27" customFormat="1" ht="12.75">
      <c r="A4165" s="28"/>
      <c r="B4165" s="29"/>
      <c r="C4165" s="29"/>
      <c r="D4165" s="29"/>
      <c r="E4165" s="29"/>
      <c r="F4165" s="29"/>
      <c r="G4165" s="29"/>
      <c r="H4165" s="29"/>
      <c r="I4165" s="29"/>
      <c r="J4165" s="29"/>
      <c r="K4165" s="29"/>
      <c r="L4165" s="29"/>
      <c r="M4165" s="30"/>
    </row>
    <row r="4166" spans="1:13" s="10" customFormat="1" ht="15.75">
      <c r="A4166" s="31" t="s">
        <v>23</v>
      </c>
      <c r="B4166" s="32"/>
      <c r="C4166" s="33" t="s">
        <v>13</v>
      </c>
      <c r="D4166" s="34"/>
      <c r="E4166" s="35"/>
      <c r="F4166" s="35"/>
      <c r="G4166" s="36"/>
      <c r="H4166" s="36"/>
      <c r="I4166" s="36"/>
      <c r="J4166" s="36"/>
      <c r="K4166" s="36"/>
      <c r="L4166" s="36"/>
      <c r="M4166" s="37"/>
    </row>
    <row r="4167" spans="1:13" s="10" customFormat="1" ht="15.75">
      <c r="A4167" s="38" t="s">
        <v>24</v>
      </c>
      <c r="B4167" s="39"/>
      <c r="C4167" s="829" t="e">
        <f>+C4066</f>
        <v>#REF!</v>
      </c>
      <c r="D4167" s="829"/>
      <c r="E4167" s="829"/>
      <c r="F4167" s="829"/>
      <c r="G4167" s="829"/>
      <c r="H4167" s="829"/>
      <c r="I4167" s="829"/>
      <c r="J4167" s="829"/>
      <c r="K4167" s="829"/>
      <c r="L4167" s="829"/>
      <c r="M4167" s="830"/>
    </row>
    <row r="4168" spans="1:13" s="10" customFormat="1" ht="15.75">
      <c r="A4168" s="38"/>
      <c r="B4168" s="39"/>
      <c r="C4168" s="829"/>
      <c r="D4168" s="829"/>
      <c r="E4168" s="829"/>
      <c r="F4168" s="829"/>
      <c r="G4168" s="829"/>
      <c r="H4168" s="829"/>
      <c r="I4168" s="829"/>
      <c r="J4168" s="829"/>
      <c r="K4168" s="829"/>
      <c r="L4168" s="829"/>
      <c r="M4168" s="830"/>
    </row>
    <row r="4169" spans="1:13" s="27" customFormat="1" ht="12.75">
      <c r="A4169" s="40"/>
      <c r="B4169" s="41"/>
      <c r="C4169" s="42"/>
      <c r="D4169" s="42"/>
      <c r="E4169" s="42"/>
      <c r="F4169" s="42"/>
      <c r="G4169" s="42"/>
      <c r="H4169" s="42"/>
      <c r="I4169" s="42"/>
      <c r="J4169" s="42"/>
      <c r="K4169" s="42"/>
      <c r="L4169" s="42"/>
      <c r="M4169" s="43"/>
    </row>
    <row r="4170" spans="1:13" s="10" customFormat="1" ht="15.75">
      <c r="A4170" s="38" t="s">
        <v>25</v>
      </c>
      <c r="B4170" s="44"/>
      <c r="C4170" s="45"/>
      <c r="D4170" s="45"/>
      <c r="E4170" s="45"/>
      <c r="F4170" s="45"/>
      <c r="G4170" s="45"/>
      <c r="H4170" s="46"/>
      <c r="I4170" s="33" t="s">
        <v>26</v>
      </c>
      <c r="J4170" s="45"/>
      <c r="K4170" s="45"/>
      <c r="L4170" s="45"/>
      <c r="M4170" s="47"/>
    </row>
    <row r="4171" spans="1:13" s="27" customFormat="1" ht="12.75">
      <c r="A4171" s="40"/>
      <c r="B4171" s="41"/>
      <c r="C4171" s="42"/>
      <c r="D4171" s="42"/>
      <c r="E4171" s="42"/>
      <c r="F4171" s="42"/>
      <c r="G4171" s="42"/>
      <c r="H4171" s="42"/>
      <c r="I4171" s="42"/>
      <c r="J4171" s="42"/>
      <c r="K4171" s="42"/>
      <c r="L4171" s="42"/>
      <c r="M4171" s="43"/>
    </row>
    <row r="4172" spans="1:13" s="10" customFormat="1" ht="15.75">
      <c r="A4172" s="38" t="s">
        <v>27</v>
      </c>
      <c r="B4172" s="44"/>
      <c r="C4172" s="48"/>
      <c r="D4172" s="48"/>
      <c r="E4172" s="48"/>
      <c r="F4172" s="48"/>
      <c r="G4172" s="48"/>
      <c r="H4172" s="48"/>
      <c r="I4172" s="48"/>
      <c r="J4172" s="48"/>
      <c r="K4172" s="48"/>
      <c r="L4172" s="48"/>
      <c r="M4172" s="49"/>
    </row>
    <row r="4173" spans="1:13" s="27" customFormat="1" ht="12.75">
      <c r="A4173" s="40"/>
      <c r="B4173" s="41"/>
      <c r="C4173" s="50"/>
      <c r="D4173" s="50"/>
      <c r="E4173" s="50"/>
      <c r="F4173" s="50"/>
      <c r="G4173" s="50"/>
      <c r="H4173" s="50"/>
      <c r="I4173" s="50"/>
      <c r="J4173" s="50"/>
      <c r="K4173" s="50"/>
      <c r="L4173" s="50"/>
      <c r="M4173" s="51"/>
    </row>
    <row r="4174" spans="1:13" s="10" customFormat="1" ht="15.75">
      <c r="A4174" s="38" t="s">
        <v>28</v>
      </c>
      <c r="B4174" s="44"/>
      <c r="C4174" s="48"/>
      <c r="D4174" s="48"/>
      <c r="E4174" s="48"/>
      <c r="F4174" s="48"/>
      <c r="G4174" s="48"/>
      <c r="H4174" s="48"/>
      <c r="I4174" s="48"/>
      <c r="J4174" s="52" t="s">
        <v>29</v>
      </c>
      <c r="K4174" s="53"/>
      <c r="L4174" s="52" t="s">
        <v>13</v>
      </c>
      <c r="M4174" s="54"/>
    </row>
    <row r="4175" spans="1:13" s="27" customFormat="1" ht="12.75">
      <c r="A4175" s="40"/>
      <c r="B4175" s="41"/>
      <c r="C4175" s="50"/>
      <c r="D4175" s="50"/>
      <c r="E4175" s="50"/>
      <c r="F4175" s="50"/>
      <c r="G4175" s="50"/>
      <c r="H4175" s="50"/>
      <c r="I4175" s="50"/>
      <c r="J4175" s="50"/>
      <c r="K4175" s="50"/>
      <c r="L4175" s="50"/>
      <c r="M4175" s="51"/>
    </row>
    <row r="4176" spans="1:13" s="10" customFormat="1" ht="15.75">
      <c r="A4176" s="38" t="s">
        <v>30</v>
      </c>
      <c r="B4176" s="39"/>
      <c r="C4176" s="55"/>
      <c r="D4176" s="55"/>
      <c r="E4176" s="56"/>
      <c r="F4176" s="57"/>
      <c r="G4176" s="46"/>
      <c r="H4176" s="48"/>
      <c r="I4176" s="48"/>
      <c r="J4176" s="35"/>
      <c r="K4176" s="55"/>
      <c r="L4176" s="55"/>
      <c r="M4176" s="58"/>
    </row>
    <row r="4177" spans="1:13" s="10" customFormat="1" ht="15.75">
      <c r="A4177" s="59"/>
      <c r="B4177" s="60"/>
      <c r="C4177" s="189"/>
      <c r="D4177" s="189"/>
      <c r="E4177" s="831" t="s">
        <v>31</v>
      </c>
      <c r="F4177" s="832"/>
      <c r="G4177" s="832"/>
      <c r="H4177" s="189" t="s">
        <v>16</v>
      </c>
      <c r="I4177" s="189" t="s">
        <v>17</v>
      </c>
      <c r="J4177" s="61"/>
      <c r="K4177" s="189"/>
      <c r="L4177" s="189"/>
      <c r="M4177" s="62"/>
    </row>
    <row r="4178" spans="1:13" s="10" customFormat="1" ht="15.75">
      <c r="A4178" s="786" t="s">
        <v>32</v>
      </c>
      <c r="B4178" s="787"/>
      <c r="C4178" s="787"/>
      <c r="D4178" s="787"/>
      <c r="E4178" s="787"/>
      <c r="F4178" s="787"/>
      <c r="G4178" s="787"/>
      <c r="H4178" s="787"/>
      <c r="I4178" s="787"/>
      <c r="J4178" s="787"/>
      <c r="K4178" s="787"/>
      <c r="L4178" s="787"/>
      <c r="M4178" s="788"/>
    </row>
    <row r="4179" spans="1:13" s="27" customFormat="1" ht="13.5" thickBot="1">
      <c r="A4179" s="63"/>
      <c r="B4179" s="64"/>
      <c r="C4179" s="64"/>
      <c r="D4179" s="64"/>
      <c r="E4179" s="64"/>
      <c r="F4179" s="64"/>
      <c r="G4179" s="64"/>
      <c r="H4179" s="64"/>
      <c r="I4179" s="64"/>
      <c r="J4179" s="64"/>
      <c r="K4179" s="64"/>
      <c r="L4179" s="64"/>
      <c r="M4179" s="65"/>
    </row>
    <row r="4180" spans="1:13" s="10" customFormat="1" ht="32.25" thickBot="1">
      <c r="A4180" s="66" t="s">
        <v>1</v>
      </c>
      <c r="B4180" s="789" t="s">
        <v>33</v>
      </c>
      <c r="C4180" s="790"/>
      <c r="D4180" s="790"/>
      <c r="E4180" s="790"/>
      <c r="F4180" s="790"/>
      <c r="G4180" s="790"/>
      <c r="H4180" s="790"/>
      <c r="I4180" s="67"/>
      <c r="J4180" s="68" t="s">
        <v>34</v>
      </c>
      <c r="K4180" s="791" t="s">
        <v>35</v>
      </c>
      <c r="L4180" s="792"/>
      <c r="M4180" s="66" t="s">
        <v>36</v>
      </c>
    </row>
    <row r="4181" spans="1:13" s="10" customFormat="1" ht="33" customHeight="1" thickBot="1">
      <c r="A4181" s="69"/>
      <c r="B4181" s="793" t="e">
        <f>+#REF!</f>
        <v>#REF!</v>
      </c>
      <c r="C4181" s="794"/>
      <c r="D4181" s="794"/>
      <c r="E4181" s="794"/>
      <c r="F4181" s="794"/>
      <c r="G4181" s="794"/>
      <c r="H4181" s="794"/>
      <c r="I4181" s="795"/>
      <c r="J4181" s="70"/>
      <c r="K4181" s="796" t="e">
        <f>+#REF!</f>
        <v>#REF!</v>
      </c>
      <c r="L4181" s="797"/>
      <c r="M4181" s="71" t="e">
        <f>+#REF!</f>
        <v>#REF!</v>
      </c>
    </row>
    <row r="4182" spans="1:13" s="10" customFormat="1" ht="15.75">
      <c r="A4182" s="72"/>
      <c r="B4182" s="73"/>
      <c r="C4182" s="73"/>
      <c r="D4182" s="73"/>
      <c r="E4182" s="73"/>
      <c r="F4182" s="73"/>
      <c r="G4182" s="73"/>
      <c r="H4182" s="73"/>
      <c r="I4182" s="73"/>
      <c r="J4182" s="73"/>
      <c r="K4182" s="73"/>
      <c r="L4182" s="73"/>
      <c r="M4182" s="74"/>
    </row>
    <row r="4183" spans="1:13" s="10" customFormat="1" thickBot="1">
      <c r="A4183" s="75" t="s">
        <v>37</v>
      </c>
      <c r="B4183" s="76"/>
      <c r="C4183" s="76"/>
      <c r="D4183" s="76"/>
      <c r="E4183" s="76"/>
      <c r="F4183" s="76"/>
      <c r="G4183" s="76"/>
      <c r="H4183" s="76"/>
      <c r="I4183" s="76"/>
      <c r="J4183" s="76"/>
      <c r="K4183" s="76"/>
      <c r="L4183" s="76"/>
      <c r="M4183" s="77"/>
    </row>
    <row r="4184" spans="1:13" s="10" customFormat="1" thickBot="1">
      <c r="A4184" s="798" t="s">
        <v>33</v>
      </c>
      <c r="B4184" s="799"/>
      <c r="C4184" s="799"/>
      <c r="D4184" s="799"/>
      <c r="E4184" s="799"/>
      <c r="F4184" s="799"/>
      <c r="G4184" s="800"/>
      <c r="H4184" s="801" t="s">
        <v>38</v>
      </c>
      <c r="I4184" s="800"/>
      <c r="J4184" s="78" t="s">
        <v>39</v>
      </c>
      <c r="K4184" s="801" t="s">
        <v>40</v>
      </c>
      <c r="L4184" s="800"/>
      <c r="M4184" s="79" t="s">
        <v>41</v>
      </c>
    </row>
    <row r="4185" spans="1:13" s="10" customFormat="1" ht="15.75">
      <c r="A4185" s="779"/>
      <c r="B4185" s="780"/>
      <c r="C4185" s="780"/>
      <c r="D4185" s="780"/>
      <c r="E4185" s="780"/>
      <c r="F4185" s="780"/>
      <c r="G4185" s="781"/>
      <c r="H4185" s="782"/>
      <c r="I4185" s="783"/>
      <c r="J4185" s="80"/>
      <c r="K4185" s="784"/>
      <c r="L4185" s="785"/>
      <c r="M4185" s="81">
        <f t="shared" ref="M4185:M4190" si="50">+J4185*K4185</f>
        <v>0</v>
      </c>
    </row>
    <row r="4186" spans="1:13" s="10" customFormat="1" ht="15.75">
      <c r="A4186" s="770"/>
      <c r="B4186" s="771"/>
      <c r="C4186" s="771"/>
      <c r="D4186" s="771"/>
      <c r="E4186" s="771"/>
      <c r="F4186" s="771"/>
      <c r="G4186" s="772"/>
      <c r="H4186" s="768"/>
      <c r="I4186" s="768"/>
      <c r="J4186" s="80"/>
      <c r="K4186" s="769"/>
      <c r="L4186" s="769"/>
      <c r="M4186" s="81">
        <f t="shared" si="50"/>
        <v>0</v>
      </c>
    </row>
    <row r="4187" spans="1:13" s="10" customFormat="1" ht="15.75">
      <c r="A4187" s="770"/>
      <c r="B4187" s="771"/>
      <c r="C4187" s="771"/>
      <c r="D4187" s="771"/>
      <c r="E4187" s="771"/>
      <c r="F4187" s="771"/>
      <c r="G4187" s="772"/>
      <c r="H4187" s="768"/>
      <c r="I4187" s="768"/>
      <c r="J4187" s="80"/>
      <c r="K4187" s="769"/>
      <c r="L4187" s="769"/>
      <c r="M4187" s="81">
        <f t="shared" si="50"/>
        <v>0</v>
      </c>
    </row>
    <row r="4188" spans="1:13" s="10" customFormat="1" ht="15.75">
      <c r="A4188" s="770"/>
      <c r="B4188" s="771"/>
      <c r="C4188" s="771"/>
      <c r="D4188" s="771"/>
      <c r="E4188" s="771"/>
      <c r="F4188" s="771"/>
      <c r="G4188" s="772"/>
      <c r="H4188" s="768"/>
      <c r="I4188" s="768"/>
      <c r="J4188" s="82"/>
      <c r="K4188" s="769"/>
      <c r="L4188" s="769"/>
      <c r="M4188" s="81">
        <f t="shared" si="50"/>
        <v>0</v>
      </c>
    </row>
    <row r="4189" spans="1:13" s="10" customFormat="1" ht="15.75">
      <c r="A4189" s="770"/>
      <c r="B4189" s="771"/>
      <c r="C4189" s="771"/>
      <c r="D4189" s="802"/>
      <c r="E4189" s="771"/>
      <c r="F4189" s="771"/>
      <c r="G4189" s="772"/>
      <c r="H4189" s="768"/>
      <c r="I4189" s="768"/>
      <c r="J4189" s="82"/>
      <c r="K4189" s="769"/>
      <c r="L4189" s="769"/>
      <c r="M4189" s="81">
        <f t="shared" si="50"/>
        <v>0</v>
      </c>
    </row>
    <row r="4190" spans="1:13" s="10" customFormat="1" ht="15.75">
      <c r="A4190" s="766"/>
      <c r="B4190" s="767"/>
      <c r="C4190" s="767"/>
      <c r="D4190" s="83"/>
      <c r="E4190" s="84"/>
      <c r="F4190" s="84"/>
      <c r="G4190" s="85"/>
      <c r="H4190" s="768"/>
      <c r="I4190" s="768"/>
      <c r="J4190" s="86"/>
      <c r="K4190" s="769"/>
      <c r="L4190" s="769"/>
      <c r="M4190" s="81">
        <f t="shared" si="50"/>
        <v>0</v>
      </c>
    </row>
    <row r="4191" spans="1:13" s="10" customFormat="1" thickBot="1">
      <c r="A4191" s="770" t="s">
        <v>43</v>
      </c>
      <c r="B4191" s="771"/>
      <c r="C4191" s="771"/>
      <c r="D4191" s="771"/>
      <c r="E4191" s="771"/>
      <c r="F4191" s="771"/>
      <c r="G4191" s="772"/>
      <c r="H4191" s="773"/>
      <c r="I4191" s="774"/>
      <c r="J4191" s="87"/>
      <c r="K4191" s="775">
        <v>0.05</v>
      </c>
      <c r="L4191" s="776"/>
      <c r="M4191" s="88">
        <f>M4216*K4191</f>
        <v>1831.9047330625538</v>
      </c>
    </row>
    <row r="4192" spans="1:13" s="10" customFormat="1" thickBot="1">
      <c r="A4192" s="724" t="s">
        <v>44</v>
      </c>
      <c r="B4192" s="725"/>
      <c r="C4192" s="725"/>
      <c r="D4192" s="725"/>
      <c r="E4192" s="725"/>
      <c r="F4192" s="725"/>
      <c r="G4192" s="725"/>
      <c r="H4192" s="725"/>
      <c r="I4192" s="725"/>
      <c r="J4192" s="725"/>
      <c r="K4192" s="725"/>
      <c r="L4192" s="726"/>
      <c r="M4192" s="173">
        <f>SUM(M4185:M4191)</f>
        <v>1831.9047330625538</v>
      </c>
    </row>
    <row r="4193" spans="1:13" s="27" customFormat="1" ht="12.75">
      <c r="A4193" s="90"/>
      <c r="B4193" s="64"/>
      <c r="C4193" s="64"/>
      <c r="D4193" s="64"/>
      <c r="E4193" s="64"/>
      <c r="F4193" s="64"/>
      <c r="G4193" s="64"/>
      <c r="H4193" s="64"/>
      <c r="I4193" s="64"/>
      <c r="J4193" s="64"/>
      <c r="K4193" s="64"/>
      <c r="L4193" s="64"/>
      <c r="M4193" s="65"/>
    </row>
    <row r="4194" spans="1:13" s="10" customFormat="1" thickBot="1">
      <c r="A4194" s="91" t="s">
        <v>45</v>
      </c>
      <c r="B4194" s="92"/>
      <c r="C4194" s="92"/>
      <c r="D4194" s="92"/>
      <c r="E4194" s="92"/>
      <c r="F4194" s="92"/>
      <c r="G4194" s="92"/>
      <c r="H4194" s="92"/>
      <c r="I4194" s="92"/>
      <c r="J4194" s="92"/>
      <c r="K4194" s="92"/>
      <c r="L4194" s="92"/>
      <c r="M4194" s="93"/>
    </row>
    <row r="4195" spans="1:13" s="10" customFormat="1" ht="15.75">
      <c r="A4195" s="752" t="s">
        <v>33</v>
      </c>
      <c r="B4195" s="753"/>
      <c r="C4195" s="753"/>
      <c r="D4195" s="753"/>
      <c r="E4195" s="753"/>
      <c r="F4195" s="753"/>
      <c r="G4195" s="753"/>
      <c r="H4195" s="777"/>
      <c r="I4195" s="185" t="s">
        <v>35</v>
      </c>
      <c r="J4195" s="94" t="s">
        <v>36</v>
      </c>
      <c r="K4195" s="778" t="s">
        <v>46</v>
      </c>
      <c r="L4195" s="777"/>
      <c r="M4195" s="95" t="s">
        <v>41</v>
      </c>
    </row>
    <row r="4196" spans="1:13" s="10" customFormat="1" ht="15.75">
      <c r="A4196" s="738" t="s">
        <v>182</v>
      </c>
      <c r="B4196" s="739"/>
      <c r="C4196" s="739"/>
      <c r="D4196" s="739"/>
      <c r="E4196" s="739"/>
      <c r="F4196" s="739"/>
      <c r="G4196" s="739"/>
      <c r="H4196" s="740"/>
      <c r="I4196" s="53" t="s">
        <v>103</v>
      </c>
      <c r="J4196" s="98">
        <v>1</v>
      </c>
      <c r="K4196" s="741">
        <v>268880.00060568639</v>
      </c>
      <c r="L4196" s="742"/>
      <c r="M4196" s="171">
        <f>+J4196*K4196</f>
        <v>268880.00060568639</v>
      </c>
    </row>
    <row r="4197" spans="1:13" s="10" customFormat="1" ht="15.75">
      <c r="A4197" s="738" t="s">
        <v>112</v>
      </c>
      <c r="B4197" s="739"/>
      <c r="C4197" s="739"/>
      <c r="D4197" s="739"/>
      <c r="E4197" s="739"/>
      <c r="F4197" s="739"/>
      <c r="G4197" s="739"/>
      <c r="H4197" s="740"/>
      <c r="I4197" s="53" t="s">
        <v>113</v>
      </c>
      <c r="J4197" s="98">
        <v>1</v>
      </c>
      <c r="K4197" s="741">
        <v>9500</v>
      </c>
      <c r="L4197" s="742"/>
      <c r="M4197" s="171">
        <f>+J4197*K4197</f>
        <v>9500</v>
      </c>
    </row>
    <row r="4198" spans="1:13" s="10" customFormat="1" ht="15.75">
      <c r="A4198" s="738" t="s">
        <v>114</v>
      </c>
      <c r="B4198" s="739"/>
      <c r="C4198" s="739"/>
      <c r="D4198" s="739"/>
      <c r="E4198" s="739"/>
      <c r="F4198" s="739"/>
      <c r="G4198" s="739"/>
      <c r="H4198" s="740"/>
      <c r="I4198" s="53" t="s">
        <v>5</v>
      </c>
      <c r="J4198" s="98">
        <v>3</v>
      </c>
      <c r="K4198" s="741">
        <v>1050</v>
      </c>
      <c r="L4198" s="742"/>
      <c r="M4198" s="171">
        <f>+J4198*K4198</f>
        <v>3150</v>
      </c>
    </row>
    <row r="4199" spans="1:13" s="10" customFormat="1" ht="15.75">
      <c r="A4199" s="738"/>
      <c r="B4199" s="739"/>
      <c r="C4199" s="739"/>
      <c r="D4199" s="739"/>
      <c r="E4199" s="739"/>
      <c r="F4199" s="739"/>
      <c r="G4199" s="739"/>
      <c r="H4199" s="740"/>
      <c r="I4199" s="53"/>
      <c r="J4199" s="98"/>
      <c r="K4199" s="741"/>
      <c r="L4199" s="742"/>
      <c r="M4199" s="171">
        <f>+J4199*K4199</f>
        <v>0</v>
      </c>
    </row>
    <row r="4200" spans="1:13" s="10" customFormat="1" ht="15.75">
      <c r="A4200" s="738"/>
      <c r="B4200" s="739"/>
      <c r="C4200" s="739"/>
      <c r="D4200" s="739"/>
      <c r="E4200" s="739"/>
      <c r="F4200" s="739"/>
      <c r="G4200" s="739"/>
      <c r="H4200" s="740"/>
      <c r="I4200" s="53"/>
      <c r="J4200" s="98"/>
      <c r="K4200" s="741"/>
      <c r="L4200" s="742"/>
      <c r="M4200" s="171">
        <f>+J4200*K4200</f>
        <v>0</v>
      </c>
    </row>
    <row r="4201" spans="1:13" s="10" customFormat="1" thickBot="1">
      <c r="A4201" s="743"/>
      <c r="B4201" s="744"/>
      <c r="C4201" s="744"/>
      <c r="D4201" s="744"/>
      <c r="E4201" s="744"/>
      <c r="F4201" s="744"/>
      <c r="G4201" s="744"/>
      <c r="H4201" s="745"/>
      <c r="I4201" s="102"/>
      <c r="J4201" s="103"/>
      <c r="K4201" s="741"/>
      <c r="L4201" s="742"/>
      <c r="M4201" s="172"/>
    </row>
    <row r="4202" spans="1:13" s="10" customFormat="1" thickBot="1">
      <c r="A4202" s="724" t="s">
        <v>44</v>
      </c>
      <c r="B4202" s="725"/>
      <c r="C4202" s="725"/>
      <c r="D4202" s="725"/>
      <c r="E4202" s="725"/>
      <c r="F4202" s="725"/>
      <c r="G4202" s="725"/>
      <c r="H4202" s="725"/>
      <c r="I4202" s="725"/>
      <c r="J4202" s="725"/>
      <c r="K4202" s="725"/>
      <c r="L4202" s="726"/>
      <c r="M4202" s="173">
        <f>SUM(M4196:M4201)</f>
        <v>281530.00060568639</v>
      </c>
    </row>
    <row r="4203" spans="1:13" s="27" customFormat="1" ht="12.75">
      <c r="A4203" s="63"/>
      <c r="B4203" s="64"/>
      <c r="C4203" s="64"/>
      <c r="D4203" s="64"/>
      <c r="E4203" s="64"/>
      <c r="F4203" s="64"/>
      <c r="G4203" s="64"/>
      <c r="H4203" s="64"/>
      <c r="I4203" s="64"/>
      <c r="J4203" s="64"/>
      <c r="K4203" s="64"/>
      <c r="L4203" s="64"/>
      <c r="M4203" s="65"/>
    </row>
    <row r="4204" spans="1:13" s="10" customFormat="1" thickBot="1">
      <c r="A4204" s="91" t="s">
        <v>47</v>
      </c>
      <c r="B4204" s="92"/>
      <c r="C4204" s="92"/>
      <c r="D4204" s="92"/>
      <c r="E4204" s="92"/>
      <c r="F4204" s="92"/>
      <c r="G4204" s="92"/>
      <c r="H4204" s="92"/>
      <c r="I4204" s="92"/>
      <c r="J4204" s="92"/>
      <c r="K4204" s="92"/>
      <c r="L4204" s="92"/>
      <c r="M4204" s="93"/>
    </row>
    <row r="4205" spans="1:13" s="10" customFormat="1" ht="15.75">
      <c r="A4205" s="727" t="s">
        <v>48</v>
      </c>
      <c r="B4205" s="728"/>
      <c r="C4205" s="728"/>
      <c r="D4205" s="728"/>
      <c r="E4205" s="728"/>
      <c r="F4205" s="729"/>
      <c r="G4205" s="106" t="s">
        <v>35</v>
      </c>
      <c r="H4205" s="107" t="s">
        <v>49</v>
      </c>
      <c r="I4205" s="108" t="s">
        <v>50</v>
      </c>
      <c r="J4205" s="106" t="s">
        <v>51</v>
      </c>
      <c r="K4205" s="730" t="s">
        <v>52</v>
      </c>
      <c r="L4205" s="729"/>
      <c r="M4205" s="109" t="s">
        <v>41</v>
      </c>
    </row>
    <row r="4206" spans="1:13" s="10" customFormat="1" ht="15.75">
      <c r="A4206" s="731" t="s">
        <v>94</v>
      </c>
      <c r="B4206" s="732"/>
      <c r="C4206" s="732"/>
      <c r="D4206" s="732"/>
      <c r="E4206" s="732"/>
      <c r="F4206" s="733"/>
      <c r="G4206" s="110" t="s">
        <v>4</v>
      </c>
      <c r="H4206" s="86">
        <v>1</v>
      </c>
      <c r="I4206" s="111">
        <v>1</v>
      </c>
      <c r="J4206" s="86">
        <f>+H4206*I4206</f>
        <v>1</v>
      </c>
      <c r="K4206" s="734">
        <v>5000</v>
      </c>
      <c r="L4206" s="735"/>
      <c r="M4206" s="112">
        <f>J4206*K4206</f>
        <v>5000</v>
      </c>
    </row>
    <row r="4207" spans="1:13" s="10" customFormat="1" ht="15.75">
      <c r="A4207" s="113"/>
      <c r="B4207" s="114"/>
      <c r="C4207" s="114"/>
      <c r="D4207" s="114"/>
      <c r="E4207" s="114"/>
      <c r="F4207" s="114"/>
      <c r="G4207" s="115"/>
      <c r="H4207" s="86"/>
      <c r="I4207" s="86"/>
      <c r="J4207" s="86"/>
      <c r="K4207" s="116"/>
      <c r="L4207" s="117"/>
      <c r="M4207" s="118"/>
    </row>
    <row r="4208" spans="1:13" s="10" customFormat="1" thickBot="1">
      <c r="A4208" s="181"/>
      <c r="B4208" s="182"/>
      <c r="C4208" s="182"/>
      <c r="D4208" s="182"/>
      <c r="E4208" s="182"/>
      <c r="F4208" s="182"/>
      <c r="G4208" s="119"/>
      <c r="H4208" s="119"/>
      <c r="I4208" s="119"/>
      <c r="J4208" s="119"/>
      <c r="K4208" s="736"/>
      <c r="L4208" s="737"/>
      <c r="M4208" s="120"/>
    </row>
    <row r="4209" spans="1:13" s="10" customFormat="1" thickBot="1">
      <c r="A4209" s="756" t="s">
        <v>44</v>
      </c>
      <c r="B4209" s="750"/>
      <c r="C4209" s="750"/>
      <c r="D4209" s="750"/>
      <c r="E4209" s="750"/>
      <c r="F4209" s="750"/>
      <c r="G4209" s="750"/>
      <c r="H4209" s="750"/>
      <c r="I4209" s="750"/>
      <c r="J4209" s="750"/>
      <c r="K4209" s="750"/>
      <c r="L4209" s="751"/>
      <c r="M4209" s="174">
        <f>SUM(M4206:M4208)</f>
        <v>5000</v>
      </c>
    </row>
    <row r="4210" spans="1:13" s="27" customFormat="1" ht="12.75">
      <c r="A4210" s="63"/>
      <c r="B4210" s="64"/>
      <c r="C4210" s="64"/>
      <c r="D4210" s="64"/>
      <c r="E4210" s="64"/>
      <c r="F4210" s="64"/>
      <c r="G4210" s="64"/>
      <c r="H4210" s="64"/>
      <c r="I4210" s="64"/>
      <c r="J4210" s="64"/>
      <c r="K4210" s="64"/>
      <c r="L4210" s="64"/>
      <c r="M4210" s="65"/>
    </row>
    <row r="4211" spans="1:13" s="10" customFormat="1" thickBot="1">
      <c r="A4211" s="91" t="s">
        <v>54</v>
      </c>
      <c r="B4211" s="92"/>
      <c r="C4211" s="92"/>
      <c r="D4211" s="92"/>
      <c r="E4211" s="92"/>
      <c r="F4211" s="92"/>
      <c r="G4211" s="92"/>
      <c r="H4211" s="92"/>
      <c r="I4211" s="92"/>
      <c r="J4211" s="92"/>
      <c r="K4211" s="92"/>
      <c r="L4211" s="92"/>
      <c r="M4211" s="93"/>
    </row>
    <row r="4212" spans="1:13" s="10" customFormat="1" ht="31.5">
      <c r="A4212" s="757" t="s">
        <v>55</v>
      </c>
      <c r="B4212" s="758"/>
      <c r="C4212" s="758"/>
      <c r="D4212" s="758"/>
      <c r="E4212" s="758"/>
      <c r="F4212" s="758"/>
      <c r="G4212" s="758"/>
      <c r="H4212" s="106" t="s">
        <v>56</v>
      </c>
      <c r="I4212" s="108" t="s">
        <v>57</v>
      </c>
      <c r="J4212" s="107" t="s">
        <v>58</v>
      </c>
      <c r="K4212" s="759" t="s">
        <v>40</v>
      </c>
      <c r="L4212" s="760"/>
      <c r="M4212" s="122" t="s">
        <v>41</v>
      </c>
    </row>
    <row r="4213" spans="1:13" s="10" customFormat="1" ht="15.75">
      <c r="A4213" s="761" t="s">
        <v>59</v>
      </c>
      <c r="B4213" s="762"/>
      <c r="C4213" s="762"/>
      <c r="D4213" s="762"/>
      <c r="E4213" s="762"/>
      <c r="F4213" s="762"/>
      <c r="G4213" s="763"/>
      <c r="H4213" s="123">
        <v>38918.91891891892</v>
      </c>
      <c r="I4213" s="124">
        <v>1.85</v>
      </c>
      <c r="J4213" s="125">
        <f>+H4213*I4213</f>
        <v>72000</v>
      </c>
      <c r="K4213" s="764">
        <v>3.2752794900907762</v>
      </c>
      <c r="L4213" s="765"/>
      <c r="M4213" s="126">
        <f>J4213/K4213</f>
        <v>21982.856796750642</v>
      </c>
    </row>
    <row r="4214" spans="1:13" s="10" customFormat="1" ht="15.75">
      <c r="A4214" s="761" t="s">
        <v>60</v>
      </c>
      <c r="B4214" s="762"/>
      <c r="C4214" s="762"/>
      <c r="D4214" s="762"/>
      <c r="E4214" s="762"/>
      <c r="F4214" s="762"/>
      <c r="G4214" s="763"/>
      <c r="H4214" s="123">
        <v>25945.945945945947</v>
      </c>
      <c r="I4214" s="124">
        <v>1.85</v>
      </c>
      <c r="J4214" s="125">
        <f>+H4214*I4214</f>
        <v>48000.000000000007</v>
      </c>
      <c r="K4214" s="764">
        <f>+K4213</f>
        <v>3.2752794900907762</v>
      </c>
      <c r="L4214" s="765"/>
      <c r="M4214" s="126">
        <f>J4214/K4214</f>
        <v>14655.23786450043</v>
      </c>
    </row>
    <row r="4215" spans="1:13" s="10" customFormat="1" thickBot="1">
      <c r="A4215" s="748"/>
      <c r="B4215" s="749"/>
      <c r="C4215" s="749"/>
      <c r="D4215" s="749"/>
      <c r="E4215" s="749"/>
      <c r="F4215" s="749"/>
      <c r="G4215" s="749"/>
      <c r="H4215" s="119"/>
      <c r="I4215" s="119"/>
      <c r="J4215" s="119"/>
      <c r="K4215" s="736"/>
      <c r="L4215" s="737"/>
      <c r="M4215" s="120"/>
    </row>
    <row r="4216" spans="1:13" s="10" customFormat="1" thickBot="1">
      <c r="A4216" s="724" t="s">
        <v>44</v>
      </c>
      <c r="B4216" s="725"/>
      <c r="C4216" s="725"/>
      <c r="D4216" s="725"/>
      <c r="E4216" s="725"/>
      <c r="F4216" s="725"/>
      <c r="G4216" s="725"/>
      <c r="H4216" s="750"/>
      <c r="I4216" s="750"/>
      <c r="J4216" s="750"/>
      <c r="K4216" s="750"/>
      <c r="L4216" s="751"/>
      <c r="M4216" s="174">
        <f>SUM(M4213:M4215)</f>
        <v>36638.094661251074</v>
      </c>
    </row>
    <row r="4217" spans="1:13" s="27" customFormat="1" ht="13.5" thickBot="1">
      <c r="A4217" s="63"/>
      <c r="B4217" s="64"/>
      <c r="C4217" s="64"/>
      <c r="D4217" s="64"/>
      <c r="E4217" s="64"/>
      <c r="F4217" s="64"/>
      <c r="G4217" s="64"/>
      <c r="H4217" s="64"/>
      <c r="I4217" s="64"/>
      <c r="J4217" s="64"/>
      <c r="K4217" s="64"/>
      <c r="L4217" s="64"/>
      <c r="M4217" s="65"/>
    </row>
    <row r="4218" spans="1:13" s="10" customFormat="1" thickBot="1">
      <c r="A4218" s="724" t="s">
        <v>61</v>
      </c>
      <c r="B4218" s="725"/>
      <c r="C4218" s="725"/>
      <c r="D4218" s="725"/>
      <c r="E4218" s="725"/>
      <c r="F4218" s="725"/>
      <c r="G4218" s="725"/>
      <c r="H4218" s="725"/>
      <c r="I4218" s="725"/>
      <c r="J4218" s="725"/>
      <c r="K4218" s="725"/>
      <c r="L4218" s="726"/>
      <c r="M4218" s="175">
        <f>M4192+M4202+M4209+M4216</f>
        <v>325000</v>
      </c>
    </row>
    <row r="4219" spans="1:13" s="27" customFormat="1" ht="12.75">
      <c r="A4219" s="63"/>
      <c r="B4219" s="64"/>
      <c r="C4219" s="64"/>
      <c r="D4219" s="64"/>
      <c r="E4219" s="64"/>
      <c r="F4219" s="64"/>
      <c r="G4219" s="64"/>
      <c r="H4219" s="64"/>
      <c r="I4219" s="64"/>
      <c r="J4219" s="64"/>
      <c r="K4219" s="64"/>
      <c r="L4219" s="64"/>
      <c r="M4219" s="65"/>
    </row>
    <row r="4220" spans="1:13" s="10" customFormat="1" thickBot="1">
      <c r="A4220" s="91" t="s">
        <v>62</v>
      </c>
      <c r="B4220" s="92"/>
      <c r="C4220" s="92"/>
      <c r="D4220" s="92"/>
      <c r="E4220" s="92"/>
      <c r="F4220" s="92"/>
      <c r="G4220" s="92"/>
      <c r="H4220" s="92"/>
      <c r="I4220" s="92"/>
      <c r="J4220" s="92"/>
      <c r="K4220" s="92"/>
      <c r="L4220" s="92"/>
      <c r="M4220" s="93"/>
    </row>
    <row r="4221" spans="1:13" s="10" customFormat="1" ht="15.75">
      <c r="A4221" s="752" t="s">
        <v>63</v>
      </c>
      <c r="B4221" s="753"/>
      <c r="C4221" s="753"/>
      <c r="D4221" s="753"/>
      <c r="E4221" s="753"/>
      <c r="F4221" s="753"/>
      <c r="G4221" s="753"/>
      <c r="H4221" s="183"/>
      <c r="I4221" s="184"/>
      <c r="J4221" s="128" t="s">
        <v>64</v>
      </c>
      <c r="K4221" s="754" t="s">
        <v>65</v>
      </c>
      <c r="L4221" s="755"/>
      <c r="M4221" s="129"/>
    </row>
    <row r="4222" spans="1:13" s="10" customFormat="1" ht="15.75">
      <c r="A4222" s="718" t="s">
        <v>66</v>
      </c>
      <c r="B4222" s="719"/>
      <c r="C4222" s="719"/>
      <c r="D4222" s="719"/>
      <c r="E4222" s="719"/>
      <c r="F4222" s="719"/>
      <c r="G4222" s="719"/>
      <c r="H4222" s="130"/>
      <c r="I4222" s="131"/>
      <c r="J4222" s="132">
        <v>0.25</v>
      </c>
      <c r="K4222" s="720">
        <f>M4218*J4222</f>
        <v>81250</v>
      </c>
      <c r="L4222" s="721"/>
      <c r="M4222" s="133"/>
    </row>
    <row r="4223" spans="1:13" s="10" customFormat="1" ht="15.75">
      <c r="A4223" s="134" t="s">
        <v>67</v>
      </c>
      <c r="B4223" s="135"/>
      <c r="C4223" s="135"/>
      <c r="D4223" s="135"/>
      <c r="E4223" s="135"/>
      <c r="F4223" s="135"/>
      <c r="G4223" s="135"/>
      <c r="H4223" s="130"/>
      <c r="I4223" s="131"/>
      <c r="J4223" s="132">
        <v>0</v>
      </c>
      <c r="K4223" s="720">
        <f>M4218*J4223</f>
        <v>0</v>
      </c>
      <c r="L4223" s="721"/>
      <c r="M4223" s="133"/>
    </row>
    <row r="4224" spans="1:13" s="10" customFormat="1" thickBot="1">
      <c r="A4224" s="136" t="s">
        <v>68</v>
      </c>
      <c r="B4224" s="137"/>
      <c r="C4224" s="137"/>
      <c r="D4224" s="137"/>
      <c r="E4224" s="137"/>
      <c r="F4224" s="137"/>
      <c r="G4224" s="137"/>
      <c r="H4224" s="138"/>
      <c r="I4224" s="139"/>
      <c r="J4224" s="140">
        <v>0.05</v>
      </c>
      <c r="K4224" s="722">
        <f>M4218*J4224</f>
        <v>16250</v>
      </c>
      <c r="L4224" s="723"/>
      <c r="M4224" s="133"/>
    </row>
    <row r="4225" spans="1:13" s="10" customFormat="1" thickBot="1">
      <c r="A4225" s="724" t="s">
        <v>44</v>
      </c>
      <c r="B4225" s="725"/>
      <c r="C4225" s="725"/>
      <c r="D4225" s="725"/>
      <c r="E4225" s="725"/>
      <c r="F4225" s="725"/>
      <c r="G4225" s="725"/>
      <c r="H4225" s="725"/>
      <c r="I4225" s="725"/>
      <c r="J4225" s="725"/>
      <c r="K4225" s="725"/>
      <c r="L4225" s="726"/>
      <c r="M4225" s="141">
        <f>K4222+K4223+K4224</f>
        <v>97500</v>
      </c>
    </row>
    <row r="4226" spans="1:13" s="27" customFormat="1" ht="13.5" thickBot="1">
      <c r="A4226" s="63"/>
      <c r="B4226" s="64"/>
      <c r="C4226" s="64"/>
      <c r="D4226" s="64"/>
      <c r="E4226" s="64"/>
      <c r="F4226" s="64"/>
      <c r="G4226" s="64"/>
      <c r="H4226" s="64"/>
      <c r="I4226" s="64"/>
      <c r="J4226" s="64"/>
      <c r="K4226" s="64"/>
      <c r="L4226" s="64"/>
      <c r="M4226" s="65"/>
    </row>
    <row r="4227" spans="1:13" s="10" customFormat="1" thickBot="1">
      <c r="A4227" s="724" t="s">
        <v>69</v>
      </c>
      <c r="B4227" s="725"/>
      <c r="C4227" s="725"/>
      <c r="D4227" s="725"/>
      <c r="E4227" s="725"/>
      <c r="F4227" s="725"/>
      <c r="G4227" s="725"/>
      <c r="H4227" s="725"/>
      <c r="I4227" s="725"/>
      <c r="J4227" s="725"/>
      <c r="K4227" s="725"/>
      <c r="L4227" s="726"/>
      <c r="M4227" s="142">
        <f>M4218+M4225</f>
        <v>422500</v>
      </c>
    </row>
    <row r="4228" spans="1:13" s="10" customFormat="1" ht="15.75">
      <c r="A4228" s="143"/>
      <c r="B4228" s="144"/>
      <c r="C4228" s="144"/>
      <c r="D4228" s="144"/>
      <c r="E4228" s="144"/>
      <c r="F4228" s="144"/>
      <c r="G4228" s="144"/>
      <c r="H4228" s="144"/>
      <c r="I4228" s="144"/>
      <c r="J4228" s="144"/>
      <c r="K4228" s="144"/>
      <c r="L4228" s="144"/>
      <c r="M4228" s="145"/>
    </row>
    <row r="4229" spans="1:13" s="10" customFormat="1" ht="15.75">
      <c r="A4229" s="146"/>
      <c r="B4229" s="35"/>
      <c r="C4229" s="35"/>
      <c r="D4229" s="35"/>
      <c r="E4229" s="35"/>
      <c r="F4229" s="35"/>
      <c r="G4229" s="35"/>
      <c r="H4229" s="35"/>
      <c r="I4229" s="35"/>
      <c r="J4229" s="35"/>
      <c r="K4229" s="35"/>
      <c r="L4229" s="35"/>
      <c r="M4229" s="37"/>
    </row>
    <row r="4230" spans="1:13" s="10" customFormat="1" ht="15.75">
      <c r="A4230" s="146"/>
      <c r="B4230" s="35"/>
      <c r="C4230" s="35"/>
      <c r="D4230" s="46" t="s">
        <v>70</v>
      </c>
      <c r="E4230" s="46"/>
      <c r="F4230" s="46"/>
      <c r="G4230" s="46"/>
      <c r="H4230" s="46"/>
      <c r="I4230" s="46"/>
      <c r="J4230" s="35"/>
      <c r="K4230" s="35"/>
      <c r="L4230" s="35"/>
      <c r="M4230" s="37"/>
    </row>
    <row r="4231" spans="1:13" s="10" customFormat="1" ht="15.75">
      <c r="A4231" s="146"/>
      <c r="B4231" s="35"/>
      <c r="C4231" s="35"/>
      <c r="D4231" s="35" t="s">
        <v>71</v>
      </c>
      <c r="E4231" s="35"/>
      <c r="F4231" s="35"/>
      <c r="G4231" s="35"/>
      <c r="H4231" s="35"/>
      <c r="I4231" s="35"/>
      <c r="J4231" s="35"/>
      <c r="K4231" s="35"/>
      <c r="L4231" s="35"/>
      <c r="M4231" s="37"/>
    </row>
    <row r="4232" spans="1:13" s="10" customFormat="1" ht="15.75">
      <c r="A4232" s="146"/>
      <c r="B4232" s="35"/>
      <c r="C4232" s="35"/>
      <c r="D4232" s="35" t="s">
        <v>72</v>
      </c>
      <c r="E4232" s="35"/>
      <c r="F4232" s="35"/>
      <c r="G4232" s="35"/>
      <c r="H4232" s="35"/>
      <c r="I4232" s="35"/>
      <c r="J4232" s="35"/>
      <c r="K4232" s="35"/>
      <c r="L4232" s="35"/>
      <c r="M4232" s="37"/>
    </row>
    <row r="4233" spans="1:13" s="10" customFormat="1" ht="15.75">
      <c r="A4233" s="146"/>
      <c r="B4233" s="35"/>
      <c r="C4233" s="35"/>
      <c r="D4233" s="35" t="s">
        <v>73</v>
      </c>
      <c r="E4233" s="35"/>
      <c r="F4233" s="35"/>
      <c r="G4233" s="35"/>
      <c r="H4233" s="35"/>
      <c r="I4233" s="35"/>
      <c r="J4233" s="35"/>
      <c r="K4233" s="35"/>
      <c r="L4233" s="35"/>
      <c r="M4233" s="37"/>
    </row>
    <row r="4234" spans="1:13" s="27" customFormat="1" ht="13.5" thickBot="1">
      <c r="A4234" s="147"/>
      <c r="B4234" s="148"/>
      <c r="C4234" s="148"/>
      <c r="D4234" s="148"/>
      <c r="E4234" s="148" t="s">
        <v>74</v>
      </c>
      <c r="F4234" s="148"/>
      <c r="G4234" s="148"/>
      <c r="H4234" s="148"/>
      <c r="I4234" s="148"/>
      <c r="J4234" s="148"/>
      <c r="K4234" s="148"/>
      <c r="L4234" s="148"/>
      <c r="M4234" s="149"/>
    </row>
    <row r="4235" spans="1:13" s="10" customFormat="1" ht="15.75">
      <c r="A4235" s="150" t="s">
        <v>75</v>
      </c>
      <c r="B4235" s="151"/>
      <c r="C4235" s="151"/>
      <c r="D4235" s="151"/>
      <c r="E4235" s="151"/>
      <c r="F4235" s="151"/>
      <c r="G4235" s="151"/>
      <c r="H4235" s="151"/>
      <c r="I4235" s="151"/>
      <c r="J4235" s="151"/>
      <c r="K4235" s="151"/>
      <c r="L4235" s="151"/>
      <c r="M4235" s="152"/>
    </row>
    <row r="4236" spans="1:13" s="10" customFormat="1" ht="15.75">
      <c r="A4236" s="153"/>
      <c r="B4236" s="154"/>
      <c r="C4236" s="154"/>
      <c r="D4236" s="154"/>
      <c r="E4236" s="154"/>
      <c r="F4236" s="154"/>
      <c r="G4236" s="154"/>
      <c r="H4236" s="154"/>
      <c r="I4236" s="154"/>
      <c r="J4236" s="154"/>
      <c r="K4236" s="154"/>
      <c r="L4236" s="154"/>
      <c r="M4236" s="155"/>
    </row>
    <row r="4237" spans="1:13" s="10" customFormat="1" ht="15.75">
      <c r="A4237" s="153"/>
      <c r="B4237" s="154"/>
      <c r="C4237" s="154"/>
      <c r="D4237" s="154"/>
      <c r="E4237" s="154"/>
      <c r="F4237" s="154"/>
      <c r="G4237" s="154"/>
      <c r="H4237" s="154"/>
      <c r="I4237" s="154"/>
      <c r="J4237" s="154"/>
      <c r="K4237" s="154"/>
      <c r="L4237" s="154"/>
      <c r="M4237" s="155"/>
    </row>
    <row r="4238" spans="1:13" s="10" customFormat="1" ht="15.75">
      <c r="A4238" s="153"/>
      <c r="B4238" s="154"/>
      <c r="C4238" s="154"/>
      <c r="D4238" s="154"/>
      <c r="E4238" s="154"/>
      <c r="F4238" s="154"/>
      <c r="G4238" s="154"/>
      <c r="H4238" s="154"/>
      <c r="I4238" s="154"/>
      <c r="J4238" s="154"/>
      <c r="K4238" s="154"/>
      <c r="L4238" s="154"/>
      <c r="M4238" s="155"/>
    </row>
    <row r="4239" spans="1:13" s="10" customFormat="1" thickBot="1">
      <c r="A4239" s="156"/>
      <c r="B4239" s="157"/>
      <c r="C4239" s="157"/>
      <c r="D4239" s="157"/>
      <c r="E4239" s="157"/>
      <c r="F4239" s="157"/>
      <c r="G4239" s="157"/>
      <c r="H4239" s="157"/>
      <c r="I4239" s="157"/>
      <c r="J4239" s="157"/>
      <c r="K4239" s="157"/>
      <c r="L4239" s="157"/>
      <c r="M4239" s="158"/>
    </row>
    <row r="4240" spans="1:13" s="27" customFormat="1" ht="12.75">
      <c r="A4240" s="147"/>
      <c r="B4240" s="148"/>
      <c r="C4240" s="148"/>
      <c r="D4240" s="148"/>
      <c r="E4240" s="148"/>
      <c r="F4240" s="148"/>
      <c r="G4240" s="148"/>
      <c r="H4240" s="148"/>
      <c r="I4240" s="148"/>
      <c r="J4240" s="148"/>
      <c r="K4240" s="148"/>
      <c r="L4240" s="148"/>
      <c r="M4240" s="149"/>
    </row>
    <row r="4241" spans="1:13" s="10" customFormat="1" ht="15.75">
      <c r="A4241" s="159" t="s">
        <v>76</v>
      </c>
      <c r="B4241" s="55"/>
      <c r="C4241" s="55"/>
      <c r="D4241" s="55"/>
      <c r="E4241" s="55"/>
      <c r="F4241" s="55"/>
      <c r="G4241" s="55"/>
      <c r="H4241" s="55"/>
      <c r="I4241" s="55"/>
      <c r="J4241" s="55"/>
      <c r="K4241" s="55"/>
      <c r="L4241" s="55"/>
      <c r="M4241" s="58"/>
    </row>
    <row r="4242" spans="1:13" s="10" customFormat="1" ht="15.75">
      <c r="A4242" s="708" t="s">
        <v>77</v>
      </c>
      <c r="B4242" s="709"/>
      <c r="C4242" s="709"/>
      <c r="D4242" s="709"/>
      <c r="E4242" s="709"/>
      <c r="F4242" s="709"/>
      <c r="G4242" s="709"/>
      <c r="H4242" s="709"/>
      <c r="I4242" s="709"/>
      <c r="J4242" s="709"/>
      <c r="K4242" s="709"/>
      <c r="L4242" s="709"/>
      <c r="M4242" s="710"/>
    </row>
    <row r="4243" spans="1:13" s="10" customFormat="1" ht="15.75">
      <c r="A4243" s="708"/>
      <c r="B4243" s="709"/>
      <c r="C4243" s="709"/>
      <c r="D4243" s="709"/>
      <c r="E4243" s="709"/>
      <c r="F4243" s="709"/>
      <c r="G4243" s="709"/>
      <c r="H4243" s="709"/>
      <c r="I4243" s="709"/>
      <c r="J4243" s="709"/>
      <c r="K4243" s="709"/>
      <c r="L4243" s="709"/>
      <c r="M4243" s="710"/>
    </row>
    <row r="4244" spans="1:13" s="10" customFormat="1" ht="15.75">
      <c r="A4244" s="711" t="s">
        <v>78</v>
      </c>
      <c r="B4244" s="712"/>
      <c r="C4244" s="712"/>
      <c r="D4244" s="712"/>
      <c r="E4244" s="712"/>
      <c r="F4244" s="712"/>
      <c r="G4244" s="712"/>
      <c r="H4244" s="712"/>
      <c r="I4244" s="712"/>
      <c r="J4244" s="712"/>
      <c r="K4244" s="712"/>
      <c r="L4244" s="712"/>
      <c r="M4244" s="713"/>
    </row>
    <row r="4245" spans="1:13" s="10" customFormat="1" ht="15.75">
      <c r="A4245" s="711"/>
      <c r="B4245" s="712"/>
      <c r="C4245" s="712"/>
      <c r="D4245" s="712"/>
      <c r="E4245" s="712"/>
      <c r="F4245" s="712"/>
      <c r="G4245" s="712"/>
      <c r="H4245" s="712"/>
      <c r="I4245" s="712"/>
      <c r="J4245" s="712"/>
      <c r="K4245" s="712"/>
      <c r="L4245" s="712"/>
      <c r="M4245" s="713"/>
    </row>
    <row r="4246" spans="1:13" s="10" customFormat="1" ht="15.75">
      <c r="A4246" s="178"/>
      <c r="B4246" s="179"/>
      <c r="C4246" s="179"/>
      <c r="D4246" s="179"/>
      <c r="E4246" s="179"/>
      <c r="F4246" s="179"/>
      <c r="G4246" s="179"/>
      <c r="H4246" s="179"/>
      <c r="I4246" s="179"/>
      <c r="J4246" s="179"/>
      <c r="K4246" s="179"/>
      <c r="L4246" s="179"/>
      <c r="M4246" s="180"/>
    </row>
    <row r="4247" spans="1:13" s="10" customFormat="1" ht="15.75">
      <c r="A4247" s="159"/>
      <c r="B4247" s="55"/>
      <c r="C4247" s="55"/>
      <c r="D4247" s="55"/>
      <c r="E4247" s="55"/>
      <c r="F4247" s="55"/>
      <c r="G4247" s="55"/>
      <c r="H4247" s="55"/>
      <c r="I4247" s="55"/>
      <c r="J4247" s="55"/>
      <c r="K4247" s="55"/>
      <c r="L4247" s="55"/>
      <c r="M4247" s="58"/>
    </row>
    <row r="4248" spans="1:13" s="10" customFormat="1" ht="15.75">
      <c r="A4248" s="146"/>
      <c r="B4248" s="35"/>
      <c r="C4248" s="35"/>
      <c r="D4248" s="35" t="s">
        <v>70</v>
      </c>
      <c r="E4248" s="46"/>
      <c r="F4248" s="46"/>
      <c r="G4248" s="35"/>
      <c r="H4248" s="35"/>
      <c r="I4248" s="35"/>
      <c r="J4248" s="35"/>
      <c r="K4248" s="35"/>
      <c r="L4248" s="35"/>
      <c r="M4248" s="37"/>
    </row>
    <row r="4249" spans="1:13" s="10" customFormat="1" ht="15.75">
      <c r="A4249" s="146"/>
      <c r="B4249" s="35"/>
      <c r="C4249" s="35"/>
      <c r="D4249" s="160" t="s">
        <v>71</v>
      </c>
      <c r="E4249" s="35"/>
      <c r="F4249" s="35"/>
      <c r="G4249" s="160"/>
      <c r="H4249" s="160"/>
      <c r="I4249" s="160"/>
      <c r="J4249" s="35"/>
      <c r="K4249" s="35"/>
      <c r="L4249" s="35"/>
      <c r="M4249" s="37"/>
    </row>
    <row r="4250" spans="1:13" s="10" customFormat="1" ht="15.75">
      <c r="A4250" s="146"/>
      <c r="B4250" s="35"/>
      <c r="C4250" s="35"/>
      <c r="D4250" s="161" t="s">
        <v>79</v>
      </c>
      <c r="E4250" s="35"/>
      <c r="F4250" s="35"/>
      <c r="G4250" s="161"/>
      <c r="H4250" s="161"/>
      <c r="I4250" s="161"/>
      <c r="J4250" s="35"/>
      <c r="K4250" s="35"/>
      <c r="L4250" s="35"/>
      <c r="M4250" s="37"/>
    </row>
    <row r="4251" spans="1:13" s="10" customFormat="1" ht="15.75">
      <c r="A4251" s="162"/>
      <c r="B4251" s="55"/>
      <c r="C4251" s="55"/>
      <c r="D4251" s="35" t="s">
        <v>73</v>
      </c>
      <c r="E4251" s="35"/>
      <c r="F4251" s="35"/>
      <c r="G4251" s="35"/>
      <c r="H4251" s="35"/>
      <c r="I4251" s="35"/>
      <c r="J4251" s="55"/>
      <c r="K4251" s="55"/>
      <c r="L4251" s="55"/>
      <c r="M4251" s="58"/>
    </row>
    <row r="4252" spans="1:13" s="27" customFormat="1" ht="12.75">
      <c r="A4252" s="163"/>
      <c r="B4252" s="50"/>
      <c r="C4252" s="50"/>
      <c r="D4252" s="50"/>
      <c r="E4252" s="148"/>
      <c r="F4252" s="148"/>
      <c r="G4252" s="148"/>
      <c r="H4252" s="148"/>
      <c r="I4252" s="148"/>
      <c r="J4252" s="50"/>
      <c r="K4252" s="50"/>
      <c r="L4252" s="50"/>
      <c r="M4252" s="51"/>
    </row>
    <row r="4253" spans="1:13" s="167" customFormat="1" ht="12.75">
      <c r="A4253" s="164" t="s">
        <v>80</v>
      </c>
      <c r="B4253" s="165"/>
      <c r="C4253" s="165"/>
      <c r="D4253" s="166"/>
      <c r="E4253" s="166"/>
      <c r="F4253" s="166"/>
      <c r="G4253" s="166"/>
      <c r="H4253" s="166"/>
      <c r="I4253" s="714"/>
      <c r="J4253" s="714"/>
      <c r="K4253" s="714"/>
      <c r="L4253" s="714"/>
      <c r="M4253" s="715"/>
    </row>
    <row r="4254" spans="1:13" s="167" customFormat="1" ht="13.5" thickBot="1">
      <c r="A4254" s="168" t="s">
        <v>81</v>
      </c>
      <c r="B4254" s="169"/>
      <c r="C4254" s="169"/>
      <c r="D4254" s="170"/>
      <c r="E4254" s="170"/>
      <c r="F4254" s="170"/>
      <c r="G4254" s="170"/>
      <c r="H4254" s="170"/>
      <c r="I4254" s="716"/>
      <c r="J4254" s="716"/>
      <c r="K4254" s="716"/>
      <c r="L4254" s="716"/>
      <c r="M4254" s="717"/>
    </row>
    <row r="4255" spans="1:13">
      <c r="A4255" s="803"/>
      <c r="B4255" s="804"/>
      <c r="C4255" s="809"/>
      <c r="D4255" s="809"/>
      <c r="E4255" s="809"/>
      <c r="F4255" s="809"/>
      <c r="G4255" s="809"/>
      <c r="H4255" s="809"/>
      <c r="I4255" s="810"/>
      <c r="J4255" s="811" t="s">
        <v>7</v>
      </c>
      <c r="K4255" s="813"/>
      <c r="L4255" s="814"/>
      <c r="M4255" s="815"/>
    </row>
    <row r="4256" spans="1:13">
      <c r="A4256" s="805"/>
      <c r="B4256" s="806"/>
      <c r="C4256" s="819" t="s">
        <v>8</v>
      </c>
      <c r="D4256" s="819"/>
      <c r="E4256" s="819"/>
      <c r="F4256" s="819"/>
      <c r="G4256" s="819"/>
      <c r="H4256" s="819"/>
      <c r="I4256" s="820"/>
      <c r="J4256" s="812"/>
      <c r="K4256" s="816"/>
      <c r="L4256" s="817"/>
      <c r="M4256" s="818"/>
    </row>
    <row r="4257" spans="1:13">
      <c r="A4257" s="805"/>
      <c r="B4257" s="806"/>
      <c r="C4257" s="819" t="s">
        <v>0</v>
      </c>
      <c r="D4257" s="819"/>
      <c r="E4257" s="819"/>
      <c r="F4257" s="819"/>
      <c r="G4257" s="819"/>
      <c r="H4257" s="819"/>
      <c r="I4257" s="820"/>
      <c r="J4257" s="821" t="s">
        <v>9</v>
      </c>
      <c r="K4257" s="833"/>
      <c r="L4257" s="834"/>
      <c r="M4257" s="835"/>
    </row>
    <row r="4258" spans="1:13">
      <c r="A4258" s="805"/>
      <c r="B4258" s="806"/>
      <c r="C4258" s="819" t="s">
        <v>10</v>
      </c>
      <c r="D4258" s="819"/>
      <c r="E4258" s="819"/>
      <c r="F4258" s="819"/>
      <c r="G4258" s="819"/>
      <c r="H4258" s="819"/>
      <c r="I4258" s="820"/>
      <c r="J4258" s="822"/>
      <c r="K4258" s="836"/>
      <c r="L4258" s="837"/>
      <c r="M4258" s="838"/>
    </row>
    <row r="4259" spans="1:13">
      <c r="A4259" s="805"/>
      <c r="B4259" s="806"/>
      <c r="C4259" s="819" t="s">
        <v>11</v>
      </c>
      <c r="D4259" s="819"/>
      <c r="E4259" s="819"/>
      <c r="F4259" s="819"/>
      <c r="G4259" s="819"/>
      <c r="H4259" s="819"/>
      <c r="I4259" s="820"/>
      <c r="J4259" s="821" t="s">
        <v>12</v>
      </c>
      <c r="K4259" s="840"/>
      <c r="L4259" s="840" t="s">
        <v>13</v>
      </c>
      <c r="M4259" s="842"/>
    </row>
    <row r="4260" spans="1:13" ht="17.25" thickBot="1">
      <c r="A4260" s="807"/>
      <c r="B4260" s="808"/>
      <c r="C4260" s="2"/>
      <c r="D4260" s="2"/>
      <c r="E4260" s="2"/>
      <c r="F4260" s="2"/>
      <c r="G4260" s="2"/>
      <c r="H4260" s="2"/>
      <c r="I4260" s="3"/>
      <c r="J4260" s="839"/>
      <c r="K4260" s="841"/>
      <c r="L4260" s="841"/>
      <c r="M4260" s="843"/>
    </row>
    <row r="4261" spans="1:13" s="10" customFormat="1" ht="15.75">
      <c r="A4261" s="4"/>
      <c r="B4261" s="5"/>
      <c r="C4261" s="5"/>
      <c r="D4261" s="5"/>
      <c r="E4261" s="5"/>
      <c r="F4261" s="5"/>
      <c r="G4261" s="6"/>
      <c r="H4261" s="5"/>
      <c r="I4261" s="5"/>
      <c r="J4261" s="7" t="s">
        <v>14</v>
      </c>
      <c r="K4261" s="8"/>
      <c r="L4261" s="8"/>
      <c r="M4261" s="9"/>
    </row>
    <row r="4262" spans="1:13" s="10" customFormat="1" ht="15.75">
      <c r="A4262" s="11"/>
      <c r="B4262" s="12"/>
      <c r="C4262" s="12"/>
      <c r="D4262" s="12"/>
      <c r="E4262" s="12"/>
      <c r="F4262" s="12"/>
      <c r="G4262" s="13"/>
      <c r="H4262" s="12"/>
      <c r="I4262" s="12"/>
      <c r="J4262" s="14"/>
      <c r="K4262" s="15" t="s">
        <v>15</v>
      </c>
      <c r="L4262" s="15" t="s">
        <v>16</v>
      </c>
      <c r="M4262" s="16" t="s">
        <v>17</v>
      </c>
    </row>
    <row r="4263" spans="1:13" s="10" customFormat="1" ht="15.75">
      <c r="A4263" s="823" t="s">
        <v>18</v>
      </c>
      <c r="B4263" s="824"/>
      <c r="C4263" s="824"/>
      <c r="D4263" s="824"/>
      <c r="E4263" s="12" t="s">
        <v>19</v>
      </c>
      <c r="F4263" s="12"/>
      <c r="G4263" s="17"/>
      <c r="H4263" s="825" t="s">
        <v>20</v>
      </c>
      <c r="I4263" s="825"/>
      <c r="J4263" s="18" t="s">
        <v>19</v>
      </c>
      <c r="K4263" s="15"/>
      <c r="L4263" s="15"/>
      <c r="M4263" s="16"/>
    </row>
    <row r="4264" spans="1:13" s="10" customFormat="1" ht="15.75">
      <c r="A4264" s="19" t="s">
        <v>21</v>
      </c>
      <c r="B4264" s="20"/>
      <c r="C4264" s="826"/>
      <c r="D4264" s="826"/>
      <c r="E4264" s="187"/>
      <c r="F4264" s="21"/>
      <c r="G4264" s="20"/>
      <c r="H4264" s="17"/>
      <c r="I4264" s="22" t="s">
        <v>22</v>
      </c>
      <c r="J4264" s="23"/>
      <c r="K4264" s="187"/>
      <c r="L4264" s="187"/>
      <c r="M4264" s="24"/>
    </row>
    <row r="4265" spans="1:13" s="27" customFormat="1" ht="13.5" thickBot="1">
      <c r="A4265" s="25"/>
      <c r="B4265" s="26"/>
      <c r="C4265" s="188"/>
      <c r="D4265" s="188"/>
      <c r="E4265" s="188"/>
      <c r="F4265" s="188"/>
      <c r="G4265" s="26"/>
      <c r="H4265" s="188"/>
      <c r="I4265" s="26"/>
      <c r="J4265" s="188"/>
      <c r="K4265" s="827"/>
      <c r="L4265" s="827"/>
      <c r="M4265" s="828"/>
    </row>
    <row r="4266" spans="1:13" s="27" customFormat="1" ht="12.75">
      <c r="A4266" s="28"/>
      <c r="B4266" s="29"/>
      <c r="C4266" s="29"/>
      <c r="D4266" s="29"/>
      <c r="E4266" s="29"/>
      <c r="F4266" s="29"/>
      <c r="G4266" s="29"/>
      <c r="H4266" s="29"/>
      <c r="I4266" s="29"/>
      <c r="J4266" s="29"/>
      <c r="K4266" s="29"/>
      <c r="L4266" s="29"/>
      <c r="M4266" s="30"/>
    </row>
    <row r="4267" spans="1:13" s="10" customFormat="1" ht="15.75">
      <c r="A4267" s="31" t="s">
        <v>23</v>
      </c>
      <c r="B4267" s="32"/>
      <c r="C4267" s="33" t="s">
        <v>13</v>
      </c>
      <c r="D4267" s="34"/>
      <c r="E4267" s="35"/>
      <c r="F4267" s="35"/>
      <c r="G4267" s="36"/>
      <c r="H4267" s="36"/>
      <c r="I4267" s="36"/>
      <c r="J4267" s="36"/>
      <c r="K4267" s="36"/>
      <c r="L4267" s="36"/>
      <c r="M4267" s="37"/>
    </row>
    <row r="4268" spans="1:13" s="10" customFormat="1" ht="15.75">
      <c r="A4268" s="38" t="s">
        <v>24</v>
      </c>
      <c r="B4268" s="39"/>
      <c r="C4268" s="829" t="e">
        <f>+C4167</f>
        <v>#REF!</v>
      </c>
      <c r="D4268" s="829"/>
      <c r="E4268" s="829"/>
      <c r="F4268" s="829"/>
      <c r="G4268" s="829"/>
      <c r="H4268" s="829"/>
      <c r="I4268" s="829"/>
      <c r="J4268" s="829"/>
      <c r="K4268" s="829"/>
      <c r="L4268" s="829"/>
      <c r="M4268" s="830"/>
    </row>
    <row r="4269" spans="1:13" s="10" customFormat="1" ht="15.75">
      <c r="A4269" s="38"/>
      <c r="B4269" s="39"/>
      <c r="C4269" s="829"/>
      <c r="D4269" s="829"/>
      <c r="E4269" s="829"/>
      <c r="F4269" s="829"/>
      <c r="G4269" s="829"/>
      <c r="H4269" s="829"/>
      <c r="I4269" s="829"/>
      <c r="J4269" s="829"/>
      <c r="K4269" s="829"/>
      <c r="L4269" s="829"/>
      <c r="M4269" s="830"/>
    </row>
    <row r="4270" spans="1:13" s="27" customFormat="1" ht="12.75">
      <c r="A4270" s="40"/>
      <c r="B4270" s="41"/>
      <c r="C4270" s="42"/>
      <c r="D4270" s="42"/>
      <c r="E4270" s="42"/>
      <c r="F4270" s="42"/>
      <c r="G4270" s="42"/>
      <c r="H4270" s="42"/>
      <c r="I4270" s="42"/>
      <c r="J4270" s="42"/>
      <c r="K4270" s="42"/>
      <c r="L4270" s="42"/>
      <c r="M4270" s="43"/>
    </row>
    <row r="4271" spans="1:13" s="10" customFormat="1" ht="15.75">
      <c r="A4271" s="38" t="s">
        <v>25</v>
      </c>
      <c r="B4271" s="44"/>
      <c r="C4271" s="45"/>
      <c r="D4271" s="45"/>
      <c r="E4271" s="45"/>
      <c r="F4271" s="45"/>
      <c r="G4271" s="45"/>
      <c r="H4271" s="46"/>
      <c r="I4271" s="33" t="s">
        <v>26</v>
      </c>
      <c r="J4271" s="45"/>
      <c r="K4271" s="45"/>
      <c r="L4271" s="45"/>
      <c r="M4271" s="47"/>
    </row>
    <row r="4272" spans="1:13" s="27" customFormat="1" ht="12.75">
      <c r="A4272" s="40"/>
      <c r="B4272" s="41"/>
      <c r="C4272" s="42"/>
      <c r="D4272" s="42"/>
      <c r="E4272" s="42"/>
      <c r="F4272" s="42"/>
      <c r="G4272" s="42"/>
      <c r="H4272" s="42"/>
      <c r="I4272" s="42"/>
      <c r="J4272" s="42"/>
      <c r="K4272" s="42"/>
      <c r="L4272" s="42"/>
      <c r="M4272" s="43"/>
    </row>
    <row r="4273" spans="1:13" s="10" customFormat="1" ht="15.75">
      <c r="A4273" s="38" t="s">
        <v>27</v>
      </c>
      <c r="B4273" s="44"/>
      <c r="C4273" s="48"/>
      <c r="D4273" s="48"/>
      <c r="E4273" s="48"/>
      <c r="F4273" s="48"/>
      <c r="G4273" s="48"/>
      <c r="H4273" s="48"/>
      <c r="I4273" s="48"/>
      <c r="J4273" s="48"/>
      <c r="K4273" s="48"/>
      <c r="L4273" s="48"/>
      <c r="M4273" s="49"/>
    </row>
    <row r="4274" spans="1:13" s="27" customFormat="1" ht="12.75">
      <c r="A4274" s="40"/>
      <c r="B4274" s="41"/>
      <c r="C4274" s="50"/>
      <c r="D4274" s="50"/>
      <c r="E4274" s="50"/>
      <c r="F4274" s="50"/>
      <c r="G4274" s="50"/>
      <c r="H4274" s="50"/>
      <c r="I4274" s="50"/>
      <c r="J4274" s="50"/>
      <c r="K4274" s="50"/>
      <c r="L4274" s="50"/>
      <c r="M4274" s="51"/>
    </row>
    <row r="4275" spans="1:13" s="10" customFormat="1" ht="15.75">
      <c r="A4275" s="38" t="s">
        <v>28</v>
      </c>
      <c r="B4275" s="44"/>
      <c r="C4275" s="48"/>
      <c r="D4275" s="48"/>
      <c r="E4275" s="48"/>
      <c r="F4275" s="48"/>
      <c r="G4275" s="48"/>
      <c r="H4275" s="48"/>
      <c r="I4275" s="48"/>
      <c r="J4275" s="52" t="s">
        <v>29</v>
      </c>
      <c r="K4275" s="53"/>
      <c r="L4275" s="52" t="s">
        <v>13</v>
      </c>
      <c r="M4275" s="54"/>
    </row>
    <row r="4276" spans="1:13" s="27" customFormat="1" ht="12.75">
      <c r="A4276" s="40"/>
      <c r="B4276" s="41"/>
      <c r="C4276" s="50"/>
      <c r="D4276" s="50"/>
      <c r="E4276" s="50"/>
      <c r="F4276" s="50"/>
      <c r="G4276" s="50"/>
      <c r="H4276" s="50"/>
      <c r="I4276" s="50"/>
      <c r="J4276" s="50"/>
      <c r="K4276" s="50"/>
      <c r="L4276" s="50"/>
      <c r="M4276" s="51"/>
    </row>
    <row r="4277" spans="1:13" s="10" customFormat="1" ht="15.75">
      <c r="A4277" s="38" t="s">
        <v>30</v>
      </c>
      <c r="B4277" s="39"/>
      <c r="C4277" s="55"/>
      <c r="D4277" s="55"/>
      <c r="E4277" s="56"/>
      <c r="F4277" s="57"/>
      <c r="G4277" s="46"/>
      <c r="H4277" s="48"/>
      <c r="I4277" s="48"/>
      <c r="J4277" s="35"/>
      <c r="K4277" s="55"/>
      <c r="L4277" s="55"/>
      <c r="M4277" s="58"/>
    </row>
    <row r="4278" spans="1:13" s="10" customFormat="1" ht="15.75">
      <c r="A4278" s="59"/>
      <c r="B4278" s="60"/>
      <c r="C4278" s="189"/>
      <c r="D4278" s="189"/>
      <c r="E4278" s="831" t="s">
        <v>31</v>
      </c>
      <c r="F4278" s="832"/>
      <c r="G4278" s="832"/>
      <c r="H4278" s="189" t="s">
        <v>16</v>
      </c>
      <c r="I4278" s="189" t="s">
        <v>17</v>
      </c>
      <c r="J4278" s="61"/>
      <c r="K4278" s="189"/>
      <c r="L4278" s="189"/>
      <c r="M4278" s="62"/>
    </row>
    <row r="4279" spans="1:13" s="10" customFormat="1" ht="15.75">
      <c r="A4279" s="786" t="s">
        <v>32</v>
      </c>
      <c r="B4279" s="787"/>
      <c r="C4279" s="787"/>
      <c r="D4279" s="787"/>
      <c r="E4279" s="787"/>
      <c r="F4279" s="787"/>
      <c r="G4279" s="787"/>
      <c r="H4279" s="787"/>
      <c r="I4279" s="787"/>
      <c r="J4279" s="787"/>
      <c r="K4279" s="787"/>
      <c r="L4279" s="787"/>
      <c r="M4279" s="788"/>
    </row>
    <row r="4280" spans="1:13" s="27" customFormat="1" ht="13.5" thickBot="1">
      <c r="A4280" s="63"/>
      <c r="B4280" s="64"/>
      <c r="C4280" s="64"/>
      <c r="D4280" s="64"/>
      <c r="E4280" s="64"/>
      <c r="F4280" s="64"/>
      <c r="G4280" s="64"/>
      <c r="H4280" s="64"/>
      <c r="I4280" s="64"/>
      <c r="J4280" s="64"/>
      <c r="K4280" s="64"/>
      <c r="L4280" s="64"/>
      <c r="M4280" s="65"/>
    </row>
    <row r="4281" spans="1:13" s="10" customFormat="1" ht="32.25" thickBot="1">
      <c r="A4281" s="66" t="s">
        <v>1</v>
      </c>
      <c r="B4281" s="789" t="s">
        <v>33</v>
      </c>
      <c r="C4281" s="790"/>
      <c r="D4281" s="790"/>
      <c r="E4281" s="790"/>
      <c r="F4281" s="790"/>
      <c r="G4281" s="790"/>
      <c r="H4281" s="790"/>
      <c r="I4281" s="67"/>
      <c r="J4281" s="68" t="s">
        <v>34</v>
      </c>
      <c r="K4281" s="791" t="s">
        <v>35</v>
      </c>
      <c r="L4281" s="792"/>
      <c r="M4281" s="66" t="s">
        <v>36</v>
      </c>
    </row>
    <row r="4282" spans="1:13" s="10" customFormat="1" ht="33" customHeight="1" thickBot="1">
      <c r="A4282" s="69"/>
      <c r="B4282" s="793" t="e">
        <f>+#REF!</f>
        <v>#REF!</v>
      </c>
      <c r="C4282" s="794"/>
      <c r="D4282" s="794"/>
      <c r="E4282" s="794"/>
      <c r="F4282" s="794"/>
      <c r="G4282" s="794"/>
      <c r="H4282" s="794"/>
      <c r="I4282" s="795"/>
      <c r="J4282" s="70"/>
      <c r="K4282" s="796" t="e">
        <f>+#REF!</f>
        <v>#REF!</v>
      </c>
      <c r="L4282" s="797"/>
      <c r="M4282" s="71" t="e">
        <f>+#REF!</f>
        <v>#REF!</v>
      </c>
    </row>
    <row r="4283" spans="1:13" s="10" customFormat="1" ht="15.75">
      <c r="A4283" s="72"/>
      <c r="B4283" s="73"/>
      <c r="C4283" s="73"/>
      <c r="D4283" s="73"/>
      <c r="E4283" s="73"/>
      <c r="F4283" s="73"/>
      <c r="G4283" s="73"/>
      <c r="H4283" s="73"/>
      <c r="I4283" s="73"/>
      <c r="J4283" s="73"/>
      <c r="K4283" s="73"/>
      <c r="L4283" s="73"/>
      <c r="M4283" s="74"/>
    </row>
    <row r="4284" spans="1:13" s="10" customFormat="1" thickBot="1">
      <c r="A4284" s="75" t="s">
        <v>37</v>
      </c>
      <c r="B4284" s="76"/>
      <c r="C4284" s="76"/>
      <c r="D4284" s="76"/>
      <c r="E4284" s="76"/>
      <c r="F4284" s="76"/>
      <c r="G4284" s="76"/>
      <c r="H4284" s="76"/>
      <c r="I4284" s="76"/>
      <c r="J4284" s="76"/>
      <c r="K4284" s="76"/>
      <c r="L4284" s="76"/>
      <c r="M4284" s="77"/>
    </row>
    <row r="4285" spans="1:13" s="10" customFormat="1" thickBot="1">
      <c r="A4285" s="798" t="s">
        <v>33</v>
      </c>
      <c r="B4285" s="799"/>
      <c r="C4285" s="799"/>
      <c r="D4285" s="799"/>
      <c r="E4285" s="799"/>
      <c r="F4285" s="799"/>
      <c r="G4285" s="800"/>
      <c r="H4285" s="801" t="s">
        <v>38</v>
      </c>
      <c r="I4285" s="800"/>
      <c r="J4285" s="78" t="s">
        <v>39</v>
      </c>
      <c r="K4285" s="801" t="s">
        <v>40</v>
      </c>
      <c r="L4285" s="800"/>
      <c r="M4285" s="79" t="s">
        <v>41</v>
      </c>
    </row>
    <row r="4286" spans="1:13" s="10" customFormat="1" ht="15.75">
      <c r="A4286" s="779"/>
      <c r="B4286" s="780"/>
      <c r="C4286" s="780"/>
      <c r="D4286" s="780"/>
      <c r="E4286" s="780"/>
      <c r="F4286" s="780"/>
      <c r="G4286" s="781"/>
      <c r="H4286" s="782"/>
      <c r="I4286" s="783"/>
      <c r="J4286" s="80"/>
      <c r="K4286" s="784"/>
      <c r="L4286" s="785"/>
      <c r="M4286" s="81">
        <f t="shared" ref="M4286:M4291" si="51">+J4286*K4286</f>
        <v>0</v>
      </c>
    </row>
    <row r="4287" spans="1:13" s="10" customFormat="1" ht="15.75">
      <c r="A4287" s="770"/>
      <c r="B4287" s="771"/>
      <c r="C4287" s="771"/>
      <c r="D4287" s="771"/>
      <c r="E4287" s="771"/>
      <c r="F4287" s="771"/>
      <c r="G4287" s="772"/>
      <c r="H4287" s="768"/>
      <c r="I4287" s="768"/>
      <c r="J4287" s="80"/>
      <c r="K4287" s="769"/>
      <c r="L4287" s="769"/>
      <c r="M4287" s="81">
        <f t="shared" si="51"/>
        <v>0</v>
      </c>
    </row>
    <row r="4288" spans="1:13" s="10" customFormat="1" ht="15.75">
      <c r="A4288" s="770"/>
      <c r="B4288" s="771"/>
      <c r="C4288" s="771"/>
      <c r="D4288" s="771"/>
      <c r="E4288" s="771"/>
      <c r="F4288" s="771"/>
      <c r="G4288" s="772"/>
      <c r="H4288" s="768"/>
      <c r="I4288" s="768"/>
      <c r="J4288" s="80"/>
      <c r="K4288" s="769"/>
      <c r="L4288" s="769"/>
      <c r="M4288" s="81">
        <f t="shared" si="51"/>
        <v>0</v>
      </c>
    </row>
    <row r="4289" spans="1:13" s="10" customFormat="1" ht="15.75">
      <c r="A4289" s="770"/>
      <c r="B4289" s="771"/>
      <c r="C4289" s="771"/>
      <c r="D4289" s="771"/>
      <c r="E4289" s="771"/>
      <c r="F4289" s="771"/>
      <c r="G4289" s="772"/>
      <c r="H4289" s="768"/>
      <c r="I4289" s="768"/>
      <c r="J4289" s="82"/>
      <c r="K4289" s="769"/>
      <c r="L4289" s="769"/>
      <c r="M4289" s="81">
        <f t="shared" si="51"/>
        <v>0</v>
      </c>
    </row>
    <row r="4290" spans="1:13" s="10" customFormat="1" ht="15.75">
      <c r="A4290" s="770"/>
      <c r="B4290" s="771"/>
      <c r="C4290" s="771"/>
      <c r="D4290" s="802"/>
      <c r="E4290" s="771"/>
      <c r="F4290" s="771"/>
      <c r="G4290" s="772"/>
      <c r="H4290" s="768"/>
      <c r="I4290" s="768"/>
      <c r="J4290" s="82"/>
      <c r="K4290" s="769"/>
      <c r="L4290" s="769"/>
      <c r="M4290" s="81">
        <f t="shared" si="51"/>
        <v>0</v>
      </c>
    </row>
    <row r="4291" spans="1:13" s="10" customFormat="1" ht="15.75">
      <c r="A4291" s="766"/>
      <c r="B4291" s="767"/>
      <c r="C4291" s="767"/>
      <c r="D4291" s="83"/>
      <c r="E4291" s="84"/>
      <c r="F4291" s="84"/>
      <c r="G4291" s="85"/>
      <c r="H4291" s="768"/>
      <c r="I4291" s="768"/>
      <c r="J4291" s="86"/>
      <c r="K4291" s="769"/>
      <c r="L4291" s="769"/>
      <c r="M4291" s="81">
        <f t="shared" si="51"/>
        <v>0</v>
      </c>
    </row>
    <row r="4292" spans="1:13" s="10" customFormat="1" thickBot="1">
      <c r="A4292" s="770" t="s">
        <v>43</v>
      </c>
      <c r="B4292" s="771"/>
      <c r="C4292" s="771"/>
      <c r="D4292" s="771"/>
      <c r="E4292" s="771"/>
      <c r="F4292" s="771"/>
      <c r="G4292" s="772"/>
      <c r="H4292" s="773"/>
      <c r="I4292" s="774"/>
      <c r="J4292" s="87"/>
      <c r="K4292" s="775">
        <v>0.05</v>
      </c>
      <c r="L4292" s="776"/>
      <c r="M4292" s="88">
        <f>M4317*K4292</f>
        <v>3000</v>
      </c>
    </row>
    <row r="4293" spans="1:13" s="10" customFormat="1" thickBot="1">
      <c r="A4293" s="724" t="s">
        <v>44</v>
      </c>
      <c r="B4293" s="725"/>
      <c r="C4293" s="725"/>
      <c r="D4293" s="725"/>
      <c r="E4293" s="725"/>
      <c r="F4293" s="725"/>
      <c r="G4293" s="725"/>
      <c r="H4293" s="725"/>
      <c r="I4293" s="725"/>
      <c r="J4293" s="725"/>
      <c r="K4293" s="725"/>
      <c r="L4293" s="726"/>
      <c r="M4293" s="173">
        <f>SUM(M4286:M4292)</f>
        <v>3000</v>
      </c>
    </row>
    <row r="4294" spans="1:13" s="27" customFormat="1" ht="12.75">
      <c r="A4294" s="90"/>
      <c r="B4294" s="64"/>
      <c r="C4294" s="64"/>
      <c r="D4294" s="64"/>
      <c r="E4294" s="64"/>
      <c r="F4294" s="64"/>
      <c r="G4294" s="64"/>
      <c r="H4294" s="64"/>
      <c r="I4294" s="64"/>
      <c r="J4294" s="64"/>
      <c r="K4294" s="64"/>
      <c r="L4294" s="64"/>
      <c r="M4294" s="65"/>
    </row>
    <row r="4295" spans="1:13" s="10" customFormat="1" thickBot="1">
      <c r="A4295" s="91" t="s">
        <v>45</v>
      </c>
      <c r="B4295" s="92"/>
      <c r="C4295" s="92"/>
      <c r="D4295" s="92"/>
      <c r="E4295" s="92"/>
      <c r="F4295" s="92"/>
      <c r="G4295" s="92"/>
      <c r="H4295" s="92"/>
      <c r="I4295" s="92"/>
      <c r="J4295" s="92"/>
      <c r="K4295" s="92"/>
      <c r="L4295" s="92"/>
      <c r="M4295" s="93"/>
    </row>
    <row r="4296" spans="1:13" s="10" customFormat="1" ht="15.75">
      <c r="A4296" s="752" t="s">
        <v>33</v>
      </c>
      <c r="B4296" s="753"/>
      <c r="C4296" s="753"/>
      <c r="D4296" s="753"/>
      <c r="E4296" s="753"/>
      <c r="F4296" s="753"/>
      <c r="G4296" s="753"/>
      <c r="H4296" s="777"/>
      <c r="I4296" s="185" t="s">
        <v>35</v>
      </c>
      <c r="J4296" s="94" t="s">
        <v>36</v>
      </c>
      <c r="K4296" s="778" t="s">
        <v>46</v>
      </c>
      <c r="L4296" s="777"/>
      <c r="M4296" s="95" t="s">
        <v>41</v>
      </c>
    </row>
    <row r="4297" spans="1:13" s="10" customFormat="1" ht="15.75">
      <c r="A4297" s="738" t="s">
        <v>125</v>
      </c>
      <c r="B4297" s="739" t="s">
        <v>121</v>
      </c>
      <c r="C4297" s="739" t="s">
        <v>121</v>
      </c>
      <c r="D4297" s="739" t="s">
        <v>121</v>
      </c>
      <c r="E4297" s="739" t="s">
        <v>121</v>
      </c>
      <c r="F4297" s="739" t="s">
        <v>121</v>
      </c>
      <c r="G4297" s="739" t="s">
        <v>121</v>
      </c>
      <c r="H4297" s="740" t="s">
        <v>121</v>
      </c>
      <c r="I4297" s="53" t="s">
        <v>103</v>
      </c>
      <c r="J4297" s="98">
        <v>1</v>
      </c>
      <c r="K4297" s="741">
        <f>114900*1.2</f>
        <v>137880</v>
      </c>
      <c r="L4297" s="742"/>
      <c r="M4297" s="171">
        <f>+J4297*K4297</f>
        <v>137880</v>
      </c>
    </row>
    <row r="4298" spans="1:13" s="10" customFormat="1" ht="15.75">
      <c r="A4298" s="738" t="s">
        <v>122</v>
      </c>
      <c r="B4298" s="739" t="s">
        <v>122</v>
      </c>
      <c r="C4298" s="739" t="s">
        <v>122</v>
      </c>
      <c r="D4298" s="739" t="s">
        <v>122</v>
      </c>
      <c r="E4298" s="739" t="s">
        <v>122</v>
      </c>
      <c r="F4298" s="739" t="s">
        <v>122</v>
      </c>
      <c r="G4298" s="739" t="s">
        <v>122</v>
      </c>
      <c r="H4298" s="740" t="s">
        <v>122</v>
      </c>
      <c r="I4298" s="53" t="s">
        <v>103</v>
      </c>
      <c r="J4298" s="98">
        <v>1</v>
      </c>
      <c r="K4298" s="741">
        <v>12000</v>
      </c>
      <c r="L4298" s="742"/>
      <c r="M4298" s="171">
        <f>+J4298*K4298</f>
        <v>12000</v>
      </c>
    </row>
    <row r="4299" spans="1:13" s="10" customFormat="1" ht="15.75">
      <c r="A4299" s="738" t="s">
        <v>123</v>
      </c>
      <c r="B4299" s="739" t="s">
        <v>123</v>
      </c>
      <c r="C4299" s="739" t="s">
        <v>123</v>
      </c>
      <c r="D4299" s="739" t="s">
        <v>123</v>
      </c>
      <c r="E4299" s="739" t="s">
        <v>123</v>
      </c>
      <c r="F4299" s="739" t="s">
        <v>123</v>
      </c>
      <c r="G4299" s="739" t="s">
        <v>123</v>
      </c>
      <c r="H4299" s="740" t="s">
        <v>123</v>
      </c>
      <c r="I4299" s="53" t="s">
        <v>103</v>
      </c>
      <c r="J4299" s="98">
        <v>1</v>
      </c>
      <c r="K4299" s="741">
        <v>51400</v>
      </c>
      <c r="L4299" s="742"/>
      <c r="M4299" s="171">
        <f>+J4299*K4299</f>
        <v>51400</v>
      </c>
    </row>
    <row r="4300" spans="1:13" s="10" customFormat="1" ht="15.75">
      <c r="A4300" s="738" t="s">
        <v>124</v>
      </c>
      <c r="B4300" s="739" t="s">
        <v>124</v>
      </c>
      <c r="C4300" s="739" t="s">
        <v>124</v>
      </c>
      <c r="D4300" s="739" t="s">
        <v>124</v>
      </c>
      <c r="E4300" s="739" t="s">
        <v>124</v>
      </c>
      <c r="F4300" s="739" t="s">
        <v>124</v>
      </c>
      <c r="G4300" s="739" t="s">
        <v>124</v>
      </c>
      <c r="H4300" s="740" t="s">
        <v>124</v>
      </c>
      <c r="I4300" s="53" t="s">
        <v>6</v>
      </c>
      <c r="J4300" s="98">
        <v>10</v>
      </c>
      <c r="K4300" s="741">
        <v>12100</v>
      </c>
      <c r="L4300" s="742"/>
      <c r="M4300" s="171">
        <f>+J4300*K4300</f>
        <v>121000</v>
      </c>
    </row>
    <row r="4301" spans="1:13" s="10" customFormat="1" ht="15.75">
      <c r="A4301" s="738"/>
      <c r="B4301" s="739"/>
      <c r="C4301" s="739"/>
      <c r="D4301" s="739"/>
      <c r="E4301" s="739"/>
      <c r="F4301" s="739"/>
      <c r="G4301" s="739"/>
      <c r="H4301" s="740"/>
      <c r="I4301" s="53"/>
      <c r="J4301" s="98"/>
      <c r="K4301" s="741"/>
      <c r="L4301" s="742"/>
      <c r="M4301" s="171">
        <f>+J4301*K4301</f>
        <v>0</v>
      </c>
    </row>
    <row r="4302" spans="1:13" s="10" customFormat="1" thickBot="1">
      <c r="A4302" s="743"/>
      <c r="B4302" s="744"/>
      <c r="C4302" s="744"/>
      <c r="D4302" s="744"/>
      <c r="E4302" s="744"/>
      <c r="F4302" s="744"/>
      <c r="G4302" s="744"/>
      <c r="H4302" s="745"/>
      <c r="I4302" s="102"/>
      <c r="J4302" s="103"/>
      <c r="K4302" s="741"/>
      <c r="L4302" s="742"/>
      <c r="M4302" s="172"/>
    </row>
    <row r="4303" spans="1:13" s="10" customFormat="1" thickBot="1">
      <c r="A4303" s="724" t="s">
        <v>44</v>
      </c>
      <c r="B4303" s="725"/>
      <c r="C4303" s="725"/>
      <c r="D4303" s="725"/>
      <c r="E4303" s="725"/>
      <c r="F4303" s="725"/>
      <c r="G4303" s="725"/>
      <c r="H4303" s="725"/>
      <c r="I4303" s="725"/>
      <c r="J4303" s="725"/>
      <c r="K4303" s="725"/>
      <c r="L4303" s="726"/>
      <c r="M4303" s="173">
        <f>SUM(M4297:M4302)</f>
        <v>322280</v>
      </c>
    </row>
    <row r="4304" spans="1:13" s="27" customFormat="1" ht="12.75">
      <c r="A4304" s="63"/>
      <c r="B4304" s="64"/>
      <c r="C4304" s="64"/>
      <c r="D4304" s="64"/>
      <c r="E4304" s="64"/>
      <c r="F4304" s="64"/>
      <c r="G4304" s="64"/>
      <c r="H4304" s="64"/>
      <c r="I4304" s="64"/>
      <c r="J4304" s="64"/>
      <c r="K4304" s="64"/>
      <c r="L4304" s="64"/>
      <c r="M4304" s="65"/>
    </row>
    <row r="4305" spans="1:13" s="10" customFormat="1" thickBot="1">
      <c r="A4305" s="91" t="s">
        <v>47</v>
      </c>
      <c r="B4305" s="92"/>
      <c r="C4305" s="92"/>
      <c r="D4305" s="92"/>
      <c r="E4305" s="92"/>
      <c r="F4305" s="92"/>
      <c r="G4305" s="92"/>
      <c r="H4305" s="92"/>
      <c r="I4305" s="92"/>
      <c r="J4305" s="92"/>
      <c r="K4305" s="92"/>
      <c r="L4305" s="92"/>
      <c r="M4305" s="93"/>
    </row>
    <row r="4306" spans="1:13" s="10" customFormat="1" ht="15.75">
      <c r="A4306" s="727" t="s">
        <v>48</v>
      </c>
      <c r="B4306" s="728"/>
      <c r="C4306" s="728"/>
      <c r="D4306" s="728"/>
      <c r="E4306" s="728"/>
      <c r="F4306" s="729"/>
      <c r="G4306" s="106" t="s">
        <v>35</v>
      </c>
      <c r="H4306" s="107" t="s">
        <v>49</v>
      </c>
      <c r="I4306" s="108" t="s">
        <v>50</v>
      </c>
      <c r="J4306" s="106" t="s">
        <v>51</v>
      </c>
      <c r="K4306" s="730" t="s">
        <v>52</v>
      </c>
      <c r="L4306" s="729"/>
      <c r="M4306" s="109" t="s">
        <v>41</v>
      </c>
    </row>
    <row r="4307" spans="1:13" s="10" customFormat="1" ht="15.75">
      <c r="A4307" s="731" t="s">
        <v>94</v>
      </c>
      <c r="B4307" s="732"/>
      <c r="C4307" s="732"/>
      <c r="D4307" s="732"/>
      <c r="E4307" s="732"/>
      <c r="F4307" s="733"/>
      <c r="G4307" s="110" t="s">
        <v>4</v>
      </c>
      <c r="H4307" s="86">
        <v>1</v>
      </c>
      <c r="I4307" s="111">
        <v>1</v>
      </c>
      <c r="J4307" s="86">
        <f>+H4307*I4307</f>
        <v>1</v>
      </c>
      <c r="K4307" s="734">
        <v>5000</v>
      </c>
      <c r="L4307" s="735"/>
      <c r="M4307" s="112">
        <f>J4307*K4307</f>
        <v>5000</v>
      </c>
    </row>
    <row r="4308" spans="1:13" s="10" customFormat="1" ht="15.75">
      <c r="A4308" s="113"/>
      <c r="B4308" s="114"/>
      <c r="C4308" s="114"/>
      <c r="D4308" s="114"/>
      <c r="E4308" s="114"/>
      <c r="F4308" s="114"/>
      <c r="G4308" s="115"/>
      <c r="H4308" s="86"/>
      <c r="I4308" s="86"/>
      <c r="J4308" s="86"/>
      <c r="K4308" s="116"/>
      <c r="L4308" s="117"/>
      <c r="M4308" s="118"/>
    </row>
    <row r="4309" spans="1:13" s="10" customFormat="1" thickBot="1">
      <c r="A4309" s="181"/>
      <c r="B4309" s="182"/>
      <c r="C4309" s="182"/>
      <c r="D4309" s="182"/>
      <c r="E4309" s="182"/>
      <c r="F4309" s="182"/>
      <c r="G4309" s="119"/>
      <c r="H4309" s="119"/>
      <c r="I4309" s="119"/>
      <c r="J4309" s="119"/>
      <c r="K4309" s="736"/>
      <c r="L4309" s="737"/>
      <c r="M4309" s="120"/>
    </row>
    <row r="4310" spans="1:13" s="10" customFormat="1" thickBot="1">
      <c r="A4310" s="756" t="s">
        <v>44</v>
      </c>
      <c r="B4310" s="750"/>
      <c r="C4310" s="750"/>
      <c r="D4310" s="750"/>
      <c r="E4310" s="750"/>
      <c r="F4310" s="750"/>
      <c r="G4310" s="750"/>
      <c r="H4310" s="750"/>
      <c r="I4310" s="750"/>
      <c r="J4310" s="750"/>
      <c r="K4310" s="750"/>
      <c r="L4310" s="751"/>
      <c r="M4310" s="174">
        <f>SUM(M4307:M4309)</f>
        <v>5000</v>
      </c>
    </row>
    <row r="4311" spans="1:13" s="27" customFormat="1" ht="12.75">
      <c r="A4311" s="63"/>
      <c r="B4311" s="64"/>
      <c r="C4311" s="64"/>
      <c r="D4311" s="64"/>
      <c r="E4311" s="64"/>
      <c r="F4311" s="64"/>
      <c r="G4311" s="64"/>
      <c r="H4311" s="64"/>
      <c r="I4311" s="64"/>
      <c r="J4311" s="64"/>
      <c r="K4311" s="64"/>
      <c r="L4311" s="64"/>
      <c r="M4311" s="65"/>
    </row>
    <row r="4312" spans="1:13" s="10" customFormat="1" thickBot="1">
      <c r="A4312" s="91" t="s">
        <v>54</v>
      </c>
      <c r="B4312" s="92"/>
      <c r="C4312" s="92"/>
      <c r="D4312" s="92"/>
      <c r="E4312" s="92"/>
      <c r="F4312" s="92"/>
      <c r="G4312" s="92"/>
      <c r="H4312" s="92"/>
      <c r="I4312" s="92"/>
      <c r="J4312" s="92"/>
      <c r="K4312" s="92"/>
      <c r="L4312" s="92"/>
      <c r="M4312" s="93"/>
    </row>
    <row r="4313" spans="1:13" s="10" customFormat="1" ht="31.5">
      <c r="A4313" s="757" t="s">
        <v>55</v>
      </c>
      <c r="B4313" s="758"/>
      <c r="C4313" s="758"/>
      <c r="D4313" s="758"/>
      <c r="E4313" s="758"/>
      <c r="F4313" s="758"/>
      <c r="G4313" s="758"/>
      <c r="H4313" s="106" t="s">
        <v>56</v>
      </c>
      <c r="I4313" s="108" t="s">
        <v>57</v>
      </c>
      <c r="J4313" s="107" t="s">
        <v>58</v>
      </c>
      <c r="K4313" s="759" t="s">
        <v>40</v>
      </c>
      <c r="L4313" s="760"/>
      <c r="M4313" s="122" t="s">
        <v>41</v>
      </c>
    </row>
    <row r="4314" spans="1:13" s="10" customFormat="1" ht="15.75">
      <c r="A4314" s="761" t="s">
        <v>59</v>
      </c>
      <c r="B4314" s="762"/>
      <c r="C4314" s="762"/>
      <c r="D4314" s="762"/>
      <c r="E4314" s="762"/>
      <c r="F4314" s="762"/>
      <c r="G4314" s="763"/>
      <c r="H4314" s="123">
        <v>38918.91891891892</v>
      </c>
      <c r="I4314" s="124">
        <v>1.85</v>
      </c>
      <c r="J4314" s="125">
        <f>+H4314*I4314</f>
        <v>72000</v>
      </c>
      <c r="K4314" s="764">
        <v>2</v>
      </c>
      <c r="L4314" s="765"/>
      <c r="M4314" s="126">
        <f>J4314/K4314</f>
        <v>36000</v>
      </c>
    </row>
    <row r="4315" spans="1:13" s="10" customFormat="1" ht="15.75">
      <c r="A4315" s="761" t="s">
        <v>60</v>
      </c>
      <c r="B4315" s="762"/>
      <c r="C4315" s="762"/>
      <c r="D4315" s="762"/>
      <c r="E4315" s="762"/>
      <c r="F4315" s="762"/>
      <c r="G4315" s="763"/>
      <c r="H4315" s="123">
        <v>25945.945945945947</v>
      </c>
      <c r="I4315" s="124">
        <v>1.85</v>
      </c>
      <c r="J4315" s="125">
        <f>+H4315*I4315</f>
        <v>48000.000000000007</v>
      </c>
      <c r="K4315" s="764">
        <f>+K4314</f>
        <v>2</v>
      </c>
      <c r="L4315" s="765"/>
      <c r="M4315" s="126">
        <f>J4315/K4315</f>
        <v>24000.000000000004</v>
      </c>
    </row>
    <row r="4316" spans="1:13" s="10" customFormat="1" thickBot="1">
      <c r="A4316" s="748"/>
      <c r="B4316" s="749"/>
      <c r="C4316" s="749"/>
      <c r="D4316" s="749"/>
      <c r="E4316" s="749"/>
      <c r="F4316" s="749"/>
      <c r="G4316" s="749"/>
      <c r="H4316" s="119"/>
      <c r="I4316" s="119"/>
      <c r="J4316" s="119"/>
      <c r="K4316" s="736"/>
      <c r="L4316" s="737"/>
      <c r="M4316" s="120"/>
    </row>
    <row r="4317" spans="1:13" s="10" customFormat="1" thickBot="1">
      <c r="A4317" s="724" t="s">
        <v>44</v>
      </c>
      <c r="B4317" s="725"/>
      <c r="C4317" s="725"/>
      <c r="D4317" s="725"/>
      <c r="E4317" s="725"/>
      <c r="F4317" s="725"/>
      <c r="G4317" s="725"/>
      <c r="H4317" s="750"/>
      <c r="I4317" s="750"/>
      <c r="J4317" s="750"/>
      <c r="K4317" s="750"/>
      <c r="L4317" s="751"/>
      <c r="M4317" s="174">
        <f>SUM(M4314:M4316)</f>
        <v>60000</v>
      </c>
    </row>
    <row r="4318" spans="1:13" s="27" customFormat="1" ht="13.5" thickBot="1">
      <c r="A4318" s="63"/>
      <c r="B4318" s="64"/>
      <c r="C4318" s="64"/>
      <c r="D4318" s="64"/>
      <c r="E4318" s="64"/>
      <c r="F4318" s="64"/>
      <c r="G4318" s="64"/>
      <c r="H4318" s="64"/>
      <c r="I4318" s="64"/>
      <c r="J4318" s="64"/>
      <c r="K4318" s="64"/>
      <c r="L4318" s="64"/>
      <c r="M4318" s="65"/>
    </row>
    <row r="4319" spans="1:13" s="10" customFormat="1" thickBot="1">
      <c r="A4319" s="724" t="s">
        <v>61</v>
      </c>
      <c r="B4319" s="725"/>
      <c r="C4319" s="725"/>
      <c r="D4319" s="725"/>
      <c r="E4319" s="725"/>
      <c r="F4319" s="725"/>
      <c r="G4319" s="725"/>
      <c r="H4319" s="725"/>
      <c r="I4319" s="725"/>
      <c r="J4319" s="725"/>
      <c r="K4319" s="725"/>
      <c r="L4319" s="726"/>
      <c r="M4319" s="175">
        <f>M4293+M4303+M4310+M4317</f>
        <v>390280</v>
      </c>
    </row>
    <row r="4320" spans="1:13" s="27" customFormat="1" ht="12.75">
      <c r="A4320" s="63"/>
      <c r="B4320" s="64"/>
      <c r="C4320" s="64"/>
      <c r="D4320" s="64"/>
      <c r="E4320" s="64"/>
      <c r="F4320" s="64"/>
      <c r="G4320" s="64"/>
      <c r="H4320" s="64"/>
      <c r="I4320" s="64"/>
      <c r="J4320" s="64"/>
      <c r="K4320" s="64"/>
      <c r="L4320" s="64"/>
      <c r="M4320" s="65"/>
    </row>
    <row r="4321" spans="1:13" s="10" customFormat="1" thickBot="1">
      <c r="A4321" s="91" t="s">
        <v>62</v>
      </c>
      <c r="B4321" s="92"/>
      <c r="C4321" s="92"/>
      <c r="D4321" s="92"/>
      <c r="E4321" s="92"/>
      <c r="F4321" s="92"/>
      <c r="G4321" s="92"/>
      <c r="H4321" s="92"/>
      <c r="I4321" s="92"/>
      <c r="J4321" s="92"/>
      <c r="K4321" s="92"/>
      <c r="L4321" s="92"/>
      <c r="M4321" s="93"/>
    </row>
    <row r="4322" spans="1:13" s="10" customFormat="1" ht="15.75">
      <c r="A4322" s="752" t="s">
        <v>63</v>
      </c>
      <c r="B4322" s="753"/>
      <c r="C4322" s="753"/>
      <c r="D4322" s="753"/>
      <c r="E4322" s="753"/>
      <c r="F4322" s="753"/>
      <c r="G4322" s="753"/>
      <c r="H4322" s="183"/>
      <c r="I4322" s="184"/>
      <c r="J4322" s="128" t="s">
        <v>64</v>
      </c>
      <c r="K4322" s="754" t="s">
        <v>65</v>
      </c>
      <c r="L4322" s="755"/>
      <c r="M4322" s="129"/>
    </row>
    <row r="4323" spans="1:13" s="10" customFormat="1" ht="15.75">
      <c r="A4323" s="718" t="s">
        <v>66</v>
      </c>
      <c r="B4323" s="719"/>
      <c r="C4323" s="719"/>
      <c r="D4323" s="719"/>
      <c r="E4323" s="719"/>
      <c r="F4323" s="719"/>
      <c r="G4323" s="719"/>
      <c r="H4323" s="130"/>
      <c r="I4323" s="131"/>
      <c r="J4323" s="132">
        <v>0.25</v>
      </c>
      <c r="K4323" s="720">
        <f>M4319*J4323</f>
        <v>97570</v>
      </c>
      <c r="L4323" s="721"/>
      <c r="M4323" s="133"/>
    </row>
    <row r="4324" spans="1:13" s="10" customFormat="1" ht="15.75">
      <c r="A4324" s="134" t="s">
        <v>67</v>
      </c>
      <c r="B4324" s="135"/>
      <c r="C4324" s="135"/>
      <c r="D4324" s="135"/>
      <c r="E4324" s="135"/>
      <c r="F4324" s="135"/>
      <c r="G4324" s="135"/>
      <c r="H4324" s="130"/>
      <c r="I4324" s="131"/>
      <c r="J4324" s="132">
        <v>0</v>
      </c>
      <c r="K4324" s="720">
        <f>M4319*J4324</f>
        <v>0</v>
      </c>
      <c r="L4324" s="721"/>
      <c r="M4324" s="133"/>
    </row>
    <row r="4325" spans="1:13" s="10" customFormat="1" thickBot="1">
      <c r="A4325" s="136" t="s">
        <v>68</v>
      </c>
      <c r="B4325" s="137"/>
      <c r="C4325" s="137"/>
      <c r="D4325" s="137"/>
      <c r="E4325" s="137"/>
      <c r="F4325" s="137"/>
      <c r="G4325" s="137"/>
      <c r="H4325" s="138"/>
      <c r="I4325" s="139"/>
      <c r="J4325" s="140">
        <v>0.05</v>
      </c>
      <c r="K4325" s="722">
        <f>M4319*J4325</f>
        <v>19514</v>
      </c>
      <c r="L4325" s="723"/>
      <c r="M4325" s="133"/>
    </row>
    <row r="4326" spans="1:13" s="10" customFormat="1" thickBot="1">
      <c r="A4326" s="724" t="s">
        <v>44</v>
      </c>
      <c r="B4326" s="725"/>
      <c r="C4326" s="725"/>
      <c r="D4326" s="725"/>
      <c r="E4326" s="725"/>
      <c r="F4326" s="725"/>
      <c r="G4326" s="725"/>
      <c r="H4326" s="725"/>
      <c r="I4326" s="725"/>
      <c r="J4326" s="725"/>
      <c r="K4326" s="725"/>
      <c r="L4326" s="726"/>
      <c r="M4326" s="141">
        <f>K4323+K4324+K4325</f>
        <v>117084</v>
      </c>
    </row>
    <row r="4327" spans="1:13" s="27" customFormat="1" ht="13.5" thickBot="1">
      <c r="A4327" s="63"/>
      <c r="B4327" s="64"/>
      <c r="C4327" s="64"/>
      <c r="D4327" s="64"/>
      <c r="E4327" s="64"/>
      <c r="F4327" s="64"/>
      <c r="G4327" s="64"/>
      <c r="H4327" s="64"/>
      <c r="I4327" s="64"/>
      <c r="J4327" s="64"/>
      <c r="K4327" s="64"/>
      <c r="L4327" s="64"/>
      <c r="M4327" s="65"/>
    </row>
    <row r="4328" spans="1:13" s="10" customFormat="1" thickBot="1">
      <c r="A4328" s="724" t="s">
        <v>69</v>
      </c>
      <c r="B4328" s="725"/>
      <c r="C4328" s="725"/>
      <c r="D4328" s="725"/>
      <c r="E4328" s="725"/>
      <c r="F4328" s="725"/>
      <c r="G4328" s="725"/>
      <c r="H4328" s="725"/>
      <c r="I4328" s="725"/>
      <c r="J4328" s="725"/>
      <c r="K4328" s="725"/>
      <c r="L4328" s="726"/>
      <c r="M4328" s="142">
        <f>M4319+M4326</f>
        <v>507364</v>
      </c>
    </row>
    <row r="4329" spans="1:13" s="10" customFormat="1" ht="15.75">
      <c r="A4329" s="143"/>
      <c r="B4329" s="144"/>
      <c r="C4329" s="144"/>
      <c r="D4329" s="144"/>
      <c r="E4329" s="144"/>
      <c r="F4329" s="144"/>
      <c r="G4329" s="144"/>
      <c r="H4329" s="144"/>
      <c r="I4329" s="144"/>
      <c r="J4329" s="144"/>
      <c r="K4329" s="144"/>
      <c r="L4329" s="144"/>
      <c r="M4329" s="145"/>
    </row>
    <row r="4330" spans="1:13" s="10" customFormat="1" ht="15.75">
      <c r="A4330" s="146"/>
      <c r="B4330" s="35"/>
      <c r="C4330" s="35"/>
      <c r="D4330" s="35"/>
      <c r="E4330" s="35"/>
      <c r="F4330" s="35"/>
      <c r="G4330" s="35"/>
      <c r="H4330" s="35"/>
      <c r="I4330" s="35"/>
      <c r="J4330" s="35"/>
      <c r="K4330" s="35"/>
      <c r="L4330" s="35"/>
      <c r="M4330" s="37"/>
    </row>
    <row r="4331" spans="1:13" s="10" customFormat="1" ht="15.75">
      <c r="A4331" s="146"/>
      <c r="B4331" s="35"/>
      <c r="C4331" s="35"/>
      <c r="D4331" s="46" t="s">
        <v>70</v>
      </c>
      <c r="E4331" s="46"/>
      <c r="F4331" s="46"/>
      <c r="G4331" s="46"/>
      <c r="H4331" s="46"/>
      <c r="I4331" s="46"/>
      <c r="J4331" s="35"/>
      <c r="K4331" s="35"/>
      <c r="L4331" s="35"/>
      <c r="M4331" s="37"/>
    </row>
    <row r="4332" spans="1:13" s="10" customFormat="1" ht="15.75">
      <c r="A4332" s="146"/>
      <c r="B4332" s="35"/>
      <c r="C4332" s="35"/>
      <c r="D4332" s="35" t="s">
        <v>71</v>
      </c>
      <c r="E4332" s="35"/>
      <c r="F4332" s="35"/>
      <c r="G4332" s="35"/>
      <c r="H4332" s="35"/>
      <c r="I4332" s="35"/>
      <c r="J4332" s="35"/>
      <c r="K4332" s="35"/>
      <c r="L4332" s="35"/>
      <c r="M4332" s="37"/>
    </row>
    <row r="4333" spans="1:13" s="10" customFormat="1" ht="15.75">
      <c r="A4333" s="146"/>
      <c r="B4333" s="35"/>
      <c r="C4333" s="35"/>
      <c r="D4333" s="35" t="s">
        <v>72</v>
      </c>
      <c r="E4333" s="35"/>
      <c r="F4333" s="35"/>
      <c r="G4333" s="35"/>
      <c r="H4333" s="35"/>
      <c r="I4333" s="35"/>
      <c r="J4333" s="35"/>
      <c r="K4333" s="35"/>
      <c r="L4333" s="35"/>
      <c r="M4333" s="37"/>
    </row>
    <row r="4334" spans="1:13" s="10" customFormat="1" ht="15.75">
      <c r="A4334" s="146"/>
      <c r="B4334" s="35"/>
      <c r="C4334" s="35"/>
      <c r="D4334" s="35" t="s">
        <v>73</v>
      </c>
      <c r="E4334" s="35"/>
      <c r="F4334" s="35"/>
      <c r="G4334" s="35"/>
      <c r="H4334" s="35"/>
      <c r="I4334" s="35"/>
      <c r="J4334" s="35"/>
      <c r="K4334" s="35"/>
      <c r="L4334" s="35"/>
      <c r="M4334" s="37"/>
    </row>
    <row r="4335" spans="1:13" s="27" customFormat="1" ht="13.5" thickBot="1">
      <c r="A4335" s="147"/>
      <c r="B4335" s="148"/>
      <c r="C4335" s="148"/>
      <c r="D4335" s="148"/>
      <c r="E4335" s="148" t="s">
        <v>74</v>
      </c>
      <c r="F4335" s="148"/>
      <c r="G4335" s="148"/>
      <c r="H4335" s="148"/>
      <c r="I4335" s="148"/>
      <c r="J4335" s="148"/>
      <c r="K4335" s="148"/>
      <c r="L4335" s="148"/>
      <c r="M4335" s="149"/>
    </row>
    <row r="4336" spans="1:13" s="10" customFormat="1" ht="15.75">
      <c r="A4336" s="150" t="s">
        <v>75</v>
      </c>
      <c r="B4336" s="151"/>
      <c r="C4336" s="151"/>
      <c r="D4336" s="151"/>
      <c r="E4336" s="151"/>
      <c r="F4336" s="151"/>
      <c r="G4336" s="151"/>
      <c r="H4336" s="151"/>
      <c r="I4336" s="151"/>
      <c r="J4336" s="151"/>
      <c r="K4336" s="151"/>
      <c r="L4336" s="151"/>
      <c r="M4336" s="152"/>
    </row>
    <row r="4337" spans="1:13" s="10" customFormat="1" ht="15.75">
      <c r="A4337" s="153"/>
      <c r="B4337" s="154"/>
      <c r="C4337" s="154"/>
      <c r="D4337" s="154"/>
      <c r="E4337" s="154"/>
      <c r="F4337" s="154"/>
      <c r="G4337" s="154"/>
      <c r="H4337" s="154"/>
      <c r="I4337" s="154"/>
      <c r="J4337" s="154"/>
      <c r="K4337" s="154"/>
      <c r="L4337" s="154"/>
      <c r="M4337" s="155"/>
    </row>
    <row r="4338" spans="1:13" s="10" customFormat="1" ht="15.75">
      <c r="A4338" s="153"/>
      <c r="B4338" s="154"/>
      <c r="C4338" s="154"/>
      <c r="D4338" s="154"/>
      <c r="E4338" s="154"/>
      <c r="F4338" s="154"/>
      <c r="G4338" s="154"/>
      <c r="H4338" s="154"/>
      <c r="I4338" s="154"/>
      <c r="J4338" s="154"/>
      <c r="K4338" s="154"/>
      <c r="L4338" s="154"/>
      <c r="M4338" s="155"/>
    </row>
    <row r="4339" spans="1:13" s="10" customFormat="1" ht="15.75">
      <c r="A4339" s="153"/>
      <c r="B4339" s="154"/>
      <c r="C4339" s="154"/>
      <c r="D4339" s="154"/>
      <c r="E4339" s="154"/>
      <c r="F4339" s="154"/>
      <c r="G4339" s="154"/>
      <c r="H4339" s="154"/>
      <c r="I4339" s="154"/>
      <c r="J4339" s="154"/>
      <c r="K4339" s="154"/>
      <c r="L4339" s="154"/>
      <c r="M4339" s="155"/>
    </row>
    <row r="4340" spans="1:13" s="10" customFormat="1" thickBot="1">
      <c r="A4340" s="156"/>
      <c r="B4340" s="157"/>
      <c r="C4340" s="157"/>
      <c r="D4340" s="157"/>
      <c r="E4340" s="157"/>
      <c r="F4340" s="157"/>
      <c r="G4340" s="157"/>
      <c r="H4340" s="157"/>
      <c r="I4340" s="157"/>
      <c r="J4340" s="157"/>
      <c r="K4340" s="157"/>
      <c r="L4340" s="157"/>
      <c r="M4340" s="158"/>
    </row>
    <row r="4341" spans="1:13" s="27" customFormat="1" ht="12.75">
      <c r="A4341" s="147"/>
      <c r="B4341" s="148"/>
      <c r="C4341" s="148"/>
      <c r="D4341" s="148"/>
      <c r="E4341" s="148"/>
      <c r="F4341" s="148"/>
      <c r="G4341" s="148"/>
      <c r="H4341" s="148"/>
      <c r="I4341" s="148"/>
      <c r="J4341" s="148"/>
      <c r="K4341" s="148"/>
      <c r="L4341" s="148"/>
      <c r="M4341" s="149"/>
    </row>
    <row r="4342" spans="1:13" s="10" customFormat="1" ht="15.75">
      <c r="A4342" s="159" t="s">
        <v>76</v>
      </c>
      <c r="B4342" s="55"/>
      <c r="C4342" s="55"/>
      <c r="D4342" s="55"/>
      <c r="E4342" s="55"/>
      <c r="F4342" s="55"/>
      <c r="G4342" s="55"/>
      <c r="H4342" s="55"/>
      <c r="I4342" s="55"/>
      <c r="J4342" s="55"/>
      <c r="K4342" s="55"/>
      <c r="L4342" s="55"/>
      <c r="M4342" s="58"/>
    </row>
    <row r="4343" spans="1:13" s="10" customFormat="1" ht="15.75">
      <c r="A4343" s="708" t="s">
        <v>77</v>
      </c>
      <c r="B4343" s="709"/>
      <c r="C4343" s="709"/>
      <c r="D4343" s="709"/>
      <c r="E4343" s="709"/>
      <c r="F4343" s="709"/>
      <c r="G4343" s="709"/>
      <c r="H4343" s="709"/>
      <c r="I4343" s="709"/>
      <c r="J4343" s="709"/>
      <c r="K4343" s="709"/>
      <c r="L4343" s="709"/>
      <c r="M4343" s="710"/>
    </row>
    <row r="4344" spans="1:13" s="10" customFormat="1" ht="15.75">
      <c r="A4344" s="708"/>
      <c r="B4344" s="709"/>
      <c r="C4344" s="709"/>
      <c r="D4344" s="709"/>
      <c r="E4344" s="709"/>
      <c r="F4344" s="709"/>
      <c r="G4344" s="709"/>
      <c r="H4344" s="709"/>
      <c r="I4344" s="709"/>
      <c r="J4344" s="709"/>
      <c r="K4344" s="709"/>
      <c r="L4344" s="709"/>
      <c r="M4344" s="710"/>
    </row>
    <row r="4345" spans="1:13" s="10" customFormat="1" ht="15.75">
      <c r="A4345" s="711" t="s">
        <v>78</v>
      </c>
      <c r="B4345" s="712"/>
      <c r="C4345" s="712"/>
      <c r="D4345" s="712"/>
      <c r="E4345" s="712"/>
      <c r="F4345" s="712"/>
      <c r="G4345" s="712"/>
      <c r="H4345" s="712"/>
      <c r="I4345" s="712"/>
      <c r="J4345" s="712"/>
      <c r="K4345" s="712"/>
      <c r="L4345" s="712"/>
      <c r="M4345" s="713"/>
    </row>
    <row r="4346" spans="1:13" s="10" customFormat="1" ht="15.75">
      <c r="A4346" s="711"/>
      <c r="B4346" s="712"/>
      <c r="C4346" s="712"/>
      <c r="D4346" s="712"/>
      <c r="E4346" s="712"/>
      <c r="F4346" s="712"/>
      <c r="G4346" s="712"/>
      <c r="H4346" s="712"/>
      <c r="I4346" s="712"/>
      <c r="J4346" s="712"/>
      <c r="K4346" s="712"/>
      <c r="L4346" s="712"/>
      <c r="M4346" s="713"/>
    </row>
    <row r="4347" spans="1:13" s="10" customFormat="1" ht="15.75">
      <c r="A4347" s="178"/>
      <c r="B4347" s="179"/>
      <c r="C4347" s="179"/>
      <c r="D4347" s="179"/>
      <c r="E4347" s="179"/>
      <c r="F4347" s="179"/>
      <c r="G4347" s="179"/>
      <c r="H4347" s="179"/>
      <c r="I4347" s="179"/>
      <c r="J4347" s="179"/>
      <c r="K4347" s="179"/>
      <c r="L4347" s="179"/>
      <c r="M4347" s="180"/>
    </row>
    <row r="4348" spans="1:13" s="10" customFormat="1" ht="15.75">
      <c r="A4348" s="159"/>
      <c r="B4348" s="55"/>
      <c r="C4348" s="55"/>
      <c r="D4348" s="55"/>
      <c r="E4348" s="55"/>
      <c r="F4348" s="55"/>
      <c r="G4348" s="55"/>
      <c r="H4348" s="55"/>
      <c r="I4348" s="55"/>
      <c r="J4348" s="55"/>
      <c r="K4348" s="55"/>
      <c r="L4348" s="55"/>
      <c r="M4348" s="58"/>
    </row>
    <row r="4349" spans="1:13" s="10" customFormat="1" ht="15.75">
      <c r="A4349" s="146"/>
      <c r="B4349" s="35"/>
      <c r="C4349" s="35"/>
      <c r="D4349" s="35" t="s">
        <v>70</v>
      </c>
      <c r="E4349" s="46"/>
      <c r="F4349" s="46"/>
      <c r="G4349" s="35"/>
      <c r="H4349" s="35"/>
      <c r="I4349" s="35"/>
      <c r="J4349" s="35"/>
      <c r="K4349" s="35"/>
      <c r="L4349" s="35"/>
      <c r="M4349" s="37"/>
    </row>
    <row r="4350" spans="1:13" s="10" customFormat="1" ht="15.75">
      <c r="A4350" s="146"/>
      <c r="B4350" s="35"/>
      <c r="C4350" s="35"/>
      <c r="D4350" s="160" t="s">
        <v>71</v>
      </c>
      <c r="E4350" s="35"/>
      <c r="F4350" s="35"/>
      <c r="G4350" s="160"/>
      <c r="H4350" s="160"/>
      <c r="I4350" s="160"/>
      <c r="J4350" s="35"/>
      <c r="K4350" s="35"/>
      <c r="L4350" s="35"/>
      <c r="M4350" s="37"/>
    </row>
    <row r="4351" spans="1:13" s="10" customFormat="1" ht="15.75">
      <c r="A4351" s="146"/>
      <c r="B4351" s="35"/>
      <c r="C4351" s="35"/>
      <c r="D4351" s="161" t="s">
        <v>79</v>
      </c>
      <c r="E4351" s="35"/>
      <c r="F4351" s="35"/>
      <c r="G4351" s="161"/>
      <c r="H4351" s="161"/>
      <c r="I4351" s="161"/>
      <c r="J4351" s="35"/>
      <c r="K4351" s="35"/>
      <c r="L4351" s="35"/>
      <c r="M4351" s="37"/>
    </row>
    <row r="4352" spans="1:13" s="10" customFormat="1" ht="15.75">
      <c r="A4352" s="162"/>
      <c r="B4352" s="55"/>
      <c r="C4352" s="55"/>
      <c r="D4352" s="35" t="s">
        <v>73</v>
      </c>
      <c r="E4352" s="35"/>
      <c r="F4352" s="35"/>
      <c r="G4352" s="35"/>
      <c r="H4352" s="35"/>
      <c r="I4352" s="35"/>
      <c r="J4352" s="55"/>
      <c r="K4352" s="55"/>
      <c r="L4352" s="55"/>
      <c r="M4352" s="58"/>
    </row>
    <row r="4353" spans="1:13" s="27" customFormat="1" ht="12.75">
      <c r="A4353" s="163"/>
      <c r="B4353" s="50"/>
      <c r="C4353" s="50"/>
      <c r="D4353" s="50"/>
      <c r="E4353" s="148"/>
      <c r="F4353" s="148"/>
      <c r="G4353" s="148"/>
      <c r="H4353" s="148"/>
      <c r="I4353" s="148"/>
      <c r="J4353" s="50"/>
      <c r="K4353" s="50"/>
      <c r="L4353" s="50"/>
      <c r="M4353" s="51"/>
    </row>
    <row r="4354" spans="1:13" s="167" customFormat="1" ht="12.75">
      <c r="A4354" s="164" t="s">
        <v>80</v>
      </c>
      <c r="B4354" s="165"/>
      <c r="C4354" s="165"/>
      <c r="D4354" s="166"/>
      <c r="E4354" s="166"/>
      <c r="F4354" s="166"/>
      <c r="G4354" s="166"/>
      <c r="H4354" s="166"/>
      <c r="I4354" s="714"/>
      <c r="J4354" s="714"/>
      <c r="K4354" s="714"/>
      <c r="L4354" s="714"/>
      <c r="M4354" s="715"/>
    </row>
    <row r="4355" spans="1:13" s="167" customFormat="1" ht="13.5" thickBot="1">
      <c r="A4355" s="168" t="s">
        <v>81</v>
      </c>
      <c r="B4355" s="169"/>
      <c r="C4355" s="169"/>
      <c r="D4355" s="170"/>
      <c r="E4355" s="170"/>
      <c r="F4355" s="170"/>
      <c r="G4355" s="170"/>
      <c r="H4355" s="170"/>
      <c r="I4355" s="716"/>
      <c r="J4355" s="716"/>
      <c r="K4355" s="716"/>
      <c r="L4355" s="716"/>
      <c r="M4355" s="717"/>
    </row>
    <row r="4356" spans="1:13">
      <c r="A4356" s="803"/>
      <c r="B4356" s="804"/>
      <c r="C4356" s="809"/>
      <c r="D4356" s="809"/>
      <c r="E4356" s="809"/>
      <c r="F4356" s="809"/>
      <c r="G4356" s="809"/>
      <c r="H4356" s="809"/>
      <c r="I4356" s="810"/>
      <c r="J4356" s="811" t="s">
        <v>7</v>
      </c>
      <c r="K4356" s="813"/>
      <c r="L4356" s="814"/>
      <c r="M4356" s="815"/>
    </row>
    <row r="4357" spans="1:13">
      <c r="A4357" s="805"/>
      <c r="B4357" s="806"/>
      <c r="C4357" s="819" t="s">
        <v>8</v>
      </c>
      <c r="D4357" s="819"/>
      <c r="E4357" s="819"/>
      <c r="F4357" s="819"/>
      <c r="G4357" s="819"/>
      <c r="H4357" s="819"/>
      <c r="I4357" s="820"/>
      <c r="J4357" s="812"/>
      <c r="K4357" s="816"/>
      <c r="L4357" s="817"/>
      <c r="M4357" s="818"/>
    </row>
    <row r="4358" spans="1:13">
      <c r="A4358" s="805"/>
      <c r="B4358" s="806"/>
      <c r="C4358" s="819" t="s">
        <v>0</v>
      </c>
      <c r="D4358" s="819"/>
      <c r="E4358" s="819"/>
      <c r="F4358" s="819"/>
      <c r="G4358" s="819"/>
      <c r="H4358" s="819"/>
      <c r="I4358" s="820"/>
      <c r="J4358" s="821" t="s">
        <v>9</v>
      </c>
      <c r="K4358" s="833"/>
      <c r="L4358" s="834"/>
      <c r="M4358" s="835"/>
    </row>
    <row r="4359" spans="1:13">
      <c r="A4359" s="805"/>
      <c r="B4359" s="806"/>
      <c r="C4359" s="819" t="s">
        <v>10</v>
      </c>
      <c r="D4359" s="819"/>
      <c r="E4359" s="819"/>
      <c r="F4359" s="819"/>
      <c r="G4359" s="819"/>
      <c r="H4359" s="819"/>
      <c r="I4359" s="820"/>
      <c r="J4359" s="822"/>
      <c r="K4359" s="836"/>
      <c r="L4359" s="837"/>
      <c r="M4359" s="838"/>
    </row>
    <row r="4360" spans="1:13">
      <c r="A4360" s="805"/>
      <c r="B4360" s="806"/>
      <c r="C4360" s="819" t="s">
        <v>11</v>
      </c>
      <c r="D4360" s="819"/>
      <c r="E4360" s="819"/>
      <c r="F4360" s="819"/>
      <c r="G4360" s="819"/>
      <c r="H4360" s="819"/>
      <c r="I4360" s="820"/>
      <c r="J4360" s="821" t="s">
        <v>12</v>
      </c>
      <c r="K4360" s="840"/>
      <c r="L4360" s="840" t="s">
        <v>13</v>
      </c>
      <c r="M4360" s="842"/>
    </row>
    <row r="4361" spans="1:13" ht="17.25" thickBot="1">
      <c r="A4361" s="807"/>
      <c r="B4361" s="808"/>
      <c r="C4361" s="2"/>
      <c r="D4361" s="2"/>
      <c r="E4361" s="2"/>
      <c r="F4361" s="2"/>
      <c r="G4361" s="2"/>
      <c r="H4361" s="2"/>
      <c r="I4361" s="3"/>
      <c r="J4361" s="839"/>
      <c r="K4361" s="841"/>
      <c r="L4361" s="841"/>
      <c r="M4361" s="843"/>
    </row>
    <row r="4362" spans="1:13" s="10" customFormat="1" ht="15.75">
      <c r="A4362" s="4"/>
      <c r="B4362" s="5"/>
      <c r="C4362" s="5"/>
      <c r="D4362" s="5"/>
      <c r="E4362" s="5"/>
      <c r="F4362" s="5"/>
      <c r="G4362" s="6"/>
      <c r="H4362" s="5"/>
      <c r="I4362" s="5"/>
      <c r="J4362" s="7" t="s">
        <v>14</v>
      </c>
      <c r="K4362" s="8"/>
      <c r="L4362" s="8"/>
      <c r="M4362" s="9"/>
    </row>
    <row r="4363" spans="1:13" s="10" customFormat="1" ht="15.75">
      <c r="A4363" s="11"/>
      <c r="B4363" s="12"/>
      <c r="C4363" s="12"/>
      <c r="D4363" s="12"/>
      <c r="E4363" s="12"/>
      <c r="F4363" s="12"/>
      <c r="G4363" s="13"/>
      <c r="H4363" s="12"/>
      <c r="I4363" s="12"/>
      <c r="J4363" s="14"/>
      <c r="K4363" s="15" t="s">
        <v>15</v>
      </c>
      <c r="L4363" s="15" t="s">
        <v>16</v>
      </c>
      <c r="M4363" s="16" t="s">
        <v>17</v>
      </c>
    </row>
    <row r="4364" spans="1:13" s="10" customFormat="1" ht="15.75">
      <c r="A4364" s="823" t="s">
        <v>18</v>
      </c>
      <c r="B4364" s="824"/>
      <c r="C4364" s="824"/>
      <c r="D4364" s="824"/>
      <c r="E4364" s="12" t="s">
        <v>19</v>
      </c>
      <c r="F4364" s="12"/>
      <c r="G4364" s="17"/>
      <c r="H4364" s="825" t="s">
        <v>20</v>
      </c>
      <c r="I4364" s="825"/>
      <c r="J4364" s="18" t="s">
        <v>19</v>
      </c>
      <c r="K4364" s="15"/>
      <c r="L4364" s="15"/>
      <c r="M4364" s="16"/>
    </row>
    <row r="4365" spans="1:13" s="10" customFormat="1" ht="15.75">
      <c r="A4365" s="19" t="s">
        <v>21</v>
      </c>
      <c r="B4365" s="20"/>
      <c r="C4365" s="826"/>
      <c r="D4365" s="826"/>
      <c r="E4365" s="187"/>
      <c r="F4365" s="21"/>
      <c r="G4365" s="20"/>
      <c r="H4365" s="17"/>
      <c r="I4365" s="22" t="s">
        <v>22</v>
      </c>
      <c r="J4365" s="23"/>
      <c r="K4365" s="187"/>
      <c r="L4365" s="187"/>
      <c r="M4365" s="24"/>
    </row>
    <row r="4366" spans="1:13" s="27" customFormat="1" ht="13.5" thickBot="1">
      <c r="A4366" s="25"/>
      <c r="B4366" s="26"/>
      <c r="C4366" s="188"/>
      <c r="D4366" s="188"/>
      <c r="E4366" s="188"/>
      <c r="F4366" s="188"/>
      <c r="G4366" s="26"/>
      <c r="H4366" s="188"/>
      <c r="I4366" s="26"/>
      <c r="J4366" s="188"/>
      <c r="K4366" s="827"/>
      <c r="L4366" s="827"/>
      <c r="M4366" s="828"/>
    </row>
    <row r="4367" spans="1:13" s="27" customFormat="1" ht="12.75">
      <c r="A4367" s="28"/>
      <c r="B4367" s="29"/>
      <c r="C4367" s="29"/>
      <c r="D4367" s="29"/>
      <c r="E4367" s="29"/>
      <c r="F4367" s="29"/>
      <c r="G4367" s="29"/>
      <c r="H4367" s="29"/>
      <c r="I4367" s="29"/>
      <c r="J4367" s="29"/>
      <c r="K4367" s="29"/>
      <c r="L4367" s="29"/>
      <c r="M4367" s="30"/>
    </row>
    <row r="4368" spans="1:13" s="10" customFormat="1" ht="15.75">
      <c r="A4368" s="31" t="s">
        <v>23</v>
      </c>
      <c r="B4368" s="32"/>
      <c r="C4368" s="33" t="s">
        <v>13</v>
      </c>
      <c r="D4368" s="34"/>
      <c r="E4368" s="35"/>
      <c r="F4368" s="35"/>
      <c r="G4368" s="36"/>
      <c r="H4368" s="36"/>
      <c r="I4368" s="36"/>
      <c r="J4368" s="36"/>
      <c r="K4368" s="36"/>
      <c r="L4368" s="36"/>
      <c r="M4368" s="37"/>
    </row>
    <row r="4369" spans="1:13" s="10" customFormat="1" ht="15.75">
      <c r="A4369" s="38" t="s">
        <v>24</v>
      </c>
      <c r="B4369" s="39"/>
      <c r="C4369" s="829" t="e">
        <f>+C4268</f>
        <v>#REF!</v>
      </c>
      <c r="D4369" s="829"/>
      <c r="E4369" s="829"/>
      <c r="F4369" s="829"/>
      <c r="G4369" s="829"/>
      <c r="H4369" s="829"/>
      <c r="I4369" s="829"/>
      <c r="J4369" s="829"/>
      <c r="K4369" s="829"/>
      <c r="L4369" s="829"/>
      <c r="M4369" s="830"/>
    </row>
    <row r="4370" spans="1:13" s="10" customFormat="1" ht="15.75">
      <c r="A4370" s="38"/>
      <c r="B4370" s="39"/>
      <c r="C4370" s="829"/>
      <c r="D4370" s="829"/>
      <c r="E4370" s="829"/>
      <c r="F4370" s="829"/>
      <c r="G4370" s="829"/>
      <c r="H4370" s="829"/>
      <c r="I4370" s="829"/>
      <c r="J4370" s="829"/>
      <c r="K4370" s="829"/>
      <c r="L4370" s="829"/>
      <c r="M4370" s="830"/>
    </row>
    <row r="4371" spans="1:13" s="27" customFormat="1" ht="12.75">
      <c r="A4371" s="40"/>
      <c r="B4371" s="41"/>
      <c r="C4371" s="42"/>
      <c r="D4371" s="42"/>
      <c r="E4371" s="42"/>
      <c r="F4371" s="42"/>
      <c r="G4371" s="42"/>
      <c r="H4371" s="42"/>
      <c r="I4371" s="42"/>
      <c r="J4371" s="42"/>
      <c r="K4371" s="42"/>
      <c r="L4371" s="42"/>
      <c r="M4371" s="43"/>
    </row>
    <row r="4372" spans="1:13" s="10" customFormat="1" ht="15.75">
      <c r="A4372" s="38" t="s">
        <v>25</v>
      </c>
      <c r="B4372" s="44"/>
      <c r="C4372" s="45"/>
      <c r="D4372" s="45"/>
      <c r="E4372" s="45"/>
      <c r="F4372" s="45"/>
      <c r="G4372" s="45"/>
      <c r="H4372" s="46"/>
      <c r="I4372" s="33" t="s">
        <v>26</v>
      </c>
      <c r="J4372" s="45"/>
      <c r="K4372" s="45"/>
      <c r="L4372" s="45"/>
      <c r="M4372" s="47"/>
    </row>
    <row r="4373" spans="1:13" s="27" customFormat="1" ht="12.75">
      <c r="A4373" s="40"/>
      <c r="B4373" s="41"/>
      <c r="C4373" s="42"/>
      <c r="D4373" s="42"/>
      <c r="E4373" s="42"/>
      <c r="F4373" s="42"/>
      <c r="G4373" s="42"/>
      <c r="H4373" s="42"/>
      <c r="I4373" s="42"/>
      <c r="J4373" s="42"/>
      <c r="K4373" s="42"/>
      <c r="L4373" s="42"/>
      <c r="M4373" s="43"/>
    </row>
    <row r="4374" spans="1:13" s="10" customFormat="1" ht="15.75">
      <c r="A4374" s="38" t="s">
        <v>27</v>
      </c>
      <c r="B4374" s="44"/>
      <c r="C4374" s="48"/>
      <c r="D4374" s="48"/>
      <c r="E4374" s="48"/>
      <c r="F4374" s="48"/>
      <c r="G4374" s="48"/>
      <c r="H4374" s="48"/>
      <c r="I4374" s="48"/>
      <c r="J4374" s="48"/>
      <c r="K4374" s="48"/>
      <c r="L4374" s="48"/>
      <c r="M4374" s="49"/>
    </row>
    <row r="4375" spans="1:13" s="27" customFormat="1" ht="12.75">
      <c r="A4375" s="40"/>
      <c r="B4375" s="41"/>
      <c r="C4375" s="50"/>
      <c r="D4375" s="50"/>
      <c r="E4375" s="50"/>
      <c r="F4375" s="50"/>
      <c r="G4375" s="50"/>
      <c r="H4375" s="50"/>
      <c r="I4375" s="50"/>
      <c r="J4375" s="50"/>
      <c r="K4375" s="50"/>
      <c r="L4375" s="50"/>
      <c r="M4375" s="51"/>
    </row>
    <row r="4376" spans="1:13" s="10" customFormat="1" ht="15.75">
      <c r="A4376" s="38" t="s">
        <v>28</v>
      </c>
      <c r="B4376" s="44"/>
      <c r="C4376" s="48"/>
      <c r="D4376" s="48"/>
      <c r="E4376" s="48"/>
      <c r="F4376" s="48"/>
      <c r="G4376" s="48"/>
      <c r="H4376" s="48"/>
      <c r="I4376" s="48"/>
      <c r="J4376" s="52" t="s">
        <v>29</v>
      </c>
      <c r="K4376" s="53"/>
      <c r="L4376" s="52" t="s">
        <v>13</v>
      </c>
      <c r="M4376" s="54"/>
    </row>
    <row r="4377" spans="1:13" s="27" customFormat="1" ht="12.75">
      <c r="A4377" s="40"/>
      <c r="B4377" s="41"/>
      <c r="C4377" s="50"/>
      <c r="D4377" s="50"/>
      <c r="E4377" s="50"/>
      <c r="F4377" s="50"/>
      <c r="G4377" s="50"/>
      <c r="H4377" s="50"/>
      <c r="I4377" s="50"/>
      <c r="J4377" s="50"/>
      <c r="K4377" s="50"/>
      <c r="L4377" s="50"/>
      <c r="M4377" s="51"/>
    </row>
    <row r="4378" spans="1:13" s="10" customFormat="1" ht="15.75">
      <c r="A4378" s="38" t="s">
        <v>30</v>
      </c>
      <c r="B4378" s="39"/>
      <c r="C4378" s="55"/>
      <c r="D4378" s="55"/>
      <c r="E4378" s="56"/>
      <c r="F4378" s="57"/>
      <c r="G4378" s="46"/>
      <c r="H4378" s="48"/>
      <c r="I4378" s="48"/>
      <c r="J4378" s="35"/>
      <c r="K4378" s="55"/>
      <c r="L4378" s="55"/>
      <c r="M4378" s="58"/>
    </row>
    <row r="4379" spans="1:13" s="10" customFormat="1" ht="15.75">
      <c r="A4379" s="59"/>
      <c r="B4379" s="60"/>
      <c r="C4379" s="189"/>
      <c r="D4379" s="189"/>
      <c r="E4379" s="831" t="s">
        <v>31</v>
      </c>
      <c r="F4379" s="832"/>
      <c r="G4379" s="832"/>
      <c r="H4379" s="189" t="s">
        <v>16</v>
      </c>
      <c r="I4379" s="189" t="s">
        <v>17</v>
      </c>
      <c r="J4379" s="61"/>
      <c r="K4379" s="189"/>
      <c r="L4379" s="189"/>
      <c r="M4379" s="62"/>
    </row>
    <row r="4380" spans="1:13" s="10" customFormat="1" ht="15.75">
      <c r="A4380" s="786" t="s">
        <v>32</v>
      </c>
      <c r="B4380" s="787"/>
      <c r="C4380" s="787"/>
      <c r="D4380" s="787"/>
      <c r="E4380" s="787"/>
      <c r="F4380" s="787"/>
      <c r="G4380" s="787"/>
      <c r="H4380" s="787"/>
      <c r="I4380" s="787"/>
      <c r="J4380" s="787"/>
      <c r="K4380" s="787"/>
      <c r="L4380" s="787"/>
      <c r="M4380" s="788"/>
    </row>
    <row r="4381" spans="1:13" s="27" customFormat="1" ht="13.5" thickBot="1">
      <c r="A4381" s="63"/>
      <c r="B4381" s="64"/>
      <c r="C4381" s="64"/>
      <c r="D4381" s="64"/>
      <c r="E4381" s="64"/>
      <c r="F4381" s="64"/>
      <c r="G4381" s="64"/>
      <c r="H4381" s="64"/>
      <c r="I4381" s="64"/>
      <c r="J4381" s="64"/>
      <c r="K4381" s="64"/>
      <c r="L4381" s="64"/>
      <c r="M4381" s="65"/>
    </row>
    <row r="4382" spans="1:13" s="10" customFormat="1" ht="32.25" thickBot="1">
      <c r="A4382" s="66" t="s">
        <v>1</v>
      </c>
      <c r="B4382" s="789" t="s">
        <v>33</v>
      </c>
      <c r="C4382" s="790"/>
      <c r="D4382" s="790"/>
      <c r="E4382" s="790"/>
      <c r="F4382" s="790"/>
      <c r="G4382" s="790"/>
      <c r="H4382" s="790"/>
      <c r="I4382" s="67"/>
      <c r="J4382" s="68" t="s">
        <v>34</v>
      </c>
      <c r="K4382" s="791" t="s">
        <v>35</v>
      </c>
      <c r="L4382" s="792"/>
      <c r="M4382" s="66" t="s">
        <v>36</v>
      </c>
    </row>
    <row r="4383" spans="1:13" s="10" customFormat="1" ht="33" customHeight="1" thickBot="1">
      <c r="A4383" s="69"/>
      <c r="B4383" s="793" t="e">
        <f>+#REF!</f>
        <v>#REF!</v>
      </c>
      <c r="C4383" s="794"/>
      <c r="D4383" s="794"/>
      <c r="E4383" s="794"/>
      <c r="F4383" s="794"/>
      <c r="G4383" s="794"/>
      <c r="H4383" s="794"/>
      <c r="I4383" s="795"/>
      <c r="J4383" s="70"/>
      <c r="K4383" s="796" t="e">
        <f>+#REF!</f>
        <v>#REF!</v>
      </c>
      <c r="L4383" s="797"/>
      <c r="M4383" s="71" t="e">
        <f>+#REF!</f>
        <v>#REF!</v>
      </c>
    </row>
    <row r="4384" spans="1:13" s="10" customFormat="1" ht="15.75">
      <c r="A4384" s="72"/>
      <c r="B4384" s="73"/>
      <c r="C4384" s="73"/>
      <c r="D4384" s="73"/>
      <c r="E4384" s="73"/>
      <c r="F4384" s="73"/>
      <c r="G4384" s="73"/>
      <c r="H4384" s="73"/>
      <c r="I4384" s="73"/>
      <c r="J4384" s="73"/>
      <c r="K4384" s="73"/>
      <c r="L4384" s="73"/>
      <c r="M4384" s="74"/>
    </row>
    <row r="4385" spans="1:13" s="10" customFormat="1" thickBot="1">
      <c r="A4385" s="75" t="s">
        <v>37</v>
      </c>
      <c r="B4385" s="76"/>
      <c r="C4385" s="76"/>
      <c r="D4385" s="76"/>
      <c r="E4385" s="76"/>
      <c r="F4385" s="76"/>
      <c r="G4385" s="76"/>
      <c r="H4385" s="76"/>
      <c r="I4385" s="76"/>
      <c r="J4385" s="76"/>
      <c r="K4385" s="76"/>
      <c r="L4385" s="76"/>
      <c r="M4385" s="77"/>
    </row>
    <row r="4386" spans="1:13" s="10" customFormat="1" thickBot="1">
      <c r="A4386" s="798" t="s">
        <v>33</v>
      </c>
      <c r="B4386" s="799"/>
      <c r="C4386" s="799"/>
      <c r="D4386" s="799"/>
      <c r="E4386" s="799"/>
      <c r="F4386" s="799"/>
      <c r="G4386" s="800"/>
      <c r="H4386" s="801" t="s">
        <v>38</v>
      </c>
      <c r="I4386" s="800"/>
      <c r="J4386" s="78" t="s">
        <v>39</v>
      </c>
      <c r="K4386" s="801" t="s">
        <v>40</v>
      </c>
      <c r="L4386" s="800"/>
      <c r="M4386" s="79" t="s">
        <v>41</v>
      </c>
    </row>
    <row r="4387" spans="1:13" s="10" customFormat="1" ht="15.75">
      <c r="A4387" s="779"/>
      <c r="B4387" s="780"/>
      <c r="C4387" s="780"/>
      <c r="D4387" s="780"/>
      <c r="E4387" s="780"/>
      <c r="F4387" s="780"/>
      <c r="G4387" s="781"/>
      <c r="H4387" s="782"/>
      <c r="I4387" s="783"/>
      <c r="J4387" s="80"/>
      <c r="K4387" s="784"/>
      <c r="L4387" s="785"/>
      <c r="M4387" s="81">
        <f t="shared" ref="M4387:M4392" si="52">+J4387*K4387</f>
        <v>0</v>
      </c>
    </row>
    <row r="4388" spans="1:13" s="10" customFormat="1" ht="15.75">
      <c r="A4388" s="770"/>
      <c r="B4388" s="771"/>
      <c r="C4388" s="771"/>
      <c r="D4388" s="771"/>
      <c r="E4388" s="771"/>
      <c r="F4388" s="771"/>
      <c r="G4388" s="772"/>
      <c r="H4388" s="768"/>
      <c r="I4388" s="768"/>
      <c r="J4388" s="80"/>
      <c r="K4388" s="769"/>
      <c r="L4388" s="769"/>
      <c r="M4388" s="81">
        <f t="shared" si="52"/>
        <v>0</v>
      </c>
    </row>
    <row r="4389" spans="1:13" s="10" customFormat="1" ht="15.75">
      <c r="A4389" s="770"/>
      <c r="B4389" s="771"/>
      <c r="C4389" s="771"/>
      <c r="D4389" s="771"/>
      <c r="E4389" s="771"/>
      <c r="F4389" s="771"/>
      <c r="G4389" s="772"/>
      <c r="H4389" s="768"/>
      <c r="I4389" s="768"/>
      <c r="J4389" s="80"/>
      <c r="K4389" s="769"/>
      <c r="L4389" s="769"/>
      <c r="M4389" s="81">
        <f t="shared" si="52"/>
        <v>0</v>
      </c>
    </row>
    <row r="4390" spans="1:13" s="10" customFormat="1" ht="15.75">
      <c r="A4390" s="770"/>
      <c r="B4390" s="771"/>
      <c r="C4390" s="771"/>
      <c r="D4390" s="771"/>
      <c r="E4390" s="771"/>
      <c r="F4390" s="771"/>
      <c r="G4390" s="772"/>
      <c r="H4390" s="768"/>
      <c r="I4390" s="768"/>
      <c r="J4390" s="82"/>
      <c r="K4390" s="769"/>
      <c r="L4390" s="769"/>
      <c r="M4390" s="81">
        <f t="shared" si="52"/>
        <v>0</v>
      </c>
    </row>
    <row r="4391" spans="1:13" s="10" customFormat="1" ht="15.75">
      <c r="A4391" s="770"/>
      <c r="B4391" s="771"/>
      <c r="C4391" s="771"/>
      <c r="D4391" s="802"/>
      <c r="E4391" s="771"/>
      <c r="F4391" s="771"/>
      <c r="G4391" s="772"/>
      <c r="H4391" s="768"/>
      <c r="I4391" s="768"/>
      <c r="J4391" s="82"/>
      <c r="K4391" s="769"/>
      <c r="L4391" s="769"/>
      <c r="M4391" s="81">
        <f t="shared" si="52"/>
        <v>0</v>
      </c>
    </row>
    <row r="4392" spans="1:13" s="10" customFormat="1" ht="15.75">
      <c r="A4392" s="766"/>
      <c r="B4392" s="767"/>
      <c r="C4392" s="767"/>
      <c r="D4392" s="83"/>
      <c r="E4392" s="84"/>
      <c r="F4392" s="84"/>
      <c r="G4392" s="85"/>
      <c r="H4392" s="768"/>
      <c r="I4392" s="768"/>
      <c r="J4392" s="86"/>
      <c r="K4392" s="769"/>
      <c r="L4392" s="769"/>
      <c r="M4392" s="81">
        <f t="shared" si="52"/>
        <v>0</v>
      </c>
    </row>
    <row r="4393" spans="1:13" s="10" customFormat="1" thickBot="1">
      <c r="A4393" s="770" t="s">
        <v>43</v>
      </c>
      <c r="B4393" s="771"/>
      <c r="C4393" s="771"/>
      <c r="D4393" s="771"/>
      <c r="E4393" s="771"/>
      <c r="F4393" s="771"/>
      <c r="G4393" s="772"/>
      <c r="H4393" s="773"/>
      <c r="I4393" s="774"/>
      <c r="J4393" s="87"/>
      <c r="K4393" s="775">
        <v>0.05</v>
      </c>
      <c r="L4393" s="776"/>
      <c r="M4393" s="88">
        <f>M4418*K4393</f>
        <v>4000</v>
      </c>
    </row>
    <row r="4394" spans="1:13" s="10" customFormat="1" thickBot="1">
      <c r="A4394" s="724" t="s">
        <v>44</v>
      </c>
      <c r="B4394" s="725"/>
      <c r="C4394" s="725"/>
      <c r="D4394" s="725"/>
      <c r="E4394" s="725"/>
      <c r="F4394" s="725"/>
      <c r="G4394" s="725"/>
      <c r="H4394" s="725"/>
      <c r="I4394" s="725"/>
      <c r="J4394" s="725"/>
      <c r="K4394" s="725"/>
      <c r="L4394" s="726"/>
      <c r="M4394" s="173">
        <f>SUM(M4387:M4393)</f>
        <v>4000</v>
      </c>
    </row>
    <row r="4395" spans="1:13" s="27" customFormat="1" ht="12.75">
      <c r="A4395" s="90"/>
      <c r="B4395" s="64"/>
      <c r="C4395" s="64"/>
      <c r="D4395" s="64"/>
      <c r="E4395" s="64"/>
      <c r="F4395" s="64"/>
      <c r="G4395" s="64"/>
      <c r="H4395" s="64"/>
      <c r="I4395" s="64"/>
      <c r="J4395" s="64"/>
      <c r="K4395" s="64"/>
      <c r="L4395" s="64"/>
      <c r="M4395" s="65"/>
    </row>
    <row r="4396" spans="1:13" s="10" customFormat="1" thickBot="1">
      <c r="A4396" s="91" t="s">
        <v>45</v>
      </c>
      <c r="B4396" s="92"/>
      <c r="C4396" s="92"/>
      <c r="D4396" s="92"/>
      <c r="E4396" s="92"/>
      <c r="F4396" s="92"/>
      <c r="G4396" s="92"/>
      <c r="H4396" s="92"/>
      <c r="I4396" s="92"/>
      <c r="J4396" s="92"/>
      <c r="K4396" s="92"/>
      <c r="L4396" s="92"/>
      <c r="M4396" s="93"/>
    </row>
    <row r="4397" spans="1:13" s="10" customFormat="1" ht="15.75">
      <c r="A4397" s="752" t="s">
        <v>33</v>
      </c>
      <c r="B4397" s="753"/>
      <c r="C4397" s="753"/>
      <c r="D4397" s="753"/>
      <c r="E4397" s="753"/>
      <c r="F4397" s="753"/>
      <c r="G4397" s="753"/>
      <c r="H4397" s="777"/>
      <c r="I4397" s="185" t="s">
        <v>35</v>
      </c>
      <c r="J4397" s="94" t="s">
        <v>36</v>
      </c>
      <c r="K4397" s="778" t="s">
        <v>46</v>
      </c>
      <c r="L4397" s="777"/>
      <c r="M4397" s="95" t="s">
        <v>41</v>
      </c>
    </row>
    <row r="4398" spans="1:13" s="10" customFormat="1" ht="15.75">
      <c r="A4398" s="743" t="s">
        <v>183</v>
      </c>
      <c r="B4398" s="744" t="s">
        <v>183</v>
      </c>
      <c r="C4398" s="744" t="s">
        <v>183</v>
      </c>
      <c r="D4398" s="744" t="s">
        <v>183</v>
      </c>
      <c r="E4398" s="744" t="s">
        <v>183</v>
      </c>
      <c r="F4398" s="744" t="s">
        <v>183</v>
      </c>
      <c r="G4398" s="744" t="s">
        <v>183</v>
      </c>
      <c r="H4398" s="745" t="s">
        <v>183</v>
      </c>
      <c r="I4398" s="83" t="s">
        <v>131</v>
      </c>
      <c r="J4398" s="110">
        <v>12</v>
      </c>
      <c r="K4398" s="741">
        <v>4950</v>
      </c>
      <c r="L4398" s="742">
        <v>4950</v>
      </c>
      <c r="M4398" s="172">
        <f>+J4398*K4398</f>
        <v>59400</v>
      </c>
    </row>
    <row r="4399" spans="1:13" s="10" customFormat="1" ht="15.75">
      <c r="A4399" s="743" t="s">
        <v>184</v>
      </c>
      <c r="B4399" s="744" t="s">
        <v>184</v>
      </c>
      <c r="C4399" s="744" t="s">
        <v>184</v>
      </c>
      <c r="D4399" s="744" t="s">
        <v>184</v>
      </c>
      <c r="E4399" s="744" t="s">
        <v>184</v>
      </c>
      <c r="F4399" s="744" t="s">
        <v>184</v>
      </c>
      <c r="G4399" s="744" t="s">
        <v>184</v>
      </c>
      <c r="H4399" s="745" t="s">
        <v>184</v>
      </c>
      <c r="I4399" s="83" t="s">
        <v>131</v>
      </c>
      <c r="J4399" s="110">
        <v>1</v>
      </c>
      <c r="K4399" s="741">
        <v>141349.99736000001</v>
      </c>
      <c r="L4399" s="742">
        <v>141349.99736000001</v>
      </c>
      <c r="M4399" s="172">
        <f>+J4399*K4399</f>
        <v>141349.99736000001</v>
      </c>
    </row>
    <row r="4400" spans="1:13" s="10" customFormat="1" ht="15.75">
      <c r="A4400" s="743" t="s">
        <v>185</v>
      </c>
      <c r="B4400" s="744" t="s">
        <v>185</v>
      </c>
      <c r="C4400" s="744" t="s">
        <v>185</v>
      </c>
      <c r="D4400" s="744" t="s">
        <v>185</v>
      </c>
      <c r="E4400" s="744" t="s">
        <v>185</v>
      </c>
      <c r="F4400" s="744" t="s">
        <v>185</v>
      </c>
      <c r="G4400" s="744" t="s">
        <v>185</v>
      </c>
      <c r="H4400" s="745" t="s">
        <v>185</v>
      </c>
      <c r="I4400" s="83" t="s">
        <v>131</v>
      </c>
      <c r="J4400" s="110">
        <v>2</v>
      </c>
      <c r="K4400" s="741">
        <v>16500</v>
      </c>
      <c r="L4400" s="742">
        <v>16500</v>
      </c>
      <c r="M4400" s="172">
        <f>+J4400*K4400</f>
        <v>33000</v>
      </c>
    </row>
    <row r="4401" spans="1:13" s="10" customFormat="1" ht="15.75">
      <c r="A4401" s="743" t="s">
        <v>186</v>
      </c>
      <c r="B4401" s="744" t="s">
        <v>186</v>
      </c>
      <c r="C4401" s="744" t="s">
        <v>186</v>
      </c>
      <c r="D4401" s="744" t="s">
        <v>186</v>
      </c>
      <c r="E4401" s="744" t="s">
        <v>186</v>
      </c>
      <c r="F4401" s="744" t="s">
        <v>186</v>
      </c>
      <c r="G4401" s="744" t="s">
        <v>186</v>
      </c>
      <c r="H4401" s="745" t="s">
        <v>186</v>
      </c>
      <c r="I4401" s="83" t="s">
        <v>5</v>
      </c>
      <c r="J4401" s="110">
        <v>1</v>
      </c>
      <c r="K4401" s="741">
        <v>12750</v>
      </c>
      <c r="L4401" s="742">
        <v>12750</v>
      </c>
      <c r="M4401" s="172">
        <f>+J4401*K4401</f>
        <v>12750</v>
      </c>
    </row>
    <row r="4402" spans="1:13" s="10" customFormat="1" ht="15.75">
      <c r="A4402" s="743" t="s">
        <v>187</v>
      </c>
      <c r="B4402" s="744" t="s">
        <v>187</v>
      </c>
      <c r="C4402" s="744" t="s">
        <v>187</v>
      </c>
      <c r="D4402" s="744" t="s">
        <v>187</v>
      </c>
      <c r="E4402" s="744" t="s">
        <v>187</v>
      </c>
      <c r="F4402" s="744" t="s">
        <v>187</v>
      </c>
      <c r="G4402" s="744" t="s">
        <v>187</v>
      </c>
      <c r="H4402" s="745" t="s">
        <v>187</v>
      </c>
      <c r="I4402" s="83" t="s">
        <v>188</v>
      </c>
      <c r="J4402" s="110">
        <v>115</v>
      </c>
      <c r="K4402" s="741">
        <v>253.00000000000003</v>
      </c>
      <c r="L4402" s="742">
        <v>253.00000000000003</v>
      </c>
      <c r="M4402" s="172">
        <f>+J4402*K4402</f>
        <v>29095.000000000004</v>
      </c>
    </row>
    <row r="4403" spans="1:13" s="10" customFormat="1" thickBot="1">
      <c r="A4403" s="743"/>
      <c r="B4403" s="744"/>
      <c r="C4403" s="744"/>
      <c r="D4403" s="744"/>
      <c r="E4403" s="744"/>
      <c r="F4403" s="744"/>
      <c r="G4403" s="744"/>
      <c r="H4403" s="745"/>
      <c r="I4403" s="102"/>
      <c r="J4403" s="103"/>
      <c r="K4403" s="741"/>
      <c r="L4403" s="742"/>
      <c r="M4403" s="172"/>
    </row>
    <row r="4404" spans="1:13" s="10" customFormat="1" thickBot="1">
      <c r="A4404" s="724" t="s">
        <v>44</v>
      </c>
      <c r="B4404" s="725"/>
      <c r="C4404" s="725"/>
      <c r="D4404" s="725"/>
      <c r="E4404" s="725"/>
      <c r="F4404" s="725"/>
      <c r="G4404" s="725"/>
      <c r="H4404" s="725"/>
      <c r="I4404" s="725"/>
      <c r="J4404" s="725"/>
      <c r="K4404" s="725"/>
      <c r="L4404" s="726"/>
      <c r="M4404" s="173">
        <f>SUM(M4398:M4403)</f>
        <v>275594.99736000004</v>
      </c>
    </row>
    <row r="4405" spans="1:13" s="27" customFormat="1" ht="12.75">
      <c r="A4405" s="63"/>
      <c r="B4405" s="64"/>
      <c r="C4405" s="64"/>
      <c r="D4405" s="64"/>
      <c r="E4405" s="64"/>
      <c r="F4405" s="64"/>
      <c r="G4405" s="64"/>
      <c r="H4405" s="64"/>
      <c r="I4405" s="64"/>
      <c r="J4405" s="64"/>
      <c r="K4405" s="64"/>
      <c r="L4405" s="64"/>
      <c r="M4405" s="65"/>
    </row>
    <row r="4406" spans="1:13" s="10" customFormat="1" thickBot="1">
      <c r="A4406" s="91" t="s">
        <v>47</v>
      </c>
      <c r="B4406" s="92"/>
      <c r="C4406" s="92"/>
      <c r="D4406" s="92"/>
      <c r="E4406" s="92"/>
      <c r="F4406" s="92"/>
      <c r="G4406" s="92"/>
      <c r="H4406" s="92"/>
      <c r="I4406" s="92"/>
      <c r="J4406" s="92"/>
      <c r="K4406" s="92"/>
      <c r="L4406" s="92"/>
      <c r="M4406" s="93"/>
    </row>
    <row r="4407" spans="1:13" s="10" customFormat="1" ht="15.75">
      <c r="A4407" s="727" t="s">
        <v>48</v>
      </c>
      <c r="B4407" s="728"/>
      <c r="C4407" s="728"/>
      <c r="D4407" s="728"/>
      <c r="E4407" s="728"/>
      <c r="F4407" s="729"/>
      <c r="G4407" s="106" t="s">
        <v>35</v>
      </c>
      <c r="H4407" s="107" t="s">
        <v>49</v>
      </c>
      <c r="I4407" s="108" t="s">
        <v>50</v>
      </c>
      <c r="J4407" s="106" t="s">
        <v>51</v>
      </c>
      <c r="K4407" s="730" t="s">
        <v>52</v>
      </c>
      <c r="L4407" s="729"/>
      <c r="M4407" s="109" t="s">
        <v>41</v>
      </c>
    </row>
    <row r="4408" spans="1:13" s="10" customFormat="1" ht="15.75">
      <c r="A4408" s="731" t="s">
        <v>94</v>
      </c>
      <c r="B4408" s="732"/>
      <c r="C4408" s="732"/>
      <c r="D4408" s="732"/>
      <c r="E4408" s="732"/>
      <c r="F4408" s="733"/>
      <c r="G4408" s="110" t="s">
        <v>4</v>
      </c>
      <c r="H4408" s="86">
        <v>1</v>
      </c>
      <c r="I4408" s="111">
        <v>1</v>
      </c>
      <c r="J4408" s="86">
        <f>+H4408*I4408</f>
        <v>1</v>
      </c>
      <c r="K4408" s="734">
        <v>10000</v>
      </c>
      <c r="L4408" s="735"/>
      <c r="M4408" s="112">
        <f>J4408*K4408</f>
        <v>10000</v>
      </c>
    </row>
    <row r="4409" spans="1:13" s="10" customFormat="1" ht="15.75">
      <c r="A4409" s="113"/>
      <c r="B4409" s="114"/>
      <c r="C4409" s="114"/>
      <c r="D4409" s="114"/>
      <c r="E4409" s="114"/>
      <c r="F4409" s="114"/>
      <c r="G4409" s="115"/>
      <c r="H4409" s="86"/>
      <c r="I4409" s="86"/>
      <c r="J4409" s="86"/>
      <c r="K4409" s="116"/>
      <c r="L4409" s="117"/>
      <c r="M4409" s="118"/>
    </row>
    <row r="4410" spans="1:13" s="10" customFormat="1" thickBot="1">
      <c r="A4410" s="181"/>
      <c r="B4410" s="182"/>
      <c r="C4410" s="182"/>
      <c r="D4410" s="182"/>
      <c r="E4410" s="182"/>
      <c r="F4410" s="182"/>
      <c r="G4410" s="119"/>
      <c r="H4410" s="119"/>
      <c r="I4410" s="119"/>
      <c r="J4410" s="119"/>
      <c r="K4410" s="736"/>
      <c r="L4410" s="737"/>
      <c r="M4410" s="120"/>
    </row>
    <row r="4411" spans="1:13" s="10" customFormat="1" thickBot="1">
      <c r="A4411" s="756" t="s">
        <v>44</v>
      </c>
      <c r="B4411" s="750"/>
      <c r="C4411" s="750"/>
      <c r="D4411" s="750"/>
      <c r="E4411" s="750"/>
      <c r="F4411" s="750"/>
      <c r="G4411" s="750"/>
      <c r="H4411" s="750"/>
      <c r="I4411" s="750"/>
      <c r="J4411" s="750"/>
      <c r="K4411" s="750"/>
      <c r="L4411" s="751"/>
      <c r="M4411" s="174">
        <f>SUM(M4408:M4410)</f>
        <v>10000</v>
      </c>
    </row>
    <row r="4412" spans="1:13" s="27" customFormat="1" ht="12.75">
      <c r="A4412" s="63"/>
      <c r="B4412" s="64"/>
      <c r="C4412" s="64"/>
      <c r="D4412" s="64"/>
      <c r="E4412" s="64"/>
      <c r="F4412" s="64"/>
      <c r="G4412" s="64"/>
      <c r="H4412" s="64"/>
      <c r="I4412" s="64"/>
      <c r="J4412" s="64"/>
      <c r="K4412" s="64"/>
      <c r="L4412" s="64"/>
      <c r="M4412" s="65"/>
    </row>
    <row r="4413" spans="1:13" s="10" customFormat="1" thickBot="1">
      <c r="A4413" s="91" t="s">
        <v>54</v>
      </c>
      <c r="B4413" s="92"/>
      <c r="C4413" s="92"/>
      <c r="D4413" s="92"/>
      <c r="E4413" s="92"/>
      <c r="F4413" s="92"/>
      <c r="G4413" s="92"/>
      <c r="H4413" s="92"/>
      <c r="I4413" s="92"/>
      <c r="J4413" s="92"/>
      <c r="K4413" s="92"/>
      <c r="L4413" s="92"/>
      <c r="M4413" s="93"/>
    </row>
    <row r="4414" spans="1:13" s="10" customFormat="1" ht="31.5">
      <c r="A4414" s="757" t="s">
        <v>55</v>
      </c>
      <c r="B4414" s="758"/>
      <c r="C4414" s="758"/>
      <c r="D4414" s="758"/>
      <c r="E4414" s="758"/>
      <c r="F4414" s="758"/>
      <c r="G4414" s="758"/>
      <c r="H4414" s="106" t="s">
        <v>56</v>
      </c>
      <c r="I4414" s="108" t="s">
        <v>57</v>
      </c>
      <c r="J4414" s="107" t="s">
        <v>58</v>
      </c>
      <c r="K4414" s="759" t="s">
        <v>40</v>
      </c>
      <c r="L4414" s="760"/>
      <c r="M4414" s="122" t="s">
        <v>41</v>
      </c>
    </row>
    <row r="4415" spans="1:13" s="10" customFormat="1" ht="15.75">
      <c r="A4415" s="761" t="s">
        <v>59</v>
      </c>
      <c r="B4415" s="762"/>
      <c r="C4415" s="762"/>
      <c r="D4415" s="762"/>
      <c r="E4415" s="762"/>
      <c r="F4415" s="762"/>
      <c r="G4415" s="763"/>
      <c r="H4415" s="123">
        <v>38918.91891891892</v>
      </c>
      <c r="I4415" s="124">
        <v>1.85</v>
      </c>
      <c r="J4415" s="125">
        <f>+H4415*I4415</f>
        <v>72000</v>
      </c>
      <c r="K4415" s="764">
        <v>1.5</v>
      </c>
      <c r="L4415" s="765"/>
      <c r="M4415" s="126">
        <f>J4415/K4415</f>
        <v>48000</v>
      </c>
    </row>
    <row r="4416" spans="1:13" s="10" customFormat="1" ht="15.75">
      <c r="A4416" s="761" t="s">
        <v>60</v>
      </c>
      <c r="B4416" s="762"/>
      <c r="C4416" s="762"/>
      <c r="D4416" s="762"/>
      <c r="E4416" s="762"/>
      <c r="F4416" s="762"/>
      <c r="G4416" s="763"/>
      <c r="H4416" s="123">
        <v>25945.945945945947</v>
      </c>
      <c r="I4416" s="124">
        <v>1.85</v>
      </c>
      <c r="J4416" s="125">
        <f>+H4416*I4416</f>
        <v>48000.000000000007</v>
      </c>
      <c r="K4416" s="764">
        <f>+K4415</f>
        <v>1.5</v>
      </c>
      <c r="L4416" s="765"/>
      <c r="M4416" s="126">
        <f>J4416/K4416</f>
        <v>32000.000000000004</v>
      </c>
    </row>
    <row r="4417" spans="1:13" s="10" customFormat="1" thickBot="1">
      <c r="A4417" s="748"/>
      <c r="B4417" s="749"/>
      <c r="C4417" s="749"/>
      <c r="D4417" s="749"/>
      <c r="E4417" s="749"/>
      <c r="F4417" s="749"/>
      <c r="G4417" s="749"/>
      <c r="H4417" s="119"/>
      <c r="I4417" s="119"/>
      <c r="J4417" s="119"/>
      <c r="K4417" s="736"/>
      <c r="L4417" s="737"/>
      <c r="M4417" s="120"/>
    </row>
    <row r="4418" spans="1:13" s="10" customFormat="1" thickBot="1">
      <c r="A4418" s="724" t="s">
        <v>44</v>
      </c>
      <c r="B4418" s="725"/>
      <c r="C4418" s="725"/>
      <c r="D4418" s="725"/>
      <c r="E4418" s="725"/>
      <c r="F4418" s="725"/>
      <c r="G4418" s="725"/>
      <c r="H4418" s="750"/>
      <c r="I4418" s="750"/>
      <c r="J4418" s="750"/>
      <c r="K4418" s="750"/>
      <c r="L4418" s="751"/>
      <c r="M4418" s="174">
        <f>SUM(M4415:M4417)</f>
        <v>80000</v>
      </c>
    </row>
    <row r="4419" spans="1:13" s="27" customFormat="1" ht="13.5" thickBot="1">
      <c r="A4419" s="63"/>
      <c r="B4419" s="64"/>
      <c r="C4419" s="64"/>
      <c r="D4419" s="64"/>
      <c r="E4419" s="64"/>
      <c r="F4419" s="64"/>
      <c r="G4419" s="64"/>
      <c r="H4419" s="64"/>
      <c r="I4419" s="64"/>
      <c r="J4419" s="64"/>
      <c r="K4419" s="64"/>
      <c r="L4419" s="64"/>
      <c r="M4419" s="65"/>
    </row>
    <row r="4420" spans="1:13" s="10" customFormat="1" thickBot="1">
      <c r="A4420" s="724" t="s">
        <v>61</v>
      </c>
      <c r="B4420" s="725"/>
      <c r="C4420" s="725"/>
      <c r="D4420" s="725"/>
      <c r="E4420" s="725"/>
      <c r="F4420" s="725"/>
      <c r="G4420" s="725"/>
      <c r="H4420" s="725"/>
      <c r="I4420" s="725"/>
      <c r="J4420" s="725"/>
      <c r="K4420" s="725"/>
      <c r="L4420" s="726"/>
      <c r="M4420" s="175">
        <f>M4394+M4404+M4411+M4418</f>
        <v>369594.99736000004</v>
      </c>
    </row>
    <row r="4421" spans="1:13" s="27" customFormat="1" ht="12.75">
      <c r="A4421" s="63"/>
      <c r="B4421" s="64"/>
      <c r="C4421" s="64"/>
      <c r="D4421" s="64"/>
      <c r="E4421" s="64"/>
      <c r="F4421" s="64"/>
      <c r="G4421" s="64"/>
      <c r="H4421" s="64"/>
      <c r="I4421" s="64"/>
      <c r="J4421" s="64"/>
      <c r="K4421" s="64"/>
      <c r="L4421" s="64"/>
      <c r="M4421" s="65"/>
    </row>
    <row r="4422" spans="1:13" s="10" customFormat="1" thickBot="1">
      <c r="A4422" s="91" t="s">
        <v>62</v>
      </c>
      <c r="B4422" s="92"/>
      <c r="C4422" s="92"/>
      <c r="D4422" s="92"/>
      <c r="E4422" s="92"/>
      <c r="F4422" s="92"/>
      <c r="G4422" s="92"/>
      <c r="H4422" s="92"/>
      <c r="I4422" s="92"/>
      <c r="J4422" s="92"/>
      <c r="K4422" s="92"/>
      <c r="L4422" s="92"/>
      <c r="M4422" s="93"/>
    </row>
    <row r="4423" spans="1:13" s="10" customFormat="1" ht="15.75">
      <c r="A4423" s="752" t="s">
        <v>63</v>
      </c>
      <c r="B4423" s="753"/>
      <c r="C4423" s="753"/>
      <c r="D4423" s="753"/>
      <c r="E4423" s="753"/>
      <c r="F4423" s="753"/>
      <c r="G4423" s="753"/>
      <c r="H4423" s="183"/>
      <c r="I4423" s="184"/>
      <c r="J4423" s="128" t="s">
        <v>64</v>
      </c>
      <c r="K4423" s="754" t="s">
        <v>65</v>
      </c>
      <c r="L4423" s="755"/>
      <c r="M4423" s="129"/>
    </row>
    <row r="4424" spans="1:13" s="10" customFormat="1" ht="15.75">
      <c r="A4424" s="718" t="s">
        <v>66</v>
      </c>
      <c r="B4424" s="719"/>
      <c r="C4424" s="719"/>
      <c r="D4424" s="719"/>
      <c r="E4424" s="719"/>
      <c r="F4424" s="719"/>
      <c r="G4424" s="719"/>
      <c r="H4424" s="130"/>
      <c r="I4424" s="131"/>
      <c r="J4424" s="132">
        <v>0.25</v>
      </c>
      <c r="K4424" s="720">
        <f>M4420*J4424</f>
        <v>92398.749340000009</v>
      </c>
      <c r="L4424" s="721"/>
      <c r="M4424" s="133"/>
    </row>
    <row r="4425" spans="1:13" s="10" customFormat="1" ht="15.75">
      <c r="A4425" s="134" t="s">
        <v>67</v>
      </c>
      <c r="B4425" s="135"/>
      <c r="C4425" s="135"/>
      <c r="D4425" s="135"/>
      <c r="E4425" s="135"/>
      <c r="F4425" s="135"/>
      <c r="G4425" s="135"/>
      <c r="H4425" s="130"/>
      <c r="I4425" s="131"/>
      <c r="J4425" s="132">
        <v>0</v>
      </c>
      <c r="K4425" s="720">
        <f>M4420*J4425</f>
        <v>0</v>
      </c>
      <c r="L4425" s="721"/>
      <c r="M4425" s="133"/>
    </row>
    <row r="4426" spans="1:13" s="10" customFormat="1" thickBot="1">
      <c r="A4426" s="136" t="s">
        <v>68</v>
      </c>
      <c r="B4426" s="137"/>
      <c r="C4426" s="137"/>
      <c r="D4426" s="137"/>
      <c r="E4426" s="137"/>
      <c r="F4426" s="137"/>
      <c r="G4426" s="137"/>
      <c r="H4426" s="138"/>
      <c r="I4426" s="139"/>
      <c r="J4426" s="140">
        <v>0.05</v>
      </c>
      <c r="K4426" s="722">
        <f>M4420*J4426</f>
        <v>18479.749868000003</v>
      </c>
      <c r="L4426" s="723"/>
      <c r="M4426" s="133"/>
    </row>
    <row r="4427" spans="1:13" s="10" customFormat="1" thickBot="1">
      <c r="A4427" s="724" t="s">
        <v>44</v>
      </c>
      <c r="B4427" s="725"/>
      <c r="C4427" s="725"/>
      <c r="D4427" s="725"/>
      <c r="E4427" s="725"/>
      <c r="F4427" s="725"/>
      <c r="G4427" s="725"/>
      <c r="H4427" s="725"/>
      <c r="I4427" s="725"/>
      <c r="J4427" s="725"/>
      <c r="K4427" s="725"/>
      <c r="L4427" s="726"/>
      <c r="M4427" s="141">
        <f>K4424+K4425+K4426</f>
        <v>110878.49920800001</v>
      </c>
    </row>
    <row r="4428" spans="1:13" s="27" customFormat="1" ht="13.5" thickBot="1">
      <c r="A4428" s="63"/>
      <c r="B4428" s="64"/>
      <c r="C4428" s="64"/>
      <c r="D4428" s="64"/>
      <c r="E4428" s="64"/>
      <c r="F4428" s="64"/>
      <c r="G4428" s="64"/>
      <c r="H4428" s="64"/>
      <c r="I4428" s="64"/>
      <c r="J4428" s="64"/>
      <c r="K4428" s="64"/>
      <c r="L4428" s="64"/>
      <c r="M4428" s="65"/>
    </row>
    <row r="4429" spans="1:13" s="10" customFormat="1" thickBot="1">
      <c r="A4429" s="724" t="s">
        <v>69</v>
      </c>
      <c r="B4429" s="725"/>
      <c r="C4429" s="725"/>
      <c r="D4429" s="725"/>
      <c r="E4429" s="725"/>
      <c r="F4429" s="725"/>
      <c r="G4429" s="725"/>
      <c r="H4429" s="725"/>
      <c r="I4429" s="725"/>
      <c r="J4429" s="725"/>
      <c r="K4429" s="725"/>
      <c r="L4429" s="726"/>
      <c r="M4429" s="142">
        <f>M4420+M4427</f>
        <v>480473.49656800006</v>
      </c>
    </row>
    <row r="4430" spans="1:13" s="10" customFormat="1" ht="15.75">
      <c r="A4430" s="143"/>
      <c r="B4430" s="144"/>
      <c r="C4430" s="144"/>
      <c r="D4430" s="144"/>
      <c r="E4430" s="144"/>
      <c r="F4430" s="144"/>
      <c r="G4430" s="144"/>
      <c r="H4430" s="144"/>
      <c r="I4430" s="144"/>
      <c r="J4430" s="144"/>
      <c r="K4430" s="144"/>
      <c r="L4430" s="144"/>
      <c r="M4430" s="145"/>
    </row>
    <row r="4431" spans="1:13" s="10" customFormat="1" ht="15.75">
      <c r="A4431" s="146"/>
      <c r="B4431" s="35"/>
      <c r="C4431" s="35"/>
      <c r="D4431" s="35"/>
      <c r="E4431" s="35"/>
      <c r="F4431" s="35"/>
      <c r="G4431" s="35"/>
      <c r="H4431" s="35"/>
      <c r="I4431" s="35"/>
      <c r="J4431" s="35"/>
      <c r="K4431" s="35"/>
      <c r="L4431" s="35"/>
      <c r="M4431" s="37"/>
    </row>
    <row r="4432" spans="1:13" s="10" customFormat="1" ht="15.75">
      <c r="A4432" s="146"/>
      <c r="B4432" s="35"/>
      <c r="C4432" s="35"/>
      <c r="D4432" s="46" t="s">
        <v>70</v>
      </c>
      <c r="E4432" s="46"/>
      <c r="F4432" s="46"/>
      <c r="G4432" s="46"/>
      <c r="H4432" s="46"/>
      <c r="I4432" s="46"/>
      <c r="J4432" s="35"/>
      <c r="K4432" s="35"/>
      <c r="L4432" s="35"/>
      <c r="M4432" s="37"/>
    </row>
    <row r="4433" spans="1:13" s="10" customFormat="1" ht="15.75">
      <c r="A4433" s="146"/>
      <c r="B4433" s="35"/>
      <c r="C4433" s="35"/>
      <c r="D4433" s="35" t="s">
        <v>71</v>
      </c>
      <c r="E4433" s="35"/>
      <c r="F4433" s="35"/>
      <c r="G4433" s="35"/>
      <c r="H4433" s="35"/>
      <c r="I4433" s="35"/>
      <c r="J4433" s="35"/>
      <c r="K4433" s="35"/>
      <c r="L4433" s="35"/>
      <c r="M4433" s="37"/>
    </row>
    <row r="4434" spans="1:13" s="10" customFormat="1" ht="15.75">
      <c r="A4434" s="146"/>
      <c r="B4434" s="35"/>
      <c r="C4434" s="35"/>
      <c r="D4434" s="35" t="s">
        <v>72</v>
      </c>
      <c r="E4434" s="35"/>
      <c r="F4434" s="35"/>
      <c r="G4434" s="35"/>
      <c r="H4434" s="35"/>
      <c r="I4434" s="35"/>
      <c r="J4434" s="35"/>
      <c r="K4434" s="35"/>
      <c r="L4434" s="35"/>
      <c r="M4434" s="37"/>
    </row>
    <row r="4435" spans="1:13" s="10" customFormat="1" ht="15.75">
      <c r="A4435" s="146"/>
      <c r="B4435" s="35"/>
      <c r="C4435" s="35"/>
      <c r="D4435" s="35" t="s">
        <v>73</v>
      </c>
      <c r="E4435" s="35"/>
      <c r="F4435" s="35"/>
      <c r="G4435" s="35"/>
      <c r="H4435" s="35"/>
      <c r="I4435" s="35"/>
      <c r="J4435" s="35"/>
      <c r="K4435" s="35"/>
      <c r="L4435" s="35"/>
      <c r="M4435" s="37"/>
    </row>
    <row r="4436" spans="1:13" s="27" customFormat="1" ht="13.5" thickBot="1">
      <c r="A4436" s="147"/>
      <c r="B4436" s="148"/>
      <c r="C4436" s="148"/>
      <c r="D4436" s="148"/>
      <c r="E4436" s="148" t="s">
        <v>74</v>
      </c>
      <c r="F4436" s="148"/>
      <c r="G4436" s="148"/>
      <c r="H4436" s="148"/>
      <c r="I4436" s="148"/>
      <c r="J4436" s="148"/>
      <c r="K4436" s="148"/>
      <c r="L4436" s="148"/>
      <c r="M4436" s="149"/>
    </row>
    <row r="4437" spans="1:13" s="10" customFormat="1" ht="15.75">
      <c r="A4437" s="150" t="s">
        <v>75</v>
      </c>
      <c r="B4437" s="151"/>
      <c r="C4437" s="151"/>
      <c r="D4437" s="151"/>
      <c r="E4437" s="151"/>
      <c r="F4437" s="151"/>
      <c r="G4437" s="151"/>
      <c r="H4437" s="151"/>
      <c r="I4437" s="151"/>
      <c r="J4437" s="151"/>
      <c r="K4437" s="151"/>
      <c r="L4437" s="151"/>
      <c r="M4437" s="152"/>
    </row>
    <row r="4438" spans="1:13" s="10" customFormat="1" ht="15.75">
      <c r="A4438" s="153"/>
      <c r="B4438" s="154"/>
      <c r="C4438" s="154"/>
      <c r="D4438" s="154"/>
      <c r="E4438" s="154"/>
      <c r="F4438" s="154"/>
      <c r="G4438" s="154"/>
      <c r="H4438" s="154"/>
      <c r="I4438" s="154"/>
      <c r="J4438" s="154"/>
      <c r="K4438" s="154"/>
      <c r="L4438" s="154"/>
      <c r="M4438" s="155"/>
    </row>
    <row r="4439" spans="1:13" s="10" customFormat="1" ht="15.75">
      <c r="A4439" s="153"/>
      <c r="B4439" s="154"/>
      <c r="C4439" s="154"/>
      <c r="D4439" s="154"/>
      <c r="E4439" s="154"/>
      <c r="F4439" s="154"/>
      <c r="G4439" s="154"/>
      <c r="H4439" s="154"/>
      <c r="I4439" s="154"/>
      <c r="J4439" s="154"/>
      <c r="K4439" s="154"/>
      <c r="L4439" s="154"/>
      <c r="M4439" s="155"/>
    </row>
    <row r="4440" spans="1:13" s="10" customFormat="1" ht="15.75">
      <c r="A4440" s="153"/>
      <c r="B4440" s="154"/>
      <c r="C4440" s="154"/>
      <c r="D4440" s="154"/>
      <c r="E4440" s="154"/>
      <c r="F4440" s="154"/>
      <c r="G4440" s="154"/>
      <c r="H4440" s="154"/>
      <c r="I4440" s="154"/>
      <c r="J4440" s="154"/>
      <c r="K4440" s="154"/>
      <c r="L4440" s="154"/>
      <c r="M4440" s="155"/>
    </row>
    <row r="4441" spans="1:13" s="10" customFormat="1" thickBot="1">
      <c r="A4441" s="156"/>
      <c r="B4441" s="157"/>
      <c r="C4441" s="157"/>
      <c r="D4441" s="157"/>
      <c r="E4441" s="157"/>
      <c r="F4441" s="157"/>
      <c r="G4441" s="157"/>
      <c r="H4441" s="157"/>
      <c r="I4441" s="157"/>
      <c r="J4441" s="157"/>
      <c r="K4441" s="157"/>
      <c r="L4441" s="157"/>
      <c r="M4441" s="158"/>
    </row>
    <row r="4442" spans="1:13" s="27" customFormat="1" ht="12.75">
      <c r="A4442" s="147"/>
      <c r="B4442" s="148"/>
      <c r="C4442" s="148"/>
      <c r="D4442" s="148"/>
      <c r="E4442" s="148"/>
      <c r="F4442" s="148"/>
      <c r="G4442" s="148"/>
      <c r="H4442" s="148"/>
      <c r="I4442" s="148"/>
      <c r="J4442" s="148"/>
      <c r="K4442" s="148"/>
      <c r="L4442" s="148"/>
      <c r="M4442" s="149"/>
    </row>
    <row r="4443" spans="1:13" s="10" customFormat="1" ht="15.75">
      <c r="A4443" s="159" t="s">
        <v>76</v>
      </c>
      <c r="B4443" s="55"/>
      <c r="C4443" s="55"/>
      <c r="D4443" s="55"/>
      <c r="E4443" s="55"/>
      <c r="F4443" s="55"/>
      <c r="G4443" s="55"/>
      <c r="H4443" s="55"/>
      <c r="I4443" s="55"/>
      <c r="J4443" s="55"/>
      <c r="K4443" s="55"/>
      <c r="L4443" s="55"/>
      <c r="M4443" s="58"/>
    </row>
    <row r="4444" spans="1:13" s="10" customFormat="1" ht="15.75">
      <c r="A4444" s="708" t="s">
        <v>77</v>
      </c>
      <c r="B4444" s="709"/>
      <c r="C4444" s="709"/>
      <c r="D4444" s="709"/>
      <c r="E4444" s="709"/>
      <c r="F4444" s="709"/>
      <c r="G4444" s="709"/>
      <c r="H4444" s="709"/>
      <c r="I4444" s="709"/>
      <c r="J4444" s="709"/>
      <c r="K4444" s="709"/>
      <c r="L4444" s="709"/>
      <c r="M4444" s="710"/>
    </row>
    <row r="4445" spans="1:13" s="10" customFormat="1" ht="15.75">
      <c r="A4445" s="708"/>
      <c r="B4445" s="709"/>
      <c r="C4445" s="709"/>
      <c r="D4445" s="709"/>
      <c r="E4445" s="709"/>
      <c r="F4445" s="709"/>
      <c r="G4445" s="709"/>
      <c r="H4445" s="709"/>
      <c r="I4445" s="709"/>
      <c r="J4445" s="709"/>
      <c r="K4445" s="709"/>
      <c r="L4445" s="709"/>
      <c r="M4445" s="710"/>
    </row>
    <row r="4446" spans="1:13" s="10" customFormat="1" ht="15.75">
      <c r="A4446" s="711" t="s">
        <v>78</v>
      </c>
      <c r="B4446" s="712"/>
      <c r="C4446" s="712"/>
      <c r="D4446" s="712"/>
      <c r="E4446" s="712"/>
      <c r="F4446" s="712"/>
      <c r="G4446" s="712"/>
      <c r="H4446" s="712"/>
      <c r="I4446" s="712"/>
      <c r="J4446" s="712"/>
      <c r="K4446" s="712"/>
      <c r="L4446" s="712"/>
      <c r="M4446" s="713"/>
    </row>
    <row r="4447" spans="1:13" s="10" customFormat="1" ht="15.75">
      <c r="A4447" s="711"/>
      <c r="B4447" s="712"/>
      <c r="C4447" s="712"/>
      <c r="D4447" s="712"/>
      <c r="E4447" s="712"/>
      <c r="F4447" s="712"/>
      <c r="G4447" s="712"/>
      <c r="H4447" s="712"/>
      <c r="I4447" s="712"/>
      <c r="J4447" s="712"/>
      <c r="K4447" s="712"/>
      <c r="L4447" s="712"/>
      <c r="M4447" s="713"/>
    </row>
    <row r="4448" spans="1:13" s="10" customFormat="1" ht="15.75">
      <c r="A4448" s="178"/>
      <c r="B4448" s="179"/>
      <c r="C4448" s="179"/>
      <c r="D4448" s="179"/>
      <c r="E4448" s="179"/>
      <c r="F4448" s="179"/>
      <c r="G4448" s="179"/>
      <c r="H4448" s="179"/>
      <c r="I4448" s="179"/>
      <c r="J4448" s="179"/>
      <c r="K4448" s="179"/>
      <c r="L4448" s="179"/>
      <c r="M4448" s="180"/>
    </row>
    <row r="4449" spans="1:13" s="10" customFormat="1" ht="15.75">
      <c r="A4449" s="159"/>
      <c r="B4449" s="55"/>
      <c r="C4449" s="55"/>
      <c r="D4449" s="55"/>
      <c r="E4449" s="55"/>
      <c r="F4449" s="55"/>
      <c r="G4449" s="55"/>
      <c r="H4449" s="55"/>
      <c r="I4449" s="55"/>
      <c r="J4449" s="55"/>
      <c r="K4449" s="55"/>
      <c r="L4449" s="55"/>
      <c r="M4449" s="58"/>
    </row>
    <row r="4450" spans="1:13" s="10" customFormat="1" ht="15.75">
      <c r="A4450" s="146"/>
      <c r="B4450" s="35"/>
      <c r="C4450" s="35"/>
      <c r="D4450" s="35" t="s">
        <v>70</v>
      </c>
      <c r="E4450" s="46"/>
      <c r="F4450" s="46"/>
      <c r="G4450" s="35"/>
      <c r="H4450" s="35"/>
      <c r="I4450" s="35"/>
      <c r="J4450" s="35"/>
      <c r="K4450" s="35"/>
      <c r="L4450" s="35"/>
      <c r="M4450" s="37"/>
    </row>
    <row r="4451" spans="1:13" s="10" customFormat="1" ht="15.75">
      <c r="A4451" s="146"/>
      <c r="B4451" s="35"/>
      <c r="C4451" s="35"/>
      <c r="D4451" s="160" t="s">
        <v>71</v>
      </c>
      <c r="E4451" s="35"/>
      <c r="F4451" s="35"/>
      <c r="G4451" s="160"/>
      <c r="H4451" s="160"/>
      <c r="I4451" s="160"/>
      <c r="J4451" s="35"/>
      <c r="K4451" s="35"/>
      <c r="L4451" s="35"/>
      <c r="M4451" s="37"/>
    </row>
    <row r="4452" spans="1:13" s="10" customFormat="1" ht="15.75">
      <c r="A4452" s="146"/>
      <c r="B4452" s="35"/>
      <c r="C4452" s="35"/>
      <c r="D4452" s="161" t="s">
        <v>79</v>
      </c>
      <c r="E4452" s="35"/>
      <c r="F4452" s="35"/>
      <c r="G4452" s="161"/>
      <c r="H4452" s="161"/>
      <c r="I4452" s="161"/>
      <c r="J4452" s="35"/>
      <c r="K4452" s="35"/>
      <c r="L4452" s="35"/>
      <c r="M4452" s="37"/>
    </row>
    <row r="4453" spans="1:13" s="10" customFormat="1" ht="15.75">
      <c r="A4453" s="162"/>
      <c r="B4453" s="55"/>
      <c r="C4453" s="55"/>
      <c r="D4453" s="35" t="s">
        <v>73</v>
      </c>
      <c r="E4453" s="35"/>
      <c r="F4453" s="35"/>
      <c r="G4453" s="35"/>
      <c r="H4453" s="35"/>
      <c r="I4453" s="35"/>
      <c r="J4453" s="55"/>
      <c r="K4453" s="55"/>
      <c r="L4453" s="55"/>
      <c r="M4453" s="58"/>
    </row>
    <row r="4454" spans="1:13" s="27" customFormat="1" ht="12.75">
      <c r="A4454" s="163"/>
      <c r="B4454" s="50"/>
      <c r="C4454" s="50"/>
      <c r="D4454" s="50"/>
      <c r="E4454" s="148"/>
      <c r="F4454" s="148"/>
      <c r="G4454" s="148"/>
      <c r="H4454" s="148"/>
      <c r="I4454" s="148"/>
      <c r="J4454" s="50"/>
      <c r="K4454" s="50"/>
      <c r="L4454" s="50"/>
      <c r="M4454" s="51"/>
    </row>
    <row r="4455" spans="1:13" s="167" customFormat="1" ht="12.75">
      <c r="A4455" s="164" t="s">
        <v>80</v>
      </c>
      <c r="B4455" s="165"/>
      <c r="C4455" s="165"/>
      <c r="D4455" s="166"/>
      <c r="E4455" s="166"/>
      <c r="F4455" s="166"/>
      <c r="G4455" s="166"/>
      <c r="H4455" s="166"/>
      <c r="I4455" s="714"/>
      <c r="J4455" s="714"/>
      <c r="K4455" s="714"/>
      <c r="L4455" s="714"/>
      <c r="M4455" s="715"/>
    </row>
    <row r="4456" spans="1:13" s="167" customFormat="1" ht="13.5" thickBot="1">
      <c r="A4456" s="168" t="s">
        <v>81</v>
      </c>
      <c r="B4456" s="169"/>
      <c r="C4456" s="169"/>
      <c r="D4456" s="170"/>
      <c r="E4456" s="170"/>
      <c r="F4456" s="170"/>
      <c r="G4456" s="170"/>
      <c r="H4456" s="170"/>
      <c r="I4456" s="716"/>
      <c r="J4456" s="716"/>
      <c r="K4456" s="716"/>
      <c r="L4456" s="716"/>
      <c r="M4456" s="717"/>
    </row>
    <row r="4457" spans="1:13">
      <c r="A4457" s="803"/>
      <c r="B4457" s="804"/>
      <c r="C4457" s="809"/>
      <c r="D4457" s="809"/>
      <c r="E4457" s="809"/>
      <c r="F4457" s="809"/>
      <c r="G4457" s="809"/>
      <c r="H4457" s="809"/>
      <c r="I4457" s="810"/>
      <c r="J4457" s="811" t="s">
        <v>7</v>
      </c>
      <c r="K4457" s="813"/>
      <c r="L4457" s="814"/>
      <c r="M4457" s="815"/>
    </row>
    <row r="4458" spans="1:13">
      <c r="A4458" s="805"/>
      <c r="B4458" s="806"/>
      <c r="C4458" s="819" t="s">
        <v>8</v>
      </c>
      <c r="D4458" s="819"/>
      <c r="E4458" s="819"/>
      <c r="F4458" s="819"/>
      <c r="G4458" s="819"/>
      <c r="H4458" s="819"/>
      <c r="I4458" s="820"/>
      <c r="J4458" s="812"/>
      <c r="K4458" s="816"/>
      <c r="L4458" s="817"/>
      <c r="M4458" s="818"/>
    </row>
    <row r="4459" spans="1:13">
      <c r="A4459" s="805"/>
      <c r="B4459" s="806"/>
      <c r="C4459" s="819" t="s">
        <v>0</v>
      </c>
      <c r="D4459" s="819"/>
      <c r="E4459" s="819"/>
      <c r="F4459" s="819"/>
      <c r="G4459" s="819"/>
      <c r="H4459" s="819"/>
      <c r="I4459" s="820"/>
      <c r="J4459" s="821" t="s">
        <v>9</v>
      </c>
      <c r="K4459" s="833"/>
      <c r="L4459" s="834"/>
      <c r="M4459" s="835"/>
    </row>
    <row r="4460" spans="1:13">
      <c r="A4460" s="805"/>
      <c r="B4460" s="806"/>
      <c r="C4460" s="819" t="s">
        <v>10</v>
      </c>
      <c r="D4460" s="819"/>
      <c r="E4460" s="819"/>
      <c r="F4460" s="819"/>
      <c r="G4460" s="819"/>
      <c r="H4460" s="819"/>
      <c r="I4460" s="820"/>
      <c r="J4460" s="822"/>
      <c r="K4460" s="836"/>
      <c r="L4460" s="837"/>
      <c r="M4460" s="838"/>
    </row>
    <row r="4461" spans="1:13">
      <c r="A4461" s="805"/>
      <c r="B4461" s="806"/>
      <c r="C4461" s="819" t="s">
        <v>11</v>
      </c>
      <c r="D4461" s="819"/>
      <c r="E4461" s="819"/>
      <c r="F4461" s="819"/>
      <c r="G4461" s="819"/>
      <c r="H4461" s="819"/>
      <c r="I4461" s="820"/>
      <c r="J4461" s="821" t="s">
        <v>12</v>
      </c>
      <c r="K4461" s="840"/>
      <c r="L4461" s="840" t="s">
        <v>13</v>
      </c>
      <c r="M4461" s="842"/>
    </row>
    <row r="4462" spans="1:13" ht="17.25" thickBot="1">
      <c r="A4462" s="807"/>
      <c r="B4462" s="808"/>
      <c r="C4462" s="2"/>
      <c r="D4462" s="2"/>
      <c r="E4462" s="2"/>
      <c r="F4462" s="2"/>
      <c r="G4462" s="2"/>
      <c r="H4462" s="2"/>
      <c r="I4462" s="3"/>
      <c r="J4462" s="839"/>
      <c r="K4462" s="841"/>
      <c r="L4462" s="841"/>
      <c r="M4462" s="843"/>
    </row>
    <row r="4463" spans="1:13" s="10" customFormat="1" ht="15.75">
      <c r="A4463" s="4"/>
      <c r="B4463" s="5"/>
      <c r="C4463" s="5"/>
      <c r="D4463" s="5"/>
      <c r="E4463" s="5"/>
      <c r="F4463" s="5"/>
      <c r="G4463" s="6"/>
      <c r="H4463" s="5"/>
      <c r="I4463" s="5"/>
      <c r="J4463" s="7" t="s">
        <v>14</v>
      </c>
      <c r="K4463" s="8"/>
      <c r="L4463" s="8"/>
      <c r="M4463" s="9"/>
    </row>
    <row r="4464" spans="1:13" s="10" customFormat="1" ht="15.75">
      <c r="A4464" s="11"/>
      <c r="B4464" s="12"/>
      <c r="C4464" s="12"/>
      <c r="D4464" s="12"/>
      <c r="E4464" s="12"/>
      <c r="F4464" s="12"/>
      <c r="G4464" s="13"/>
      <c r="H4464" s="12"/>
      <c r="I4464" s="12"/>
      <c r="J4464" s="14"/>
      <c r="K4464" s="15" t="s">
        <v>15</v>
      </c>
      <c r="L4464" s="15" t="s">
        <v>16</v>
      </c>
      <c r="M4464" s="16" t="s">
        <v>17</v>
      </c>
    </row>
    <row r="4465" spans="1:13" s="10" customFormat="1" ht="15.75">
      <c r="A4465" s="823" t="s">
        <v>18</v>
      </c>
      <c r="B4465" s="824"/>
      <c r="C4465" s="824"/>
      <c r="D4465" s="824"/>
      <c r="E4465" s="12" t="s">
        <v>19</v>
      </c>
      <c r="F4465" s="12"/>
      <c r="G4465" s="17"/>
      <c r="H4465" s="825" t="s">
        <v>20</v>
      </c>
      <c r="I4465" s="825"/>
      <c r="J4465" s="18" t="s">
        <v>19</v>
      </c>
      <c r="K4465" s="15"/>
      <c r="L4465" s="15"/>
      <c r="M4465" s="16"/>
    </row>
    <row r="4466" spans="1:13" s="10" customFormat="1" ht="15.75">
      <c r="A4466" s="19" t="s">
        <v>21</v>
      </c>
      <c r="B4466" s="20"/>
      <c r="C4466" s="826"/>
      <c r="D4466" s="826"/>
      <c r="E4466" s="187"/>
      <c r="F4466" s="21"/>
      <c r="G4466" s="20"/>
      <c r="H4466" s="17"/>
      <c r="I4466" s="22" t="s">
        <v>22</v>
      </c>
      <c r="J4466" s="23"/>
      <c r="K4466" s="187"/>
      <c r="L4466" s="187"/>
      <c r="M4466" s="24"/>
    </row>
    <row r="4467" spans="1:13" s="27" customFormat="1" ht="13.5" thickBot="1">
      <c r="A4467" s="25"/>
      <c r="B4467" s="26"/>
      <c r="C4467" s="188"/>
      <c r="D4467" s="188"/>
      <c r="E4467" s="188"/>
      <c r="F4467" s="188"/>
      <c r="G4467" s="26"/>
      <c r="H4467" s="188"/>
      <c r="I4467" s="26"/>
      <c r="J4467" s="188"/>
      <c r="K4467" s="827"/>
      <c r="L4467" s="827"/>
      <c r="M4467" s="828"/>
    </row>
    <row r="4468" spans="1:13" s="27" customFormat="1" ht="12.75">
      <c r="A4468" s="28"/>
      <c r="B4468" s="29"/>
      <c r="C4468" s="29"/>
      <c r="D4468" s="29"/>
      <c r="E4468" s="29"/>
      <c r="F4468" s="29"/>
      <c r="G4468" s="29"/>
      <c r="H4468" s="29"/>
      <c r="I4468" s="29"/>
      <c r="J4468" s="29"/>
      <c r="K4468" s="29"/>
      <c r="L4468" s="29"/>
      <c r="M4468" s="30"/>
    </row>
    <row r="4469" spans="1:13" s="10" customFormat="1" ht="15.75">
      <c r="A4469" s="31" t="s">
        <v>23</v>
      </c>
      <c r="B4469" s="32"/>
      <c r="C4469" s="33" t="s">
        <v>13</v>
      </c>
      <c r="D4469" s="34"/>
      <c r="E4469" s="35"/>
      <c r="F4469" s="35"/>
      <c r="G4469" s="36"/>
      <c r="H4469" s="36"/>
      <c r="I4469" s="36"/>
      <c r="J4469" s="36"/>
      <c r="K4469" s="36"/>
      <c r="L4469" s="36"/>
      <c r="M4469" s="37"/>
    </row>
    <row r="4470" spans="1:13" s="10" customFormat="1" ht="15.75">
      <c r="A4470" s="38" t="s">
        <v>24</v>
      </c>
      <c r="B4470" s="39"/>
      <c r="C4470" s="829" t="e">
        <f>+C4369</f>
        <v>#REF!</v>
      </c>
      <c r="D4470" s="829"/>
      <c r="E4470" s="829"/>
      <c r="F4470" s="829"/>
      <c r="G4470" s="829"/>
      <c r="H4470" s="829"/>
      <c r="I4470" s="829"/>
      <c r="J4470" s="829"/>
      <c r="K4470" s="829"/>
      <c r="L4470" s="829"/>
      <c r="M4470" s="830"/>
    </row>
    <row r="4471" spans="1:13" s="10" customFormat="1" ht="15.75">
      <c r="A4471" s="38"/>
      <c r="B4471" s="39"/>
      <c r="C4471" s="829"/>
      <c r="D4471" s="829"/>
      <c r="E4471" s="829"/>
      <c r="F4471" s="829"/>
      <c r="G4471" s="829"/>
      <c r="H4471" s="829"/>
      <c r="I4471" s="829"/>
      <c r="J4471" s="829"/>
      <c r="K4471" s="829"/>
      <c r="L4471" s="829"/>
      <c r="M4471" s="830"/>
    </row>
    <row r="4472" spans="1:13" s="27" customFormat="1" ht="12.75">
      <c r="A4472" s="40"/>
      <c r="B4472" s="41"/>
      <c r="C4472" s="42"/>
      <c r="D4472" s="42"/>
      <c r="E4472" s="42"/>
      <c r="F4472" s="42"/>
      <c r="G4472" s="42"/>
      <c r="H4472" s="42"/>
      <c r="I4472" s="42"/>
      <c r="J4472" s="42"/>
      <c r="K4472" s="42"/>
      <c r="L4472" s="42"/>
      <c r="M4472" s="43"/>
    </row>
    <row r="4473" spans="1:13" s="10" customFormat="1" ht="15.75">
      <c r="A4473" s="38" t="s">
        <v>25</v>
      </c>
      <c r="B4473" s="44"/>
      <c r="C4473" s="45"/>
      <c r="D4473" s="45"/>
      <c r="E4473" s="45"/>
      <c r="F4473" s="45"/>
      <c r="G4473" s="45"/>
      <c r="H4473" s="46"/>
      <c r="I4473" s="33" t="s">
        <v>26</v>
      </c>
      <c r="J4473" s="45"/>
      <c r="K4473" s="45"/>
      <c r="L4473" s="45"/>
      <c r="M4473" s="47"/>
    </row>
    <row r="4474" spans="1:13" s="27" customFormat="1" ht="12.75">
      <c r="A4474" s="40"/>
      <c r="B4474" s="41"/>
      <c r="C4474" s="42"/>
      <c r="D4474" s="42"/>
      <c r="E4474" s="42"/>
      <c r="F4474" s="42"/>
      <c r="G4474" s="42"/>
      <c r="H4474" s="42"/>
      <c r="I4474" s="42"/>
      <c r="J4474" s="42"/>
      <c r="K4474" s="42"/>
      <c r="L4474" s="42"/>
      <c r="M4474" s="43"/>
    </row>
    <row r="4475" spans="1:13" s="10" customFormat="1" ht="15.75">
      <c r="A4475" s="38" t="s">
        <v>27</v>
      </c>
      <c r="B4475" s="44"/>
      <c r="C4475" s="48"/>
      <c r="D4475" s="48"/>
      <c r="E4475" s="48"/>
      <c r="F4475" s="48"/>
      <c r="G4475" s="48"/>
      <c r="H4475" s="48"/>
      <c r="I4475" s="48"/>
      <c r="J4475" s="48"/>
      <c r="K4475" s="48"/>
      <c r="L4475" s="48"/>
      <c r="M4475" s="49"/>
    </row>
    <row r="4476" spans="1:13" s="27" customFormat="1" ht="12.75">
      <c r="A4476" s="40"/>
      <c r="B4476" s="41"/>
      <c r="C4476" s="50"/>
      <c r="D4476" s="50"/>
      <c r="E4476" s="50"/>
      <c r="F4476" s="50"/>
      <c r="G4476" s="50"/>
      <c r="H4476" s="50"/>
      <c r="I4476" s="50"/>
      <c r="J4476" s="50"/>
      <c r="K4476" s="50"/>
      <c r="L4476" s="50"/>
      <c r="M4476" s="51"/>
    </row>
    <row r="4477" spans="1:13" s="10" customFormat="1" ht="15.75">
      <c r="A4477" s="38" t="s">
        <v>28</v>
      </c>
      <c r="B4477" s="44"/>
      <c r="C4477" s="48"/>
      <c r="D4477" s="48"/>
      <c r="E4477" s="48"/>
      <c r="F4477" s="48"/>
      <c r="G4477" s="48"/>
      <c r="H4477" s="48"/>
      <c r="I4477" s="48"/>
      <c r="J4477" s="52" t="s">
        <v>29</v>
      </c>
      <c r="K4477" s="53"/>
      <c r="L4477" s="52" t="s">
        <v>13</v>
      </c>
      <c r="M4477" s="54"/>
    </row>
    <row r="4478" spans="1:13" s="27" customFormat="1" ht="12.75">
      <c r="A4478" s="40"/>
      <c r="B4478" s="41"/>
      <c r="C4478" s="50"/>
      <c r="D4478" s="50"/>
      <c r="E4478" s="50"/>
      <c r="F4478" s="50"/>
      <c r="G4478" s="50"/>
      <c r="H4478" s="50"/>
      <c r="I4478" s="50"/>
      <c r="J4478" s="50"/>
      <c r="K4478" s="50"/>
      <c r="L4478" s="50"/>
      <c r="M4478" s="51"/>
    </row>
    <row r="4479" spans="1:13" s="10" customFormat="1" ht="15.75">
      <c r="A4479" s="38" t="s">
        <v>30</v>
      </c>
      <c r="B4479" s="39"/>
      <c r="C4479" s="55"/>
      <c r="D4479" s="55"/>
      <c r="E4479" s="56"/>
      <c r="F4479" s="57"/>
      <c r="G4479" s="46"/>
      <c r="H4479" s="48"/>
      <c r="I4479" s="48"/>
      <c r="J4479" s="35"/>
      <c r="K4479" s="55"/>
      <c r="L4479" s="55"/>
      <c r="M4479" s="58"/>
    </row>
    <row r="4480" spans="1:13" s="10" customFormat="1" ht="15.75">
      <c r="A4480" s="59"/>
      <c r="B4480" s="60"/>
      <c r="C4480" s="189"/>
      <c r="D4480" s="189"/>
      <c r="E4480" s="831" t="s">
        <v>31</v>
      </c>
      <c r="F4480" s="832"/>
      <c r="G4480" s="832"/>
      <c r="H4480" s="189" t="s">
        <v>16</v>
      </c>
      <c r="I4480" s="189" t="s">
        <v>17</v>
      </c>
      <c r="J4480" s="61"/>
      <c r="K4480" s="189"/>
      <c r="L4480" s="189"/>
      <c r="M4480" s="62"/>
    </row>
    <row r="4481" spans="1:13" s="10" customFormat="1" ht="15.75">
      <c r="A4481" s="786" t="s">
        <v>32</v>
      </c>
      <c r="B4481" s="787"/>
      <c r="C4481" s="787"/>
      <c r="D4481" s="787"/>
      <c r="E4481" s="787"/>
      <c r="F4481" s="787"/>
      <c r="G4481" s="787"/>
      <c r="H4481" s="787"/>
      <c r="I4481" s="787"/>
      <c r="J4481" s="787"/>
      <c r="K4481" s="787"/>
      <c r="L4481" s="787"/>
      <c r="M4481" s="788"/>
    </row>
    <row r="4482" spans="1:13" s="27" customFormat="1" ht="13.5" thickBot="1">
      <c r="A4482" s="63"/>
      <c r="B4482" s="64"/>
      <c r="C4482" s="64"/>
      <c r="D4482" s="64"/>
      <c r="E4482" s="64"/>
      <c r="F4482" s="64"/>
      <c r="G4482" s="64"/>
      <c r="H4482" s="64"/>
      <c r="I4482" s="64"/>
      <c r="J4482" s="64"/>
      <c r="K4482" s="64"/>
      <c r="L4482" s="64"/>
      <c r="M4482" s="65"/>
    </row>
    <row r="4483" spans="1:13" s="10" customFormat="1" ht="32.25" thickBot="1">
      <c r="A4483" s="66" t="s">
        <v>1</v>
      </c>
      <c r="B4483" s="789" t="s">
        <v>33</v>
      </c>
      <c r="C4483" s="790"/>
      <c r="D4483" s="790"/>
      <c r="E4483" s="790"/>
      <c r="F4483" s="790"/>
      <c r="G4483" s="790"/>
      <c r="H4483" s="790"/>
      <c r="I4483" s="67"/>
      <c r="J4483" s="68" t="s">
        <v>34</v>
      </c>
      <c r="K4483" s="791" t="s">
        <v>35</v>
      </c>
      <c r="L4483" s="792"/>
      <c r="M4483" s="66" t="s">
        <v>36</v>
      </c>
    </row>
    <row r="4484" spans="1:13" s="10" customFormat="1" ht="33" customHeight="1" thickBot="1">
      <c r="A4484" s="69"/>
      <c r="B4484" s="793" t="e">
        <f>+#REF!</f>
        <v>#REF!</v>
      </c>
      <c r="C4484" s="794"/>
      <c r="D4484" s="794"/>
      <c r="E4484" s="794"/>
      <c r="F4484" s="794"/>
      <c r="G4484" s="794"/>
      <c r="H4484" s="794"/>
      <c r="I4484" s="795"/>
      <c r="J4484" s="70"/>
      <c r="K4484" s="796" t="s">
        <v>35</v>
      </c>
      <c r="L4484" s="797"/>
      <c r="M4484" s="71" t="e">
        <f>+#REF!</f>
        <v>#REF!</v>
      </c>
    </row>
    <row r="4485" spans="1:13" s="10" customFormat="1" ht="15.75">
      <c r="A4485" s="72"/>
      <c r="B4485" s="73"/>
      <c r="C4485" s="73"/>
      <c r="D4485" s="73"/>
      <c r="E4485" s="73"/>
      <c r="F4485" s="73"/>
      <c r="G4485" s="73"/>
      <c r="H4485" s="73"/>
      <c r="I4485" s="73"/>
      <c r="J4485" s="73"/>
      <c r="K4485" s="73"/>
      <c r="L4485" s="73"/>
      <c r="M4485" s="74"/>
    </row>
    <row r="4486" spans="1:13" s="10" customFormat="1" thickBot="1">
      <c r="A4486" s="75" t="s">
        <v>37</v>
      </c>
      <c r="B4486" s="76"/>
      <c r="C4486" s="76"/>
      <c r="D4486" s="76"/>
      <c r="E4486" s="76"/>
      <c r="F4486" s="76"/>
      <c r="G4486" s="76"/>
      <c r="H4486" s="76"/>
      <c r="I4486" s="76"/>
      <c r="J4486" s="76"/>
      <c r="K4486" s="76"/>
      <c r="L4486" s="76"/>
      <c r="M4486" s="77"/>
    </row>
    <row r="4487" spans="1:13" s="10" customFormat="1" thickBot="1">
      <c r="A4487" s="798" t="s">
        <v>33</v>
      </c>
      <c r="B4487" s="799"/>
      <c r="C4487" s="799"/>
      <c r="D4487" s="799"/>
      <c r="E4487" s="799"/>
      <c r="F4487" s="799"/>
      <c r="G4487" s="800"/>
      <c r="H4487" s="801" t="s">
        <v>38</v>
      </c>
      <c r="I4487" s="800"/>
      <c r="J4487" s="78" t="s">
        <v>39</v>
      </c>
      <c r="K4487" s="801" t="s">
        <v>40</v>
      </c>
      <c r="L4487" s="800"/>
      <c r="M4487" s="79" t="s">
        <v>41</v>
      </c>
    </row>
    <row r="4488" spans="1:13" s="10" customFormat="1" ht="15.75">
      <c r="A4488" s="779"/>
      <c r="B4488" s="780"/>
      <c r="C4488" s="780"/>
      <c r="D4488" s="780"/>
      <c r="E4488" s="780"/>
      <c r="F4488" s="780"/>
      <c r="G4488" s="781"/>
      <c r="H4488" s="782"/>
      <c r="I4488" s="783"/>
      <c r="J4488" s="80"/>
      <c r="K4488" s="784"/>
      <c r="L4488" s="785"/>
      <c r="M4488" s="81">
        <f t="shared" ref="M4488:M4493" si="53">+J4488*K4488</f>
        <v>0</v>
      </c>
    </row>
    <row r="4489" spans="1:13" s="10" customFormat="1" ht="15.75">
      <c r="A4489" s="770"/>
      <c r="B4489" s="771"/>
      <c r="C4489" s="771"/>
      <c r="D4489" s="771"/>
      <c r="E4489" s="771"/>
      <c r="F4489" s="771"/>
      <c r="G4489" s="772"/>
      <c r="H4489" s="768"/>
      <c r="I4489" s="768"/>
      <c r="J4489" s="80"/>
      <c r="K4489" s="769"/>
      <c r="L4489" s="769"/>
      <c r="M4489" s="81">
        <f t="shared" si="53"/>
        <v>0</v>
      </c>
    </row>
    <row r="4490" spans="1:13" s="10" customFormat="1" ht="15.75">
      <c r="A4490" s="770"/>
      <c r="B4490" s="771"/>
      <c r="C4490" s="771"/>
      <c r="D4490" s="771"/>
      <c r="E4490" s="771"/>
      <c r="F4490" s="771"/>
      <c r="G4490" s="772"/>
      <c r="H4490" s="768"/>
      <c r="I4490" s="768"/>
      <c r="J4490" s="80"/>
      <c r="K4490" s="769"/>
      <c r="L4490" s="769"/>
      <c r="M4490" s="81">
        <f t="shared" si="53"/>
        <v>0</v>
      </c>
    </row>
    <row r="4491" spans="1:13" s="10" customFormat="1" ht="15.75">
      <c r="A4491" s="770"/>
      <c r="B4491" s="771"/>
      <c r="C4491" s="771"/>
      <c r="D4491" s="771"/>
      <c r="E4491" s="771"/>
      <c r="F4491" s="771"/>
      <c r="G4491" s="772"/>
      <c r="H4491" s="768"/>
      <c r="I4491" s="768"/>
      <c r="J4491" s="82"/>
      <c r="K4491" s="769"/>
      <c r="L4491" s="769"/>
      <c r="M4491" s="81">
        <f t="shared" si="53"/>
        <v>0</v>
      </c>
    </row>
    <row r="4492" spans="1:13" s="10" customFormat="1" ht="15.75">
      <c r="A4492" s="770"/>
      <c r="B4492" s="771"/>
      <c r="C4492" s="771"/>
      <c r="D4492" s="802"/>
      <c r="E4492" s="771"/>
      <c r="F4492" s="771"/>
      <c r="G4492" s="772"/>
      <c r="H4492" s="768"/>
      <c r="I4492" s="768"/>
      <c r="J4492" s="82"/>
      <c r="K4492" s="769"/>
      <c r="L4492" s="769"/>
      <c r="M4492" s="81">
        <f t="shared" si="53"/>
        <v>0</v>
      </c>
    </row>
    <row r="4493" spans="1:13" s="10" customFormat="1" ht="15.75">
      <c r="A4493" s="766"/>
      <c r="B4493" s="767"/>
      <c r="C4493" s="767"/>
      <c r="D4493" s="83"/>
      <c r="E4493" s="84"/>
      <c r="F4493" s="84"/>
      <c r="G4493" s="85"/>
      <c r="H4493" s="768"/>
      <c r="I4493" s="768"/>
      <c r="J4493" s="86"/>
      <c r="K4493" s="769"/>
      <c r="L4493" s="769"/>
      <c r="M4493" s="81">
        <f t="shared" si="53"/>
        <v>0</v>
      </c>
    </row>
    <row r="4494" spans="1:13" s="10" customFormat="1" thickBot="1">
      <c r="A4494" s="770" t="s">
        <v>43</v>
      </c>
      <c r="B4494" s="771"/>
      <c r="C4494" s="771"/>
      <c r="D4494" s="771"/>
      <c r="E4494" s="771"/>
      <c r="F4494" s="771"/>
      <c r="G4494" s="772"/>
      <c r="H4494" s="773"/>
      <c r="I4494" s="774"/>
      <c r="J4494" s="87"/>
      <c r="K4494" s="775">
        <v>0.05</v>
      </c>
      <c r="L4494" s="776"/>
      <c r="M4494" s="88">
        <f>M4519*K4494</f>
        <v>3000</v>
      </c>
    </row>
    <row r="4495" spans="1:13" s="10" customFormat="1" thickBot="1">
      <c r="A4495" s="724" t="s">
        <v>44</v>
      </c>
      <c r="B4495" s="725"/>
      <c r="C4495" s="725"/>
      <c r="D4495" s="725"/>
      <c r="E4495" s="725"/>
      <c r="F4495" s="725"/>
      <c r="G4495" s="725"/>
      <c r="H4495" s="725"/>
      <c r="I4495" s="725"/>
      <c r="J4495" s="725"/>
      <c r="K4495" s="725"/>
      <c r="L4495" s="726"/>
      <c r="M4495" s="173">
        <f>SUM(M4488:M4494)</f>
        <v>3000</v>
      </c>
    </row>
    <row r="4496" spans="1:13" s="27" customFormat="1" ht="12.75">
      <c r="A4496" s="90"/>
      <c r="B4496" s="64"/>
      <c r="C4496" s="64"/>
      <c r="D4496" s="64"/>
      <c r="E4496" s="64"/>
      <c r="F4496" s="64"/>
      <c r="G4496" s="64"/>
      <c r="H4496" s="64"/>
      <c r="I4496" s="64"/>
      <c r="J4496" s="64"/>
      <c r="K4496" s="64"/>
      <c r="L4496" s="64"/>
      <c r="M4496" s="65"/>
    </row>
    <row r="4497" spans="1:13" s="10" customFormat="1" thickBot="1">
      <c r="A4497" s="91" t="s">
        <v>45</v>
      </c>
      <c r="B4497" s="92"/>
      <c r="C4497" s="92"/>
      <c r="D4497" s="92"/>
      <c r="E4497" s="92"/>
      <c r="F4497" s="92"/>
      <c r="G4497" s="92"/>
      <c r="H4497" s="92"/>
      <c r="I4497" s="92"/>
      <c r="J4497" s="92"/>
      <c r="K4497" s="92"/>
      <c r="L4497" s="92"/>
      <c r="M4497" s="93"/>
    </row>
    <row r="4498" spans="1:13" s="10" customFormat="1" ht="15.75">
      <c r="A4498" s="752" t="s">
        <v>33</v>
      </c>
      <c r="B4498" s="753"/>
      <c r="C4498" s="753"/>
      <c r="D4498" s="753"/>
      <c r="E4498" s="753"/>
      <c r="F4498" s="753"/>
      <c r="G4498" s="753"/>
      <c r="H4498" s="777"/>
      <c r="I4498" s="185" t="s">
        <v>35</v>
      </c>
      <c r="J4498" s="94" t="s">
        <v>36</v>
      </c>
      <c r="K4498" s="778" t="s">
        <v>46</v>
      </c>
      <c r="L4498" s="777"/>
      <c r="M4498" s="95" t="s">
        <v>41</v>
      </c>
    </row>
    <row r="4499" spans="1:13" s="10" customFormat="1" ht="15.75">
      <c r="A4499" s="743" t="s">
        <v>189</v>
      </c>
      <c r="B4499" s="744" t="s">
        <v>189</v>
      </c>
      <c r="C4499" s="744" t="s">
        <v>189</v>
      </c>
      <c r="D4499" s="744" t="s">
        <v>189</v>
      </c>
      <c r="E4499" s="744" t="s">
        <v>189</v>
      </c>
      <c r="F4499" s="744" t="s">
        <v>189</v>
      </c>
      <c r="G4499" s="744" t="s">
        <v>189</v>
      </c>
      <c r="H4499" s="745" t="s">
        <v>189</v>
      </c>
      <c r="I4499" s="83" t="s">
        <v>100</v>
      </c>
      <c r="J4499" s="110">
        <v>0.13</v>
      </c>
      <c r="K4499" s="741">
        <v>380360</v>
      </c>
      <c r="L4499" s="742">
        <f>+[90]APA!N4014</f>
        <v>0</v>
      </c>
      <c r="M4499" s="172">
        <f>+J4499*K4499</f>
        <v>49446.8</v>
      </c>
    </row>
    <row r="4500" spans="1:13" s="10" customFormat="1" ht="15.75">
      <c r="A4500" s="743" t="s">
        <v>190</v>
      </c>
      <c r="B4500" s="744" t="s">
        <v>190</v>
      </c>
      <c r="C4500" s="744" t="s">
        <v>190</v>
      </c>
      <c r="D4500" s="744" t="s">
        <v>190</v>
      </c>
      <c r="E4500" s="744" t="s">
        <v>190</v>
      </c>
      <c r="F4500" s="744" t="s">
        <v>190</v>
      </c>
      <c r="G4500" s="744" t="s">
        <v>190</v>
      </c>
      <c r="H4500" s="745" t="s">
        <v>190</v>
      </c>
      <c r="I4500" s="83" t="s">
        <v>195</v>
      </c>
      <c r="J4500" s="110">
        <v>1.5</v>
      </c>
      <c r="K4500" s="741">
        <v>7500</v>
      </c>
      <c r="L4500" s="742">
        <v>7500</v>
      </c>
      <c r="M4500" s="172">
        <f>+J4500*K4500</f>
        <v>11250</v>
      </c>
    </row>
    <row r="4501" spans="1:13" s="10" customFormat="1" ht="15.75">
      <c r="A4501" s="743" t="s">
        <v>191</v>
      </c>
      <c r="B4501" s="744" t="s">
        <v>191</v>
      </c>
      <c r="C4501" s="744" t="s">
        <v>191</v>
      </c>
      <c r="D4501" s="744" t="s">
        <v>191</v>
      </c>
      <c r="E4501" s="744" t="s">
        <v>191</v>
      </c>
      <c r="F4501" s="744" t="s">
        <v>191</v>
      </c>
      <c r="G4501" s="744" t="s">
        <v>191</v>
      </c>
      <c r="H4501" s="745" t="s">
        <v>191</v>
      </c>
      <c r="I4501" s="83" t="s">
        <v>195</v>
      </c>
      <c r="J4501" s="110">
        <v>1.5</v>
      </c>
      <c r="K4501" s="741">
        <v>8000</v>
      </c>
      <c r="L4501" s="742">
        <v>8000</v>
      </c>
      <c r="M4501" s="172">
        <f>+J4501*K4501</f>
        <v>12000</v>
      </c>
    </row>
    <row r="4502" spans="1:13" s="10" customFormat="1" ht="15.75">
      <c r="A4502" s="743" t="s">
        <v>192</v>
      </c>
      <c r="B4502" s="744" t="s">
        <v>192</v>
      </c>
      <c r="C4502" s="744" t="s">
        <v>192</v>
      </c>
      <c r="D4502" s="744" t="s">
        <v>192</v>
      </c>
      <c r="E4502" s="744" t="s">
        <v>192</v>
      </c>
      <c r="F4502" s="744" t="s">
        <v>192</v>
      </c>
      <c r="G4502" s="744" t="s">
        <v>192</v>
      </c>
      <c r="H4502" s="745" t="s">
        <v>192</v>
      </c>
      <c r="I4502" s="83" t="s">
        <v>196</v>
      </c>
      <c r="J4502" s="110">
        <v>0.3</v>
      </c>
      <c r="K4502" s="741">
        <v>3500</v>
      </c>
      <c r="L4502" s="742">
        <v>3500</v>
      </c>
      <c r="M4502" s="172">
        <f>+J4502*K4502</f>
        <v>1050</v>
      </c>
    </row>
    <row r="4503" spans="1:13" s="10" customFormat="1" ht="15.75">
      <c r="A4503" s="743" t="s">
        <v>193</v>
      </c>
      <c r="B4503" s="744" t="s">
        <v>193</v>
      </c>
      <c r="C4503" s="744" t="s">
        <v>193</v>
      </c>
      <c r="D4503" s="744" t="s">
        <v>193</v>
      </c>
      <c r="E4503" s="744" t="s">
        <v>193</v>
      </c>
      <c r="F4503" s="744" t="s">
        <v>193</v>
      </c>
      <c r="G4503" s="744" t="s">
        <v>193</v>
      </c>
      <c r="H4503" s="745" t="s">
        <v>193</v>
      </c>
      <c r="I4503" s="83" t="s">
        <v>195</v>
      </c>
      <c r="J4503" s="110">
        <v>1</v>
      </c>
      <c r="K4503" s="741">
        <v>101413</v>
      </c>
      <c r="L4503" s="742">
        <v>101413</v>
      </c>
      <c r="M4503" s="172">
        <f>+J4503*K4503</f>
        <v>101413</v>
      </c>
    </row>
    <row r="4504" spans="1:13" s="10" customFormat="1" thickBot="1">
      <c r="A4504" s="743" t="s">
        <v>194</v>
      </c>
      <c r="B4504" s="744" t="s">
        <v>194</v>
      </c>
      <c r="C4504" s="744" t="s">
        <v>194</v>
      </c>
      <c r="D4504" s="744" t="s">
        <v>194</v>
      </c>
      <c r="E4504" s="744" t="s">
        <v>194</v>
      </c>
      <c r="F4504" s="744" t="s">
        <v>194</v>
      </c>
      <c r="G4504" s="744" t="s">
        <v>194</v>
      </c>
      <c r="H4504" s="745" t="s">
        <v>194</v>
      </c>
      <c r="I4504" s="83" t="s">
        <v>197</v>
      </c>
      <c r="J4504" s="110">
        <v>2</v>
      </c>
      <c r="K4504" s="741">
        <v>800</v>
      </c>
      <c r="L4504" s="742">
        <v>800</v>
      </c>
      <c r="M4504" s="172"/>
    </row>
    <row r="4505" spans="1:13" s="10" customFormat="1" thickBot="1">
      <c r="A4505" s="724" t="s">
        <v>44</v>
      </c>
      <c r="B4505" s="725"/>
      <c r="C4505" s="725"/>
      <c r="D4505" s="725"/>
      <c r="E4505" s="725"/>
      <c r="F4505" s="725"/>
      <c r="G4505" s="725"/>
      <c r="H4505" s="725"/>
      <c r="I4505" s="725"/>
      <c r="J4505" s="725"/>
      <c r="K4505" s="725"/>
      <c r="L4505" s="726"/>
      <c r="M4505" s="173">
        <f>SUM(M4499:M4504)</f>
        <v>175159.8</v>
      </c>
    </row>
    <row r="4506" spans="1:13" s="27" customFormat="1" ht="12.75">
      <c r="A4506" s="63"/>
      <c r="B4506" s="64"/>
      <c r="C4506" s="64"/>
      <c r="D4506" s="64"/>
      <c r="E4506" s="64"/>
      <c r="F4506" s="64"/>
      <c r="G4506" s="64"/>
      <c r="H4506" s="64"/>
      <c r="I4506" s="64"/>
      <c r="J4506" s="64"/>
      <c r="K4506" s="64"/>
      <c r="L4506" s="64"/>
      <c r="M4506" s="65"/>
    </row>
    <row r="4507" spans="1:13" s="10" customFormat="1" thickBot="1">
      <c r="A4507" s="91" t="s">
        <v>47</v>
      </c>
      <c r="B4507" s="92"/>
      <c r="C4507" s="92"/>
      <c r="D4507" s="92"/>
      <c r="E4507" s="92"/>
      <c r="F4507" s="92"/>
      <c r="G4507" s="92"/>
      <c r="H4507" s="92"/>
      <c r="I4507" s="92"/>
      <c r="J4507" s="92"/>
      <c r="K4507" s="92"/>
      <c r="L4507" s="92"/>
      <c r="M4507" s="93"/>
    </row>
    <row r="4508" spans="1:13" s="10" customFormat="1" ht="15.75">
      <c r="A4508" s="727" t="s">
        <v>48</v>
      </c>
      <c r="B4508" s="728"/>
      <c r="C4508" s="728"/>
      <c r="D4508" s="728"/>
      <c r="E4508" s="728"/>
      <c r="F4508" s="729"/>
      <c r="G4508" s="106" t="s">
        <v>35</v>
      </c>
      <c r="H4508" s="107" t="s">
        <v>49</v>
      </c>
      <c r="I4508" s="108" t="s">
        <v>50</v>
      </c>
      <c r="J4508" s="106" t="s">
        <v>51</v>
      </c>
      <c r="K4508" s="730" t="s">
        <v>52</v>
      </c>
      <c r="L4508" s="729"/>
      <c r="M4508" s="109" t="s">
        <v>41</v>
      </c>
    </row>
    <row r="4509" spans="1:13" s="10" customFormat="1" ht="15.75">
      <c r="A4509" s="731" t="s">
        <v>94</v>
      </c>
      <c r="B4509" s="732"/>
      <c r="C4509" s="732"/>
      <c r="D4509" s="732"/>
      <c r="E4509" s="732"/>
      <c r="F4509" s="733"/>
      <c r="G4509" s="110" t="s">
        <v>4</v>
      </c>
      <c r="H4509" s="86">
        <v>1</v>
      </c>
      <c r="I4509" s="111">
        <v>1</v>
      </c>
      <c r="J4509" s="86">
        <f>+H4509*I4509</f>
        <v>1</v>
      </c>
      <c r="K4509" s="734">
        <v>10000</v>
      </c>
      <c r="L4509" s="735"/>
      <c r="M4509" s="112">
        <f>J4509*K4509</f>
        <v>10000</v>
      </c>
    </row>
    <row r="4510" spans="1:13" s="10" customFormat="1" ht="15.75">
      <c r="A4510" s="113"/>
      <c r="B4510" s="114"/>
      <c r="C4510" s="114"/>
      <c r="D4510" s="114"/>
      <c r="E4510" s="114"/>
      <c r="F4510" s="114"/>
      <c r="G4510" s="115"/>
      <c r="H4510" s="86"/>
      <c r="I4510" s="86"/>
      <c r="J4510" s="86"/>
      <c r="K4510" s="116"/>
      <c r="L4510" s="117"/>
      <c r="M4510" s="118"/>
    </row>
    <row r="4511" spans="1:13" s="10" customFormat="1" thickBot="1">
      <c r="A4511" s="181"/>
      <c r="B4511" s="182"/>
      <c r="C4511" s="182"/>
      <c r="D4511" s="182"/>
      <c r="E4511" s="182"/>
      <c r="F4511" s="182"/>
      <c r="G4511" s="119"/>
      <c r="H4511" s="119"/>
      <c r="I4511" s="119"/>
      <c r="J4511" s="119"/>
      <c r="K4511" s="736"/>
      <c r="L4511" s="737"/>
      <c r="M4511" s="120"/>
    </row>
    <row r="4512" spans="1:13" s="10" customFormat="1" thickBot="1">
      <c r="A4512" s="756" t="s">
        <v>44</v>
      </c>
      <c r="B4512" s="750"/>
      <c r="C4512" s="750"/>
      <c r="D4512" s="750"/>
      <c r="E4512" s="750"/>
      <c r="F4512" s="750"/>
      <c r="G4512" s="750"/>
      <c r="H4512" s="750"/>
      <c r="I4512" s="750"/>
      <c r="J4512" s="750"/>
      <c r="K4512" s="750"/>
      <c r="L4512" s="751"/>
      <c r="M4512" s="174">
        <f>SUM(M4509:M4511)</f>
        <v>10000</v>
      </c>
    </row>
    <row r="4513" spans="1:13" s="27" customFormat="1" ht="12.75">
      <c r="A4513" s="63"/>
      <c r="B4513" s="64"/>
      <c r="C4513" s="64"/>
      <c r="D4513" s="64"/>
      <c r="E4513" s="64"/>
      <c r="F4513" s="64"/>
      <c r="G4513" s="64"/>
      <c r="H4513" s="64"/>
      <c r="I4513" s="64"/>
      <c r="J4513" s="64"/>
      <c r="K4513" s="64"/>
      <c r="L4513" s="64"/>
      <c r="M4513" s="65"/>
    </row>
    <row r="4514" spans="1:13" s="10" customFormat="1" thickBot="1">
      <c r="A4514" s="91" t="s">
        <v>54</v>
      </c>
      <c r="B4514" s="92"/>
      <c r="C4514" s="92"/>
      <c r="D4514" s="92"/>
      <c r="E4514" s="92"/>
      <c r="F4514" s="92"/>
      <c r="G4514" s="92"/>
      <c r="H4514" s="92"/>
      <c r="I4514" s="92"/>
      <c r="J4514" s="92"/>
      <c r="K4514" s="92"/>
      <c r="L4514" s="92"/>
      <c r="M4514" s="93"/>
    </row>
    <row r="4515" spans="1:13" s="10" customFormat="1" ht="31.5">
      <c r="A4515" s="757" t="s">
        <v>55</v>
      </c>
      <c r="B4515" s="758"/>
      <c r="C4515" s="758"/>
      <c r="D4515" s="758"/>
      <c r="E4515" s="758"/>
      <c r="F4515" s="758"/>
      <c r="G4515" s="758"/>
      <c r="H4515" s="106" t="s">
        <v>56</v>
      </c>
      <c r="I4515" s="108" t="s">
        <v>57</v>
      </c>
      <c r="J4515" s="107" t="s">
        <v>58</v>
      </c>
      <c r="K4515" s="759" t="s">
        <v>40</v>
      </c>
      <c r="L4515" s="760"/>
      <c r="M4515" s="122" t="s">
        <v>41</v>
      </c>
    </row>
    <row r="4516" spans="1:13" s="10" customFormat="1" ht="15.75">
      <c r="A4516" s="761" t="s">
        <v>59</v>
      </c>
      <c r="B4516" s="762"/>
      <c r="C4516" s="762"/>
      <c r="D4516" s="762"/>
      <c r="E4516" s="762"/>
      <c r="F4516" s="762"/>
      <c r="G4516" s="763"/>
      <c r="H4516" s="123">
        <v>38918.91891891892</v>
      </c>
      <c r="I4516" s="124">
        <v>1.85</v>
      </c>
      <c r="J4516" s="125">
        <f>+H4516*I4516</f>
        <v>72000</v>
      </c>
      <c r="K4516" s="764">
        <v>2</v>
      </c>
      <c r="L4516" s="765"/>
      <c r="M4516" s="126">
        <f>J4516/K4516</f>
        <v>36000</v>
      </c>
    </row>
    <row r="4517" spans="1:13" s="10" customFormat="1" ht="15.75">
      <c r="A4517" s="761" t="s">
        <v>60</v>
      </c>
      <c r="B4517" s="762"/>
      <c r="C4517" s="762"/>
      <c r="D4517" s="762"/>
      <c r="E4517" s="762"/>
      <c r="F4517" s="762"/>
      <c r="G4517" s="763"/>
      <c r="H4517" s="123">
        <v>25945.945945945947</v>
      </c>
      <c r="I4517" s="124">
        <v>1.85</v>
      </c>
      <c r="J4517" s="125">
        <f>+H4517*I4517</f>
        <v>48000.000000000007</v>
      </c>
      <c r="K4517" s="764">
        <f>+K4516</f>
        <v>2</v>
      </c>
      <c r="L4517" s="765"/>
      <c r="M4517" s="126">
        <f>J4517/K4517</f>
        <v>24000.000000000004</v>
      </c>
    </row>
    <row r="4518" spans="1:13" s="10" customFormat="1" thickBot="1">
      <c r="A4518" s="748"/>
      <c r="B4518" s="749"/>
      <c r="C4518" s="749"/>
      <c r="D4518" s="749"/>
      <c r="E4518" s="749"/>
      <c r="F4518" s="749"/>
      <c r="G4518" s="749"/>
      <c r="H4518" s="119"/>
      <c r="I4518" s="119"/>
      <c r="J4518" s="119"/>
      <c r="K4518" s="736"/>
      <c r="L4518" s="737"/>
      <c r="M4518" s="120"/>
    </row>
    <row r="4519" spans="1:13" s="10" customFormat="1" thickBot="1">
      <c r="A4519" s="724" t="s">
        <v>44</v>
      </c>
      <c r="B4519" s="725"/>
      <c r="C4519" s="725"/>
      <c r="D4519" s="725"/>
      <c r="E4519" s="725"/>
      <c r="F4519" s="725"/>
      <c r="G4519" s="725"/>
      <c r="H4519" s="750"/>
      <c r="I4519" s="750"/>
      <c r="J4519" s="750"/>
      <c r="K4519" s="750"/>
      <c r="L4519" s="751"/>
      <c r="M4519" s="174">
        <f>SUM(M4516:M4518)</f>
        <v>60000</v>
      </c>
    </row>
    <row r="4520" spans="1:13" s="27" customFormat="1" ht="13.5" thickBot="1">
      <c r="A4520" s="63"/>
      <c r="B4520" s="64"/>
      <c r="C4520" s="64"/>
      <c r="D4520" s="64"/>
      <c r="E4520" s="64"/>
      <c r="F4520" s="64"/>
      <c r="G4520" s="64"/>
      <c r="H4520" s="64"/>
      <c r="I4520" s="64"/>
      <c r="J4520" s="64"/>
      <c r="K4520" s="64"/>
      <c r="L4520" s="64"/>
      <c r="M4520" s="65"/>
    </row>
    <row r="4521" spans="1:13" s="10" customFormat="1" thickBot="1">
      <c r="A4521" s="724" t="s">
        <v>61</v>
      </c>
      <c r="B4521" s="725"/>
      <c r="C4521" s="725"/>
      <c r="D4521" s="725"/>
      <c r="E4521" s="725"/>
      <c r="F4521" s="725"/>
      <c r="G4521" s="725"/>
      <c r="H4521" s="725"/>
      <c r="I4521" s="725"/>
      <c r="J4521" s="725"/>
      <c r="K4521" s="725"/>
      <c r="L4521" s="726"/>
      <c r="M4521" s="175">
        <f>ROUND((M4495+M4505+M4512+M4519),0)</f>
        <v>248160</v>
      </c>
    </row>
    <row r="4522" spans="1:13" s="27" customFormat="1" ht="12.75">
      <c r="A4522" s="63"/>
      <c r="B4522" s="64"/>
      <c r="C4522" s="64"/>
      <c r="D4522" s="64"/>
      <c r="E4522" s="64"/>
      <c r="F4522" s="64"/>
      <c r="G4522" s="64"/>
      <c r="H4522" s="64"/>
      <c r="I4522" s="64"/>
      <c r="J4522" s="64"/>
      <c r="K4522" s="64"/>
      <c r="L4522" s="64"/>
      <c r="M4522" s="65"/>
    </row>
    <row r="4523" spans="1:13" s="10" customFormat="1" thickBot="1">
      <c r="A4523" s="91" t="s">
        <v>62</v>
      </c>
      <c r="B4523" s="92"/>
      <c r="C4523" s="92"/>
      <c r="D4523" s="92"/>
      <c r="E4523" s="92"/>
      <c r="F4523" s="92"/>
      <c r="G4523" s="92"/>
      <c r="H4523" s="92"/>
      <c r="I4523" s="92"/>
      <c r="J4523" s="92"/>
      <c r="K4523" s="92"/>
      <c r="L4523" s="92"/>
      <c r="M4523" s="93"/>
    </row>
    <row r="4524" spans="1:13" s="10" customFormat="1" ht="15.75">
      <c r="A4524" s="752" t="s">
        <v>63</v>
      </c>
      <c r="B4524" s="753"/>
      <c r="C4524" s="753"/>
      <c r="D4524" s="753"/>
      <c r="E4524" s="753"/>
      <c r="F4524" s="753"/>
      <c r="G4524" s="753"/>
      <c r="H4524" s="183"/>
      <c r="I4524" s="184"/>
      <c r="J4524" s="128" t="s">
        <v>64</v>
      </c>
      <c r="K4524" s="754" t="s">
        <v>65</v>
      </c>
      <c r="L4524" s="755"/>
      <c r="M4524" s="129"/>
    </row>
    <row r="4525" spans="1:13" s="10" customFormat="1" ht="15.75">
      <c r="A4525" s="718" t="s">
        <v>66</v>
      </c>
      <c r="B4525" s="719"/>
      <c r="C4525" s="719"/>
      <c r="D4525" s="719"/>
      <c r="E4525" s="719"/>
      <c r="F4525" s="719"/>
      <c r="G4525" s="719"/>
      <c r="H4525" s="130"/>
      <c r="I4525" s="131"/>
      <c r="J4525" s="132">
        <v>0.25</v>
      </c>
      <c r="K4525" s="720">
        <f>M4521*J4525</f>
        <v>62040</v>
      </c>
      <c r="L4525" s="721"/>
      <c r="M4525" s="133"/>
    </row>
    <row r="4526" spans="1:13" s="10" customFormat="1" ht="15.75">
      <c r="A4526" s="134" t="s">
        <v>67</v>
      </c>
      <c r="B4526" s="135"/>
      <c r="C4526" s="135"/>
      <c r="D4526" s="135"/>
      <c r="E4526" s="135"/>
      <c r="F4526" s="135"/>
      <c r="G4526" s="135"/>
      <c r="H4526" s="130"/>
      <c r="I4526" s="131"/>
      <c r="J4526" s="132">
        <v>0</v>
      </c>
      <c r="K4526" s="720">
        <f>M4521*J4526</f>
        <v>0</v>
      </c>
      <c r="L4526" s="721"/>
      <c r="M4526" s="133"/>
    </row>
    <row r="4527" spans="1:13" s="10" customFormat="1" thickBot="1">
      <c r="A4527" s="136" t="s">
        <v>68</v>
      </c>
      <c r="B4527" s="137"/>
      <c r="C4527" s="137"/>
      <c r="D4527" s="137"/>
      <c r="E4527" s="137"/>
      <c r="F4527" s="137"/>
      <c r="G4527" s="137"/>
      <c r="H4527" s="138"/>
      <c r="I4527" s="139"/>
      <c r="J4527" s="140">
        <v>0.05</v>
      </c>
      <c r="K4527" s="722">
        <f>M4521*J4527</f>
        <v>12408</v>
      </c>
      <c r="L4527" s="723"/>
      <c r="M4527" s="133"/>
    </row>
    <row r="4528" spans="1:13" s="10" customFormat="1" thickBot="1">
      <c r="A4528" s="724" t="s">
        <v>44</v>
      </c>
      <c r="B4528" s="725"/>
      <c r="C4528" s="725"/>
      <c r="D4528" s="725"/>
      <c r="E4528" s="725"/>
      <c r="F4528" s="725"/>
      <c r="G4528" s="725"/>
      <c r="H4528" s="725"/>
      <c r="I4528" s="725"/>
      <c r="J4528" s="725"/>
      <c r="K4528" s="725"/>
      <c r="L4528" s="726"/>
      <c r="M4528" s="141">
        <f>K4525+K4526+K4527</f>
        <v>74448</v>
      </c>
    </row>
    <row r="4529" spans="1:13" s="27" customFormat="1" ht="13.5" thickBot="1">
      <c r="A4529" s="63"/>
      <c r="B4529" s="64"/>
      <c r="C4529" s="64"/>
      <c r="D4529" s="64"/>
      <c r="E4529" s="64"/>
      <c r="F4529" s="64"/>
      <c r="G4529" s="64"/>
      <c r="H4529" s="64"/>
      <c r="I4529" s="64"/>
      <c r="J4529" s="64"/>
      <c r="K4529" s="64"/>
      <c r="L4529" s="64"/>
      <c r="M4529" s="65"/>
    </row>
    <row r="4530" spans="1:13" s="10" customFormat="1" thickBot="1">
      <c r="A4530" s="724" t="s">
        <v>69</v>
      </c>
      <c r="B4530" s="725"/>
      <c r="C4530" s="725"/>
      <c r="D4530" s="725"/>
      <c r="E4530" s="725"/>
      <c r="F4530" s="725"/>
      <c r="G4530" s="725"/>
      <c r="H4530" s="725"/>
      <c r="I4530" s="725"/>
      <c r="J4530" s="725"/>
      <c r="K4530" s="725"/>
      <c r="L4530" s="726"/>
      <c r="M4530" s="142">
        <f>M4521+M4528</f>
        <v>322608</v>
      </c>
    </row>
    <row r="4531" spans="1:13" s="10" customFormat="1" ht="15.75">
      <c r="A4531" s="143"/>
      <c r="B4531" s="144"/>
      <c r="C4531" s="144"/>
      <c r="D4531" s="144"/>
      <c r="E4531" s="144"/>
      <c r="F4531" s="144"/>
      <c r="G4531" s="144"/>
      <c r="H4531" s="144"/>
      <c r="I4531" s="144"/>
      <c r="J4531" s="144"/>
      <c r="K4531" s="144"/>
      <c r="L4531" s="144"/>
      <c r="M4531" s="145"/>
    </row>
    <row r="4532" spans="1:13" s="10" customFormat="1" ht="15.75">
      <c r="A4532" s="146"/>
      <c r="B4532" s="35"/>
      <c r="C4532" s="35"/>
      <c r="D4532" s="35"/>
      <c r="E4532" s="35"/>
      <c r="F4532" s="35"/>
      <c r="G4532" s="35"/>
      <c r="H4532" s="35"/>
      <c r="I4532" s="35"/>
      <c r="J4532" s="35"/>
      <c r="K4532" s="35"/>
      <c r="L4532" s="35"/>
      <c r="M4532" s="37"/>
    </row>
    <row r="4533" spans="1:13" s="10" customFormat="1" ht="15.75">
      <c r="A4533" s="146"/>
      <c r="B4533" s="35"/>
      <c r="C4533" s="35"/>
      <c r="D4533" s="46" t="s">
        <v>70</v>
      </c>
      <c r="E4533" s="46"/>
      <c r="F4533" s="46"/>
      <c r="G4533" s="46"/>
      <c r="H4533" s="46"/>
      <c r="I4533" s="46"/>
      <c r="J4533" s="35"/>
      <c r="K4533" s="35"/>
      <c r="L4533" s="35"/>
      <c r="M4533" s="37"/>
    </row>
    <row r="4534" spans="1:13" s="10" customFormat="1" ht="15.75">
      <c r="A4534" s="146"/>
      <c r="B4534" s="35"/>
      <c r="C4534" s="35"/>
      <c r="D4534" s="35" t="s">
        <v>71</v>
      </c>
      <c r="E4534" s="35"/>
      <c r="F4534" s="35"/>
      <c r="G4534" s="35"/>
      <c r="H4534" s="35"/>
      <c r="I4534" s="35"/>
      <c r="J4534" s="35"/>
      <c r="K4534" s="35"/>
      <c r="L4534" s="35"/>
      <c r="M4534" s="37"/>
    </row>
    <row r="4535" spans="1:13" s="10" customFormat="1" ht="15.75">
      <c r="A4535" s="146"/>
      <c r="B4535" s="35"/>
      <c r="C4535" s="35"/>
      <c r="D4535" s="35" t="s">
        <v>72</v>
      </c>
      <c r="E4535" s="35"/>
      <c r="F4535" s="35"/>
      <c r="G4535" s="35"/>
      <c r="H4535" s="35"/>
      <c r="I4535" s="35"/>
      <c r="J4535" s="35"/>
      <c r="K4535" s="35"/>
      <c r="L4535" s="35"/>
      <c r="M4535" s="37"/>
    </row>
    <row r="4536" spans="1:13" s="10" customFormat="1" ht="15.75">
      <c r="A4536" s="146"/>
      <c r="B4536" s="35"/>
      <c r="C4536" s="35"/>
      <c r="D4536" s="35" t="s">
        <v>73</v>
      </c>
      <c r="E4536" s="35"/>
      <c r="F4536" s="35"/>
      <c r="G4536" s="35"/>
      <c r="H4536" s="35"/>
      <c r="I4536" s="35"/>
      <c r="J4536" s="35"/>
      <c r="K4536" s="35"/>
      <c r="L4536" s="35"/>
      <c r="M4536" s="37"/>
    </row>
    <row r="4537" spans="1:13" s="27" customFormat="1" ht="13.5" thickBot="1">
      <c r="A4537" s="147"/>
      <c r="B4537" s="148"/>
      <c r="C4537" s="148"/>
      <c r="D4537" s="148"/>
      <c r="E4537" s="148" t="s">
        <v>74</v>
      </c>
      <c r="F4537" s="148"/>
      <c r="G4537" s="148"/>
      <c r="H4537" s="148"/>
      <c r="I4537" s="148"/>
      <c r="J4537" s="148"/>
      <c r="K4537" s="148"/>
      <c r="L4537" s="148"/>
      <c r="M4537" s="149"/>
    </row>
    <row r="4538" spans="1:13" s="10" customFormat="1" ht="15.75">
      <c r="A4538" s="150" t="s">
        <v>75</v>
      </c>
      <c r="B4538" s="151"/>
      <c r="C4538" s="151"/>
      <c r="D4538" s="151"/>
      <c r="E4538" s="151"/>
      <c r="F4538" s="151"/>
      <c r="G4538" s="151"/>
      <c r="H4538" s="151"/>
      <c r="I4538" s="151"/>
      <c r="J4538" s="151"/>
      <c r="K4538" s="151"/>
      <c r="L4538" s="151"/>
      <c r="M4538" s="152"/>
    </row>
    <row r="4539" spans="1:13" s="10" customFormat="1" ht="15.75">
      <c r="A4539" s="153"/>
      <c r="B4539" s="154"/>
      <c r="C4539" s="154"/>
      <c r="D4539" s="154"/>
      <c r="E4539" s="154"/>
      <c r="F4539" s="154"/>
      <c r="G4539" s="154"/>
      <c r="H4539" s="154"/>
      <c r="I4539" s="154"/>
      <c r="J4539" s="154"/>
      <c r="K4539" s="154"/>
      <c r="L4539" s="154"/>
      <c r="M4539" s="155"/>
    </row>
    <row r="4540" spans="1:13" s="10" customFormat="1" ht="15.75">
      <c r="A4540" s="153"/>
      <c r="B4540" s="154"/>
      <c r="C4540" s="154"/>
      <c r="D4540" s="154"/>
      <c r="E4540" s="154"/>
      <c r="F4540" s="154"/>
      <c r="G4540" s="154"/>
      <c r="H4540" s="154"/>
      <c r="I4540" s="154"/>
      <c r="J4540" s="154"/>
      <c r="K4540" s="154"/>
      <c r="L4540" s="154"/>
      <c r="M4540" s="155"/>
    </row>
    <row r="4541" spans="1:13" s="10" customFormat="1" ht="15.75">
      <c r="A4541" s="153"/>
      <c r="B4541" s="154"/>
      <c r="C4541" s="154"/>
      <c r="D4541" s="154"/>
      <c r="E4541" s="154"/>
      <c r="F4541" s="154"/>
      <c r="G4541" s="154"/>
      <c r="H4541" s="154"/>
      <c r="I4541" s="154"/>
      <c r="J4541" s="154"/>
      <c r="K4541" s="154"/>
      <c r="L4541" s="154"/>
      <c r="M4541" s="155"/>
    </row>
    <row r="4542" spans="1:13" s="10" customFormat="1" thickBot="1">
      <c r="A4542" s="156"/>
      <c r="B4542" s="157"/>
      <c r="C4542" s="157"/>
      <c r="D4542" s="157"/>
      <c r="E4542" s="157"/>
      <c r="F4542" s="157"/>
      <c r="G4542" s="157"/>
      <c r="H4542" s="157"/>
      <c r="I4542" s="157"/>
      <c r="J4542" s="157"/>
      <c r="K4542" s="157"/>
      <c r="L4542" s="157"/>
      <c r="M4542" s="158"/>
    </row>
    <row r="4543" spans="1:13" s="27" customFormat="1" ht="12.75">
      <c r="A4543" s="147"/>
      <c r="B4543" s="148"/>
      <c r="C4543" s="148"/>
      <c r="D4543" s="148"/>
      <c r="E4543" s="148"/>
      <c r="F4543" s="148"/>
      <c r="G4543" s="148"/>
      <c r="H4543" s="148"/>
      <c r="I4543" s="148"/>
      <c r="J4543" s="148"/>
      <c r="K4543" s="148"/>
      <c r="L4543" s="148"/>
      <c r="M4543" s="149"/>
    </row>
    <row r="4544" spans="1:13" s="10" customFormat="1" ht="15.75">
      <c r="A4544" s="159" t="s">
        <v>76</v>
      </c>
      <c r="B4544" s="55"/>
      <c r="C4544" s="55"/>
      <c r="D4544" s="55"/>
      <c r="E4544" s="55"/>
      <c r="F4544" s="55"/>
      <c r="G4544" s="55"/>
      <c r="H4544" s="55"/>
      <c r="I4544" s="55"/>
      <c r="J4544" s="55"/>
      <c r="K4544" s="55"/>
      <c r="L4544" s="55"/>
      <c r="M4544" s="58"/>
    </row>
    <row r="4545" spans="1:13" s="10" customFormat="1" ht="15.75">
      <c r="A4545" s="708" t="s">
        <v>77</v>
      </c>
      <c r="B4545" s="709"/>
      <c r="C4545" s="709"/>
      <c r="D4545" s="709"/>
      <c r="E4545" s="709"/>
      <c r="F4545" s="709"/>
      <c r="G4545" s="709"/>
      <c r="H4545" s="709"/>
      <c r="I4545" s="709"/>
      <c r="J4545" s="709"/>
      <c r="K4545" s="709"/>
      <c r="L4545" s="709"/>
      <c r="M4545" s="710"/>
    </row>
    <row r="4546" spans="1:13" s="10" customFormat="1" ht="15.75">
      <c r="A4546" s="708"/>
      <c r="B4546" s="709"/>
      <c r="C4546" s="709"/>
      <c r="D4546" s="709"/>
      <c r="E4546" s="709"/>
      <c r="F4546" s="709"/>
      <c r="G4546" s="709"/>
      <c r="H4546" s="709"/>
      <c r="I4546" s="709"/>
      <c r="J4546" s="709"/>
      <c r="K4546" s="709"/>
      <c r="L4546" s="709"/>
      <c r="M4546" s="710"/>
    </row>
    <row r="4547" spans="1:13" s="10" customFormat="1" ht="15.75">
      <c r="A4547" s="711" t="s">
        <v>78</v>
      </c>
      <c r="B4547" s="712"/>
      <c r="C4547" s="712"/>
      <c r="D4547" s="712"/>
      <c r="E4547" s="712"/>
      <c r="F4547" s="712"/>
      <c r="G4547" s="712"/>
      <c r="H4547" s="712"/>
      <c r="I4547" s="712"/>
      <c r="J4547" s="712"/>
      <c r="K4547" s="712"/>
      <c r="L4547" s="712"/>
      <c r="M4547" s="713"/>
    </row>
    <row r="4548" spans="1:13" s="10" customFormat="1" ht="15.75">
      <c r="A4548" s="711"/>
      <c r="B4548" s="712"/>
      <c r="C4548" s="712"/>
      <c r="D4548" s="712"/>
      <c r="E4548" s="712"/>
      <c r="F4548" s="712"/>
      <c r="G4548" s="712"/>
      <c r="H4548" s="712"/>
      <c r="I4548" s="712"/>
      <c r="J4548" s="712"/>
      <c r="K4548" s="712"/>
      <c r="L4548" s="712"/>
      <c r="M4548" s="713"/>
    </row>
    <row r="4549" spans="1:13" s="10" customFormat="1" ht="15.75">
      <c r="A4549" s="178"/>
      <c r="B4549" s="179"/>
      <c r="C4549" s="179"/>
      <c r="D4549" s="179"/>
      <c r="E4549" s="179"/>
      <c r="F4549" s="179"/>
      <c r="G4549" s="179"/>
      <c r="H4549" s="179"/>
      <c r="I4549" s="179"/>
      <c r="J4549" s="179"/>
      <c r="K4549" s="179"/>
      <c r="L4549" s="179"/>
      <c r="M4549" s="180"/>
    </row>
    <row r="4550" spans="1:13" s="10" customFormat="1" ht="15.75">
      <c r="A4550" s="159"/>
      <c r="B4550" s="55"/>
      <c r="C4550" s="55"/>
      <c r="D4550" s="55"/>
      <c r="E4550" s="55"/>
      <c r="F4550" s="55"/>
      <c r="G4550" s="55"/>
      <c r="H4550" s="55"/>
      <c r="I4550" s="55"/>
      <c r="J4550" s="55"/>
      <c r="K4550" s="55"/>
      <c r="L4550" s="55"/>
      <c r="M4550" s="58"/>
    </row>
    <row r="4551" spans="1:13" s="10" customFormat="1" ht="15.75">
      <c r="A4551" s="146"/>
      <c r="B4551" s="35"/>
      <c r="C4551" s="35"/>
      <c r="D4551" s="35" t="s">
        <v>70</v>
      </c>
      <c r="E4551" s="46"/>
      <c r="F4551" s="46"/>
      <c r="G4551" s="35"/>
      <c r="H4551" s="35"/>
      <c r="I4551" s="35"/>
      <c r="J4551" s="35"/>
      <c r="K4551" s="35"/>
      <c r="L4551" s="35"/>
      <c r="M4551" s="37"/>
    </row>
    <row r="4552" spans="1:13" s="10" customFormat="1" ht="15.75">
      <c r="A4552" s="146"/>
      <c r="B4552" s="35"/>
      <c r="C4552" s="35"/>
      <c r="D4552" s="160" t="s">
        <v>71</v>
      </c>
      <c r="E4552" s="35"/>
      <c r="F4552" s="35"/>
      <c r="G4552" s="160"/>
      <c r="H4552" s="160"/>
      <c r="I4552" s="160"/>
      <c r="J4552" s="35"/>
      <c r="K4552" s="35"/>
      <c r="L4552" s="35"/>
      <c r="M4552" s="37"/>
    </row>
    <row r="4553" spans="1:13" s="10" customFormat="1" ht="15.75">
      <c r="A4553" s="146"/>
      <c r="B4553" s="35"/>
      <c r="C4553" s="35"/>
      <c r="D4553" s="161" t="s">
        <v>79</v>
      </c>
      <c r="E4553" s="35"/>
      <c r="F4553" s="35"/>
      <c r="G4553" s="161"/>
      <c r="H4553" s="161"/>
      <c r="I4553" s="161"/>
      <c r="J4553" s="35"/>
      <c r="K4553" s="35"/>
      <c r="L4553" s="35"/>
      <c r="M4553" s="37"/>
    </row>
    <row r="4554" spans="1:13" s="10" customFormat="1" ht="15.75">
      <c r="A4554" s="162"/>
      <c r="B4554" s="55"/>
      <c r="C4554" s="55"/>
      <c r="D4554" s="35" t="s">
        <v>73</v>
      </c>
      <c r="E4554" s="35"/>
      <c r="F4554" s="35"/>
      <c r="G4554" s="35"/>
      <c r="H4554" s="35"/>
      <c r="I4554" s="35"/>
      <c r="J4554" s="55"/>
      <c r="K4554" s="55"/>
      <c r="L4554" s="55"/>
      <c r="M4554" s="58"/>
    </row>
    <row r="4555" spans="1:13" s="27" customFormat="1" ht="12.75">
      <c r="A4555" s="163"/>
      <c r="B4555" s="50"/>
      <c r="C4555" s="50"/>
      <c r="D4555" s="50"/>
      <c r="E4555" s="148"/>
      <c r="F4555" s="148"/>
      <c r="G4555" s="148"/>
      <c r="H4555" s="148"/>
      <c r="I4555" s="148"/>
      <c r="J4555" s="50"/>
      <c r="K4555" s="50"/>
      <c r="L4555" s="50"/>
      <c r="M4555" s="51"/>
    </row>
    <row r="4556" spans="1:13" s="167" customFormat="1" ht="12.75">
      <c r="A4556" s="164" t="s">
        <v>80</v>
      </c>
      <c r="B4556" s="165"/>
      <c r="C4556" s="165"/>
      <c r="D4556" s="166"/>
      <c r="E4556" s="166"/>
      <c r="F4556" s="166"/>
      <c r="G4556" s="166"/>
      <c r="H4556" s="166"/>
      <c r="I4556" s="714"/>
      <c r="J4556" s="714"/>
      <c r="K4556" s="714"/>
      <c r="L4556" s="714"/>
      <c r="M4556" s="715"/>
    </row>
    <row r="4557" spans="1:13" s="167" customFormat="1" ht="13.5" thickBot="1">
      <c r="A4557" s="168" t="s">
        <v>81</v>
      </c>
      <c r="B4557" s="169"/>
      <c r="C4557" s="169"/>
      <c r="D4557" s="170"/>
      <c r="E4557" s="170"/>
      <c r="F4557" s="170"/>
      <c r="G4557" s="170"/>
      <c r="H4557" s="170"/>
      <c r="I4557" s="716"/>
      <c r="J4557" s="716"/>
      <c r="K4557" s="716"/>
      <c r="L4557" s="716"/>
      <c r="M4557" s="717"/>
    </row>
    <row r="4558" spans="1:13">
      <c r="A4558" s="803"/>
      <c r="B4558" s="804"/>
      <c r="C4558" s="809"/>
      <c r="D4558" s="809"/>
      <c r="E4558" s="809"/>
      <c r="F4558" s="809"/>
      <c r="G4558" s="809"/>
      <c r="H4558" s="809"/>
      <c r="I4558" s="810"/>
      <c r="J4558" s="811" t="s">
        <v>7</v>
      </c>
      <c r="K4558" s="813"/>
      <c r="L4558" s="814"/>
      <c r="M4558" s="815"/>
    </row>
    <row r="4559" spans="1:13">
      <c r="A4559" s="805"/>
      <c r="B4559" s="806"/>
      <c r="C4559" s="819" t="s">
        <v>8</v>
      </c>
      <c r="D4559" s="819"/>
      <c r="E4559" s="819"/>
      <c r="F4559" s="819"/>
      <c r="G4559" s="819"/>
      <c r="H4559" s="819"/>
      <c r="I4559" s="820"/>
      <c r="J4559" s="812"/>
      <c r="K4559" s="816"/>
      <c r="L4559" s="817"/>
      <c r="M4559" s="818"/>
    </row>
    <row r="4560" spans="1:13">
      <c r="A4560" s="805"/>
      <c r="B4560" s="806"/>
      <c r="C4560" s="819" t="s">
        <v>0</v>
      </c>
      <c r="D4560" s="819"/>
      <c r="E4560" s="819"/>
      <c r="F4560" s="819"/>
      <c r="G4560" s="819"/>
      <c r="H4560" s="819"/>
      <c r="I4560" s="820"/>
      <c r="J4560" s="821" t="s">
        <v>9</v>
      </c>
      <c r="K4560" s="833"/>
      <c r="L4560" s="834"/>
      <c r="M4560" s="835"/>
    </row>
    <row r="4561" spans="1:13">
      <c r="A4561" s="805"/>
      <c r="B4561" s="806"/>
      <c r="C4561" s="819" t="s">
        <v>10</v>
      </c>
      <c r="D4561" s="819"/>
      <c r="E4561" s="819"/>
      <c r="F4561" s="819"/>
      <c r="G4561" s="819"/>
      <c r="H4561" s="819"/>
      <c r="I4561" s="820"/>
      <c r="J4561" s="822"/>
      <c r="K4561" s="836"/>
      <c r="L4561" s="837"/>
      <c r="M4561" s="838"/>
    </row>
    <row r="4562" spans="1:13">
      <c r="A4562" s="805"/>
      <c r="B4562" s="806"/>
      <c r="C4562" s="819" t="s">
        <v>11</v>
      </c>
      <c r="D4562" s="819"/>
      <c r="E4562" s="819"/>
      <c r="F4562" s="819"/>
      <c r="G4562" s="819"/>
      <c r="H4562" s="819"/>
      <c r="I4562" s="820"/>
      <c r="J4562" s="821" t="s">
        <v>12</v>
      </c>
      <c r="K4562" s="840"/>
      <c r="L4562" s="840" t="s">
        <v>13</v>
      </c>
      <c r="M4562" s="842"/>
    </row>
    <row r="4563" spans="1:13" ht="17.25" thickBot="1">
      <c r="A4563" s="807"/>
      <c r="B4563" s="808"/>
      <c r="C4563" s="2"/>
      <c r="D4563" s="2"/>
      <c r="E4563" s="2"/>
      <c r="F4563" s="2"/>
      <c r="G4563" s="2"/>
      <c r="H4563" s="2"/>
      <c r="I4563" s="3"/>
      <c r="J4563" s="839"/>
      <c r="K4563" s="841"/>
      <c r="L4563" s="841"/>
      <c r="M4563" s="843"/>
    </row>
    <row r="4564" spans="1:13" s="10" customFormat="1" ht="15.75">
      <c r="A4564" s="4"/>
      <c r="B4564" s="5"/>
      <c r="C4564" s="5"/>
      <c r="D4564" s="5"/>
      <c r="E4564" s="5"/>
      <c r="F4564" s="5"/>
      <c r="G4564" s="6"/>
      <c r="H4564" s="5"/>
      <c r="I4564" s="5"/>
      <c r="J4564" s="7" t="s">
        <v>14</v>
      </c>
      <c r="K4564" s="8"/>
      <c r="L4564" s="8"/>
      <c r="M4564" s="9"/>
    </row>
    <row r="4565" spans="1:13" s="10" customFormat="1" ht="15.75">
      <c r="A4565" s="11"/>
      <c r="B4565" s="12"/>
      <c r="C4565" s="12"/>
      <c r="D4565" s="12"/>
      <c r="E4565" s="12"/>
      <c r="F4565" s="12"/>
      <c r="G4565" s="13"/>
      <c r="H4565" s="12"/>
      <c r="I4565" s="12"/>
      <c r="J4565" s="14"/>
      <c r="K4565" s="15" t="s">
        <v>15</v>
      </c>
      <c r="L4565" s="15" t="s">
        <v>16</v>
      </c>
      <c r="M4565" s="16" t="s">
        <v>17</v>
      </c>
    </row>
    <row r="4566" spans="1:13" s="10" customFormat="1" ht="15.75">
      <c r="A4566" s="823" t="s">
        <v>18</v>
      </c>
      <c r="B4566" s="824"/>
      <c r="C4566" s="824"/>
      <c r="D4566" s="824"/>
      <c r="E4566" s="12" t="s">
        <v>19</v>
      </c>
      <c r="F4566" s="12"/>
      <c r="G4566" s="17"/>
      <c r="H4566" s="825" t="s">
        <v>20</v>
      </c>
      <c r="I4566" s="825"/>
      <c r="J4566" s="18" t="s">
        <v>19</v>
      </c>
      <c r="K4566" s="15"/>
      <c r="L4566" s="15"/>
      <c r="M4566" s="16"/>
    </row>
    <row r="4567" spans="1:13" s="10" customFormat="1" ht="15.75">
      <c r="A4567" s="19" t="s">
        <v>21</v>
      </c>
      <c r="B4567" s="20"/>
      <c r="C4567" s="826"/>
      <c r="D4567" s="826"/>
      <c r="E4567" s="187"/>
      <c r="F4567" s="21"/>
      <c r="G4567" s="20"/>
      <c r="H4567" s="17"/>
      <c r="I4567" s="22" t="s">
        <v>22</v>
      </c>
      <c r="J4567" s="23"/>
      <c r="K4567" s="187"/>
      <c r="L4567" s="187"/>
      <c r="M4567" s="24"/>
    </row>
    <row r="4568" spans="1:13" s="27" customFormat="1" ht="13.5" thickBot="1">
      <c r="A4568" s="25"/>
      <c r="B4568" s="26"/>
      <c r="C4568" s="188"/>
      <c r="D4568" s="188"/>
      <c r="E4568" s="188"/>
      <c r="F4568" s="188"/>
      <c r="G4568" s="26"/>
      <c r="H4568" s="188"/>
      <c r="I4568" s="26"/>
      <c r="J4568" s="188"/>
      <c r="K4568" s="827"/>
      <c r="L4568" s="827"/>
      <c r="M4568" s="828"/>
    </row>
    <row r="4569" spans="1:13" s="27" customFormat="1" ht="12.75">
      <c r="A4569" s="28"/>
      <c r="B4569" s="29"/>
      <c r="C4569" s="29"/>
      <c r="D4569" s="29"/>
      <c r="E4569" s="29"/>
      <c r="F4569" s="29"/>
      <c r="G4569" s="29"/>
      <c r="H4569" s="29"/>
      <c r="I4569" s="29"/>
      <c r="J4569" s="29"/>
      <c r="K4569" s="29"/>
      <c r="L4569" s="29"/>
      <c r="M4569" s="30"/>
    </row>
    <row r="4570" spans="1:13" s="10" customFormat="1" ht="15.75">
      <c r="A4570" s="31" t="s">
        <v>23</v>
      </c>
      <c r="B4570" s="32"/>
      <c r="C4570" s="33" t="s">
        <v>13</v>
      </c>
      <c r="D4570" s="34"/>
      <c r="E4570" s="35"/>
      <c r="F4570" s="35"/>
      <c r="G4570" s="36"/>
      <c r="H4570" s="36"/>
      <c r="I4570" s="36"/>
      <c r="J4570" s="36"/>
      <c r="K4570" s="36"/>
      <c r="L4570" s="36"/>
      <c r="M4570" s="37"/>
    </row>
    <row r="4571" spans="1:13" s="10" customFormat="1" ht="15.75">
      <c r="A4571" s="38" t="s">
        <v>24</v>
      </c>
      <c r="B4571" s="39"/>
      <c r="C4571" s="829" t="e">
        <f>+C4470</f>
        <v>#REF!</v>
      </c>
      <c r="D4571" s="829"/>
      <c r="E4571" s="829"/>
      <c r="F4571" s="829"/>
      <c r="G4571" s="829"/>
      <c r="H4571" s="829"/>
      <c r="I4571" s="829"/>
      <c r="J4571" s="829"/>
      <c r="K4571" s="829"/>
      <c r="L4571" s="829"/>
      <c r="M4571" s="830"/>
    </row>
    <row r="4572" spans="1:13" s="10" customFormat="1" ht="15.75">
      <c r="A4572" s="38"/>
      <c r="B4572" s="39"/>
      <c r="C4572" s="829"/>
      <c r="D4572" s="829"/>
      <c r="E4572" s="829"/>
      <c r="F4572" s="829"/>
      <c r="G4572" s="829"/>
      <c r="H4572" s="829"/>
      <c r="I4572" s="829"/>
      <c r="J4572" s="829"/>
      <c r="K4572" s="829"/>
      <c r="L4572" s="829"/>
      <c r="M4572" s="830"/>
    </row>
    <row r="4573" spans="1:13" s="27" customFormat="1" ht="12.75">
      <c r="A4573" s="40"/>
      <c r="B4573" s="41"/>
      <c r="C4573" s="42"/>
      <c r="D4573" s="42"/>
      <c r="E4573" s="42"/>
      <c r="F4573" s="42"/>
      <c r="G4573" s="42"/>
      <c r="H4573" s="42"/>
      <c r="I4573" s="42"/>
      <c r="J4573" s="42"/>
      <c r="K4573" s="42"/>
      <c r="L4573" s="42"/>
      <c r="M4573" s="43"/>
    </row>
    <row r="4574" spans="1:13" s="10" customFormat="1" ht="15.75">
      <c r="A4574" s="38" t="s">
        <v>25</v>
      </c>
      <c r="B4574" s="44"/>
      <c r="C4574" s="45"/>
      <c r="D4574" s="45"/>
      <c r="E4574" s="45"/>
      <c r="F4574" s="45"/>
      <c r="G4574" s="45"/>
      <c r="H4574" s="46"/>
      <c r="I4574" s="33" t="s">
        <v>26</v>
      </c>
      <c r="J4574" s="45"/>
      <c r="K4574" s="45"/>
      <c r="L4574" s="45"/>
      <c r="M4574" s="47"/>
    </row>
    <row r="4575" spans="1:13" s="27" customFormat="1" ht="12.75">
      <c r="A4575" s="40"/>
      <c r="B4575" s="41"/>
      <c r="C4575" s="42"/>
      <c r="D4575" s="42"/>
      <c r="E4575" s="42"/>
      <c r="F4575" s="42"/>
      <c r="G4575" s="42"/>
      <c r="H4575" s="42"/>
      <c r="I4575" s="42"/>
      <c r="J4575" s="42"/>
      <c r="K4575" s="42"/>
      <c r="L4575" s="42"/>
      <c r="M4575" s="43"/>
    </row>
    <row r="4576" spans="1:13" s="10" customFormat="1" ht="15.75">
      <c r="A4576" s="38" t="s">
        <v>27</v>
      </c>
      <c r="B4576" s="44"/>
      <c r="C4576" s="48"/>
      <c r="D4576" s="48"/>
      <c r="E4576" s="48"/>
      <c r="F4576" s="48"/>
      <c r="G4576" s="48"/>
      <c r="H4576" s="48"/>
      <c r="I4576" s="48"/>
      <c r="J4576" s="48"/>
      <c r="K4576" s="48"/>
      <c r="L4576" s="48"/>
      <c r="M4576" s="49"/>
    </row>
    <row r="4577" spans="1:13" s="27" customFormat="1" ht="12.75">
      <c r="A4577" s="40"/>
      <c r="B4577" s="41"/>
      <c r="C4577" s="50"/>
      <c r="D4577" s="50"/>
      <c r="E4577" s="50"/>
      <c r="F4577" s="50"/>
      <c r="G4577" s="50"/>
      <c r="H4577" s="50"/>
      <c r="I4577" s="50"/>
      <c r="J4577" s="50"/>
      <c r="K4577" s="50"/>
      <c r="L4577" s="50"/>
      <c r="M4577" s="51"/>
    </row>
    <row r="4578" spans="1:13" s="10" customFormat="1" ht="15.75">
      <c r="A4578" s="38" t="s">
        <v>28</v>
      </c>
      <c r="B4578" s="44"/>
      <c r="C4578" s="48"/>
      <c r="D4578" s="48"/>
      <c r="E4578" s="48"/>
      <c r="F4578" s="48"/>
      <c r="G4578" s="48"/>
      <c r="H4578" s="48"/>
      <c r="I4578" s="48"/>
      <c r="J4578" s="52" t="s">
        <v>29</v>
      </c>
      <c r="K4578" s="53"/>
      <c r="L4578" s="52" t="s">
        <v>13</v>
      </c>
      <c r="M4578" s="54"/>
    </row>
    <row r="4579" spans="1:13" s="27" customFormat="1" ht="12.75">
      <c r="A4579" s="40"/>
      <c r="B4579" s="41"/>
      <c r="C4579" s="50"/>
      <c r="D4579" s="50"/>
      <c r="E4579" s="50"/>
      <c r="F4579" s="50"/>
      <c r="G4579" s="50"/>
      <c r="H4579" s="50"/>
      <c r="I4579" s="50"/>
      <c r="J4579" s="50"/>
      <c r="K4579" s="50"/>
      <c r="L4579" s="50"/>
      <c r="M4579" s="51"/>
    </row>
    <row r="4580" spans="1:13" s="10" customFormat="1" ht="15.75">
      <c r="A4580" s="38" t="s">
        <v>30</v>
      </c>
      <c r="B4580" s="39"/>
      <c r="C4580" s="55"/>
      <c r="D4580" s="55"/>
      <c r="E4580" s="56"/>
      <c r="F4580" s="57"/>
      <c r="G4580" s="46"/>
      <c r="H4580" s="48"/>
      <c r="I4580" s="48"/>
      <c r="J4580" s="35"/>
      <c r="K4580" s="55"/>
      <c r="L4580" s="55"/>
      <c r="M4580" s="58"/>
    </row>
    <row r="4581" spans="1:13" s="10" customFormat="1" ht="15.75">
      <c r="A4581" s="59"/>
      <c r="B4581" s="60"/>
      <c r="C4581" s="189"/>
      <c r="D4581" s="189"/>
      <c r="E4581" s="831" t="s">
        <v>31</v>
      </c>
      <c r="F4581" s="832"/>
      <c r="G4581" s="832"/>
      <c r="H4581" s="189" t="s">
        <v>16</v>
      </c>
      <c r="I4581" s="189" t="s">
        <v>17</v>
      </c>
      <c r="J4581" s="61"/>
      <c r="K4581" s="189"/>
      <c r="L4581" s="189"/>
      <c r="M4581" s="62"/>
    </row>
    <row r="4582" spans="1:13" s="10" customFormat="1" ht="15.75">
      <c r="A4582" s="786" t="s">
        <v>32</v>
      </c>
      <c r="B4582" s="787"/>
      <c r="C4582" s="787"/>
      <c r="D4582" s="787"/>
      <c r="E4582" s="787"/>
      <c r="F4582" s="787"/>
      <c r="G4582" s="787"/>
      <c r="H4582" s="787"/>
      <c r="I4582" s="787"/>
      <c r="J4582" s="787"/>
      <c r="K4582" s="787"/>
      <c r="L4582" s="787"/>
      <c r="M4582" s="788"/>
    </row>
    <row r="4583" spans="1:13" s="27" customFormat="1" ht="13.5" thickBot="1">
      <c r="A4583" s="63"/>
      <c r="B4583" s="64"/>
      <c r="C4583" s="64"/>
      <c r="D4583" s="64"/>
      <c r="E4583" s="64"/>
      <c r="F4583" s="64"/>
      <c r="G4583" s="64"/>
      <c r="H4583" s="64"/>
      <c r="I4583" s="64"/>
      <c r="J4583" s="64"/>
      <c r="K4583" s="64"/>
      <c r="L4583" s="64"/>
      <c r="M4583" s="65"/>
    </row>
    <row r="4584" spans="1:13" s="10" customFormat="1" ht="32.25" thickBot="1">
      <c r="A4584" s="66" t="s">
        <v>1</v>
      </c>
      <c r="B4584" s="789" t="s">
        <v>33</v>
      </c>
      <c r="C4584" s="790"/>
      <c r="D4584" s="790"/>
      <c r="E4584" s="790"/>
      <c r="F4584" s="790"/>
      <c r="G4584" s="790"/>
      <c r="H4584" s="790"/>
      <c r="I4584" s="67"/>
      <c r="J4584" s="68" t="s">
        <v>34</v>
      </c>
      <c r="K4584" s="791" t="s">
        <v>35</v>
      </c>
      <c r="L4584" s="792"/>
      <c r="M4584" s="66" t="s">
        <v>36</v>
      </c>
    </row>
    <row r="4585" spans="1:13" s="10" customFormat="1" ht="33" customHeight="1" thickBot="1">
      <c r="A4585" s="69"/>
      <c r="B4585" s="793" t="e">
        <f>+#REF!</f>
        <v>#REF!</v>
      </c>
      <c r="C4585" s="794"/>
      <c r="D4585" s="794"/>
      <c r="E4585" s="794"/>
      <c r="F4585" s="794"/>
      <c r="G4585" s="794"/>
      <c r="H4585" s="794"/>
      <c r="I4585" s="795"/>
      <c r="J4585" s="70"/>
      <c r="K4585" s="796" t="s">
        <v>5</v>
      </c>
      <c r="L4585" s="797"/>
      <c r="M4585" s="71" t="e">
        <f>+#REF!</f>
        <v>#REF!</v>
      </c>
    </row>
    <row r="4586" spans="1:13" s="10" customFormat="1" ht="15.75">
      <c r="A4586" s="72"/>
      <c r="B4586" s="73"/>
      <c r="C4586" s="73"/>
      <c r="D4586" s="73"/>
      <c r="E4586" s="73"/>
      <c r="F4586" s="73"/>
      <c r="G4586" s="73"/>
      <c r="H4586" s="73"/>
      <c r="I4586" s="73"/>
      <c r="J4586" s="73"/>
      <c r="K4586" s="73"/>
      <c r="L4586" s="73"/>
      <c r="M4586" s="74"/>
    </row>
    <row r="4587" spans="1:13" s="10" customFormat="1" thickBot="1">
      <c r="A4587" s="75" t="s">
        <v>37</v>
      </c>
      <c r="B4587" s="76"/>
      <c r="C4587" s="76"/>
      <c r="D4587" s="76"/>
      <c r="E4587" s="76"/>
      <c r="F4587" s="76"/>
      <c r="G4587" s="76"/>
      <c r="H4587" s="76"/>
      <c r="I4587" s="76"/>
      <c r="J4587" s="76"/>
      <c r="K4587" s="76"/>
      <c r="L4587" s="76"/>
      <c r="M4587" s="77"/>
    </row>
    <row r="4588" spans="1:13" s="10" customFormat="1" thickBot="1">
      <c r="A4588" s="798" t="s">
        <v>33</v>
      </c>
      <c r="B4588" s="799"/>
      <c r="C4588" s="799"/>
      <c r="D4588" s="799"/>
      <c r="E4588" s="799"/>
      <c r="F4588" s="799"/>
      <c r="G4588" s="800"/>
      <c r="H4588" s="801" t="s">
        <v>38</v>
      </c>
      <c r="I4588" s="800"/>
      <c r="J4588" s="78" t="s">
        <v>39</v>
      </c>
      <c r="K4588" s="801" t="s">
        <v>40</v>
      </c>
      <c r="L4588" s="800"/>
      <c r="M4588" s="79" t="s">
        <v>41</v>
      </c>
    </row>
    <row r="4589" spans="1:13" s="10" customFormat="1" ht="15.75">
      <c r="A4589" s="779"/>
      <c r="B4589" s="780"/>
      <c r="C4589" s="780"/>
      <c r="D4589" s="780"/>
      <c r="E4589" s="780"/>
      <c r="F4589" s="780"/>
      <c r="G4589" s="781"/>
      <c r="H4589" s="782"/>
      <c r="I4589" s="783"/>
      <c r="J4589" s="80"/>
      <c r="K4589" s="784"/>
      <c r="L4589" s="785"/>
      <c r="M4589" s="81">
        <f t="shared" ref="M4589:M4594" si="54">+J4589*K4589</f>
        <v>0</v>
      </c>
    </row>
    <row r="4590" spans="1:13" s="10" customFormat="1" ht="15.75">
      <c r="A4590" s="770"/>
      <c r="B4590" s="771"/>
      <c r="C4590" s="771"/>
      <c r="D4590" s="771"/>
      <c r="E4590" s="771"/>
      <c r="F4590" s="771"/>
      <c r="G4590" s="772"/>
      <c r="H4590" s="768"/>
      <c r="I4590" s="768"/>
      <c r="J4590" s="80"/>
      <c r="K4590" s="769"/>
      <c r="L4590" s="769"/>
      <c r="M4590" s="81">
        <f t="shared" si="54"/>
        <v>0</v>
      </c>
    </row>
    <row r="4591" spans="1:13" s="10" customFormat="1" ht="15.75">
      <c r="A4591" s="770"/>
      <c r="B4591" s="771"/>
      <c r="C4591" s="771"/>
      <c r="D4591" s="771"/>
      <c r="E4591" s="771"/>
      <c r="F4591" s="771"/>
      <c r="G4591" s="772"/>
      <c r="H4591" s="768"/>
      <c r="I4591" s="768"/>
      <c r="J4591" s="80"/>
      <c r="K4591" s="769"/>
      <c r="L4591" s="769"/>
      <c r="M4591" s="81">
        <f t="shared" si="54"/>
        <v>0</v>
      </c>
    </row>
    <row r="4592" spans="1:13" s="10" customFormat="1" ht="15.75">
      <c r="A4592" s="770"/>
      <c r="B4592" s="771"/>
      <c r="C4592" s="771"/>
      <c r="D4592" s="771"/>
      <c r="E4592" s="771"/>
      <c r="F4592" s="771"/>
      <c r="G4592" s="772"/>
      <c r="H4592" s="768"/>
      <c r="I4592" s="768"/>
      <c r="J4592" s="82"/>
      <c r="K4592" s="769"/>
      <c r="L4592" s="769"/>
      <c r="M4592" s="81">
        <f t="shared" si="54"/>
        <v>0</v>
      </c>
    </row>
    <row r="4593" spans="1:13" s="10" customFormat="1" ht="15.75">
      <c r="A4593" s="770"/>
      <c r="B4593" s="771"/>
      <c r="C4593" s="771"/>
      <c r="D4593" s="802"/>
      <c r="E4593" s="771"/>
      <c r="F4593" s="771"/>
      <c r="G4593" s="772"/>
      <c r="H4593" s="768"/>
      <c r="I4593" s="768"/>
      <c r="J4593" s="82"/>
      <c r="K4593" s="769"/>
      <c r="L4593" s="769"/>
      <c r="M4593" s="81">
        <f t="shared" si="54"/>
        <v>0</v>
      </c>
    </row>
    <row r="4594" spans="1:13" s="10" customFormat="1" ht="15.75">
      <c r="A4594" s="766"/>
      <c r="B4594" s="767"/>
      <c r="C4594" s="767"/>
      <c r="D4594" s="83"/>
      <c r="E4594" s="84"/>
      <c r="F4594" s="84"/>
      <c r="G4594" s="85"/>
      <c r="H4594" s="768"/>
      <c r="I4594" s="768"/>
      <c r="J4594" s="86"/>
      <c r="K4594" s="769"/>
      <c r="L4594" s="769"/>
      <c r="M4594" s="81">
        <f t="shared" si="54"/>
        <v>0</v>
      </c>
    </row>
    <row r="4595" spans="1:13" s="10" customFormat="1" thickBot="1">
      <c r="A4595" s="770" t="s">
        <v>43</v>
      </c>
      <c r="B4595" s="771"/>
      <c r="C4595" s="771"/>
      <c r="D4595" s="771"/>
      <c r="E4595" s="771"/>
      <c r="F4595" s="771"/>
      <c r="G4595" s="772"/>
      <c r="H4595" s="773"/>
      <c r="I4595" s="774"/>
      <c r="J4595" s="87"/>
      <c r="K4595" s="775">
        <v>0.05</v>
      </c>
      <c r="L4595" s="776"/>
      <c r="M4595" s="88">
        <f>M4620*K4595</f>
        <v>923.07692307692309</v>
      </c>
    </row>
    <row r="4596" spans="1:13" s="10" customFormat="1" thickBot="1">
      <c r="A4596" s="724" t="s">
        <v>44</v>
      </c>
      <c r="B4596" s="725"/>
      <c r="C4596" s="725"/>
      <c r="D4596" s="725"/>
      <c r="E4596" s="725"/>
      <c r="F4596" s="725"/>
      <c r="G4596" s="725"/>
      <c r="H4596" s="725"/>
      <c r="I4596" s="725"/>
      <c r="J4596" s="725"/>
      <c r="K4596" s="725"/>
      <c r="L4596" s="726"/>
      <c r="M4596" s="173">
        <f>SUM(M4589:M4595)</f>
        <v>923.07692307692309</v>
      </c>
    </row>
    <row r="4597" spans="1:13" s="27" customFormat="1" ht="12.75">
      <c r="A4597" s="90"/>
      <c r="B4597" s="64"/>
      <c r="C4597" s="64"/>
      <c r="D4597" s="64"/>
      <c r="E4597" s="64"/>
      <c r="F4597" s="64"/>
      <c r="G4597" s="64"/>
      <c r="H4597" s="64"/>
      <c r="I4597" s="64"/>
      <c r="J4597" s="64"/>
      <c r="K4597" s="64"/>
      <c r="L4597" s="64"/>
      <c r="M4597" s="65"/>
    </row>
    <row r="4598" spans="1:13" s="10" customFormat="1" thickBot="1">
      <c r="A4598" s="91" t="s">
        <v>45</v>
      </c>
      <c r="B4598" s="92"/>
      <c r="C4598" s="92"/>
      <c r="D4598" s="92"/>
      <c r="E4598" s="92"/>
      <c r="F4598" s="92"/>
      <c r="G4598" s="92"/>
      <c r="H4598" s="92"/>
      <c r="I4598" s="92"/>
      <c r="J4598" s="92"/>
      <c r="K4598" s="92"/>
      <c r="L4598" s="92"/>
      <c r="M4598" s="93"/>
    </row>
    <row r="4599" spans="1:13" s="10" customFormat="1" ht="15.75">
      <c r="A4599" s="752" t="s">
        <v>33</v>
      </c>
      <c r="B4599" s="753"/>
      <c r="C4599" s="753"/>
      <c r="D4599" s="753"/>
      <c r="E4599" s="753"/>
      <c r="F4599" s="753"/>
      <c r="G4599" s="753"/>
      <c r="H4599" s="777"/>
      <c r="I4599" s="185" t="s">
        <v>35</v>
      </c>
      <c r="J4599" s="94" t="s">
        <v>36</v>
      </c>
      <c r="K4599" s="778" t="s">
        <v>46</v>
      </c>
      <c r="L4599" s="777"/>
      <c r="M4599" s="95" t="s">
        <v>41</v>
      </c>
    </row>
    <row r="4600" spans="1:13" s="10" customFormat="1" ht="15.75">
      <c r="A4600" s="743" t="s">
        <v>198</v>
      </c>
      <c r="B4600" s="744" t="s">
        <v>198</v>
      </c>
      <c r="C4600" s="744" t="s">
        <v>198</v>
      </c>
      <c r="D4600" s="744" t="s">
        <v>198</v>
      </c>
      <c r="E4600" s="744" t="s">
        <v>198</v>
      </c>
      <c r="F4600" s="744" t="s">
        <v>198</v>
      </c>
      <c r="G4600" s="744" t="s">
        <v>198</v>
      </c>
      <c r="H4600" s="745" t="s">
        <v>198</v>
      </c>
      <c r="I4600" s="83" t="s">
        <v>5</v>
      </c>
      <c r="J4600" s="110">
        <v>3</v>
      </c>
      <c r="K4600" s="741">
        <v>7000</v>
      </c>
      <c r="L4600" s="742"/>
      <c r="M4600" s="172">
        <f>+J4600*K4600</f>
        <v>21000</v>
      </c>
    </row>
    <row r="4601" spans="1:13" s="10" customFormat="1" ht="15.75">
      <c r="A4601" s="743" t="s">
        <v>199</v>
      </c>
      <c r="B4601" s="744" t="s">
        <v>199</v>
      </c>
      <c r="C4601" s="744" t="s">
        <v>199</v>
      </c>
      <c r="D4601" s="744" t="s">
        <v>199</v>
      </c>
      <c r="E4601" s="744" t="s">
        <v>199</v>
      </c>
      <c r="F4601" s="744" t="s">
        <v>199</v>
      </c>
      <c r="G4601" s="744" t="s">
        <v>199</v>
      </c>
      <c r="H4601" s="745" t="s">
        <v>199</v>
      </c>
      <c r="I4601" s="83" t="s">
        <v>5</v>
      </c>
      <c r="J4601" s="110">
        <v>1</v>
      </c>
      <c r="K4601" s="741">
        <v>5000</v>
      </c>
      <c r="L4601" s="742"/>
      <c r="M4601" s="172">
        <f>+J4601*K4601</f>
        <v>5000</v>
      </c>
    </row>
    <row r="4602" spans="1:13" s="10" customFormat="1" ht="15.75">
      <c r="A4602" s="743" t="s">
        <v>200</v>
      </c>
      <c r="B4602" s="744" t="s">
        <v>200</v>
      </c>
      <c r="C4602" s="744" t="s">
        <v>200</v>
      </c>
      <c r="D4602" s="744" t="s">
        <v>200</v>
      </c>
      <c r="E4602" s="744" t="s">
        <v>200</v>
      </c>
      <c r="F4602" s="744" t="s">
        <v>200</v>
      </c>
      <c r="G4602" s="744" t="s">
        <v>200</v>
      </c>
      <c r="H4602" s="745" t="s">
        <v>200</v>
      </c>
      <c r="I4602" s="83" t="s">
        <v>5</v>
      </c>
      <c r="J4602" s="110">
        <v>1</v>
      </c>
      <c r="K4602" s="741">
        <v>5950</v>
      </c>
      <c r="L4602" s="742"/>
      <c r="M4602" s="172">
        <f>+J4602*K4602</f>
        <v>5950</v>
      </c>
    </row>
    <row r="4603" spans="1:13" s="10" customFormat="1" ht="15.75">
      <c r="A4603" s="743" t="s">
        <v>201</v>
      </c>
      <c r="B4603" s="744" t="s">
        <v>201</v>
      </c>
      <c r="C4603" s="744" t="s">
        <v>201</v>
      </c>
      <c r="D4603" s="744" t="s">
        <v>201</v>
      </c>
      <c r="E4603" s="744" t="s">
        <v>201</v>
      </c>
      <c r="F4603" s="744" t="s">
        <v>201</v>
      </c>
      <c r="G4603" s="744" t="s">
        <v>201</v>
      </c>
      <c r="H4603" s="745" t="s">
        <v>201</v>
      </c>
      <c r="I4603" s="83" t="s">
        <v>35</v>
      </c>
      <c r="J4603" s="110">
        <v>1</v>
      </c>
      <c r="K4603" s="741">
        <f>2060*1.2</f>
        <v>2472</v>
      </c>
      <c r="L4603" s="742"/>
      <c r="M4603" s="172">
        <f>+J4603*K4603</f>
        <v>2472</v>
      </c>
    </row>
    <row r="4604" spans="1:13" s="10" customFormat="1" ht="15.75">
      <c r="A4604" s="743"/>
      <c r="B4604" s="744"/>
      <c r="C4604" s="744"/>
      <c r="D4604" s="744"/>
      <c r="E4604" s="744"/>
      <c r="F4604" s="744"/>
      <c r="G4604" s="744"/>
      <c r="H4604" s="745"/>
      <c r="I4604" s="83"/>
      <c r="J4604" s="110"/>
      <c r="K4604" s="741"/>
      <c r="L4604" s="742"/>
      <c r="M4604" s="172">
        <f>+J4604*K4604</f>
        <v>0</v>
      </c>
    </row>
    <row r="4605" spans="1:13" s="10" customFormat="1" thickBot="1">
      <c r="A4605" s="743"/>
      <c r="B4605" s="744"/>
      <c r="C4605" s="744"/>
      <c r="D4605" s="744"/>
      <c r="E4605" s="744"/>
      <c r="F4605" s="744"/>
      <c r="G4605" s="744"/>
      <c r="H4605" s="745"/>
      <c r="I4605" s="83"/>
      <c r="J4605" s="110"/>
      <c r="K4605" s="741"/>
      <c r="L4605" s="742"/>
      <c r="M4605" s="172"/>
    </row>
    <row r="4606" spans="1:13" s="10" customFormat="1" thickBot="1">
      <c r="A4606" s="724" t="s">
        <v>44</v>
      </c>
      <c r="B4606" s="725"/>
      <c r="C4606" s="725"/>
      <c r="D4606" s="725"/>
      <c r="E4606" s="725"/>
      <c r="F4606" s="725"/>
      <c r="G4606" s="725"/>
      <c r="H4606" s="725"/>
      <c r="I4606" s="725"/>
      <c r="J4606" s="725"/>
      <c r="K4606" s="725"/>
      <c r="L4606" s="726"/>
      <c r="M4606" s="173">
        <f>SUM(M4600:M4605)</f>
        <v>34422</v>
      </c>
    </row>
    <row r="4607" spans="1:13" s="27" customFormat="1" ht="12.75">
      <c r="A4607" s="63"/>
      <c r="B4607" s="64"/>
      <c r="C4607" s="64"/>
      <c r="D4607" s="64"/>
      <c r="E4607" s="64"/>
      <c r="F4607" s="64"/>
      <c r="G4607" s="64"/>
      <c r="H4607" s="64"/>
      <c r="I4607" s="64"/>
      <c r="J4607" s="64"/>
      <c r="K4607" s="64"/>
      <c r="L4607" s="64"/>
      <c r="M4607" s="65"/>
    </row>
    <row r="4608" spans="1:13" s="10" customFormat="1" thickBot="1">
      <c r="A4608" s="91" t="s">
        <v>47</v>
      </c>
      <c r="B4608" s="92"/>
      <c r="C4608" s="92"/>
      <c r="D4608" s="92"/>
      <c r="E4608" s="92"/>
      <c r="F4608" s="92"/>
      <c r="G4608" s="92"/>
      <c r="H4608" s="92"/>
      <c r="I4608" s="92"/>
      <c r="J4608" s="92"/>
      <c r="K4608" s="92"/>
      <c r="L4608" s="92"/>
      <c r="M4608" s="93"/>
    </row>
    <row r="4609" spans="1:13" s="10" customFormat="1" ht="15.75">
      <c r="A4609" s="727" t="s">
        <v>48</v>
      </c>
      <c r="B4609" s="728"/>
      <c r="C4609" s="728"/>
      <c r="D4609" s="728"/>
      <c r="E4609" s="728"/>
      <c r="F4609" s="729"/>
      <c r="G4609" s="106" t="s">
        <v>35</v>
      </c>
      <c r="H4609" s="107" t="s">
        <v>49</v>
      </c>
      <c r="I4609" s="108" t="s">
        <v>50</v>
      </c>
      <c r="J4609" s="106" t="s">
        <v>51</v>
      </c>
      <c r="K4609" s="730" t="s">
        <v>52</v>
      </c>
      <c r="L4609" s="729"/>
      <c r="M4609" s="109" t="s">
        <v>41</v>
      </c>
    </row>
    <row r="4610" spans="1:13" s="10" customFormat="1" ht="15.75">
      <c r="A4610" s="731" t="s">
        <v>94</v>
      </c>
      <c r="B4610" s="732"/>
      <c r="C4610" s="732"/>
      <c r="D4610" s="732"/>
      <c r="E4610" s="732"/>
      <c r="F4610" s="733"/>
      <c r="G4610" s="110" t="s">
        <v>4</v>
      </c>
      <c r="H4610" s="86">
        <v>1</v>
      </c>
      <c r="I4610" s="111">
        <v>1</v>
      </c>
      <c r="J4610" s="86">
        <f>+H4610*I4610</f>
        <v>1</v>
      </c>
      <c r="K4610" s="734">
        <v>3000</v>
      </c>
      <c r="L4610" s="735"/>
      <c r="M4610" s="112">
        <f>J4610*K4610</f>
        <v>3000</v>
      </c>
    </row>
    <row r="4611" spans="1:13" s="10" customFormat="1" ht="15.75">
      <c r="A4611" s="113"/>
      <c r="B4611" s="114"/>
      <c r="C4611" s="114"/>
      <c r="D4611" s="114"/>
      <c r="E4611" s="114"/>
      <c r="F4611" s="114"/>
      <c r="G4611" s="115"/>
      <c r="H4611" s="86"/>
      <c r="I4611" s="86"/>
      <c r="J4611" s="86"/>
      <c r="K4611" s="116"/>
      <c r="L4611" s="117"/>
      <c r="M4611" s="118"/>
    </row>
    <row r="4612" spans="1:13" s="10" customFormat="1" thickBot="1">
      <c r="A4612" s="181"/>
      <c r="B4612" s="182"/>
      <c r="C4612" s="182"/>
      <c r="D4612" s="182"/>
      <c r="E4612" s="182"/>
      <c r="F4612" s="182"/>
      <c r="G4612" s="119"/>
      <c r="H4612" s="119"/>
      <c r="I4612" s="119"/>
      <c r="J4612" s="119"/>
      <c r="K4612" s="736"/>
      <c r="L4612" s="737"/>
      <c r="M4612" s="120"/>
    </row>
    <row r="4613" spans="1:13" s="10" customFormat="1" thickBot="1">
      <c r="A4613" s="756" t="s">
        <v>44</v>
      </c>
      <c r="B4613" s="750"/>
      <c r="C4613" s="750"/>
      <c r="D4613" s="750"/>
      <c r="E4613" s="750"/>
      <c r="F4613" s="750"/>
      <c r="G4613" s="750"/>
      <c r="H4613" s="750"/>
      <c r="I4613" s="750"/>
      <c r="J4613" s="750"/>
      <c r="K4613" s="750"/>
      <c r="L4613" s="751"/>
      <c r="M4613" s="174">
        <f>SUM(M4610:M4612)</f>
        <v>3000</v>
      </c>
    </row>
    <row r="4614" spans="1:13" s="27" customFormat="1" ht="12.75">
      <c r="A4614" s="63"/>
      <c r="B4614" s="64"/>
      <c r="C4614" s="64"/>
      <c r="D4614" s="64"/>
      <c r="E4614" s="64"/>
      <c r="F4614" s="64"/>
      <c r="G4614" s="64"/>
      <c r="H4614" s="64"/>
      <c r="I4614" s="64"/>
      <c r="J4614" s="64"/>
      <c r="K4614" s="64"/>
      <c r="L4614" s="64"/>
      <c r="M4614" s="65"/>
    </row>
    <row r="4615" spans="1:13" s="10" customFormat="1" thickBot="1">
      <c r="A4615" s="91" t="s">
        <v>54</v>
      </c>
      <c r="B4615" s="92"/>
      <c r="C4615" s="92"/>
      <c r="D4615" s="92"/>
      <c r="E4615" s="92"/>
      <c r="F4615" s="92"/>
      <c r="G4615" s="92"/>
      <c r="H4615" s="92"/>
      <c r="I4615" s="92"/>
      <c r="J4615" s="92"/>
      <c r="K4615" s="92"/>
      <c r="L4615" s="92"/>
      <c r="M4615" s="93"/>
    </row>
    <row r="4616" spans="1:13" s="10" customFormat="1" ht="31.5">
      <c r="A4616" s="757" t="s">
        <v>55</v>
      </c>
      <c r="B4616" s="758"/>
      <c r="C4616" s="758"/>
      <c r="D4616" s="758"/>
      <c r="E4616" s="758"/>
      <c r="F4616" s="758"/>
      <c r="G4616" s="758"/>
      <c r="H4616" s="106" t="s">
        <v>56</v>
      </c>
      <c r="I4616" s="108" t="s">
        <v>57</v>
      </c>
      <c r="J4616" s="107" t="s">
        <v>58</v>
      </c>
      <c r="K4616" s="759" t="s">
        <v>40</v>
      </c>
      <c r="L4616" s="760"/>
      <c r="M4616" s="122" t="s">
        <v>41</v>
      </c>
    </row>
    <row r="4617" spans="1:13" s="10" customFormat="1" ht="15.75">
      <c r="A4617" s="761" t="s">
        <v>59</v>
      </c>
      <c r="B4617" s="762"/>
      <c r="C4617" s="762"/>
      <c r="D4617" s="762"/>
      <c r="E4617" s="762"/>
      <c r="F4617" s="762"/>
      <c r="G4617" s="763"/>
      <c r="H4617" s="123">
        <v>38918.91891891892</v>
      </c>
      <c r="I4617" s="124">
        <v>1.85</v>
      </c>
      <c r="J4617" s="125">
        <f>+H4617*I4617</f>
        <v>72000</v>
      </c>
      <c r="K4617" s="764">
        <v>6.5</v>
      </c>
      <c r="L4617" s="765"/>
      <c r="M4617" s="126">
        <f>J4617/K4617</f>
        <v>11076.923076923076</v>
      </c>
    </row>
    <row r="4618" spans="1:13" s="10" customFormat="1" ht="15.75">
      <c r="A4618" s="761" t="s">
        <v>60</v>
      </c>
      <c r="B4618" s="762"/>
      <c r="C4618" s="762"/>
      <c r="D4618" s="762"/>
      <c r="E4618" s="762"/>
      <c r="F4618" s="762"/>
      <c r="G4618" s="763"/>
      <c r="H4618" s="123">
        <v>25945.945945945947</v>
      </c>
      <c r="I4618" s="124">
        <v>1.85</v>
      </c>
      <c r="J4618" s="125">
        <f>+H4618*I4618</f>
        <v>48000.000000000007</v>
      </c>
      <c r="K4618" s="764">
        <f>+K4617</f>
        <v>6.5</v>
      </c>
      <c r="L4618" s="765"/>
      <c r="M4618" s="126">
        <f>J4618/K4618</f>
        <v>7384.6153846153857</v>
      </c>
    </row>
    <row r="4619" spans="1:13" s="10" customFormat="1" thickBot="1">
      <c r="A4619" s="748"/>
      <c r="B4619" s="749"/>
      <c r="C4619" s="749"/>
      <c r="D4619" s="749"/>
      <c r="E4619" s="749"/>
      <c r="F4619" s="749"/>
      <c r="G4619" s="749"/>
      <c r="H4619" s="119"/>
      <c r="I4619" s="119"/>
      <c r="J4619" s="119"/>
      <c r="K4619" s="736"/>
      <c r="L4619" s="737"/>
      <c r="M4619" s="120"/>
    </row>
    <row r="4620" spans="1:13" s="10" customFormat="1" thickBot="1">
      <c r="A4620" s="724" t="s">
        <v>44</v>
      </c>
      <c r="B4620" s="725"/>
      <c r="C4620" s="725"/>
      <c r="D4620" s="725"/>
      <c r="E4620" s="725"/>
      <c r="F4620" s="725"/>
      <c r="G4620" s="725"/>
      <c r="H4620" s="750"/>
      <c r="I4620" s="750"/>
      <c r="J4620" s="750"/>
      <c r="K4620" s="750"/>
      <c r="L4620" s="751"/>
      <c r="M4620" s="174">
        <f>SUM(M4617:M4619)</f>
        <v>18461.538461538461</v>
      </c>
    </row>
    <row r="4621" spans="1:13" s="27" customFormat="1" ht="13.5" thickBot="1">
      <c r="A4621" s="63"/>
      <c r="B4621" s="64"/>
      <c r="C4621" s="64"/>
      <c r="D4621" s="64"/>
      <c r="E4621" s="64"/>
      <c r="F4621" s="64"/>
      <c r="G4621" s="64"/>
      <c r="H4621" s="64"/>
      <c r="I4621" s="64"/>
      <c r="J4621" s="64"/>
      <c r="K4621" s="64"/>
      <c r="L4621" s="64"/>
      <c r="M4621" s="65"/>
    </row>
    <row r="4622" spans="1:13" s="10" customFormat="1" thickBot="1">
      <c r="A4622" s="724" t="s">
        <v>61</v>
      </c>
      <c r="B4622" s="725"/>
      <c r="C4622" s="725"/>
      <c r="D4622" s="725"/>
      <c r="E4622" s="725"/>
      <c r="F4622" s="725"/>
      <c r="G4622" s="725"/>
      <c r="H4622" s="725"/>
      <c r="I4622" s="725"/>
      <c r="J4622" s="725"/>
      <c r="K4622" s="725"/>
      <c r="L4622" s="726"/>
      <c r="M4622" s="175">
        <f>ROUND((M4596+M4606+M4613+M4620),0)</f>
        <v>56807</v>
      </c>
    </row>
    <row r="4623" spans="1:13" s="27" customFormat="1" ht="12.75">
      <c r="A4623" s="63"/>
      <c r="B4623" s="64"/>
      <c r="C4623" s="64"/>
      <c r="D4623" s="64"/>
      <c r="E4623" s="64"/>
      <c r="F4623" s="64"/>
      <c r="G4623" s="64"/>
      <c r="H4623" s="64"/>
      <c r="I4623" s="64"/>
      <c r="J4623" s="64"/>
      <c r="K4623" s="64"/>
      <c r="L4623" s="64"/>
      <c r="M4623" s="65"/>
    </row>
    <row r="4624" spans="1:13" s="10" customFormat="1" thickBot="1">
      <c r="A4624" s="91" t="s">
        <v>62</v>
      </c>
      <c r="B4624" s="92"/>
      <c r="C4624" s="92"/>
      <c r="D4624" s="92"/>
      <c r="E4624" s="92"/>
      <c r="F4624" s="92"/>
      <c r="G4624" s="92"/>
      <c r="H4624" s="92"/>
      <c r="I4624" s="92"/>
      <c r="J4624" s="92"/>
      <c r="K4624" s="92"/>
      <c r="L4624" s="92"/>
      <c r="M4624" s="93"/>
    </row>
    <row r="4625" spans="1:13" s="10" customFormat="1" ht="15.75">
      <c r="A4625" s="752" t="s">
        <v>63</v>
      </c>
      <c r="B4625" s="753"/>
      <c r="C4625" s="753"/>
      <c r="D4625" s="753"/>
      <c r="E4625" s="753"/>
      <c r="F4625" s="753"/>
      <c r="G4625" s="753"/>
      <c r="H4625" s="183"/>
      <c r="I4625" s="184"/>
      <c r="J4625" s="128" t="s">
        <v>64</v>
      </c>
      <c r="K4625" s="754" t="s">
        <v>65</v>
      </c>
      <c r="L4625" s="755"/>
      <c r="M4625" s="129"/>
    </row>
    <row r="4626" spans="1:13" s="10" customFormat="1" ht="15.75">
      <c r="A4626" s="718" t="s">
        <v>66</v>
      </c>
      <c r="B4626" s="719"/>
      <c r="C4626" s="719"/>
      <c r="D4626" s="719"/>
      <c r="E4626" s="719"/>
      <c r="F4626" s="719"/>
      <c r="G4626" s="719"/>
      <c r="H4626" s="130"/>
      <c r="I4626" s="131"/>
      <c r="J4626" s="132">
        <v>0.25</v>
      </c>
      <c r="K4626" s="720">
        <f>M4622*J4626</f>
        <v>14201.75</v>
      </c>
      <c r="L4626" s="721"/>
      <c r="M4626" s="133"/>
    </row>
    <row r="4627" spans="1:13" s="10" customFormat="1" ht="15.75">
      <c r="A4627" s="134" t="s">
        <v>67</v>
      </c>
      <c r="B4627" s="135"/>
      <c r="C4627" s="135"/>
      <c r="D4627" s="135"/>
      <c r="E4627" s="135"/>
      <c r="F4627" s="135"/>
      <c r="G4627" s="135"/>
      <c r="H4627" s="130"/>
      <c r="I4627" s="131"/>
      <c r="J4627" s="132">
        <v>0</v>
      </c>
      <c r="K4627" s="720">
        <f>M4622*J4627</f>
        <v>0</v>
      </c>
      <c r="L4627" s="721"/>
      <c r="M4627" s="133"/>
    </row>
    <row r="4628" spans="1:13" s="10" customFormat="1" thickBot="1">
      <c r="A4628" s="136" t="s">
        <v>68</v>
      </c>
      <c r="B4628" s="137"/>
      <c r="C4628" s="137"/>
      <c r="D4628" s="137"/>
      <c r="E4628" s="137"/>
      <c r="F4628" s="137"/>
      <c r="G4628" s="137"/>
      <c r="H4628" s="138"/>
      <c r="I4628" s="139"/>
      <c r="J4628" s="140">
        <v>0.05</v>
      </c>
      <c r="K4628" s="722">
        <f>M4622*J4628</f>
        <v>2840.3500000000004</v>
      </c>
      <c r="L4628" s="723"/>
      <c r="M4628" s="133"/>
    </row>
    <row r="4629" spans="1:13" s="10" customFormat="1" thickBot="1">
      <c r="A4629" s="724" t="s">
        <v>44</v>
      </c>
      <c r="B4629" s="725"/>
      <c r="C4629" s="725"/>
      <c r="D4629" s="725"/>
      <c r="E4629" s="725"/>
      <c r="F4629" s="725"/>
      <c r="G4629" s="725"/>
      <c r="H4629" s="725"/>
      <c r="I4629" s="725"/>
      <c r="J4629" s="725"/>
      <c r="K4629" s="725"/>
      <c r="L4629" s="726"/>
      <c r="M4629" s="141">
        <f>K4626+K4627+K4628</f>
        <v>17042.099999999999</v>
      </c>
    </row>
    <row r="4630" spans="1:13" s="27" customFormat="1" ht="13.5" thickBot="1">
      <c r="A4630" s="63"/>
      <c r="B4630" s="64"/>
      <c r="C4630" s="64"/>
      <c r="D4630" s="64"/>
      <c r="E4630" s="64"/>
      <c r="F4630" s="64"/>
      <c r="G4630" s="64"/>
      <c r="H4630" s="64"/>
      <c r="I4630" s="64"/>
      <c r="J4630" s="64"/>
      <c r="K4630" s="64"/>
      <c r="L4630" s="64"/>
      <c r="M4630" s="65"/>
    </row>
    <row r="4631" spans="1:13" s="10" customFormat="1" thickBot="1">
      <c r="A4631" s="724" t="s">
        <v>69</v>
      </c>
      <c r="B4631" s="725"/>
      <c r="C4631" s="725"/>
      <c r="D4631" s="725"/>
      <c r="E4631" s="725"/>
      <c r="F4631" s="725"/>
      <c r="G4631" s="725"/>
      <c r="H4631" s="725"/>
      <c r="I4631" s="725"/>
      <c r="J4631" s="725"/>
      <c r="K4631" s="725"/>
      <c r="L4631" s="726"/>
      <c r="M4631" s="142">
        <f>M4622+M4629</f>
        <v>73849.100000000006</v>
      </c>
    </row>
    <row r="4632" spans="1:13" s="10" customFormat="1" ht="15.75">
      <c r="A4632" s="143"/>
      <c r="B4632" s="144"/>
      <c r="C4632" s="144"/>
      <c r="D4632" s="144"/>
      <c r="E4632" s="144"/>
      <c r="F4632" s="144"/>
      <c r="G4632" s="144"/>
      <c r="H4632" s="144"/>
      <c r="I4632" s="144"/>
      <c r="J4632" s="144"/>
      <c r="K4632" s="144"/>
      <c r="L4632" s="144"/>
      <c r="M4632" s="145"/>
    </row>
    <row r="4633" spans="1:13" s="10" customFormat="1" ht="15.75">
      <c r="A4633" s="146"/>
      <c r="B4633" s="35"/>
      <c r="C4633" s="35"/>
      <c r="D4633" s="35"/>
      <c r="E4633" s="35"/>
      <c r="F4633" s="35"/>
      <c r="G4633" s="35"/>
      <c r="H4633" s="35"/>
      <c r="I4633" s="35"/>
      <c r="J4633" s="35"/>
      <c r="K4633" s="35"/>
      <c r="L4633" s="35"/>
      <c r="M4633" s="37"/>
    </row>
    <row r="4634" spans="1:13" s="10" customFormat="1" ht="15.75">
      <c r="A4634" s="146"/>
      <c r="B4634" s="35"/>
      <c r="C4634" s="35"/>
      <c r="D4634" s="46" t="s">
        <v>70</v>
      </c>
      <c r="E4634" s="46"/>
      <c r="F4634" s="46"/>
      <c r="G4634" s="46"/>
      <c r="H4634" s="46"/>
      <c r="I4634" s="46"/>
      <c r="J4634" s="35"/>
      <c r="K4634" s="35"/>
      <c r="L4634" s="35"/>
      <c r="M4634" s="37"/>
    </row>
    <row r="4635" spans="1:13" s="10" customFormat="1" ht="15.75">
      <c r="A4635" s="146"/>
      <c r="B4635" s="35"/>
      <c r="C4635" s="35"/>
      <c r="D4635" s="35" t="s">
        <v>71</v>
      </c>
      <c r="E4635" s="35"/>
      <c r="F4635" s="35"/>
      <c r="G4635" s="35"/>
      <c r="H4635" s="35"/>
      <c r="I4635" s="35"/>
      <c r="J4635" s="35"/>
      <c r="K4635" s="35"/>
      <c r="L4635" s="35"/>
      <c r="M4635" s="37"/>
    </row>
    <row r="4636" spans="1:13" s="10" customFormat="1" ht="15.75">
      <c r="A4636" s="146"/>
      <c r="B4636" s="35"/>
      <c r="C4636" s="35"/>
      <c r="D4636" s="35" t="s">
        <v>72</v>
      </c>
      <c r="E4636" s="35"/>
      <c r="F4636" s="35"/>
      <c r="G4636" s="35"/>
      <c r="H4636" s="35"/>
      <c r="I4636" s="35"/>
      <c r="J4636" s="35"/>
      <c r="K4636" s="35"/>
      <c r="L4636" s="35"/>
      <c r="M4636" s="37"/>
    </row>
    <row r="4637" spans="1:13" s="10" customFormat="1" ht="15.75">
      <c r="A4637" s="146"/>
      <c r="B4637" s="35"/>
      <c r="C4637" s="35"/>
      <c r="D4637" s="35" t="s">
        <v>73</v>
      </c>
      <c r="E4637" s="35"/>
      <c r="F4637" s="35"/>
      <c r="G4637" s="35"/>
      <c r="H4637" s="35"/>
      <c r="I4637" s="35"/>
      <c r="J4637" s="35"/>
      <c r="K4637" s="35"/>
      <c r="L4637" s="35"/>
      <c r="M4637" s="37"/>
    </row>
    <row r="4638" spans="1:13" s="27" customFormat="1" ht="13.5" thickBot="1">
      <c r="A4638" s="147"/>
      <c r="B4638" s="148"/>
      <c r="C4638" s="148"/>
      <c r="D4638" s="148"/>
      <c r="E4638" s="148" t="s">
        <v>74</v>
      </c>
      <c r="F4638" s="148"/>
      <c r="G4638" s="148"/>
      <c r="H4638" s="148"/>
      <c r="I4638" s="148"/>
      <c r="J4638" s="148"/>
      <c r="K4638" s="148"/>
      <c r="L4638" s="148"/>
      <c r="M4638" s="149"/>
    </row>
    <row r="4639" spans="1:13" s="10" customFormat="1" ht="15.75">
      <c r="A4639" s="150" t="s">
        <v>75</v>
      </c>
      <c r="B4639" s="151"/>
      <c r="C4639" s="151"/>
      <c r="D4639" s="151"/>
      <c r="E4639" s="151"/>
      <c r="F4639" s="151"/>
      <c r="G4639" s="151"/>
      <c r="H4639" s="151"/>
      <c r="I4639" s="151"/>
      <c r="J4639" s="151"/>
      <c r="K4639" s="151"/>
      <c r="L4639" s="151"/>
      <c r="M4639" s="152"/>
    </row>
    <row r="4640" spans="1:13" s="10" customFormat="1" ht="15.75">
      <c r="A4640" s="153"/>
      <c r="B4640" s="154"/>
      <c r="C4640" s="154"/>
      <c r="D4640" s="154"/>
      <c r="E4640" s="154"/>
      <c r="F4640" s="154"/>
      <c r="G4640" s="154"/>
      <c r="H4640" s="154"/>
      <c r="I4640" s="154"/>
      <c r="J4640" s="154"/>
      <c r="K4640" s="154"/>
      <c r="L4640" s="154"/>
      <c r="M4640" s="155"/>
    </row>
    <row r="4641" spans="1:13" s="10" customFormat="1" ht="15.75">
      <c r="A4641" s="153"/>
      <c r="B4641" s="154"/>
      <c r="C4641" s="154"/>
      <c r="D4641" s="154"/>
      <c r="E4641" s="154"/>
      <c r="F4641" s="154"/>
      <c r="G4641" s="154"/>
      <c r="H4641" s="154"/>
      <c r="I4641" s="154"/>
      <c r="J4641" s="154"/>
      <c r="K4641" s="154"/>
      <c r="L4641" s="154"/>
      <c r="M4641" s="155"/>
    </row>
    <row r="4642" spans="1:13" s="10" customFormat="1" ht="15.75">
      <c r="A4642" s="153"/>
      <c r="B4642" s="154"/>
      <c r="C4642" s="154"/>
      <c r="D4642" s="154"/>
      <c r="E4642" s="154"/>
      <c r="F4642" s="154"/>
      <c r="G4642" s="154"/>
      <c r="H4642" s="154"/>
      <c r="I4642" s="154"/>
      <c r="J4642" s="154"/>
      <c r="K4642" s="154"/>
      <c r="L4642" s="154"/>
      <c r="M4642" s="155"/>
    </row>
    <row r="4643" spans="1:13" s="10" customFormat="1" thickBot="1">
      <c r="A4643" s="156"/>
      <c r="B4643" s="157"/>
      <c r="C4643" s="157"/>
      <c r="D4643" s="157"/>
      <c r="E4643" s="157"/>
      <c r="F4643" s="157"/>
      <c r="G4643" s="157"/>
      <c r="H4643" s="157"/>
      <c r="I4643" s="157"/>
      <c r="J4643" s="157"/>
      <c r="K4643" s="157"/>
      <c r="L4643" s="157"/>
      <c r="M4643" s="158"/>
    </row>
    <row r="4644" spans="1:13" s="27" customFormat="1" ht="12.75">
      <c r="A4644" s="147"/>
      <c r="B4644" s="148"/>
      <c r="C4644" s="148"/>
      <c r="D4644" s="148"/>
      <c r="E4644" s="148"/>
      <c r="F4644" s="148"/>
      <c r="G4644" s="148"/>
      <c r="H4644" s="148"/>
      <c r="I4644" s="148"/>
      <c r="J4644" s="148"/>
      <c r="K4644" s="148"/>
      <c r="L4644" s="148"/>
      <c r="M4644" s="149"/>
    </row>
    <row r="4645" spans="1:13" s="10" customFormat="1" ht="15.75">
      <c r="A4645" s="159" t="s">
        <v>76</v>
      </c>
      <c r="B4645" s="55"/>
      <c r="C4645" s="55"/>
      <c r="D4645" s="55"/>
      <c r="E4645" s="55"/>
      <c r="F4645" s="55"/>
      <c r="G4645" s="55"/>
      <c r="H4645" s="55"/>
      <c r="I4645" s="55"/>
      <c r="J4645" s="55"/>
      <c r="K4645" s="55"/>
      <c r="L4645" s="55"/>
      <c r="M4645" s="58"/>
    </row>
    <row r="4646" spans="1:13" s="10" customFormat="1" ht="15.75">
      <c r="A4646" s="708" t="s">
        <v>77</v>
      </c>
      <c r="B4646" s="709"/>
      <c r="C4646" s="709"/>
      <c r="D4646" s="709"/>
      <c r="E4646" s="709"/>
      <c r="F4646" s="709"/>
      <c r="G4646" s="709"/>
      <c r="H4646" s="709"/>
      <c r="I4646" s="709"/>
      <c r="J4646" s="709"/>
      <c r="K4646" s="709"/>
      <c r="L4646" s="709"/>
      <c r="M4646" s="710"/>
    </row>
    <row r="4647" spans="1:13" s="10" customFormat="1" ht="15.75">
      <c r="A4647" s="708"/>
      <c r="B4647" s="709"/>
      <c r="C4647" s="709"/>
      <c r="D4647" s="709"/>
      <c r="E4647" s="709"/>
      <c r="F4647" s="709"/>
      <c r="G4647" s="709"/>
      <c r="H4647" s="709"/>
      <c r="I4647" s="709"/>
      <c r="J4647" s="709"/>
      <c r="K4647" s="709"/>
      <c r="L4647" s="709"/>
      <c r="M4647" s="710"/>
    </row>
    <row r="4648" spans="1:13" s="10" customFormat="1" ht="15.75">
      <c r="A4648" s="711" t="s">
        <v>78</v>
      </c>
      <c r="B4648" s="712"/>
      <c r="C4648" s="712"/>
      <c r="D4648" s="712"/>
      <c r="E4648" s="712"/>
      <c r="F4648" s="712"/>
      <c r="G4648" s="712"/>
      <c r="H4648" s="712"/>
      <c r="I4648" s="712"/>
      <c r="J4648" s="712"/>
      <c r="K4648" s="712"/>
      <c r="L4648" s="712"/>
      <c r="M4648" s="713"/>
    </row>
    <row r="4649" spans="1:13" s="10" customFormat="1" ht="15.75">
      <c r="A4649" s="711"/>
      <c r="B4649" s="712"/>
      <c r="C4649" s="712"/>
      <c r="D4649" s="712"/>
      <c r="E4649" s="712"/>
      <c r="F4649" s="712"/>
      <c r="G4649" s="712"/>
      <c r="H4649" s="712"/>
      <c r="I4649" s="712"/>
      <c r="J4649" s="712"/>
      <c r="K4649" s="712"/>
      <c r="L4649" s="712"/>
      <c r="M4649" s="713"/>
    </row>
    <row r="4650" spans="1:13" s="10" customFormat="1" ht="15.75">
      <c r="A4650" s="178"/>
      <c r="B4650" s="179"/>
      <c r="C4650" s="179"/>
      <c r="D4650" s="179"/>
      <c r="E4650" s="179"/>
      <c r="F4650" s="179"/>
      <c r="G4650" s="179"/>
      <c r="H4650" s="179"/>
      <c r="I4650" s="179"/>
      <c r="J4650" s="179"/>
      <c r="K4650" s="179"/>
      <c r="L4650" s="179"/>
      <c r="M4650" s="180"/>
    </row>
    <row r="4651" spans="1:13" s="10" customFormat="1" ht="15.75">
      <c r="A4651" s="159"/>
      <c r="B4651" s="55"/>
      <c r="C4651" s="55"/>
      <c r="D4651" s="55"/>
      <c r="E4651" s="55"/>
      <c r="F4651" s="55"/>
      <c r="G4651" s="55"/>
      <c r="H4651" s="55"/>
      <c r="I4651" s="55"/>
      <c r="J4651" s="55"/>
      <c r="K4651" s="55"/>
      <c r="L4651" s="55"/>
      <c r="M4651" s="58"/>
    </row>
    <row r="4652" spans="1:13" s="10" customFormat="1" ht="15.75">
      <c r="A4652" s="146"/>
      <c r="B4652" s="35"/>
      <c r="C4652" s="35"/>
      <c r="D4652" s="35" t="s">
        <v>70</v>
      </c>
      <c r="E4652" s="46"/>
      <c r="F4652" s="46"/>
      <c r="G4652" s="35"/>
      <c r="H4652" s="35"/>
      <c r="I4652" s="35"/>
      <c r="J4652" s="35"/>
      <c r="K4652" s="35"/>
      <c r="L4652" s="35"/>
      <c r="M4652" s="37"/>
    </row>
    <row r="4653" spans="1:13" s="10" customFormat="1" ht="15.75">
      <c r="A4653" s="146"/>
      <c r="B4653" s="35"/>
      <c r="C4653" s="35"/>
      <c r="D4653" s="160" t="s">
        <v>71</v>
      </c>
      <c r="E4653" s="35"/>
      <c r="F4653" s="35"/>
      <c r="G4653" s="160"/>
      <c r="H4653" s="160"/>
      <c r="I4653" s="160"/>
      <c r="J4653" s="35"/>
      <c r="K4653" s="35"/>
      <c r="L4653" s="35"/>
      <c r="M4653" s="37"/>
    </row>
    <row r="4654" spans="1:13" s="10" customFormat="1" ht="15.75">
      <c r="A4654" s="146"/>
      <c r="B4654" s="35"/>
      <c r="C4654" s="35"/>
      <c r="D4654" s="161" t="s">
        <v>79</v>
      </c>
      <c r="E4654" s="35"/>
      <c r="F4654" s="35"/>
      <c r="G4654" s="161"/>
      <c r="H4654" s="161"/>
      <c r="I4654" s="161"/>
      <c r="J4654" s="35"/>
      <c r="K4654" s="35"/>
      <c r="L4654" s="35"/>
      <c r="M4654" s="37"/>
    </row>
    <row r="4655" spans="1:13" s="10" customFormat="1" ht="15.75">
      <c r="A4655" s="162"/>
      <c r="B4655" s="55"/>
      <c r="C4655" s="55"/>
      <c r="D4655" s="35" t="s">
        <v>73</v>
      </c>
      <c r="E4655" s="35"/>
      <c r="F4655" s="35"/>
      <c r="G4655" s="35"/>
      <c r="H4655" s="35"/>
      <c r="I4655" s="35"/>
      <c r="J4655" s="55"/>
      <c r="K4655" s="55"/>
      <c r="L4655" s="55"/>
      <c r="M4655" s="58"/>
    </row>
    <row r="4656" spans="1:13" s="27" customFormat="1" ht="12.75">
      <c r="A4656" s="163"/>
      <c r="B4656" s="50"/>
      <c r="C4656" s="50"/>
      <c r="D4656" s="50"/>
      <c r="E4656" s="148"/>
      <c r="F4656" s="148"/>
      <c r="G4656" s="148"/>
      <c r="H4656" s="148"/>
      <c r="I4656" s="148"/>
      <c r="J4656" s="50"/>
      <c r="K4656" s="50"/>
      <c r="L4656" s="50"/>
      <c r="M4656" s="51"/>
    </row>
    <row r="4657" spans="1:13" s="167" customFormat="1" ht="12.75">
      <c r="A4657" s="164" t="s">
        <v>80</v>
      </c>
      <c r="B4657" s="165"/>
      <c r="C4657" s="165"/>
      <c r="D4657" s="166"/>
      <c r="E4657" s="166"/>
      <c r="F4657" s="166"/>
      <c r="G4657" s="166"/>
      <c r="H4657" s="166"/>
      <c r="I4657" s="714"/>
      <c r="J4657" s="714"/>
      <c r="K4657" s="714"/>
      <c r="L4657" s="714"/>
      <c r="M4657" s="715"/>
    </row>
    <row r="4658" spans="1:13" s="167" customFormat="1" ht="13.5" thickBot="1">
      <c r="A4658" s="168" t="s">
        <v>81</v>
      </c>
      <c r="B4658" s="169"/>
      <c r="C4658" s="169"/>
      <c r="D4658" s="170"/>
      <c r="E4658" s="170"/>
      <c r="F4658" s="170"/>
      <c r="G4658" s="170"/>
      <c r="H4658" s="170"/>
      <c r="I4658" s="716"/>
      <c r="J4658" s="716"/>
      <c r="K4658" s="716"/>
      <c r="L4658" s="716"/>
      <c r="M4658" s="717"/>
    </row>
    <row r="4659" spans="1:13">
      <c r="A4659" s="803"/>
      <c r="B4659" s="804"/>
      <c r="C4659" s="809"/>
      <c r="D4659" s="809"/>
      <c r="E4659" s="809"/>
      <c r="F4659" s="809"/>
      <c r="G4659" s="809"/>
      <c r="H4659" s="809"/>
      <c r="I4659" s="810"/>
      <c r="J4659" s="811" t="s">
        <v>7</v>
      </c>
      <c r="K4659" s="813"/>
      <c r="L4659" s="814"/>
      <c r="M4659" s="815"/>
    </row>
    <row r="4660" spans="1:13">
      <c r="A4660" s="805"/>
      <c r="B4660" s="806"/>
      <c r="C4660" s="819" t="s">
        <v>8</v>
      </c>
      <c r="D4660" s="819"/>
      <c r="E4660" s="819"/>
      <c r="F4660" s="819"/>
      <c r="G4660" s="819"/>
      <c r="H4660" s="819"/>
      <c r="I4660" s="820"/>
      <c r="J4660" s="812"/>
      <c r="K4660" s="816"/>
      <c r="L4660" s="817"/>
      <c r="M4660" s="818"/>
    </row>
    <row r="4661" spans="1:13">
      <c r="A4661" s="805"/>
      <c r="B4661" s="806"/>
      <c r="C4661" s="819" t="s">
        <v>0</v>
      </c>
      <c r="D4661" s="819"/>
      <c r="E4661" s="819"/>
      <c r="F4661" s="819"/>
      <c r="G4661" s="819"/>
      <c r="H4661" s="819"/>
      <c r="I4661" s="820"/>
      <c r="J4661" s="821" t="s">
        <v>9</v>
      </c>
      <c r="K4661" s="833"/>
      <c r="L4661" s="834"/>
      <c r="M4661" s="835"/>
    </row>
    <row r="4662" spans="1:13">
      <c r="A4662" s="805"/>
      <c r="B4662" s="806"/>
      <c r="C4662" s="819" t="s">
        <v>10</v>
      </c>
      <c r="D4662" s="819"/>
      <c r="E4662" s="819"/>
      <c r="F4662" s="819"/>
      <c r="G4662" s="819"/>
      <c r="H4662" s="819"/>
      <c r="I4662" s="820"/>
      <c r="J4662" s="822"/>
      <c r="K4662" s="836"/>
      <c r="L4662" s="837"/>
      <c r="M4662" s="838"/>
    </row>
    <row r="4663" spans="1:13">
      <c r="A4663" s="805"/>
      <c r="B4663" s="806"/>
      <c r="C4663" s="819" t="s">
        <v>11</v>
      </c>
      <c r="D4663" s="819"/>
      <c r="E4663" s="819"/>
      <c r="F4663" s="819"/>
      <c r="G4663" s="819"/>
      <c r="H4663" s="819"/>
      <c r="I4663" s="820"/>
      <c r="J4663" s="821" t="s">
        <v>12</v>
      </c>
      <c r="K4663" s="840"/>
      <c r="L4663" s="840" t="s">
        <v>13</v>
      </c>
      <c r="M4663" s="842"/>
    </row>
    <row r="4664" spans="1:13" ht="17.25" thickBot="1">
      <c r="A4664" s="807"/>
      <c r="B4664" s="808"/>
      <c r="C4664" s="2"/>
      <c r="D4664" s="2"/>
      <c r="E4664" s="2"/>
      <c r="F4664" s="2"/>
      <c r="G4664" s="2"/>
      <c r="H4664" s="2"/>
      <c r="I4664" s="3"/>
      <c r="J4664" s="839"/>
      <c r="K4664" s="841"/>
      <c r="L4664" s="841"/>
      <c r="M4664" s="843"/>
    </row>
    <row r="4665" spans="1:13" s="10" customFormat="1" ht="15.75">
      <c r="A4665" s="4"/>
      <c r="B4665" s="5"/>
      <c r="C4665" s="5"/>
      <c r="D4665" s="5"/>
      <c r="E4665" s="5"/>
      <c r="F4665" s="5"/>
      <c r="G4665" s="6"/>
      <c r="H4665" s="5"/>
      <c r="I4665" s="5"/>
      <c r="J4665" s="7" t="s">
        <v>14</v>
      </c>
      <c r="K4665" s="8"/>
      <c r="L4665" s="8"/>
      <c r="M4665" s="9"/>
    </row>
    <row r="4666" spans="1:13" s="10" customFormat="1" ht="15.75">
      <c r="A4666" s="11"/>
      <c r="B4666" s="12"/>
      <c r="C4666" s="12"/>
      <c r="D4666" s="12"/>
      <c r="E4666" s="12"/>
      <c r="F4666" s="12"/>
      <c r="G4666" s="13"/>
      <c r="H4666" s="12"/>
      <c r="I4666" s="12"/>
      <c r="J4666" s="14"/>
      <c r="K4666" s="15" t="s">
        <v>15</v>
      </c>
      <c r="L4666" s="15" t="s">
        <v>16</v>
      </c>
      <c r="M4666" s="16" t="s">
        <v>17</v>
      </c>
    </row>
    <row r="4667" spans="1:13" s="10" customFormat="1" ht="15.75">
      <c r="A4667" s="823" t="s">
        <v>18</v>
      </c>
      <c r="B4667" s="824"/>
      <c r="C4667" s="824"/>
      <c r="D4667" s="824"/>
      <c r="E4667" s="12" t="s">
        <v>19</v>
      </c>
      <c r="F4667" s="12"/>
      <c r="G4667" s="17"/>
      <c r="H4667" s="825" t="s">
        <v>20</v>
      </c>
      <c r="I4667" s="825"/>
      <c r="J4667" s="18" t="s">
        <v>19</v>
      </c>
      <c r="K4667" s="15"/>
      <c r="L4667" s="15"/>
      <c r="M4667" s="16"/>
    </row>
    <row r="4668" spans="1:13" s="10" customFormat="1" ht="15.75">
      <c r="A4668" s="19" t="s">
        <v>21</v>
      </c>
      <c r="B4668" s="20"/>
      <c r="C4668" s="826"/>
      <c r="D4668" s="826"/>
      <c r="E4668" s="187"/>
      <c r="F4668" s="21"/>
      <c r="G4668" s="20"/>
      <c r="H4668" s="17"/>
      <c r="I4668" s="22" t="s">
        <v>22</v>
      </c>
      <c r="J4668" s="23"/>
      <c r="K4668" s="187"/>
      <c r="L4668" s="187"/>
      <c r="M4668" s="24"/>
    </row>
    <row r="4669" spans="1:13" s="27" customFormat="1" ht="13.5" thickBot="1">
      <c r="A4669" s="25"/>
      <c r="B4669" s="26"/>
      <c r="C4669" s="188"/>
      <c r="D4669" s="188"/>
      <c r="E4669" s="188"/>
      <c r="F4669" s="188"/>
      <c r="G4669" s="26"/>
      <c r="H4669" s="188"/>
      <c r="I4669" s="26"/>
      <c r="J4669" s="188"/>
      <c r="K4669" s="827"/>
      <c r="L4669" s="827"/>
      <c r="M4669" s="828"/>
    </row>
    <row r="4670" spans="1:13" s="27" customFormat="1" ht="12.75">
      <c r="A4670" s="28"/>
      <c r="B4670" s="29"/>
      <c r="C4670" s="29"/>
      <c r="D4670" s="29"/>
      <c r="E4670" s="29"/>
      <c r="F4670" s="29"/>
      <c r="G4670" s="29"/>
      <c r="H4670" s="29"/>
      <c r="I4670" s="29"/>
      <c r="J4670" s="29"/>
      <c r="K4670" s="29"/>
      <c r="L4670" s="29"/>
      <c r="M4670" s="30"/>
    </row>
    <row r="4671" spans="1:13" s="10" customFormat="1" ht="15.75">
      <c r="A4671" s="31" t="s">
        <v>23</v>
      </c>
      <c r="B4671" s="32"/>
      <c r="C4671" s="33" t="s">
        <v>13</v>
      </c>
      <c r="D4671" s="34"/>
      <c r="E4671" s="35"/>
      <c r="F4671" s="35"/>
      <c r="G4671" s="36"/>
      <c r="H4671" s="36"/>
      <c r="I4671" s="36"/>
      <c r="J4671" s="36"/>
      <c r="K4671" s="36"/>
      <c r="L4671" s="36"/>
      <c r="M4671" s="37"/>
    </row>
    <row r="4672" spans="1:13" s="10" customFormat="1" ht="15.75">
      <c r="A4672" s="38" t="s">
        <v>24</v>
      </c>
      <c r="B4672" s="39"/>
      <c r="C4672" s="829" t="e">
        <f>+C4571</f>
        <v>#REF!</v>
      </c>
      <c r="D4672" s="829"/>
      <c r="E4672" s="829"/>
      <c r="F4672" s="829"/>
      <c r="G4672" s="829"/>
      <c r="H4672" s="829"/>
      <c r="I4672" s="829"/>
      <c r="J4672" s="829"/>
      <c r="K4672" s="829"/>
      <c r="L4672" s="829"/>
      <c r="M4672" s="830"/>
    </row>
    <row r="4673" spans="1:13" s="10" customFormat="1" ht="15.75">
      <c r="A4673" s="38"/>
      <c r="B4673" s="39"/>
      <c r="C4673" s="829"/>
      <c r="D4673" s="829"/>
      <c r="E4673" s="829"/>
      <c r="F4673" s="829"/>
      <c r="G4673" s="829"/>
      <c r="H4673" s="829"/>
      <c r="I4673" s="829"/>
      <c r="J4673" s="829"/>
      <c r="K4673" s="829"/>
      <c r="L4673" s="829"/>
      <c r="M4673" s="830"/>
    </row>
    <row r="4674" spans="1:13" s="27" customFormat="1" ht="12.75">
      <c r="A4674" s="40"/>
      <c r="B4674" s="41"/>
      <c r="C4674" s="42"/>
      <c r="D4674" s="42"/>
      <c r="E4674" s="42"/>
      <c r="F4674" s="42"/>
      <c r="G4674" s="42"/>
      <c r="H4674" s="42"/>
      <c r="I4674" s="42"/>
      <c r="J4674" s="42"/>
      <c r="K4674" s="42"/>
      <c r="L4674" s="42"/>
      <c r="M4674" s="43"/>
    </row>
    <row r="4675" spans="1:13" s="10" customFormat="1" ht="15.75">
      <c r="A4675" s="38" t="s">
        <v>25</v>
      </c>
      <c r="B4675" s="44"/>
      <c r="C4675" s="45"/>
      <c r="D4675" s="45"/>
      <c r="E4675" s="45"/>
      <c r="F4675" s="45"/>
      <c r="G4675" s="45"/>
      <c r="H4675" s="46"/>
      <c r="I4675" s="33" t="s">
        <v>26</v>
      </c>
      <c r="J4675" s="45"/>
      <c r="K4675" s="45"/>
      <c r="L4675" s="45"/>
      <c r="M4675" s="47"/>
    </row>
    <row r="4676" spans="1:13" s="27" customFormat="1" ht="12.75">
      <c r="A4676" s="40"/>
      <c r="B4676" s="41"/>
      <c r="C4676" s="42"/>
      <c r="D4676" s="42"/>
      <c r="E4676" s="42"/>
      <c r="F4676" s="42"/>
      <c r="G4676" s="42"/>
      <c r="H4676" s="42"/>
      <c r="I4676" s="42"/>
      <c r="J4676" s="42"/>
      <c r="K4676" s="42"/>
      <c r="L4676" s="42"/>
      <c r="M4676" s="43"/>
    </row>
    <row r="4677" spans="1:13" s="10" customFormat="1" ht="15.75">
      <c r="A4677" s="38" t="s">
        <v>27</v>
      </c>
      <c r="B4677" s="44"/>
      <c r="C4677" s="48"/>
      <c r="D4677" s="48"/>
      <c r="E4677" s="48"/>
      <c r="F4677" s="48"/>
      <c r="G4677" s="48"/>
      <c r="H4677" s="48"/>
      <c r="I4677" s="48"/>
      <c r="J4677" s="48"/>
      <c r="K4677" s="48"/>
      <c r="L4677" s="48"/>
      <c r="M4677" s="49"/>
    </row>
    <row r="4678" spans="1:13" s="27" customFormat="1" ht="12.75">
      <c r="A4678" s="40"/>
      <c r="B4678" s="41"/>
      <c r="C4678" s="50"/>
      <c r="D4678" s="50"/>
      <c r="E4678" s="50"/>
      <c r="F4678" s="50"/>
      <c r="G4678" s="50"/>
      <c r="H4678" s="50"/>
      <c r="I4678" s="50"/>
      <c r="J4678" s="50"/>
      <c r="K4678" s="50"/>
      <c r="L4678" s="50"/>
      <c r="M4678" s="51"/>
    </row>
    <row r="4679" spans="1:13" s="10" customFormat="1" ht="15.75">
      <c r="A4679" s="38" t="s">
        <v>28</v>
      </c>
      <c r="B4679" s="44"/>
      <c r="C4679" s="48"/>
      <c r="D4679" s="48"/>
      <c r="E4679" s="48"/>
      <c r="F4679" s="48"/>
      <c r="G4679" s="48"/>
      <c r="H4679" s="48"/>
      <c r="I4679" s="48"/>
      <c r="J4679" s="52" t="s">
        <v>29</v>
      </c>
      <c r="K4679" s="53"/>
      <c r="L4679" s="52" t="s">
        <v>13</v>
      </c>
      <c r="M4679" s="54"/>
    </row>
    <row r="4680" spans="1:13" s="27" customFormat="1" ht="12.75">
      <c r="A4680" s="40"/>
      <c r="B4680" s="41"/>
      <c r="C4680" s="50"/>
      <c r="D4680" s="50"/>
      <c r="E4680" s="50"/>
      <c r="F4680" s="50"/>
      <c r="G4680" s="50"/>
      <c r="H4680" s="50"/>
      <c r="I4680" s="50"/>
      <c r="J4680" s="50"/>
      <c r="K4680" s="50"/>
      <c r="L4680" s="50"/>
      <c r="M4680" s="51"/>
    </row>
    <row r="4681" spans="1:13" s="10" customFormat="1" ht="15.75">
      <c r="A4681" s="38" t="s">
        <v>30</v>
      </c>
      <c r="B4681" s="39"/>
      <c r="C4681" s="55"/>
      <c r="D4681" s="55"/>
      <c r="E4681" s="56"/>
      <c r="F4681" s="57"/>
      <c r="G4681" s="46"/>
      <c r="H4681" s="48"/>
      <c r="I4681" s="48"/>
      <c r="J4681" s="35"/>
      <c r="K4681" s="55"/>
      <c r="L4681" s="55"/>
      <c r="M4681" s="58"/>
    </row>
    <row r="4682" spans="1:13" s="10" customFormat="1" ht="15.75">
      <c r="A4682" s="59"/>
      <c r="B4682" s="60"/>
      <c r="C4682" s="189"/>
      <c r="D4682" s="189"/>
      <c r="E4682" s="831" t="s">
        <v>31</v>
      </c>
      <c r="F4682" s="832"/>
      <c r="G4682" s="832"/>
      <c r="H4682" s="189" t="s">
        <v>16</v>
      </c>
      <c r="I4682" s="189" t="s">
        <v>17</v>
      </c>
      <c r="J4682" s="61"/>
      <c r="K4682" s="189"/>
      <c r="L4682" s="189"/>
      <c r="M4682" s="62"/>
    </row>
    <row r="4683" spans="1:13" s="10" customFormat="1" ht="15.75">
      <c r="A4683" s="786" t="s">
        <v>32</v>
      </c>
      <c r="B4683" s="787"/>
      <c r="C4683" s="787"/>
      <c r="D4683" s="787"/>
      <c r="E4683" s="787"/>
      <c r="F4683" s="787"/>
      <c r="G4683" s="787"/>
      <c r="H4683" s="787"/>
      <c r="I4683" s="787"/>
      <c r="J4683" s="787"/>
      <c r="K4683" s="787"/>
      <c r="L4683" s="787"/>
      <c r="M4683" s="788"/>
    </row>
    <row r="4684" spans="1:13" s="27" customFormat="1" ht="13.5" thickBot="1">
      <c r="A4684" s="63"/>
      <c r="B4684" s="64"/>
      <c r="C4684" s="64"/>
      <c r="D4684" s="64"/>
      <c r="E4684" s="64"/>
      <c r="F4684" s="64"/>
      <c r="G4684" s="64"/>
      <c r="H4684" s="64"/>
      <c r="I4684" s="64"/>
      <c r="J4684" s="64"/>
      <c r="K4684" s="64"/>
      <c r="L4684" s="64"/>
      <c r="M4684" s="65"/>
    </row>
    <row r="4685" spans="1:13" s="10" customFormat="1" ht="32.25" thickBot="1">
      <c r="A4685" s="66" t="s">
        <v>1</v>
      </c>
      <c r="B4685" s="789" t="s">
        <v>33</v>
      </c>
      <c r="C4685" s="790"/>
      <c r="D4685" s="790"/>
      <c r="E4685" s="790"/>
      <c r="F4685" s="790"/>
      <c r="G4685" s="790"/>
      <c r="H4685" s="790"/>
      <c r="I4685" s="67"/>
      <c r="J4685" s="68" t="s">
        <v>34</v>
      </c>
      <c r="K4685" s="791" t="s">
        <v>35</v>
      </c>
      <c r="L4685" s="792"/>
      <c r="M4685" s="66" t="s">
        <v>36</v>
      </c>
    </row>
    <row r="4686" spans="1:13" s="10" customFormat="1" ht="33" customHeight="1" thickBot="1">
      <c r="A4686" s="69"/>
      <c r="B4686" s="793" t="e">
        <f>+#REF!</f>
        <v>#REF!</v>
      </c>
      <c r="C4686" s="794"/>
      <c r="D4686" s="794"/>
      <c r="E4686" s="794"/>
      <c r="F4686" s="794"/>
      <c r="G4686" s="794"/>
      <c r="H4686" s="794"/>
      <c r="I4686" s="795"/>
      <c r="J4686" s="70"/>
      <c r="K4686" s="796" t="s">
        <v>4</v>
      </c>
      <c r="L4686" s="797"/>
      <c r="M4686" s="71" t="e">
        <f>+#REF!</f>
        <v>#REF!</v>
      </c>
    </row>
    <row r="4687" spans="1:13" s="10" customFormat="1" ht="15.75">
      <c r="A4687" s="72"/>
      <c r="B4687" s="73"/>
      <c r="C4687" s="73"/>
      <c r="D4687" s="73"/>
      <c r="E4687" s="73"/>
      <c r="F4687" s="73"/>
      <c r="G4687" s="73"/>
      <c r="H4687" s="73"/>
      <c r="I4687" s="73"/>
      <c r="J4687" s="73"/>
      <c r="K4687" s="73"/>
      <c r="L4687" s="73"/>
      <c r="M4687" s="74"/>
    </row>
    <row r="4688" spans="1:13" s="10" customFormat="1" thickBot="1">
      <c r="A4688" s="75" t="s">
        <v>37</v>
      </c>
      <c r="B4688" s="76"/>
      <c r="C4688" s="76"/>
      <c r="D4688" s="76"/>
      <c r="E4688" s="76"/>
      <c r="F4688" s="76"/>
      <c r="G4688" s="76"/>
      <c r="H4688" s="76"/>
      <c r="I4688" s="76"/>
      <c r="J4688" s="76"/>
      <c r="K4688" s="76"/>
      <c r="L4688" s="76"/>
      <c r="M4688" s="77"/>
    </row>
    <row r="4689" spans="1:13" s="10" customFormat="1" thickBot="1">
      <c r="A4689" s="798" t="s">
        <v>33</v>
      </c>
      <c r="B4689" s="799"/>
      <c r="C4689" s="799"/>
      <c r="D4689" s="799"/>
      <c r="E4689" s="799"/>
      <c r="F4689" s="799"/>
      <c r="G4689" s="800"/>
      <c r="H4689" s="801" t="s">
        <v>38</v>
      </c>
      <c r="I4689" s="800"/>
      <c r="J4689" s="78" t="s">
        <v>39</v>
      </c>
      <c r="K4689" s="801" t="s">
        <v>40</v>
      </c>
      <c r="L4689" s="800"/>
      <c r="M4689" s="79" t="s">
        <v>41</v>
      </c>
    </row>
    <row r="4690" spans="1:13" s="10" customFormat="1" ht="15.75">
      <c r="A4690" s="779"/>
      <c r="B4690" s="780"/>
      <c r="C4690" s="780"/>
      <c r="D4690" s="780"/>
      <c r="E4690" s="780"/>
      <c r="F4690" s="780"/>
      <c r="G4690" s="781"/>
      <c r="H4690" s="782"/>
      <c r="I4690" s="783"/>
      <c r="J4690" s="80"/>
      <c r="K4690" s="784"/>
      <c r="L4690" s="785"/>
      <c r="M4690" s="81">
        <f t="shared" ref="M4690:M4695" si="55">+J4690*K4690</f>
        <v>0</v>
      </c>
    </row>
    <row r="4691" spans="1:13" s="10" customFormat="1" ht="15.75">
      <c r="A4691" s="770" t="s">
        <v>207</v>
      </c>
      <c r="B4691" s="771"/>
      <c r="C4691" s="771"/>
      <c r="D4691" s="771"/>
      <c r="E4691" s="771"/>
      <c r="F4691" s="771"/>
      <c r="G4691" s="772"/>
      <c r="H4691" s="768" t="s">
        <v>208</v>
      </c>
      <c r="I4691" s="768"/>
      <c r="J4691" s="80">
        <v>437.5</v>
      </c>
      <c r="K4691" s="769">
        <f>+K4718</f>
        <v>6.5</v>
      </c>
      <c r="L4691" s="769"/>
      <c r="M4691" s="81">
        <f t="shared" si="55"/>
        <v>2843.75</v>
      </c>
    </row>
    <row r="4692" spans="1:13" s="10" customFormat="1" ht="15.75">
      <c r="A4692" s="770"/>
      <c r="B4692" s="771"/>
      <c r="C4692" s="771"/>
      <c r="D4692" s="771"/>
      <c r="E4692" s="771"/>
      <c r="F4692" s="771"/>
      <c r="G4692" s="772"/>
      <c r="H4692" s="768"/>
      <c r="I4692" s="768"/>
      <c r="J4692" s="80"/>
      <c r="K4692" s="769"/>
      <c r="L4692" s="769"/>
      <c r="M4692" s="81">
        <f t="shared" si="55"/>
        <v>0</v>
      </c>
    </row>
    <row r="4693" spans="1:13" s="10" customFormat="1" ht="15.75">
      <c r="A4693" s="770"/>
      <c r="B4693" s="771"/>
      <c r="C4693" s="771"/>
      <c r="D4693" s="771"/>
      <c r="E4693" s="771"/>
      <c r="F4693" s="771"/>
      <c r="G4693" s="772"/>
      <c r="H4693" s="768"/>
      <c r="I4693" s="768"/>
      <c r="J4693" s="82"/>
      <c r="K4693" s="769"/>
      <c r="L4693" s="769"/>
      <c r="M4693" s="81">
        <f t="shared" si="55"/>
        <v>0</v>
      </c>
    </row>
    <row r="4694" spans="1:13" s="10" customFormat="1" ht="15.75">
      <c r="A4694" s="770"/>
      <c r="B4694" s="771"/>
      <c r="C4694" s="771"/>
      <c r="D4694" s="802"/>
      <c r="E4694" s="771"/>
      <c r="F4694" s="771"/>
      <c r="G4694" s="772"/>
      <c r="H4694" s="768"/>
      <c r="I4694" s="768"/>
      <c r="J4694" s="82"/>
      <c r="K4694" s="769"/>
      <c r="L4694" s="769"/>
      <c r="M4694" s="81">
        <f t="shared" si="55"/>
        <v>0</v>
      </c>
    </row>
    <row r="4695" spans="1:13" s="10" customFormat="1" ht="15.75">
      <c r="A4695" s="766"/>
      <c r="B4695" s="767"/>
      <c r="C4695" s="767"/>
      <c r="D4695" s="83"/>
      <c r="E4695" s="84"/>
      <c r="F4695" s="84"/>
      <c r="G4695" s="85"/>
      <c r="H4695" s="768"/>
      <c r="I4695" s="768"/>
      <c r="J4695" s="86"/>
      <c r="K4695" s="769"/>
      <c r="L4695" s="769"/>
      <c r="M4695" s="81">
        <f t="shared" si="55"/>
        <v>0</v>
      </c>
    </row>
    <row r="4696" spans="1:13" s="10" customFormat="1" thickBot="1">
      <c r="A4696" s="770" t="s">
        <v>43</v>
      </c>
      <c r="B4696" s="771"/>
      <c r="C4696" s="771"/>
      <c r="D4696" s="771"/>
      <c r="E4696" s="771"/>
      <c r="F4696" s="771"/>
      <c r="G4696" s="772"/>
      <c r="H4696" s="773"/>
      <c r="I4696" s="774"/>
      <c r="J4696" s="87"/>
      <c r="K4696" s="775">
        <v>0.05</v>
      </c>
      <c r="L4696" s="776"/>
      <c r="M4696" s="88">
        <f>M4721*K4696</f>
        <v>923.07692307692309</v>
      </c>
    </row>
    <row r="4697" spans="1:13" s="10" customFormat="1" thickBot="1">
      <c r="A4697" s="724" t="s">
        <v>44</v>
      </c>
      <c r="B4697" s="725"/>
      <c r="C4697" s="725"/>
      <c r="D4697" s="725"/>
      <c r="E4697" s="725"/>
      <c r="F4697" s="725"/>
      <c r="G4697" s="725"/>
      <c r="H4697" s="725"/>
      <c r="I4697" s="725"/>
      <c r="J4697" s="725"/>
      <c r="K4697" s="725"/>
      <c r="L4697" s="726"/>
      <c r="M4697" s="173">
        <f>SUM(M4690:M4696)</f>
        <v>3766.8269230769229</v>
      </c>
    </row>
    <row r="4698" spans="1:13" s="27" customFormat="1" ht="12.75">
      <c r="A4698" s="90"/>
      <c r="B4698" s="64"/>
      <c r="C4698" s="64"/>
      <c r="D4698" s="64"/>
      <c r="E4698" s="64"/>
      <c r="F4698" s="64"/>
      <c r="G4698" s="64"/>
      <c r="H4698" s="64"/>
      <c r="I4698" s="64"/>
      <c r="J4698" s="64"/>
      <c r="K4698" s="64"/>
      <c r="L4698" s="64"/>
      <c r="M4698" s="65"/>
    </row>
    <row r="4699" spans="1:13" s="10" customFormat="1" thickBot="1">
      <c r="A4699" s="91" t="s">
        <v>45</v>
      </c>
      <c r="B4699" s="92"/>
      <c r="C4699" s="92"/>
      <c r="D4699" s="92"/>
      <c r="E4699" s="92"/>
      <c r="F4699" s="92"/>
      <c r="G4699" s="92"/>
      <c r="H4699" s="92"/>
      <c r="I4699" s="92"/>
      <c r="J4699" s="92"/>
      <c r="K4699" s="92"/>
      <c r="L4699" s="92"/>
      <c r="M4699" s="93"/>
    </row>
    <row r="4700" spans="1:13" s="10" customFormat="1" ht="15.75">
      <c r="A4700" s="752" t="s">
        <v>33</v>
      </c>
      <c r="B4700" s="753"/>
      <c r="C4700" s="753"/>
      <c r="D4700" s="753"/>
      <c r="E4700" s="753"/>
      <c r="F4700" s="753"/>
      <c r="G4700" s="753"/>
      <c r="H4700" s="777"/>
      <c r="I4700" s="185" t="s">
        <v>35</v>
      </c>
      <c r="J4700" s="94" t="s">
        <v>36</v>
      </c>
      <c r="K4700" s="778" t="s">
        <v>46</v>
      </c>
      <c r="L4700" s="777"/>
      <c r="M4700" s="95" t="s">
        <v>41</v>
      </c>
    </row>
    <row r="4701" spans="1:13" s="10" customFormat="1" ht="15.75">
      <c r="A4701" s="743" t="s">
        <v>202</v>
      </c>
      <c r="B4701" s="744"/>
      <c r="C4701" s="744"/>
      <c r="D4701" s="744"/>
      <c r="E4701" s="744"/>
      <c r="F4701" s="744"/>
      <c r="G4701" s="744"/>
      <c r="H4701" s="745"/>
      <c r="I4701" s="83" t="s">
        <v>102</v>
      </c>
      <c r="J4701" s="110">
        <v>3</v>
      </c>
      <c r="K4701" s="741">
        <v>27619.818554505528</v>
      </c>
      <c r="L4701" s="742">
        <v>27619.818554505528</v>
      </c>
      <c r="M4701" s="172">
        <f>+J4701*K4701</f>
        <v>82859.455663516579</v>
      </c>
    </row>
    <row r="4702" spans="1:13" s="10" customFormat="1" ht="15.75">
      <c r="A4702" s="743" t="s">
        <v>203</v>
      </c>
      <c r="B4702" s="744"/>
      <c r="C4702" s="744"/>
      <c r="D4702" s="744"/>
      <c r="E4702" s="744"/>
      <c r="F4702" s="744"/>
      <c r="G4702" s="744"/>
      <c r="H4702" s="745"/>
      <c r="I4702" s="83" t="s">
        <v>99</v>
      </c>
      <c r="J4702" s="110">
        <v>0.1</v>
      </c>
      <c r="K4702" s="741">
        <f>40900*1.2</f>
        <v>49080</v>
      </c>
      <c r="L4702" s="742">
        <f>40900*1.2</f>
        <v>49080</v>
      </c>
      <c r="M4702" s="172">
        <f>+J4702*K4702</f>
        <v>4908</v>
      </c>
    </row>
    <row r="4703" spans="1:13" s="10" customFormat="1" ht="15.75">
      <c r="A4703" s="743" t="s">
        <v>204</v>
      </c>
      <c r="B4703" s="744"/>
      <c r="C4703" s="744"/>
      <c r="D4703" s="744"/>
      <c r="E4703" s="744"/>
      <c r="F4703" s="744"/>
      <c r="G4703" s="744"/>
      <c r="H4703" s="745"/>
      <c r="I4703" s="83" t="s">
        <v>196</v>
      </c>
      <c r="J4703" s="110">
        <v>1</v>
      </c>
      <c r="K4703" s="741">
        <v>8000</v>
      </c>
      <c r="L4703" s="742">
        <v>8000</v>
      </c>
      <c r="M4703" s="172">
        <f>+J4703*K4703</f>
        <v>8000</v>
      </c>
    </row>
    <row r="4704" spans="1:13" s="10" customFormat="1" ht="15.75">
      <c r="A4704" s="738" t="s">
        <v>206</v>
      </c>
      <c r="B4704" s="744"/>
      <c r="C4704" s="744"/>
      <c r="D4704" s="744"/>
      <c r="E4704" s="744"/>
      <c r="F4704" s="744"/>
      <c r="G4704" s="744"/>
      <c r="H4704" s="745"/>
      <c r="I4704" s="83" t="s">
        <v>4</v>
      </c>
      <c r="J4704" s="110">
        <v>1.05</v>
      </c>
      <c r="K4704" s="741">
        <v>48000</v>
      </c>
      <c r="L4704" s="742">
        <v>50000</v>
      </c>
      <c r="M4704" s="172">
        <f>+J4704*K4704</f>
        <v>50400</v>
      </c>
    </row>
    <row r="4705" spans="1:13" s="10" customFormat="1" ht="15.75">
      <c r="A4705" s="743" t="s">
        <v>205</v>
      </c>
      <c r="B4705" s="744"/>
      <c r="C4705" s="744"/>
      <c r="D4705" s="744"/>
      <c r="E4705" s="744"/>
      <c r="F4705" s="744"/>
      <c r="G4705" s="744"/>
      <c r="H4705" s="745"/>
      <c r="I4705" s="83" t="s">
        <v>4</v>
      </c>
      <c r="J4705" s="110">
        <v>1</v>
      </c>
      <c r="K4705" s="741">
        <v>1200</v>
      </c>
      <c r="L4705" s="742">
        <v>1200</v>
      </c>
      <c r="M4705" s="172">
        <f>+J4705*K4705</f>
        <v>1200</v>
      </c>
    </row>
    <row r="4706" spans="1:13" s="10" customFormat="1" thickBot="1">
      <c r="A4706" s="743"/>
      <c r="B4706" s="744"/>
      <c r="C4706" s="744"/>
      <c r="D4706" s="744"/>
      <c r="E4706" s="744"/>
      <c r="F4706" s="744"/>
      <c r="G4706" s="744"/>
      <c r="H4706" s="745"/>
      <c r="I4706" s="83"/>
      <c r="J4706" s="110"/>
      <c r="K4706" s="741"/>
      <c r="L4706" s="742"/>
      <c r="M4706" s="172"/>
    </row>
    <row r="4707" spans="1:13" s="10" customFormat="1" thickBot="1">
      <c r="A4707" s="724" t="s">
        <v>44</v>
      </c>
      <c r="B4707" s="725"/>
      <c r="C4707" s="725"/>
      <c r="D4707" s="725"/>
      <c r="E4707" s="725"/>
      <c r="F4707" s="725"/>
      <c r="G4707" s="725"/>
      <c r="H4707" s="725"/>
      <c r="I4707" s="725"/>
      <c r="J4707" s="725"/>
      <c r="K4707" s="725"/>
      <c r="L4707" s="726"/>
      <c r="M4707" s="173">
        <f>SUM(M4701:M4706)</f>
        <v>147367.45566351659</v>
      </c>
    </row>
    <row r="4708" spans="1:13" s="27" customFormat="1" ht="12.75">
      <c r="A4708" s="63"/>
      <c r="B4708" s="64"/>
      <c r="C4708" s="64"/>
      <c r="D4708" s="64"/>
      <c r="E4708" s="64"/>
      <c r="F4708" s="64"/>
      <c r="G4708" s="64"/>
      <c r="H4708" s="64"/>
      <c r="I4708" s="64"/>
      <c r="J4708" s="64"/>
      <c r="K4708" s="64"/>
      <c r="L4708" s="64"/>
      <c r="M4708" s="65"/>
    </row>
    <row r="4709" spans="1:13" s="10" customFormat="1" thickBot="1">
      <c r="A4709" s="91" t="s">
        <v>47</v>
      </c>
      <c r="B4709" s="92"/>
      <c r="C4709" s="92"/>
      <c r="D4709" s="92"/>
      <c r="E4709" s="92"/>
      <c r="F4709" s="92"/>
      <c r="G4709" s="92"/>
      <c r="H4709" s="92"/>
      <c r="I4709" s="92"/>
      <c r="J4709" s="92"/>
      <c r="K4709" s="92"/>
      <c r="L4709" s="92"/>
      <c r="M4709" s="93"/>
    </row>
    <row r="4710" spans="1:13" s="10" customFormat="1" ht="15.75">
      <c r="A4710" s="727" t="s">
        <v>48</v>
      </c>
      <c r="B4710" s="728"/>
      <c r="C4710" s="728"/>
      <c r="D4710" s="728"/>
      <c r="E4710" s="728"/>
      <c r="F4710" s="729"/>
      <c r="G4710" s="106" t="s">
        <v>35</v>
      </c>
      <c r="H4710" s="107" t="s">
        <v>49</v>
      </c>
      <c r="I4710" s="108" t="s">
        <v>50</v>
      </c>
      <c r="J4710" s="106" t="s">
        <v>51</v>
      </c>
      <c r="K4710" s="730" t="s">
        <v>52</v>
      </c>
      <c r="L4710" s="729"/>
      <c r="M4710" s="109" t="s">
        <v>41</v>
      </c>
    </row>
    <row r="4711" spans="1:13" s="10" customFormat="1" ht="15.75">
      <c r="A4711" s="731" t="s">
        <v>94</v>
      </c>
      <c r="B4711" s="732"/>
      <c r="C4711" s="732"/>
      <c r="D4711" s="732"/>
      <c r="E4711" s="732"/>
      <c r="F4711" s="733"/>
      <c r="G4711" s="110" t="s">
        <v>4</v>
      </c>
      <c r="H4711" s="86">
        <v>1</v>
      </c>
      <c r="I4711" s="111">
        <v>1</v>
      </c>
      <c r="J4711" s="86">
        <f>+H4711*I4711</f>
        <v>1</v>
      </c>
      <c r="K4711" s="734">
        <v>6000</v>
      </c>
      <c r="L4711" s="735"/>
      <c r="M4711" s="112">
        <f>J4711*K4711</f>
        <v>6000</v>
      </c>
    </row>
    <row r="4712" spans="1:13" s="10" customFormat="1" ht="15.75">
      <c r="A4712" s="113"/>
      <c r="B4712" s="114"/>
      <c r="C4712" s="114"/>
      <c r="D4712" s="114"/>
      <c r="E4712" s="114"/>
      <c r="F4712" s="114"/>
      <c r="G4712" s="115"/>
      <c r="H4712" s="86"/>
      <c r="I4712" s="86"/>
      <c r="J4712" s="86"/>
      <c r="K4712" s="116"/>
      <c r="L4712" s="117"/>
      <c r="M4712" s="118"/>
    </row>
    <row r="4713" spans="1:13" s="10" customFormat="1" thickBot="1">
      <c r="A4713" s="181"/>
      <c r="B4713" s="182"/>
      <c r="C4713" s="182"/>
      <c r="D4713" s="182"/>
      <c r="E4713" s="182"/>
      <c r="F4713" s="182"/>
      <c r="G4713" s="119"/>
      <c r="H4713" s="119"/>
      <c r="I4713" s="119"/>
      <c r="J4713" s="119"/>
      <c r="K4713" s="736"/>
      <c r="L4713" s="737"/>
      <c r="M4713" s="120"/>
    </row>
    <row r="4714" spans="1:13" s="10" customFormat="1" thickBot="1">
      <c r="A4714" s="756" t="s">
        <v>44</v>
      </c>
      <c r="B4714" s="750"/>
      <c r="C4714" s="750"/>
      <c r="D4714" s="750"/>
      <c r="E4714" s="750"/>
      <c r="F4714" s="750"/>
      <c r="G4714" s="750"/>
      <c r="H4714" s="750"/>
      <c r="I4714" s="750"/>
      <c r="J4714" s="750"/>
      <c r="K4714" s="750"/>
      <c r="L4714" s="751"/>
      <c r="M4714" s="174">
        <f>SUM(M4711:M4713)</f>
        <v>6000</v>
      </c>
    </row>
    <row r="4715" spans="1:13" s="27" customFormat="1" ht="12.75">
      <c r="A4715" s="63"/>
      <c r="B4715" s="64"/>
      <c r="C4715" s="64"/>
      <c r="D4715" s="64"/>
      <c r="E4715" s="64"/>
      <c r="F4715" s="64"/>
      <c r="G4715" s="64"/>
      <c r="H4715" s="64"/>
      <c r="I4715" s="64"/>
      <c r="J4715" s="64"/>
      <c r="K4715" s="64"/>
      <c r="L4715" s="64"/>
      <c r="M4715" s="65"/>
    </row>
    <row r="4716" spans="1:13" s="10" customFormat="1" thickBot="1">
      <c r="A4716" s="91" t="s">
        <v>54</v>
      </c>
      <c r="B4716" s="92"/>
      <c r="C4716" s="92"/>
      <c r="D4716" s="92"/>
      <c r="E4716" s="92"/>
      <c r="F4716" s="92"/>
      <c r="G4716" s="92"/>
      <c r="H4716" s="92"/>
      <c r="I4716" s="92"/>
      <c r="J4716" s="92"/>
      <c r="K4716" s="92"/>
      <c r="L4716" s="92"/>
      <c r="M4716" s="93"/>
    </row>
    <row r="4717" spans="1:13" s="10" customFormat="1" ht="31.5">
      <c r="A4717" s="757" t="s">
        <v>55</v>
      </c>
      <c r="B4717" s="758"/>
      <c r="C4717" s="758"/>
      <c r="D4717" s="758"/>
      <c r="E4717" s="758"/>
      <c r="F4717" s="758"/>
      <c r="G4717" s="758"/>
      <c r="H4717" s="106" t="s">
        <v>56</v>
      </c>
      <c r="I4717" s="108" t="s">
        <v>57</v>
      </c>
      <c r="J4717" s="107" t="s">
        <v>58</v>
      </c>
      <c r="K4717" s="759" t="s">
        <v>40</v>
      </c>
      <c r="L4717" s="760"/>
      <c r="M4717" s="122" t="s">
        <v>41</v>
      </c>
    </row>
    <row r="4718" spans="1:13" s="10" customFormat="1" ht="15.75">
      <c r="A4718" s="761" t="s">
        <v>59</v>
      </c>
      <c r="B4718" s="762"/>
      <c r="C4718" s="762"/>
      <c r="D4718" s="762"/>
      <c r="E4718" s="762"/>
      <c r="F4718" s="762"/>
      <c r="G4718" s="763"/>
      <c r="H4718" s="123">
        <v>38918.91891891892</v>
      </c>
      <c r="I4718" s="124">
        <v>1.85</v>
      </c>
      <c r="J4718" s="125">
        <f>+H4718*I4718</f>
        <v>72000</v>
      </c>
      <c r="K4718" s="764">
        <v>6.5</v>
      </c>
      <c r="L4718" s="765"/>
      <c r="M4718" s="126">
        <f>J4718/K4718</f>
        <v>11076.923076923076</v>
      </c>
    </row>
    <row r="4719" spans="1:13" s="10" customFormat="1" ht="15.75">
      <c r="A4719" s="761" t="s">
        <v>60</v>
      </c>
      <c r="B4719" s="762"/>
      <c r="C4719" s="762"/>
      <c r="D4719" s="762"/>
      <c r="E4719" s="762"/>
      <c r="F4719" s="762"/>
      <c r="G4719" s="763"/>
      <c r="H4719" s="123">
        <v>25945.945945945947</v>
      </c>
      <c r="I4719" s="124">
        <v>1.85</v>
      </c>
      <c r="J4719" s="125">
        <f>+H4719*I4719</f>
        <v>48000.000000000007</v>
      </c>
      <c r="K4719" s="764">
        <f>+K4718</f>
        <v>6.5</v>
      </c>
      <c r="L4719" s="765"/>
      <c r="M4719" s="126">
        <f>J4719/K4719</f>
        <v>7384.6153846153857</v>
      </c>
    </row>
    <row r="4720" spans="1:13" s="10" customFormat="1" thickBot="1">
      <c r="A4720" s="748"/>
      <c r="B4720" s="749"/>
      <c r="C4720" s="749"/>
      <c r="D4720" s="749"/>
      <c r="E4720" s="749"/>
      <c r="F4720" s="749"/>
      <c r="G4720" s="749"/>
      <c r="H4720" s="119"/>
      <c r="I4720" s="119"/>
      <c r="J4720" s="119"/>
      <c r="K4720" s="736"/>
      <c r="L4720" s="737"/>
      <c r="M4720" s="120"/>
    </row>
    <row r="4721" spans="1:13" s="10" customFormat="1" thickBot="1">
      <c r="A4721" s="724" t="s">
        <v>44</v>
      </c>
      <c r="B4721" s="725"/>
      <c r="C4721" s="725"/>
      <c r="D4721" s="725"/>
      <c r="E4721" s="725"/>
      <c r="F4721" s="725"/>
      <c r="G4721" s="725"/>
      <c r="H4721" s="750"/>
      <c r="I4721" s="750"/>
      <c r="J4721" s="750"/>
      <c r="K4721" s="750"/>
      <c r="L4721" s="751"/>
      <c r="M4721" s="174">
        <f>SUM(M4718:M4720)</f>
        <v>18461.538461538461</v>
      </c>
    </row>
    <row r="4722" spans="1:13" s="27" customFormat="1" ht="13.5" thickBot="1">
      <c r="A4722" s="63"/>
      <c r="B4722" s="64"/>
      <c r="C4722" s="64"/>
      <c r="D4722" s="64"/>
      <c r="E4722" s="64"/>
      <c r="F4722" s="64"/>
      <c r="G4722" s="64"/>
      <c r="H4722" s="64"/>
      <c r="I4722" s="64"/>
      <c r="J4722" s="64"/>
      <c r="K4722" s="64"/>
      <c r="L4722" s="64"/>
      <c r="M4722" s="65"/>
    </row>
    <row r="4723" spans="1:13" s="10" customFormat="1" thickBot="1">
      <c r="A4723" s="724" t="s">
        <v>61</v>
      </c>
      <c r="B4723" s="725"/>
      <c r="C4723" s="725"/>
      <c r="D4723" s="725"/>
      <c r="E4723" s="725"/>
      <c r="F4723" s="725"/>
      <c r="G4723" s="725"/>
      <c r="H4723" s="725"/>
      <c r="I4723" s="725"/>
      <c r="J4723" s="725"/>
      <c r="K4723" s="725"/>
      <c r="L4723" s="726"/>
      <c r="M4723" s="175">
        <f>ROUND((M4697+M4707+M4714+M4721),0)</f>
        <v>175596</v>
      </c>
    </row>
    <row r="4724" spans="1:13" s="27" customFormat="1" ht="12.75">
      <c r="A4724" s="63"/>
      <c r="B4724" s="64"/>
      <c r="C4724" s="64"/>
      <c r="D4724" s="64"/>
      <c r="E4724" s="64"/>
      <c r="F4724" s="64"/>
      <c r="G4724" s="64"/>
      <c r="H4724" s="64"/>
      <c r="I4724" s="64"/>
      <c r="J4724" s="64"/>
      <c r="K4724" s="64"/>
      <c r="L4724" s="64"/>
      <c r="M4724" s="65"/>
    </row>
    <row r="4725" spans="1:13" s="10" customFormat="1" thickBot="1">
      <c r="A4725" s="91" t="s">
        <v>62</v>
      </c>
      <c r="B4725" s="92"/>
      <c r="C4725" s="92"/>
      <c r="D4725" s="92"/>
      <c r="E4725" s="92"/>
      <c r="F4725" s="92"/>
      <c r="G4725" s="92"/>
      <c r="H4725" s="92"/>
      <c r="I4725" s="92"/>
      <c r="J4725" s="92"/>
      <c r="K4725" s="92"/>
      <c r="L4725" s="92"/>
      <c r="M4725" s="93"/>
    </row>
    <row r="4726" spans="1:13" s="10" customFormat="1" ht="15.75">
      <c r="A4726" s="752" t="s">
        <v>63</v>
      </c>
      <c r="B4726" s="753"/>
      <c r="C4726" s="753"/>
      <c r="D4726" s="753"/>
      <c r="E4726" s="753"/>
      <c r="F4726" s="753"/>
      <c r="G4726" s="753"/>
      <c r="H4726" s="183"/>
      <c r="I4726" s="184"/>
      <c r="J4726" s="128" t="s">
        <v>64</v>
      </c>
      <c r="K4726" s="754" t="s">
        <v>65</v>
      </c>
      <c r="L4726" s="755"/>
      <c r="M4726" s="129"/>
    </row>
    <row r="4727" spans="1:13" s="10" customFormat="1" ht="15.75">
      <c r="A4727" s="718" t="s">
        <v>66</v>
      </c>
      <c r="B4727" s="719"/>
      <c r="C4727" s="719"/>
      <c r="D4727" s="719"/>
      <c r="E4727" s="719"/>
      <c r="F4727" s="719"/>
      <c r="G4727" s="719"/>
      <c r="H4727" s="130"/>
      <c r="I4727" s="131"/>
      <c r="J4727" s="132">
        <v>0.25</v>
      </c>
      <c r="K4727" s="720">
        <f>M4723*J4727</f>
        <v>43899</v>
      </c>
      <c r="L4727" s="721"/>
      <c r="M4727" s="133"/>
    </row>
    <row r="4728" spans="1:13" s="10" customFormat="1" ht="15.75">
      <c r="A4728" s="134" t="s">
        <v>67</v>
      </c>
      <c r="B4728" s="135"/>
      <c r="C4728" s="135"/>
      <c r="D4728" s="135"/>
      <c r="E4728" s="135"/>
      <c r="F4728" s="135"/>
      <c r="G4728" s="135"/>
      <c r="H4728" s="130"/>
      <c r="I4728" s="131"/>
      <c r="J4728" s="132">
        <v>0</v>
      </c>
      <c r="K4728" s="720">
        <f>M4723*J4728</f>
        <v>0</v>
      </c>
      <c r="L4728" s="721"/>
      <c r="M4728" s="133"/>
    </row>
    <row r="4729" spans="1:13" s="10" customFormat="1" thickBot="1">
      <c r="A4729" s="136" t="s">
        <v>68</v>
      </c>
      <c r="B4729" s="137"/>
      <c r="C4729" s="137"/>
      <c r="D4729" s="137"/>
      <c r="E4729" s="137"/>
      <c r="F4729" s="137"/>
      <c r="G4729" s="137"/>
      <c r="H4729" s="138"/>
      <c r="I4729" s="139"/>
      <c r="J4729" s="140">
        <v>0.05</v>
      </c>
      <c r="K4729" s="722">
        <f>M4723*J4729</f>
        <v>8779.8000000000011</v>
      </c>
      <c r="L4729" s="723"/>
      <c r="M4729" s="133"/>
    </row>
    <row r="4730" spans="1:13" s="10" customFormat="1" thickBot="1">
      <c r="A4730" s="724" t="s">
        <v>44</v>
      </c>
      <c r="B4730" s="725"/>
      <c r="C4730" s="725"/>
      <c r="D4730" s="725"/>
      <c r="E4730" s="725"/>
      <c r="F4730" s="725"/>
      <c r="G4730" s="725"/>
      <c r="H4730" s="725"/>
      <c r="I4730" s="725"/>
      <c r="J4730" s="725"/>
      <c r="K4730" s="725"/>
      <c r="L4730" s="726"/>
      <c r="M4730" s="141">
        <f>K4727+K4728+K4729</f>
        <v>52678.8</v>
      </c>
    </row>
    <row r="4731" spans="1:13" s="27" customFormat="1" ht="13.5" thickBot="1">
      <c r="A4731" s="63"/>
      <c r="B4731" s="64"/>
      <c r="C4731" s="64"/>
      <c r="D4731" s="64"/>
      <c r="E4731" s="64"/>
      <c r="F4731" s="64"/>
      <c r="G4731" s="64"/>
      <c r="H4731" s="64"/>
      <c r="I4731" s="64"/>
      <c r="J4731" s="64"/>
      <c r="K4731" s="64"/>
      <c r="L4731" s="64"/>
      <c r="M4731" s="65"/>
    </row>
    <row r="4732" spans="1:13" s="10" customFormat="1" thickBot="1">
      <c r="A4732" s="724" t="s">
        <v>69</v>
      </c>
      <c r="B4732" s="725"/>
      <c r="C4732" s="725"/>
      <c r="D4732" s="725"/>
      <c r="E4732" s="725"/>
      <c r="F4732" s="725"/>
      <c r="G4732" s="725"/>
      <c r="H4732" s="725"/>
      <c r="I4732" s="725"/>
      <c r="J4732" s="725"/>
      <c r="K4732" s="725"/>
      <c r="L4732" s="726"/>
      <c r="M4732" s="142">
        <f>M4723+M4730</f>
        <v>228274.8</v>
      </c>
    </row>
    <row r="4733" spans="1:13" s="10" customFormat="1" ht="15.75">
      <c r="A4733" s="143"/>
      <c r="B4733" s="144"/>
      <c r="C4733" s="144"/>
      <c r="D4733" s="144"/>
      <c r="E4733" s="144"/>
      <c r="F4733" s="144"/>
      <c r="G4733" s="144"/>
      <c r="H4733" s="144"/>
      <c r="I4733" s="144"/>
      <c r="J4733" s="144"/>
      <c r="K4733" s="144"/>
      <c r="L4733" s="144"/>
      <c r="M4733" s="145"/>
    </row>
    <row r="4734" spans="1:13" s="10" customFormat="1" ht="15.75">
      <c r="A4734" s="146"/>
      <c r="B4734" s="35"/>
      <c r="C4734" s="35"/>
      <c r="D4734" s="35"/>
      <c r="E4734" s="35"/>
      <c r="F4734" s="35"/>
      <c r="G4734" s="35"/>
      <c r="H4734" s="35"/>
      <c r="I4734" s="35"/>
      <c r="J4734" s="35"/>
      <c r="K4734" s="35"/>
      <c r="L4734" s="35"/>
      <c r="M4734" s="37"/>
    </row>
    <row r="4735" spans="1:13" s="10" customFormat="1" ht="15.75">
      <c r="A4735" s="146"/>
      <c r="B4735" s="35"/>
      <c r="C4735" s="35"/>
      <c r="D4735" s="46" t="s">
        <v>70</v>
      </c>
      <c r="E4735" s="46"/>
      <c r="F4735" s="46"/>
      <c r="G4735" s="46"/>
      <c r="H4735" s="46"/>
      <c r="I4735" s="46"/>
      <c r="J4735" s="35"/>
      <c r="K4735" s="35"/>
      <c r="L4735" s="35"/>
      <c r="M4735" s="37"/>
    </row>
    <row r="4736" spans="1:13" s="10" customFormat="1" ht="15.75">
      <c r="A4736" s="146"/>
      <c r="B4736" s="35"/>
      <c r="C4736" s="35"/>
      <c r="D4736" s="35" t="s">
        <v>71</v>
      </c>
      <c r="E4736" s="35"/>
      <c r="F4736" s="35"/>
      <c r="G4736" s="35"/>
      <c r="H4736" s="35"/>
      <c r="I4736" s="35"/>
      <c r="J4736" s="35"/>
      <c r="K4736" s="35"/>
      <c r="L4736" s="35"/>
      <c r="M4736" s="37"/>
    </row>
    <row r="4737" spans="1:13" s="10" customFormat="1" ht="15.75">
      <c r="A4737" s="146"/>
      <c r="B4737" s="35"/>
      <c r="C4737" s="35"/>
      <c r="D4737" s="35" t="s">
        <v>72</v>
      </c>
      <c r="E4737" s="35"/>
      <c r="F4737" s="35"/>
      <c r="G4737" s="35"/>
      <c r="H4737" s="35"/>
      <c r="I4737" s="35"/>
      <c r="J4737" s="35"/>
      <c r="K4737" s="35"/>
      <c r="L4737" s="35"/>
      <c r="M4737" s="37"/>
    </row>
    <row r="4738" spans="1:13" s="10" customFormat="1" ht="15.75">
      <c r="A4738" s="146"/>
      <c r="B4738" s="35"/>
      <c r="C4738" s="35"/>
      <c r="D4738" s="35" t="s">
        <v>73</v>
      </c>
      <c r="E4738" s="35"/>
      <c r="F4738" s="35"/>
      <c r="G4738" s="35"/>
      <c r="H4738" s="35"/>
      <c r="I4738" s="35"/>
      <c r="J4738" s="35"/>
      <c r="K4738" s="35"/>
      <c r="L4738" s="35"/>
      <c r="M4738" s="37"/>
    </row>
    <row r="4739" spans="1:13" s="27" customFormat="1" ht="13.5" thickBot="1">
      <c r="A4739" s="147"/>
      <c r="B4739" s="148"/>
      <c r="C4739" s="148"/>
      <c r="D4739" s="148"/>
      <c r="E4739" s="148" t="s">
        <v>74</v>
      </c>
      <c r="F4739" s="148"/>
      <c r="G4739" s="148"/>
      <c r="H4739" s="148"/>
      <c r="I4739" s="148"/>
      <c r="J4739" s="148"/>
      <c r="K4739" s="148"/>
      <c r="L4739" s="148"/>
      <c r="M4739" s="149"/>
    </row>
    <row r="4740" spans="1:13" s="10" customFormat="1" ht="15.75">
      <c r="A4740" s="150" t="s">
        <v>75</v>
      </c>
      <c r="B4740" s="151"/>
      <c r="C4740" s="151"/>
      <c r="D4740" s="151"/>
      <c r="E4740" s="151"/>
      <c r="F4740" s="151"/>
      <c r="G4740" s="151"/>
      <c r="H4740" s="151"/>
      <c r="I4740" s="151"/>
      <c r="J4740" s="151"/>
      <c r="K4740" s="151"/>
      <c r="L4740" s="151"/>
      <c r="M4740" s="152"/>
    </row>
    <row r="4741" spans="1:13" s="10" customFormat="1" ht="15.75">
      <c r="A4741" s="153"/>
      <c r="B4741" s="154"/>
      <c r="C4741" s="154"/>
      <c r="D4741" s="154"/>
      <c r="E4741" s="154"/>
      <c r="F4741" s="154"/>
      <c r="G4741" s="154"/>
      <c r="H4741" s="154"/>
      <c r="I4741" s="154"/>
      <c r="J4741" s="154"/>
      <c r="K4741" s="154"/>
      <c r="L4741" s="154"/>
      <c r="M4741" s="155"/>
    </row>
    <row r="4742" spans="1:13" s="10" customFormat="1" ht="15.75">
      <c r="A4742" s="153"/>
      <c r="B4742" s="154"/>
      <c r="C4742" s="154"/>
      <c r="D4742" s="154"/>
      <c r="E4742" s="154"/>
      <c r="F4742" s="154"/>
      <c r="G4742" s="154"/>
      <c r="H4742" s="154"/>
      <c r="I4742" s="154"/>
      <c r="J4742" s="154"/>
      <c r="K4742" s="154"/>
      <c r="L4742" s="154"/>
      <c r="M4742" s="155"/>
    </row>
    <row r="4743" spans="1:13" s="10" customFormat="1" ht="15.75">
      <c r="A4743" s="153"/>
      <c r="B4743" s="154"/>
      <c r="C4743" s="154"/>
      <c r="D4743" s="154"/>
      <c r="E4743" s="154"/>
      <c r="F4743" s="154"/>
      <c r="G4743" s="154"/>
      <c r="H4743" s="154"/>
      <c r="I4743" s="154"/>
      <c r="J4743" s="154"/>
      <c r="K4743" s="154"/>
      <c r="L4743" s="154"/>
      <c r="M4743" s="155"/>
    </row>
    <row r="4744" spans="1:13" s="10" customFormat="1" thickBot="1">
      <c r="A4744" s="156"/>
      <c r="B4744" s="157"/>
      <c r="C4744" s="157"/>
      <c r="D4744" s="157"/>
      <c r="E4744" s="157"/>
      <c r="F4744" s="157"/>
      <c r="G4744" s="157"/>
      <c r="H4744" s="157"/>
      <c r="I4744" s="157"/>
      <c r="J4744" s="157"/>
      <c r="K4744" s="157"/>
      <c r="L4744" s="157"/>
      <c r="M4744" s="158"/>
    </row>
    <row r="4745" spans="1:13" s="27" customFormat="1" ht="12.75">
      <c r="A4745" s="147"/>
      <c r="B4745" s="148"/>
      <c r="C4745" s="148"/>
      <c r="D4745" s="148"/>
      <c r="E4745" s="148"/>
      <c r="F4745" s="148"/>
      <c r="G4745" s="148"/>
      <c r="H4745" s="148"/>
      <c r="I4745" s="148"/>
      <c r="J4745" s="148"/>
      <c r="K4745" s="148"/>
      <c r="L4745" s="148"/>
      <c r="M4745" s="149"/>
    </row>
    <row r="4746" spans="1:13" s="10" customFormat="1" ht="15.75">
      <c r="A4746" s="159" t="s">
        <v>76</v>
      </c>
      <c r="B4746" s="55"/>
      <c r="C4746" s="55"/>
      <c r="D4746" s="55"/>
      <c r="E4746" s="55"/>
      <c r="F4746" s="55"/>
      <c r="G4746" s="55"/>
      <c r="H4746" s="55"/>
      <c r="I4746" s="55"/>
      <c r="J4746" s="55"/>
      <c r="K4746" s="55"/>
      <c r="L4746" s="55"/>
      <c r="M4746" s="58"/>
    </row>
    <row r="4747" spans="1:13" s="10" customFormat="1" ht="15.75">
      <c r="A4747" s="708" t="s">
        <v>77</v>
      </c>
      <c r="B4747" s="709"/>
      <c r="C4747" s="709"/>
      <c r="D4747" s="709"/>
      <c r="E4747" s="709"/>
      <c r="F4747" s="709"/>
      <c r="G4747" s="709"/>
      <c r="H4747" s="709"/>
      <c r="I4747" s="709"/>
      <c r="J4747" s="709"/>
      <c r="K4747" s="709"/>
      <c r="L4747" s="709"/>
      <c r="M4747" s="710"/>
    </row>
    <row r="4748" spans="1:13" s="10" customFormat="1" ht="15.75">
      <c r="A4748" s="708"/>
      <c r="B4748" s="709"/>
      <c r="C4748" s="709"/>
      <c r="D4748" s="709"/>
      <c r="E4748" s="709"/>
      <c r="F4748" s="709"/>
      <c r="G4748" s="709"/>
      <c r="H4748" s="709"/>
      <c r="I4748" s="709"/>
      <c r="J4748" s="709"/>
      <c r="K4748" s="709"/>
      <c r="L4748" s="709"/>
      <c r="M4748" s="710"/>
    </row>
    <row r="4749" spans="1:13" s="10" customFormat="1" ht="15.75">
      <c r="A4749" s="711" t="s">
        <v>78</v>
      </c>
      <c r="B4749" s="712"/>
      <c r="C4749" s="712"/>
      <c r="D4749" s="712"/>
      <c r="E4749" s="712"/>
      <c r="F4749" s="712"/>
      <c r="G4749" s="712"/>
      <c r="H4749" s="712"/>
      <c r="I4749" s="712"/>
      <c r="J4749" s="712"/>
      <c r="K4749" s="712"/>
      <c r="L4749" s="712"/>
      <c r="M4749" s="713"/>
    </row>
    <row r="4750" spans="1:13" s="10" customFormat="1" ht="15.75">
      <c r="A4750" s="711"/>
      <c r="B4750" s="712"/>
      <c r="C4750" s="712"/>
      <c r="D4750" s="712"/>
      <c r="E4750" s="712"/>
      <c r="F4750" s="712"/>
      <c r="G4750" s="712"/>
      <c r="H4750" s="712"/>
      <c r="I4750" s="712"/>
      <c r="J4750" s="712"/>
      <c r="K4750" s="712"/>
      <c r="L4750" s="712"/>
      <c r="M4750" s="713"/>
    </row>
    <row r="4751" spans="1:13" s="10" customFormat="1" ht="15.75">
      <c r="A4751" s="178"/>
      <c r="B4751" s="179"/>
      <c r="C4751" s="179"/>
      <c r="D4751" s="179"/>
      <c r="E4751" s="179"/>
      <c r="F4751" s="179"/>
      <c r="G4751" s="179"/>
      <c r="H4751" s="179"/>
      <c r="I4751" s="179"/>
      <c r="J4751" s="179"/>
      <c r="K4751" s="179"/>
      <c r="L4751" s="179"/>
      <c r="M4751" s="180"/>
    </row>
    <row r="4752" spans="1:13" s="10" customFormat="1" ht="15.75">
      <c r="A4752" s="159"/>
      <c r="B4752" s="55"/>
      <c r="C4752" s="55"/>
      <c r="D4752" s="55"/>
      <c r="E4752" s="55"/>
      <c r="F4752" s="55"/>
      <c r="G4752" s="55"/>
      <c r="H4752" s="55"/>
      <c r="I4752" s="55"/>
      <c r="J4752" s="55"/>
      <c r="K4752" s="55"/>
      <c r="L4752" s="55"/>
      <c r="M4752" s="58"/>
    </row>
    <row r="4753" spans="1:13" s="10" customFormat="1" ht="15.75">
      <c r="A4753" s="146"/>
      <c r="B4753" s="35"/>
      <c r="C4753" s="35"/>
      <c r="D4753" s="35" t="s">
        <v>70</v>
      </c>
      <c r="E4753" s="46"/>
      <c r="F4753" s="46"/>
      <c r="G4753" s="35"/>
      <c r="H4753" s="35"/>
      <c r="I4753" s="35"/>
      <c r="J4753" s="35"/>
      <c r="K4753" s="35"/>
      <c r="L4753" s="35"/>
      <c r="M4753" s="37"/>
    </row>
    <row r="4754" spans="1:13" s="10" customFormat="1" ht="15.75">
      <c r="A4754" s="146"/>
      <c r="B4754" s="35"/>
      <c r="C4754" s="35"/>
      <c r="D4754" s="160" t="s">
        <v>71</v>
      </c>
      <c r="E4754" s="35"/>
      <c r="F4754" s="35"/>
      <c r="G4754" s="160"/>
      <c r="H4754" s="160"/>
      <c r="I4754" s="160"/>
      <c r="J4754" s="35"/>
      <c r="K4754" s="35"/>
      <c r="L4754" s="35"/>
      <c r="M4754" s="37"/>
    </row>
    <row r="4755" spans="1:13" s="10" customFormat="1" ht="15.75">
      <c r="A4755" s="146"/>
      <c r="B4755" s="35"/>
      <c r="C4755" s="35"/>
      <c r="D4755" s="161" t="s">
        <v>79</v>
      </c>
      <c r="E4755" s="35"/>
      <c r="F4755" s="35"/>
      <c r="G4755" s="161"/>
      <c r="H4755" s="161"/>
      <c r="I4755" s="161"/>
      <c r="J4755" s="35"/>
      <c r="K4755" s="35"/>
      <c r="L4755" s="35"/>
      <c r="M4755" s="37"/>
    </row>
    <row r="4756" spans="1:13" s="10" customFormat="1" ht="15.75">
      <c r="A4756" s="162"/>
      <c r="B4756" s="55"/>
      <c r="C4756" s="55"/>
      <c r="D4756" s="35" t="s">
        <v>73</v>
      </c>
      <c r="E4756" s="35"/>
      <c r="F4756" s="35"/>
      <c r="G4756" s="35"/>
      <c r="H4756" s="35"/>
      <c r="I4756" s="35"/>
      <c r="J4756" s="55"/>
      <c r="K4756" s="55"/>
      <c r="L4756" s="55"/>
      <c r="M4756" s="58"/>
    </row>
    <row r="4757" spans="1:13" s="27" customFormat="1" ht="12.75">
      <c r="A4757" s="163"/>
      <c r="B4757" s="50"/>
      <c r="C4757" s="50"/>
      <c r="D4757" s="50"/>
      <c r="E4757" s="148"/>
      <c r="F4757" s="148"/>
      <c r="G4757" s="148"/>
      <c r="H4757" s="148"/>
      <c r="I4757" s="148"/>
      <c r="J4757" s="50"/>
      <c r="K4757" s="50"/>
      <c r="L4757" s="50"/>
      <c r="M4757" s="51"/>
    </row>
    <row r="4758" spans="1:13" s="167" customFormat="1" ht="12.75">
      <c r="A4758" s="164" t="s">
        <v>80</v>
      </c>
      <c r="B4758" s="165"/>
      <c r="C4758" s="165"/>
      <c r="D4758" s="166"/>
      <c r="E4758" s="166"/>
      <c r="F4758" s="166"/>
      <c r="G4758" s="166"/>
      <c r="H4758" s="166"/>
      <c r="I4758" s="714"/>
      <c r="J4758" s="714"/>
      <c r="K4758" s="714"/>
      <c r="L4758" s="714"/>
      <c r="M4758" s="715"/>
    </row>
    <row r="4759" spans="1:13" s="167" customFormat="1" ht="13.5" thickBot="1">
      <c r="A4759" s="168" t="s">
        <v>81</v>
      </c>
      <c r="B4759" s="169"/>
      <c r="C4759" s="169"/>
      <c r="D4759" s="170"/>
      <c r="E4759" s="170"/>
      <c r="F4759" s="170"/>
      <c r="G4759" s="170"/>
      <c r="H4759" s="170"/>
      <c r="I4759" s="716"/>
      <c r="J4759" s="716"/>
      <c r="K4759" s="716"/>
      <c r="L4759" s="716"/>
      <c r="M4759" s="717"/>
    </row>
    <row r="4760" spans="1:13">
      <c r="A4760" s="803"/>
      <c r="B4760" s="804"/>
      <c r="C4760" s="809"/>
      <c r="D4760" s="809"/>
      <c r="E4760" s="809"/>
      <c r="F4760" s="809"/>
      <c r="G4760" s="809"/>
      <c r="H4760" s="809"/>
      <c r="I4760" s="810"/>
      <c r="J4760" s="811" t="s">
        <v>7</v>
      </c>
      <c r="K4760" s="813"/>
      <c r="L4760" s="814"/>
      <c r="M4760" s="815"/>
    </row>
    <row r="4761" spans="1:13">
      <c r="A4761" s="805"/>
      <c r="B4761" s="806"/>
      <c r="C4761" s="819" t="s">
        <v>8</v>
      </c>
      <c r="D4761" s="819"/>
      <c r="E4761" s="819"/>
      <c r="F4761" s="819"/>
      <c r="G4761" s="819"/>
      <c r="H4761" s="819"/>
      <c r="I4761" s="820"/>
      <c r="J4761" s="812"/>
      <c r="K4761" s="816"/>
      <c r="L4761" s="817"/>
      <c r="M4761" s="818"/>
    </row>
    <row r="4762" spans="1:13">
      <c r="A4762" s="805"/>
      <c r="B4762" s="806"/>
      <c r="C4762" s="819" t="s">
        <v>0</v>
      </c>
      <c r="D4762" s="819"/>
      <c r="E4762" s="819"/>
      <c r="F4762" s="819"/>
      <c r="G4762" s="819"/>
      <c r="H4762" s="819"/>
      <c r="I4762" s="820"/>
      <c r="J4762" s="821" t="s">
        <v>9</v>
      </c>
      <c r="K4762" s="833"/>
      <c r="L4762" s="834"/>
      <c r="M4762" s="835"/>
    </row>
    <row r="4763" spans="1:13">
      <c r="A4763" s="805"/>
      <c r="B4763" s="806"/>
      <c r="C4763" s="819" t="s">
        <v>10</v>
      </c>
      <c r="D4763" s="819"/>
      <c r="E4763" s="819"/>
      <c r="F4763" s="819"/>
      <c r="G4763" s="819"/>
      <c r="H4763" s="819"/>
      <c r="I4763" s="820"/>
      <c r="J4763" s="822"/>
      <c r="K4763" s="836"/>
      <c r="L4763" s="837"/>
      <c r="M4763" s="838"/>
    </row>
    <row r="4764" spans="1:13">
      <c r="A4764" s="805"/>
      <c r="B4764" s="806"/>
      <c r="C4764" s="819" t="s">
        <v>11</v>
      </c>
      <c r="D4764" s="819"/>
      <c r="E4764" s="819"/>
      <c r="F4764" s="819"/>
      <c r="G4764" s="819"/>
      <c r="H4764" s="819"/>
      <c r="I4764" s="820"/>
      <c r="J4764" s="821" t="s">
        <v>12</v>
      </c>
      <c r="K4764" s="840"/>
      <c r="L4764" s="840" t="s">
        <v>13</v>
      </c>
      <c r="M4764" s="842"/>
    </row>
    <row r="4765" spans="1:13" ht="17.25" thickBot="1">
      <c r="A4765" s="807"/>
      <c r="B4765" s="808"/>
      <c r="C4765" s="2"/>
      <c r="D4765" s="2"/>
      <c r="E4765" s="2"/>
      <c r="F4765" s="2"/>
      <c r="G4765" s="2"/>
      <c r="H4765" s="2"/>
      <c r="I4765" s="3"/>
      <c r="J4765" s="839"/>
      <c r="K4765" s="841"/>
      <c r="L4765" s="841"/>
      <c r="M4765" s="843"/>
    </row>
    <row r="4766" spans="1:13" s="10" customFormat="1" ht="15.75">
      <c r="A4766" s="4"/>
      <c r="B4766" s="5"/>
      <c r="C4766" s="5"/>
      <c r="D4766" s="5"/>
      <c r="E4766" s="5"/>
      <c r="F4766" s="5"/>
      <c r="G4766" s="6"/>
      <c r="H4766" s="5"/>
      <c r="I4766" s="5"/>
      <c r="J4766" s="7" t="s">
        <v>14</v>
      </c>
      <c r="K4766" s="8"/>
      <c r="L4766" s="8"/>
      <c r="M4766" s="9"/>
    </row>
    <row r="4767" spans="1:13" s="10" customFormat="1" ht="15.75">
      <c r="A4767" s="11"/>
      <c r="B4767" s="12"/>
      <c r="C4767" s="12"/>
      <c r="D4767" s="12"/>
      <c r="E4767" s="12"/>
      <c r="F4767" s="12"/>
      <c r="G4767" s="13"/>
      <c r="H4767" s="12"/>
      <c r="I4767" s="12"/>
      <c r="J4767" s="14"/>
      <c r="K4767" s="15" t="s">
        <v>15</v>
      </c>
      <c r="L4767" s="15" t="s">
        <v>16</v>
      </c>
      <c r="M4767" s="16" t="s">
        <v>17</v>
      </c>
    </row>
    <row r="4768" spans="1:13" s="10" customFormat="1" ht="15.75">
      <c r="A4768" s="823" t="s">
        <v>18</v>
      </c>
      <c r="B4768" s="824"/>
      <c r="C4768" s="824"/>
      <c r="D4768" s="824"/>
      <c r="E4768" s="12" t="s">
        <v>19</v>
      </c>
      <c r="F4768" s="12"/>
      <c r="G4768" s="17"/>
      <c r="H4768" s="825" t="s">
        <v>20</v>
      </c>
      <c r="I4768" s="825"/>
      <c r="J4768" s="18" t="s">
        <v>19</v>
      </c>
      <c r="K4768" s="15"/>
      <c r="L4768" s="15"/>
      <c r="M4768" s="16"/>
    </row>
    <row r="4769" spans="1:13" s="10" customFormat="1" ht="15.75">
      <c r="A4769" s="19" t="s">
        <v>21</v>
      </c>
      <c r="B4769" s="20"/>
      <c r="C4769" s="826"/>
      <c r="D4769" s="826"/>
      <c r="E4769" s="187"/>
      <c r="F4769" s="21"/>
      <c r="G4769" s="20"/>
      <c r="H4769" s="17"/>
      <c r="I4769" s="22" t="s">
        <v>22</v>
      </c>
      <c r="J4769" s="23"/>
      <c r="K4769" s="187"/>
      <c r="L4769" s="187"/>
      <c r="M4769" s="24"/>
    </row>
    <row r="4770" spans="1:13" s="27" customFormat="1" ht="13.5" thickBot="1">
      <c r="A4770" s="25"/>
      <c r="B4770" s="26"/>
      <c r="C4770" s="188"/>
      <c r="D4770" s="188"/>
      <c r="E4770" s="188"/>
      <c r="F4770" s="188"/>
      <c r="G4770" s="26"/>
      <c r="H4770" s="188"/>
      <c r="I4770" s="26"/>
      <c r="J4770" s="188"/>
      <c r="K4770" s="827"/>
      <c r="L4770" s="827"/>
      <c r="M4770" s="828"/>
    </row>
    <row r="4771" spans="1:13" s="27" customFormat="1" ht="12.75">
      <c r="A4771" s="28"/>
      <c r="B4771" s="29"/>
      <c r="C4771" s="29"/>
      <c r="D4771" s="29"/>
      <c r="E4771" s="29"/>
      <c r="F4771" s="29"/>
      <c r="G4771" s="29"/>
      <c r="H4771" s="29"/>
      <c r="I4771" s="29"/>
      <c r="J4771" s="29"/>
      <c r="K4771" s="29"/>
      <c r="L4771" s="29"/>
      <c r="M4771" s="30"/>
    </row>
    <row r="4772" spans="1:13" s="10" customFormat="1" ht="15.75">
      <c r="A4772" s="31" t="s">
        <v>23</v>
      </c>
      <c r="B4772" s="32"/>
      <c r="C4772" s="33" t="s">
        <v>13</v>
      </c>
      <c r="D4772" s="34"/>
      <c r="E4772" s="35"/>
      <c r="F4772" s="35"/>
      <c r="G4772" s="36"/>
      <c r="H4772" s="36"/>
      <c r="I4772" s="36"/>
      <c r="J4772" s="36"/>
      <c r="K4772" s="36"/>
      <c r="L4772" s="36"/>
      <c r="M4772" s="37"/>
    </row>
    <row r="4773" spans="1:13" s="10" customFormat="1" ht="15.75">
      <c r="A4773" s="38" t="s">
        <v>24</v>
      </c>
      <c r="B4773" s="39"/>
      <c r="C4773" s="829" t="e">
        <f>+C4672</f>
        <v>#REF!</v>
      </c>
      <c r="D4773" s="829"/>
      <c r="E4773" s="829"/>
      <c r="F4773" s="829"/>
      <c r="G4773" s="829"/>
      <c r="H4773" s="829"/>
      <c r="I4773" s="829"/>
      <c r="J4773" s="829"/>
      <c r="K4773" s="829"/>
      <c r="L4773" s="829"/>
      <c r="M4773" s="830"/>
    </row>
    <row r="4774" spans="1:13" s="10" customFormat="1" ht="15.75">
      <c r="A4774" s="38"/>
      <c r="B4774" s="39"/>
      <c r="C4774" s="829"/>
      <c r="D4774" s="829"/>
      <c r="E4774" s="829"/>
      <c r="F4774" s="829"/>
      <c r="G4774" s="829"/>
      <c r="H4774" s="829"/>
      <c r="I4774" s="829"/>
      <c r="J4774" s="829"/>
      <c r="K4774" s="829"/>
      <c r="L4774" s="829"/>
      <c r="M4774" s="830"/>
    </row>
    <row r="4775" spans="1:13" s="27" customFormat="1" ht="12.75">
      <c r="A4775" s="40"/>
      <c r="B4775" s="41"/>
      <c r="C4775" s="42"/>
      <c r="D4775" s="42"/>
      <c r="E4775" s="42"/>
      <c r="F4775" s="42"/>
      <c r="G4775" s="42"/>
      <c r="H4775" s="42"/>
      <c r="I4775" s="42"/>
      <c r="J4775" s="42"/>
      <c r="K4775" s="42"/>
      <c r="L4775" s="42"/>
      <c r="M4775" s="43"/>
    </row>
    <row r="4776" spans="1:13" s="10" customFormat="1" ht="15.75">
      <c r="A4776" s="38" t="s">
        <v>25</v>
      </c>
      <c r="B4776" s="44"/>
      <c r="C4776" s="45"/>
      <c r="D4776" s="45"/>
      <c r="E4776" s="45"/>
      <c r="F4776" s="45"/>
      <c r="G4776" s="45"/>
      <c r="H4776" s="46"/>
      <c r="I4776" s="33" t="s">
        <v>26</v>
      </c>
      <c r="J4776" s="45"/>
      <c r="K4776" s="45"/>
      <c r="L4776" s="45"/>
      <c r="M4776" s="47"/>
    </row>
    <row r="4777" spans="1:13" s="27" customFormat="1" ht="12.75">
      <c r="A4777" s="40"/>
      <c r="B4777" s="41"/>
      <c r="C4777" s="42"/>
      <c r="D4777" s="42"/>
      <c r="E4777" s="42"/>
      <c r="F4777" s="42"/>
      <c r="G4777" s="42"/>
      <c r="H4777" s="42"/>
      <c r="I4777" s="42"/>
      <c r="J4777" s="42"/>
      <c r="K4777" s="42"/>
      <c r="L4777" s="42"/>
      <c r="M4777" s="43"/>
    </row>
    <row r="4778" spans="1:13" s="10" customFormat="1" ht="15.75">
      <c r="A4778" s="38" t="s">
        <v>27</v>
      </c>
      <c r="B4778" s="44"/>
      <c r="C4778" s="48"/>
      <c r="D4778" s="48"/>
      <c r="E4778" s="48"/>
      <c r="F4778" s="48"/>
      <c r="G4778" s="48"/>
      <c r="H4778" s="48"/>
      <c r="I4778" s="48"/>
      <c r="J4778" s="48"/>
      <c r="K4778" s="48"/>
      <c r="L4778" s="48"/>
      <c r="M4778" s="49"/>
    </row>
    <row r="4779" spans="1:13" s="27" customFormat="1" ht="12.75">
      <c r="A4779" s="40"/>
      <c r="B4779" s="41"/>
      <c r="C4779" s="50"/>
      <c r="D4779" s="50"/>
      <c r="E4779" s="50"/>
      <c r="F4779" s="50"/>
      <c r="G4779" s="50"/>
      <c r="H4779" s="50"/>
      <c r="I4779" s="50"/>
      <c r="J4779" s="50"/>
      <c r="K4779" s="50"/>
      <c r="L4779" s="50"/>
      <c r="M4779" s="51"/>
    </row>
    <row r="4780" spans="1:13" s="10" customFormat="1" ht="15.75">
      <c r="A4780" s="38" t="s">
        <v>28</v>
      </c>
      <c r="B4780" s="44"/>
      <c r="C4780" s="48"/>
      <c r="D4780" s="48"/>
      <c r="E4780" s="48"/>
      <c r="F4780" s="48"/>
      <c r="G4780" s="48"/>
      <c r="H4780" s="48"/>
      <c r="I4780" s="48"/>
      <c r="J4780" s="52" t="s">
        <v>29</v>
      </c>
      <c r="K4780" s="53"/>
      <c r="L4780" s="52" t="s">
        <v>13</v>
      </c>
      <c r="M4780" s="54"/>
    </row>
    <row r="4781" spans="1:13" s="27" customFormat="1" ht="12.75">
      <c r="A4781" s="40"/>
      <c r="B4781" s="41"/>
      <c r="C4781" s="50"/>
      <c r="D4781" s="50"/>
      <c r="E4781" s="50"/>
      <c r="F4781" s="50"/>
      <c r="G4781" s="50"/>
      <c r="H4781" s="50"/>
      <c r="I4781" s="50"/>
      <c r="J4781" s="50"/>
      <c r="K4781" s="50"/>
      <c r="L4781" s="50"/>
      <c r="M4781" s="51"/>
    </row>
    <row r="4782" spans="1:13" s="10" customFormat="1" ht="15.75">
      <c r="A4782" s="38" t="s">
        <v>30</v>
      </c>
      <c r="B4782" s="39"/>
      <c r="C4782" s="55"/>
      <c r="D4782" s="55"/>
      <c r="E4782" s="56"/>
      <c r="F4782" s="57"/>
      <c r="G4782" s="46"/>
      <c r="H4782" s="48"/>
      <c r="I4782" s="48"/>
      <c r="J4782" s="35"/>
      <c r="K4782" s="55"/>
      <c r="L4782" s="55"/>
      <c r="M4782" s="58"/>
    </row>
    <row r="4783" spans="1:13" s="10" customFormat="1" ht="15.75">
      <c r="A4783" s="59"/>
      <c r="B4783" s="60"/>
      <c r="C4783" s="189"/>
      <c r="D4783" s="189"/>
      <c r="E4783" s="831" t="s">
        <v>31</v>
      </c>
      <c r="F4783" s="832"/>
      <c r="G4783" s="832"/>
      <c r="H4783" s="189" t="s">
        <v>16</v>
      </c>
      <c r="I4783" s="189" t="s">
        <v>17</v>
      </c>
      <c r="J4783" s="61"/>
      <c r="K4783" s="189"/>
      <c r="L4783" s="189"/>
      <c r="M4783" s="62"/>
    </row>
    <row r="4784" spans="1:13" s="10" customFormat="1" ht="15.75">
      <c r="A4784" s="786" t="s">
        <v>32</v>
      </c>
      <c r="B4784" s="787"/>
      <c r="C4784" s="787"/>
      <c r="D4784" s="787"/>
      <c r="E4784" s="787"/>
      <c r="F4784" s="787"/>
      <c r="G4784" s="787"/>
      <c r="H4784" s="787"/>
      <c r="I4784" s="787"/>
      <c r="J4784" s="787"/>
      <c r="K4784" s="787"/>
      <c r="L4784" s="787"/>
      <c r="M4784" s="788"/>
    </row>
    <row r="4785" spans="1:13" s="27" customFormat="1" ht="13.5" thickBot="1">
      <c r="A4785" s="63"/>
      <c r="B4785" s="64"/>
      <c r="C4785" s="64"/>
      <c r="D4785" s="64"/>
      <c r="E4785" s="64"/>
      <c r="F4785" s="64"/>
      <c r="G4785" s="64"/>
      <c r="H4785" s="64"/>
      <c r="I4785" s="64"/>
      <c r="J4785" s="64"/>
      <c r="K4785" s="64"/>
      <c r="L4785" s="64"/>
      <c r="M4785" s="65"/>
    </row>
    <row r="4786" spans="1:13" s="10" customFormat="1" ht="32.25" thickBot="1">
      <c r="A4786" s="66" t="s">
        <v>1</v>
      </c>
      <c r="B4786" s="789" t="s">
        <v>33</v>
      </c>
      <c r="C4786" s="790"/>
      <c r="D4786" s="790"/>
      <c r="E4786" s="790"/>
      <c r="F4786" s="790"/>
      <c r="G4786" s="790"/>
      <c r="H4786" s="790"/>
      <c r="I4786" s="67"/>
      <c r="J4786" s="68" t="s">
        <v>34</v>
      </c>
      <c r="K4786" s="791" t="s">
        <v>35</v>
      </c>
      <c r="L4786" s="792"/>
      <c r="M4786" s="66" t="s">
        <v>36</v>
      </c>
    </row>
    <row r="4787" spans="1:13" s="10" customFormat="1" ht="33" customHeight="1" thickBot="1">
      <c r="A4787" s="69"/>
      <c r="B4787" s="793" t="e">
        <f>+#REF!</f>
        <v>#REF!</v>
      </c>
      <c r="C4787" s="794"/>
      <c r="D4787" s="794"/>
      <c r="E4787" s="794"/>
      <c r="F4787" s="794"/>
      <c r="G4787" s="794"/>
      <c r="H4787" s="794"/>
      <c r="I4787" s="795"/>
      <c r="J4787" s="70"/>
      <c r="K4787" s="796" t="s">
        <v>4</v>
      </c>
      <c r="L4787" s="797"/>
      <c r="M4787" s="71" t="e">
        <f>+#REF!</f>
        <v>#REF!</v>
      </c>
    </row>
    <row r="4788" spans="1:13" s="10" customFormat="1" ht="15.75">
      <c r="A4788" s="72"/>
      <c r="B4788" s="73"/>
      <c r="C4788" s="73"/>
      <c r="D4788" s="73"/>
      <c r="E4788" s="73"/>
      <c r="F4788" s="73"/>
      <c r="G4788" s="73"/>
      <c r="H4788" s="73"/>
      <c r="I4788" s="73"/>
      <c r="J4788" s="73"/>
      <c r="K4788" s="73"/>
      <c r="L4788" s="73"/>
      <c r="M4788" s="74"/>
    </row>
    <row r="4789" spans="1:13" s="10" customFormat="1" thickBot="1">
      <c r="A4789" s="75" t="s">
        <v>37</v>
      </c>
      <c r="B4789" s="76"/>
      <c r="C4789" s="76"/>
      <c r="D4789" s="76"/>
      <c r="E4789" s="76"/>
      <c r="F4789" s="76"/>
      <c r="G4789" s="76"/>
      <c r="H4789" s="76"/>
      <c r="I4789" s="76"/>
      <c r="J4789" s="76"/>
      <c r="K4789" s="76"/>
      <c r="L4789" s="76"/>
      <c r="M4789" s="77"/>
    </row>
    <row r="4790" spans="1:13" s="10" customFormat="1" thickBot="1">
      <c r="A4790" s="798" t="s">
        <v>33</v>
      </c>
      <c r="B4790" s="799"/>
      <c r="C4790" s="799"/>
      <c r="D4790" s="799"/>
      <c r="E4790" s="799"/>
      <c r="F4790" s="799"/>
      <c r="G4790" s="800"/>
      <c r="H4790" s="801" t="s">
        <v>38</v>
      </c>
      <c r="I4790" s="800"/>
      <c r="J4790" s="78" t="s">
        <v>39</v>
      </c>
      <c r="K4790" s="801" t="s">
        <v>40</v>
      </c>
      <c r="L4790" s="800"/>
      <c r="M4790" s="79" t="s">
        <v>41</v>
      </c>
    </row>
    <row r="4791" spans="1:13" s="10" customFormat="1" ht="15.75">
      <c r="A4791" s="779"/>
      <c r="B4791" s="780"/>
      <c r="C4791" s="780"/>
      <c r="D4791" s="780"/>
      <c r="E4791" s="780"/>
      <c r="F4791" s="780"/>
      <c r="G4791" s="781"/>
      <c r="H4791" s="782"/>
      <c r="I4791" s="783"/>
      <c r="J4791" s="80"/>
      <c r="K4791" s="784"/>
      <c r="L4791" s="785"/>
      <c r="M4791" s="81">
        <f t="shared" ref="M4791:M4796" si="56">+J4791*K4791</f>
        <v>0</v>
      </c>
    </row>
    <row r="4792" spans="1:13" s="10" customFormat="1" ht="15.75">
      <c r="A4792" s="770" t="s">
        <v>42</v>
      </c>
      <c r="B4792" s="771"/>
      <c r="C4792" s="771"/>
      <c r="D4792" s="771"/>
      <c r="E4792" s="771"/>
      <c r="F4792" s="771"/>
      <c r="G4792" s="772"/>
      <c r="H4792" s="768" t="s">
        <v>6</v>
      </c>
      <c r="I4792" s="768"/>
      <c r="J4792" s="80">
        <v>437.5</v>
      </c>
      <c r="K4792" s="769">
        <v>3</v>
      </c>
      <c r="L4792" s="769"/>
      <c r="M4792" s="81">
        <f t="shared" si="56"/>
        <v>1312.5</v>
      </c>
    </row>
    <row r="4793" spans="1:13" s="10" customFormat="1" ht="15.75">
      <c r="A4793" s="770"/>
      <c r="B4793" s="771"/>
      <c r="C4793" s="771"/>
      <c r="D4793" s="771"/>
      <c r="E4793" s="771"/>
      <c r="F4793" s="771"/>
      <c r="G4793" s="772"/>
      <c r="H4793" s="768"/>
      <c r="I4793" s="768"/>
      <c r="J4793" s="80"/>
      <c r="K4793" s="769"/>
      <c r="L4793" s="769"/>
      <c r="M4793" s="81">
        <f t="shared" si="56"/>
        <v>0</v>
      </c>
    </row>
    <row r="4794" spans="1:13" s="10" customFormat="1" ht="15.75">
      <c r="A4794" s="770"/>
      <c r="B4794" s="771"/>
      <c r="C4794" s="771"/>
      <c r="D4794" s="771"/>
      <c r="E4794" s="771"/>
      <c r="F4794" s="771"/>
      <c r="G4794" s="772"/>
      <c r="H4794" s="768"/>
      <c r="I4794" s="768"/>
      <c r="J4794" s="82"/>
      <c r="K4794" s="769"/>
      <c r="L4794" s="769"/>
      <c r="M4794" s="81">
        <f t="shared" si="56"/>
        <v>0</v>
      </c>
    </row>
    <row r="4795" spans="1:13" s="10" customFormat="1" ht="15.75">
      <c r="A4795" s="770"/>
      <c r="B4795" s="771"/>
      <c r="C4795" s="771"/>
      <c r="D4795" s="802"/>
      <c r="E4795" s="771"/>
      <c r="F4795" s="771"/>
      <c r="G4795" s="772"/>
      <c r="H4795" s="768"/>
      <c r="I4795" s="768"/>
      <c r="J4795" s="82"/>
      <c r="K4795" s="769"/>
      <c r="L4795" s="769"/>
      <c r="M4795" s="81">
        <f t="shared" si="56"/>
        <v>0</v>
      </c>
    </row>
    <row r="4796" spans="1:13" s="10" customFormat="1" ht="15.75">
      <c r="A4796" s="766"/>
      <c r="B4796" s="767"/>
      <c r="C4796" s="767"/>
      <c r="D4796" s="83"/>
      <c r="E4796" s="84"/>
      <c r="F4796" s="84"/>
      <c r="G4796" s="85"/>
      <c r="H4796" s="768"/>
      <c r="I4796" s="768"/>
      <c r="J4796" s="86"/>
      <c r="K4796" s="769"/>
      <c r="L4796" s="769"/>
      <c r="M4796" s="81">
        <f t="shared" si="56"/>
        <v>0</v>
      </c>
    </row>
    <row r="4797" spans="1:13" s="10" customFormat="1" thickBot="1">
      <c r="A4797" s="770" t="s">
        <v>43</v>
      </c>
      <c r="B4797" s="771"/>
      <c r="C4797" s="771"/>
      <c r="D4797" s="771"/>
      <c r="E4797" s="771"/>
      <c r="F4797" s="771"/>
      <c r="G4797" s="772"/>
      <c r="H4797" s="773"/>
      <c r="I4797" s="774"/>
      <c r="J4797" s="87"/>
      <c r="K4797" s="775">
        <v>0.05</v>
      </c>
      <c r="L4797" s="776"/>
      <c r="M4797" s="88">
        <f>M4822*K4797</f>
        <v>400</v>
      </c>
    </row>
    <row r="4798" spans="1:13" s="10" customFormat="1" thickBot="1">
      <c r="A4798" s="724" t="s">
        <v>44</v>
      </c>
      <c r="B4798" s="725"/>
      <c r="C4798" s="725"/>
      <c r="D4798" s="725"/>
      <c r="E4798" s="725"/>
      <c r="F4798" s="725"/>
      <c r="G4798" s="725"/>
      <c r="H4798" s="725"/>
      <c r="I4798" s="725"/>
      <c r="J4798" s="725"/>
      <c r="K4798" s="725"/>
      <c r="L4798" s="726"/>
      <c r="M4798" s="173">
        <f>SUM(M4791:M4797)</f>
        <v>1712.5</v>
      </c>
    </row>
    <row r="4799" spans="1:13" s="27" customFormat="1" ht="12.75">
      <c r="A4799" s="90"/>
      <c r="B4799" s="64"/>
      <c r="C4799" s="64"/>
      <c r="D4799" s="64"/>
      <c r="E4799" s="64"/>
      <c r="F4799" s="64"/>
      <c r="G4799" s="64"/>
      <c r="H4799" s="64"/>
      <c r="I4799" s="64"/>
      <c r="J4799" s="64"/>
      <c r="K4799" s="64"/>
      <c r="L4799" s="64"/>
      <c r="M4799" s="65"/>
    </row>
    <row r="4800" spans="1:13" s="10" customFormat="1" thickBot="1">
      <c r="A4800" s="91" t="s">
        <v>45</v>
      </c>
      <c r="B4800" s="92"/>
      <c r="C4800" s="92"/>
      <c r="D4800" s="92"/>
      <c r="E4800" s="92"/>
      <c r="F4800" s="92"/>
      <c r="G4800" s="92"/>
      <c r="H4800" s="92"/>
      <c r="I4800" s="92"/>
      <c r="J4800" s="92"/>
      <c r="K4800" s="92"/>
      <c r="L4800" s="92"/>
      <c r="M4800" s="93"/>
    </row>
    <row r="4801" spans="1:13" s="10" customFormat="1" ht="15.75">
      <c r="A4801" s="752" t="s">
        <v>33</v>
      </c>
      <c r="B4801" s="753"/>
      <c r="C4801" s="753"/>
      <c r="D4801" s="753"/>
      <c r="E4801" s="753"/>
      <c r="F4801" s="753"/>
      <c r="G4801" s="753"/>
      <c r="H4801" s="777"/>
      <c r="I4801" s="185" t="s">
        <v>35</v>
      </c>
      <c r="J4801" s="94" t="s">
        <v>36</v>
      </c>
      <c r="K4801" s="778" t="s">
        <v>46</v>
      </c>
      <c r="L4801" s="777"/>
      <c r="M4801" s="95" t="s">
        <v>41</v>
      </c>
    </row>
    <row r="4802" spans="1:13" s="10" customFormat="1" ht="15.75">
      <c r="A4802" s="738" t="s">
        <v>97</v>
      </c>
      <c r="B4802" s="739"/>
      <c r="C4802" s="739"/>
      <c r="D4802" s="739"/>
      <c r="E4802" s="739"/>
      <c r="F4802" s="739"/>
      <c r="G4802" s="739"/>
      <c r="H4802" s="740"/>
      <c r="I4802" s="53" t="s">
        <v>92</v>
      </c>
      <c r="J4802" s="98">
        <v>0.5</v>
      </c>
      <c r="K4802" s="741">
        <v>4500</v>
      </c>
      <c r="L4802" s="742"/>
      <c r="M4802" s="171">
        <f>+J4802*K4802</f>
        <v>2250</v>
      </c>
    </row>
    <row r="4803" spans="1:13" s="10" customFormat="1" ht="15.75">
      <c r="A4803" s="738" t="s">
        <v>98</v>
      </c>
      <c r="B4803" s="739"/>
      <c r="C4803" s="739"/>
      <c r="D4803" s="739"/>
      <c r="E4803" s="739"/>
      <c r="F4803" s="739"/>
      <c r="G4803" s="739"/>
      <c r="H4803" s="740"/>
      <c r="I4803" s="53" t="s">
        <v>99</v>
      </c>
      <c r="J4803" s="98">
        <v>3.5000000000000003E-2</v>
      </c>
      <c r="K4803" s="741">
        <v>80000</v>
      </c>
      <c r="L4803" s="742"/>
      <c r="M4803" s="171">
        <f>+J4803*K4803</f>
        <v>2800.0000000000005</v>
      </c>
    </row>
    <row r="4804" spans="1:13" s="10" customFormat="1" ht="15.75">
      <c r="A4804" s="738"/>
      <c r="B4804" s="739"/>
      <c r="C4804" s="739"/>
      <c r="D4804" s="739"/>
      <c r="E4804" s="739"/>
      <c r="F4804" s="739"/>
      <c r="G4804" s="739"/>
      <c r="H4804" s="740"/>
      <c r="I4804" s="53"/>
      <c r="J4804" s="98"/>
      <c r="K4804" s="741"/>
      <c r="L4804" s="742"/>
      <c r="M4804" s="171">
        <f>+J4804*K4804</f>
        <v>0</v>
      </c>
    </row>
    <row r="4805" spans="1:13" s="10" customFormat="1" ht="15.75">
      <c r="A4805" s="738"/>
      <c r="B4805" s="739"/>
      <c r="C4805" s="739"/>
      <c r="D4805" s="739"/>
      <c r="E4805" s="739"/>
      <c r="F4805" s="739"/>
      <c r="G4805" s="739"/>
      <c r="H4805" s="740"/>
      <c r="I4805" s="53"/>
      <c r="J4805" s="98"/>
      <c r="K4805" s="741"/>
      <c r="L4805" s="742"/>
      <c r="M4805" s="171">
        <f>+J4805*K4805</f>
        <v>0</v>
      </c>
    </row>
    <row r="4806" spans="1:13" s="10" customFormat="1" ht="15.75">
      <c r="A4806" s="738"/>
      <c r="B4806" s="739"/>
      <c r="C4806" s="739"/>
      <c r="D4806" s="739"/>
      <c r="E4806" s="739"/>
      <c r="F4806" s="739"/>
      <c r="G4806" s="739"/>
      <c r="H4806" s="740"/>
      <c r="I4806" s="53"/>
      <c r="J4806" s="98"/>
      <c r="K4806" s="741"/>
      <c r="L4806" s="742"/>
      <c r="M4806" s="171">
        <f>+J4806*K4806</f>
        <v>0</v>
      </c>
    </row>
    <row r="4807" spans="1:13" s="10" customFormat="1" thickBot="1">
      <c r="A4807" s="743"/>
      <c r="B4807" s="744"/>
      <c r="C4807" s="744"/>
      <c r="D4807" s="744"/>
      <c r="E4807" s="744"/>
      <c r="F4807" s="744"/>
      <c r="G4807" s="744"/>
      <c r="H4807" s="745"/>
      <c r="I4807" s="102"/>
      <c r="J4807" s="103"/>
      <c r="K4807" s="741"/>
      <c r="L4807" s="742"/>
      <c r="M4807" s="172"/>
    </row>
    <row r="4808" spans="1:13" s="10" customFormat="1" thickBot="1">
      <c r="A4808" s="724" t="s">
        <v>44</v>
      </c>
      <c r="B4808" s="725"/>
      <c r="C4808" s="725"/>
      <c r="D4808" s="725"/>
      <c r="E4808" s="725"/>
      <c r="F4808" s="725"/>
      <c r="G4808" s="725"/>
      <c r="H4808" s="725"/>
      <c r="I4808" s="725"/>
      <c r="J4808" s="725"/>
      <c r="K4808" s="725"/>
      <c r="L4808" s="726"/>
      <c r="M4808" s="173">
        <f>SUM(M4802:M4807)</f>
        <v>5050</v>
      </c>
    </row>
    <row r="4809" spans="1:13" s="27" customFormat="1" ht="12.75">
      <c r="A4809" s="63"/>
      <c r="B4809" s="64"/>
      <c r="C4809" s="64"/>
      <c r="D4809" s="64"/>
      <c r="E4809" s="64"/>
      <c r="F4809" s="64"/>
      <c r="G4809" s="64"/>
      <c r="H4809" s="64"/>
      <c r="I4809" s="64"/>
      <c r="J4809" s="64"/>
      <c r="K4809" s="64"/>
      <c r="L4809" s="64"/>
      <c r="M4809" s="65"/>
    </row>
    <row r="4810" spans="1:13" s="10" customFormat="1" thickBot="1">
      <c r="A4810" s="91" t="s">
        <v>47</v>
      </c>
      <c r="B4810" s="92"/>
      <c r="C4810" s="92"/>
      <c r="D4810" s="92"/>
      <c r="E4810" s="92"/>
      <c r="F4810" s="92"/>
      <c r="G4810" s="92"/>
      <c r="H4810" s="92"/>
      <c r="I4810" s="92"/>
      <c r="J4810" s="92"/>
      <c r="K4810" s="92"/>
      <c r="L4810" s="92"/>
      <c r="M4810" s="93"/>
    </row>
    <row r="4811" spans="1:13" s="10" customFormat="1" ht="15.75">
      <c r="A4811" s="727" t="s">
        <v>48</v>
      </c>
      <c r="B4811" s="728"/>
      <c r="C4811" s="728"/>
      <c r="D4811" s="728"/>
      <c r="E4811" s="728"/>
      <c r="F4811" s="729"/>
      <c r="G4811" s="106" t="s">
        <v>35</v>
      </c>
      <c r="H4811" s="107" t="s">
        <v>49</v>
      </c>
      <c r="I4811" s="108" t="s">
        <v>50</v>
      </c>
      <c r="J4811" s="106" t="s">
        <v>51</v>
      </c>
      <c r="K4811" s="730" t="s">
        <v>52</v>
      </c>
      <c r="L4811" s="729"/>
      <c r="M4811" s="109" t="s">
        <v>41</v>
      </c>
    </row>
    <row r="4812" spans="1:13" s="10" customFormat="1" ht="15.75">
      <c r="A4812" s="731" t="s">
        <v>94</v>
      </c>
      <c r="B4812" s="732"/>
      <c r="C4812" s="732"/>
      <c r="D4812" s="732"/>
      <c r="E4812" s="732"/>
      <c r="F4812" s="733"/>
      <c r="G4812" s="110" t="s">
        <v>4</v>
      </c>
      <c r="H4812" s="86"/>
      <c r="I4812" s="111"/>
      <c r="J4812" s="86"/>
      <c r="K4812" s="734">
        <v>100</v>
      </c>
      <c r="L4812" s="735"/>
      <c r="M4812" s="112">
        <f>J4812*K4812</f>
        <v>0</v>
      </c>
    </row>
    <row r="4813" spans="1:13" s="10" customFormat="1" ht="15.75">
      <c r="A4813" s="113"/>
      <c r="B4813" s="114"/>
      <c r="C4813" s="114"/>
      <c r="D4813" s="114"/>
      <c r="E4813" s="114"/>
      <c r="F4813" s="114"/>
      <c r="G4813" s="115"/>
      <c r="H4813" s="86"/>
      <c r="I4813" s="86"/>
      <c r="J4813" s="86"/>
      <c r="K4813" s="116"/>
      <c r="L4813" s="117"/>
      <c r="M4813" s="118"/>
    </row>
    <row r="4814" spans="1:13" s="10" customFormat="1" thickBot="1">
      <c r="A4814" s="181"/>
      <c r="B4814" s="182"/>
      <c r="C4814" s="182"/>
      <c r="D4814" s="182"/>
      <c r="E4814" s="182"/>
      <c r="F4814" s="182"/>
      <c r="G4814" s="119"/>
      <c r="H4814" s="119"/>
      <c r="I4814" s="119"/>
      <c r="J4814" s="119"/>
      <c r="K4814" s="736"/>
      <c r="L4814" s="737"/>
      <c r="M4814" s="120"/>
    </row>
    <row r="4815" spans="1:13" s="10" customFormat="1" thickBot="1">
      <c r="A4815" s="756" t="s">
        <v>44</v>
      </c>
      <c r="B4815" s="750"/>
      <c r="C4815" s="750"/>
      <c r="D4815" s="750"/>
      <c r="E4815" s="750"/>
      <c r="F4815" s="750"/>
      <c r="G4815" s="750"/>
      <c r="H4815" s="750"/>
      <c r="I4815" s="750"/>
      <c r="J4815" s="750"/>
      <c r="K4815" s="750"/>
      <c r="L4815" s="751"/>
      <c r="M4815" s="174">
        <f>SUM(M4812:M4814)</f>
        <v>0</v>
      </c>
    </row>
    <row r="4816" spans="1:13" s="27" customFormat="1" ht="12.75">
      <c r="A4816" s="63"/>
      <c r="B4816" s="64"/>
      <c r="C4816" s="64"/>
      <c r="D4816" s="64"/>
      <c r="E4816" s="64"/>
      <c r="F4816" s="64"/>
      <c r="G4816" s="64"/>
      <c r="H4816" s="64"/>
      <c r="I4816" s="64"/>
      <c r="J4816" s="64"/>
      <c r="K4816" s="64"/>
      <c r="L4816" s="64"/>
      <c r="M4816" s="65"/>
    </row>
    <row r="4817" spans="1:13" s="10" customFormat="1" thickBot="1">
      <c r="A4817" s="91" t="s">
        <v>54</v>
      </c>
      <c r="B4817" s="92"/>
      <c r="C4817" s="92"/>
      <c r="D4817" s="92"/>
      <c r="E4817" s="92"/>
      <c r="F4817" s="92"/>
      <c r="G4817" s="92"/>
      <c r="H4817" s="92"/>
      <c r="I4817" s="92"/>
      <c r="J4817" s="92"/>
      <c r="K4817" s="92"/>
      <c r="L4817" s="92"/>
      <c r="M4817" s="93"/>
    </row>
    <row r="4818" spans="1:13" s="10" customFormat="1" ht="31.5">
      <c r="A4818" s="757" t="s">
        <v>55</v>
      </c>
      <c r="B4818" s="758"/>
      <c r="C4818" s="758"/>
      <c r="D4818" s="758"/>
      <c r="E4818" s="758"/>
      <c r="F4818" s="758"/>
      <c r="G4818" s="758"/>
      <c r="H4818" s="106" t="s">
        <v>56</v>
      </c>
      <c r="I4818" s="108" t="s">
        <v>57</v>
      </c>
      <c r="J4818" s="107" t="s">
        <v>58</v>
      </c>
      <c r="K4818" s="759" t="s">
        <v>40</v>
      </c>
      <c r="L4818" s="760"/>
      <c r="M4818" s="122" t="s">
        <v>41</v>
      </c>
    </row>
    <row r="4819" spans="1:13" s="10" customFormat="1" ht="15.75">
      <c r="A4819" s="761" t="s">
        <v>59</v>
      </c>
      <c r="B4819" s="762"/>
      <c r="C4819" s="762"/>
      <c r="D4819" s="762"/>
      <c r="E4819" s="762"/>
      <c r="F4819" s="762"/>
      <c r="G4819" s="763"/>
      <c r="H4819" s="123">
        <v>38918.91891891892</v>
      </c>
      <c r="I4819" s="124">
        <v>1.85</v>
      </c>
      <c r="J4819" s="125">
        <f>+H4819*I4819</f>
        <v>72000</v>
      </c>
      <c r="K4819" s="764">
        <v>15</v>
      </c>
      <c r="L4819" s="765"/>
      <c r="M4819" s="126">
        <f>J4819/K4819</f>
        <v>4800</v>
      </c>
    </row>
    <row r="4820" spans="1:13" s="10" customFormat="1" ht="15.75">
      <c r="A4820" s="761" t="s">
        <v>60</v>
      </c>
      <c r="B4820" s="762"/>
      <c r="C4820" s="762"/>
      <c r="D4820" s="762"/>
      <c r="E4820" s="762"/>
      <c r="F4820" s="762"/>
      <c r="G4820" s="763"/>
      <c r="H4820" s="123">
        <v>25945.945945945947</v>
      </c>
      <c r="I4820" s="124">
        <v>1.85</v>
      </c>
      <c r="J4820" s="125">
        <f>+H4820*I4820</f>
        <v>48000.000000000007</v>
      </c>
      <c r="K4820" s="764">
        <f>+K4819</f>
        <v>15</v>
      </c>
      <c r="L4820" s="765"/>
      <c r="M4820" s="126">
        <f>J4820/K4820</f>
        <v>3200.0000000000005</v>
      </c>
    </row>
    <row r="4821" spans="1:13" s="10" customFormat="1" thickBot="1">
      <c r="A4821" s="748"/>
      <c r="B4821" s="749"/>
      <c r="C4821" s="749"/>
      <c r="D4821" s="749"/>
      <c r="E4821" s="749"/>
      <c r="F4821" s="749"/>
      <c r="G4821" s="749"/>
      <c r="H4821" s="119"/>
      <c r="I4821" s="119"/>
      <c r="J4821" s="119"/>
      <c r="K4821" s="736"/>
      <c r="L4821" s="737"/>
      <c r="M4821" s="120"/>
    </row>
    <row r="4822" spans="1:13" s="10" customFormat="1" thickBot="1">
      <c r="A4822" s="724" t="s">
        <v>44</v>
      </c>
      <c r="B4822" s="725"/>
      <c r="C4822" s="725"/>
      <c r="D4822" s="725"/>
      <c r="E4822" s="725"/>
      <c r="F4822" s="725"/>
      <c r="G4822" s="725"/>
      <c r="H4822" s="750"/>
      <c r="I4822" s="750"/>
      <c r="J4822" s="750"/>
      <c r="K4822" s="750"/>
      <c r="L4822" s="751"/>
      <c r="M4822" s="174">
        <f>SUM(M4819:M4821)</f>
        <v>8000</v>
      </c>
    </row>
    <row r="4823" spans="1:13" s="27" customFormat="1" ht="13.5" thickBot="1">
      <c r="A4823" s="63"/>
      <c r="B4823" s="64"/>
      <c r="C4823" s="64"/>
      <c r="D4823" s="64"/>
      <c r="E4823" s="64"/>
      <c r="F4823" s="64"/>
      <c r="G4823" s="64"/>
      <c r="H4823" s="64"/>
      <c r="I4823" s="64"/>
      <c r="J4823" s="64"/>
      <c r="K4823" s="64"/>
      <c r="L4823" s="64"/>
      <c r="M4823" s="65"/>
    </row>
    <row r="4824" spans="1:13" s="10" customFormat="1" thickBot="1">
      <c r="A4824" s="724" t="s">
        <v>61</v>
      </c>
      <c r="B4824" s="725"/>
      <c r="C4824" s="725"/>
      <c r="D4824" s="725"/>
      <c r="E4824" s="725"/>
      <c r="F4824" s="725"/>
      <c r="G4824" s="725"/>
      <c r="H4824" s="725"/>
      <c r="I4824" s="725"/>
      <c r="J4824" s="725"/>
      <c r="K4824" s="725"/>
      <c r="L4824" s="726"/>
      <c r="M4824" s="175">
        <f>M4798+M4808+M4815+M4822</f>
        <v>14762.5</v>
      </c>
    </row>
    <row r="4825" spans="1:13" s="27" customFormat="1" ht="12.75">
      <c r="A4825" s="63"/>
      <c r="B4825" s="64"/>
      <c r="C4825" s="64"/>
      <c r="D4825" s="64"/>
      <c r="E4825" s="64"/>
      <c r="F4825" s="64"/>
      <c r="G4825" s="64"/>
      <c r="H4825" s="64"/>
      <c r="I4825" s="64"/>
      <c r="J4825" s="64"/>
      <c r="K4825" s="64"/>
      <c r="L4825" s="64"/>
      <c r="M4825" s="65"/>
    </row>
    <row r="4826" spans="1:13" s="10" customFormat="1" thickBot="1">
      <c r="A4826" s="91" t="s">
        <v>62</v>
      </c>
      <c r="B4826" s="92"/>
      <c r="C4826" s="92"/>
      <c r="D4826" s="92"/>
      <c r="E4826" s="92"/>
      <c r="F4826" s="92"/>
      <c r="G4826" s="92"/>
      <c r="H4826" s="92"/>
      <c r="I4826" s="92"/>
      <c r="J4826" s="92"/>
      <c r="K4826" s="92"/>
      <c r="L4826" s="92"/>
      <c r="M4826" s="93"/>
    </row>
    <row r="4827" spans="1:13" s="10" customFormat="1" ht="15.75">
      <c r="A4827" s="752" t="s">
        <v>63</v>
      </c>
      <c r="B4827" s="753"/>
      <c r="C4827" s="753"/>
      <c r="D4827" s="753"/>
      <c r="E4827" s="753"/>
      <c r="F4827" s="753"/>
      <c r="G4827" s="753"/>
      <c r="H4827" s="183"/>
      <c r="I4827" s="184"/>
      <c r="J4827" s="128" t="s">
        <v>64</v>
      </c>
      <c r="K4827" s="754" t="s">
        <v>65</v>
      </c>
      <c r="L4827" s="755"/>
      <c r="M4827" s="129"/>
    </row>
    <row r="4828" spans="1:13" s="10" customFormat="1" ht="15.75">
      <c r="A4828" s="718" t="s">
        <v>66</v>
      </c>
      <c r="B4828" s="719"/>
      <c r="C4828" s="719"/>
      <c r="D4828" s="719"/>
      <c r="E4828" s="719"/>
      <c r="F4828" s="719"/>
      <c r="G4828" s="719"/>
      <c r="H4828" s="130"/>
      <c r="I4828" s="131"/>
      <c r="J4828" s="132">
        <v>0.25</v>
      </c>
      <c r="K4828" s="720">
        <f>M4824*J4828</f>
        <v>3690.625</v>
      </c>
      <c r="L4828" s="721"/>
      <c r="M4828" s="133"/>
    </row>
    <row r="4829" spans="1:13" s="10" customFormat="1" ht="15.75">
      <c r="A4829" s="134" t="s">
        <v>67</v>
      </c>
      <c r="B4829" s="135"/>
      <c r="C4829" s="135"/>
      <c r="D4829" s="135"/>
      <c r="E4829" s="135"/>
      <c r="F4829" s="135"/>
      <c r="G4829" s="135"/>
      <c r="H4829" s="130"/>
      <c r="I4829" s="131"/>
      <c r="J4829" s="132">
        <v>0</v>
      </c>
      <c r="K4829" s="720">
        <f>M4824*J4829</f>
        <v>0</v>
      </c>
      <c r="L4829" s="721"/>
      <c r="M4829" s="133"/>
    </row>
    <row r="4830" spans="1:13" s="10" customFormat="1" thickBot="1">
      <c r="A4830" s="136" t="s">
        <v>68</v>
      </c>
      <c r="B4830" s="137"/>
      <c r="C4830" s="137"/>
      <c r="D4830" s="137"/>
      <c r="E4830" s="137"/>
      <c r="F4830" s="137"/>
      <c r="G4830" s="137"/>
      <c r="H4830" s="138"/>
      <c r="I4830" s="139"/>
      <c r="J4830" s="140">
        <v>0.05</v>
      </c>
      <c r="K4830" s="722">
        <f>M4824*J4830</f>
        <v>738.125</v>
      </c>
      <c r="L4830" s="723"/>
      <c r="M4830" s="133"/>
    </row>
    <row r="4831" spans="1:13" s="10" customFormat="1" thickBot="1">
      <c r="A4831" s="724" t="s">
        <v>44</v>
      </c>
      <c r="B4831" s="725"/>
      <c r="C4831" s="725"/>
      <c r="D4831" s="725"/>
      <c r="E4831" s="725"/>
      <c r="F4831" s="725"/>
      <c r="G4831" s="725"/>
      <c r="H4831" s="725"/>
      <c r="I4831" s="725"/>
      <c r="J4831" s="725"/>
      <c r="K4831" s="725"/>
      <c r="L4831" s="726"/>
      <c r="M4831" s="141">
        <f>K4828+K4829+K4830</f>
        <v>4428.75</v>
      </c>
    </row>
    <row r="4832" spans="1:13" s="27" customFormat="1" ht="13.5" thickBot="1">
      <c r="A4832" s="63"/>
      <c r="B4832" s="64"/>
      <c r="C4832" s="64"/>
      <c r="D4832" s="64"/>
      <c r="E4832" s="64"/>
      <c r="F4832" s="64"/>
      <c r="G4832" s="64"/>
      <c r="H4832" s="64"/>
      <c r="I4832" s="64"/>
      <c r="J4832" s="64"/>
      <c r="K4832" s="64"/>
      <c r="L4832" s="64"/>
      <c r="M4832" s="65"/>
    </row>
    <row r="4833" spans="1:13" s="10" customFormat="1" thickBot="1">
      <c r="A4833" s="724" t="s">
        <v>69</v>
      </c>
      <c r="B4833" s="725"/>
      <c r="C4833" s="725"/>
      <c r="D4833" s="725"/>
      <c r="E4833" s="725"/>
      <c r="F4833" s="725"/>
      <c r="G4833" s="725"/>
      <c r="H4833" s="725"/>
      <c r="I4833" s="725"/>
      <c r="J4833" s="725"/>
      <c r="K4833" s="725"/>
      <c r="L4833" s="726"/>
      <c r="M4833" s="142">
        <f>M4824+M4831</f>
        <v>19191.25</v>
      </c>
    </row>
    <row r="4834" spans="1:13" s="10" customFormat="1" ht="15.75">
      <c r="A4834" s="143"/>
      <c r="B4834" s="144"/>
      <c r="C4834" s="144"/>
      <c r="D4834" s="144"/>
      <c r="E4834" s="144"/>
      <c r="F4834" s="144"/>
      <c r="G4834" s="144"/>
      <c r="H4834" s="144"/>
      <c r="I4834" s="144"/>
      <c r="J4834" s="144"/>
      <c r="K4834" s="144"/>
      <c r="L4834" s="144"/>
      <c r="M4834" s="145"/>
    </row>
    <row r="4835" spans="1:13" s="10" customFormat="1" ht="15.75">
      <c r="A4835" s="146"/>
      <c r="B4835" s="35"/>
      <c r="C4835" s="35"/>
      <c r="D4835" s="35"/>
      <c r="E4835" s="35"/>
      <c r="F4835" s="35"/>
      <c r="G4835" s="35"/>
      <c r="H4835" s="35"/>
      <c r="I4835" s="35"/>
      <c r="J4835" s="35"/>
      <c r="K4835" s="35"/>
      <c r="L4835" s="35"/>
      <c r="M4835" s="37"/>
    </row>
    <row r="4836" spans="1:13" s="10" customFormat="1" ht="15.75">
      <c r="A4836" s="146"/>
      <c r="B4836" s="35"/>
      <c r="C4836" s="35"/>
      <c r="D4836" s="46" t="s">
        <v>70</v>
      </c>
      <c r="E4836" s="46"/>
      <c r="F4836" s="46"/>
      <c r="G4836" s="46"/>
      <c r="H4836" s="46"/>
      <c r="I4836" s="46"/>
      <c r="J4836" s="35"/>
      <c r="K4836" s="35"/>
      <c r="L4836" s="35"/>
      <c r="M4836" s="37"/>
    </row>
    <row r="4837" spans="1:13" s="10" customFormat="1" ht="15.75">
      <c r="A4837" s="146"/>
      <c r="B4837" s="35"/>
      <c r="C4837" s="35"/>
      <c r="D4837" s="35" t="s">
        <v>71</v>
      </c>
      <c r="E4837" s="35"/>
      <c r="F4837" s="35"/>
      <c r="G4837" s="35"/>
      <c r="H4837" s="35"/>
      <c r="I4837" s="35"/>
      <c r="J4837" s="35"/>
      <c r="K4837" s="35"/>
      <c r="L4837" s="35"/>
      <c r="M4837" s="37"/>
    </row>
    <row r="4838" spans="1:13" s="10" customFormat="1" ht="15.75">
      <c r="A4838" s="146"/>
      <c r="B4838" s="35"/>
      <c r="C4838" s="35"/>
      <c r="D4838" s="35" t="s">
        <v>72</v>
      </c>
      <c r="E4838" s="35"/>
      <c r="F4838" s="35"/>
      <c r="G4838" s="35"/>
      <c r="H4838" s="35"/>
      <c r="I4838" s="35"/>
      <c r="J4838" s="35"/>
      <c r="K4838" s="35"/>
      <c r="L4838" s="35"/>
      <c r="M4838" s="37"/>
    </row>
    <row r="4839" spans="1:13" s="10" customFormat="1" ht="15.75">
      <c r="A4839" s="146"/>
      <c r="B4839" s="35"/>
      <c r="C4839" s="35"/>
      <c r="D4839" s="35" t="s">
        <v>73</v>
      </c>
      <c r="E4839" s="35"/>
      <c r="F4839" s="35"/>
      <c r="G4839" s="35"/>
      <c r="H4839" s="35"/>
      <c r="I4839" s="35"/>
      <c r="J4839" s="35"/>
      <c r="K4839" s="35"/>
      <c r="L4839" s="35"/>
      <c r="M4839" s="37"/>
    </row>
    <row r="4840" spans="1:13" s="27" customFormat="1" ht="13.5" thickBot="1">
      <c r="A4840" s="147"/>
      <c r="B4840" s="148"/>
      <c r="C4840" s="148"/>
      <c r="D4840" s="148"/>
      <c r="E4840" s="148" t="s">
        <v>74</v>
      </c>
      <c r="F4840" s="148"/>
      <c r="G4840" s="148"/>
      <c r="H4840" s="148"/>
      <c r="I4840" s="148"/>
      <c r="J4840" s="148"/>
      <c r="K4840" s="148"/>
      <c r="L4840" s="148"/>
      <c r="M4840" s="149"/>
    </row>
    <row r="4841" spans="1:13" s="10" customFormat="1" ht="15.75">
      <c r="A4841" s="150" t="s">
        <v>75</v>
      </c>
      <c r="B4841" s="151"/>
      <c r="C4841" s="151"/>
      <c r="D4841" s="151"/>
      <c r="E4841" s="151"/>
      <c r="F4841" s="151"/>
      <c r="G4841" s="151"/>
      <c r="H4841" s="151"/>
      <c r="I4841" s="151"/>
      <c r="J4841" s="151"/>
      <c r="K4841" s="151"/>
      <c r="L4841" s="151"/>
      <c r="M4841" s="152"/>
    </row>
    <row r="4842" spans="1:13" s="10" customFormat="1" ht="15.75">
      <c r="A4842" s="153"/>
      <c r="B4842" s="154"/>
      <c r="C4842" s="154"/>
      <c r="D4842" s="154"/>
      <c r="E4842" s="154"/>
      <c r="F4842" s="154"/>
      <c r="G4842" s="154"/>
      <c r="H4842" s="154"/>
      <c r="I4842" s="154"/>
      <c r="J4842" s="154"/>
      <c r="K4842" s="154"/>
      <c r="L4842" s="154"/>
      <c r="M4842" s="155"/>
    </row>
    <row r="4843" spans="1:13" s="10" customFormat="1" ht="15.75">
      <c r="A4843" s="153"/>
      <c r="B4843" s="154"/>
      <c r="C4843" s="154"/>
      <c r="D4843" s="154"/>
      <c r="E4843" s="154"/>
      <c r="F4843" s="154"/>
      <c r="G4843" s="154"/>
      <c r="H4843" s="154"/>
      <c r="I4843" s="154"/>
      <c r="J4843" s="154"/>
      <c r="K4843" s="154"/>
      <c r="L4843" s="154"/>
      <c r="M4843" s="155"/>
    </row>
    <row r="4844" spans="1:13" s="10" customFormat="1" ht="15.75">
      <c r="A4844" s="153"/>
      <c r="B4844" s="154"/>
      <c r="C4844" s="154"/>
      <c r="D4844" s="154"/>
      <c r="E4844" s="154"/>
      <c r="F4844" s="154"/>
      <c r="G4844" s="154"/>
      <c r="H4844" s="154"/>
      <c r="I4844" s="154"/>
      <c r="J4844" s="154"/>
      <c r="K4844" s="154"/>
      <c r="L4844" s="154"/>
      <c r="M4844" s="155"/>
    </row>
    <row r="4845" spans="1:13" s="10" customFormat="1" thickBot="1">
      <c r="A4845" s="156"/>
      <c r="B4845" s="157"/>
      <c r="C4845" s="157"/>
      <c r="D4845" s="157"/>
      <c r="E4845" s="157"/>
      <c r="F4845" s="157"/>
      <c r="G4845" s="157"/>
      <c r="H4845" s="157"/>
      <c r="I4845" s="157"/>
      <c r="J4845" s="157"/>
      <c r="K4845" s="157"/>
      <c r="L4845" s="157"/>
      <c r="M4845" s="158"/>
    </row>
    <row r="4846" spans="1:13" s="27" customFormat="1" ht="12.75">
      <c r="A4846" s="147"/>
      <c r="B4846" s="148"/>
      <c r="C4846" s="148"/>
      <c r="D4846" s="148"/>
      <c r="E4846" s="148"/>
      <c r="F4846" s="148"/>
      <c r="G4846" s="148"/>
      <c r="H4846" s="148"/>
      <c r="I4846" s="148"/>
      <c r="J4846" s="148"/>
      <c r="K4846" s="148"/>
      <c r="L4846" s="148"/>
      <c r="M4846" s="149"/>
    </row>
    <row r="4847" spans="1:13" s="10" customFormat="1" ht="15.75">
      <c r="A4847" s="159" t="s">
        <v>76</v>
      </c>
      <c r="B4847" s="55"/>
      <c r="C4847" s="55"/>
      <c r="D4847" s="55"/>
      <c r="E4847" s="55"/>
      <c r="F4847" s="55"/>
      <c r="G4847" s="55"/>
      <c r="H4847" s="55"/>
      <c r="I4847" s="55"/>
      <c r="J4847" s="55"/>
      <c r="K4847" s="55"/>
      <c r="L4847" s="55"/>
      <c r="M4847" s="58"/>
    </row>
    <row r="4848" spans="1:13" s="10" customFormat="1" ht="15.75">
      <c r="A4848" s="708" t="s">
        <v>77</v>
      </c>
      <c r="B4848" s="709"/>
      <c r="C4848" s="709"/>
      <c r="D4848" s="709"/>
      <c r="E4848" s="709"/>
      <c r="F4848" s="709"/>
      <c r="G4848" s="709"/>
      <c r="H4848" s="709"/>
      <c r="I4848" s="709"/>
      <c r="J4848" s="709"/>
      <c r="K4848" s="709"/>
      <c r="L4848" s="709"/>
      <c r="M4848" s="710"/>
    </row>
    <row r="4849" spans="1:13" s="10" customFormat="1" ht="15.75">
      <c r="A4849" s="708"/>
      <c r="B4849" s="709"/>
      <c r="C4849" s="709"/>
      <c r="D4849" s="709"/>
      <c r="E4849" s="709"/>
      <c r="F4849" s="709"/>
      <c r="G4849" s="709"/>
      <c r="H4849" s="709"/>
      <c r="I4849" s="709"/>
      <c r="J4849" s="709"/>
      <c r="K4849" s="709"/>
      <c r="L4849" s="709"/>
      <c r="M4849" s="710"/>
    </row>
    <row r="4850" spans="1:13" s="10" customFormat="1" ht="15.75">
      <c r="A4850" s="711" t="s">
        <v>78</v>
      </c>
      <c r="B4850" s="712"/>
      <c r="C4850" s="712"/>
      <c r="D4850" s="712"/>
      <c r="E4850" s="712"/>
      <c r="F4850" s="712"/>
      <c r="G4850" s="712"/>
      <c r="H4850" s="712"/>
      <c r="I4850" s="712"/>
      <c r="J4850" s="712"/>
      <c r="K4850" s="712"/>
      <c r="L4850" s="712"/>
      <c r="M4850" s="713"/>
    </row>
    <row r="4851" spans="1:13" s="10" customFormat="1" ht="15.75">
      <c r="A4851" s="711"/>
      <c r="B4851" s="712"/>
      <c r="C4851" s="712"/>
      <c r="D4851" s="712"/>
      <c r="E4851" s="712"/>
      <c r="F4851" s="712"/>
      <c r="G4851" s="712"/>
      <c r="H4851" s="712"/>
      <c r="I4851" s="712"/>
      <c r="J4851" s="712"/>
      <c r="K4851" s="712"/>
      <c r="L4851" s="712"/>
      <c r="M4851" s="713"/>
    </row>
    <row r="4852" spans="1:13" s="10" customFormat="1" ht="15.75">
      <c r="A4852" s="178"/>
      <c r="B4852" s="179"/>
      <c r="C4852" s="179"/>
      <c r="D4852" s="179"/>
      <c r="E4852" s="179"/>
      <c r="F4852" s="179"/>
      <c r="G4852" s="179"/>
      <c r="H4852" s="179"/>
      <c r="I4852" s="179"/>
      <c r="J4852" s="179"/>
      <c r="K4852" s="179"/>
      <c r="L4852" s="179"/>
      <c r="M4852" s="180"/>
    </row>
    <row r="4853" spans="1:13" s="10" customFormat="1" ht="15.75">
      <c r="A4853" s="159"/>
      <c r="B4853" s="55"/>
      <c r="C4853" s="55"/>
      <c r="D4853" s="55"/>
      <c r="E4853" s="55"/>
      <c r="F4853" s="55"/>
      <c r="G4853" s="55"/>
      <c r="H4853" s="55"/>
      <c r="I4853" s="55"/>
      <c r="J4853" s="55"/>
      <c r="K4853" s="55"/>
      <c r="L4853" s="55"/>
      <c r="M4853" s="58"/>
    </row>
    <row r="4854" spans="1:13" s="10" customFormat="1" ht="15.75">
      <c r="A4854" s="146"/>
      <c r="B4854" s="35"/>
      <c r="C4854" s="35"/>
      <c r="D4854" s="35" t="s">
        <v>70</v>
      </c>
      <c r="E4854" s="46"/>
      <c r="F4854" s="46"/>
      <c r="G4854" s="35"/>
      <c r="H4854" s="35"/>
      <c r="I4854" s="35"/>
      <c r="J4854" s="35"/>
      <c r="K4854" s="35"/>
      <c r="L4854" s="35"/>
      <c r="M4854" s="37"/>
    </row>
    <row r="4855" spans="1:13" s="10" customFormat="1" ht="15.75">
      <c r="A4855" s="146"/>
      <c r="B4855" s="35"/>
      <c r="C4855" s="35"/>
      <c r="D4855" s="160" t="s">
        <v>71</v>
      </c>
      <c r="E4855" s="35"/>
      <c r="F4855" s="35"/>
      <c r="G4855" s="160"/>
      <c r="H4855" s="160"/>
      <c r="I4855" s="160"/>
      <c r="J4855" s="35"/>
      <c r="K4855" s="35"/>
      <c r="L4855" s="35"/>
      <c r="M4855" s="37"/>
    </row>
    <row r="4856" spans="1:13" s="10" customFormat="1" ht="15.75">
      <c r="A4856" s="146"/>
      <c r="B4856" s="35"/>
      <c r="C4856" s="35"/>
      <c r="D4856" s="161" t="s">
        <v>79</v>
      </c>
      <c r="E4856" s="35"/>
      <c r="F4856" s="35"/>
      <c r="G4856" s="161"/>
      <c r="H4856" s="161"/>
      <c r="I4856" s="161"/>
      <c r="J4856" s="35"/>
      <c r="K4856" s="35"/>
      <c r="L4856" s="35"/>
      <c r="M4856" s="37"/>
    </row>
    <row r="4857" spans="1:13" s="10" customFormat="1" ht="15.75">
      <c r="A4857" s="162"/>
      <c r="B4857" s="55"/>
      <c r="C4857" s="55"/>
      <c r="D4857" s="35" t="s">
        <v>73</v>
      </c>
      <c r="E4857" s="35"/>
      <c r="F4857" s="35"/>
      <c r="G4857" s="35"/>
      <c r="H4857" s="35"/>
      <c r="I4857" s="35"/>
      <c r="J4857" s="55"/>
      <c r="K4857" s="55"/>
      <c r="L4857" s="55"/>
      <c r="M4857" s="58"/>
    </row>
    <row r="4858" spans="1:13" s="27" customFormat="1" ht="12.75">
      <c r="A4858" s="163"/>
      <c r="B4858" s="50"/>
      <c r="C4858" s="50"/>
      <c r="D4858" s="50"/>
      <c r="E4858" s="148"/>
      <c r="F4858" s="148"/>
      <c r="G4858" s="148"/>
      <c r="H4858" s="148"/>
      <c r="I4858" s="148"/>
      <c r="J4858" s="50"/>
      <c r="K4858" s="50"/>
      <c r="L4858" s="50"/>
      <c r="M4858" s="51"/>
    </row>
    <row r="4859" spans="1:13" s="167" customFormat="1" ht="12.75">
      <c r="A4859" s="164" t="s">
        <v>80</v>
      </c>
      <c r="B4859" s="165"/>
      <c r="C4859" s="165"/>
      <c r="D4859" s="166"/>
      <c r="E4859" s="166"/>
      <c r="F4859" s="166"/>
      <c r="G4859" s="166"/>
      <c r="H4859" s="166"/>
      <c r="I4859" s="714"/>
      <c r="J4859" s="714"/>
      <c r="K4859" s="714"/>
      <c r="L4859" s="714"/>
      <c r="M4859" s="715"/>
    </row>
    <row r="4860" spans="1:13" s="167" customFormat="1" ht="13.5" thickBot="1">
      <c r="A4860" s="168" t="s">
        <v>81</v>
      </c>
      <c r="B4860" s="169"/>
      <c r="C4860" s="169"/>
      <c r="D4860" s="170"/>
      <c r="E4860" s="170"/>
      <c r="F4860" s="170"/>
      <c r="G4860" s="170"/>
      <c r="H4860" s="170"/>
      <c r="I4860" s="716"/>
      <c r="J4860" s="716"/>
      <c r="K4860" s="716"/>
      <c r="L4860" s="716"/>
      <c r="M4860" s="717"/>
    </row>
    <row r="4861" spans="1:13">
      <c r="A4861" s="803"/>
      <c r="B4861" s="804"/>
      <c r="C4861" s="809"/>
      <c r="D4861" s="809"/>
      <c r="E4861" s="809"/>
      <c r="F4861" s="809"/>
      <c r="G4861" s="809"/>
      <c r="H4861" s="809"/>
      <c r="I4861" s="810"/>
      <c r="J4861" s="811" t="s">
        <v>7</v>
      </c>
      <c r="K4861" s="813"/>
      <c r="L4861" s="814"/>
      <c r="M4861" s="815"/>
    </row>
    <row r="4862" spans="1:13">
      <c r="A4862" s="805"/>
      <c r="B4862" s="806"/>
      <c r="C4862" s="819" t="s">
        <v>8</v>
      </c>
      <c r="D4862" s="819"/>
      <c r="E4862" s="819"/>
      <c r="F4862" s="819"/>
      <c r="G4862" s="819"/>
      <c r="H4862" s="819"/>
      <c r="I4862" s="820"/>
      <c r="J4862" s="812"/>
      <c r="K4862" s="816"/>
      <c r="L4862" s="817"/>
      <c r="M4862" s="818"/>
    </row>
    <row r="4863" spans="1:13">
      <c r="A4863" s="805"/>
      <c r="B4863" s="806"/>
      <c r="C4863" s="819" t="s">
        <v>0</v>
      </c>
      <c r="D4863" s="819"/>
      <c r="E4863" s="819"/>
      <c r="F4863" s="819"/>
      <c r="G4863" s="819"/>
      <c r="H4863" s="819"/>
      <c r="I4863" s="820"/>
      <c r="J4863" s="821" t="s">
        <v>9</v>
      </c>
      <c r="K4863" s="833"/>
      <c r="L4863" s="834"/>
      <c r="M4863" s="835"/>
    </row>
    <row r="4864" spans="1:13">
      <c r="A4864" s="805"/>
      <c r="B4864" s="806"/>
      <c r="C4864" s="819" t="s">
        <v>10</v>
      </c>
      <c r="D4864" s="819"/>
      <c r="E4864" s="819"/>
      <c r="F4864" s="819"/>
      <c r="G4864" s="819"/>
      <c r="H4864" s="819"/>
      <c r="I4864" s="820"/>
      <c r="J4864" s="822"/>
      <c r="K4864" s="836"/>
      <c r="L4864" s="837"/>
      <c r="M4864" s="838"/>
    </row>
    <row r="4865" spans="1:13">
      <c r="A4865" s="805"/>
      <c r="B4865" s="806"/>
      <c r="C4865" s="819" t="s">
        <v>11</v>
      </c>
      <c r="D4865" s="819"/>
      <c r="E4865" s="819"/>
      <c r="F4865" s="819"/>
      <c r="G4865" s="819"/>
      <c r="H4865" s="819"/>
      <c r="I4865" s="820"/>
      <c r="J4865" s="821" t="s">
        <v>12</v>
      </c>
      <c r="K4865" s="840"/>
      <c r="L4865" s="840" t="s">
        <v>13</v>
      </c>
      <c r="M4865" s="842"/>
    </row>
    <row r="4866" spans="1:13" ht="17.25" thickBot="1">
      <c r="A4866" s="807"/>
      <c r="B4866" s="808"/>
      <c r="C4866" s="2"/>
      <c r="D4866" s="2"/>
      <c r="E4866" s="2"/>
      <c r="F4866" s="2"/>
      <c r="G4866" s="2"/>
      <c r="H4866" s="2"/>
      <c r="I4866" s="3"/>
      <c r="J4866" s="839"/>
      <c r="K4866" s="841"/>
      <c r="L4866" s="841"/>
      <c r="M4866" s="843"/>
    </row>
    <row r="4867" spans="1:13" s="10" customFormat="1" ht="15.75">
      <c r="A4867" s="4"/>
      <c r="B4867" s="5"/>
      <c r="C4867" s="5"/>
      <c r="D4867" s="5"/>
      <c r="E4867" s="5"/>
      <c r="F4867" s="5"/>
      <c r="G4867" s="6"/>
      <c r="H4867" s="5"/>
      <c r="I4867" s="5"/>
      <c r="J4867" s="7" t="s">
        <v>14</v>
      </c>
      <c r="K4867" s="8"/>
      <c r="L4867" s="8"/>
      <c r="M4867" s="9"/>
    </row>
    <row r="4868" spans="1:13" s="10" customFormat="1" ht="15.75">
      <c r="A4868" s="11"/>
      <c r="B4868" s="12"/>
      <c r="C4868" s="12"/>
      <c r="D4868" s="12"/>
      <c r="E4868" s="12"/>
      <c r="F4868" s="12"/>
      <c r="G4868" s="13"/>
      <c r="H4868" s="12"/>
      <c r="I4868" s="12"/>
      <c r="J4868" s="14"/>
      <c r="K4868" s="15" t="s">
        <v>15</v>
      </c>
      <c r="L4868" s="15" t="s">
        <v>16</v>
      </c>
      <c r="M4868" s="16" t="s">
        <v>17</v>
      </c>
    </row>
    <row r="4869" spans="1:13" s="10" customFormat="1" ht="15.75">
      <c r="A4869" s="823" t="s">
        <v>18</v>
      </c>
      <c r="B4869" s="824"/>
      <c r="C4869" s="824"/>
      <c r="D4869" s="824"/>
      <c r="E4869" s="12" t="s">
        <v>19</v>
      </c>
      <c r="F4869" s="12"/>
      <c r="G4869" s="17"/>
      <c r="H4869" s="825" t="s">
        <v>20</v>
      </c>
      <c r="I4869" s="825"/>
      <c r="J4869" s="18" t="s">
        <v>19</v>
      </c>
      <c r="K4869" s="15"/>
      <c r="L4869" s="15"/>
      <c r="M4869" s="16"/>
    </row>
    <row r="4870" spans="1:13" s="10" customFormat="1" ht="15.75">
      <c r="A4870" s="19" t="s">
        <v>21</v>
      </c>
      <c r="B4870" s="20"/>
      <c r="C4870" s="826"/>
      <c r="D4870" s="826"/>
      <c r="E4870" s="187"/>
      <c r="F4870" s="21"/>
      <c r="G4870" s="20"/>
      <c r="H4870" s="17"/>
      <c r="I4870" s="22" t="s">
        <v>22</v>
      </c>
      <c r="J4870" s="23"/>
      <c r="K4870" s="187"/>
      <c r="L4870" s="187"/>
      <c r="M4870" s="24"/>
    </row>
    <row r="4871" spans="1:13" s="27" customFormat="1" ht="13.5" thickBot="1">
      <c r="A4871" s="25"/>
      <c r="B4871" s="26"/>
      <c r="C4871" s="188"/>
      <c r="D4871" s="188"/>
      <c r="E4871" s="188"/>
      <c r="F4871" s="188"/>
      <c r="G4871" s="26"/>
      <c r="H4871" s="188"/>
      <c r="I4871" s="26"/>
      <c r="J4871" s="188"/>
      <c r="K4871" s="827"/>
      <c r="L4871" s="827"/>
      <c r="M4871" s="828"/>
    </row>
    <row r="4872" spans="1:13" s="27" customFormat="1" ht="12.75">
      <c r="A4872" s="28"/>
      <c r="B4872" s="29"/>
      <c r="C4872" s="29"/>
      <c r="D4872" s="29"/>
      <c r="E4872" s="29"/>
      <c r="F4872" s="29"/>
      <c r="G4872" s="29"/>
      <c r="H4872" s="29"/>
      <c r="I4872" s="29"/>
      <c r="J4872" s="29"/>
      <c r="K4872" s="29"/>
      <c r="L4872" s="29"/>
      <c r="M4872" s="30"/>
    </row>
    <row r="4873" spans="1:13" s="10" customFormat="1" ht="15.75">
      <c r="A4873" s="31" t="s">
        <v>23</v>
      </c>
      <c r="B4873" s="32"/>
      <c r="C4873" s="33" t="s">
        <v>13</v>
      </c>
      <c r="D4873" s="34"/>
      <c r="E4873" s="35"/>
      <c r="F4873" s="35"/>
      <c r="G4873" s="36"/>
      <c r="H4873" s="36"/>
      <c r="I4873" s="36"/>
      <c r="J4873" s="36"/>
      <c r="K4873" s="36"/>
      <c r="L4873" s="36"/>
      <c r="M4873" s="37"/>
    </row>
    <row r="4874" spans="1:13" s="10" customFormat="1" ht="15.75">
      <c r="A4874" s="38" t="s">
        <v>24</v>
      </c>
      <c r="B4874" s="39"/>
      <c r="C4874" s="829" t="e">
        <f>+C4773</f>
        <v>#REF!</v>
      </c>
      <c r="D4874" s="829"/>
      <c r="E4874" s="829"/>
      <c r="F4874" s="829"/>
      <c r="G4874" s="829"/>
      <c r="H4874" s="829"/>
      <c r="I4874" s="829"/>
      <c r="J4874" s="829"/>
      <c r="K4874" s="829"/>
      <c r="L4874" s="829"/>
      <c r="M4874" s="830"/>
    </row>
    <row r="4875" spans="1:13" s="10" customFormat="1" ht="15.75">
      <c r="A4875" s="38"/>
      <c r="B4875" s="39"/>
      <c r="C4875" s="829"/>
      <c r="D4875" s="829"/>
      <c r="E4875" s="829"/>
      <c r="F4875" s="829"/>
      <c r="G4875" s="829"/>
      <c r="H4875" s="829"/>
      <c r="I4875" s="829"/>
      <c r="J4875" s="829"/>
      <c r="K4875" s="829"/>
      <c r="L4875" s="829"/>
      <c r="M4875" s="830"/>
    </row>
    <row r="4876" spans="1:13" s="27" customFormat="1" ht="12.75">
      <c r="A4876" s="40"/>
      <c r="B4876" s="41"/>
      <c r="C4876" s="42"/>
      <c r="D4876" s="42"/>
      <c r="E4876" s="42"/>
      <c r="F4876" s="42"/>
      <c r="G4876" s="42"/>
      <c r="H4876" s="42"/>
      <c r="I4876" s="42"/>
      <c r="J4876" s="42"/>
      <c r="K4876" s="42"/>
      <c r="L4876" s="42"/>
      <c r="M4876" s="43"/>
    </row>
    <row r="4877" spans="1:13" s="10" customFormat="1" ht="15.75">
      <c r="A4877" s="38" t="s">
        <v>25</v>
      </c>
      <c r="B4877" s="44"/>
      <c r="C4877" s="45"/>
      <c r="D4877" s="45"/>
      <c r="E4877" s="45"/>
      <c r="F4877" s="45"/>
      <c r="G4877" s="45"/>
      <c r="H4877" s="46"/>
      <c r="I4877" s="33" t="s">
        <v>26</v>
      </c>
      <c r="J4877" s="45"/>
      <c r="K4877" s="45"/>
      <c r="L4877" s="45"/>
      <c r="M4877" s="47"/>
    </row>
    <row r="4878" spans="1:13" s="27" customFormat="1" ht="12.75">
      <c r="A4878" s="40"/>
      <c r="B4878" s="41"/>
      <c r="C4878" s="42"/>
      <c r="D4878" s="42"/>
      <c r="E4878" s="42"/>
      <c r="F4878" s="42"/>
      <c r="G4878" s="42"/>
      <c r="H4878" s="42"/>
      <c r="I4878" s="42"/>
      <c r="J4878" s="42"/>
      <c r="K4878" s="42"/>
      <c r="L4878" s="42"/>
      <c r="M4878" s="43"/>
    </row>
    <row r="4879" spans="1:13" s="10" customFormat="1" ht="15.75">
      <c r="A4879" s="38" t="s">
        <v>27</v>
      </c>
      <c r="B4879" s="44"/>
      <c r="C4879" s="48"/>
      <c r="D4879" s="48"/>
      <c r="E4879" s="48"/>
      <c r="F4879" s="48"/>
      <c r="G4879" s="48"/>
      <c r="H4879" s="48"/>
      <c r="I4879" s="48"/>
      <c r="J4879" s="48"/>
      <c r="K4879" s="48"/>
      <c r="L4879" s="48"/>
      <c r="M4879" s="49"/>
    </row>
    <row r="4880" spans="1:13" s="27" customFormat="1" ht="12.75">
      <c r="A4880" s="40"/>
      <c r="B4880" s="41"/>
      <c r="C4880" s="50"/>
      <c r="D4880" s="50"/>
      <c r="E4880" s="50"/>
      <c r="F4880" s="50"/>
      <c r="G4880" s="50"/>
      <c r="H4880" s="50"/>
      <c r="I4880" s="50"/>
      <c r="J4880" s="50"/>
      <c r="K4880" s="50"/>
      <c r="L4880" s="50"/>
      <c r="M4880" s="51"/>
    </row>
    <row r="4881" spans="1:13" s="10" customFormat="1" ht="15.75">
      <c r="A4881" s="38" t="s">
        <v>28</v>
      </c>
      <c r="B4881" s="44"/>
      <c r="C4881" s="48"/>
      <c r="D4881" s="48"/>
      <c r="E4881" s="48"/>
      <c r="F4881" s="48"/>
      <c r="G4881" s="48"/>
      <c r="H4881" s="48"/>
      <c r="I4881" s="48"/>
      <c r="J4881" s="52" t="s">
        <v>29</v>
      </c>
      <c r="K4881" s="53"/>
      <c r="L4881" s="52" t="s">
        <v>13</v>
      </c>
      <c r="M4881" s="54"/>
    </row>
    <row r="4882" spans="1:13" s="27" customFormat="1" ht="12.75">
      <c r="A4882" s="40"/>
      <c r="B4882" s="41"/>
      <c r="C4882" s="50"/>
      <c r="D4882" s="50"/>
      <c r="E4882" s="50"/>
      <c r="F4882" s="50"/>
      <c r="G4882" s="50"/>
      <c r="H4882" s="50"/>
      <c r="I4882" s="50"/>
      <c r="J4882" s="50"/>
      <c r="K4882" s="50"/>
      <c r="L4882" s="50"/>
      <c r="M4882" s="51"/>
    </row>
    <row r="4883" spans="1:13" s="10" customFormat="1" ht="15.75">
      <c r="A4883" s="38" t="s">
        <v>30</v>
      </c>
      <c r="B4883" s="39"/>
      <c r="C4883" s="55"/>
      <c r="D4883" s="55"/>
      <c r="E4883" s="56"/>
      <c r="F4883" s="57"/>
      <c r="G4883" s="46"/>
      <c r="H4883" s="48"/>
      <c r="I4883" s="48"/>
      <c r="J4883" s="35"/>
      <c r="K4883" s="55"/>
      <c r="L4883" s="55"/>
      <c r="M4883" s="58"/>
    </row>
    <row r="4884" spans="1:13" s="10" customFormat="1" ht="15.75">
      <c r="A4884" s="59"/>
      <c r="B4884" s="60"/>
      <c r="C4884" s="189"/>
      <c r="D4884" s="189"/>
      <c r="E4884" s="831" t="s">
        <v>31</v>
      </c>
      <c r="F4884" s="832"/>
      <c r="G4884" s="832"/>
      <c r="H4884" s="189" t="s">
        <v>16</v>
      </c>
      <c r="I4884" s="189" t="s">
        <v>17</v>
      </c>
      <c r="J4884" s="61"/>
      <c r="K4884" s="189"/>
      <c r="L4884" s="189"/>
      <c r="M4884" s="62"/>
    </row>
    <row r="4885" spans="1:13" s="10" customFormat="1" ht="15.75">
      <c r="A4885" s="786" t="s">
        <v>32</v>
      </c>
      <c r="B4885" s="787"/>
      <c r="C4885" s="787"/>
      <c r="D4885" s="787"/>
      <c r="E4885" s="787"/>
      <c r="F4885" s="787"/>
      <c r="G4885" s="787"/>
      <c r="H4885" s="787"/>
      <c r="I4885" s="787"/>
      <c r="J4885" s="787"/>
      <c r="K4885" s="787"/>
      <c r="L4885" s="787"/>
      <c r="M4885" s="788"/>
    </row>
    <row r="4886" spans="1:13" s="27" customFormat="1" ht="13.5" thickBot="1">
      <c r="A4886" s="63"/>
      <c r="B4886" s="64"/>
      <c r="C4886" s="64"/>
      <c r="D4886" s="64"/>
      <c r="E4886" s="64"/>
      <c r="F4886" s="64"/>
      <c r="G4886" s="64"/>
      <c r="H4886" s="64"/>
      <c r="I4886" s="64"/>
      <c r="J4886" s="64"/>
      <c r="K4886" s="64"/>
      <c r="L4886" s="64"/>
      <c r="M4886" s="65"/>
    </row>
    <row r="4887" spans="1:13" s="10" customFormat="1" ht="32.25" thickBot="1">
      <c r="A4887" s="66" t="s">
        <v>1</v>
      </c>
      <c r="B4887" s="789" t="s">
        <v>33</v>
      </c>
      <c r="C4887" s="790"/>
      <c r="D4887" s="790"/>
      <c r="E4887" s="790"/>
      <c r="F4887" s="790"/>
      <c r="G4887" s="790"/>
      <c r="H4887" s="790"/>
      <c r="I4887" s="67"/>
      <c r="J4887" s="68" t="s">
        <v>34</v>
      </c>
      <c r="K4887" s="791" t="s">
        <v>35</v>
      </c>
      <c r="L4887" s="792"/>
      <c r="M4887" s="66" t="s">
        <v>36</v>
      </c>
    </row>
    <row r="4888" spans="1:13" s="10" customFormat="1" ht="33" customHeight="1" thickBot="1">
      <c r="A4888" s="69"/>
      <c r="B4888" s="793" t="e">
        <f>+#REF!</f>
        <v>#REF!</v>
      </c>
      <c r="C4888" s="794"/>
      <c r="D4888" s="794"/>
      <c r="E4888" s="794"/>
      <c r="F4888" s="794"/>
      <c r="G4888" s="794"/>
      <c r="H4888" s="794"/>
      <c r="I4888" s="795"/>
      <c r="J4888" s="70"/>
      <c r="K4888" s="796" t="s">
        <v>4</v>
      </c>
      <c r="L4888" s="797"/>
      <c r="M4888" s="71" t="e">
        <f>+#REF!</f>
        <v>#REF!</v>
      </c>
    </row>
    <row r="4889" spans="1:13" s="10" customFormat="1" ht="15.75">
      <c r="A4889" s="72"/>
      <c r="B4889" s="73"/>
      <c r="C4889" s="73"/>
      <c r="D4889" s="73"/>
      <c r="E4889" s="73"/>
      <c r="F4889" s="73"/>
      <c r="G4889" s="73"/>
      <c r="H4889" s="73"/>
      <c r="I4889" s="73"/>
      <c r="J4889" s="73"/>
      <c r="K4889" s="73"/>
      <c r="L4889" s="73"/>
      <c r="M4889" s="74"/>
    </row>
    <row r="4890" spans="1:13" s="10" customFormat="1" thickBot="1">
      <c r="A4890" s="75" t="s">
        <v>37</v>
      </c>
      <c r="B4890" s="76"/>
      <c r="C4890" s="76"/>
      <c r="D4890" s="76"/>
      <c r="E4890" s="76"/>
      <c r="F4890" s="76"/>
      <c r="G4890" s="76"/>
      <c r="H4890" s="76"/>
      <c r="I4890" s="76"/>
      <c r="J4890" s="76"/>
      <c r="K4890" s="76"/>
      <c r="L4890" s="76"/>
      <c r="M4890" s="77"/>
    </row>
    <row r="4891" spans="1:13" s="10" customFormat="1" thickBot="1">
      <c r="A4891" s="798" t="s">
        <v>33</v>
      </c>
      <c r="B4891" s="799"/>
      <c r="C4891" s="799"/>
      <c r="D4891" s="799"/>
      <c r="E4891" s="799"/>
      <c r="F4891" s="799"/>
      <c r="G4891" s="800"/>
      <c r="H4891" s="801" t="s">
        <v>38</v>
      </c>
      <c r="I4891" s="800"/>
      <c r="J4891" s="78" t="s">
        <v>39</v>
      </c>
      <c r="K4891" s="801" t="s">
        <v>40</v>
      </c>
      <c r="L4891" s="800"/>
      <c r="M4891" s="79" t="s">
        <v>41</v>
      </c>
    </row>
    <row r="4892" spans="1:13" s="10" customFormat="1" ht="15.75">
      <c r="A4892" s="779"/>
      <c r="B4892" s="780"/>
      <c r="C4892" s="780"/>
      <c r="D4892" s="780"/>
      <c r="E4892" s="780"/>
      <c r="F4892" s="780"/>
      <c r="G4892" s="781"/>
      <c r="H4892" s="782"/>
      <c r="I4892" s="783"/>
      <c r="J4892" s="80"/>
      <c r="K4892" s="784"/>
      <c r="L4892" s="785"/>
      <c r="M4892" s="81">
        <f t="shared" ref="M4892:M4897" si="57">+J4892*K4892</f>
        <v>0</v>
      </c>
    </row>
    <row r="4893" spans="1:13" s="10" customFormat="1" ht="15.75">
      <c r="A4893" s="770" t="s">
        <v>42</v>
      </c>
      <c r="B4893" s="771"/>
      <c r="C4893" s="771"/>
      <c r="D4893" s="771"/>
      <c r="E4893" s="771"/>
      <c r="F4893" s="771"/>
      <c r="G4893" s="772"/>
      <c r="H4893" s="768" t="s">
        <v>6</v>
      </c>
      <c r="I4893" s="768"/>
      <c r="J4893" s="80">
        <v>437.5</v>
      </c>
      <c r="K4893" s="769">
        <v>3</v>
      </c>
      <c r="L4893" s="769"/>
      <c r="M4893" s="81">
        <f t="shared" si="57"/>
        <v>1312.5</v>
      </c>
    </row>
    <row r="4894" spans="1:13" s="10" customFormat="1" ht="15.75">
      <c r="A4894" s="770"/>
      <c r="B4894" s="771"/>
      <c r="C4894" s="771"/>
      <c r="D4894" s="771"/>
      <c r="E4894" s="771"/>
      <c r="F4894" s="771"/>
      <c r="G4894" s="772"/>
      <c r="H4894" s="768"/>
      <c r="I4894" s="768"/>
      <c r="J4894" s="80"/>
      <c r="K4894" s="769"/>
      <c r="L4894" s="769"/>
      <c r="M4894" s="81">
        <f t="shared" si="57"/>
        <v>0</v>
      </c>
    </row>
    <row r="4895" spans="1:13" s="10" customFormat="1" ht="15.75">
      <c r="A4895" s="770"/>
      <c r="B4895" s="771"/>
      <c r="C4895" s="771"/>
      <c r="D4895" s="771"/>
      <c r="E4895" s="771"/>
      <c r="F4895" s="771"/>
      <c r="G4895" s="772"/>
      <c r="H4895" s="768"/>
      <c r="I4895" s="768"/>
      <c r="J4895" s="82"/>
      <c r="K4895" s="769"/>
      <c r="L4895" s="769"/>
      <c r="M4895" s="81">
        <f t="shared" si="57"/>
        <v>0</v>
      </c>
    </row>
    <row r="4896" spans="1:13" s="10" customFormat="1" ht="15.75">
      <c r="A4896" s="770"/>
      <c r="B4896" s="771"/>
      <c r="C4896" s="771"/>
      <c r="D4896" s="802"/>
      <c r="E4896" s="771"/>
      <c r="F4896" s="771"/>
      <c r="G4896" s="772"/>
      <c r="H4896" s="768"/>
      <c r="I4896" s="768"/>
      <c r="J4896" s="82"/>
      <c r="K4896" s="769"/>
      <c r="L4896" s="769"/>
      <c r="M4896" s="81">
        <f t="shared" si="57"/>
        <v>0</v>
      </c>
    </row>
    <row r="4897" spans="1:13" s="10" customFormat="1" ht="15.75">
      <c r="A4897" s="766"/>
      <c r="B4897" s="767"/>
      <c r="C4897" s="767"/>
      <c r="D4897" s="83"/>
      <c r="E4897" s="84"/>
      <c r="F4897" s="84"/>
      <c r="G4897" s="85"/>
      <c r="H4897" s="768"/>
      <c r="I4897" s="768"/>
      <c r="J4897" s="86"/>
      <c r="K4897" s="769"/>
      <c r="L4897" s="769"/>
      <c r="M4897" s="81">
        <f t="shared" si="57"/>
        <v>0</v>
      </c>
    </row>
    <row r="4898" spans="1:13" s="10" customFormat="1" thickBot="1">
      <c r="A4898" s="770" t="s">
        <v>43</v>
      </c>
      <c r="B4898" s="771"/>
      <c r="C4898" s="771"/>
      <c r="D4898" s="771"/>
      <c r="E4898" s="771"/>
      <c r="F4898" s="771"/>
      <c r="G4898" s="772"/>
      <c r="H4898" s="773"/>
      <c r="I4898" s="774"/>
      <c r="J4898" s="87"/>
      <c r="K4898" s="775">
        <v>0.05</v>
      </c>
      <c r="L4898" s="776"/>
      <c r="M4898" s="88">
        <f>M4923*K4898</f>
        <v>400</v>
      </c>
    </row>
    <row r="4899" spans="1:13" s="10" customFormat="1" thickBot="1">
      <c r="A4899" s="724" t="s">
        <v>44</v>
      </c>
      <c r="B4899" s="725"/>
      <c r="C4899" s="725"/>
      <c r="D4899" s="725"/>
      <c r="E4899" s="725"/>
      <c r="F4899" s="725"/>
      <c r="G4899" s="725"/>
      <c r="H4899" s="725"/>
      <c r="I4899" s="725"/>
      <c r="J4899" s="725"/>
      <c r="K4899" s="725"/>
      <c r="L4899" s="726"/>
      <c r="M4899" s="173">
        <f>SUM(M4892:M4898)</f>
        <v>1712.5</v>
      </c>
    </row>
    <row r="4900" spans="1:13" s="27" customFormat="1" ht="12.75">
      <c r="A4900" s="90"/>
      <c r="B4900" s="64"/>
      <c r="C4900" s="64"/>
      <c r="D4900" s="64"/>
      <c r="E4900" s="64"/>
      <c r="F4900" s="64"/>
      <c r="G4900" s="64"/>
      <c r="H4900" s="64"/>
      <c r="I4900" s="64"/>
      <c r="J4900" s="64"/>
      <c r="K4900" s="64"/>
      <c r="L4900" s="64"/>
      <c r="M4900" s="65"/>
    </row>
    <row r="4901" spans="1:13" s="10" customFormat="1" thickBot="1">
      <c r="A4901" s="91" t="s">
        <v>45</v>
      </c>
      <c r="B4901" s="92"/>
      <c r="C4901" s="92"/>
      <c r="D4901" s="92"/>
      <c r="E4901" s="92"/>
      <c r="F4901" s="92"/>
      <c r="G4901" s="92"/>
      <c r="H4901" s="92"/>
      <c r="I4901" s="92"/>
      <c r="J4901" s="92"/>
      <c r="K4901" s="92"/>
      <c r="L4901" s="92"/>
      <c r="M4901" s="93"/>
    </row>
    <row r="4902" spans="1:13" s="10" customFormat="1" ht="15.75">
      <c r="A4902" s="752" t="s">
        <v>33</v>
      </c>
      <c r="B4902" s="753"/>
      <c r="C4902" s="753"/>
      <c r="D4902" s="753"/>
      <c r="E4902" s="753"/>
      <c r="F4902" s="753"/>
      <c r="G4902" s="753"/>
      <c r="H4902" s="777"/>
      <c r="I4902" s="185" t="s">
        <v>35</v>
      </c>
      <c r="J4902" s="94" t="s">
        <v>36</v>
      </c>
      <c r="K4902" s="778" t="s">
        <v>46</v>
      </c>
      <c r="L4902" s="777"/>
      <c r="M4902" s="95" t="s">
        <v>41</v>
      </c>
    </row>
    <row r="4903" spans="1:13" s="10" customFormat="1" ht="15.75">
      <c r="A4903" s="738" t="s">
        <v>97</v>
      </c>
      <c r="B4903" s="739"/>
      <c r="C4903" s="739"/>
      <c r="D4903" s="739"/>
      <c r="E4903" s="739"/>
      <c r="F4903" s="739"/>
      <c r="G4903" s="739"/>
      <c r="H4903" s="740"/>
      <c r="I4903" s="53" t="s">
        <v>92</v>
      </c>
      <c r="J4903" s="98">
        <v>0.5</v>
      </c>
      <c r="K4903" s="741">
        <v>4500</v>
      </c>
      <c r="L4903" s="742"/>
      <c r="M4903" s="171">
        <f>+J4903*K4903</f>
        <v>2250</v>
      </c>
    </row>
    <row r="4904" spans="1:13" s="10" customFormat="1" ht="15.75">
      <c r="A4904" s="738" t="s">
        <v>98</v>
      </c>
      <c r="B4904" s="739"/>
      <c r="C4904" s="739"/>
      <c r="D4904" s="739"/>
      <c r="E4904" s="739"/>
      <c r="F4904" s="739"/>
      <c r="G4904" s="739"/>
      <c r="H4904" s="740"/>
      <c r="I4904" s="53" t="s">
        <v>99</v>
      </c>
      <c r="J4904" s="98">
        <v>0.05</v>
      </c>
      <c r="K4904" s="741">
        <v>80000</v>
      </c>
      <c r="L4904" s="742"/>
      <c r="M4904" s="171">
        <f>+J4904*K4904</f>
        <v>4000</v>
      </c>
    </row>
    <row r="4905" spans="1:13" s="10" customFormat="1" ht="15.75">
      <c r="A4905" s="738"/>
      <c r="B4905" s="739"/>
      <c r="C4905" s="739"/>
      <c r="D4905" s="739"/>
      <c r="E4905" s="739"/>
      <c r="F4905" s="739"/>
      <c r="G4905" s="739"/>
      <c r="H4905" s="740"/>
      <c r="I4905" s="53"/>
      <c r="J4905" s="98"/>
      <c r="K4905" s="741"/>
      <c r="L4905" s="742"/>
      <c r="M4905" s="171">
        <f>+J4905*K4905</f>
        <v>0</v>
      </c>
    </row>
    <row r="4906" spans="1:13" s="10" customFormat="1" ht="15.75">
      <c r="A4906" s="738"/>
      <c r="B4906" s="739"/>
      <c r="C4906" s="739"/>
      <c r="D4906" s="739"/>
      <c r="E4906" s="739"/>
      <c r="F4906" s="739"/>
      <c r="G4906" s="739"/>
      <c r="H4906" s="740"/>
      <c r="I4906" s="53"/>
      <c r="J4906" s="98"/>
      <c r="K4906" s="741"/>
      <c r="L4906" s="742"/>
      <c r="M4906" s="171">
        <f>+J4906*K4906</f>
        <v>0</v>
      </c>
    </row>
    <row r="4907" spans="1:13" s="10" customFormat="1" ht="15.75">
      <c r="A4907" s="738"/>
      <c r="B4907" s="739"/>
      <c r="C4907" s="739"/>
      <c r="D4907" s="739"/>
      <c r="E4907" s="739"/>
      <c r="F4907" s="739"/>
      <c r="G4907" s="739"/>
      <c r="H4907" s="740"/>
      <c r="I4907" s="53"/>
      <c r="J4907" s="98"/>
      <c r="K4907" s="741"/>
      <c r="L4907" s="742"/>
      <c r="M4907" s="171">
        <f>+J4907*K4907</f>
        <v>0</v>
      </c>
    </row>
    <row r="4908" spans="1:13" s="10" customFormat="1" thickBot="1">
      <c r="A4908" s="743"/>
      <c r="B4908" s="744"/>
      <c r="C4908" s="744"/>
      <c r="D4908" s="744"/>
      <c r="E4908" s="744"/>
      <c r="F4908" s="744"/>
      <c r="G4908" s="744"/>
      <c r="H4908" s="745"/>
      <c r="I4908" s="102"/>
      <c r="J4908" s="103"/>
      <c r="K4908" s="741"/>
      <c r="L4908" s="742"/>
      <c r="M4908" s="172"/>
    </row>
    <row r="4909" spans="1:13" s="10" customFormat="1" thickBot="1">
      <c r="A4909" s="724" t="s">
        <v>44</v>
      </c>
      <c r="B4909" s="725"/>
      <c r="C4909" s="725"/>
      <c r="D4909" s="725"/>
      <c r="E4909" s="725"/>
      <c r="F4909" s="725"/>
      <c r="G4909" s="725"/>
      <c r="H4909" s="725"/>
      <c r="I4909" s="725"/>
      <c r="J4909" s="725"/>
      <c r="K4909" s="725"/>
      <c r="L4909" s="726"/>
      <c r="M4909" s="173">
        <f>SUM(M4903:M4908)</f>
        <v>6250</v>
      </c>
    </row>
    <row r="4910" spans="1:13" s="27" customFormat="1" ht="12.75">
      <c r="A4910" s="63"/>
      <c r="B4910" s="64"/>
      <c r="C4910" s="64"/>
      <c r="D4910" s="64"/>
      <c r="E4910" s="64"/>
      <c r="F4910" s="64"/>
      <c r="G4910" s="64"/>
      <c r="H4910" s="64"/>
      <c r="I4910" s="64"/>
      <c r="J4910" s="64"/>
      <c r="K4910" s="64"/>
      <c r="L4910" s="64"/>
      <c r="M4910" s="65"/>
    </row>
    <row r="4911" spans="1:13" s="10" customFormat="1" thickBot="1">
      <c r="A4911" s="91" t="s">
        <v>47</v>
      </c>
      <c r="B4911" s="92"/>
      <c r="C4911" s="92"/>
      <c r="D4911" s="92"/>
      <c r="E4911" s="92"/>
      <c r="F4911" s="92"/>
      <c r="G4911" s="92"/>
      <c r="H4911" s="92"/>
      <c r="I4911" s="92"/>
      <c r="J4911" s="92"/>
      <c r="K4911" s="92"/>
      <c r="L4911" s="92"/>
      <c r="M4911" s="93"/>
    </row>
    <row r="4912" spans="1:13" s="10" customFormat="1" ht="15.75">
      <c r="A4912" s="727" t="s">
        <v>48</v>
      </c>
      <c r="B4912" s="728"/>
      <c r="C4912" s="728"/>
      <c r="D4912" s="728"/>
      <c r="E4912" s="728"/>
      <c r="F4912" s="729"/>
      <c r="G4912" s="106" t="s">
        <v>35</v>
      </c>
      <c r="H4912" s="107" t="s">
        <v>49</v>
      </c>
      <c r="I4912" s="108" t="s">
        <v>50</v>
      </c>
      <c r="J4912" s="106" t="s">
        <v>51</v>
      </c>
      <c r="K4912" s="730" t="s">
        <v>52</v>
      </c>
      <c r="L4912" s="729"/>
      <c r="M4912" s="109" t="s">
        <v>41</v>
      </c>
    </row>
    <row r="4913" spans="1:13" s="10" customFormat="1" ht="15.75">
      <c r="A4913" s="731" t="s">
        <v>94</v>
      </c>
      <c r="B4913" s="732"/>
      <c r="C4913" s="732"/>
      <c r="D4913" s="732"/>
      <c r="E4913" s="732"/>
      <c r="F4913" s="733"/>
      <c r="G4913" s="110" t="s">
        <v>4</v>
      </c>
      <c r="H4913" s="86"/>
      <c r="I4913" s="111"/>
      <c r="J4913" s="86"/>
      <c r="K4913" s="734">
        <v>100</v>
      </c>
      <c r="L4913" s="735"/>
      <c r="M4913" s="112">
        <f>J4913*K4913</f>
        <v>0</v>
      </c>
    </row>
    <row r="4914" spans="1:13" s="10" customFormat="1" ht="15.75">
      <c r="A4914" s="113"/>
      <c r="B4914" s="114"/>
      <c r="C4914" s="114"/>
      <c r="D4914" s="114"/>
      <c r="E4914" s="114"/>
      <c r="F4914" s="114"/>
      <c r="G4914" s="115"/>
      <c r="H4914" s="86"/>
      <c r="I4914" s="86"/>
      <c r="J4914" s="86"/>
      <c r="K4914" s="116"/>
      <c r="L4914" s="117"/>
      <c r="M4914" s="118"/>
    </row>
    <row r="4915" spans="1:13" s="10" customFormat="1" thickBot="1">
      <c r="A4915" s="181"/>
      <c r="B4915" s="182"/>
      <c r="C4915" s="182"/>
      <c r="D4915" s="182"/>
      <c r="E4915" s="182"/>
      <c r="F4915" s="182"/>
      <c r="G4915" s="119"/>
      <c r="H4915" s="119"/>
      <c r="I4915" s="119"/>
      <c r="J4915" s="119"/>
      <c r="K4915" s="736"/>
      <c r="L4915" s="737"/>
      <c r="M4915" s="120"/>
    </row>
    <row r="4916" spans="1:13" s="10" customFormat="1" thickBot="1">
      <c r="A4916" s="756" t="s">
        <v>44</v>
      </c>
      <c r="B4916" s="750"/>
      <c r="C4916" s="750"/>
      <c r="D4916" s="750"/>
      <c r="E4916" s="750"/>
      <c r="F4916" s="750"/>
      <c r="G4916" s="750"/>
      <c r="H4916" s="750"/>
      <c r="I4916" s="750"/>
      <c r="J4916" s="750"/>
      <c r="K4916" s="750"/>
      <c r="L4916" s="751"/>
      <c r="M4916" s="174">
        <f>SUM(M4913:M4915)</f>
        <v>0</v>
      </c>
    </row>
    <row r="4917" spans="1:13" s="27" customFormat="1" ht="12.75">
      <c r="A4917" s="63"/>
      <c r="B4917" s="64"/>
      <c r="C4917" s="64"/>
      <c r="D4917" s="64"/>
      <c r="E4917" s="64"/>
      <c r="F4917" s="64"/>
      <c r="G4917" s="64"/>
      <c r="H4917" s="64"/>
      <c r="I4917" s="64"/>
      <c r="J4917" s="64"/>
      <c r="K4917" s="64"/>
      <c r="L4917" s="64"/>
      <c r="M4917" s="65"/>
    </row>
    <row r="4918" spans="1:13" s="10" customFormat="1" thickBot="1">
      <c r="A4918" s="91" t="s">
        <v>54</v>
      </c>
      <c r="B4918" s="92"/>
      <c r="C4918" s="92"/>
      <c r="D4918" s="92"/>
      <c r="E4918" s="92"/>
      <c r="F4918" s="92"/>
      <c r="G4918" s="92"/>
      <c r="H4918" s="92"/>
      <c r="I4918" s="92"/>
      <c r="J4918" s="92"/>
      <c r="K4918" s="92"/>
      <c r="L4918" s="92"/>
      <c r="M4918" s="93"/>
    </row>
    <row r="4919" spans="1:13" s="10" customFormat="1" ht="31.5">
      <c r="A4919" s="757" t="s">
        <v>55</v>
      </c>
      <c r="B4919" s="758"/>
      <c r="C4919" s="758"/>
      <c r="D4919" s="758"/>
      <c r="E4919" s="758"/>
      <c r="F4919" s="758"/>
      <c r="G4919" s="758"/>
      <c r="H4919" s="106" t="s">
        <v>56</v>
      </c>
      <c r="I4919" s="108" t="s">
        <v>57</v>
      </c>
      <c r="J4919" s="107" t="s">
        <v>58</v>
      </c>
      <c r="K4919" s="759" t="s">
        <v>40</v>
      </c>
      <c r="L4919" s="760"/>
      <c r="M4919" s="122" t="s">
        <v>41</v>
      </c>
    </row>
    <row r="4920" spans="1:13" s="10" customFormat="1" ht="15.75">
      <c r="A4920" s="761" t="s">
        <v>59</v>
      </c>
      <c r="B4920" s="762"/>
      <c r="C4920" s="762"/>
      <c r="D4920" s="762"/>
      <c r="E4920" s="762"/>
      <c r="F4920" s="762"/>
      <c r="G4920" s="763"/>
      <c r="H4920" s="123">
        <v>38918.91891891892</v>
      </c>
      <c r="I4920" s="124">
        <v>1.85</v>
      </c>
      <c r="J4920" s="125">
        <f>+H4920*I4920</f>
        <v>72000</v>
      </c>
      <c r="K4920" s="764">
        <v>15</v>
      </c>
      <c r="L4920" s="765"/>
      <c r="M4920" s="126">
        <f>J4920/K4920</f>
        <v>4800</v>
      </c>
    </row>
    <row r="4921" spans="1:13" s="10" customFormat="1" ht="15.75">
      <c r="A4921" s="761" t="s">
        <v>60</v>
      </c>
      <c r="B4921" s="762"/>
      <c r="C4921" s="762"/>
      <c r="D4921" s="762"/>
      <c r="E4921" s="762"/>
      <c r="F4921" s="762"/>
      <c r="G4921" s="763"/>
      <c r="H4921" s="123">
        <v>25945.945945945947</v>
      </c>
      <c r="I4921" s="124">
        <v>1.85</v>
      </c>
      <c r="J4921" s="125">
        <f>+H4921*I4921</f>
        <v>48000.000000000007</v>
      </c>
      <c r="K4921" s="764">
        <f>+K4920</f>
        <v>15</v>
      </c>
      <c r="L4921" s="765"/>
      <c r="M4921" s="126">
        <f>J4921/K4921</f>
        <v>3200.0000000000005</v>
      </c>
    </row>
    <row r="4922" spans="1:13" s="10" customFormat="1" thickBot="1">
      <c r="A4922" s="748"/>
      <c r="B4922" s="749"/>
      <c r="C4922" s="749"/>
      <c r="D4922" s="749"/>
      <c r="E4922" s="749"/>
      <c r="F4922" s="749"/>
      <c r="G4922" s="749"/>
      <c r="H4922" s="119"/>
      <c r="I4922" s="119"/>
      <c r="J4922" s="119"/>
      <c r="K4922" s="736"/>
      <c r="L4922" s="737"/>
      <c r="M4922" s="120"/>
    </row>
    <row r="4923" spans="1:13" s="10" customFormat="1" thickBot="1">
      <c r="A4923" s="724" t="s">
        <v>44</v>
      </c>
      <c r="B4923" s="725"/>
      <c r="C4923" s="725"/>
      <c r="D4923" s="725"/>
      <c r="E4923" s="725"/>
      <c r="F4923" s="725"/>
      <c r="G4923" s="725"/>
      <c r="H4923" s="750"/>
      <c r="I4923" s="750"/>
      <c r="J4923" s="750"/>
      <c r="K4923" s="750"/>
      <c r="L4923" s="751"/>
      <c r="M4923" s="174">
        <f>SUM(M4920:M4922)</f>
        <v>8000</v>
      </c>
    </row>
    <row r="4924" spans="1:13" s="27" customFormat="1" ht="13.5" thickBot="1">
      <c r="A4924" s="63"/>
      <c r="B4924" s="64"/>
      <c r="C4924" s="64"/>
      <c r="D4924" s="64"/>
      <c r="E4924" s="64"/>
      <c r="F4924" s="64"/>
      <c r="G4924" s="64"/>
      <c r="H4924" s="64"/>
      <c r="I4924" s="64"/>
      <c r="J4924" s="64"/>
      <c r="K4924" s="64"/>
      <c r="L4924" s="64"/>
      <c r="M4924" s="65"/>
    </row>
    <row r="4925" spans="1:13" s="10" customFormat="1" thickBot="1">
      <c r="A4925" s="724" t="s">
        <v>61</v>
      </c>
      <c r="B4925" s="725"/>
      <c r="C4925" s="725"/>
      <c r="D4925" s="725"/>
      <c r="E4925" s="725"/>
      <c r="F4925" s="725"/>
      <c r="G4925" s="725"/>
      <c r="H4925" s="725"/>
      <c r="I4925" s="725"/>
      <c r="J4925" s="725"/>
      <c r="K4925" s="725"/>
      <c r="L4925" s="726"/>
      <c r="M4925" s="175">
        <f>M4899+M4909+M4916+M4923</f>
        <v>15962.5</v>
      </c>
    </row>
    <row r="4926" spans="1:13" s="27" customFormat="1" ht="12.75">
      <c r="A4926" s="63"/>
      <c r="B4926" s="64"/>
      <c r="C4926" s="64"/>
      <c r="D4926" s="64"/>
      <c r="E4926" s="64"/>
      <c r="F4926" s="64"/>
      <c r="G4926" s="64"/>
      <c r="H4926" s="64"/>
      <c r="I4926" s="64"/>
      <c r="J4926" s="64"/>
      <c r="K4926" s="64"/>
      <c r="L4926" s="64"/>
      <c r="M4926" s="65"/>
    </row>
    <row r="4927" spans="1:13" s="10" customFormat="1" thickBot="1">
      <c r="A4927" s="91" t="s">
        <v>62</v>
      </c>
      <c r="B4927" s="92"/>
      <c r="C4927" s="92"/>
      <c r="D4927" s="92"/>
      <c r="E4927" s="92"/>
      <c r="F4927" s="92"/>
      <c r="G4927" s="92"/>
      <c r="H4927" s="92"/>
      <c r="I4927" s="92"/>
      <c r="J4927" s="92"/>
      <c r="K4927" s="92"/>
      <c r="L4927" s="92"/>
      <c r="M4927" s="93"/>
    </row>
    <row r="4928" spans="1:13" s="10" customFormat="1" ht="15.75">
      <c r="A4928" s="752" t="s">
        <v>63</v>
      </c>
      <c r="B4928" s="753"/>
      <c r="C4928" s="753"/>
      <c r="D4928" s="753"/>
      <c r="E4928" s="753"/>
      <c r="F4928" s="753"/>
      <c r="G4928" s="753"/>
      <c r="H4928" s="183"/>
      <c r="I4928" s="184"/>
      <c r="J4928" s="128" t="s">
        <v>64</v>
      </c>
      <c r="K4928" s="754" t="s">
        <v>65</v>
      </c>
      <c r="L4928" s="755"/>
      <c r="M4928" s="129"/>
    </row>
    <row r="4929" spans="1:13" s="10" customFormat="1" ht="15.75">
      <c r="A4929" s="718" t="s">
        <v>66</v>
      </c>
      <c r="B4929" s="719"/>
      <c r="C4929" s="719"/>
      <c r="D4929" s="719"/>
      <c r="E4929" s="719"/>
      <c r="F4929" s="719"/>
      <c r="G4929" s="719"/>
      <c r="H4929" s="130"/>
      <c r="I4929" s="131"/>
      <c r="J4929" s="132">
        <v>0.25</v>
      </c>
      <c r="K4929" s="720">
        <f>M4925*J4929</f>
        <v>3990.625</v>
      </c>
      <c r="L4929" s="721"/>
      <c r="M4929" s="133"/>
    </row>
    <row r="4930" spans="1:13" s="10" customFormat="1" ht="15.75">
      <c r="A4930" s="134" t="s">
        <v>67</v>
      </c>
      <c r="B4930" s="135"/>
      <c r="C4930" s="135"/>
      <c r="D4930" s="135"/>
      <c r="E4930" s="135"/>
      <c r="F4930" s="135"/>
      <c r="G4930" s="135"/>
      <c r="H4930" s="130"/>
      <c r="I4930" s="131"/>
      <c r="J4930" s="132">
        <v>0</v>
      </c>
      <c r="K4930" s="720">
        <f>M4925*J4930</f>
        <v>0</v>
      </c>
      <c r="L4930" s="721"/>
      <c r="M4930" s="133"/>
    </row>
    <row r="4931" spans="1:13" s="10" customFormat="1" thickBot="1">
      <c r="A4931" s="136" t="s">
        <v>68</v>
      </c>
      <c r="B4931" s="137"/>
      <c r="C4931" s="137"/>
      <c r="D4931" s="137"/>
      <c r="E4931" s="137"/>
      <c r="F4931" s="137"/>
      <c r="G4931" s="137"/>
      <c r="H4931" s="138"/>
      <c r="I4931" s="139"/>
      <c r="J4931" s="140">
        <v>0.05</v>
      </c>
      <c r="K4931" s="722">
        <f>M4925*J4931</f>
        <v>798.125</v>
      </c>
      <c r="L4931" s="723"/>
      <c r="M4931" s="133"/>
    </row>
    <row r="4932" spans="1:13" s="10" customFormat="1" thickBot="1">
      <c r="A4932" s="724" t="s">
        <v>44</v>
      </c>
      <c r="B4932" s="725"/>
      <c r="C4932" s="725"/>
      <c r="D4932" s="725"/>
      <c r="E4932" s="725"/>
      <c r="F4932" s="725"/>
      <c r="G4932" s="725"/>
      <c r="H4932" s="725"/>
      <c r="I4932" s="725"/>
      <c r="J4932" s="725"/>
      <c r="K4932" s="725"/>
      <c r="L4932" s="726"/>
      <c r="M4932" s="141">
        <f>K4929+K4930+K4931</f>
        <v>4788.75</v>
      </c>
    </row>
    <row r="4933" spans="1:13" s="27" customFormat="1" ht="13.5" thickBot="1">
      <c r="A4933" s="63"/>
      <c r="B4933" s="64"/>
      <c r="C4933" s="64"/>
      <c r="D4933" s="64"/>
      <c r="E4933" s="64"/>
      <c r="F4933" s="64"/>
      <c r="G4933" s="64"/>
      <c r="H4933" s="64"/>
      <c r="I4933" s="64"/>
      <c r="J4933" s="64"/>
      <c r="K4933" s="64"/>
      <c r="L4933" s="64"/>
      <c r="M4933" s="65"/>
    </row>
    <row r="4934" spans="1:13" s="10" customFormat="1" thickBot="1">
      <c r="A4934" s="724" t="s">
        <v>69</v>
      </c>
      <c r="B4934" s="725"/>
      <c r="C4934" s="725"/>
      <c r="D4934" s="725"/>
      <c r="E4934" s="725"/>
      <c r="F4934" s="725"/>
      <c r="G4934" s="725"/>
      <c r="H4934" s="725"/>
      <c r="I4934" s="725"/>
      <c r="J4934" s="725"/>
      <c r="K4934" s="725"/>
      <c r="L4934" s="726"/>
      <c r="M4934" s="142">
        <f>M4925+M4932</f>
        <v>20751.25</v>
      </c>
    </row>
    <row r="4935" spans="1:13" s="10" customFormat="1" ht="15.75">
      <c r="A4935" s="143"/>
      <c r="B4935" s="144"/>
      <c r="C4935" s="144"/>
      <c r="D4935" s="144"/>
      <c r="E4935" s="144"/>
      <c r="F4935" s="144"/>
      <c r="G4935" s="144"/>
      <c r="H4935" s="144"/>
      <c r="I4935" s="144"/>
      <c r="J4935" s="144"/>
      <c r="K4935" s="144"/>
      <c r="L4935" s="144"/>
      <c r="M4935" s="145"/>
    </row>
    <row r="4936" spans="1:13" s="10" customFormat="1" ht="15.75">
      <c r="A4936" s="146"/>
      <c r="B4936" s="35"/>
      <c r="C4936" s="35"/>
      <c r="D4936" s="35"/>
      <c r="E4936" s="35"/>
      <c r="F4936" s="35"/>
      <c r="G4936" s="35"/>
      <c r="H4936" s="35"/>
      <c r="I4936" s="35"/>
      <c r="J4936" s="35"/>
      <c r="K4936" s="35"/>
      <c r="L4936" s="35"/>
      <c r="M4936" s="37"/>
    </row>
    <row r="4937" spans="1:13" s="10" customFormat="1" ht="15.75">
      <c r="A4937" s="146"/>
      <c r="B4937" s="35"/>
      <c r="C4937" s="35"/>
      <c r="D4937" s="46" t="s">
        <v>70</v>
      </c>
      <c r="E4937" s="46"/>
      <c r="F4937" s="46"/>
      <c r="G4937" s="46"/>
      <c r="H4937" s="46"/>
      <c r="I4937" s="46"/>
      <c r="J4937" s="35"/>
      <c r="K4937" s="35"/>
      <c r="L4937" s="35"/>
      <c r="M4937" s="37"/>
    </row>
    <row r="4938" spans="1:13" s="10" customFormat="1" ht="15.75">
      <c r="A4938" s="146"/>
      <c r="B4938" s="35"/>
      <c r="C4938" s="35"/>
      <c r="D4938" s="35" t="s">
        <v>71</v>
      </c>
      <c r="E4938" s="35"/>
      <c r="F4938" s="35"/>
      <c r="G4938" s="35"/>
      <c r="H4938" s="35"/>
      <c r="I4938" s="35"/>
      <c r="J4938" s="35"/>
      <c r="K4938" s="35"/>
      <c r="L4938" s="35"/>
      <c r="M4938" s="37"/>
    </row>
    <row r="4939" spans="1:13" s="10" customFormat="1" ht="15.75">
      <c r="A4939" s="146"/>
      <c r="B4939" s="35"/>
      <c r="C4939" s="35"/>
      <c r="D4939" s="35" t="s">
        <v>72</v>
      </c>
      <c r="E4939" s="35"/>
      <c r="F4939" s="35"/>
      <c r="G4939" s="35"/>
      <c r="H4939" s="35"/>
      <c r="I4939" s="35"/>
      <c r="J4939" s="35"/>
      <c r="K4939" s="35"/>
      <c r="L4939" s="35"/>
      <c r="M4939" s="37"/>
    </row>
    <row r="4940" spans="1:13" s="10" customFormat="1" ht="15.75">
      <c r="A4940" s="146"/>
      <c r="B4940" s="35"/>
      <c r="C4940" s="35"/>
      <c r="D4940" s="35" t="s">
        <v>73</v>
      </c>
      <c r="E4940" s="35"/>
      <c r="F4940" s="35"/>
      <c r="G4940" s="35"/>
      <c r="H4940" s="35"/>
      <c r="I4940" s="35"/>
      <c r="J4940" s="35"/>
      <c r="K4940" s="35"/>
      <c r="L4940" s="35"/>
      <c r="M4940" s="37"/>
    </row>
    <row r="4941" spans="1:13" s="27" customFormat="1" ht="13.5" thickBot="1">
      <c r="A4941" s="147"/>
      <c r="B4941" s="148"/>
      <c r="C4941" s="148"/>
      <c r="D4941" s="148"/>
      <c r="E4941" s="148" t="s">
        <v>74</v>
      </c>
      <c r="F4941" s="148"/>
      <c r="G4941" s="148"/>
      <c r="H4941" s="148"/>
      <c r="I4941" s="148"/>
      <c r="J4941" s="148"/>
      <c r="K4941" s="148"/>
      <c r="L4941" s="148"/>
      <c r="M4941" s="149"/>
    </row>
    <row r="4942" spans="1:13" s="10" customFormat="1" ht="15.75">
      <c r="A4942" s="150" t="s">
        <v>75</v>
      </c>
      <c r="B4942" s="151"/>
      <c r="C4942" s="151"/>
      <c r="D4942" s="151"/>
      <c r="E4942" s="151"/>
      <c r="F4942" s="151"/>
      <c r="G4942" s="151"/>
      <c r="H4942" s="151"/>
      <c r="I4942" s="151"/>
      <c r="J4942" s="151"/>
      <c r="K4942" s="151"/>
      <c r="L4942" s="151"/>
      <c r="M4942" s="152"/>
    </row>
    <row r="4943" spans="1:13" s="10" customFormat="1" ht="15.75">
      <c r="A4943" s="153"/>
      <c r="B4943" s="154"/>
      <c r="C4943" s="154"/>
      <c r="D4943" s="154"/>
      <c r="E4943" s="154"/>
      <c r="F4943" s="154"/>
      <c r="G4943" s="154"/>
      <c r="H4943" s="154"/>
      <c r="I4943" s="154"/>
      <c r="J4943" s="154"/>
      <c r="K4943" s="154"/>
      <c r="L4943" s="154"/>
      <c r="M4943" s="155"/>
    </row>
    <row r="4944" spans="1:13" s="10" customFormat="1" ht="15.75">
      <c r="A4944" s="153"/>
      <c r="B4944" s="154"/>
      <c r="C4944" s="154"/>
      <c r="D4944" s="154"/>
      <c r="E4944" s="154"/>
      <c r="F4944" s="154"/>
      <c r="G4944" s="154"/>
      <c r="H4944" s="154"/>
      <c r="I4944" s="154"/>
      <c r="J4944" s="154"/>
      <c r="K4944" s="154"/>
      <c r="L4944" s="154"/>
      <c r="M4944" s="155"/>
    </row>
    <row r="4945" spans="1:13" s="10" customFormat="1" ht="15.75">
      <c r="A4945" s="153"/>
      <c r="B4945" s="154"/>
      <c r="C4945" s="154"/>
      <c r="D4945" s="154"/>
      <c r="E4945" s="154"/>
      <c r="F4945" s="154"/>
      <c r="G4945" s="154"/>
      <c r="H4945" s="154"/>
      <c r="I4945" s="154"/>
      <c r="J4945" s="154"/>
      <c r="K4945" s="154"/>
      <c r="L4945" s="154"/>
      <c r="M4945" s="155"/>
    </row>
    <row r="4946" spans="1:13" s="10" customFormat="1" thickBot="1">
      <c r="A4946" s="156"/>
      <c r="B4946" s="157"/>
      <c r="C4946" s="157"/>
      <c r="D4946" s="157"/>
      <c r="E4946" s="157"/>
      <c r="F4946" s="157"/>
      <c r="G4946" s="157"/>
      <c r="H4946" s="157"/>
      <c r="I4946" s="157"/>
      <c r="J4946" s="157"/>
      <c r="K4946" s="157"/>
      <c r="L4946" s="157"/>
      <c r="M4946" s="158"/>
    </row>
    <row r="4947" spans="1:13" s="27" customFormat="1" ht="12.75">
      <c r="A4947" s="147"/>
      <c r="B4947" s="148"/>
      <c r="C4947" s="148"/>
      <c r="D4947" s="148"/>
      <c r="E4947" s="148"/>
      <c r="F4947" s="148"/>
      <c r="G4947" s="148"/>
      <c r="H4947" s="148"/>
      <c r="I4947" s="148"/>
      <c r="J4947" s="148"/>
      <c r="K4947" s="148"/>
      <c r="L4947" s="148"/>
      <c r="M4947" s="149"/>
    </row>
    <row r="4948" spans="1:13" s="10" customFormat="1" ht="15.75">
      <c r="A4948" s="159" t="s">
        <v>76</v>
      </c>
      <c r="B4948" s="55"/>
      <c r="C4948" s="55"/>
      <c r="D4948" s="55"/>
      <c r="E4948" s="55"/>
      <c r="F4948" s="55"/>
      <c r="G4948" s="55"/>
      <c r="H4948" s="55"/>
      <c r="I4948" s="55"/>
      <c r="J4948" s="55"/>
      <c r="K4948" s="55"/>
      <c r="L4948" s="55"/>
      <c r="M4948" s="58"/>
    </row>
    <row r="4949" spans="1:13" s="10" customFormat="1" ht="15.75">
      <c r="A4949" s="708" t="s">
        <v>77</v>
      </c>
      <c r="B4949" s="709"/>
      <c r="C4949" s="709"/>
      <c r="D4949" s="709"/>
      <c r="E4949" s="709"/>
      <c r="F4949" s="709"/>
      <c r="G4949" s="709"/>
      <c r="H4949" s="709"/>
      <c r="I4949" s="709"/>
      <c r="J4949" s="709"/>
      <c r="K4949" s="709"/>
      <c r="L4949" s="709"/>
      <c r="M4949" s="710"/>
    </row>
    <row r="4950" spans="1:13" s="10" customFormat="1" ht="15.75">
      <c r="A4950" s="708"/>
      <c r="B4950" s="709"/>
      <c r="C4950" s="709"/>
      <c r="D4950" s="709"/>
      <c r="E4950" s="709"/>
      <c r="F4950" s="709"/>
      <c r="G4950" s="709"/>
      <c r="H4950" s="709"/>
      <c r="I4950" s="709"/>
      <c r="J4950" s="709"/>
      <c r="K4950" s="709"/>
      <c r="L4950" s="709"/>
      <c r="M4950" s="710"/>
    </row>
    <row r="4951" spans="1:13" s="10" customFormat="1" ht="15.75">
      <c r="A4951" s="711" t="s">
        <v>78</v>
      </c>
      <c r="B4951" s="712"/>
      <c r="C4951" s="712"/>
      <c r="D4951" s="712"/>
      <c r="E4951" s="712"/>
      <c r="F4951" s="712"/>
      <c r="G4951" s="712"/>
      <c r="H4951" s="712"/>
      <c r="I4951" s="712"/>
      <c r="J4951" s="712"/>
      <c r="K4951" s="712"/>
      <c r="L4951" s="712"/>
      <c r="M4951" s="713"/>
    </row>
    <row r="4952" spans="1:13" s="10" customFormat="1" ht="15.75">
      <c r="A4952" s="711"/>
      <c r="B4952" s="712"/>
      <c r="C4952" s="712"/>
      <c r="D4952" s="712"/>
      <c r="E4952" s="712"/>
      <c r="F4952" s="712"/>
      <c r="G4952" s="712"/>
      <c r="H4952" s="712"/>
      <c r="I4952" s="712"/>
      <c r="J4952" s="712"/>
      <c r="K4952" s="712"/>
      <c r="L4952" s="712"/>
      <c r="M4952" s="713"/>
    </row>
    <row r="4953" spans="1:13" s="10" customFormat="1" ht="15.75">
      <c r="A4953" s="178"/>
      <c r="B4953" s="179"/>
      <c r="C4953" s="179"/>
      <c r="D4953" s="179"/>
      <c r="E4953" s="179"/>
      <c r="F4953" s="179"/>
      <c r="G4953" s="179"/>
      <c r="H4953" s="179"/>
      <c r="I4953" s="179"/>
      <c r="J4953" s="179"/>
      <c r="K4953" s="179"/>
      <c r="L4953" s="179"/>
      <c r="M4953" s="180"/>
    </row>
    <row r="4954" spans="1:13" s="10" customFormat="1" ht="15.75">
      <c r="A4954" s="159"/>
      <c r="B4954" s="55"/>
      <c r="C4954" s="55"/>
      <c r="D4954" s="55"/>
      <c r="E4954" s="55"/>
      <c r="F4954" s="55"/>
      <c r="G4954" s="55"/>
      <c r="H4954" s="55"/>
      <c r="I4954" s="55"/>
      <c r="J4954" s="55"/>
      <c r="K4954" s="55"/>
      <c r="L4954" s="55"/>
      <c r="M4954" s="58"/>
    </row>
    <row r="4955" spans="1:13" s="10" customFormat="1" ht="15.75">
      <c r="A4955" s="146"/>
      <c r="B4955" s="35"/>
      <c r="C4955" s="35"/>
      <c r="D4955" s="35" t="s">
        <v>70</v>
      </c>
      <c r="E4955" s="46"/>
      <c r="F4955" s="46"/>
      <c r="G4955" s="35"/>
      <c r="H4955" s="35"/>
      <c r="I4955" s="35"/>
      <c r="J4955" s="35"/>
      <c r="K4955" s="35"/>
      <c r="L4955" s="35"/>
      <c r="M4955" s="37"/>
    </row>
    <row r="4956" spans="1:13" s="10" customFormat="1" ht="15.75">
      <c r="A4956" s="146"/>
      <c r="B4956" s="35"/>
      <c r="C4956" s="35"/>
      <c r="D4956" s="160" t="s">
        <v>71</v>
      </c>
      <c r="E4956" s="35"/>
      <c r="F4956" s="35"/>
      <c r="G4956" s="160"/>
      <c r="H4956" s="160"/>
      <c r="I4956" s="160"/>
      <c r="J4956" s="35"/>
      <c r="K4956" s="35"/>
      <c r="L4956" s="35"/>
      <c r="M4956" s="37"/>
    </row>
    <row r="4957" spans="1:13" s="10" customFormat="1" ht="15.75">
      <c r="A4957" s="146"/>
      <c r="B4957" s="35"/>
      <c r="C4957" s="35"/>
      <c r="D4957" s="161" t="s">
        <v>79</v>
      </c>
      <c r="E4957" s="35"/>
      <c r="F4957" s="35"/>
      <c r="G4957" s="161"/>
      <c r="H4957" s="161"/>
      <c r="I4957" s="161"/>
      <c r="J4957" s="35"/>
      <c r="K4957" s="35"/>
      <c r="L4957" s="35"/>
      <c r="M4957" s="37"/>
    </row>
    <row r="4958" spans="1:13" s="10" customFormat="1" ht="15.75">
      <c r="A4958" s="162"/>
      <c r="B4958" s="55"/>
      <c r="C4958" s="55"/>
      <c r="D4958" s="35" t="s">
        <v>73</v>
      </c>
      <c r="E4958" s="35"/>
      <c r="F4958" s="35"/>
      <c r="G4958" s="35"/>
      <c r="H4958" s="35"/>
      <c r="I4958" s="35"/>
      <c r="J4958" s="55"/>
      <c r="K4958" s="55"/>
      <c r="L4958" s="55"/>
      <c r="M4958" s="58"/>
    </row>
    <row r="4959" spans="1:13" s="27" customFormat="1" ht="12.75">
      <c r="A4959" s="163"/>
      <c r="B4959" s="50"/>
      <c r="C4959" s="50"/>
      <c r="D4959" s="50"/>
      <c r="E4959" s="148"/>
      <c r="F4959" s="148"/>
      <c r="G4959" s="148"/>
      <c r="H4959" s="148"/>
      <c r="I4959" s="148"/>
      <c r="J4959" s="50"/>
      <c r="K4959" s="50"/>
      <c r="L4959" s="50"/>
      <c r="M4959" s="51"/>
    </row>
    <row r="4960" spans="1:13" s="167" customFormat="1" ht="12.75">
      <c r="A4960" s="164" t="s">
        <v>80</v>
      </c>
      <c r="B4960" s="165"/>
      <c r="C4960" s="165"/>
      <c r="D4960" s="166"/>
      <c r="E4960" s="166"/>
      <c r="F4960" s="166"/>
      <c r="G4960" s="166"/>
      <c r="H4960" s="166"/>
      <c r="I4960" s="714"/>
      <c r="J4960" s="714"/>
      <c r="K4960" s="714"/>
      <c r="L4960" s="714"/>
      <c r="M4960" s="715"/>
    </row>
    <row r="4961" spans="1:13" s="167" customFormat="1" ht="13.5" thickBot="1">
      <c r="A4961" s="168" t="s">
        <v>81</v>
      </c>
      <c r="B4961" s="169"/>
      <c r="C4961" s="169"/>
      <c r="D4961" s="170"/>
      <c r="E4961" s="170"/>
      <c r="F4961" s="170"/>
      <c r="G4961" s="170"/>
      <c r="H4961" s="170"/>
      <c r="I4961" s="716"/>
      <c r="J4961" s="716"/>
      <c r="K4961" s="716"/>
      <c r="L4961" s="716"/>
      <c r="M4961" s="717"/>
    </row>
    <row r="4962" spans="1:13" s="167" customFormat="1" ht="12.75">
      <c r="A4962" s="165"/>
      <c r="B4962" s="165"/>
      <c r="C4962" s="165"/>
      <c r="D4962" s="166"/>
      <c r="E4962" s="166"/>
      <c r="F4962" s="166"/>
      <c r="G4962" s="166"/>
      <c r="H4962" s="166"/>
      <c r="I4962" s="190"/>
      <c r="J4962" s="190"/>
      <c r="K4962" s="190"/>
      <c r="L4962" s="190"/>
      <c r="M4962" s="190"/>
    </row>
  </sheetData>
  <mergeCells count="4504">
    <mergeCell ref="A4949:M4950"/>
    <mergeCell ref="A4951:M4952"/>
    <mergeCell ref="I4960:M4961"/>
    <mergeCell ref="A4925:L4925"/>
    <mergeCell ref="A4928:G4928"/>
    <mergeCell ref="K4928:L4928"/>
    <mergeCell ref="A4929:G4929"/>
    <mergeCell ref="K4929:L4929"/>
    <mergeCell ref="K4930:L4930"/>
    <mergeCell ref="K4931:L4931"/>
    <mergeCell ref="A4932:L4932"/>
    <mergeCell ref="A4934:L4934"/>
    <mergeCell ref="A4919:G4919"/>
    <mergeCell ref="K4919:L4919"/>
    <mergeCell ref="A4920:G4920"/>
    <mergeCell ref="K4920:L4920"/>
    <mergeCell ref="A4921:G4921"/>
    <mergeCell ref="K4921:L4921"/>
    <mergeCell ref="A4922:G4922"/>
    <mergeCell ref="K4922:L4922"/>
    <mergeCell ref="A4923:L4923"/>
    <mergeCell ref="A4908:H4908"/>
    <mergeCell ref="K4908:L4908"/>
    <mergeCell ref="A4909:L4909"/>
    <mergeCell ref="A4912:F4912"/>
    <mergeCell ref="K4912:L4912"/>
    <mergeCell ref="A4913:F4913"/>
    <mergeCell ref="K4913:L4913"/>
    <mergeCell ref="K4915:L4915"/>
    <mergeCell ref="A4916:L4916"/>
    <mergeCell ref="A4903:H4903"/>
    <mergeCell ref="K4903:L4903"/>
    <mergeCell ref="A4904:H4904"/>
    <mergeCell ref="K4904:L4904"/>
    <mergeCell ref="A4905:H4905"/>
    <mergeCell ref="K4905:L4905"/>
    <mergeCell ref="A4906:H4906"/>
    <mergeCell ref="K4906:L4906"/>
    <mergeCell ref="A4907:H4907"/>
    <mergeCell ref="K4907:L4907"/>
    <mergeCell ref="A4897:C4897"/>
    <mergeCell ref="H4897:I4897"/>
    <mergeCell ref="K4897:L4897"/>
    <mergeCell ref="A4898:G4898"/>
    <mergeCell ref="H4898:I4898"/>
    <mergeCell ref="K4898:L4898"/>
    <mergeCell ref="A4899:L4899"/>
    <mergeCell ref="A4902:H4902"/>
    <mergeCell ref="K4902:L4902"/>
    <mergeCell ref="A4894:G4894"/>
    <mergeCell ref="H4894:I4894"/>
    <mergeCell ref="K4894:L4894"/>
    <mergeCell ref="A4895:G4895"/>
    <mergeCell ref="H4895:I4895"/>
    <mergeCell ref="K4895:L4895"/>
    <mergeCell ref="A4896:G4896"/>
    <mergeCell ref="H4896:I4896"/>
    <mergeCell ref="K4896:L4896"/>
    <mergeCell ref="A4891:G4891"/>
    <mergeCell ref="H4891:I4891"/>
    <mergeCell ref="K4891:L4891"/>
    <mergeCell ref="A4892:G4892"/>
    <mergeCell ref="H4892:I4892"/>
    <mergeCell ref="K4892:L4892"/>
    <mergeCell ref="A4893:G4893"/>
    <mergeCell ref="H4893:I4893"/>
    <mergeCell ref="K4893:L4893"/>
    <mergeCell ref="A4869:D4869"/>
    <mergeCell ref="H4869:I4869"/>
    <mergeCell ref="C4870:D4870"/>
    <mergeCell ref="K4871:M4871"/>
    <mergeCell ref="C4874:M4875"/>
    <mergeCell ref="E4884:G4884"/>
    <mergeCell ref="A4885:M4885"/>
    <mergeCell ref="B4887:H4887"/>
    <mergeCell ref="K4887:L4887"/>
    <mergeCell ref="I4859:M4860"/>
    <mergeCell ref="A4861:B4866"/>
    <mergeCell ref="C4861:I4861"/>
    <mergeCell ref="J4861:J4862"/>
    <mergeCell ref="K4861:M4862"/>
    <mergeCell ref="C4862:I4862"/>
    <mergeCell ref="C4863:I4863"/>
    <mergeCell ref="J4863:J4864"/>
    <mergeCell ref="K4863:M4864"/>
    <mergeCell ref="C4864:I4864"/>
    <mergeCell ref="C4865:I4865"/>
    <mergeCell ref="J4865:J4866"/>
    <mergeCell ref="K4865:K4866"/>
    <mergeCell ref="L4865:L4866"/>
    <mergeCell ref="M4865:M4866"/>
    <mergeCell ref="B4888:I4888"/>
    <mergeCell ref="K4888:L4888"/>
    <mergeCell ref="A4828:G4828"/>
    <mergeCell ref="K4828:L4828"/>
    <mergeCell ref="K4829:L4829"/>
    <mergeCell ref="K4830:L4830"/>
    <mergeCell ref="A4831:L4831"/>
    <mergeCell ref="A4833:L4833"/>
    <mergeCell ref="A4818:G4818"/>
    <mergeCell ref="K4818:L4818"/>
    <mergeCell ref="A4819:G4819"/>
    <mergeCell ref="K4819:L4819"/>
    <mergeCell ref="A4820:G4820"/>
    <mergeCell ref="K4820:L4820"/>
    <mergeCell ref="A4821:G4821"/>
    <mergeCell ref="K4821:L4821"/>
    <mergeCell ref="A4822:L4822"/>
    <mergeCell ref="A4848:M4849"/>
    <mergeCell ref="A4850:M4851"/>
    <mergeCell ref="A4812:F4812"/>
    <mergeCell ref="K4812:L4812"/>
    <mergeCell ref="K4814:L4814"/>
    <mergeCell ref="A4815:L4815"/>
    <mergeCell ref="A4802:H4802"/>
    <mergeCell ref="K4802:L4802"/>
    <mergeCell ref="A4803:H4803"/>
    <mergeCell ref="K4803:L4803"/>
    <mergeCell ref="A4804:H4804"/>
    <mergeCell ref="K4804:L4804"/>
    <mergeCell ref="A4805:H4805"/>
    <mergeCell ref="K4805:L4805"/>
    <mergeCell ref="A4806:H4806"/>
    <mergeCell ref="K4806:L4806"/>
    <mergeCell ref="A4824:L4824"/>
    <mergeCell ref="A4827:G4827"/>
    <mergeCell ref="K4827:L4827"/>
    <mergeCell ref="A4798:L4798"/>
    <mergeCell ref="A4801:H4801"/>
    <mergeCell ref="K4801:L4801"/>
    <mergeCell ref="A4793:G4793"/>
    <mergeCell ref="H4793:I4793"/>
    <mergeCell ref="K4793:L4793"/>
    <mergeCell ref="A4794:G4794"/>
    <mergeCell ref="H4794:I4794"/>
    <mergeCell ref="K4794:L4794"/>
    <mergeCell ref="A4795:G4795"/>
    <mergeCell ref="H4795:I4795"/>
    <mergeCell ref="K4795:L4795"/>
    <mergeCell ref="A4807:H4807"/>
    <mergeCell ref="K4807:L4807"/>
    <mergeCell ref="A4808:L4808"/>
    <mergeCell ref="A4811:F4811"/>
    <mergeCell ref="K4811:L4811"/>
    <mergeCell ref="A4792:G4792"/>
    <mergeCell ref="H4792:I4792"/>
    <mergeCell ref="K4792:L4792"/>
    <mergeCell ref="A4768:D4768"/>
    <mergeCell ref="H4768:I4768"/>
    <mergeCell ref="C4769:D4769"/>
    <mergeCell ref="K4770:M4770"/>
    <mergeCell ref="C4773:M4774"/>
    <mergeCell ref="E4783:G4783"/>
    <mergeCell ref="A4784:M4784"/>
    <mergeCell ref="B4786:H4786"/>
    <mergeCell ref="K4786:L4786"/>
    <mergeCell ref="A4796:C4796"/>
    <mergeCell ref="H4796:I4796"/>
    <mergeCell ref="K4796:L4796"/>
    <mergeCell ref="A4797:G4797"/>
    <mergeCell ref="H4797:I4797"/>
    <mergeCell ref="K4797:L4797"/>
    <mergeCell ref="B4787:I4787"/>
    <mergeCell ref="K4787:L4787"/>
    <mergeCell ref="A4790:G4790"/>
    <mergeCell ref="H4790:I4790"/>
    <mergeCell ref="K4790:L4790"/>
    <mergeCell ref="A4791:G4791"/>
    <mergeCell ref="H4791:I4791"/>
    <mergeCell ref="K4791:L4791"/>
    <mergeCell ref="A4760:B4765"/>
    <mergeCell ref="C4760:I4760"/>
    <mergeCell ref="J4760:J4761"/>
    <mergeCell ref="K4760:M4761"/>
    <mergeCell ref="C4761:I4761"/>
    <mergeCell ref="C4762:I4762"/>
    <mergeCell ref="J4762:J4763"/>
    <mergeCell ref="K4762:M4763"/>
    <mergeCell ref="C4763:I4763"/>
    <mergeCell ref="C4764:I4764"/>
    <mergeCell ref="J4764:J4765"/>
    <mergeCell ref="K4764:K4765"/>
    <mergeCell ref="L4764:L4765"/>
    <mergeCell ref="M4764:M4765"/>
    <mergeCell ref="K4729:L4729"/>
    <mergeCell ref="A4730:L4730"/>
    <mergeCell ref="A4732:L4732"/>
    <mergeCell ref="A4747:M4748"/>
    <mergeCell ref="A4749:M4750"/>
    <mergeCell ref="I4758:M4759"/>
    <mergeCell ref="K4713:L4713"/>
    <mergeCell ref="A4714:L4714"/>
    <mergeCell ref="A4717:G4717"/>
    <mergeCell ref="K4717:L4717"/>
    <mergeCell ref="A4718:G4718"/>
    <mergeCell ref="K4718:L4718"/>
    <mergeCell ref="A4719:G4719"/>
    <mergeCell ref="K4719:L4719"/>
    <mergeCell ref="A4710:F4710"/>
    <mergeCell ref="K4710:L4710"/>
    <mergeCell ref="A4720:G4720"/>
    <mergeCell ref="K4720:L4720"/>
    <mergeCell ref="A4721:L4721"/>
    <mergeCell ref="A4723:L4723"/>
    <mergeCell ref="A4726:G4726"/>
    <mergeCell ref="K4726:L4726"/>
    <mergeCell ref="A4727:G4727"/>
    <mergeCell ref="K4727:L4727"/>
    <mergeCell ref="K4728:L4728"/>
    <mergeCell ref="A4711:F4711"/>
    <mergeCell ref="K4711:L4711"/>
    <mergeCell ref="A4695:C4695"/>
    <mergeCell ref="H4695:I4695"/>
    <mergeCell ref="K4695:L4695"/>
    <mergeCell ref="A4696:G4696"/>
    <mergeCell ref="H4696:I4696"/>
    <mergeCell ref="K4696:L4696"/>
    <mergeCell ref="A4697:L4697"/>
    <mergeCell ref="A4700:H4700"/>
    <mergeCell ref="K4700:L4700"/>
    <mergeCell ref="A4706:H4706"/>
    <mergeCell ref="K4706:L4706"/>
    <mergeCell ref="A4707:L4707"/>
    <mergeCell ref="A4692:G4692"/>
    <mergeCell ref="H4692:I4692"/>
    <mergeCell ref="K4692:L4692"/>
    <mergeCell ref="A4693:G4693"/>
    <mergeCell ref="H4693:I4693"/>
    <mergeCell ref="K4693:L4693"/>
    <mergeCell ref="A4694:G4694"/>
    <mergeCell ref="H4694:I4694"/>
    <mergeCell ref="K4694:L4694"/>
    <mergeCell ref="A4701:H4701"/>
    <mergeCell ref="A4702:H4702"/>
    <mergeCell ref="A4703:H4703"/>
    <mergeCell ref="A4704:H4704"/>
    <mergeCell ref="A4705:H4705"/>
    <mergeCell ref="K4701:L4701"/>
    <mergeCell ref="K4702:L4702"/>
    <mergeCell ref="K4703:L4703"/>
    <mergeCell ref="K4704:L4704"/>
    <mergeCell ref="K4705:L4705"/>
    <mergeCell ref="B4686:I4686"/>
    <mergeCell ref="K4686:L4686"/>
    <mergeCell ref="A4689:G4689"/>
    <mergeCell ref="H4689:I4689"/>
    <mergeCell ref="K4689:L4689"/>
    <mergeCell ref="A4690:G4690"/>
    <mergeCell ref="H4690:I4690"/>
    <mergeCell ref="K4690:L4690"/>
    <mergeCell ref="A4691:G4691"/>
    <mergeCell ref="H4691:I4691"/>
    <mergeCell ref="K4691:L4691"/>
    <mergeCell ref="A4667:D4667"/>
    <mergeCell ref="H4667:I4667"/>
    <mergeCell ref="C4668:D4668"/>
    <mergeCell ref="K4669:M4669"/>
    <mergeCell ref="C4672:M4673"/>
    <mergeCell ref="E4682:G4682"/>
    <mergeCell ref="A4683:M4683"/>
    <mergeCell ref="B4685:H4685"/>
    <mergeCell ref="K4685:L4685"/>
    <mergeCell ref="A4646:M4647"/>
    <mergeCell ref="A4648:M4649"/>
    <mergeCell ref="I4657:M4658"/>
    <mergeCell ref="A4659:B4664"/>
    <mergeCell ref="C4659:I4659"/>
    <mergeCell ref="J4659:J4660"/>
    <mergeCell ref="K4659:M4660"/>
    <mergeCell ref="C4660:I4660"/>
    <mergeCell ref="C4661:I4661"/>
    <mergeCell ref="J4661:J4662"/>
    <mergeCell ref="K4661:M4662"/>
    <mergeCell ref="C4662:I4662"/>
    <mergeCell ref="C4663:I4663"/>
    <mergeCell ref="J4663:J4664"/>
    <mergeCell ref="K4663:K4664"/>
    <mergeCell ref="L4663:L4664"/>
    <mergeCell ref="M4663:M4664"/>
    <mergeCell ref="A4622:L4622"/>
    <mergeCell ref="A4625:G4625"/>
    <mergeCell ref="K4625:L4625"/>
    <mergeCell ref="A4626:G4626"/>
    <mergeCell ref="K4626:L4626"/>
    <mergeCell ref="K4627:L4627"/>
    <mergeCell ref="K4628:L4628"/>
    <mergeCell ref="A4629:L4629"/>
    <mergeCell ref="A4631:L4631"/>
    <mergeCell ref="A4616:G4616"/>
    <mergeCell ref="K4616:L4616"/>
    <mergeCell ref="A4617:G4617"/>
    <mergeCell ref="K4617:L4617"/>
    <mergeCell ref="A4618:G4618"/>
    <mergeCell ref="K4618:L4618"/>
    <mergeCell ref="A4619:G4619"/>
    <mergeCell ref="K4619:L4619"/>
    <mergeCell ref="A4620:L4620"/>
    <mergeCell ref="A4605:H4605"/>
    <mergeCell ref="K4605:L4605"/>
    <mergeCell ref="A4606:L4606"/>
    <mergeCell ref="A4609:F4609"/>
    <mergeCell ref="K4609:L4609"/>
    <mergeCell ref="A4610:F4610"/>
    <mergeCell ref="K4610:L4610"/>
    <mergeCell ref="K4612:L4612"/>
    <mergeCell ref="A4613:L4613"/>
    <mergeCell ref="A4600:H4600"/>
    <mergeCell ref="K4600:L4600"/>
    <mergeCell ref="A4601:H4601"/>
    <mergeCell ref="K4601:L4601"/>
    <mergeCell ref="A4602:H4602"/>
    <mergeCell ref="K4602:L4602"/>
    <mergeCell ref="A4603:H4603"/>
    <mergeCell ref="K4603:L4603"/>
    <mergeCell ref="A4604:H4604"/>
    <mergeCell ref="K4604:L4604"/>
    <mergeCell ref="A4594:C4594"/>
    <mergeCell ref="H4594:I4594"/>
    <mergeCell ref="K4594:L4594"/>
    <mergeCell ref="A4595:G4595"/>
    <mergeCell ref="H4595:I4595"/>
    <mergeCell ref="K4595:L4595"/>
    <mergeCell ref="A4596:L4596"/>
    <mergeCell ref="A4599:H4599"/>
    <mergeCell ref="K4599:L4599"/>
    <mergeCell ref="A4591:G4591"/>
    <mergeCell ref="H4591:I4591"/>
    <mergeCell ref="K4591:L4591"/>
    <mergeCell ref="A4592:G4592"/>
    <mergeCell ref="H4592:I4592"/>
    <mergeCell ref="K4592:L4592"/>
    <mergeCell ref="A4593:G4593"/>
    <mergeCell ref="H4593:I4593"/>
    <mergeCell ref="K4593:L4593"/>
    <mergeCell ref="B4585:I4585"/>
    <mergeCell ref="K4585:L4585"/>
    <mergeCell ref="A4588:G4588"/>
    <mergeCell ref="H4588:I4588"/>
    <mergeCell ref="K4588:L4588"/>
    <mergeCell ref="A4589:G4589"/>
    <mergeCell ref="H4589:I4589"/>
    <mergeCell ref="K4589:L4589"/>
    <mergeCell ref="A4590:G4590"/>
    <mergeCell ref="H4590:I4590"/>
    <mergeCell ref="K4590:L4590"/>
    <mergeCell ref="A4566:D4566"/>
    <mergeCell ref="H4566:I4566"/>
    <mergeCell ref="C4567:D4567"/>
    <mergeCell ref="K4568:M4568"/>
    <mergeCell ref="C4571:M4572"/>
    <mergeCell ref="E4581:G4581"/>
    <mergeCell ref="A4582:M4582"/>
    <mergeCell ref="B4584:H4584"/>
    <mergeCell ref="K4584:L4584"/>
    <mergeCell ref="A4545:M4546"/>
    <mergeCell ref="A4547:M4548"/>
    <mergeCell ref="I4556:M4557"/>
    <mergeCell ref="A4558:B4563"/>
    <mergeCell ref="C4558:I4558"/>
    <mergeCell ref="J4558:J4559"/>
    <mergeCell ref="K4558:M4559"/>
    <mergeCell ref="C4559:I4559"/>
    <mergeCell ref="C4560:I4560"/>
    <mergeCell ref="J4560:J4561"/>
    <mergeCell ref="K4560:M4561"/>
    <mergeCell ref="C4561:I4561"/>
    <mergeCell ref="C4562:I4562"/>
    <mergeCell ref="J4562:J4563"/>
    <mergeCell ref="K4562:K4563"/>
    <mergeCell ref="L4562:L4563"/>
    <mergeCell ref="M4562:M4563"/>
    <mergeCell ref="A4521:L4521"/>
    <mergeCell ref="A4524:G4524"/>
    <mergeCell ref="K4524:L4524"/>
    <mergeCell ref="A4525:G4525"/>
    <mergeCell ref="K4525:L4525"/>
    <mergeCell ref="K4526:L4526"/>
    <mergeCell ref="K4527:L4527"/>
    <mergeCell ref="A4528:L4528"/>
    <mergeCell ref="A4530:L4530"/>
    <mergeCell ref="A4515:G4515"/>
    <mergeCell ref="K4515:L4515"/>
    <mergeCell ref="A4516:G4516"/>
    <mergeCell ref="K4516:L4516"/>
    <mergeCell ref="A4517:G4517"/>
    <mergeCell ref="K4517:L4517"/>
    <mergeCell ref="A4518:G4518"/>
    <mergeCell ref="K4518:L4518"/>
    <mergeCell ref="A4519:L4519"/>
    <mergeCell ref="A4504:H4504"/>
    <mergeCell ref="K4504:L4504"/>
    <mergeCell ref="A4505:L4505"/>
    <mergeCell ref="A4508:F4508"/>
    <mergeCell ref="K4508:L4508"/>
    <mergeCell ref="A4509:F4509"/>
    <mergeCell ref="K4509:L4509"/>
    <mergeCell ref="K4511:L4511"/>
    <mergeCell ref="A4512:L4512"/>
    <mergeCell ref="A4499:H4499"/>
    <mergeCell ref="K4499:L4499"/>
    <mergeCell ref="A4500:H4500"/>
    <mergeCell ref="K4500:L4500"/>
    <mergeCell ref="A4501:H4501"/>
    <mergeCell ref="K4501:L4501"/>
    <mergeCell ref="A4502:H4502"/>
    <mergeCell ref="K4502:L4502"/>
    <mergeCell ref="A4503:H4503"/>
    <mergeCell ref="K4503:L4503"/>
    <mergeCell ref="A4493:C4493"/>
    <mergeCell ref="H4493:I4493"/>
    <mergeCell ref="K4493:L4493"/>
    <mergeCell ref="A4494:G4494"/>
    <mergeCell ref="H4494:I4494"/>
    <mergeCell ref="K4494:L4494"/>
    <mergeCell ref="A4495:L4495"/>
    <mergeCell ref="A4498:H4498"/>
    <mergeCell ref="K4498:L4498"/>
    <mergeCell ref="A4490:G4490"/>
    <mergeCell ref="H4490:I4490"/>
    <mergeCell ref="K4490:L4490"/>
    <mergeCell ref="A4491:G4491"/>
    <mergeCell ref="H4491:I4491"/>
    <mergeCell ref="K4491:L4491"/>
    <mergeCell ref="A4492:G4492"/>
    <mergeCell ref="H4492:I4492"/>
    <mergeCell ref="K4492:L4492"/>
    <mergeCell ref="B4484:I4484"/>
    <mergeCell ref="K4484:L4484"/>
    <mergeCell ref="A4487:G4487"/>
    <mergeCell ref="H4487:I4487"/>
    <mergeCell ref="K4487:L4487"/>
    <mergeCell ref="A4488:G4488"/>
    <mergeCell ref="H4488:I4488"/>
    <mergeCell ref="K4488:L4488"/>
    <mergeCell ref="A4489:G4489"/>
    <mergeCell ref="H4489:I4489"/>
    <mergeCell ref="K4489:L4489"/>
    <mergeCell ref="A4465:D4465"/>
    <mergeCell ref="H4465:I4465"/>
    <mergeCell ref="C4466:D4466"/>
    <mergeCell ref="K4467:M4467"/>
    <mergeCell ref="C4470:M4471"/>
    <mergeCell ref="E4480:G4480"/>
    <mergeCell ref="A4481:M4481"/>
    <mergeCell ref="B4483:H4483"/>
    <mergeCell ref="K4483:L4483"/>
    <mergeCell ref="A4444:M4445"/>
    <mergeCell ref="A4446:M4447"/>
    <mergeCell ref="I4455:M4456"/>
    <mergeCell ref="A4457:B4462"/>
    <mergeCell ref="C4457:I4457"/>
    <mergeCell ref="J4457:J4458"/>
    <mergeCell ref="K4457:M4458"/>
    <mergeCell ref="C4458:I4458"/>
    <mergeCell ref="C4459:I4459"/>
    <mergeCell ref="J4459:J4460"/>
    <mergeCell ref="K4459:M4460"/>
    <mergeCell ref="C4460:I4460"/>
    <mergeCell ref="C4461:I4461"/>
    <mergeCell ref="J4461:J4462"/>
    <mergeCell ref="K4461:K4462"/>
    <mergeCell ref="L4461:L4462"/>
    <mergeCell ref="M4461:M4462"/>
    <mergeCell ref="A4420:L4420"/>
    <mergeCell ref="A4423:G4423"/>
    <mergeCell ref="K4423:L4423"/>
    <mergeCell ref="A4424:G4424"/>
    <mergeCell ref="K4424:L4424"/>
    <mergeCell ref="K4425:L4425"/>
    <mergeCell ref="K4426:L4426"/>
    <mergeCell ref="A4427:L4427"/>
    <mergeCell ref="A4429:L4429"/>
    <mergeCell ref="A4414:G4414"/>
    <mergeCell ref="K4414:L4414"/>
    <mergeCell ref="A4415:G4415"/>
    <mergeCell ref="K4415:L4415"/>
    <mergeCell ref="A4416:G4416"/>
    <mergeCell ref="K4416:L4416"/>
    <mergeCell ref="A4417:G4417"/>
    <mergeCell ref="K4417:L4417"/>
    <mergeCell ref="A4418:L4418"/>
    <mergeCell ref="A4403:H4403"/>
    <mergeCell ref="K4403:L4403"/>
    <mergeCell ref="A4404:L4404"/>
    <mergeCell ref="A4407:F4407"/>
    <mergeCell ref="K4407:L4407"/>
    <mergeCell ref="A4408:F4408"/>
    <mergeCell ref="K4408:L4408"/>
    <mergeCell ref="K4410:L4410"/>
    <mergeCell ref="A4411:L4411"/>
    <mergeCell ref="A4398:H4398"/>
    <mergeCell ref="K4398:L4398"/>
    <mergeCell ref="A4399:H4399"/>
    <mergeCell ref="K4399:L4399"/>
    <mergeCell ref="A4400:H4400"/>
    <mergeCell ref="K4400:L4400"/>
    <mergeCell ref="A4401:H4401"/>
    <mergeCell ref="K4401:L4401"/>
    <mergeCell ref="A4402:H4402"/>
    <mergeCell ref="K4402:L4402"/>
    <mergeCell ref="A4392:C4392"/>
    <mergeCell ref="H4392:I4392"/>
    <mergeCell ref="K4392:L4392"/>
    <mergeCell ref="A4393:G4393"/>
    <mergeCell ref="H4393:I4393"/>
    <mergeCell ref="K4393:L4393"/>
    <mergeCell ref="A4394:L4394"/>
    <mergeCell ref="A4397:H4397"/>
    <mergeCell ref="K4397:L4397"/>
    <mergeCell ref="A4389:G4389"/>
    <mergeCell ref="H4389:I4389"/>
    <mergeCell ref="K4389:L4389"/>
    <mergeCell ref="A4390:G4390"/>
    <mergeCell ref="H4390:I4390"/>
    <mergeCell ref="K4390:L4390"/>
    <mergeCell ref="A4391:G4391"/>
    <mergeCell ref="H4391:I4391"/>
    <mergeCell ref="K4391:L4391"/>
    <mergeCell ref="B4383:I4383"/>
    <mergeCell ref="K4383:L4383"/>
    <mergeCell ref="A4386:G4386"/>
    <mergeCell ref="H4386:I4386"/>
    <mergeCell ref="K4386:L4386"/>
    <mergeCell ref="A4387:G4387"/>
    <mergeCell ref="H4387:I4387"/>
    <mergeCell ref="K4387:L4387"/>
    <mergeCell ref="A4388:G4388"/>
    <mergeCell ref="H4388:I4388"/>
    <mergeCell ref="K4388:L4388"/>
    <mergeCell ref="A4364:D4364"/>
    <mergeCell ref="H4364:I4364"/>
    <mergeCell ref="C4365:D4365"/>
    <mergeCell ref="K4366:M4366"/>
    <mergeCell ref="C4369:M4370"/>
    <mergeCell ref="E4379:G4379"/>
    <mergeCell ref="A4380:M4380"/>
    <mergeCell ref="B4382:H4382"/>
    <mergeCell ref="K4382:L4382"/>
    <mergeCell ref="A4343:M4344"/>
    <mergeCell ref="A4345:M4346"/>
    <mergeCell ref="I4354:M4355"/>
    <mergeCell ref="A4356:B4361"/>
    <mergeCell ref="C4356:I4356"/>
    <mergeCell ref="J4356:J4357"/>
    <mergeCell ref="K4356:M4357"/>
    <mergeCell ref="C4357:I4357"/>
    <mergeCell ref="C4358:I4358"/>
    <mergeCell ref="J4358:J4359"/>
    <mergeCell ref="K4358:M4359"/>
    <mergeCell ref="C4359:I4359"/>
    <mergeCell ref="C4360:I4360"/>
    <mergeCell ref="J4360:J4361"/>
    <mergeCell ref="K4360:K4361"/>
    <mergeCell ref="L4360:L4361"/>
    <mergeCell ref="M4360:M4361"/>
    <mergeCell ref="A4319:L4319"/>
    <mergeCell ref="A4322:G4322"/>
    <mergeCell ref="K4322:L4322"/>
    <mergeCell ref="A4323:G4323"/>
    <mergeCell ref="K4323:L4323"/>
    <mergeCell ref="K4324:L4324"/>
    <mergeCell ref="K4325:L4325"/>
    <mergeCell ref="A4326:L4326"/>
    <mergeCell ref="A4328:L4328"/>
    <mergeCell ref="A4313:G4313"/>
    <mergeCell ref="K4313:L4313"/>
    <mergeCell ref="A4314:G4314"/>
    <mergeCell ref="K4314:L4314"/>
    <mergeCell ref="A4315:G4315"/>
    <mergeCell ref="K4315:L4315"/>
    <mergeCell ref="A4316:G4316"/>
    <mergeCell ref="K4316:L4316"/>
    <mergeCell ref="A4317:L4317"/>
    <mergeCell ref="A4302:H4302"/>
    <mergeCell ref="K4302:L4302"/>
    <mergeCell ref="A4303:L4303"/>
    <mergeCell ref="A4306:F4306"/>
    <mergeCell ref="K4306:L4306"/>
    <mergeCell ref="A4307:F4307"/>
    <mergeCell ref="K4307:L4307"/>
    <mergeCell ref="K4309:L4309"/>
    <mergeCell ref="A4310:L4310"/>
    <mergeCell ref="A4297:H4297"/>
    <mergeCell ref="K4297:L4297"/>
    <mergeCell ref="A4298:H4298"/>
    <mergeCell ref="K4298:L4298"/>
    <mergeCell ref="A4299:H4299"/>
    <mergeCell ref="K4299:L4299"/>
    <mergeCell ref="A4300:H4300"/>
    <mergeCell ref="K4300:L4300"/>
    <mergeCell ref="A4301:H4301"/>
    <mergeCell ref="K4301:L4301"/>
    <mergeCell ref="A4291:C4291"/>
    <mergeCell ref="H4291:I4291"/>
    <mergeCell ref="K4291:L4291"/>
    <mergeCell ref="A4292:G4292"/>
    <mergeCell ref="H4292:I4292"/>
    <mergeCell ref="K4292:L4292"/>
    <mergeCell ref="A4293:L4293"/>
    <mergeCell ref="A4296:H4296"/>
    <mergeCell ref="K4296:L4296"/>
    <mergeCell ref="A4288:G4288"/>
    <mergeCell ref="H4288:I4288"/>
    <mergeCell ref="K4288:L4288"/>
    <mergeCell ref="A4289:G4289"/>
    <mergeCell ref="H4289:I4289"/>
    <mergeCell ref="K4289:L4289"/>
    <mergeCell ref="A4290:G4290"/>
    <mergeCell ref="H4290:I4290"/>
    <mergeCell ref="K4290:L4290"/>
    <mergeCell ref="B4282:I4282"/>
    <mergeCell ref="K4282:L4282"/>
    <mergeCell ref="A4285:G4285"/>
    <mergeCell ref="H4285:I4285"/>
    <mergeCell ref="K4285:L4285"/>
    <mergeCell ref="A4286:G4286"/>
    <mergeCell ref="H4286:I4286"/>
    <mergeCell ref="K4286:L4286"/>
    <mergeCell ref="A4287:G4287"/>
    <mergeCell ref="H4287:I4287"/>
    <mergeCell ref="K4287:L4287"/>
    <mergeCell ref="A4263:D4263"/>
    <mergeCell ref="H4263:I4263"/>
    <mergeCell ref="C4264:D4264"/>
    <mergeCell ref="K4265:M4265"/>
    <mergeCell ref="C4268:M4269"/>
    <mergeCell ref="E4278:G4278"/>
    <mergeCell ref="A4279:M4279"/>
    <mergeCell ref="B4281:H4281"/>
    <mergeCell ref="K4281:L4281"/>
    <mergeCell ref="A4242:M4243"/>
    <mergeCell ref="A4244:M4245"/>
    <mergeCell ref="I4253:M4254"/>
    <mergeCell ref="A4255:B4260"/>
    <mergeCell ref="C4255:I4255"/>
    <mergeCell ref="J4255:J4256"/>
    <mergeCell ref="K4255:M4256"/>
    <mergeCell ref="C4256:I4256"/>
    <mergeCell ref="C4257:I4257"/>
    <mergeCell ref="J4257:J4258"/>
    <mergeCell ref="K4257:M4258"/>
    <mergeCell ref="C4258:I4258"/>
    <mergeCell ref="C4259:I4259"/>
    <mergeCell ref="J4259:J4260"/>
    <mergeCell ref="K4259:K4260"/>
    <mergeCell ref="L4259:L4260"/>
    <mergeCell ref="M4259:M4260"/>
    <mergeCell ref="A4218:L4218"/>
    <mergeCell ref="A4221:G4221"/>
    <mergeCell ref="K4221:L4221"/>
    <mergeCell ref="A4222:G4222"/>
    <mergeCell ref="K4222:L4222"/>
    <mergeCell ref="K4223:L4223"/>
    <mergeCell ref="K4224:L4224"/>
    <mergeCell ref="A4225:L4225"/>
    <mergeCell ref="A4227:L4227"/>
    <mergeCell ref="A4212:G4212"/>
    <mergeCell ref="K4212:L4212"/>
    <mergeCell ref="A4213:G4213"/>
    <mergeCell ref="K4213:L4213"/>
    <mergeCell ref="A4214:G4214"/>
    <mergeCell ref="K4214:L4214"/>
    <mergeCell ref="A4215:G4215"/>
    <mergeCell ref="K4215:L4215"/>
    <mergeCell ref="A4216:L4216"/>
    <mergeCell ref="A4201:H4201"/>
    <mergeCell ref="K4201:L4201"/>
    <mergeCell ref="A4202:L4202"/>
    <mergeCell ref="A4205:F4205"/>
    <mergeCell ref="K4205:L4205"/>
    <mergeCell ref="A4206:F4206"/>
    <mergeCell ref="K4206:L4206"/>
    <mergeCell ref="K4208:L4208"/>
    <mergeCell ref="A4209:L4209"/>
    <mergeCell ref="A4196:H4196"/>
    <mergeCell ref="K4196:L4196"/>
    <mergeCell ref="A4197:H4197"/>
    <mergeCell ref="K4197:L4197"/>
    <mergeCell ref="A4198:H4198"/>
    <mergeCell ref="K4198:L4198"/>
    <mergeCell ref="A4199:H4199"/>
    <mergeCell ref="K4199:L4199"/>
    <mergeCell ref="A4200:H4200"/>
    <mergeCell ref="K4200:L4200"/>
    <mergeCell ref="A4190:C4190"/>
    <mergeCell ref="H4190:I4190"/>
    <mergeCell ref="K4190:L4190"/>
    <mergeCell ref="A4191:G4191"/>
    <mergeCell ref="H4191:I4191"/>
    <mergeCell ref="K4191:L4191"/>
    <mergeCell ref="A4192:L4192"/>
    <mergeCell ref="A4195:H4195"/>
    <mergeCell ref="K4195:L4195"/>
    <mergeCell ref="A4187:G4187"/>
    <mergeCell ref="H4187:I4187"/>
    <mergeCell ref="K4187:L4187"/>
    <mergeCell ref="A4188:G4188"/>
    <mergeCell ref="H4188:I4188"/>
    <mergeCell ref="K4188:L4188"/>
    <mergeCell ref="A4189:G4189"/>
    <mergeCell ref="H4189:I4189"/>
    <mergeCell ref="K4189:L4189"/>
    <mergeCell ref="B4181:I4181"/>
    <mergeCell ref="K4181:L4181"/>
    <mergeCell ref="A4184:G4184"/>
    <mergeCell ref="H4184:I4184"/>
    <mergeCell ref="K4184:L4184"/>
    <mergeCell ref="A4185:G4185"/>
    <mergeCell ref="H4185:I4185"/>
    <mergeCell ref="K4185:L4185"/>
    <mergeCell ref="A4186:G4186"/>
    <mergeCell ref="H4186:I4186"/>
    <mergeCell ref="K4186:L4186"/>
    <mergeCell ref="A4162:D4162"/>
    <mergeCell ref="H4162:I4162"/>
    <mergeCell ref="C4163:D4163"/>
    <mergeCell ref="K4164:M4164"/>
    <mergeCell ref="C4167:M4168"/>
    <mergeCell ref="E4177:G4177"/>
    <mergeCell ref="A4178:M4178"/>
    <mergeCell ref="B4180:H4180"/>
    <mergeCell ref="K4180:L4180"/>
    <mergeCell ref="A4141:M4142"/>
    <mergeCell ref="A4143:M4144"/>
    <mergeCell ref="I4152:M4153"/>
    <mergeCell ref="A4154:B4159"/>
    <mergeCell ref="C4154:I4154"/>
    <mergeCell ref="J4154:J4155"/>
    <mergeCell ref="K4154:M4155"/>
    <mergeCell ref="C4155:I4155"/>
    <mergeCell ref="C4156:I4156"/>
    <mergeCell ref="J4156:J4157"/>
    <mergeCell ref="K4156:M4157"/>
    <mergeCell ref="C4157:I4157"/>
    <mergeCell ref="C4158:I4158"/>
    <mergeCell ref="J4158:J4159"/>
    <mergeCell ref="K4158:K4159"/>
    <mergeCell ref="L4158:L4159"/>
    <mergeCell ref="M4158:M4159"/>
    <mergeCell ref="A4117:L4117"/>
    <mergeCell ref="A4120:G4120"/>
    <mergeCell ref="K4120:L4120"/>
    <mergeCell ref="A4121:G4121"/>
    <mergeCell ref="K4121:L4121"/>
    <mergeCell ref="K4122:L4122"/>
    <mergeCell ref="K4123:L4123"/>
    <mergeCell ref="A4124:L4124"/>
    <mergeCell ref="A4126:L4126"/>
    <mergeCell ref="A4111:G4111"/>
    <mergeCell ref="K4111:L4111"/>
    <mergeCell ref="A4112:G4112"/>
    <mergeCell ref="K4112:L4112"/>
    <mergeCell ref="A4113:G4113"/>
    <mergeCell ref="K4113:L4113"/>
    <mergeCell ref="A4114:G4114"/>
    <mergeCell ref="K4114:L4114"/>
    <mergeCell ref="A4115:L4115"/>
    <mergeCell ref="A4100:H4100"/>
    <mergeCell ref="K4100:L4100"/>
    <mergeCell ref="A4101:L4101"/>
    <mergeCell ref="A4104:F4104"/>
    <mergeCell ref="K4104:L4104"/>
    <mergeCell ref="A4105:F4105"/>
    <mergeCell ref="K4105:L4105"/>
    <mergeCell ref="K4107:L4107"/>
    <mergeCell ref="A4108:L4108"/>
    <mergeCell ref="A4095:H4095"/>
    <mergeCell ref="K4095:L4095"/>
    <mergeCell ref="A4096:H4096"/>
    <mergeCell ref="K4096:L4096"/>
    <mergeCell ref="A4097:H4097"/>
    <mergeCell ref="K4097:L4097"/>
    <mergeCell ref="A4098:H4098"/>
    <mergeCell ref="K4098:L4098"/>
    <mergeCell ref="A4099:H4099"/>
    <mergeCell ref="K4099:L4099"/>
    <mergeCell ref="A4089:C4089"/>
    <mergeCell ref="H4089:I4089"/>
    <mergeCell ref="K4089:L4089"/>
    <mergeCell ref="A4090:G4090"/>
    <mergeCell ref="H4090:I4090"/>
    <mergeCell ref="K4090:L4090"/>
    <mergeCell ref="A4091:L4091"/>
    <mergeCell ref="A4094:H4094"/>
    <mergeCell ref="K4094:L4094"/>
    <mergeCell ref="A4086:G4086"/>
    <mergeCell ref="H4086:I4086"/>
    <mergeCell ref="K4086:L4086"/>
    <mergeCell ref="A4087:G4087"/>
    <mergeCell ref="H4087:I4087"/>
    <mergeCell ref="K4087:L4087"/>
    <mergeCell ref="A4088:G4088"/>
    <mergeCell ref="H4088:I4088"/>
    <mergeCell ref="K4088:L4088"/>
    <mergeCell ref="B4080:I4080"/>
    <mergeCell ref="K4080:L4080"/>
    <mergeCell ref="A4083:G4083"/>
    <mergeCell ref="H4083:I4083"/>
    <mergeCell ref="K4083:L4083"/>
    <mergeCell ref="A4084:G4084"/>
    <mergeCell ref="H4084:I4084"/>
    <mergeCell ref="K4084:L4084"/>
    <mergeCell ref="A4085:G4085"/>
    <mergeCell ref="H4085:I4085"/>
    <mergeCell ref="K4085:L4085"/>
    <mergeCell ref="A4061:D4061"/>
    <mergeCell ref="H4061:I4061"/>
    <mergeCell ref="C4062:D4062"/>
    <mergeCell ref="K4063:M4063"/>
    <mergeCell ref="C4066:M4067"/>
    <mergeCell ref="E4076:G4076"/>
    <mergeCell ref="A4077:M4077"/>
    <mergeCell ref="B4079:H4079"/>
    <mergeCell ref="K4079:L4079"/>
    <mergeCell ref="A4040:M4041"/>
    <mergeCell ref="A4042:M4043"/>
    <mergeCell ref="I4051:M4052"/>
    <mergeCell ref="A4053:B4058"/>
    <mergeCell ref="C4053:I4053"/>
    <mergeCell ref="J4053:J4054"/>
    <mergeCell ref="K4053:M4054"/>
    <mergeCell ref="C4054:I4054"/>
    <mergeCell ref="C4055:I4055"/>
    <mergeCell ref="J4055:J4056"/>
    <mergeCell ref="K4055:M4056"/>
    <mergeCell ref="C4056:I4056"/>
    <mergeCell ref="C4057:I4057"/>
    <mergeCell ref="J4057:J4058"/>
    <mergeCell ref="K4057:K4058"/>
    <mergeCell ref="L4057:L4058"/>
    <mergeCell ref="M4057:M4058"/>
    <mergeCell ref="A4016:L4016"/>
    <mergeCell ref="A4019:G4019"/>
    <mergeCell ref="K4019:L4019"/>
    <mergeCell ref="A4020:G4020"/>
    <mergeCell ref="K4020:L4020"/>
    <mergeCell ref="K4021:L4021"/>
    <mergeCell ref="K4022:L4022"/>
    <mergeCell ref="A4023:L4023"/>
    <mergeCell ref="A4025:L4025"/>
    <mergeCell ref="A4010:G4010"/>
    <mergeCell ref="K4010:L4010"/>
    <mergeCell ref="A4011:G4011"/>
    <mergeCell ref="K4011:L4011"/>
    <mergeCell ref="A4012:G4012"/>
    <mergeCell ref="K4012:L4012"/>
    <mergeCell ref="A4013:G4013"/>
    <mergeCell ref="K4013:L4013"/>
    <mergeCell ref="A4014:L4014"/>
    <mergeCell ref="A3999:H3999"/>
    <mergeCell ref="K3999:L3999"/>
    <mergeCell ref="A4000:L4000"/>
    <mergeCell ref="A4003:F4003"/>
    <mergeCell ref="K4003:L4003"/>
    <mergeCell ref="A4004:F4004"/>
    <mergeCell ref="K4004:L4004"/>
    <mergeCell ref="K4006:L4006"/>
    <mergeCell ref="A4007:L4007"/>
    <mergeCell ref="A3994:H3994"/>
    <mergeCell ref="K3994:L3994"/>
    <mergeCell ref="A3995:H3995"/>
    <mergeCell ref="K3995:L3995"/>
    <mergeCell ref="A3996:H3996"/>
    <mergeCell ref="K3996:L3996"/>
    <mergeCell ref="A3997:H3997"/>
    <mergeCell ref="K3997:L3997"/>
    <mergeCell ref="A3998:H3998"/>
    <mergeCell ref="K3998:L3998"/>
    <mergeCell ref="A3988:C3988"/>
    <mergeCell ref="H3988:I3988"/>
    <mergeCell ref="K3988:L3988"/>
    <mergeCell ref="A3989:G3989"/>
    <mergeCell ref="H3989:I3989"/>
    <mergeCell ref="K3989:L3989"/>
    <mergeCell ref="A3990:L3990"/>
    <mergeCell ref="A3993:H3993"/>
    <mergeCell ref="K3993:L3993"/>
    <mergeCell ref="A3985:G3985"/>
    <mergeCell ref="H3985:I3985"/>
    <mergeCell ref="K3985:L3985"/>
    <mergeCell ref="A3986:G3986"/>
    <mergeCell ref="H3986:I3986"/>
    <mergeCell ref="K3986:L3986"/>
    <mergeCell ref="A3987:G3987"/>
    <mergeCell ref="H3987:I3987"/>
    <mergeCell ref="K3987:L3987"/>
    <mergeCell ref="B3979:I3979"/>
    <mergeCell ref="K3979:L3979"/>
    <mergeCell ref="A3982:G3982"/>
    <mergeCell ref="H3982:I3982"/>
    <mergeCell ref="K3982:L3982"/>
    <mergeCell ref="A3983:G3983"/>
    <mergeCell ref="H3983:I3983"/>
    <mergeCell ref="K3983:L3983"/>
    <mergeCell ref="A3984:G3984"/>
    <mergeCell ref="H3984:I3984"/>
    <mergeCell ref="K3984:L3984"/>
    <mergeCell ref="A3960:D3960"/>
    <mergeCell ref="H3960:I3960"/>
    <mergeCell ref="C3961:D3961"/>
    <mergeCell ref="K3962:M3962"/>
    <mergeCell ref="C3965:M3966"/>
    <mergeCell ref="E3975:G3975"/>
    <mergeCell ref="A3976:M3976"/>
    <mergeCell ref="B3978:H3978"/>
    <mergeCell ref="K3978:L3978"/>
    <mergeCell ref="A3939:M3940"/>
    <mergeCell ref="A3941:M3942"/>
    <mergeCell ref="I3950:M3951"/>
    <mergeCell ref="A3952:B3957"/>
    <mergeCell ref="C3952:I3952"/>
    <mergeCell ref="J3952:J3953"/>
    <mergeCell ref="K3952:M3953"/>
    <mergeCell ref="C3953:I3953"/>
    <mergeCell ref="C3954:I3954"/>
    <mergeCell ref="J3954:J3955"/>
    <mergeCell ref="K3954:M3955"/>
    <mergeCell ref="C3955:I3955"/>
    <mergeCell ref="C3956:I3956"/>
    <mergeCell ref="J3956:J3957"/>
    <mergeCell ref="K3956:K3957"/>
    <mergeCell ref="L3956:L3957"/>
    <mergeCell ref="M3956:M3957"/>
    <mergeCell ref="A3915:L3915"/>
    <mergeCell ref="A3918:G3918"/>
    <mergeCell ref="K3918:L3918"/>
    <mergeCell ref="A3919:G3919"/>
    <mergeCell ref="K3919:L3919"/>
    <mergeCell ref="K3920:L3920"/>
    <mergeCell ref="K3921:L3921"/>
    <mergeCell ref="A3922:L3922"/>
    <mergeCell ref="A3924:L3924"/>
    <mergeCell ref="A3909:G3909"/>
    <mergeCell ref="K3909:L3909"/>
    <mergeCell ref="A3910:G3910"/>
    <mergeCell ref="K3910:L3910"/>
    <mergeCell ref="A3911:G3911"/>
    <mergeCell ref="K3911:L3911"/>
    <mergeCell ref="A3912:G3912"/>
    <mergeCell ref="K3912:L3912"/>
    <mergeCell ref="A3913:L3913"/>
    <mergeCell ref="A3898:H3898"/>
    <mergeCell ref="K3898:L3898"/>
    <mergeCell ref="A3899:L3899"/>
    <mergeCell ref="A3902:F3902"/>
    <mergeCell ref="K3902:L3902"/>
    <mergeCell ref="A3903:F3903"/>
    <mergeCell ref="K3903:L3903"/>
    <mergeCell ref="K3905:L3905"/>
    <mergeCell ref="A3906:L3906"/>
    <mergeCell ref="A3893:H3893"/>
    <mergeCell ref="K3893:L3893"/>
    <mergeCell ref="A3894:H3894"/>
    <mergeCell ref="K3894:L3894"/>
    <mergeCell ref="A3895:H3895"/>
    <mergeCell ref="K3895:L3895"/>
    <mergeCell ref="A3896:H3896"/>
    <mergeCell ref="K3896:L3896"/>
    <mergeCell ref="A3897:H3897"/>
    <mergeCell ref="K3897:L3897"/>
    <mergeCell ref="A3887:C3887"/>
    <mergeCell ref="H3887:I3887"/>
    <mergeCell ref="K3887:L3887"/>
    <mergeCell ref="A3888:G3888"/>
    <mergeCell ref="H3888:I3888"/>
    <mergeCell ref="K3888:L3888"/>
    <mergeCell ref="A3889:L3889"/>
    <mergeCell ref="A3892:H3892"/>
    <mergeCell ref="K3892:L3892"/>
    <mergeCell ref="A3884:G3884"/>
    <mergeCell ref="H3884:I3884"/>
    <mergeCell ref="K3884:L3884"/>
    <mergeCell ref="A3885:G3885"/>
    <mergeCell ref="H3885:I3885"/>
    <mergeCell ref="K3885:L3885"/>
    <mergeCell ref="A3886:G3886"/>
    <mergeCell ref="H3886:I3886"/>
    <mergeCell ref="K3886:L3886"/>
    <mergeCell ref="B3878:I3878"/>
    <mergeCell ref="K3878:L3878"/>
    <mergeCell ref="A3881:G3881"/>
    <mergeCell ref="H3881:I3881"/>
    <mergeCell ref="K3881:L3881"/>
    <mergeCell ref="A3882:G3882"/>
    <mergeCell ref="H3882:I3882"/>
    <mergeCell ref="K3882:L3882"/>
    <mergeCell ref="A3883:G3883"/>
    <mergeCell ref="H3883:I3883"/>
    <mergeCell ref="K3883:L3883"/>
    <mergeCell ref="A3859:D3859"/>
    <mergeCell ref="H3859:I3859"/>
    <mergeCell ref="C3860:D3860"/>
    <mergeCell ref="K3861:M3861"/>
    <mergeCell ref="C3864:M3865"/>
    <mergeCell ref="E3874:G3874"/>
    <mergeCell ref="A3875:M3875"/>
    <mergeCell ref="B3877:H3877"/>
    <mergeCell ref="K3877:L3877"/>
    <mergeCell ref="A3838:M3839"/>
    <mergeCell ref="A3840:M3841"/>
    <mergeCell ref="I3849:M3850"/>
    <mergeCell ref="A3851:B3856"/>
    <mergeCell ref="C3851:I3851"/>
    <mergeCell ref="J3851:J3852"/>
    <mergeCell ref="K3851:M3852"/>
    <mergeCell ref="C3852:I3852"/>
    <mergeCell ref="C3853:I3853"/>
    <mergeCell ref="J3853:J3854"/>
    <mergeCell ref="K3853:M3854"/>
    <mergeCell ref="C3854:I3854"/>
    <mergeCell ref="C3855:I3855"/>
    <mergeCell ref="J3855:J3856"/>
    <mergeCell ref="K3855:K3856"/>
    <mergeCell ref="L3855:L3856"/>
    <mergeCell ref="M3855:M3856"/>
    <mergeCell ref="A3814:L3814"/>
    <mergeCell ref="A3817:G3817"/>
    <mergeCell ref="K3817:L3817"/>
    <mergeCell ref="A3818:G3818"/>
    <mergeCell ref="K3818:L3818"/>
    <mergeCell ref="K3819:L3819"/>
    <mergeCell ref="K3820:L3820"/>
    <mergeCell ref="A3821:L3821"/>
    <mergeCell ref="A3823:L3823"/>
    <mergeCell ref="A3808:G3808"/>
    <mergeCell ref="K3808:L3808"/>
    <mergeCell ref="A3809:G3809"/>
    <mergeCell ref="K3809:L3809"/>
    <mergeCell ref="A3810:G3810"/>
    <mergeCell ref="K3810:L3810"/>
    <mergeCell ref="A3811:G3811"/>
    <mergeCell ref="K3811:L3811"/>
    <mergeCell ref="A3812:L3812"/>
    <mergeCell ref="A3797:H3797"/>
    <mergeCell ref="K3797:L3797"/>
    <mergeCell ref="A3798:L3798"/>
    <mergeCell ref="A3801:F3801"/>
    <mergeCell ref="K3801:L3801"/>
    <mergeCell ref="A3802:F3802"/>
    <mergeCell ref="K3802:L3802"/>
    <mergeCell ref="K3804:L3804"/>
    <mergeCell ref="A3805:L3805"/>
    <mergeCell ref="A3792:H3792"/>
    <mergeCell ref="K3792:L3792"/>
    <mergeCell ref="A3793:H3793"/>
    <mergeCell ref="K3793:L3793"/>
    <mergeCell ref="A3794:H3794"/>
    <mergeCell ref="K3794:L3794"/>
    <mergeCell ref="A3795:H3795"/>
    <mergeCell ref="K3795:L3795"/>
    <mergeCell ref="A3796:H3796"/>
    <mergeCell ref="K3796:L3796"/>
    <mergeCell ref="A3786:C3786"/>
    <mergeCell ref="H3786:I3786"/>
    <mergeCell ref="K3786:L3786"/>
    <mergeCell ref="A3787:G3787"/>
    <mergeCell ref="H3787:I3787"/>
    <mergeCell ref="K3787:L3787"/>
    <mergeCell ref="A3788:L3788"/>
    <mergeCell ref="A3791:H3791"/>
    <mergeCell ref="K3791:L3791"/>
    <mergeCell ref="A3783:G3783"/>
    <mergeCell ref="H3783:I3783"/>
    <mergeCell ref="K3783:L3783"/>
    <mergeCell ref="A3784:G3784"/>
    <mergeCell ref="H3784:I3784"/>
    <mergeCell ref="K3784:L3784"/>
    <mergeCell ref="A3785:G3785"/>
    <mergeCell ref="H3785:I3785"/>
    <mergeCell ref="K3785:L3785"/>
    <mergeCell ref="B3777:I3777"/>
    <mergeCell ref="K3777:L3777"/>
    <mergeCell ref="A3780:G3780"/>
    <mergeCell ref="H3780:I3780"/>
    <mergeCell ref="K3780:L3780"/>
    <mergeCell ref="A3781:G3781"/>
    <mergeCell ref="H3781:I3781"/>
    <mergeCell ref="K3781:L3781"/>
    <mergeCell ref="A3782:G3782"/>
    <mergeCell ref="H3782:I3782"/>
    <mergeCell ref="K3782:L3782"/>
    <mergeCell ref="A3758:D3758"/>
    <mergeCell ref="H3758:I3758"/>
    <mergeCell ref="C3759:D3759"/>
    <mergeCell ref="K3760:M3760"/>
    <mergeCell ref="C3763:M3764"/>
    <mergeCell ref="E3773:G3773"/>
    <mergeCell ref="A3774:M3774"/>
    <mergeCell ref="B3776:H3776"/>
    <mergeCell ref="K3776:L3776"/>
    <mergeCell ref="A3737:M3738"/>
    <mergeCell ref="A3739:M3740"/>
    <mergeCell ref="I3748:M3749"/>
    <mergeCell ref="A3750:B3755"/>
    <mergeCell ref="C3750:I3750"/>
    <mergeCell ref="J3750:J3751"/>
    <mergeCell ref="K3750:M3751"/>
    <mergeCell ref="C3751:I3751"/>
    <mergeCell ref="C3752:I3752"/>
    <mergeCell ref="J3752:J3753"/>
    <mergeCell ref="K3752:M3753"/>
    <mergeCell ref="C3753:I3753"/>
    <mergeCell ref="C3754:I3754"/>
    <mergeCell ref="J3754:J3755"/>
    <mergeCell ref="K3754:K3755"/>
    <mergeCell ref="L3754:L3755"/>
    <mergeCell ref="M3754:M3755"/>
    <mergeCell ref="A3713:L3713"/>
    <mergeCell ref="A3716:G3716"/>
    <mergeCell ref="K3716:L3716"/>
    <mergeCell ref="A3717:G3717"/>
    <mergeCell ref="K3717:L3717"/>
    <mergeCell ref="K3718:L3718"/>
    <mergeCell ref="K3719:L3719"/>
    <mergeCell ref="A3720:L3720"/>
    <mergeCell ref="A3722:L3722"/>
    <mergeCell ref="A3707:G3707"/>
    <mergeCell ref="K3707:L3707"/>
    <mergeCell ref="A3708:G3708"/>
    <mergeCell ref="K3708:L3708"/>
    <mergeCell ref="A3709:G3709"/>
    <mergeCell ref="K3709:L3709"/>
    <mergeCell ref="A3710:G3710"/>
    <mergeCell ref="K3710:L3710"/>
    <mergeCell ref="A3711:L3711"/>
    <mergeCell ref="A3696:H3696"/>
    <mergeCell ref="K3696:L3696"/>
    <mergeCell ref="A3697:L3697"/>
    <mergeCell ref="A3700:F3700"/>
    <mergeCell ref="K3700:L3700"/>
    <mergeCell ref="A3701:F3701"/>
    <mergeCell ref="K3701:L3701"/>
    <mergeCell ref="K3703:L3703"/>
    <mergeCell ref="A3704:L3704"/>
    <mergeCell ref="A3691:H3691"/>
    <mergeCell ref="K3691:L3691"/>
    <mergeCell ref="A3692:H3692"/>
    <mergeCell ref="K3692:L3692"/>
    <mergeCell ref="A3693:H3693"/>
    <mergeCell ref="K3693:L3693"/>
    <mergeCell ref="A3694:H3694"/>
    <mergeCell ref="K3694:L3694"/>
    <mergeCell ref="A3695:H3695"/>
    <mergeCell ref="K3695:L3695"/>
    <mergeCell ref="A3685:C3685"/>
    <mergeCell ref="H3685:I3685"/>
    <mergeCell ref="K3685:L3685"/>
    <mergeCell ref="A3686:G3686"/>
    <mergeCell ref="H3686:I3686"/>
    <mergeCell ref="K3686:L3686"/>
    <mergeCell ref="A3687:L3687"/>
    <mergeCell ref="A3690:H3690"/>
    <mergeCell ref="K3690:L3690"/>
    <mergeCell ref="A3682:G3682"/>
    <mergeCell ref="H3682:I3682"/>
    <mergeCell ref="K3682:L3682"/>
    <mergeCell ref="A3683:G3683"/>
    <mergeCell ref="H3683:I3683"/>
    <mergeCell ref="K3683:L3683"/>
    <mergeCell ref="A3684:G3684"/>
    <mergeCell ref="H3684:I3684"/>
    <mergeCell ref="K3684:L3684"/>
    <mergeCell ref="B3676:I3676"/>
    <mergeCell ref="K3676:L3676"/>
    <mergeCell ref="A3679:G3679"/>
    <mergeCell ref="H3679:I3679"/>
    <mergeCell ref="K3679:L3679"/>
    <mergeCell ref="A3680:G3680"/>
    <mergeCell ref="H3680:I3680"/>
    <mergeCell ref="K3680:L3680"/>
    <mergeCell ref="A3681:G3681"/>
    <mergeCell ref="H3681:I3681"/>
    <mergeCell ref="K3681:L3681"/>
    <mergeCell ref="A3657:D3657"/>
    <mergeCell ref="H3657:I3657"/>
    <mergeCell ref="C3658:D3658"/>
    <mergeCell ref="K3659:M3659"/>
    <mergeCell ref="C3662:M3663"/>
    <mergeCell ref="E3672:G3672"/>
    <mergeCell ref="A3673:M3673"/>
    <mergeCell ref="B3675:H3675"/>
    <mergeCell ref="K3675:L3675"/>
    <mergeCell ref="A3649:B3654"/>
    <mergeCell ref="C3649:I3649"/>
    <mergeCell ref="J3649:J3650"/>
    <mergeCell ref="K3649:M3650"/>
    <mergeCell ref="C3650:I3650"/>
    <mergeCell ref="C3651:I3651"/>
    <mergeCell ref="J3651:J3652"/>
    <mergeCell ref="K3651:M3652"/>
    <mergeCell ref="C3652:I3652"/>
    <mergeCell ref="C3653:I3653"/>
    <mergeCell ref="J3653:J3654"/>
    <mergeCell ref="K3653:K3654"/>
    <mergeCell ref="L3653:L3654"/>
    <mergeCell ref="M3653:M3654"/>
    <mergeCell ref="A3636:M3637"/>
    <mergeCell ref="A3638:M3639"/>
    <mergeCell ref="I3647:M3648"/>
    <mergeCell ref="A3586:H3586"/>
    <mergeCell ref="A3587:H3587"/>
    <mergeCell ref="A3588:H3588"/>
    <mergeCell ref="A3589:H3589"/>
    <mergeCell ref="A3590:H3590"/>
    <mergeCell ref="A3591:H3591"/>
    <mergeCell ref="A3592:H3592"/>
    <mergeCell ref="A3593:H3593"/>
    <mergeCell ref="A3594:H3594"/>
    <mergeCell ref="A3612:L3612"/>
    <mergeCell ref="A3615:G3615"/>
    <mergeCell ref="K3615:L3615"/>
    <mergeCell ref="A3616:G3616"/>
    <mergeCell ref="K3616:L3616"/>
    <mergeCell ref="K3617:L3617"/>
    <mergeCell ref="K3618:L3618"/>
    <mergeCell ref="A3619:L3619"/>
    <mergeCell ref="K3586:L3586"/>
    <mergeCell ref="K3587:L3587"/>
    <mergeCell ref="K3588:L3588"/>
    <mergeCell ref="K3589:L3589"/>
    <mergeCell ref="K3590:L3590"/>
    <mergeCell ref="K3591:L3591"/>
    <mergeCell ref="K3592:L3592"/>
    <mergeCell ref="K3593:L3593"/>
    <mergeCell ref="K3594:L3594"/>
    <mergeCell ref="A3621:L3621"/>
    <mergeCell ref="A3606:G3606"/>
    <mergeCell ref="K3606:L3606"/>
    <mergeCell ref="A3607:G3607"/>
    <mergeCell ref="K3607:L3607"/>
    <mergeCell ref="A3608:G3608"/>
    <mergeCell ref="K3608:L3608"/>
    <mergeCell ref="A3609:G3609"/>
    <mergeCell ref="K3609:L3609"/>
    <mergeCell ref="A3610:L3610"/>
    <mergeCell ref="A3595:H3595"/>
    <mergeCell ref="K3595:L3595"/>
    <mergeCell ref="A3596:L3596"/>
    <mergeCell ref="A3599:F3599"/>
    <mergeCell ref="K3599:L3599"/>
    <mergeCell ref="A3600:F3600"/>
    <mergeCell ref="K3600:L3600"/>
    <mergeCell ref="K3602:L3602"/>
    <mergeCell ref="A3603:L3603"/>
    <mergeCell ref="A3580:C3580"/>
    <mergeCell ref="H3580:I3580"/>
    <mergeCell ref="K3580:L3580"/>
    <mergeCell ref="A3581:G3581"/>
    <mergeCell ref="H3581:I3581"/>
    <mergeCell ref="K3581:L3581"/>
    <mergeCell ref="A3582:L3582"/>
    <mergeCell ref="A3585:H3585"/>
    <mergeCell ref="K3585:L3585"/>
    <mergeCell ref="A3577:G3577"/>
    <mergeCell ref="H3577:I3577"/>
    <mergeCell ref="K3577:L3577"/>
    <mergeCell ref="A3578:G3578"/>
    <mergeCell ref="H3578:I3578"/>
    <mergeCell ref="K3578:L3578"/>
    <mergeCell ref="A3579:G3579"/>
    <mergeCell ref="H3579:I3579"/>
    <mergeCell ref="K3579:L3579"/>
    <mergeCell ref="B3571:I3571"/>
    <mergeCell ref="K3571:L3571"/>
    <mergeCell ref="A3574:G3574"/>
    <mergeCell ref="H3574:I3574"/>
    <mergeCell ref="K3574:L3574"/>
    <mergeCell ref="A3575:G3575"/>
    <mergeCell ref="H3575:I3575"/>
    <mergeCell ref="K3575:L3575"/>
    <mergeCell ref="A3576:G3576"/>
    <mergeCell ref="H3576:I3576"/>
    <mergeCell ref="K3576:L3576"/>
    <mergeCell ref="A3552:D3552"/>
    <mergeCell ref="H3552:I3552"/>
    <mergeCell ref="C3553:D3553"/>
    <mergeCell ref="K3554:M3554"/>
    <mergeCell ref="C3557:M3558"/>
    <mergeCell ref="E3567:G3567"/>
    <mergeCell ref="A3568:M3568"/>
    <mergeCell ref="B3570:H3570"/>
    <mergeCell ref="K3570:L3570"/>
    <mergeCell ref="A3531:M3532"/>
    <mergeCell ref="A3533:M3534"/>
    <mergeCell ref="I3542:M3543"/>
    <mergeCell ref="A3544:B3549"/>
    <mergeCell ref="C3544:I3544"/>
    <mergeCell ref="J3544:J3545"/>
    <mergeCell ref="K3544:M3545"/>
    <mergeCell ref="C3545:I3545"/>
    <mergeCell ref="C3546:I3546"/>
    <mergeCell ref="J3546:J3547"/>
    <mergeCell ref="K3546:M3547"/>
    <mergeCell ref="C3547:I3547"/>
    <mergeCell ref="C3548:I3548"/>
    <mergeCell ref="J3548:J3549"/>
    <mergeCell ref="K3548:K3549"/>
    <mergeCell ref="L3548:L3549"/>
    <mergeCell ref="M3548:M3549"/>
    <mergeCell ref="A3507:L3507"/>
    <mergeCell ref="A3510:G3510"/>
    <mergeCell ref="K3510:L3510"/>
    <mergeCell ref="A3511:G3511"/>
    <mergeCell ref="K3511:L3511"/>
    <mergeCell ref="K3512:L3512"/>
    <mergeCell ref="K3513:L3513"/>
    <mergeCell ref="A3514:L3514"/>
    <mergeCell ref="A3516:L3516"/>
    <mergeCell ref="A3501:G3501"/>
    <mergeCell ref="K3501:L3501"/>
    <mergeCell ref="A3502:G3502"/>
    <mergeCell ref="K3502:L3502"/>
    <mergeCell ref="A3503:G3503"/>
    <mergeCell ref="K3503:L3503"/>
    <mergeCell ref="A3504:G3504"/>
    <mergeCell ref="K3504:L3504"/>
    <mergeCell ref="A3505:L3505"/>
    <mergeCell ref="A3490:H3490"/>
    <mergeCell ref="K3490:L3490"/>
    <mergeCell ref="A3491:L3491"/>
    <mergeCell ref="A3494:F3494"/>
    <mergeCell ref="K3494:L3494"/>
    <mergeCell ref="A3495:F3495"/>
    <mergeCell ref="K3495:L3495"/>
    <mergeCell ref="K3497:L3497"/>
    <mergeCell ref="A3498:L3498"/>
    <mergeCell ref="K3481:L3481"/>
    <mergeCell ref="K3482:L3482"/>
    <mergeCell ref="K3483:L3483"/>
    <mergeCell ref="K3484:L3484"/>
    <mergeCell ref="K3485:L3485"/>
    <mergeCell ref="K3486:L3486"/>
    <mergeCell ref="K3487:L3487"/>
    <mergeCell ref="K3488:L3488"/>
    <mergeCell ref="K3489:L3489"/>
    <mergeCell ref="A3475:C3475"/>
    <mergeCell ref="H3475:I3475"/>
    <mergeCell ref="K3475:L3475"/>
    <mergeCell ref="A3476:G3476"/>
    <mergeCell ref="H3476:I3476"/>
    <mergeCell ref="K3476:L3476"/>
    <mergeCell ref="A3477:L3477"/>
    <mergeCell ref="A3480:H3480"/>
    <mergeCell ref="K3480:L3480"/>
    <mergeCell ref="A3472:G3472"/>
    <mergeCell ref="H3472:I3472"/>
    <mergeCell ref="K3472:L3472"/>
    <mergeCell ref="A3473:G3473"/>
    <mergeCell ref="H3473:I3473"/>
    <mergeCell ref="K3473:L3473"/>
    <mergeCell ref="A3474:G3474"/>
    <mergeCell ref="H3474:I3474"/>
    <mergeCell ref="K3474:L3474"/>
    <mergeCell ref="B3466:I3466"/>
    <mergeCell ref="K3466:L3466"/>
    <mergeCell ref="A3469:G3469"/>
    <mergeCell ref="H3469:I3469"/>
    <mergeCell ref="K3469:L3469"/>
    <mergeCell ref="A3470:G3470"/>
    <mergeCell ref="H3470:I3470"/>
    <mergeCell ref="K3470:L3470"/>
    <mergeCell ref="A3471:G3471"/>
    <mergeCell ref="H3471:I3471"/>
    <mergeCell ref="K3471:L3471"/>
    <mergeCell ref="A3447:D3447"/>
    <mergeCell ref="H3447:I3447"/>
    <mergeCell ref="C3448:D3448"/>
    <mergeCell ref="K3449:M3449"/>
    <mergeCell ref="C3452:M3453"/>
    <mergeCell ref="E3462:G3462"/>
    <mergeCell ref="A3463:M3463"/>
    <mergeCell ref="B3465:H3465"/>
    <mergeCell ref="K3465:L3465"/>
    <mergeCell ref="A3426:M3427"/>
    <mergeCell ref="A3428:M3429"/>
    <mergeCell ref="I3437:M3438"/>
    <mergeCell ref="A3439:B3444"/>
    <mergeCell ref="C3439:I3439"/>
    <mergeCell ref="J3439:J3440"/>
    <mergeCell ref="K3439:M3440"/>
    <mergeCell ref="C3440:I3440"/>
    <mergeCell ref="C3441:I3441"/>
    <mergeCell ref="J3441:J3442"/>
    <mergeCell ref="K3441:M3442"/>
    <mergeCell ref="C3442:I3442"/>
    <mergeCell ref="C3443:I3443"/>
    <mergeCell ref="J3443:J3444"/>
    <mergeCell ref="K3443:K3444"/>
    <mergeCell ref="L3443:L3444"/>
    <mergeCell ref="M3443:M3444"/>
    <mergeCell ref="A3402:L3402"/>
    <mergeCell ref="A3405:G3405"/>
    <mergeCell ref="K3405:L3405"/>
    <mergeCell ref="A3406:G3406"/>
    <mergeCell ref="K3406:L3406"/>
    <mergeCell ref="K3407:L3407"/>
    <mergeCell ref="K3408:L3408"/>
    <mergeCell ref="A3409:L3409"/>
    <mergeCell ref="A3411:L3411"/>
    <mergeCell ref="A3396:G3396"/>
    <mergeCell ref="K3396:L3396"/>
    <mergeCell ref="A3397:G3397"/>
    <mergeCell ref="K3397:L3397"/>
    <mergeCell ref="A3398:G3398"/>
    <mergeCell ref="K3398:L3398"/>
    <mergeCell ref="A3399:G3399"/>
    <mergeCell ref="K3399:L3399"/>
    <mergeCell ref="A3400:L3400"/>
    <mergeCell ref="A3385:H3385"/>
    <mergeCell ref="K3385:L3385"/>
    <mergeCell ref="A3386:L3386"/>
    <mergeCell ref="A3389:F3389"/>
    <mergeCell ref="K3389:L3389"/>
    <mergeCell ref="A3390:F3390"/>
    <mergeCell ref="K3390:L3390"/>
    <mergeCell ref="K3392:L3392"/>
    <mergeCell ref="A3393:L3393"/>
    <mergeCell ref="K3376:L3376"/>
    <mergeCell ref="K3377:L3377"/>
    <mergeCell ref="K3378:L3378"/>
    <mergeCell ref="K3379:L3379"/>
    <mergeCell ref="K3380:L3380"/>
    <mergeCell ref="K3381:L3381"/>
    <mergeCell ref="K3382:L3382"/>
    <mergeCell ref="K3383:L3383"/>
    <mergeCell ref="K3384:L3384"/>
    <mergeCell ref="A3370:C3370"/>
    <mergeCell ref="H3370:I3370"/>
    <mergeCell ref="K3370:L3370"/>
    <mergeCell ref="A3371:G3371"/>
    <mergeCell ref="H3371:I3371"/>
    <mergeCell ref="K3371:L3371"/>
    <mergeCell ref="A3372:L3372"/>
    <mergeCell ref="A3375:H3375"/>
    <mergeCell ref="K3375:L3375"/>
    <mergeCell ref="A3367:G3367"/>
    <mergeCell ref="H3367:I3367"/>
    <mergeCell ref="K3367:L3367"/>
    <mergeCell ref="A3368:G3368"/>
    <mergeCell ref="H3368:I3368"/>
    <mergeCell ref="K3368:L3368"/>
    <mergeCell ref="A3369:G3369"/>
    <mergeCell ref="H3369:I3369"/>
    <mergeCell ref="K3369:L3369"/>
    <mergeCell ref="B3361:I3361"/>
    <mergeCell ref="K3361:L3361"/>
    <mergeCell ref="A3364:G3364"/>
    <mergeCell ref="H3364:I3364"/>
    <mergeCell ref="K3364:L3364"/>
    <mergeCell ref="A3365:G3365"/>
    <mergeCell ref="H3365:I3365"/>
    <mergeCell ref="K3365:L3365"/>
    <mergeCell ref="A3366:G3366"/>
    <mergeCell ref="H3366:I3366"/>
    <mergeCell ref="K3366:L3366"/>
    <mergeCell ref="A3342:D3342"/>
    <mergeCell ref="H3342:I3342"/>
    <mergeCell ref="C3343:D3343"/>
    <mergeCell ref="K3344:M3344"/>
    <mergeCell ref="C3347:M3348"/>
    <mergeCell ref="E3357:G3357"/>
    <mergeCell ref="A3358:M3358"/>
    <mergeCell ref="B3360:H3360"/>
    <mergeCell ref="K3360:L3360"/>
    <mergeCell ref="A3321:M3322"/>
    <mergeCell ref="A3323:M3324"/>
    <mergeCell ref="I3332:M3333"/>
    <mergeCell ref="A3334:B3339"/>
    <mergeCell ref="C3334:I3334"/>
    <mergeCell ref="J3334:J3335"/>
    <mergeCell ref="K3334:M3335"/>
    <mergeCell ref="C3335:I3335"/>
    <mergeCell ref="C3336:I3336"/>
    <mergeCell ref="J3336:J3337"/>
    <mergeCell ref="K3336:M3337"/>
    <mergeCell ref="C3337:I3337"/>
    <mergeCell ref="C3338:I3338"/>
    <mergeCell ref="J3338:J3339"/>
    <mergeCell ref="K3338:K3339"/>
    <mergeCell ref="L3338:L3339"/>
    <mergeCell ref="M3338:M3339"/>
    <mergeCell ref="A3297:L3297"/>
    <mergeCell ref="A3300:G3300"/>
    <mergeCell ref="K3300:L3300"/>
    <mergeCell ref="A3301:G3301"/>
    <mergeCell ref="K3301:L3301"/>
    <mergeCell ref="K3302:L3302"/>
    <mergeCell ref="K3303:L3303"/>
    <mergeCell ref="A3304:L3304"/>
    <mergeCell ref="A3306:L3306"/>
    <mergeCell ref="A3291:G3291"/>
    <mergeCell ref="K3291:L3291"/>
    <mergeCell ref="A3292:G3292"/>
    <mergeCell ref="K3292:L3292"/>
    <mergeCell ref="A3293:G3293"/>
    <mergeCell ref="K3293:L3293"/>
    <mergeCell ref="A3294:G3294"/>
    <mergeCell ref="K3294:L3294"/>
    <mergeCell ref="A3295:L3295"/>
    <mergeCell ref="A3280:H3280"/>
    <mergeCell ref="K3280:L3280"/>
    <mergeCell ref="A3281:L3281"/>
    <mergeCell ref="A3284:F3284"/>
    <mergeCell ref="K3284:L3284"/>
    <mergeCell ref="A3285:F3285"/>
    <mergeCell ref="K3285:L3285"/>
    <mergeCell ref="K3287:L3287"/>
    <mergeCell ref="A3288:L3288"/>
    <mergeCell ref="A3275:H3275"/>
    <mergeCell ref="K3275:L3275"/>
    <mergeCell ref="A3276:H3276"/>
    <mergeCell ref="K3276:L3276"/>
    <mergeCell ref="A3277:H3277"/>
    <mergeCell ref="K3277:L3277"/>
    <mergeCell ref="A3278:H3278"/>
    <mergeCell ref="K3278:L3278"/>
    <mergeCell ref="A3279:H3279"/>
    <mergeCell ref="K3279:L3279"/>
    <mergeCell ref="A3269:C3269"/>
    <mergeCell ref="H3269:I3269"/>
    <mergeCell ref="K3269:L3269"/>
    <mergeCell ref="A3270:G3270"/>
    <mergeCell ref="H3270:I3270"/>
    <mergeCell ref="K3270:L3270"/>
    <mergeCell ref="A3271:L3271"/>
    <mergeCell ref="A3274:H3274"/>
    <mergeCell ref="K3274:L3274"/>
    <mergeCell ref="A3266:G3266"/>
    <mergeCell ref="H3266:I3266"/>
    <mergeCell ref="K3266:L3266"/>
    <mergeCell ref="A3267:G3267"/>
    <mergeCell ref="H3267:I3267"/>
    <mergeCell ref="K3267:L3267"/>
    <mergeCell ref="A3268:G3268"/>
    <mergeCell ref="H3268:I3268"/>
    <mergeCell ref="K3268:L3268"/>
    <mergeCell ref="B3260:I3260"/>
    <mergeCell ref="K3260:L3260"/>
    <mergeCell ref="A3263:G3263"/>
    <mergeCell ref="H3263:I3263"/>
    <mergeCell ref="K3263:L3263"/>
    <mergeCell ref="A3264:G3264"/>
    <mergeCell ref="H3264:I3264"/>
    <mergeCell ref="K3264:L3264"/>
    <mergeCell ref="A3265:G3265"/>
    <mergeCell ref="H3265:I3265"/>
    <mergeCell ref="K3265:L3265"/>
    <mergeCell ref="A3241:D3241"/>
    <mergeCell ref="H3241:I3241"/>
    <mergeCell ref="C3242:D3242"/>
    <mergeCell ref="K3243:M3243"/>
    <mergeCell ref="C3246:M3247"/>
    <mergeCell ref="E3256:G3256"/>
    <mergeCell ref="A3257:M3257"/>
    <mergeCell ref="B3259:H3259"/>
    <mergeCell ref="K3259:L3259"/>
    <mergeCell ref="A3220:M3221"/>
    <mergeCell ref="A3222:M3223"/>
    <mergeCell ref="I3231:M3232"/>
    <mergeCell ref="A3233:B3238"/>
    <mergeCell ref="C3233:I3233"/>
    <mergeCell ref="J3233:J3234"/>
    <mergeCell ref="K3233:M3234"/>
    <mergeCell ref="C3234:I3234"/>
    <mergeCell ref="C3235:I3235"/>
    <mergeCell ref="J3235:J3236"/>
    <mergeCell ref="K3235:M3236"/>
    <mergeCell ref="C3236:I3236"/>
    <mergeCell ref="C3237:I3237"/>
    <mergeCell ref="J3237:J3238"/>
    <mergeCell ref="K3237:K3238"/>
    <mergeCell ref="L3237:L3238"/>
    <mergeCell ref="M3237:M3238"/>
    <mergeCell ref="A3196:L3196"/>
    <mergeCell ref="A3199:G3199"/>
    <mergeCell ref="K3199:L3199"/>
    <mergeCell ref="A3200:G3200"/>
    <mergeCell ref="K3200:L3200"/>
    <mergeCell ref="K3201:L3201"/>
    <mergeCell ref="K3202:L3202"/>
    <mergeCell ref="A3203:L3203"/>
    <mergeCell ref="A3205:L3205"/>
    <mergeCell ref="A3190:G3190"/>
    <mergeCell ref="K3190:L3190"/>
    <mergeCell ref="A3191:G3191"/>
    <mergeCell ref="K3191:L3191"/>
    <mergeCell ref="A3192:G3192"/>
    <mergeCell ref="K3192:L3192"/>
    <mergeCell ref="A3193:G3193"/>
    <mergeCell ref="K3193:L3193"/>
    <mergeCell ref="A3194:L3194"/>
    <mergeCell ref="A3179:H3179"/>
    <mergeCell ref="K3179:L3179"/>
    <mergeCell ref="A3180:L3180"/>
    <mergeCell ref="A3183:F3183"/>
    <mergeCell ref="K3183:L3183"/>
    <mergeCell ref="A3184:F3184"/>
    <mergeCell ref="K3184:L3184"/>
    <mergeCell ref="K3186:L3186"/>
    <mergeCell ref="A3187:L3187"/>
    <mergeCell ref="A3174:H3174"/>
    <mergeCell ref="K3174:L3174"/>
    <mergeCell ref="A3175:H3175"/>
    <mergeCell ref="K3175:L3175"/>
    <mergeCell ref="A3176:H3176"/>
    <mergeCell ref="K3176:L3176"/>
    <mergeCell ref="A3177:H3177"/>
    <mergeCell ref="K3177:L3177"/>
    <mergeCell ref="A3178:H3178"/>
    <mergeCell ref="K3178:L3178"/>
    <mergeCell ref="A3168:C3168"/>
    <mergeCell ref="H3168:I3168"/>
    <mergeCell ref="K3168:L3168"/>
    <mergeCell ref="A3169:G3169"/>
    <mergeCell ref="H3169:I3169"/>
    <mergeCell ref="K3169:L3169"/>
    <mergeCell ref="A3170:L3170"/>
    <mergeCell ref="A3173:H3173"/>
    <mergeCell ref="K3173:L3173"/>
    <mergeCell ref="A3165:G3165"/>
    <mergeCell ref="H3165:I3165"/>
    <mergeCell ref="K3165:L3165"/>
    <mergeCell ref="A3166:G3166"/>
    <mergeCell ref="H3166:I3166"/>
    <mergeCell ref="K3166:L3166"/>
    <mergeCell ref="A3167:G3167"/>
    <mergeCell ref="H3167:I3167"/>
    <mergeCell ref="K3167:L3167"/>
    <mergeCell ref="B3159:I3159"/>
    <mergeCell ref="K3159:L3159"/>
    <mergeCell ref="A3162:G3162"/>
    <mergeCell ref="H3162:I3162"/>
    <mergeCell ref="K3162:L3162"/>
    <mergeCell ref="A3163:G3163"/>
    <mergeCell ref="H3163:I3163"/>
    <mergeCell ref="K3163:L3163"/>
    <mergeCell ref="A3164:G3164"/>
    <mergeCell ref="H3164:I3164"/>
    <mergeCell ref="K3164:L3164"/>
    <mergeCell ref="A3140:D3140"/>
    <mergeCell ref="H3140:I3140"/>
    <mergeCell ref="C3141:D3141"/>
    <mergeCell ref="K3142:M3142"/>
    <mergeCell ref="C3145:M3146"/>
    <mergeCell ref="E3155:G3155"/>
    <mergeCell ref="A3156:M3156"/>
    <mergeCell ref="B3158:H3158"/>
    <mergeCell ref="K3158:L3158"/>
    <mergeCell ref="A3119:M3120"/>
    <mergeCell ref="A3121:M3122"/>
    <mergeCell ref="I3130:M3131"/>
    <mergeCell ref="A3132:B3137"/>
    <mergeCell ref="C3132:I3132"/>
    <mergeCell ref="J3132:J3133"/>
    <mergeCell ref="K3132:M3133"/>
    <mergeCell ref="C3133:I3133"/>
    <mergeCell ref="C3134:I3134"/>
    <mergeCell ref="J3134:J3135"/>
    <mergeCell ref="K3134:M3135"/>
    <mergeCell ref="C3135:I3135"/>
    <mergeCell ref="C3136:I3136"/>
    <mergeCell ref="J3136:J3137"/>
    <mergeCell ref="K3136:K3137"/>
    <mergeCell ref="L3136:L3137"/>
    <mergeCell ref="M3136:M3137"/>
    <mergeCell ref="A3095:L3095"/>
    <mergeCell ref="A3098:G3098"/>
    <mergeCell ref="K3098:L3098"/>
    <mergeCell ref="A3099:G3099"/>
    <mergeCell ref="K3099:L3099"/>
    <mergeCell ref="K3100:L3100"/>
    <mergeCell ref="K3101:L3101"/>
    <mergeCell ref="A3102:L3102"/>
    <mergeCell ref="A3104:L3104"/>
    <mergeCell ref="A3089:G3089"/>
    <mergeCell ref="K3089:L3089"/>
    <mergeCell ref="A3090:G3090"/>
    <mergeCell ref="K3090:L3090"/>
    <mergeCell ref="A3091:G3091"/>
    <mergeCell ref="K3091:L3091"/>
    <mergeCell ref="A3092:G3092"/>
    <mergeCell ref="K3092:L3092"/>
    <mergeCell ref="A3093:L3093"/>
    <mergeCell ref="A3078:H3078"/>
    <mergeCell ref="K3078:L3078"/>
    <mergeCell ref="A3079:L3079"/>
    <mergeCell ref="A3082:F3082"/>
    <mergeCell ref="K3082:L3082"/>
    <mergeCell ref="A3083:F3083"/>
    <mergeCell ref="K3083:L3083"/>
    <mergeCell ref="K3085:L3085"/>
    <mergeCell ref="A3086:L3086"/>
    <mergeCell ref="A3073:H3073"/>
    <mergeCell ref="K3073:L3073"/>
    <mergeCell ref="A3074:H3074"/>
    <mergeCell ref="K3074:L3074"/>
    <mergeCell ref="A3075:H3075"/>
    <mergeCell ref="K3075:L3075"/>
    <mergeCell ref="A3076:H3076"/>
    <mergeCell ref="K3076:L3076"/>
    <mergeCell ref="A3077:H3077"/>
    <mergeCell ref="K3077:L3077"/>
    <mergeCell ref="A3067:C3067"/>
    <mergeCell ref="H3067:I3067"/>
    <mergeCell ref="K3067:L3067"/>
    <mergeCell ref="A3068:G3068"/>
    <mergeCell ref="H3068:I3068"/>
    <mergeCell ref="K3068:L3068"/>
    <mergeCell ref="A3069:L3069"/>
    <mergeCell ref="A3072:H3072"/>
    <mergeCell ref="K3072:L3072"/>
    <mergeCell ref="A3064:G3064"/>
    <mergeCell ref="H3064:I3064"/>
    <mergeCell ref="K3064:L3064"/>
    <mergeCell ref="A3065:G3065"/>
    <mergeCell ref="H3065:I3065"/>
    <mergeCell ref="K3065:L3065"/>
    <mergeCell ref="A3066:G3066"/>
    <mergeCell ref="H3066:I3066"/>
    <mergeCell ref="K3066:L3066"/>
    <mergeCell ref="B3058:I3058"/>
    <mergeCell ref="K3058:L3058"/>
    <mergeCell ref="A3061:G3061"/>
    <mergeCell ref="H3061:I3061"/>
    <mergeCell ref="K3061:L3061"/>
    <mergeCell ref="A3062:G3062"/>
    <mergeCell ref="H3062:I3062"/>
    <mergeCell ref="K3062:L3062"/>
    <mergeCell ref="A3063:G3063"/>
    <mergeCell ref="H3063:I3063"/>
    <mergeCell ref="K3063:L3063"/>
    <mergeCell ref="A3039:D3039"/>
    <mergeCell ref="H3039:I3039"/>
    <mergeCell ref="C3040:D3040"/>
    <mergeCell ref="K3041:M3041"/>
    <mergeCell ref="C3044:M3045"/>
    <mergeCell ref="E3054:G3054"/>
    <mergeCell ref="A3055:M3055"/>
    <mergeCell ref="B3057:H3057"/>
    <mergeCell ref="K3057:L3057"/>
    <mergeCell ref="A3018:M3019"/>
    <mergeCell ref="A3020:M3021"/>
    <mergeCell ref="I3029:M3030"/>
    <mergeCell ref="A3031:B3036"/>
    <mergeCell ref="C3031:I3031"/>
    <mergeCell ref="J3031:J3032"/>
    <mergeCell ref="K3031:M3032"/>
    <mergeCell ref="C3032:I3032"/>
    <mergeCell ref="C3033:I3033"/>
    <mergeCell ref="J3033:J3034"/>
    <mergeCell ref="K3033:M3034"/>
    <mergeCell ref="C3034:I3034"/>
    <mergeCell ref="C3035:I3035"/>
    <mergeCell ref="J3035:J3036"/>
    <mergeCell ref="K3035:K3036"/>
    <mergeCell ref="L3035:L3036"/>
    <mergeCell ref="M3035:M3036"/>
    <mergeCell ref="A2994:L2994"/>
    <mergeCell ref="A2997:G2997"/>
    <mergeCell ref="K2997:L2997"/>
    <mergeCell ref="A2998:G2998"/>
    <mergeCell ref="K2998:L2998"/>
    <mergeCell ref="K2999:L2999"/>
    <mergeCell ref="K3000:L3000"/>
    <mergeCell ref="A3001:L3001"/>
    <mergeCell ref="A3003:L3003"/>
    <mergeCell ref="A2988:G2988"/>
    <mergeCell ref="K2988:L2988"/>
    <mergeCell ref="A2989:G2989"/>
    <mergeCell ref="K2989:L2989"/>
    <mergeCell ref="A2990:G2990"/>
    <mergeCell ref="K2990:L2990"/>
    <mergeCell ref="A2991:G2991"/>
    <mergeCell ref="K2991:L2991"/>
    <mergeCell ref="A2992:L2992"/>
    <mergeCell ref="A2977:H2977"/>
    <mergeCell ref="K2977:L2977"/>
    <mergeCell ref="A2978:L2978"/>
    <mergeCell ref="A2981:F2981"/>
    <mergeCell ref="K2981:L2981"/>
    <mergeCell ref="A2982:F2982"/>
    <mergeCell ref="K2982:L2982"/>
    <mergeCell ref="K2984:L2984"/>
    <mergeCell ref="A2985:L2985"/>
    <mergeCell ref="A2972:H2972"/>
    <mergeCell ref="K2972:L2972"/>
    <mergeCell ref="A2973:H2973"/>
    <mergeCell ref="K2973:L2973"/>
    <mergeCell ref="A2974:H2974"/>
    <mergeCell ref="K2974:L2974"/>
    <mergeCell ref="A2975:H2975"/>
    <mergeCell ref="K2975:L2975"/>
    <mergeCell ref="A2976:H2976"/>
    <mergeCell ref="K2976:L2976"/>
    <mergeCell ref="A2966:C2966"/>
    <mergeCell ref="H2966:I2966"/>
    <mergeCell ref="K2966:L2966"/>
    <mergeCell ref="A2967:G2967"/>
    <mergeCell ref="H2967:I2967"/>
    <mergeCell ref="K2967:L2967"/>
    <mergeCell ref="A2968:L2968"/>
    <mergeCell ref="A2971:H2971"/>
    <mergeCell ref="K2971:L2971"/>
    <mergeCell ref="A2963:G2963"/>
    <mergeCell ref="H2963:I2963"/>
    <mergeCell ref="K2963:L2963"/>
    <mergeCell ref="A2964:G2964"/>
    <mergeCell ref="H2964:I2964"/>
    <mergeCell ref="K2964:L2964"/>
    <mergeCell ref="A2965:G2965"/>
    <mergeCell ref="H2965:I2965"/>
    <mergeCell ref="K2965:L2965"/>
    <mergeCell ref="B2957:I2957"/>
    <mergeCell ref="K2957:L2957"/>
    <mergeCell ref="A2960:G2960"/>
    <mergeCell ref="H2960:I2960"/>
    <mergeCell ref="K2960:L2960"/>
    <mergeCell ref="A2961:G2961"/>
    <mergeCell ref="H2961:I2961"/>
    <mergeCell ref="K2961:L2961"/>
    <mergeCell ref="A2962:G2962"/>
    <mergeCell ref="H2962:I2962"/>
    <mergeCell ref="K2962:L2962"/>
    <mergeCell ref="A2938:D2938"/>
    <mergeCell ref="H2938:I2938"/>
    <mergeCell ref="C2939:D2939"/>
    <mergeCell ref="K2940:M2940"/>
    <mergeCell ref="C2943:M2944"/>
    <mergeCell ref="E2953:G2953"/>
    <mergeCell ref="A2954:M2954"/>
    <mergeCell ref="B2956:H2956"/>
    <mergeCell ref="K2956:L2956"/>
    <mergeCell ref="A2917:M2918"/>
    <mergeCell ref="A2919:M2920"/>
    <mergeCell ref="I2928:M2929"/>
    <mergeCell ref="A2930:B2935"/>
    <mergeCell ref="C2930:I2930"/>
    <mergeCell ref="J2930:J2931"/>
    <mergeCell ref="K2930:M2931"/>
    <mergeCell ref="C2931:I2931"/>
    <mergeCell ref="C2932:I2932"/>
    <mergeCell ref="J2932:J2933"/>
    <mergeCell ref="K2932:M2933"/>
    <mergeCell ref="C2933:I2933"/>
    <mergeCell ref="C2934:I2934"/>
    <mergeCell ref="J2934:J2935"/>
    <mergeCell ref="K2934:K2935"/>
    <mergeCell ref="L2934:L2935"/>
    <mergeCell ref="M2934:M2935"/>
    <mergeCell ref="A2893:L2893"/>
    <mergeCell ref="A2896:G2896"/>
    <mergeCell ref="K2896:L2896"/>
    <mergeCell ref="A2897:G2897"/>
    <mergeCell ref="K2897:L2897"/>
    <mergeCell ref="K2898:L2898"/>
    <mergeCell ref="K2899:L2899"/>
    <mergeCell ref="A2900:L2900"/>
    <mergeCell ref="A2902:L2902"/>
    <mergeCell ref="A2887:G2887"/>
    <mergeCell ref="K2887:L2887"/>
    <mergeCell ref="A2888:G2888"/>
    <mergeCell ref="K2888:L2888"/>
    <mergeCell ref="A2889:G2889"/>
    <mergeCell ref="K2889:L2889"/>
    <mergeCell ref="A2890:G2890"/>
    <mergeCell ref="K2890:L2890"/>
    <mergeCell ref="A2891:L2891"/>
    <mergeCell ref="A2876:H2876"/>
    <mergeCell ref="K2876:L2876"/>
    <mergeCell ref="A2877:L2877"/>
    <mergeCell ref="A2880:F2880"/>
    <mergeCell ref="K2880:L2880"/>
    <mergeCell ref="A2881:F2881"/>
    <mergeCell ref="K2881:L2881"/>
    <mergeCell ref="K2883:L2883"/>
    <mergeCell ref="A2884:L2884"/>
    <mergeCell ref="A2871:H2871"/>
    <mergeCell ref="K2871:L2871"/>
    <mergeCell ref="A2872:H2872"/>
    <mergeCell ref="K2872:L2872"/>
    <mergeCell ref="A2873:H2873"/>
    <mergeCell ref="K2873:L2873"/>
    <mergeCell ref="A2874:H2874"/>
    <mergeCell ref="K2874:L2874"/>
    <mergeCell ref="A2875:H2875"/>
    <mergeCell ref="K2875:L2875"/>
    <mergeCell ref="A2865:C2865"/>
    <mergeCell ref="H2865:I2865"/>
    <mergeCell ref="K2865:L2865"/>
    <mergeCell ref="A2866:G2866"/>
    <mergeCell ref="H2866:I2866"/>
    <mergeCell ref="K2866:L2866"/>
    <mergeCell ref="A2867:L2867"/>
    <mergeCell ref="A2870:H2870"/>
    <mergeCell ref="K2870:L2870"/>
    <mergeCell ref="A2862:G2862"/>
    <mergeCell ref="H2862:I2862"/>
    <mergeCell ref="K2862:L2862"/>
    <mergeCell ref="A2863:G2863"/>
    <mergeCell ref="H2863:I2863"/>
    <mergeCell ref="K2863:L2863"/>
    <mergeCell ref="A2864:G2864"/>
    <mergeCell ref="H2864:I2864"/>
    <mergeCell ref="K2864:L2864"/>
    <mergeCell ref="B2856:I2856"/>
    <mergeCell ref="K2856:L2856"/>
    <mergeCell ref="A2859:G2859"/>
    <mergeCell ref="H2859:I2859"/>
    <mergeCell ref="K2859:L2859"/>
    <mergeCell ref="A2860:G2860"/>
    <mergeCell ref="H2860:I2860"/>
    <mergeCell ref="K2860:L2860"/>
    <mergeCell ref="A2861:G2861"/>
    <mergeCell ref="H2861:I2861"/>
    <mergeCell ref="K2861:L2861"/>
    <mergeCell ref="A2837:D2837"/>
    <mergeCell ref="H2837:I2837"/>
    <mergeCell ref="C2838:D2838"/>
    <mergeCell ref="K2839:M2839"/>
    <mergeCell ref="C2842:M2843"/>
    <mergeCell ref="E2852:G2852"/>
    <mergeCell ref="A2853:M2853"/>
    <mergeCell ref="B2855:H2855"/>
    <mergeCell ref="K2855:L2855"/>
    <mergeCell ref="A2816:M2817"/>
    <mergeCell ref="A2818:M2819"/>
    <mergeCell ref="I2827:M2828"/>
    <mergeCell ref="A2829:B2834"/>
    <mergeCell ref="C2829:I2829"/>
    <mergeCell ref="J2829:J2830"/>
    <mergeCell ref="K2829:M2830"/>
    <mergeCell ref="C2830:I2830"/>
    <mergeCell ref="C2831:I2831"/>
    <mergeCell ref="J2831:J2832"/>
    <mergeCell ref="K2831:M2832"/>
    <mergeCell ref="C2832:I2832"/>
    <mergeCell ref="C2833:I2833"/>
    <mergeCell ref="J2833:J2834"/>
    <mergeCell ref="K2833:K2834"/>
    <mergeCell ref="L2833:L2834"/>
    <mergeCell ref="M2833:M2834"/>
    <mergeCell ref="A2792:L2792"/>
    <mergeCell ref="A2795:G2795"/>
    <mergeCell ref="K2795:L2795"/>
    <mergeCell ref="A2796:G2796"/>
    <mergeCell ref="K2796:L2796"/>
    <mergeCell ref="K2797:L2797"/>
    <mergeCell ref="K2798:L2798"/>
    <mergeCell ref="A2799:L2799"/>
    <mergeCell ref="A2801:L2801"/>
    <mergeCell ref="A2786:G2786"/>
    <mergeCell ref="K2786:L2786"/>
    <mergeCell ref="A2787:G2787"/>
    <mergeCell ref="K2787:L2787"/>
    <mergeCell ref="A2788:G2788"/>
    <mergeCell ref="K2788:L2788"/>
    <mergeCell ref="A2789:G2789"/>
    <mergeCell ref="K2789:L2789"/>
    <mergeCell ref="A2790:L2790"/>
    <mergeCell ref="A2775:H2775"/>
    <mergeCell ref="K2775:L2775"/>
    <mergeCell ref="A2776:L2776"/>
    <mergeCell ref="A2779:F2779"/>
    <mergeCell ref="K2779:L2779"/>
    <mergeCell ref="A2780:F2780"/>
    <mergeCell ref="K2780:L2780"/>
    <mergeCell ref="K2782:L2782"/>
    <mergeCell ref="A2783:L2783"/>
    <mergeCell ref="A2770:H2770"/>
    <mergeCell ref="K2770:L2770"/>
    <mergeCell ref="A2771:H2771"/>
    <mergeCell ref="K2771:L2771"/>
    <mergeCell ref="A2772:H2772"/>
    <mergeCell ref="K2772:L2772"/>
    <mergeCell ref="A2773:H2773"/>
    <mergeCell ref="K2773:L2773"/>
    <mergeCell ref="A2774:H2774"/>
    <mergeCell ref="K2774:L2774"/>
    <mergeCell ref="A2764:C2764"/>
    <mergeCell ref="H2764:I2764"/>
    <mergeCell ref="K2764:L2764"/>
    <mergeCell ref="A2765:G2765"/>
    <mergeCell ref="H2765:I2765"/>
    <mergeCell ref="K2765:L2765"/>
    <mergeCell ref="A2766:L2766"/>
    <mergeCell ref="A2769:H2769"/>
    <mergeCell ref="K2769:L2769"/>
    <mergeCell ref="A2761:G2761"/>
    <mergeCell ref="H2761:I2761"/>
    <mergeCell ref="K2761:L2761"/>
    <mergeCell ref="A2762:G2762"/>
    <mergeCell ref="H2762:I2762"/>
    <mergeCell ref="K2762:L2762"/>
    <mergeCell ref="A2763:G2763"/>
    <mergeCell ref="H2763:I2763"/>
    <mergeCell ref="K2763:L2763"/>
    <mergeCell ref="B2755:I2755"/>
    <mergeCell ref="K2755:L2755"/>
    <mergeCell ref="A2758:G2758"/>
    <mergeCell ref="H2758:I2758"/>
    <mergeCell ref="K2758:L2758"/>
    <mergeCell ref="A2759:G2759"/>
    <mergeCell ref="H2759:I2759"/>
    <mergeCell ref="K2759:L2759"/>
    <mergeCell ref="A2760:G2760"/>
    <mergeCell ref="H2760:I2760"/>
    <mergeCell ref="K2760:L2760"/>
    <mergeCell ref="A2736:D2736"/>
    <mergeCell ref="H2736:I2736"/>
    <mergeCell ref="C2737:D2737"/>
    <mergeCell ref="K2738:M2738"/>
    <mergeCell ref="C2741:M2742"/>
    <mergeCell ref="E2751:G2751"/>
    <mergeCell ref="A2752:M2752"/>
    <mergeCell ref="B2754:H2754"/>
    <mergeCell ref="K2754:L2754"/>
    <mergeCell ref="A2715:M2716"/>
    <mergeCell ref="A2717:M2718"/>
    <mergeCell ref="I2726:M2727"/>
    <mergeCell ref="A2728:B2733"/>
    <mergeCell ref="C2728:I2728"/>
    <mergeCell ref="J2728:J2729"/>
    <mergeCell ref="K2728:M2729"/>
    <mergeCell ref="C2729:I2729"/>
    <mergeCell ref="C2730:I2730"/>
    <mergeCell ref="J2730:J2731"/>
    <mergeCell ref="K2730:M2731"/>
    <mergeCell ref="C2731:I2731"/>
    <mergeCell ref="C2732:I2732"/>
    <mergeCell ref="J2732:J2733"/>
    <mergeCell ref="K2732:K2733"/>
    <mergeCell ref="L2732:L2733"/>
    <mergeCell ref="M2732:M2733"/>
    <mergeCell ref="A2691:L2691"/>
    <mergeCell ref="A2694:G2694"/>
    <mergeCell ref="K2694:L2694"/>
    <mergeCell ref="A2695:G2695"/>
    <mergeCell ref="K2695:L2695"/>
    <mergeCell ref="K2696:L2696"/>
    <mergeCell ref="K2697:L2697"/>
    <mergeCell ref="A2698:L2698"/>
    <mergeCell ref="A2700:L2700"/>
    <mergeCell ref="A2685:G2685"/>
    <mergeCell ref="K2685:L2685"/>
    <mergeCell ref="A2686:G2686"/>
    <mergeCell ref="K2686:L2686"/>
    <mergeCell ref="A2687:G2687"/>
    <mergeCell ref="K2687:L2687"/>
    <mergeCell ref="A2688:G2688"/>
    <mergeCell ref="K2688:L2688"/>
    <mergeCell ref="A2689:L2689"/>
    <mergeCell ref="A2674:H2674"/>
    <mergeCell ref="K2674:L2674"/>
    <mergeCell ref="A2675:L2675"/>
    <mergeCell ref="A2678:F2678"/>
    <mergeCell ref="K2678:L2678"/>
    <mergeCell ref="A2679:F2679"/>
    <mergeCell ref="K2679:L2679"/>
    <mergeCell ref="K2681:L2681"/>
    <mergeCell ref="A2682:L2682"/>
    <mergeCell ref="A2669:H2669"/>
    <mergeCell ref="K2669:L2669"/>
    <mergeCell ref="A2670:H2670"/>
    <mergeCell ref="K2670:L2670"/>
    <mergeCell ref="A2671:H2671"/>
    <mergeCell ref="K2671:L2671"/>
    <mergeCell ref="A2672:H2672"/>
    <mergeCell ref="K2672:L2672"/>
    <mergeCell ref="A2673:H2673"/>
    <mergeCell ref="K2673:L2673"/>
    <mergeCell ref="A2663:C2663"/>
    <mergeCell ref="H2663:I2663"/>
    <mergeCell ref="K2663:L2663"/>
    <mergeCell ref="A2664:G2664"/>
    <mergeCell ref="H2664:I2664"/>
    <mergeCell ref="K2664:L2664"/>
    <mergeCell ref="A2665:L2665"/>
    <mergeCell ref="A2668:H2668"/>
    <mergeCell ref="K2668:L2668"/>
    <mergeCell ref="A2660:G2660"/>
    <mergeCell ref="H2660:I2660"/>
    <mergeCell ref="K2660:L2660"/>
    <mergeCell ref="A2661:G2661"/>
    <mergeCell ref="H2661:I2661"/>
    <mergeCell ref="K2661:L2661"/>
    <mergeCell ref="A2662:G2662"/>
    <mergeCell ref="H2662:I2662"/>
    <mergeCell ref="K2662:L2662"/>
    <mergeCell ref="B2654:I2654"/>
    <mergeCell ref="K2654:L2654"/>
    <mergeCell ref="A2657:G2657"/>
    <mergeCell ref="H2657:I2657"/>
    <mergeCell ref="K2657:L2657"/>
    <mergeCell ref="A2658:G2658"/>
    <mergeCell ref="H2658:I2658"/>
    <mergeCell ref="K2658:L2658"/>
    <mergeCell ref="A2659:G2659"/>
    <mergeCell ref="H2659:I2659"/>
    <mergeCell ref="K2659:L2659"/>
    <mergeCell ref="A2635:D2635"/>
    <mergeCell ref="H2635:I2635"/>
    <mergeCell ref="C2636:D2636"/>
    <mergeCell ref="K2637:M2637"/>
    <mergeCell ref="C2640:M2641"/>
    <mergeCell ref="E2650:G2650"/>
    <mergeCell ref="A2651:M2651"/>
    <mergeCell ref="B2653:H2653"/>
    <mergeCell ref="K2653:L2653"/>
    <mergeCell ref="A2614:M2615"/>
    <mergeCell ref="A2616:M2617"/>
    <mergeCell ref="I2625:M2626"/>
    <mergeCell ref="A2627:B2632"/>
    <mergeCell ref="C2627:I2627"/>
    <mergeCell ref="J2627:J2628"/>
    <mergeCell ref="K2627:M2628"/>
    <mergeCell ref="C2628:I2628"/>
    <mergeCell ref="C2629:I2629"/>
    <mergeCell ref="J2629:J2630"/>
    <mergeCell ref="K2629:M2630"/>
    <mergeCell ref="C2630:I2630"/>
    <mergeCell ref="C2631:I2631"/>
    <mergeCell ref="J2631:J2632"/>
    <mergeCell ref="K2631:K2632"/>
    <mergeCell ref="L2631:L2632"/>
    <mergeCell ref="M2631:M2632"/>
    <mergeCell ref="A2590:L2590"/>
    <mergeCell ref="A2593:G2593"/>
    <mergeCell ref="K2593:L2593"/>
    <mergeCell ref="A2594:G2594"/>
    <mergeCell ref="K2594:L2594"/>
    <mergeCell ref="K2595:L2595"/>
    <mergeCell ref="K2596:L2596"/>
    <mergeCell ref="A2597:L2597"/>
    <mergeCell ref="A2599:L2599"/>
    <mergeCell ref="A2584:G2584"/>
    <mergeCell ref="K2584:L2584"/>
    <mergeCell ref="A2585:G2585"/>
    <mergeCell ref="K2585:L2585"/>
    <mergeCell ref="A2586:G2586"/>
    <mergeCell ref="K2586:L2586"/>
    <mergeCell ref="A2587:G2587"/>
    <mergeCell ref="K2587:L2587"/>
    <mergeCell ref="A2588:L2588"/>
    <mergeCell ref="A2573:H2573"/>
    <mergeCell ref="K2573:L2573"/>
    <mergeCell ref="A2574:L2574"/>
    <mergeCell ref="A2577:F2577"/>
    <mergeCell ref="K2577:L2577"/>
    <mergeCell ref="A2578:F2578"/>
    <mergeCell ref="K2578:L2578"/>
    <mergeCell ref="K2580:L2580"/>
    <mergeCell ref="A2581:L2581"/>
    <mergeCell ref="A2568:H2568"/>
    <mergeCell ref="K2568:L2568"/>
    <mergeCell ref="A2569:H2569"/>
    <mergeCell ref="K2569:L2569"/>
    <mergeCell ref="A2570:H2570"/>
    <mergeCell ref="K2570:L2570"/>
    <mergeCell ref="A2571:H2571"/>
    <mergeCell ref="K2571:L2571"/>
    <mergeCell ref="A2572:H2572"/>
    <mergeCell ref="K2572:L2572"/>
    <mergeCell ref="A2562:C2562"/>
    <mergeCell ref="H2562:I2562"/>
    <mergeCell ref="K2562:L2562"/>
    <mergeCell ref="A2563:G2563"/>
    <mergeCell ref="H2563:I2563"/>
    <mergeCell ref="K2563:L2563"/>
    <mergeCell ref="A2564:L2564"/>
    <mergeCell ref="A2567:H2567"/>
    <mergeCell ref="K2567:L2567"/>
    <mergeCell ref="A2559:G2559"/>
    <mergeCell ref="H2559:I2559"/>
    <mergeCell ref="K2559:L2559"/>
    <mergeCell ref="A2560:G2560"/>
    <mergeCell ref="H2560:I2560"/>
    <mergeCell ref="K2560:L2560"/>
    <mergeCell ref="A2561:G2561"/>
    <mergeCell ref="H2561:I2561"/>
    <mergeCell ref="K2561:L2561"/>
    <mergeCell ref="B2553:I2553"/>
    <mergeCell ref="K2553:L2553"/>
    <mergeCell ref="A2556:G2556"/>
    <mergeCell ref="H2556:I2556"/>
    <mergeCell ref="K2556:L2556"/>
    <mergeCell ref="A2557:G2557"/>
    <mergeCell ref="H2557:I2557"/>
    <mergeCell ref="K2557:L2557"/>
    <mergeCell ref="A2558:G2558"/>
    <mergeCell ref="H2558:I2558"/>
    <mergeCell ref="K2558:L2558"/>
    <mergeCell ref="A2534:D2534"/>
    <mergeCell ref="H2534:I2534"/>
    <mergeCell ref="C2535:D2535"/>
    <mergeCell ref="K2536:M2536"/>
    <mergeCell ref="C2539:M2540"/>
    <mergeCell ref="E2549:G2549"/>
    <mergeCell ref="A2550:M2550"/>
    <mergeCell ref="B2552:H2552"/>
    <mergeCell ref="K2552:L2552"/>
    <mergeCell ref="A2513:M2514"/>
    <mergeCell ref="A2515:M2516"/>
    <mergeCell ref="I2524:M2525"/>
    <mergeCell ref="A2526:B2531"/>
    <mergeCell ref="C2526:I2526"/>
    <mergeCell ref="J2526:J2527"/>
    <mergeCell ref="K2526:M2527"/>
    <mergeCell ref="C2527:I2527"/>
    <mergeCell ref="C2528:I2528"/>
    <mergeCell ref="J2528:J2529"/>
    <mergeCell ref="K2528:M2529"/>
    <mergeCell ref="C2529:I2529"/>
    <mergeCell ref="C2530:I2530"/>
    <mergeCell ref="J2530:J2531"/>
    <mergeCell ref="K2530:K2531"/>
    <mergeCell ref="L2530:L2531"/>
    <mergeCell ref="M2530:M2531"/>
    <mergeCell ref="A2489:L2489"/>
    <mergeCell ref="A2492:G2492"/>
    <mergeCell ref="K2492:L2492"/>
    <mergeCell ref="A2493:G2493"/>
    <mergeCell ref="K2493:L2493"/>
    <mergeCell ref="K2494:L2494"/>
    <mergeCell ref="K2495:L2495"/>
    <mergeCell ref="A2496:L2496"/>
    <mergeCell ref="A2498:L2498"/>
    <mergeCell ref="A2483:G2483"/>
    <mergeCell ref="K2483:L2483"/>
    <mergeCell ref="A2484:G2484"/>
    <mergeCell ref="K2484:L2484"/>
    <mergeCell ref="A2485:G2485"/>
    <mergeCell ref="K2485:L2485"/>
    <mergeCell ref="A2486:G2486"/>
    <mergeCell ref="K2486:L2486"/>
    <mergeCell ref="A2487:L2487"/>
    <mergeCell ref="A2472:H2472"/>
    <mergeCell ref="K2472:L2472"/>
    <mergeCell ref="A2473:L2473"/>
    <mergeCell ref="A2476:F2476"/>
    <mergeCell ref="K2476:L2476"/>
    <mergeCell ref="A2477:F2477"/>
    <mergeCell ref="K2477:L2477"/>
    <mergeCell ref="K2479:L2479"/>
    <mergeCell ref="A2480:L2480"/>
    <mergeCell ref="A2467:H2467"/>
    <mergeCell ref="K2467:L2467"/>
    <mergeCell ref="A2468:H2468"/>
    <mergeCell ref="K2468:L2468"/>
    <mergeCell ref="A2469:H2469"/>
    <mergeCell ref="K2469:L2469"/>
    <mergeCell ref="A2470:H2470"/>
    <mergeCell ref="K2470:L2470"/>
    <mergeCell ref="A2471:H2471"/>
    <mergeCell ref="K2471:L2471"/>
    <mergeCell ref="A2461:C2461"/>
    <mergeCell ref="H2461:I2461"/>
    <mergeCell ref="K2461:L2461"/>
    <mergeCell ref="A2462:G2462"/>
    <mergeCell ref="H2462:I2462"/>
    <mergeCell ref="K2462:L2462"/>
    <mergeCell ref="A2463:L2463"/>
    <mergeCell ref="A2466:H2466"/>
    <mergeCell ref="K2466:L2466"/>
    <mergeCell ref="A2458:G2458"/>
    <mergeCell ref="H2458:I2458"/>
    <mergeCell ref="K2458:L2458"/>
    <mergeCell ref="A2459:G2459"/>
    <mergeCell ref="H2459:I2459"/>
    <mergeCell ref="K2459:L2459"/>
    <mergeCell ref="A2460:G2460"/>
    <mergeCell ref="H2460:I2460"/>
    <mergeCell ref="K2460:L2460"/>
    <mergeCell ref="B2452:I2452"/>
    <mergeCell ref="K2452:L2452"/>
    <mergeCell ref="A2455:G2455"/>
    <mergeCell ref="H2455:I2455"/>
    <mergeCell ref="K2455:L2455"/>
    <mergeCell ref="A2456:G2456"/>
    <mergeCell ref="H2456:I2456"/>
    <mergeCell ref="K2456:L2456"/>
    <mergeCell ref="A2457:G2457"/>
    <mergeCell ref="H2457:I2457"/>
    <mergeCell ref="K2457:L2457"/>
    <mergeCell ref="A2433:D2433"/>
    <mergeCell ref="H2433:I2433"/>
    <mergeCell ref="C2434:D2434"/>
    <mergeCell ref="K2435:M2435"/>
    <mergeCell ref="C2438:M2439"/>
    <mergeCell ref="E2448:G2448"/>
    <mergeCell ref="A2449:M2449"/>
    <mergeCell ref="B2451:H2451"/>
    <mergeCell ref="K2451:L2451"/>
    <mergeCell ref="A2412:M2413"/>
    <mergeCell ref="A2414:M2415"/>
    <mergeCell ref="I2423:M2424"/>
    <mergeCell ref="A2425:B2430"/>
    <mergeCell ref="C2425:I2425"/>
    <mergeCell ref="J2425:J2426"/>
    <mergeCell ref="K2425:M2426"/>
    <mergeCell ref="C2426:I2426"/>
    <mergeCell ref="C2427:I2427"/>
    <mergeCell ref="J2427:J2428"/>
    <mergeCell ref="K2427:M2428"/>
    <mergeCell ref="C2428:I2428"/>
    <mergeCell ref="C2429:I2429"/>
    <mergeCell ref="J2429:J2430"/>
    <mergeCell ref="K2429:K2430"/>
    <mergeCell ref="L2429:L2430"/>
    <mergeCell ref="M2429:M2430"/>
    <mergeCell ref="A2388:L2388"/>
    <mergeCell ref="A2391:G2391"/>
    <mergeCell ref="K2391:L2391"/>
    <mergeCell ref="A2392:G2392"/>
    <mergeCell ref="K2392:L2392"/>
    <mergeCell ref="K2393:L2393"/>
    <mergeCell ref="K2394:L2394"/>
    <mergeCell ref="A2395:L2395"/>
    <mergeCell ref="A2397:L2397"/>
    <mergeCell ref="A2382:G2382"/>
    <mergeCell ref="K2382:L2382"/>
    <mergeCell ref="A2383:G2383"/>
    <mergeCell ref="K2383:L2383"/>
    <mergeCell ref="A2384:G2384"/>
    <mergeCell ref="K2384:L2384"/>
    <mergeCell ref="A2385:G2385"/>
    <mergeCell ref="K2385:L2385"/>
    <mergeCell ref="A2386:L2386"/>
    <mergeCell ref="A2371:H2371"/>
    <mergeCell ref="K2371:L2371"/>
    <mergeCell ref="A2372:L2372"/>
    <mergeCell ref="A2375:F2375"/>
    <mergeCell ref="K2375:L2375"/>
    <mergeCell ref="A2376:F2376"/>
    <mergeCell ref="K2376:L2376"/>
    <mergeCell ref="K2378:L2378"/>
    <mergeCell ref="A2379:L2379"/>
    <mergeCell ref="A2366:H2366"/>
    <mergeCell ref="K2366:L2366"/>
    <mergeCell ref="A2367:H2367"/>
    <mergeCell ref="K2367:L2367"/>
    <mergeCell ref="A2368:H2368"/>
    <mergeCell ref="K2368:L2368"/>
    <mergeCell ref="A2369:H2369"/>
    <mergeCell ref="K2369:L2369"/>
    <mergeCell ref="A2370:H2370"/>
    <mergeCell ref="K2370:L2370"/>
    <mergeCell ref="A2360:C2360"/>
    <mergeCell ref="H2360:I2360"/>
    <mergeCell ref="K2360:L2360"/>
    <mergeCell ref="A2361:G2361"/>
    <mergeCell ref="H2361:I2361"/>
    <mergeCell ref="K2361:L2361"/>
    <mergeCell ref="A2362:L2362"/>
    <mergeCell ref="A2365:H2365"/>
    <mergeCell ref="K2365:L2365"/>
    <mergeCell ref="A2357:G2357"/>
    <mergeCell ref="H2357:I2357"/>
    <mergeCell ref="K2357:L2357"/>
    <mergeCell ref="A2358:G2358"/>
    <mergeCell ref="H2358:I2358"/>
    <mergeCell ref="K2358:L2358"/>
    <mergeCell ref="A2359:G2359"/>
    <mergeCell ref="H2359:I2359"/>
    <mergeCell ref="K2359:L2359"/>
    <mergeCell ref="B2351:I2351"/>
    <mergeCell ref="K2351:L2351"/>
    <mergeCell ref="A2354:G2354"/>
    <mergeCell ref="H2354:I2354"/>
    <mergeCell ref="K2354:L2354"/>
    <mergeCell ref="A2355:G2355"/>
    <mergeCell ref="H2355:I2355"/>
    <mergeCell ref="K2355:L2355"/>
    <mergeCell ref="A2356:G2356"/>
    <mergeCell ref="H2356:I2356"/>
    <mergeCell ref="K2356:L2356"/>
    <mergeCell ref="A2332:D2332"/>
    <mergeCell ref="H2332:I2332"/>
    <mergeCell ref="C2333:D2333"/>
    <mergeCell ref="K2334:M2334"/>
    <mergeCell ref="C2337:M2338"/>
    <mergeCell ref="E2347:G2347"/>
    <mergeCell ref="A2348:M2348"/>
    <mergeCell ref="B2350:H2350"/>
    <mergeCell ref="K2350:L2350"/>
    <mergeCell ref="A2311:M2312"/>
    <mergeCell ref="A2313:M2314"/>
    <mergeCell ref="I2322:M2323"/>
    <mergeCell ref="A2324:B2329"/>
    <mergeCell ref="C2324:I2324"/>
    <mergeCell ref="J2324:J2325"/>
    <mergeCell ref="K2324:M2325"/>
    <mergeCell ref="C2325:I2325"/>
    <mergeCell ref="C2326:I2326"/>
    <mergeCell ref="J2326:J2327"/>
    <mergeCell ref="K2326:M2327"/>
    <mergeCell ref="C2327:I2327"/>
    <mergeCell ref="C2328:I2328"/>
    <mergeCell ref="J2328:J2329"/>
    <mergeCell ref="K2328:K2329"/>
    <mergeCell ref="L2328:L2329"/>
    <mergeCell ref="M2328:M2329"/>
    <mergeCell ref="A2287:L2287"/>
    <mergeCell ref="A2290:G2290"/>
    <mergeCell ref="K2290:L2290"/>
    <mergeCell ref="A2291:G2291"/>
    <mergeCell ref="K2291:L2291"/>
    <mergeCell ref="K2292:L2292"/>
    <mergeCell ref="K2293:L2293"/>
    <mergeCell ref="A2294:L2294"/>
    <mergeCell ref="A2296:L2296"/>
    <mergeCell ref="A2281:G2281"/>
    <mergeCell ref="K2281:L2281"/>
    <mergeCell ref="A2282:G2282"/>
    <mergeCell ref="K2282:L2282"/>
    <mergeCell ref="A2283:G2283"/>
    <mergeCell ref="K2283:L2283"/>
    <mergeCell ref="A2284:G2284"/>
    <mergeCell ref="K2284:L2284"/>
    <mergeCell ref="A2285:L2285"/>
    <mergeCell ref="A2270:H2270"/>
    <mergeCell ref="K2270:L2270"/>
    <mergeCell ref="A2271:L2271"/>
    <mergeCell ref="A2274:F2274"/>
    <mergeCell ref="K2274:L2274"/>
    <mergeCell ref="A2275:F2275"/>
    <mergeCell ref="K2275:L2275"/>
    <mergeCell ref="K2277:L2277"/>
    <mergeCell ref="A2278:L2278"/>
    <mergeCell ref="A2265:H2265"/>
    <mergeCell ref="K2265:L2265"/>
    <mergeCell ref="A2266:H2266"/>
    <mergeCell ref="K2266:L2266"/>
    <mergeCell ref="A2267:H2267"/>
    <mergeCell ref="K2267:L2267"/>
    <mergeCell ref="A2268:H2268"/>
    <mergeCell ref="K2268:L2268"/>
    <mergeCell ref="A2269:H2269"/>
    <mergeCell ref="K2269:L2269"/>
    <mergeCell ref="A2259:C2259"/>
    <mergeCell ref="H2259:I2259"/>
    <mergeCell ref="K2259:L2259"/>
    <mergeCell ref="A2260:G2260"/>
    <mergeCell ref="H2260:I2260"/>
    <mergeCell ref="K2260:L2260"/>
    <mergeCell ref="A2261:L2261"/>
    <mergeCell ref="A2264:H2264"/>
    <mergeCell ref="K2264:L2264"/>
    <mergeCell ref="A2256:G2256"/>
    <mergeCell ref="H2256:I2256"/>
    <mergeCell ref="K2256:L2256"/>
    <mergeCell ref="A2257:G2257"/>
    <mergeCell ref="H2257:I2257"/>
    <mergeCell ref="K2257:L2257"/>
    <mergeCell ref="A2258:G2258"/>
    <mergeCell ref="H2258:I2258"/>
    <mergeCell ref="K2258:L2258"/>
    <mergeCell ref="B2250:I2250"/>
    <mergeCell ref="K2250:L2250"/>
    <mergeCell ref="A2253:G2253"/>
    <mergeCell ref="H2253:I2253"/>
    <mergeCell ref="K2253:L2253"/>
    <mergeCell ref="A2254:G2254"/>
    <mergeCell ref="H2254:I2254"/>
    <mergeCell ref="K2254:L2254"/>
    <mergeCell ref="A2255:G2255"/>
    <mergeCell ref="H2255:I2255"/>
    <mergeCell ref="K2255:L2255"/>
    <mergeCell ref="A2231:D2231"/>
    <mergeCell ref="H2231:I2231"/>
    <mergeCell ref="C2232:D2232"/>
    <mergeCell ref="K2233:M2233"/>
    <mergeCell ref="C2236:M2237"/>
    <mergeCell ref="E2246:G2246"/>
    <mergeCell ref="A2247:M2247"/>
    <mergeCell ref="B2249:H2249"/>
    <mergeCell ref="K2249:L2249"/>
    <mergeCell ref="A2210:M2211"/>
    <mergeCell ref="A2212:M2213"/>
    <mergeCell ref="I2221:M2222"/>
    <mergeCell ref="A2223:B2228"/>
    <mergeCell ref="C2223:I2223"/>
    <mergeCell ref="J2223:J2224"/>
    <mergeCell ref="K2223:M2224"/>
    <mergeCell ref="C2224:I2224"/>
    <mergeCell ref="C2225:I2225"/>
    <mergeCell ref="J2225:J2226"/>
    <mergeCell ref="K2225:M2226"/>
    <mergeCell ref="C2226:I2226"/>
    <mergeCell ref="C2227:I2227"/>
    <mergeCell ref="J2227:J2228"/>
    <mergeCell ref="K2227:K2228"/>
    <mergeCell ref="L2227:L2228"/>
    <mergeCell ref="M2227:M2228"/>
    <mergeCell ref="A2186:L2186"/>
    <mergeCell ref="A2189:G2189"/>
    <mergeCell ref="K2189:L2189"/>
    <mergeCell ref="A2190:G2190"/>
    <mergeCell ref="K2190:L2190"/>
    <mergeCell ref="K2191:L2191"/>
    <mergeCell ref="K2192:L2192"/>
    <mergeCell ref="A2193:L2193"/>
    <mergeCell ref="A2195:L2195"/>
    <mergeCell ref="A2180:G2180"/>
    <mergeCell ref="K2180:L2180"/>
    <mergeCell ref="A2181:G2181"/>
    <mergeCell ref="K2181:L2181"/>
    <mergeCell ref="A2182:G2182"/>
    <mergeCell ref="K2182:L2182"/>
    <mergeCell ref="A2183:G2183"/>
    <mergeCell ref="K2183:L2183"/>
    <mergeCell ref="A2184:L2184"/>
    <mergeCell ref="A2169:H2169"/>
    <mergeCell ref="K2169:L2169"/>
    <mergeCell ref="A2170:L2170"/>
    <mergeCell ref="A2173:F2173"/>
    <mergeCell ref="K2173:L2173"/>
    <mergeCell ref="A2174:F2174"/>
    <mergeCell ref="K2174:L2174"/>
    <mergeCell ref="K2176:L2176"/>
    <mergeCell ref="A2177:L2177"/>
    <mergeCell ref="A2164:H2164"/>
    <mergeCell ref="K2164:L2164"/>
    <mergeCell ref="A2165:H2165"/>
    <mergeCell ref="K2165:L2165"/>
    <mergeCell ref="A2166:H2166"/>
    <mergeCell ref="K2166:L2166"/>
    <mergeCell ref="A2167:H2167"/>
    <mergeCell ref="K2167:L2167"/>
    <mergeCell ref="A2168:H2168"/>
    <mergeCell ref="K2168:L2168"/>
    <mergeCell ref="A2158:C2158"/>
    <mergeCell ref="H2158:I2158"/>
    <mergeCell ref="K2158:L2158"/>
    <mergeCell ref="A2159:G2159"/>
    <mergeCell ref="H2159:I2159"/>
    <mergeCell ref="K2159:L2159"/>
    <mergeCell ref="A2160:L2160"/>
    <mergeCell ref="A2163:H2163"/>
    <mergeCell ref="K2163:L2163"/>
    <mergeCell ref="A2155:G2155"/>
    <mergeCell ref="H2155:I2155"/>
    <mergeCell ref="K2155:L2155"/>
    <mergeCell ref="A2156:G2156"/>
    <mergeCell ref="H2156:I2156"/>
    <mergeCell ref="K2156:L2156"/>
    <mergeCell ref="A2157:G2157"/>
    <mergeCell ref="H2157:I2157"/>
    <mergeCell ref="K2157:L2157"/>
    <mergeCell ref="B2149:I2149"/>
    <mergeCell ref="K2149:L2149"/>
    <mergeCell ref="A2152:G2152"/>
    <mergeCell ref="H2152:I2152"/>
    <mergeCell ref="K2152:L2152"/>
    <mergeCell ref="A2153:G2153"/>
    <mergeCell ref="H2153:I2153"/>
    <mergeCell ref="K2153:L2153"/>
    <mergeCell ref="A2154:G2154"/>
    <mergeCell ref="H2154:I2154"/>
    <mergeCell ref="K2154:L2154"/>
    <mergeCell ref="A2130:D2130"/>
    <mergeCell ref="H2130:I2130"/>
    <mergeCell ref="C2131:D2131"/>
    <mergeCell ref="K2132:M2132"/>
    <mergeCell ref="C2135:M2136"/>
    <mergeCell ref="E2145:G2145"/>
    <mergeCell ref="A2146:M2146"/>
    <mergeCell ref="B2148:H2148"/>
    <mergeCell ref="K2148:L2148"/>
    <mergeCell ref="A2109:M2110"/>
    <mergeCell ref="A2111:M2112"/>
    <mergeCell ref="I2120:M2121"/>
    <mergeCell ref="A2122:B2127"/>
    <mergeCell ref="C2122:I2122"/>
    <mergeCell ref="J2122:J2123"/>
    <mergeCell ref="K2122:M2123"/>
    <mergeCell ref="C2123:I2123"/>
    <mergeCell ref="C2124:I2124"/>
    <mergeCell ref="J2124:J2125"/>
    <mergeCell ref="K2124:M2125"/>
    <mergeCell ref="C2125:I2125"/>
    <mergeCell ref="C2126:I2126"/>
    <mergeCell ref="J2126:J2127"/>
    <mergeCell ref="K2126:K2127"/>
    <mergeCell ref="L2126:L2127"/>
    <mergeCell ref="M2126:M2127"/>
    <mergeCell ref="A2085:L2085"/>
    <mergeCell ref="A2088:G2088"/>
    <mergeCell ref="K2088:L2088"/>
    <mergeCell ref="A2089:G2089"/>
    <mergeCell ref="K2089:L2089"/>
    <mergeCell ref="K2090:L2090"/>
    <mergeCell ref="K2091:L2091"/>
    <mergeCell ref="A2092:L2092"/>
    <mergeCell ref="A2094:L2094"/>
    <mergeCell ref="A2079:G2079"/>
    <mergeCell ref="K2079:L2079"/>
    <mergeCell ref="A2080:G2080"/>
    <mergeCell ref="K2080:L2080"/>
    <mergeCell ref="A2081:G2081"/>
    <mergeCell ref="K2081:L2081"/>
    <mergeCell ref="A2082:G2082"/>
    <mergeCell ref="K2082:L2082"/>
    <mergeCell ref="A2083:L2083"/>
    <mergeCell ref="A2068:H2068"/>
    <mergeCell ref="K2068:L2068"/>
    <mergeCell ref="A2069:L2069"/>
    <mergeCell ref="A2072:F2072"/>
    <mergeCell ref="K2072:L2072"/>
    <mergeCell ref="A2073:F2073"/>
    <mergeCell ref="K2073:L2073"/>
    <mergeCell ref="K2075:L2075"/>
    <mergeCell ref="A2076:L2076"/>
    <mergeCell ref="A2063:H2063"/>
    <mergeCell ref="K2063:L2063"/>
    <mergeCell ref="A2064:H2064"/>
    <mergeCell ref="K2064:L2064"/>
    <mergeCell ref="A2065:H2065"/>
    <mergeCell ref="K2065:L2065"/>
    <mergeCell ref="A2066:H2066"/>
    <mergeCell ref="K2066:L2066"/>
    <mergeCell ref="A2067:H2067"/>
    <mergeCell ref="K2067:L2067"/>
    <mergeCell ref="A2057:C2057"/>
    <mergeCell ref="H2057:I2057"/>
    <mergeCell ref="K2057:L2057"/>
    <mergeCell ref="A2058:G2058"/>
    <mergeCell ref="H2058:I2058"/>
    <mergeCell ref="K2058:L2058"/>
    <mergeCell ref="A2059:L2059"/>
    <mergeCell ref="A2062:H2062"/>
    <mergeCell ref="K2062:L2062"/>
    <mergeCell ref="A2054:G2054"/>
    <mergeCell ref="H2054:I2054"/>
    <mergeCell ref="K2054:L2054"/>
    <mergeCell ref="A2055:G2055"/>
    <mergeCell ref="H2055:I2055"/>
    <mergeCell ref="K2055:L2055"/>
    <mergeCell ref="A2056:G2056"/>
    <mergeCell ref="H2056:I2056"/>
    <mergeCell ref="K2056:L2056"/>
    <mergeCell ref="B2048:I2048"/>
    <mergeCell ref="K2048:L2048"/>
    <mergeCell ref="A2051:G2051"/>
    <mergeCell ref="H2051:I2051"/>
    <mergeCell ref="K2051:L2051"/>
    <mergeCell ref="A2052:G2052"/>
    <mergeCell ref="H2052:I2052"/>
    <mergeCell ref="K2052:L2052"/>
    <mergeCell ref="A2053:G2053"/>
    <mergeCell ref="H2053:I2053"/>
    <mergeCell ref="K2053:L2053"/>
    <mergeCell ref="A2029:D2029"/>
    <mergeCell ref="H2029:I2029"/>
    <mergeCell ref="C2030:D2030"/>
    <mergeCell ref="K2031:M2031"/>
    <mergeCell ref="C2034:M2035"/>
    <mergeCell ref="E2044:G2044"/>
    <mergeCell ref="A2045:M2045"/>
    <mergeCell ref="B2047:H2047"/>
    <mergeCell ref="K2047:L2047"/>
    <mergeCell ref="A2008:M2009"/>
    <mergeCell ref="A2010:M2011"/>
    <mergeCell ref="I2019:M2020"/>
    <mergeCell ref="A2021:B2026"/>
    <mergeCell ref="C2021:I2021"/>
    <mergeCell ref="J2021:J2022"/>
    <mergeCell ref="K2021:M2022"/>
    <mergeCell ref="C2022:I2022"/>
    <mergeCell ref="C2023:I2023"/>
    <mergeCell ref="J2023:J2024"/>
    <mergeCell ref="K2023:M2024"/>
    <mergeCell ref="C2024:I2024"/>
    <mergeCell ref="C2025:I2025"/>
    <mergeCell ref="J2025:J2026"/>
    <mergeCell ref="K2025:K2026"/>
    <mergeCell ref="L2025:L2026"/>
    <mergeCell ref="M2025:M2026"/>
    <mergeCell ref="A1984:L1984"/>
    <mergeCell ref="A1987:G1987"/>
    <mergeCell ref="K1987:L1987"/>
    <mergeCell ref="A1988:G1988"/>
    <mergeCell ref="K1988:L1988"/>
    <mergeCell ref="K1989:L1989"/>
    <mergeCell ref="K1990:L1990"/>
    <mergeCell ref="A1991:L1991"/>
    <mergeCell ref="A1993:L1993"/>
    <mergeCell ref="A1978:G1978"/>
    <mergeCell ref="K1978:L1978"/>
    <mergeCell ref="A1979:G1979"/>
    <mergeCell ref="K1979:L1979"/>
    <mergeCell ref="A1980:G1980"/>
    <mergeCell ref="K1980:L1980"/>
    <mergeCell ref="A1981:G1981"/>
    <mergeCell ref="K1981:L1981"/>
    <mergeCell ref="A1982:L1982"/>
    <mergeCell ref="A1967:H1967"/>
    <mergeCell ref="K1967:L1967"/>
    <mergeCell ref="A1968:L1968"/>
    <mergeCell ref="A1971:F1971"/>
    <mergeCell ref="K1971:L1971"/>
    <mergeCell ref="A1972:F1972"/>
    <mergeCell ref="K1972:L1972"/>
    <mergeCell ref="K1974:L1974"/>
    <mergeCell ref="A1975:L1975"/>
    <mergeCell ref="A1962:H1962"/>
    <mergeCell ref="K1962:L1962"/>
    <mergeCell ref="A1963:H1963"/>
    <mergeCell ref="K1963:L1963"/>
    <mergeCell ref="A1964:H1964"/>
    <mergeCell ref="K1964:L1964"/>
    <mergeCell ref="A1965:H1965"/>
    <mergeCell ref="K1965:L1965"/>
    <mergeCell ref="A1966:H1966"/>
    <mergeCell ref="K1966:L1966"/>
    <mergeCell ref="A1956:C1956"/>
    <mergeCell ref="H1956:I1956"/>
    <mergeCell ref="K1956:L1956"/>
    <mergeCell ref="A1957:G1957"/>
    <mergeCell ref="H1957:I1957"/>
    <mergeCell ref="K1957:L1957"/>
    <mergeCell ref="A1958:L1958"/>
    <mergeCell ref="A1961:H1961"/>
    <mergeCell ref="K1961:L1961"/>
    <mergeCell ref="A1953:G1953"/>
    <mergeCell ref="H1953:I1953"/>
    <mergeCell ref="K1953:L1953"/>
    <mergeCell ref="A1954:G1954"/>
    <mergeCell ref="H1954:I1954"/>
    <mergeCell ref="K1954:L1954"/>
    <mergeCell ref="A1955:G1955"/>
    <mergeCell ref="H1955:I1955"/>
    <mergeCell ref="K1955:L1955"/>
    <mergeCell ref="B1947:I1947"/>
    <mergeCell ref="K1947:L1947"/>
    <mergeCell ref="A1950:G1950"/>
    <mergeCell ref="H1950:I1950"/>
    <mergeCell ref="K1950:L1950"/>
    <mergeCell ref="A1951:G1951"/>
    <mergeCell ref="H1951:I1951"/>
    <mergeCell ref="K1951:L1951"/>
    <mergeCell ref="A1952:G1952"/>
    <mergeCell ref="H1952:I1952"/>
    <mergeCell ref="K1952:L1952"/>
    <mergeCell ref="A1928:D1928"/>
    <mergeCell ref="H1928:I1928"/>
    <mergeCell ref="C1929:D1929"/>
    <mergeCell ref="K1930:M1930"/>
    <mergeCell ref="C1933:M1934"/>
    <mergeCell ref="E1943:G1943"/>
    <mergeCell ref="A1944:M1944"/>
    <mergeCell ref="B1946:H1946"/>
    <mergeCell ref="K1946:L1946"/>
    <mergeCell ref="A1907:M1908"/>
    <mergeCell ref="A1909:M1910"/>
    <mergeCell ref="I1918:M1919"/>
    <mergeCell ref="A1920:B1925"/>
    <mergeCell ref="C1920:I1920"/>
    <mergeCell ref="J1920:J1921"/>
    <mergeCell ref="K1920:M1921"/>
    <mergeCell ref="C1921:I1921"/>
    <mergeCell ref="C1922:I1922"/>
    <mergeCell ref="J1922:J1923"/>
    <mergeCell ref="K1922:M1923"/>
    <mergeCell ref="C1923:I1923"/>
    <mergeCell ref="C1924:I1924"/>
    <mergeCell ref="J1924:J1925"/>
    <mergeCell ref="K1924:K1925"/>
    <mergeCell ref="L1924:L1925"/>
    <mergeCell ref="M1924:M1925"/>
    <mergeCell ref="A1883:L1883"/>
    <mergeCell ref="A1886:G1886"/>
    <mergeCell ref="K1886:L1886"/>
    <mergeCell ref="A1887:G1887"/>
    <mergeCell ref="K1887:L1887"/>
    <mergeCell ref="K1888:L1888"/>
    <mergeCell ref="K1889:L1889"/>
    <mergeCell ref="A1890:L1890"/>
    <mergeCell ref="A1892:L1892"/>
    <mergeCell ref="A1877:G1877"/>
    <mergeCell ref="K1877:L1877"/>
    <mergeCell ref="A1878:G1878"/>
    <mergeCell ref="K1878:L1878"/>
    <mergeCell ref="A1879:G1879"/>
    <mergeCell ref="K1879:L1879"/>
    <mergeCell ref="A1880:G1880"/>
    <mergeCell ref="K1880:L1880"/>
    <mergeCell ref="A1881:L1881"/>
    <mergeCell ref="A1866:H1866"/>
    <mergeCell ref="K1866:L1866"/>
    <mergeCell ref="A1867:L1867"/>
    <mergeCell ref="A1870:F1870"/>
    <mergeCell ref="K1870:L1870"/>
    <mergeCell ref="A1871:F1871"/>
    <mergeCell ref="K1871:L1871"/>
    <mergeCell ref="K1873:L1873"/>
    <mergeCell ref="A1874:L1874"/>
    <mergeCell ref="A1861:H1861"/>
    <mergeCell ref="K1861:L1861"/>
    <mergeCell ref="A1862:H1862"/>
    <mergeCell ref="K1862:L1862"/>
    <mergeCell ref="A1863:H1863"/>
    <mergeCell ref="K1863:L1863"/>
    <mergeCell ref="A1864:H1864"/>
    <mergeCell ref="K1864:L1864"/>
    <mergeCell ref="A1865:H1865"/>
    <mergeCell ref="K1865:L1865"/>
    <mergeCell ref="A1855:C1855"/>
    <mergeCell ref="H1855:I1855"/>
    <mergeCell ref="K1855:L1855"/>
    <mergeCell ref="A1856:G1856"/>
    <mergeCell ref="H1856:I1856"/>
    <mergeCell ref="K1856:L1856"/>
    <mergeCell ref="A1857:L1857"/>
    <mergeCell ref="A1860:H1860"/>
    <mergeCell ref="K1860:L1860"/>
    <mergeCell ref="A1852:G1852"/>
    <mergeCell ref="H1852:I1852"/>
    <mergeCell ref="K1852:L1852"/>
    <mergeCell ref="A1853:G1853"/>
    <mergeCell ref="H1853:I1853"/>
    <mergeCell ref="K1853:L1853"/>
    <mergeCell ref="A1854:G1854"/>
    <mergeCell ref="H1854:I1854"/>
    <mergeCell ref="K1854:L1854"/>
    <mergeCell ref="B1846:I1846"/>
    <mergeCell ref="K1846:L1846"/>
    <mergeCell ref="A1849:G1849"/>
    <mergeCell ref="H1849:I1849"/>
    <mergeCell ref="K1849:L1849"/>
    <mergeCell ref="A1850:G1850"/>
    <mergeCell ref="H1850:I1850"/>
    <mergeCell ref="K1850:L1850"/>
    <mergeCell ref="A1851:G1851"/>
    <mergeCell ref="H1851:I1851"/>
    <mergeCell ref="K1851:L1851"/>
    <mergeCell ref="A1827:D1827"/>
    <mergeCell ref="H1827:I1827"/>
    <mergeCell ref="C1828:D1828"/>
    <mergeCell ref="K1829:M1829"/>
    <mergeCell ref="C1832:M1833"/>
    <mergeCell ref="E1842:G1842"/>
    <mergeCell ref="A1843:M1843"/>
    <mergeCell ref="B1845:H1845"/>
    <mergeCell ref="K1845:L1845"/>
    <mergeCell ref="A1806:M1807"/>
    <mergeCell ref="A1808:M1809"/>
    <mergeCell ref="I1817:M1818"/>
    <mergeCell ref="A1819:B1824"/>
    <mergeCell ref="C1819:I1819"/>
    <mergeCell ref="J1819:J1820"/>
    <mergeCell ref="K1819:M1820"/>
    <mergeCell ref="C1820:I1820"/>
    <mergeCell ref="C1821:I1821"/>
    <mergeCell ref="J1821:J1822"/>
    <mergeCell ref="K1821:M1822"/>
    <mergeCell ref="C1822:I1822"/>
    <mergeCell ref="C1823:I1823"/>
    <mergeCell ref="J1823:J1824"/>
    <mergeCell ref="K1823:K1824"/>
    <mergeCell ref="L1823:L1824"/>
    <mergeCell ref="M1823:M1824"/>
    <mergeCell ref="A1782:L1782"/>
    <mergeCell ref="A1785:G1785"/>
    <mergeCell ref="K1785:L1785"/>
    <mergeCell ref="A1786:G1786"/>
    <mergeCell ref="K1786:L1786"/>
    <mergeCell ref="K1787:L1787"/>
    <mergeCell ref="K1788:L1788"/>
    <mergeCell ref="A1789:L1789"/>
    <mergeCell ref="A1791:L1791"/>
    <mergeCell ref="A1776:G1776"/>
    <mergeCell ref="K1776:L1776"/>
    <mergeCell ref="A1777:G1777"/>
    <mergeCell ref="K1777:L1777"/>
    <mergeCell ref="A1778:G1778"/>
    <mergeCell ref="K1778:L1778"/>
    <mergeCell ref="A1779:G1779"/>
    <mergeCell ref="K1779:L1779"/>
    <mergeCell ref="A1780:L1780"/>
    <mergeCell ref="A1765:H1765"/>
    <mergeCell ref="K1765:L1765"/>
    <mergeCell ref="A1766:L1766"/>
    <mergeCell ref="A1769:F1769"/>
    <mergeCell ref="K1769:L1769"/>
    <mergeCell ref="A1770:F1770"/>
    <mergeCell ref="K1770:L1770"/>
    <mergeCell ref="K1772:L1772"/>
    <mergeCell ref="A1773:L1773"/>
    <mergeCell ref="A1760:H1760"/>
    <mergeCell ref="K1760:L1760"/>
    <mergeCell ref="A1761:H1761"/>
    <mergeCell ref="K1761:L1761"/>
    <mergeCell ref="A1762:H1762"/>
    <mergeCell ref="K1762:L1762"/>
    <mergeCell ref="A1763:H1763"/>
    <mergeCell ref="K1763:L1763"/>
    <mergeCell ref="A1764:H1764"/>
    <mergeCell ref="K1764:L1764"/>
    <mergeCell ref="A1754:C1754"/>
    <mergeCell ref="H1754:I1754"/>
    <mergeCell ref="K1754:L1754"/>
    <mergeCell ref="A1755:G1755"/>
    <mergeCell ref="H1755:I1755"/>
    <mergeCell ref="K1755:L1755"/>
    <mergeCell ref="A1756:L1756"/>
    <mergeCell ref="A1759:H1759"/>
    <mergeCell ref="K1759:L1759"/>
    <mergeCell ref="A1751:G1751"/>
    <mergeCell ref="H1751:I1751"/>
    <mergeCell ref="K1751:L1751"/>
    <mergeCell ref="A1752:G1752"/>
    <mergeCell ref="H1752:I1752"/>
    <mergeCell ref="K1752:L1752"/>
    <mergeCell ref="A1753:G1753"/>
    <mergeCell ref="H1753:I1753"/>
    <mergeCell ref="K1753:L1753"/>
    <mergeCell ref="B1745:I1745"/>
    <mergeCell ref="K1745:L1745"/>
    <mergeCell ref="A1748:G1748"/>
    <mergeCell ref="H1748:I1748"/>
    <mergeCell ref="K1748:L1748"/>
    <mergeCell ref="A1749:G1749"/>
    <mergeCell ref="H1749:I1749"/>
    <mergeCell ref="K1749:L1749"/>
    <mergeCell ref="A1750:G1750"/>
    <mergeCell ref="H1750:I1750"/>
    <mergeCell ref="K1750:L1750"/>
    <mergeCell ref="A1726:D1726"/>
    <mergeCell ref="H1726:I1726"/>
    <mergeCell ref="C1727:D1727"/>
    <mergeCell ref="K1728:M1728"/>
    <mergeCell ref="C1731:M1732"/>
    <mergeCell ref="E1741:G1741"/>
    <mergeCell ref="A1742:M1742"/>
    <mergeCell ref="B1744:H1744"/>
    <mergeCell ref="K1744:L1744"/>
    <mergeCell ref="A1705:M1706"/>
    <mergeCell ref="A1707:M1708"/>
    <mergeCell ref="I1716:M1717"/>
    <mergeCell ref="A1718:B1723"/>
    <mergeCell ref="C1718:I1718"/>
    <mergeCell ref="J1718:J1719"/>
    <mergeCell ref="K1718:M1719"/>
    <mergeCell ref="C1719:I1719"/>
    <mergeCell ref="C1720:I1720"/>
    <mergeCell ref="J1720:J1721"/>
    <mergeCell ref="K1720:M1721"/>
    <mergeCell ref="C1721:I1721"/>
    <mergeCell ref="C1722:I1722"/>
    <mergeCell ref="J1722:J1723"/>
    <mergeCell ref="K1722:K1723"/>
    <mergeCell ref="L1722:L1723"/>
    <mergeCell ref="M1722:M1723"/>
    <mergeCell ref="A1681:L1681"/>
    <mergeCell ref="A1684:G1684"/>
    <mergeCell ref="K1684:L1684"/>
    <mergeCell ref="A1685:G1685"/>
    <mergeCell ref="K1685:L1685"/>
    <mergeCell ref="K1686:L1686"/>
    <mergeCell ref="K1687:L1687"/>
    <mergeCell ref="A1688:L1688"/>
    <mergeCell ref="A1690:L1690"/>
    <mergeCell ref="A1675:G1675"/>
    <mergeCell ref="K1675:L1675"/>
    <mergeCell ref="A1676:G1676"/>
    <mergeCell ref="K1676:L1676"/>
    <mergeCell ref="A1677:G1677"/>
    <mergeCell ref="K1677:L1677"/>
    <mergeCell ref="A1678:G1678"/>
    <mergeCell ref="K1678:L1678"/>
    <mergeCell ref="A1679:L1679"/>
    <mergeCell ref="A1664:H1664"/>
    <mergeCell ref="K1664:L1664"/>
    <mergeCell ref="A1665:L1665"/>
    <mergeCell ref="A1668:F1668"/>
    <mergeCell ref="K1668:L1668"/>
    <mergeCell ref="A1669:F1669"/>
    <mergeCell ref="K1669:L1669"/>
    <mergeCell ref="K1671:L1671"/>
    <mergeCell ref="A1672:L1672"/>
    <mergeCell ref="A1659:H1659"/>
    <mergeCell ref="K1659:L1659"/>
    <mergeCell ref="A1660:H1660"/>
    <mergeCell ref="K1660:L1660"/>
    <mergeCell ref="A1661:H1661"/>
    <mergeCell ref="K1661:L1661"/>
    <mergeCell ref="A1662:H1662"/>
    <mergeCell ref="K1662:L1662"/>
    <mergeCell ref="A1663:H1663"/>
    <mergeCell ref="K1663:L1663"/>
    <mergeCell ref="A1653:C1653"/>
    <mergeCell ref="H1653:I1653"/>
    <mergeCell ref="K1653:L1653"/>
    <mergeCell ref="A1654:G1654"/>
    <mergeCell ref="H1654:I1654"/>
    <mergeCell ref="K1654:L1654"/>
    <mergeCell ref="A1655:L1655"/>
    <mergeCell ref="A1658:H1658"/>
    <mergeCell ref="K1658:L1658"/>
    <mergeCell ref="A1650:G1650"/>
    <mergeCell ref="H1650:I1650"/>
    <mergeCell ref="K1650:L1650"/>
    <mergeCell ref="A1651:G1651"/>
    <mergeCell ref="H1651:I1651"/>
    <mergeCell ref="K1651:L1651"/>
    <mergeCell ref="A1652:G1652"/>
    <mergeCell ref="H1652:I1652"/>
    <mergeCell ref="K1652:L1652"/>
    <mergeCell ref="B1644:I1644"/>
    <mergeCell ref="K1644:L1644"/>
    <mergeCell ref="A1647:G1647"/>
    <mergeCell ref="H1647:I1647"/>
    <mergeCell ref="K1647:L1647"/>
    <mergeCell ref="A1648:G1648"/>
    <mergeCell ref="H1648:I1648"/>
    <mergeCell ref="K1648:L1648"/>
    <mergeCell ref="A1649:G1649"/>
    <mergeCell ref="H1649:I1649"/>
    <mergeCell ref="K1649:L1649"/>
    <mergeCell ref="A1625:D1625"/>
    <mergeCell ref="H1625:I1625"/>
    <mergeCell ref="C1626:D1626"/>
    <mergeCell ref="K1627:M1627"/>
    <mergeCell ref="C1630:M1631"/>
    <mergeCell ref="E1640:G1640"/>
    <mergeCell ref="A1641:M1641"/>
    <mergeCell ref="B1643:H1643"/>
    <mergeCell ref="K1643:L1643"/>
    <mergeCell ref="A1604:M1605"/>
    <mergeCell ref="A1606:M1607"/>
    <mergeCell ref="I1615:M1616"/>
    <mergeCell ref="A1617:B1622"/>
    <mergeCell ref="C1617:I1617"/>
    <mergeCell ref="J1617:J1618"/>
    <mergeCell ref="K1617:M1618"/>
    <mergeCell ref="C1618:I1618"/>
    <mergeCell ref="C1619:I1619"/>
    <mergeCell ref="J1619:J1620"/>
    <mergeCell ref="K1619:M1620"/>
    <mergeCell ref="C1620:I1620"/>
    <mergeCell ref="C1621:I1621"/>
    <mergeCell ref="J1621:J1622"/>
    <mergeCell ref="K1621:K1622"/>
    <mergeCell ref="L1621:L1622"/>
    <mergeCell ref="M1621:M1622"/>
    <mergeCell ref="A1580:L1580"/>
    <mergeCell ref="A1583:G1583"/>
    <mergeCell ref="K1583:L1583"/>
    <mergeCell ref="A1584:G1584"/>
    <mergeCell ref="K1584:L1584"/>
    <mergeCell ref="K1585:L1585"/>
    <mergeCell ref="K1586:L1586"/>
    <mergeCell ref="A1587:L1587"/>
    <mergeCell ref="A1589:L1589"/>
    <mergeCell ref="A1574:G1574"/>
    <mergeCell ref="K1574:L1574"/>
    <mergeCell ref="A1575:G1575"/>
    <mergeCell ref="K1575:L1575"/>
    <mergeCell ref="A1576:G1576"/>
    <mergeCell ref="K1576:L1576"/>
    <mergeCell ref="A1577:G1577"/>
    <mergeCell ref="K1577:L1577"/>
    <mergeCell ref="A1578:L1578"/>
    <mergeCell ref="A1563:H1563"/>
    <mergeCell ref="K1563:L1563"/>
    <mergeCell ref="A1564:L1564"/>
    <mergeCell ref="A1567:F1567"/>
    <mergeCell ref="K1567:L1567"/>
    <mergeCell ref="A1568:F1568"/>
    <mergeCell ref="K1568:L1568"/>
    <mergeCell ref="K1570:L1570"/>
    <mergeCell ref="A1571:L1571"/>
    <mergeCell ref="A1558:H1558"/>
    <mergeCell ref="K1558:L1558"/>
    <mergeCell ref="A1559:H1559"/>
    <mergeCell ref="K1559:L1559"/>
    <mergeCell ref="A1560:H1560"/>
    <mergeCell ref="K1560:L1560"/>
    <mergeCell ref="A1561:H1561"/>
    <mergeCell ref="K1561:L1561"/>
    <mergeCell ref="A1562:H1562"/>
    <mergeCell ref="K1562:L1562"/>
    <mergeCell ref="A1552:C1552"/>
    <mergeCell ref="H1552:I1552"/>
    <mergeCell ref="K1552:L1552"/>
    <mergeCell ref="A1553:G1553"/>
    <mergeCell ref="H1553:I1553"/>
    <mergeCell ref="K1553:L1553"/>
    <mergeCell ref="A1554:L1554"/>
    <mergeCell ref="A1557:H1557"/>
    <mergeCell ref="K1557:L1557"/>
    <mergeCell ref="A1549:G1549"/>
    <mergeCell ref="H1549:I1549"/>
    <mergeCell ref="K1549:L1549"/>
    <mergeCell ref="A1550:G1550"/>
    <mergeCell ref="H1550:I1550"/>
    <mergeCell ref="K1550:L1550"/>
    <mergeCell ref="A1551:G1551"/>
    <mergeCell ref="H1551:I1551"/>
    <mergeCell ref="K1551:L1551"/>
    <mergeCell ref="B1543:I1543"/>
    <mergeCell ref="K1543:L1543"/>
    <mergeCell ref="A1546:G1546"/>
    <mergeCell ref="H1546:I1546"/>
    <mergeCell ref="K1546:L1546"/>
    <mergeCell ref="A1547:G1547"/>
    <mergeCell ref="H1547:I1547"/>
    <mergeCell ref="K1547:L1547"/>
    <mergeCell ref="A1548:G1548"/>
    <mergeCell ref="H1548:I1548"/>
    <mergeCell ref="K1548:L1548"/>
    <mergeCell ref="A1524:D1524"/>
    <mergeCell ref="H1524:I1524"/>
    <mergeCell ref="C1525:D1525"/>
    <mergeCell ref="K1526:M1526"/>
    <mergeCell ref="C1529:M1530"/>
    <mergeCell ref="E1539:G1539"/>
    <mergeCell ref="A1540:M1540"/>
    <mergeCell ref="B1542:H1542"/>
    <mergeCell ref="K1542:L1542"/>
    <mergeCell ref="A1503:M1504"/>
    <mergeCell ref="A1505:M1506"/>
    <mergeCell ref="I1514:M1515"/>
    <mergeCell ref="A1516:B1521"/>
    <mergeCell ref="C1516:I1516"/>
    <mergeCell ref="J1516:J1517"/>
    <mergeCell ref="K1516:M1517"/>
    <mergeCell ref="C1517:I1517"/>
    <mergeCell ref="C1518:I1518"/>
    <mergeCell ref="J1518:J1519"/>
    <mergeCell ref="K1518:M1519"/>
    <mergeCell ref="C1519:I1519"/>
    <mergeCell ref="C1520:I1520"/>
    <mergeCell ref="J1520:J1521"/>
    <mergeCell ref="K1520:K1521"/>
    <mergeCell ref="L1520:L1521"/>
    <mergeCell ref="M1520:M1521"/>
    <mergeCell ref="A1479:L1479"/>
    <mergeCell ref="A1482:G1482"/>
    <mergeCell ref="K1482:L1482"/>
    <mergeCell ref="A1483:G1483"/>
    <mergeCell ref="K1483:L1483"/>
    <mergeCell ref="K1484:L1484"/>
    <mergeCell ref="K1485:L1485"/>
    <mergeCell ref="A1486:L1486"/>
    <mergeCell ref="A1488:L1488"/>
    <mergeCell ref="A1473:G1473"/>
    <mergeCell ref="K1473:L1473"/>
    <mergeCell ref="A1474:G1474"/>
    <mergeCell ref="K1474:L1474"/>
    <mergeCell ref="A1475:G1475"/>
    <mergeCell ref="K1475:L1475"/>
    <mergeCell ref="A1476:G1476"/>
    <mergeCell ref="K1476:L1476"/>
    <mergeCell ref="A1477:L1477"/>
    <mergeCell ref="A1462:H1462"/>
    <mergeCell ref="K1462:L1462"/>
    <mergeCell ref="A1463:L1463"/>
    <mergeCell ref="A1466:F1466"/>
    <mergeCell ref="K1466:L1466"/>
    <mergeCell ref="A1467:F1467"/>
    <mergeCell ref="K1467:L1467"/>
    <mergeCell ref="K1469:L1469"/>
    <mergeCell ref="A1470:L1470"/>
    <mergeCell ref="A1457:H1457"/>
    <mergeCell ref="K1457:L1457"/>
    <mergeCell ref="A1458:H1458"/>
    <mergeCell ref="K1458:L1458"/>
    <mergeCell ref="A1459:H1459"/>
    <mergeCell ref="K1459:L1459"/>
    <mergeCell ref="A1460:H1460"/>
    <mergeCell ref="K1460:L1460"/>
    <mergeCell ref="A1461:H1461"/>
    <mergeCell ref="K1461:L1461"/>
    <mergeCell ref="A1451:C1451"/>
    <mergeCell ref="H1451:I1451"/>
    <mergeCell ref="K1451:L1451"/>
    <mergeCell ref="A1452:G1452"/>
    <mergeCell ref="H1452:I1452"/>
    <mergeCell ref="K1452:L1452"/>
    <mergeCell ref="A1453:L1453"/>
    <mergeCell ref="A1456:H1456"/>
    <mergeCell ref="K1456:L1456"/>
    <mergeCell ref="A1448:G1448"/>
    <mergeCell ref="H1448:I1448"/>
    <mergeCell ref="K1448:L1448"/>
    <mergeCell ref="A1449:G1449"/>
    <mergeCell ref="H1449:I1449"/>
    <mergeCell ref="K1449:L1449"/>
    <mergeCell ref="A1450:G1450"/>
    <mergeCell ref="H1450:I1450"/>
    <mergeCell ref="K1450:L1450"/>
    <mergeCell ref="B1442:I1442"/>
    <mergeCell ref="K1442:L1442"/>
    <mergeCell ref="A1445:G1445"/>
    <mergeCell ref="H1445:I1445"/>
    <mergeCell ref="K1445:L1445"/>
    <mergeCell ref="A1446:G1446"/>
    <mergeCell ref="H1446:I1446"/>
    <mergeCell ref="K1446:L1446"/>
    <mergeCell ref="A1447:G1447"/>
    <mergeCell ref="H1447:I1447"/>
    <mergeCell ref="K1447:L1447"/>
    <mergeCell ref="A1423:D1423"/>
    <mergeCell ref="H1423:I1423"/>
    <mergeCell ref="C1424:D1424"/>
    <mergeCell ref="K1425:M1425"/>
    <mergeCell ref="C1428:M1429"/>
    <mergeCell ref="E1438:G1438"/>
    <mergeCell ref="A1439:M1439"/>
    <mergeCell ref="B1441:H1441"/>
    <mergeCell ref="K1441:L1441"/>
    <mergeCell ref="A1402:M1403"/>
    <mergeCell ref="A1404:M1405"/>
    <mergeCell ref="I1413:M1414"/>
    <mergeCell ref="A1415:B1420"/>
    <mergeCell ref="C1415:I1415"/>
    <mergeCell ref="J1415:J1416"/>
    <mergeCell ref="K1415:M1416"/>
    <mergeCell ref="C1416:I1416"/>
    <mergeCell ref="C1417:I1417"/>
    <mergeCell ref="J1417:J1418"/>
    <mergeCell ref="K1417:M1418"/>
    <mergeCell ref="C1418:I1418"/>
    <mergeCell ref="C1419:I1419"/>
    <mergeCell ref="J1419:J1420"/>
    <mergeCell ref="K1419:K1420"/>
    <mergeCell ref="L1419:L1420"/>
    <mergeCell ref="M1419:M1420"/>
    <mergeCell ref="A1378:L1378"/>
    <mergeCell ref="A1381:G1381"/>
    <mergeCell ref="K1381:L1381"/>
    <mergeCell ref="A1382:G1382"/>
    <mergeCell ref="K1382:L1382"/>
    <mergeCell ref="K1383:L1383"/>
    <mergeCell ref="K1384:L1384"/>
    <mergeCell ref="A1385:L1385"/>
    <mergeCell ref="A1387:L1387"/>
    <mergeCell ref="A1372:G1372"/>
    <mergeCell ref="K1372:L1372"/>
    <mergeCell ref="A1373:G1373"/>
    <mergeCell ref="K1373:L1373"/>
    <mergeCell ref="A1374:G1374"/>
    <mergeCell ref="K1374:L1374"/>
    <mergeCell ref="A1375:G1375"/>
    <mergeCell ref="K1375:L1375"/>
    <mergeCell ref="A1376:L1376"/>
    <mergeCell ref="A1361:H1361"/>
    <mergeCell ref="K1361:L1361"/>
    <mergeCell ref="A1362:L1362"/>
    <mergeCell ref="A1365:F1365"/>
    <mergeCell ref="K1365:L1365"/>
    <mergeCell ref="A1366:F1366"/>
    <mergeCell ref="K1366:L1366"/>
    <mergeCell ref="K1368:L1368"/>
    <mergeCell ref="A1369:L1369"/>
    <mergeCell ref="A1356:H1356"/>
    <mergeCell ref="K1356:L1356"/>
    <mergeCell ref="A1357:H1357"/>
    <mergeCell ref="K1357:L1357"/>
    <mergeCell ref="A1358:H1358"/>
    <mergeCell ref="K1358:L1358"/>
    <mergeCell ref="A1359:H1359"/>
    <mergeCell ref="K1359:L1359"/>
    <mergeCell ref="A1360:H1360"/>
    <mergeCell ref="K1360:L1360"/>
    <mergeCell ref="A1350:C1350"/>
    <mergeCell ref="H1350:I1350"/>
    <mergeCell ref="K1350:L1350"/>
    <mergeCell ref="A1351:G1351"/>
    <mergeCell ref="H1351:I1351"/>
    <mergeCell ref="K1351:L1351"/>
    <mergeCell ref="A1352:L1352"/>
    <mergeCell ref="A1355:H1355"/>
    <mergeCell ref="K1355:L1355"/>
    <mergeCell ref="A1347:G1347"/>
    <mergeCell ref="H1347:I1347"/>
    <mergeCell ref="K1347:L1347"/>
    <mergeCell ref="A1348:G1348"/>
    <mergeCell ref="H1348:I1348"/>
    <mergeCell ref="K1348:L1348"/>
    <mergeCell ref="A1349:G1349"/>
    <mergeCell ref="H1349:I1349"/>
    <mergeCell ref="K1349:L1349"/>
    <mergeCell ref="B1341:I1341"/>
    <mergeCell ref="K1341:L1341"/>
    <mergeCell ref="A1344:G1344"/>
    <mergeCell ref="H1344:I1344"/>
    <mergeCell ref="K1344:L1344"/>
    <mergeCell ref="A1345:G1345"/>
    <mergeCell ref="H1345:I1345"/>
    <mergeCell ref="K1345:L1345"/>
    <mergeCell ref="A1346:G1346"/>
    <mergeCell ref="H1346:I1346"/>
    <mergeCell ref="K1346:L1346"/>
    <mergeCell ref="A1322:D1322"/>
    <mergeCell ref="H1322:I1322"/>
    <mergeCell ref="C1323:D1323"/>
    <mergeCell ref="K1324:M1324"/>
    <mergeCell ref="C1327:M1328"/>
    <mergeCell ref="E1337:G1337"/>
    <mergeCell ref="A1338:M1338"/>
    <mergeCell ref="B1340:H1340"/>
    <mergeCell ref="K1340:L1340"/>
    <mergeCell ref="A1301:M1302"/>
    <mergeCell ref="A1303:M1304"/>
    <mergeCell ref="I1312:M1313"/>
    <mergeCell ref="A1314:B1319"/>
    <mergeCell ref="C1314:I1314"/>
    <mergeCell ref="J1314:J1315"/>
    <mergeCell ref="K1314:M1315"/>
    <mergeCell ref="C1315:I1315"/>
    <mergeCell ref="C1316:I1316"/>
    <mergeCell ref="J1316:J1317"/>
    <mergeCell ref="K1316:M1317"/>
    <mergeCell ref="C1317:I1317"/>
    <mergeCell ref="C1318:I1318"/>
    <mergeCell ref="J1318:J1319"/>
    <mergeCell ref="K1318:K1319"/>
    <mergeCell ref="L1318:L1319"/>
    <mergeCell ref="M1318:M1319"/>
    <mergeCell ref="A1277:L1277"/>
    <mergeCell ref="A1280:G1280"/>
    <mergeCell ref="K1280:L1280"/>
    <mergeCell ref="A1281:G1281"/>
    <mergeCell ref="K1281:L1281"/>
    <mergeCell ref="K1282:L1282"/>
    <mergeCell ref="K1283:L1283"/>
    <mergeCell ref="A1284:L1284"/>
    <mergeCell ref="A1286:L1286"/>
    <mergeCell ref="A1271:G1271"/>
    <mergeCell ref="K1271:L1271"/>
    <mergeCell ref="A1272:G1272"/>
    <mergeCell ref="K1272:L1272"/>
    <mergeCell ref="A1273:G1273"/>
    <mergeCell ref="K1273:L1273"/>
    <mergeCell ref="A1274:G1274"/>
    <mergeCell ref="K1274:L1274"/>
    <mergeCell ref="A1275:L1275"/>
    <mergeCell ref="A1260:H1260"/>
    <mergeCell ref="K1260:L1260"/>
    <mergeCell ref="A1261:L1261"/>
    <mergeCell ref="A1264:F1264"/>
    <mergeCell ref="K1264:L1264"/>
    <mergeCell ref="A1265:F1265"/>
    <mergeCell ref="K1265:L1265"/>
    <mergeCell ref="K1267:L1267"/>
    <mergeCell ref="A1268:L1268"/>
    <mergeCell ref="A1255:H1255"/>
    <mergeCell ref="K1255:L1255"/>
    <mergeCell ref="A1256:H1256"/>
    <mergeCell ref="K1256:L1256"/>
    <mergeCell ref="A1257:H1257"/>
    <mergeCell ref="K1257:L1257"/>
    <mergeCell ref="A1258:H1258"/>
    <mergeCell ref="K1258:L1258"/>
    <mergeCell ref="A1259:H1259"/>
    <mergeCell ref="K1259:L1259"/>
    <mergeCell ref="A1249:C1249"/>
    <mergeCell ref="H1249:I1249"/>
    <mergeCell ref="K1249:L1249"/>
    <mergeCell ref="A1250:G1250"/>
    <mergeCell ref="H1250:I1250"/>
    <mergeCell ref="K1250:L1250"/>
    <mergeCell ref="A1251:L1251"/>
    <mergeCell ref="A1254:H1254"/>
    <mergeCell ref="K1254:L1254"/>
    <mergeCell ref="A1246:G1246"/>
    <mergeCell ref="H1246:I1246"/>
    <mergeCell ref="K1246:L1246"/>
    <mergeCell ref="A1247:G1247"/>
    <mergeCell ref="H1247:I1247"/>
    <mergeCell ref="K1247:L1247"/>
    <mergeCell ref="A1248:G1248"/>
    <mergeCell ref="H1248:I1248"/>
    <mergeCell ref="K1248:L1248"/>
    <mergeCell ref="B1240:I1240"/>
    <mergeCell ref="K1240:L1240"/>
    <mergeCell ref="A1243:G1243"/>
    <mergeCell ref="H1243:I1243"/>
    <mergeCell ref="K1243:L1243"/>
    <mergeCell ref="A1244:G1244"/>
    <mergeCell ref="H1244:I1244"/>
    <mergeCell ref="K1244:L1244"/>
    <mergeCell ref="A1245:G1245"/>
    <mergeCell ref="H1245:I1245"/>
    <mergeCell ref="K1245:L1245"/>
    <mergeCell ref="A1221:D1221"/>
    <mergeCell ref="H1221:I1221"/>
    <mergeCell ref="C1222:D1222"/>
    <mergeCell ref="K1223:M1223"/>
    <mergeCell ref="C1226:M1227"/>
    <mergeCell ref="E1236:G1236"/>
    <mergeCell ref="A1237:M1237"/>
    <mergeCell ref="B1239:H1239"/>
    <mergeCell ref="K1239:L1239"/>
    <mergeCell ref="A1200:M1201"/>
    <mergeCell ref="A1202:M1203"/>
    <mergeCell ref="I1211:M1212"/>
    <mergeCell ref="A1213:B1218"/>
    <mergeCell ref="C1213:I1213"/>
    <mergeCell ref="J1213:J1214"/>
    <mergeCell ref="K1213:M1214"/>
    <mergeCell ref="C1214:I1214"/>
    <mergeCell ref="C1215:I1215"/>
    <mergeCell ref="J1215:J1216"/>
    <mergeCell ref="K1215:M1216"/>
    <mergeCell ref="C1216:I1216"/>
    <mergeCell ref="C1217:I1217"/>
    <mergeCell ref="J1217:J1218"/>
    <mergeCell ref="K1217:K1218"/>
    <mergeCell ref="L1217:L1218"/>
    <mergeCell ref="M1217:M1218"/>
    <mergeCell ref="A1176:L1176"/>
    <mergeCell ref="A1179:G1179"/>
    <mergeCell ref="K1179:L1179"/>
    <mergeCell ref="A1180:G1180"/>
    <mergeCell ref="K1180:L1180"/>
    <mergeCell ref="K1181:L1181"/>
    <mergeCell ref="K1182:L1182"/>
    <mergeCell ref="A1183:L1183"/>
    <mergeCell ref="A1185:L1185"/>
    <mergeCell ref="A1170:G1170"/>
    <mergeCell ref="K1170:L1170"/>
    <mergeCell ref="A1171:G1171"/>
    <mergeCell ref="K1171:L1171"/>
    <mergeCell ref="A1172:G1172"/>
    <mergeCell ref="K1172:L1172"/>
    <mergeCell ref="A1173:G1173"/>
    <mergeCell ref="K1173:L1173"/>
    <mergeCell ref="A1174:L1174"/>
    <mergeCell ref="A1159:H1159"/>
    <mergeCell ref="K1159:L1159"/>
    <mergeCell ref="A1160:L1160"/>
    <mergeCell ref="A1163:F1163"/>
    <mergeCell ref="K1163:L1163"/>
    <mergeCell ref="A1164:F1164"/>
    <mergeCell ref="K1164:L1164"/>
    <mergeCell ref="K1166:L1166"/>
    <mergeCell ref="A1167:L1167"/>
    <mergeCell ref="A1154:H1154"/>
    <mergeCell ref="K1154:L1154"/>
    <mergeCell ref="A1155:H1155"/>
    <mergeCell ref="K1155:L1155"/>
    <mergeCell ref="A1156:H1156"/>
    <mergeCell ref="K1156:L1156"/>
    <mergeCell ref="A1157:H1157"/>
    <mergeCell ref="K1157:L1157"/>
    <mergeCell ref="A1158:H1158"/>
    <mergeCell ref="K1158:L1158"/>
    <mergeCell ref="A1148:C1148"/>
    <mergeCell ref="H1148:I1148"/>
    <mergeCell ref="K1148:L1148"/>
    <mergeCell ref="A1149:G1149"/>
    <mergeCell ref="H1149:I1149"/>
    <mergeCell ref="K1149:L1149"/>
    <mergeCell ref="A1150:L1150"/>
    <mergeCell ref="A1153:H1153"/>
    <mergeCell ref="K1153:L1153"/>
    <mergeCell ref="A1145:G1145"/>
    <mergeCell ref="H1145:I1145"/>
    <mergeCell ref="K1145:L1145"/>
    <mergeCell ref="A1146:G1146"/>
    <mergeCell ref="H1146:I1146"/>
    <mergeCell ref="K1146:L1146"/>
    <mergeCell ref="A1147:G1147"/>
    <mergeCell ref="H1147:I1147"/>
    <mergeCell ref="K1147:L1147"/>
    <mergeCell ref="B1139:I1139"/>
    <mergeCell ref="K1139:L1139"/>
    <mergeCell ref="A1142:G1142"/>
    <mergeCell ref="H1142:I1142"/>
    <mergeCell ref="K1142:L1142"/>
    <mergeCell ref="A1143:G1143"/>
    <mergeCell ref="H1143:I1143"/>
    <mergeCell ref="K1143:L1143"/>
    <mergeCell ref="A1144:G1144"/>
    <mergeCell ref="H1144:I1144"/>
    <mergeCell ref="K1144:L1144"/>
    <mergeCell ref="A1120:D1120"/>
    <mergeCell ref="H1120:I1120"/>
    <mergeCell ref="C1121:D1121"/>
    <mergeCell ref="K1122:M1122"/>
    <mergeCell ref="C1125:M1126"/>
    <mergeCell ref="E1135:G1135"/>
    <mergeCell ref="A1136:M1136"/>
    <mergeCell ref="B1138:H1138"/>
    <mergeCell ref="K1138:L1138"/>
    <mergeCell ref="A1099:M1100"/>
    <mergeCell ref="A1101:M1102"/>
    <mergeCell ref="I1110:M1111"/>
    <mergeCell ref="A1112:B1117"/>
    <mergeCell ref="C1112:I1112"/>
    <mergeCell ref="J1112:J1113"/>
    <mergeCell ref="K1112:M1113"/>
    <mergeCell ref="C1113:I1113"/>
    <mergeCell ref="C1114:I1114"/>
    <mergeCell ref="J1114:J1115"/>
    <mergeCell ref="K1114:M1115"/>
    <mergeCell ref="C1115:I1115"/>
    <mergeCell ref="C1116:I1116"/>
    <mergeCell ref="J1116:J1117"/>
    <mergeCell ref="K1116:K1117"/>
    <mergeCell ref="L1116:L1117"/>
    <mergeCell ref="M1116:M1117"/>
    <mergeCell ref="A1075:L1075"/>
    <mergeCell ref="A1078:G1078"/>
    <mergeCell ref="K1078:L1078"/>
    <mergeCell ref="A1079:G1079"/>
    <mergeCell ref="K1079:L1079"/>
    <mergeCell ref="K1080:L1080"/>
    <mergeCell ref="K1081:L1081"/>
    <mergeCell ref="A1082:L1082"/>
    <mergeCell ref="A1084:L1084"/>
    <mergeCell ref="A1069:G1069"/>
    <mergeCell ref="K1069:L1069"/>
    <mergeCell ref="A1070:G1070"/>
    <mergeCell ref="K1070:L1070"/>
    <mergeCell ref="A1071:G1071"/>
    <mergeCell ref="K1071:L1071"/>
    <mergeCell ref="A1072:G1072"/>
    <mergeCell ref="K1072:L1072"/>
    <mergeCell ref="A1073:L1073"/>
    <mergeCell ref="A1058:H1058"/>
    <mergeCell ref="K1058:L1058"/>
    <mergeCell ref="A1059:L1059"/>
    <mergeCell ref="A1062:F1062"/>
    <mergeCell ref="K1062:L1062"/>
    <mergeCell ref="A1063:F1063"/>
    <mergeCell ref="K1063:L1063"/>
    <mergeCell ref="K1065:L1065"/>
    <mergeCell ref="A1066:L1066"/>
    <mergeCell ref="A1053:H1053"/>
    <mergeCell ref="K1053:L1053"/>
    <mergeCell ref="A1054:H1054"/>
    <mergeCell ref="K1054:L1054"/>
    <mergeCell ref="A1055:H1055"/>
    <mergeCell ref="K1055:L1055"/>
    <mergeCell ref="A1056:H1056"/>
    <mergeCell ref="K1056:L1056"/>
    <mergeCell ref="A1057:H1057"/>
    <mergeCell ref="K1057:L1057"/>
    <mergeCell ref="A1047:C1047"/>
    <mergeCell ref="H1047:I1047"/>
    <mergeCell ref="K1047:L1047"/>
    <mergeCell ref="A1048:G1048"/>
    <mergeCell ref="H1048:I1048"/>
    <mergeCell ref="K1048:L1048"/>
    <mergeCell ref="A1049:L1049"/>
    <mergeCell ref="A1052:H1052"/>
    <mergeCell ref="K1052:L1052"/>
    <mergeCell ref="A1044:G1044"/>
    <mergeCell ref="H1044:I1044"/>
    <mergeCell ref="K1044:L1044"/>
    <mergeCell ref="A1045:G1045"/>
    <mergeCell ref="H1045:I1045"/>
    <mergeCell ref="K1045:L1045"/>
    <mergeCell ref="A1046:G1046"/>
    <mergeCell ref="H1046:I1046"/>
    <mergeCell ref="K1046:L1046"/>
    <mergeCell ref="B1038:I1038"/>
    <mergeCell ref="K1038:L1038"/>
    <mergeCell ref="A1041:G1041"/>
    <mergeCell ref="H1041:I1041"/>
    <mergeCell ref="K1041:L1041"/>
    <mergeCell ref="A1042:G1042"/>
    <mergeCell ref="H1042:I1042"/>
    <mergeCell ref="K1042:L1042"/>
    <mergeCell ref="A1043:G1043"/>
    <mergeCell ref="H1043:I1043"/>
    <mergeCell ref="K1043:L1043"/>
    <mergeCell ref="A1019:D1019"/>
    <mergeCell ref="H1019:I1019"/>
    <mergeCell ref="C1020:D1020"/>
    <mergeCell ref="K1021:M1021"/>
    <mergeCell ref="C1024:M1025"/>
    <mergeCell ref="E1034:G1034"/>
    <mergeCell ref="A1035:M1035"/>
    <mergeCell ref="B1037:H1037"/>
    <mergeCell ref="K1037:L1037"/>
    <mergeCell ref="A998:M999"/>
    <mergeCell ref="A1000:M1001"/>
    <mergeCell ref="I1009:M1010"/>
    <mergeCell ref="A1011:B1016"/>
    <mergeCell ref="C1011:I1011"/>
    <mergeCell ref="J1011:J1012"/>
    <mergeCell ref="K1011:M1012"/>
    <mergeCell ref="C1012:I1012"/>
    <mergeCell ref="C1013:I1013"/>
    <mergeCell ref="J1013:J1014"/>
    <mergeCell ref="K1013:M1014"/>
    <mergeCell ref="C1014:I1014"/>
    <mergeCell ref="C1015:I1015"/>
    <mergeCell ref="J1015:J1016"/>
    <mergeCell ref="K1015:K1016"/>
    <mergeCell ref="L1015:L1016"/>
    <mergeCell ref="M1015:M1016"/>
    <mergeCell ref="A974:L974"/>
    <mergeCell ref="A977:G977"/>
    <mergeCell ref="K977:L977"/>
    <mergeCell ref="A978:G978"/>
    <mergeCell ref="K978:L978"/>
    <mergeCell ref="K979:L979"/>
    <mergeCell ref="K980:L980"/>
    <mergeCell ref="A981:L981"/>
    <mergeCell ref="A983:L983"/>
    <mergeCell ref="A968:G968"/>
    <mergeCell ref="K968:L968"/>
    <mergeCell ref="A969:G969"/>
    <mergeCell ref="K969:L969"/>
    <mergeCell ref="A970:G970"/>
    <mergeCell ref="K970:L970"/>
    <mergeCell ref="A971:G971"/>
    <mergeCell ref="K971:L971"/>
    <mergeCell ref="A972:L972"/>
    <mergeCell ref="A957:H957"/>
    <mergeCell ref="K957:L957"/>
    <mergeCell ref="A958:L958"/>
    <mergeCell ref="A961:F961"/>
    <mergeCell ref="K961:L961"/>
    <mergeCell ref="A962:F962"/>
    <mergeCell ref="K962:L962"/>
    <mergeCell ref="K964:L964"/>
    <mergeCell ref="A965:L965"/>
    <mergeCell ref="A952:H952"/>
    <mergeCell ref="K952:L952"/>
    <mergeCell ref="A953:H953"/>
    <mergeCell ref="K953:L953"/>
    <mergeCell ref="A954:H954"/>
    <mergeCell ref="K954:L954"/>
    <mergeCell ref="A955:H955"/>
    <mergeCell ref="K955:L955"/>
    <mergeCell ref="A956:H956"/>
    <mergeCell ref="K956:L956"/>
    <mergeCell ref="A946:C946"/>
    <mergeCell ref="H946:I946"/>
    <mergeCell ref="K946:L946"/>
    <mergeCell ref="A947:G947"/>
    <mergeCell ref="H947:I947"/>
    <mergeCell ref="K947:L947"/>
    <mergeCell ref="A948:L948"/>
    <mergeCell ref="A951:H951"/>
    <mergeCell ref="K951:L951"/>
    <mergeCell ref="A943:G943"/>
    <mergeCell ref="H943:I943"/>
    <mergeCell ref="K943:L943"/>
    <mergeCell ref="A944:G944"/>
    <mergeCell ref="H944:I944"/>
    <mergeCell ref="K944:L944"/>
    <mergeCell ref="A945:G945"/>
    <mergeCell ref="H945:I945"/>
    <mergeCell ref="K945:L945"/>
    <mergeCell ref="B937:I937"/>
    <mergeCell ref="K937:L937"/>
    <mergeCell ref="A940:G940"/>
    <mergeCell ref="H940:I940"/>
    <mergeCell ref="K940:L940"/>
    <mergeCell ref="A941:G941"/>
    <mergeCell ref="H941:I941"/>
    <mergeCell ref="K941:L941"/>
    <mergeCell ref="A942:G942"/>
    <mergeCell ref="H942:I942"/>
    <mergeCell ref="K942:L942"/>
    <mergeCell ref="A918:D918"/>
    <mergeCell ref="H918:I918"/>
    <mergeCell ref="C919:D919"/>
    <mergeCell ref="K920:M920"/>
    <mergeCell ref="C923:M924"/>
    <mergeCell ref="E933:G933"/>
    <mergeCell ref="A934:M934"/>
    <mergeCell ref="B936:H936"/>
    <mergeCell ref="K936:L936"/>
    <mergeCell ref="A897:M898"/>
    <mergeCell ref="A899:M900"/>
    <mergeCell ref="I908:M909"/>
    <mergeCell ref="A910:B915"/>
    <mergeCell ref="C910:I910"/>
    <mergeCell ref="J910:J911"/>
    <mergeCell ref="K910:M911"/>
    <mergeCell ref="C911:I911"/>
    <mergeCell ref="C912:I912"/>
    <mergeCell ref="J912:J913"/>
    <mergeCell ref="K912:M913"/>
    <mergeCell ref="C913:I913"/>
    <mergeCell ref="C914:I914"/>
    <mergeCell ref="J914:J915"/>
    <mergeCell ref="K914:K915"/>
    <mergeCell ref="L914:L915"/>
    <mergeCell ref="M914:M915"/>
    <mergeCell ref="A873:L873"/>
    <mergeCell ref="A876:G876"/>
    <mergeCell ref="K876:L876"/>
    <mergeCell ref="A877:G877"/>
    <mergeCell ref="K877:L877"/>
    <mergeCell ref="K878:L878"/>
    <mergeCell ref="K879:L879"/>
    <mergeCell ref="A880:L880"/>
    <mergeCell ref="A882:L882"/>
    <mergeCell ref="A867:G867"/>
    <mergeCell ref="K867:L867"/>
    <mergeCell ref="A868:G868"/>
    <mergeCell ref="K868:L868"/>
    <mergeCell ref="A869:G869"/>
    <mergeCell ref="K869:L869"/>
    <mergeCell ref="A870:G870"/>
    <mergeCell ref="K870:L870"/>
    <mergeCell ref="A871:L871"/>
    <mergeCell ref="A856:H856"/>
    <mergeCell ref="K856:L856"/>
    <mergeCell ref="A857:L857"/>
    <mergeCell ref="A860:F860"/>
    <mergeCell ref="K860:L860"/>
    <mergeCell ref="A861:F861"/>
    <mergeCell ref="K861:L861"/>
    <mergeCell ref="K863:L863"/>
    <mergeCell ref="A864:L864"/>
    <mergeCell ref="A851:H851"/>
    <mergeCell ref="K851:L851"/>
    <mergeCell ref="A852:H852"/>
    <mergeCell ref="K852:L852"/>
    <mergeCell ref="A853:H853"/>
    <mergeCell ref="K853:L853"/>
    <mergeCell ref="A854:H854"/>
    <mergeCell ref="K854:L854"/>
    <mergeCell ref="A855:H855"/>
    <mergeCell ref="K855:L855"/>
    <mergeCell ref="A845:C845"/>
    <mergeCell ref="H845:I845"/>
    <mergeCell ref="K845:L845"/>
    <mergeCell ref="A846:G846"/>
    <mergeCell ref="H846:I846"/>
    <mergeCell ref="K846:L846"/>
    <mergeCell ref="A847:L847"/>
    <mergeCell ref="A850:H850"/>
    <mergeCell ref="K850:L850"/>
    <mergeCell ref="A842:G842"/>
    <mergeCell ref="H842:I842"/>
    <mergeCell ref="K842:L842"/>
    <mergeCell ref="A843:G843"/>
    <mergeCell ref="H843:I843"/>
    <mergeCell ref="K843:L843"/>
    <mergeCell ref="A844:G844"/>
    <mergeCell ref="H844:I844"/>
    <mergeCell ref="K844:L844"/>
    <mergeCell ref="B836:I836"/>
    <mergeCell ref="K836:L836"/>
    <mergeCell ref="A839:G839"/>
    <mergeCell ref="H839:I839"/>
    <mergeCell ref="K839:L839"/>
    <mergeCell ref="A840:G840"/>
    <mergeCell ref="H840:I840"/>
    <mergeCell ref="K840:L840"/>
    <mergeCell ref="A841:G841"/>
    <mergeCell ref="H841:I841"/>
    <mergeCell ref="K841:L841"/>
    <mergeCell ref="A817:D817"/>
    <mergeCell ref="H817:I817"/>
    <mergeCell ref="C818:D818"/>
    <mergeCell ref="K819:M819"/>
    <mergeCell ref="C822:M823"/>
    <mergeCell ref="E832:G832"/>
    <mergeCell ref="A833:M833"/>
    <mergeCell ref="B835:H835"/>
    <mergeCell ref="K835:L835"/>
    <mergeCell ref="A796:M797"/>
    <mergeCell ref="A798:M799"/>
    <mergeCell ref="I807:M808"/>
    <mergeCell ref="A809:B814"/>
    <mergeCell ref="C809:I809"/>
    <mergeCell ref="J809:J810"/>
    <mergeCell ref="K809:M810"/>
    <mergeCell ref="C810:I810"/>
    <mergeCell ref="C811:I811"/>
    <mergeCell ref="J811:J812"/>
    <mergeCell ref="K811:M812"/>
    <mergeCell ref="C812:I812"/>
    <mergeCell ref="C813:I813"/>
    <mergeCell ref="J813:J814"/>
    <mergeCell ref="K813:K814"/>
    <mergeCell ref="L813:L814"/>
    <mergeCell ref="M813:M814"/>
    <mergeCell ref="A772:L772"/>
    <mergeCell ref="A775:G775"/>
    <mergeCell ref="K775:L775"/>
    <mergeCell ref="A776:G776"/>
    <mergeCell ref="K776:L776"/>
    <mergeCell ref="K777:L777"/>
    <mergeCell ref="K778:L778"/>
    <mergeCell ref="A779:L779"/>
    <mergeCell ref="A781:L781"/>
    <mergeCell ref="A766:G766"/>
    <mergeCell ref="K766:L766"/>
    <mergeCell ref="A767:G767"/>
    <mergeCell ref="K767:L767"/>
    <mergeCell ref="A768:G768"/>
    <mergeCell ref="K768:L768"/>
    <mergeCell ref="A769:G769"/>
    <mergeCell ref="K769:L769"/>
    <mergeCell ref="A770:L770"/>
    <mergeCell ref="A755:H755"/>
    <mergeCell ref="K755:L755"/>
    <mergeCell ref="A756:L756"/>
    <mergeCell ref="A759:F759"/>
    <mergeCell ref="K759:L759"/>
    <mergeCell ref="A760:F760"/>
    <mergeCell ref="K760:L760"/>
    <mergeCell ref="K762:L762"/>
    <mergeCell ref="A763:L763"/>
    <mergeCell ref="A750:H750"/>
    <mergeCell ref="K750:L750"/>
    <mergeCell ref="A751:H751"/>
    <mergeCell ref="K751:L751"/>
    <mergeCell ref="A752:H752"/>
    <mergeCell ref="K752:L752"/>
    <mergeCell ref="A753:H753"/>
    <mergeCell ref="K753:L753"/>
    <mergeCell ref="A754:H754"/>
    <mergeCell ref="K754:L754"/>
    <mergeCell ref="A744:C744"/>
    <mergeCell ref="H744:I744"/>
    <mergeCell ref="K744:L744"/>
    <mergeCell ref="A745:G745"/>
    <mergeCell ref="H745:I745"/>
    <mergeCell ref="K745:L745"/>
    <mergeCell ref="A746:L746"/>
    <mergeCell ref="A749:H749"/>
    <mergeCell ref="K749:L749"/>
    <mergeCell ref="A741:G741"/>
    <mergeCell ref="H741:I741"/>
    <mergeCell ref="K741:L741"/>
    <mergeCell ref="A742:G742"/>
    <mergeCell ref="H742:I742"/>
    <mergeCell ref="K742:L742"/>
    <mergeCell ref="A743:G743"/>
    <mergeCell ref="H743:I743"/>
    <mergeCell ref="K743:L743"/>
    <mergeCell ref="B735:I735"/>
    <mergeCell ref="K735:L735"/>
    <mergeCell ref="A738:G738"/>
    <mergeCell ref="H738:I738"/>
    <mergeCell ref="K738:L738"/>
    <mergeCell ref="A739:G739"/>
    <mergeCell ref="H739:I739"/>
    <mergeCell ref="K739:L739"/>
    <mergeCell ref="A740:G740"/>
    <mergeCell ref="H740:I740"/>
    <mergeCell ref="K740:L740"/>
    <mergeCell ref="A716:D716"/>
    <mergeCell ref="H716:I716"/>
    <mergeCell ref="C717:D717"/>
    <mergeCell ref="K718:M718"/>
    <mergeCell ref="C721:M722"/>
    <mergeCell ref="E731:G731"/>
    <mergeCell ref="A732:M732"/>
    <mergeCell ref="B734:H734"/>
    <mergeCell ref="K734:L734"/>
    <mergeCell ref="A695:M696"/>
    <mergeCell ref="A697:M698"/>
    <mergeCell ref="I706:M707"/>
    <mergeCell ref="A708:B713"/>
    <mergeCell ref="C708:I708"/>
    <mergeCell ref="J708:J709"/>
    <mergeCell ref="K708:M709"/>
    <mergeCell ref="C709:I709"/>
    <mergeCell ref="C710:I710"/>
    <mergeCell ref="J710:J711"/>
    <mergeCell ref="K710:M711"/>
    <mergeCell ref="C711:I711"/>
    <mergeCell ref="C712:I712"/>
    <mergeCell ref="J712:J713"/>
    <mergeCell ref="K712:K713"/>
    <mergeCell ref="L712:L713"/>
    <mergeCell ref="M712:M713"/>
    <mergeCell ref="A671:L671"/>
    <mergeCell ref="A674:G674"/>
    <mergeCell ref="K674:L674"/>
    <mergeCell ref="A675:G675"/>
    <mergeCell ref="K675:L675"/>
    <mergeCell ref="K676:L676"/>
    <mergeCell ref="K677:L677"/>
    <mergeCell ref="A678:L678"/>
    <mergeCell ref="A680:L680"/>
    <mergeCell ref="A665:G665"/>
    <mergeCell ref="K665:L665"/>
    <mergeCell ref="A666:G666"/>
    <mergeCell ref="K666:L666"/>
    <mergeCell ref="A667:G667"/>
    <mergeCell ref="K667:L667"/>
    <mergeCell ref="A668:G668"/>
    <mergeCell ref="K668:L668"/>
    <mergeCell ref="A669:L669"/>
    <mergeCell ref="A654:H654"/>
    <mergeCell ref="K654:L654"/>
    <mergeCell ref="A655:L655"/>
    <mergeCell ref="A658:F658"/>
    <mergeCell ref="K658:L658"/>
    <mergeCell ref="A659:F659"/>
    <mergeCell ref="K659:L659"/>
    <mergeCell ref="K661:L661"/>
    <mergeCell ref="A662:L662"/>
    <mergeCell ref="A649:H649"/>
    <mergeCell ref="K649:L649"/>
    <mergeCell ref="A650:H650"/>
    <mergeCell ref="K650:L650"/>
    <mergeCell ref="A651:H651"/>
    <mergeCell ref="K651:L651"/>
    <mergeCell ref="A652:H652"/>
    <mergeCell ref="K652:L652"/>
    <mergeCell ref="A653:H653"/>
    <mergeCell ref="K653:L653"/>
    <mergeCell ref="A643:C643"/>
    <mergeCell ref="H643:I643"/>
    <mergeCell ref="K643:L643"/>
    <mergeCell ref="A644:G644"/>
    <mergeCell ref="H644:I644"/>
    <mergeCell ref="K644:L644"/>
    <mergeCell ref="A645:L645"/>
    <mergeCell ref="A648:H648"/>
    <mergeCell ref="K648:L648"/>
    <mergeCell ref="A640:G640"/>
    <mergeCell ref="H640:I640"/>
    <mergeCell ref="K640:L640"/>
    <mergeCell ref="A641:G641"/>
    <mergeCell ref="H641:I641"/>
    <mergeCell ref="K641:L641"/>
    <mergeCell ref="A642:G642"/>
    <mergeCell ref="H642:I642"/>
    <mergeCell ref="K642:L642"/>
    <mergeCell ref="B634:I634"/>
    <mergeCell ref="K634:L634"/>
    <mergeCell ref="A637:G637"/>
    <mergeCell ref="H637:I637"/>
    <mergeCell ref="K637:L637"/>
    <mergeCell ref="A638:G638"/>
    <mergeCell ref="H638:I638"/>
    <mergeCell ref="K638:L638"/>
    <mergeCell ref="A639:G639"/>
    <mergeCell ref="H639:I639"/>
    <mergeCell ref="K639:L639"/>
    <mergeCell ref="A615:D615"/>
    <mergeCell ref="H615:I615"/>
    <mergeCell ref="C616:D616"/>
    <mergeCell ref="K617:M617"/>
    <mergeCell ref="C620:M621"/>
    <mergeCell ref="E630:G630"/>
    <mergeCell ref="A631:M631"/>
    <mergeCell ref="B633:H633"/>
    <mergeCell ref="K633:L633"/>
    <mergeCell ref="A607:B612"/>
    <mergeCell ref="C607:I607"/>
    <mergeCell ref="J607:J608"/>
    <mergeCell ref="K607:M608"/>
    <mergeCell ref="C608:I608"/>
    <mergeCell ref="C609:I609"/>
    <mergeCell ref="J609:J610"/>
    <mergeCell ref="K609:M610"/>
    <mergeCell ref="C610:I610"/>
    <mergeCell ref="C611:I611"/>
    <mergeCell ref="J611:J612"/>
    <mergeCell ref="K611:K612"/>
    <mergeCell ref="L611:L612"/>
    <mergeCell ref="M611:M612"/>
    <mergeCell ref="J5:J6"/>
    <mergeCell ref="K5:K6"/>
    <mergeCell ref="L5:L6"/>
    <mergeCell ref="M5:M6"/>
    <mergeCell ref="A9:D9"/>
    <mergeCell ref="H9:I9"/>
    <mergeCell ref="A1:B6"/>
    <mergeCell ref="C1:I1"/>
    <mergeCell ref="J1:J2"/>
    <mergeCell ref="K1:M2"/>
    <mergeCell ref="C2:I2"/>
    <mergeCell ref="C3:I3"/>
    <mergeCell ref="J3:J4"/>
    <mergeCell ref="K3:M4"/>
    <mergeCell ref="C4:I4"/>
    <mergeCell ref="C5:I5"/>
    <mergeCell ref="B28:I28"/>
    <mergeCell ref="K28:L28"/>
    <mergeCell ref="A31:G31"/>
    <mergeCell ref="H31:I31"/>
    <mergeCell ref="K31:L31"/>
    <mergeCell ref="A32:G32"/>
    <mergeCell ref="H32:I32"/>
    <mergeCell ref="K32:L32"/>
    <mergeCell ref="C10:D10"/>
    <mergeCell ref="K11:M11"/>
    <mergeCell ref="C14:M15"/>
    <mergeCell ref="E24:G24"/>
    <mergeCell ref="A25:M25"/>
    <mergeCell ref="B27:H27"/>
    <mergeCell ref="K27:L27"/>
    <mergeCell ref="A35:G35"/>
    <mergeCell ref="H35:I35"/>
    <mergeCell ref="K35:L35"/>
    <mergeCell ref="A36:G36"/>
    <mergeCell ref="H36:I36"/>
    <mergeCell ref="K36:L36"/>
    <mergeCell ref="A33:G33"/>
    <mergeCell ref="H33:I33"/>
    <mergeCell ref="K33:L33"/>
    <mergeCell ref="A34:G34"/>
    <mergeCell ref="H34:I34"/>
    <mergeCell ref="K34:L34"/>
    <mergeCell ref="A39:L39"/>
    <mergeCell ref="A42:H42"/>
    <mergeCell ref="K42:L42"/>
    <mergeCell ref="A48:H48"/>
    <mergeCell ref="K48:L48"/>
    <mergeCell ref="A49:L49"/>
    <mergeCell ref="A37:C37"/>
    <mergeCell ref="H37:I37"/>
    <mergeCell ref="K37:L37"/>
    <mergeCell ref="A38:G38"/>
    <mergeCell ref="H38:I38"/>
    <mergeCell ref="K38:L38"/>
    <mergeCell ref="A59:G59"/>
    <mergeCell ref="K59:L59"/>
    <mergeCell ref="A60:G60"/>
    <mergeCell ref="K60:L60"/>
    <mergeCell ref="A61:G61"/>
    <mergeCell ref="K61:L61"/>
    <mergeCell ref="A52:F52"/>
    <mergeCell ref="K52:L52"/>
    <mergeCell ref="A53:F53"/>
    <mergeCell ref="K53:L53"/>
    <mergeCell ref="K55:L55"/>
    <mergeCell ref="A56:L56"/>
    <mergeCell ref="A69:G69"/>
    <mergeCell ref="K69:L69"/>
    <mergeCell ref="K70:L70"/>
    <mergeCell ref="K71:L71"/>
    <mergeCell ref="A72:L72"/>
    <mergeCell ref="A74:L74"/>
    <mergeCell ref="A62:G62"/>
    <mergeCell ref="K62:L62"/>
    <mergeCell ref="A63:L63"/>
    <mergeCell ref="A65:L65"/>
    <mergeCell ref="A68:G68"/>
    <mergeCell ref="K68:L68"/>
    <mergeCell ref="K104:M105"/>
    <mergeCell ref="C105:I105"/>
    <mergeCell ref="C106:I106"/>
    <mergeCell ref="J106:J107"/>
    <mergeCell ref="K106:K107"/>
    <mergeCell ref="L106:L107"/>
    <mergeCell ref="M106:M107"/>
    <mergeCell ref="A89:M90"/>
    <mergeCell ref="A91:M92"/>
    <mergeCell ref="I100:M101"/>
    <mergeCell ref="A102:B107"/>
    <mergeCell ref="C102:I102"/>
    <mergeCell ref="J102:J103"/>
    <mergeCell ref="K102:M103"/>
    <mergeCell ref="C103:I103"/>
    <mergeCell ref="C104:I104"/>
    <mergeCell ref="J104:J105"/>
    <mergeCell ref="A126:M126"/>
    <mergeCell ref="B128:H128"/>
    <mergeCell ref="K128:L128"/>
    <mergeCell ref="B129:I129"/>
    <mergeCell ref="K129:L129"/>
    <mergeCell ref="A132:G132"/>
    <mergeCell ref="H132:I132"/>
    <mergeCell ref="K132:L132"/>
    <mergeCell ref="A110:D110"/>
    <mergeCell ref="H110:I110"/>
    <mergeCell ref="C111:D111"/>
    <mergeCell ref="K112:M112"/>
    <mergeCell ref="C115:M116"/>
    <mergeCell ref="E125:G125"/>
    <mergeCell ref="A135:G135"/>
    <mergeCell ref="H135:I135"/>
    <mergeCell ref="K135:L135"/>
    <mergeCell ref="A136:G136"/>
    <mergeCell ref="H136:I136"/>
    <mergeCell ref="K136:L136"/>
    <mergeCell ref="A133:G133"/>
    <mergeCell ref="H133:I133"/>
    <mergeCell ref="K133:L133"/>
    <mergeCell ref="A134:G134"/>
    <mergeCell ref="H134:I134"/>
    <mergeCell ref="K134:L134"/>
    <mergeCell ref="A139:G139"/>
    <mergeCell ref="H139:I139"/>
    <mergeCell ref="K139:L139"/>
    <mergeCell ref="A140:L140"/>
    <mergeCell ref="A143:H143"/>
    <mergeCell ref="K143:L143"/>
    <mergeCell ref="A137:G137"/>
    <mergeCell ref="H137:I137"/>
    <mergeCell ref="K137:L137"/>
    <mergeCell ref="A138:C138"/>
    <mergeCell ref="H138:I138"/>
    <mergeCell ref="K138:L138"/>
    <mergeCell ref="A147:H147"/>
    <mergeCell ref="K147:L147"/>
    <mergeCell ref="A148:H148"/>
    <mergeCell ref="K148:L148"/>
    <mergeCell ref="A149:H149"/>
    <mergeCell ref="K149:L149"/>
    <mergeCell ref="A144:H144"/>
    <mergeCell ref="K144:L144"/>
    <mergeCell ref="A145:H145"/>
    <mergeCell ref="K145:L145"/>
    <mergeCell ref="A146:H146"/>
    <mergeCell ref="K146:L146"/>
    <mergeCell ref="A157:L157"/>
    <mergeCell ref="A160:G160"/>
    <mergeCell ref="K160:L160"/>
    <mergeCell ref="A161:G161"/>
    <mergeCell ref="K161:L161"/>
    <mergeCell ref="A162:G162"/>
    <mergeCell ref="K162:L162"/>
    <mergeCell ref="A150:L150"/>
    <mergeCell ref="A153:F153"/>
    <mergeCell ref="K153:L153"/>
    <mergeCell ref="A154:F154"/>
    <mergeCell ref="K154:L154"/>
    <mergeCell ref="K156:L156"/>
    <mergeCell ref="A170:G170"/>
    <mergeCell ref="K170:L170"/>
    <mergeCell ref="K171:L171"/>
    <mergeCell ref="K172:L172"/>
    <mergeCell ref="A173:L173"/>
    <mergeCell ref="A175:L175"/>
    <mergeCell ref="A163:G163"/>
    <mergeCell ref="K163:L163"/>
    <mergeCell ref="A164:L164"/>
    <mergeCell ref="A166:L166"/>
    <mergeCell ref="A169:G169"/>
    <mergeCell ref="K169:L169"/>
    <mergeCell ref="K205:M206"/>
    <mergeCell ref="C206:I206"/>
    <mergeCell ref="C207:I207"/>
    <mergeCell ref="J207:J208"/>
    <mergeCell ref="K207:K208"/>
    <mergeCell ref="L207:L208"/>
    <mergeCell ref="M207:M208"/>
    <mergeCell ref="A190:M191"/>
    <mergeCell ref="A192:M193"/>
    <mergeCell ref="I201:M202"/>
    <mergeCell ref="A203:B208"/>
    <mergeCell ref="C203:I203"/>
    <mergeCell ref="J203:J204"/>
    <mergeCell ref="K203:M204"/>
    <mergeCell ref="C204:I204"/>
    <mergeCell ref="C205:I205"/>
    <mergeCell ref="J205:J206"/>
    <mergeCell ref="A227:M227"/>
    <mergeCell ref="B229:H229"/>
    <mergeCell ref="K229:L229"/>
    <mergeCell ref="B230:I230"/>
    <mergeCell ref="K230:L230"/>
    <mergeCell ref="A233:G233"/>
    <mergeCell ref="H233:I233"/>
    <mergeCell ref="K233:L233"/>
    <mergeCell ref="A211:D211"/>
    <mergeCell ref="H211:I211"/>
    <mergeCell ref="C212:D212"/>
    <mergeCell ref="K213:M213"/>
    <mergeCell ref="C216:M217"/>
    <mergeCell ref="E226:G226"/>
    <mergeCell ref="A236:G236"/>
    <mergeCell ref="H236:I236"/>
    <mergeCell ref="K236:L236"/>
    <mergeCell ref="A237:G237"/>
    <mergeCell ref="H237:I237"/>
    <mergeCell ref="K237:L237"/>
    <mergeCell ref="A234:G234"/>
    <mergeCell ref="H234:I234"/>
    <mergeCell ref="K234:L234"/>
    <mergeCell ref="A235:G235"/>
    <mergeCell ref="H235:I235"/>
    <mergeCell ref="K235:L235"/>
    <mergeCell ref="A240:G240"/>
    <mergeCell ref="H240:I240"/>
    <mergeCell ref="K240:L240"/>
    <mergeCell ref="A241:L241"/>
    <mergeCell ref="A244:H244"/>
    <mergeCell ref="K244:L244"/>
    <mergeCell ref="A238:G238"/>
    <mergeCell ref="H238:I238"/>
    <mergeCell ref="K238:L238"/>
    <mergeCell ref="A239:C239"/>
    <mergeCell ref="H239:I239"/>
    <mergeCell ref="K239:L239"/>
    <mergeCell ref="A248:H248"/>
    <mergeCell ref="K248:L248"/>
    <mergeCell ref="A249:H249"/>
    <mergeCell ref="K249:L249"/>
    <mergeCell ref="A250:H250"/>
    <mergeCell ref="K250:L250"/>
    <mergeCell ref="A245:H245"/>
    <mergeCell ref="K245:L245"/>
    <mergeCell ref="A246:H246"/>
    <mergeCell ref="K246:L246"/>
    <mergeCell ref="A247:H247"/>
    <mergeCell ref="K247:L247"/>
    <mergeCell ref="A258:L258"/>
    <mergeCell ref="A261:G261"/>
    <mergeCell ref="K261:L261"/>
    <mergeCell ref="A262:G262"/>
    <mergeCell ref="K262:L262"/>
    <mergeCell ref="A263:G263"/>
    <mergeCell ref="K263:L263"/>
    <mergeCell ref="A251:L251"/>
    <mergeCell ref="A254:F254"/>
    <mergeCell ref="K254:L254"/>
    <mergeCell ref="A255:F255"/>
    <mergeCell ref="K255:L255"/>
    <mergeCell ref="K257:L257"/>
    <mergeCell ref="A271:G271"/>
    <mergeCell ref="K271:L271"/>
    <mergeCell ref="K272:L272"/>
    <mergeCell ref="K273:L273"/>
    <mergeCell ref="A274:L274"/>
    <mergeCell ref="A276:L276"/>
    <mergeCell ref="A264:G264"/>
    <mergeCell ref="K264:L264"/>
    <mergeCell ref="A265:L265"/>
    <mergeCell ref="A267:L267"/>
    <mergeCell ref="A270:G270"/>
    <mergeCell ref="K270:L270"/>
    <mergeCell ref="K306:M307"/>
    <mergeCell ref="C307:I307"/>
    <mergeCell ref="C308:I308"/>
    <mergeCell ref="J308:J309"/>
    <mergeCell ref="K308:K309"/>
    <mergeCell ref="L308:L309"/>
    <mergeCell ref="M308:M309"/>
    <mergeCell ref="A291:M292"/>
    <mergeCell ref="A293:M294"/>
    <mergeCell ref="I302:M303"/>
    <mergeCell ref="A304:B309"/>
    <mergeCell ref="C304:I304"/>
    <mergeCell ref="J304:J305"/>
    <mergeCell ref="K304:M305"/>
    <mergeCell ref="C305:I305"/>
    <mergeCell ref="C306:I306"/>
    <mergeCell ref="J306:J307"/>
    <mergeCell ref="A328:M328"/>
    <mergeCell ref="B330:H330"/>
    <mergeCell ref="K330:L330"/>
    <mergeCell ref="B331:I331"/>
    <mergeCell ref="K331:L331"/>
    <mergeCell ref="A334:G334"/>
    <mergeCell ref="H334:I334"/>
    <mergeCell ref="K334:L334"/>
    <mergeCell ref="A312:D312"/>
    <mergeCell ref="H312:I312"/>
    <mergeCell ref="C313:D313"/>
    <mergeCell ref="K314:M314"/>
    <mergeCell ref="C317:M318"/>
    <mergeCell ref="E327:G327"/>
    <mergeCell ref="A337:G337"/>
    <mergeCell ref="H337:I337"/>
    <mergeCell ref="K337:L337"/>
    <mergeCell ref="A338:G338"/>
    <mergeCell ref="H338:I338"/>
    <mergeCell ref="K338:L338"/>
    <mergeCell ref="A335:G335"/>
    <mergeCell ref="H335:I335"/>
    <mergeCell ref="K335:L335"/>
    <mergeCell ref="A336:G336"/>
    <mergeCell ref="H336:I336"/>
    <mergeCell ref="K336:L336"/>
    <mergeCell ref="A341:G341"/>
    <mergeCell ref="H341:I341"/>
    <mergeCell ref="K341:L341"/>
    <mergeCell ref="A342:L342"/>
    <mergeCell ref="A345:H345"/>
    <mergeCell ref="K345:L345"/>
    <mergeCell ref="A339:G339"/>
    <mergeCell ref="H339:I339"/>
    <mergeCell ref="K339:L339"/>
    <mergeCell ref="A340:C340"/>
    <mergeCell ref="H340:I340"/>
    <mergeCell ref="K340:L340"/>
    <mergeCell ref="A349:H349"/>
    <mergeCell ref="K349:L349"/>
    <mergeCell ref="A350:H350"/>
    <mergeCell ref="K350:L350"/>
    <mergeCell ref="A351:H351"/>
    <mergeCell ref="K351:L351"/>
    <mergeCell ref="A346:H346"/>
    <mergeCell ref="K346:L346"/>
    <mergeCell ref="A347:H347"/>
    <mergeCell ref="K347:L347"/>
    <mergeCell ref="A348:H348"/>
    <mergeCell ref="K348:L348"/>
    <mergeCell ref="A359:L359"/>
    <mergeCell ref="A362:G362"/>
    <mergeCell ref="K362:L362"/>
    <mergeCell ref="A363:G363"/>
    <mergeCell ref="K363:L363"/>
    <mergeCell ref="A364:G364"/>
    <mergeCell ref="K364:L364"/>
    <mergeCell ref="A352:L352"/>
    <mergeCell ref="A355:F355"/>
    <mergeCell ref="K355:L355"/>
    <mergeCell ref="A356:F356"/>
    <mergeCell ref="K356:L356"/>
    <mergeCell ref="K358:L358"/>
    <mergeCell ref="A372:G372"/>
    <mergeCell ref="K372:L372"/>
    <mergeCell ref="K373:L373"/>
    <mergeCell ref="K374:L374"/>
    <mergeCell ref="A375:L375"/>
    <mergeCell ref="A377:L377"/>
    <mergeCell ref="A365:G365"/>
    <mergeCell ref="K365:L365"/>
    <mergeCell ref="A366:L366"/>
    <mergeCell ref="A368:L368"/>
    <mergeCell ref="A371:G371"/>
    <mergeCell ref="K371:L371"/>
    <mergeCell ref="K407:M408"/>
    <mergeCell ref="C408:I408"/>
    <mergeCell ref="C409:I409"/>
    <mergeCell ref="J409:J410"/>
    <mergeCell ref="K409:K410"/>
    <mergeCell ref="L409:L410"/>
    <mergeCell ref="M409:M410"/>
    <mergeCell ref="A392:M393"/>
    <mergeCell ref="A394:M395"/>
    <mergeCell ref="I403:M404"/>
    <mergeCell ref="A405:B410"/>
    <mergeCell ref="C405:I405"/>
    <mergeCell ref="J405:J406"/>
    <mergeCell ref="K405:M406"/>
    <mergeCell ref="C406:I406"/>
    <mergeCell ref="C407:I407"/>
    <mergeCell ref="J407:J408"/>
    <mergeCell ref="A429:M429"/>
    <mergeCell ref="B431:H431"/>
    <mergeCell ref="K431:L431"/>
    <mergeCell ref="B432:I432"/>
    <mergeCell ref="K432:L432"/>
    <mergeCell ref="A435:G435"/>
    <mergeCell ref="H435:I435"/>
    <mergeCell ref="K435:L435"/>
    <mergeCell ref="A413:D413"/>
    <mergeCell ref="H413:I413"/>
    <mergeCell ref="C414:D414"/>
    <mergeCell ref="K415:M415"/>
    <mergeCell ref="C418:M419"/>
    <mergeCell ref="E428:G428"/>
    <mergeCell ref="A438:G438"/>
    <mergeCell ref="H438:I438"/>
    <mergeCell ref="K438:L438"/>
    <mergeCell ref="A439:G439"/>
    <mergeCell ref="H439:I439"/>
    <mergeCell ref="K439:L439"/>
    <mergeCell ref="A436:G436"/>
    <mergeCell ref="H436:I436"/>
    <mergeCell ref="K436:L436"/>
    <mergeCell ref="A437:G437"/>
    <mergeCell ref="H437:I437"/>
    <mergeCell ref="K437:L437"/>
    <mergeCell ref="A442:G442"/>
    <mergeCell ref="H442:I442"/>
    <mergeCell ref="K442:L442"/>
    <mergeCell ref="A443:L443"/>
    <mergeCell ref="A446:H446"/>
    <mergeCell ref="K446:L446"/>
    <mergeCell ref="A440:G440"/>
    <mergeCell ref="H440:I440"/>
    <mergeCell ref="K440:L440"/>
    <mergeCell ref="A441:C441"/>
    <mergeCell ref="H441:I441"/>
    <mergeCell ref="K441:L441"/>
    <mergeCell ref="A450:H450"/>
    <mergeCell ref="K450:L450"/>
    <mergeCell ref="A451:H451"/>
    <mergeCell ref="K451:L451"/>
    <mergeCell ref="A452:H452"/>
    <mergeCell ref="K452:L452"/>
    <mergeCell ref="A447:H447"/>
    <mergeCell ref="K447:L447"/>
    <mergeCell ref="A448:H448"/>
    <mergeCell ref="K448:L448"/>
    <mergeCell ref="A449:H449"/>
    <mergeCell ref="K449:L449"/>
    <mergeCell ref="A460:L460"/>
    <mergeCell ref="A463:G463"/>
    <mergeCell ref="K463:L463"/>
    <mergeCell ref="A464:G464"/>
    <mergeCell ref="K464:L464"/>
    <mergeCell ref="A465:G465"/>
    <mergeCell ref="K465:L465"/>
    <mergeCell ref="A453:L453"/>
    <mergeCell ref="A456:F456"/>
    <mergeCell ref="K456:L456"/>
    <mergeCell ref="A457:F457"/>
    <mergeCell ref="K457:L457"/>
    <mergeCell ref="K459:L459"/>
    <mergeCell ref="A473:G473"/>
    <mergeCell ref="K473:L473"/>
    <mergeCell ref="K474:L474"/>
    <mergeCell ref="K475:L475"/>
    <mergeCell ref="A476:L476"/>
    <mergeCell ref="A478:L478"/>
    <mergeCell ref="A466:G466"/>
    <mergeCell ref="K466:L466"/>
    <mergeCell ref="A467:L467"/>
    <mergeCell ref="A469:L469"/>
    <mergeCell ref="A472:G472"/>
    <mergeCell ref="K472:L472"/>
    <mergeCell ref="A493:M494"/>
    <mergeCell ref="A495:M496"/>
    <mergeCell ref="I504:M505"/>
    <mergeCell ref="A506:B511"/>
    <mergeCell ref="C506:I506"/>
    <mergeCell ref="J506:J507"/>
    <mergeCell ref="K506:M507"/>
    <mergeCell ref="C507:I507"/>
    <mergeCell ref="C508:I508"/>
    <mergeCell ref="J508:J509"/>
    <mergeCell ref="A514:D514"/>
    <mergeCell ref="H514:I514"/>
    <mergeCell ref="C515:D515"/>
    <mergeCell ref="K516:M516"/>
    <mergeCell ref="C519:M520"/>
    <mergeCell ref="E529:G529"/>
    <mergeCell ref="K508:M509"/>
    <mergeCell ref="C509:I509"/>
    <mergeCell ref="C510:I510"/>
    <mergeCell ref="J510:J511"/>
    <mergeCell ref="K510:K511"/>
    <mergeCell ref="L510:L511"/>
    <mergeCell ref="M510:M511"/>
    <mergeCell ref="A537:G537"/>
    <mergeCell ref="H537:I537"/>
    <mergeCell ref="K537:L537"/>
    <mergeCell ref="A538:G538"/>
    <mergeCell ref="H538:I538"/>
    <mergeCell ref="K538:L538"/>
    <mergeCell ref="A530:M530"/>
    <mergeCell ref="B532:H532"/>
    <mergeCell ref="K532:L532"/>
    <mergeCell ref="B533:I533"/>
    <mergeCell ref="K533:L533"/>
    <mergeCell ref="A536:G536"/>
    <mergeCell ref="H536:I536"/>
    <mergeCell ref="K536:L536"/>
    <mergeCell ref="A541:G541"/>
    <mergeCell ref="H541:I541"/>
    <mergeCell ref="K541:L541"/>
    <mergeCell ref="A566:G566"/>
    <mergeCell ref="K566:L566"/>
    <mergeCell ref="A542:C542"/>
    <mergeCell ref="H542:I542"/>
    <mergeCell ref="K542:L542"/>
    <mergeCell ref="A539:G539"/>
    <mergeCell ref="H539:I539"/>
    <mergeCell ref="K539:L539"/>
    <mergeCell ref="A540:G540"/>
    <mergeCell ref="H540:I540"/>
    <mergeCell ref="K540:L540"/>
    <mergeCell ref="A548:H548"/>
    <mergeCell ref="K548:L548"/>
    <mergeCell ref="A549:H549"/>
    <mergeCell ref="K549:L549"/>
    <mergeCell ref="A550:H550"/>
    <mergeCell ref="K550:L550"/>
    <mergeCell ref="A543:G543"/>
    <mergeCell ref="H543:I543"/>
    <mergeCell ref="K543:L543"/>
    <mergeCell ref="A544:L544"/>
    <mergeCell ref="A547:H547"/>
    <mergeCell ref="K547:L547"/>
    <mergeCell ref="A594:M595"/>
    <mergeCell ref="A596:M597"/>
    <mergeCell ref="I605:M606"/>
    <mergeCell ref="A574:G574"/>
    <mergeCell ref="K574:L574"/>
    <mergeCell ref="K575:L575"/>
    <mergeCell ref="K576:L576"/>
    <mergeCell ref="A577:L577"/>
    <mergeCell ref="A579:L579"/>
    <mergeCell ref="A554:L554"/>
    <mergeCell ref="A557:F557"/>
    <mergeCell ref="K557:L557"/>
    <mergeCell ref="A558:F558"/>
    <mergeCell ref="K558:L558"/>
    <mergeCell ref="K560:L560"/>
    <mergeCell ref="A551:H551"/>
    <mergeCell ref="K551:L551"/>
    <mergeCell ref="A552:H552"/>
    <mergeCell ref="K552:L552"/>
    <mergeCell ref="A553:H553"/>
    <mergeCell ref="K553:L553"/>
    <mergeCell ref="A567:G567"/>
    <mergeCell ref="K567:L567"/>
    <mergeCell ref="A568:L568"/>
    <mergeCell ref="A570:L570"/>
    <mergeCell ref="A573:G573"/>
    <mergeCell ref="K573:L573"/>
    <mergeCell ref="A561:L561"/>
    <mergeCell ref="A564:G564"/>
    <mergeCell ref="K564:L564"/>
    <mergeCell ref="A565:G565"/>
    <mergeCell ref="K565:L565"/>
  </mergeCells>
  <printOptions horizontalCentered="1"/>
  <pageMargins left="0.23622047244094491" right="0.23622047244094491" top="0.74803149606299213" bottom="0.74803149606299213" header="0.31496062992125984" footer="0.31496062992125984"/>
  <pageSetup scale="61" orientation="portrait" horizontalDpi="4294967294" verticalDpi="300" r:id="rId1"/>
  <rowBreaks count="96" manualBreakCount="96">
    <brk id="66" max="16383" man="1"/>
    <brk id="101" max="16383" man="1"/>
    <brk id="167" max="16383" man="1"/>
    <brk id="202" max="16383" man="1"/>
    <brk id="303" max="16383" man="1"/>
    <brk id="369" max="16383" man="1"/>
    <brk id="404" max="16383" man="1"/>
    <brk id="470" max="16383" man="1"/>
    <brk id="505" max="16383" man="1"/>
    <brk id="606" max="16383" man="1"/>
    <brk id="672" max="16383" man="1"/>
    <brk id="707" max="16383" man="1"/>
    <brk id="773" max="16383" man="1"/>
    <brk id="808" max="16383" man="1"/>
    <brk id="874" max="16383" man="1"/>
    <brk id="909" max="16383" man="1"/>
    <brk id="975" max="12" man="1"/>
    <brk id="1010" max="12" man="1"/>
    <brk id="1076" max="12" man="1"/>
    <brk id="1111" max="12" man="1"/>
    <brk id="1177" max="12" man="1"/>
    <brk id="1212" max="12" man="1"/>
    <brk id="1278" max="12" man="1"/>
    <brk id="1313" max="12" man="1"/>
    <brk id="1379" max="12" man="1"/>
    <brk id="1414" max="12" man="1"/>
    <brk id="1480" max="12" man="1"/>
    <brk id="1515" max="12" man="1"/>
    <brk id="1581" max="12" man="1"/>
    <brk id="1616" max="12" man="1"/>
    <brk id="1682" max="12" man="1"/>
    <brk id="1717" max="12" man="1"/>
    <brk id="1783" max="12" man="1"/>
    <brk id="1818" max="12" man="1"/>
    <brk id="1884" max="12" man="1"/>
    <brk id="1919" max="12" man="1"/>
    <brk id="1985" max="12" man="1"/>
    <brk id="2020" max="12" man="1"/>
    <brk id="2086" max="12" man="1"/>
    <brk id="2121" max="12" man="1"/>
    <brk id="2187" max="12" man="1"/>
    <brk id="2222" max="12" man="1"/>
    <brk id="2288" max="12" man="1"/>
    <brk id="2323" max="12" man="1"/>
    <brk id="2389" max="12" man="1"/>
    <brk id="2424" max="12" man="1"/>
    <brk id="2490" max="12" man="1"/>
    <brk id="2525" max="12" man="1"/>
    <brk id="2591" max="12" man="1"/>
    <brk id="2626" max="12" man="1"/>
    <brk id="2692" max="12" man="1"/>
    <brk id="2727" max="12" man="1"/>
    <brk id="2793" max="12" man="1"/>
    <brk id="2828" max="12" man="1"/>
    <brk id="2894" max="12" man="1"/>
    <brk id="2929" max="12" man="1"/>
    <brk id="2995" max="12" man="1"/>
    <brk id="3030" max="12" man="1"/>
    <brk id="3096" max="12" man="1"/>
    <brk id="3131" max="12" man="1"/>
    <brk id="3197" max="12" man="1"/>
    <brk id="3232" max="12" man="1"/>
    <brk id="3298" max="12" man="1"/>
    <brk id="3333" max="12" man="1"/>
    <brk id="3403" max="12" man="1"/>
    <brk id="3438" max="12" man="1"/>
    <brk id="3508" max="12" man="1"/>
    <brk id="3543" max="12" man="1"/>
    <brk id="3613" max="12" man="1"/>
    <brk id="3648" max="12" man="1"/>
    <brk id="3714" max="12" man="1"/>
    <brk id="3749" max="12" man="1"/>
    <brk id="3815" max="12" man="1"/>
    <brk id="3850" max="12" man="1"/>
    <brk id="3916" max="12" man="1"/>
    <brk id="3951" max="12" man="1"/>
    <brk id="4017" max="12" man="1"/>
    <brk id="4052" max="12" man="1"/>
    <brk id="4118" max="12" man="1"/>
    <brk id="4153" max="12" man="1"/>
    <brk id="4219" max="12" man="1"/>
    <brk id="4254" max="12" man="1"/>
    <brk id="4320" max="12" man="1"/>
    <brk id="4355" max="12" man="1"/>
    <brk id="4421" max="12" man="1"/>
    <brk id="4456" max="12" man="1"/>
    <brk id="4522" max="12" man="1"/>
    <brk id="4557" max="12" man="1"/>
    <brk id="4623" max="12" man="1"/>
    <brk id="4658" max="12" man="1"/>
    <brk id="4724" max="12" man="1"/>
    <brk id="4759" max="12" man="1"/>
    <brk id="4825" max="12" man="1"/>
    <brk id="4860" max="12" man="1"/>
    <brk id="4926" max="12" man="1"/>
    <brk id="4961" max="1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7:A208"/>
  <sheetViews>
    <sheetView workbookViewId="0">
      <selection activeCell="J13" sqref="J13"/>
    </sheetView>
  </sheetViews>
  <sheetFormatPr baseColWidth="10" defaultRowHeight="15"/>
  <sheetData>
    <row r="17" ht="27" customHeight="1"/>
    <row r="23" ht="27" customHeight="1"/>
    <row r="25" ht="41.25" customHeight="1"/>
    <row r="27" ht="41.25" customHeight="1"/>
    <row r="29" ht="27" customHeight="1"/>
    <row r="33" ht="27" customHeight="1"/>
    <row r="53" ht="27" customHeight="1"/>
    <row r="55" ht="27" customHeight="1"/>
    <row r="57" ht="27" customHeight="1"/>
    <row r="59" ht="27" customHeight="1"/>
    <row r="61" ht="27" customHeight="1"/>
    <row r="63" ht="27" customHeight="1"/>
    <row r="65" ht="27" customHeight="1"/>
    <row r="85" ht="41.25" customHeight="1"/>
    <row r="90" ht="55.5" customHeight="1"/>
    <row r="93" ht="69.75" customHeight="1"/>
    <row r="105" ht="41.25" customHeight="1"/>
    <row r="107" ht="27" customHeight="1"/>
    <row r="115" ht="27" customHeight="1"/>
    <row r="126" ht="98.25" customHeight="1"/>
    <row r="132" ht="69.75" customHeight="1"/>
    <row r="134" ht="41.25" customHeight="1"/>
    <row r="136" ht="27" customHeight="1"/>
    <row r="138" ht="27" customHeight="1"/>
    <row r="146" ht="41.25" customHeight="1"/>
    <row r="148" ht="27" customHeight="1"/>
    <row r="150" ht="27" customHeight="1"/>
    <row r="152" ht="55.5" customHeight="1"/>
    <row r="154" ht="55.5" customHeight="1"/>
    <row r="157" ht="27" customHeight="1"/>
    <row r="159" ht="41.25" customHeight="1"/>
    <row r="161" ht="27" customHeight="1"/>
    <row r="173" ht="69.75" customHeight="1"/>
    <row r="179" ht="27" customHeight="1"/>
    <row r="182" ht="27" customHeight="1"/>
    <row r="184" ht="69.75" customHeight="1"/>
    <row r="188" ht="27" customHeight="1"/>
    <row r="206" ht="69.75" customHeight="1"/>
    <row r="208" ht="27" customHeight="1"/>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3098"/>
  <sheetViews>
    <sheetView view="pageBreakPreview" topLeftCell="A181" zoomScale="118" zoomScaleNormal="85" workbookViewId="0">
      <selection activeCell="B191" sqref="B191"/>
    </sheetView>
  </sheetViews>
  <sheetFormatPr baseColWidth="10" defaultRowHeight="15"/>
  <cols>
    <col min="1" max="1" width="17.85546875" style="471" customWidth="1"/>
    <col min="2" max="2" width="11.5703125" style="471"/>
    <col min="3" max="3" width="14" style="471" customWidth="1"/>
    <col min="4" max="4" width="12.7109375" style="471" customWidth="1"/>
    <col min="5" max="5" width="12.85546875" style="471" customWidth="1"/>
    <col min="6" max="6" width="13.7109375" style="471" customWidth="1"/>
    <col min="7" max="8" width="11.5703125" style="471"/>
    <col min="257" max="257" width="14.140625" customWidth="1"/>
    <col min="259" max="259" width="14" customWidth="1"/>
    <col min="260" max="260" width="12.7109375" customWidth="1"/>
    <col min="261" max="261" width="12.85546875" customWidth="1"/>
    <col min="262" max="262" width="13.7109375" customWidth="1"/>
    <col min="513" max="513" width="14.140625" customWidth="1"/>
    <col min="515" max="515" width="14" customWidth="1"/>
    <col min="516" max="516" width="12.7109375" customWidth="1"/>
    <col min="517" max="517" width="12.85546875" customWidth="1"/>
    <col min="518" max="518" width="13.7109375" customWidth="1"/>
    <col min="769" max="769" width="14.140625" customWidth="1"/>
    <col min="771" max="771" width="14" customWidth="1"/>
    <col min="772" max="772" width="12.7109375" customWidth="1"/>
    <col min="773" max="773" width="12.85546875" customWidth="1"/>
    <col min="774" max="774" width="13.7109375" customWidth="1"/>
    <col min="1025" max="1025" width="14.140625" customWidth="1"/>
    <col min="1027" max="1027" width="14" customWidth="1"/>
    <col min="1028" max="1028" width="12.7109375" customWidth="1"/>
    <col min="1029" max="1029" width="12.85546875" customWidth="1"/>
    <col min="1030" max="1030" width="13.7109375" customWidth="1"/>
    <col min="1281" max="1281" width="14.140625" customWidth="1"/>
    <col min="1283" max="1283" width="14" customWidth="1"/>
    <col min="1284" max="1284" width="12.7109375" customWidth="1"/>
    <col min="1285" max="1285" width="12.85546875" customWidth="1"/>
    <col min="1286" max="1286" width="13.7109375" customWidth="1"/>
    <col min="1537" max="1537" width="14.140625" customWidth="1"/>
    <col min="1539" max="1539" width="14" customWidth="1"/>
    <col min="1540" max="1540" width="12.7109375" customWidth="1"/>
    <col min="1541" max="1541" width="12.85546875" customWidth="1"/>
    <col min="1542" max="1542" width="13.7109375" customWidth="1"/>
    <col min="1793" max="1793" width="14.140625" customWidth="1"/>
    <col min="1795" max="1795" width="14" customWidth="1"/>
    <col min="1796" max="1796" width="12.7109375" customWidth="1"/>
    <col min="1797" max="1797" width="12.85546875" customWidth="1"/>
    <col min="1798" max="1798" width="13.7109375" customWidth="1"/>
    <col min="2049" max="2049" width="14.140625" customWidth="1"/>
    <col min="2051" max="2051" width="14" customWidth="1"/>
    <col min="2052" max="2052" width="12.7109375" customWidth="1"/>
    <col min="2053" max="2053" width="12.85546875" customWidth="1"/>
    <col min="2054" max="2054" width="13.7109375" customWidth="1"/>
    <col min="2305" max="2305" width="14.140625" customWidth="1"/>
    <col min="2307" max="2307" width="14" customWidth="1"/>
    <col min="2308" max="2308" width="12.7109375" customWidth="1"/>
    <col min="2309" max="2309" width="12.85546875" customWidth="1"/>
    <col min="2310" max="2310" width="13.7109375" customWidth="1"/>
    <col min="2561" max="2561" width="14.140625" customWidth="1"/>
    <col min="2563" max="2563" width="14" customWidth="1"/>
    <col min="2564" max="2564" width="12.7109375" customWidth="1"/>
    <col min="2565" max="2565" width="12.85546875" customWidth="1"/>
    <col min="2566" max="2566" width="13.7109375" customWidth="1"/>
    <col min="2817" max="2817" width="14.140625" customWidth="1"/>
    <col min="2819" max="2819" width="14" customWidth="1"/>
    <col min="2820" max="2820" width="12.7109375" customWidth="1"/>
    <col min="2821" max="2821" width="12.85546875" customWidth="1"/>
    <col min="2822" max="2822" width="13.7109375" customWidth="1"/>
    <col min="3073" max="3073" width="14.140625" customWidth="1"/>
    <col min="3075" max="3075" width="14" customWidth="1"/>
    <col min="3076" max="3076" width="12.7109375" customWidth="1"/>
    <col min="3077" max="3077" width="12.85546875" customWidth="1"/>
    <col min="3078" max="3078" width="13.7109375" customWidth="1"/>
    <col min="3329" max="3329" width="14.140625" customWidth="1"/>
    <col min="3331" max="3331" width="14" customWidth="1"/>
    <col min="3332" max="3332" width="12.7109375" customWidth="1"/>
    <col min="3333" max="3333" width="12.85546875" customWidth="1"/>
    <col min="3334" max="3334" width="13.7109375" customWidth="1"/>
    <col min="3585" max="3585" width="14.140625" customWidth="1"/>
    <col min="3587" max="3587" width="14" customWidth="1"/>
    <col min="3588" max="3588" width="12.7109375" customWidth="1"/>
    <col min="3589" max="3589" width="12.85546875" customWidth="1"/>
    <col min="3590" max="3590" width="13.7109375" customWidth="1"/>
    <col min="3841" max="3841" width="14.140625" customWidth="1"/>
    <col min="3843" max="3843" width="14" customWidth="1"/>
    <col min="3844" max="3844" width="12.7109375" customWidth="1"/>
    <col min="3845" max="3845" width="12.85546875" customWidth="1"/>
    <col min="3846" max="3846" width="13.7109375" customWidth="1"/>
    <col min="4097" max="4097" width="14.140625" customWidth="1"/>
    <col min="4099" max="4099" width="14" customWidth="1"/>
    <col min="4100" max="4100" width="12.7109375" customWidth="1"/>
    <col min="4101" max="4101" width="12.85546875" customWidth="1"/>
    <col min="4102" max="4102" width="13.7109375" customWidth="1"/>
    <col min="4353" max="4353" width="14.140625" customWidth="1"/>
    <col min="4355" max="4355" width="14" customWidth="1"/>
    <col min="4356" max="4356" width="12.7109375" customWidth="1"/>
    <col min="4357" max="4357" width="12.85546875" customWidth="1"/>
    <col min="4358" max="4358" width="13.7109375" customWidth="1"/>
    <col min="4609" max="4609" width="14.140625" customWidth="1"/>
    <col min="4611" max="4611" width="14" customWidth="1"/>
    <col min="4612" max="4612" width="12.7109375" customWidth="1"/>
    <col min="4613" max="4613" width="12.85546875" customWidth="1"/>
    <col min="4614" max="4614" width="13.7109375" customWidth="1"/>
    <col min="4865" max="4865" width="14.140625" customWidth="1"/>
    <col min="4867" max="4867" width="14" customWidth="1"/>
    <col min="4868" max="4868" width="12.7109375" customWidth="1"/>
    <col min="4869" max="4869" width="12.85546875" customWidth="1"/>
    <col min="4870" max="4870" width="13.7109375" customWidth="1"/>
    <col min="5121" max="5121" width="14.140625" customWidth="1"/>
    <col min="5123" max="5123" width="14" customWidth="1"/>
    <col min="5124" max="5124" width="12.7109375" customWidth="1"/>
    <col min="5125" max="5125" width="12.85546875" customWidth="1"/>
    <col min="5126" max="5126" width="13.7109375" customWidth="1"/>
    <col min="5377" max="5377" width="14.140625" customWidth="1"/>
    <col min="5379" max="5379" width="14" customWidth="1"/>
    <col min="5380" max="5380" width="12.7109375" customWidth="1"/>
    <col min="5381" max="5381" width="12.85546875" customWidth="1"/>
    <col min="5382" max="5382" width="13.7109375" customWidth="1"/>
    <col min="5633" max="5633" width="14.140625" customWidth="1"/>
    <col min="5635" max="5635" width="14" customWidth="1"/>
    <col min="5636" max="5636" width="12.7109375" customWidth="1"/>
    <col min="5637" max="5637" width="12.85546875" customWidth="1"/>
    <col min="5638" max="5638" width="13.7109375" customWidth="1"/>
    <col min="5889" max="5889" width="14.140625" customWidth="1"/>
    <col min="5891" max="5891" width="14" customWidth="1"/>
    <col min="5892" max="5892" width="12.7109375" customWidth="1"/>
    <col min="5893" max="5893" width="12.85546875" customWidth="1"/>
    <col min="5894" max="5894" width="13.7109375" customWidth="1"/>
    <col min="6145" max="6145" width="14.140625" customWidth="1"/>
    <col min="6147" max="6147" width="14" customWidth="1"/>
    <col min="6148" max="6148" width="12.7109375" customWidth="1"/>
    <col min="6149" max="6149" width="12.85546875" customWidth="1"/>
    <col min="6150" max="6150" width="13.7109375" customWidth="1"/>
    <col min="6401" max="6401" width="14.140625" customWidth="1"/>
    <col min="6403" max="6403" width="14" customWidth="1"/>
    <col min="6404" max="6404" width="12.7109375" customWidth="1"/>
    <col min="6405" max="6405" width="12.85546875" customWidth="1"/>
    <col min="6406" max="6406" width="13.7109375" customWidth="1"/>
    <col min="6657" max="6657" width="14.140625" customWidth="1"/>
    <col min="6659" max="6659" width="14" customWidth="1"/>
    <col min="6660" max="6660" width="12.7109375" customWidth="1"/>
    <col min="6661" max="6661" width="12.85546875" customWidth="1"/>
    <col min="6662" max="6662" width="13.7109375" customWidth="1"/>
    <col min="6913" max="6913" width="14.140625" customWidth="1"/>
    <col min="6915" max="6915" width="14" customWidth="1"/>
    <col min="6916" max="6916" width="12.7109375" customWidth="1"/>
    <col min="6917" max="6917" width="12.85546875" customWidth="1"/>
    <col min="6918" max="6918" width="13.7109375" customWidth="1"/>
    <col min="7169" max="7169" width="14.140625" customWidth="1"/>
    <col min="7171" max="7171" width="14" customWidth="1"/>
    <col min="7172" max="7172" width="12.7109375" customWidth="1"/>
    <col min="7173" max="7173" width="12.85546875" customWidth="1"/>
    <col min="7174" max="7174" width="13.7109375" customWidth="1"/>
    <col min="7425" max="7425" width="14.140625" customWidth="1"/>
    <col min="7427" max="7427" width="14" customWidth="1"/>
    <col min="7428" max="7428" width="12.7109375" customWidth="1"/>
    <col min="7429" max="7429" width="12.85546875" customWidth="1"/>
    <col min="7430" max="7430" width="13.7109375" customWidth="1"/>
    <col min="7681" max="7681" width="14.140625" customWidth="1"/>
    <col min="7683" max="7683" width="14" customWidth="1"/>
    <col min="7684" max="7684" width="12.7109375" customWidth="1"/>
    <col min="7685" max="7685" width="12.85546875" customWidth="1"/>
    <col min="7686" max="7686" width="13.7109375" customWidth="1"/>
    <col min="7937" max="7937" width="14.140625" customWidth="1"/>
    <col min="7939" max="7939" width="14" customWidth="1"/>
    <col min="7940" max="7940" width="12.7109375" customWidth="1"/>
    <col min="7941" max="7941" width="12.85546875" customWidth="1"/>
    <col min="7942" max="7942" width="13.7109375" customWidth="1"/>
    <col min="8193" max="8193" width="14.140625" customWidth="1"/>
    <col min="8195" max="8195" width="14" customWidth="1"/>
    <col min="8196" max="8196" width="12.7109375" customWidth="1"/>
    <col min="8197" max="8197" width="12.85546875" customWidth="1"/>
    <col min="8198" max="8198" width="13.7109375" customWidth="1"/>
    <col min="8449" max="8449" width="14.140625" customWidth="1"/>
    <col min="8451" max="8451" width="14" customWidth="1"/>
    <col min="8452" max="8452" width="12.7109375" customWidth="1"/>
    <col min="8453" max="8453" width="12.85546875" customWidth="1"/>
    <col min="8454" max="8454" width="13.7109375" customWidth="1"/>
    <col min="8705" max="8705" width="14.140625" customWidth="1"/>
    <col min="8707" max="8707" width="14" customWidth="1"/>
    <col min="8708" max="8708" width="12.7109375" customWidth="1"/>
    <col min="8709" max="8709" width="12.85546875" customWidth="1"/>
    <col min="8710" max="8710" width="13.7109375" customWidth="1"/>
    <col min="8961" max="8961" width="14.140625" customWidth="1"/>
    <col min="8963" max="8963" width="14" customWidth="1"/>
    <col min="8964" max="8964" width="12.7109375" customWidth="1"/>
    <col min="8965" max="8965" width="12.85546875" customWidth="1"/>
    <col min="8966" max="8966" width="13.7109375" customWidth="1"/>
    <col min="9217" max="9217" width="14.140625" customWidth="1"/>
    <col min="9219" max="9219" width="14" customWidth="1"/>
    <col min="9220" max="9220" width="12.7109375" customWidth="1"/>
    <col min="9221" max="9221" width="12.85546875" customWidth="1"/>
    <col min="9222" max="9222" width="13.7109375" customWidth="1"/>
    <col min="9473" max="9473" width="14.140625" customWidth="1"/>
    <col min="9475" max="9475" width="14" customWidth="1"/>
    <col min="9476" max="9476" width="12.7109375" customWidth="1"/>
    <col min="9477" max="9477" width="12.85546875" customWidth="1"/>
    <col min="9478" max="9478" width="13.7109375" customWidth="1"/>
    <col min="9729" max="9729" width="14.140625" customWidth="1"/>
    <col min="9731" max="9731" width="14" customWidth="1"/>
    <col min="9732" max="9732" width="12.7109375" customWidth="1"/>
    <col min="9733" max="9733" width="12.85546875" customWidth="1"/>
    <col min="9734" max="9734" width="13.7109375" customWidth="1"/>
    <col min="9985" max="9985" width="14.140625" customWidth="1"/>
    <col min="9987" max="9987" width="14" customWidth="1"/>
    <col min="9988" max="9988" width="12.7109375" customWidth="1"/>
    <col min="9989" max="9989" width="12.85546875" customWidth="1"/>
    <col min="9990" max="9990" width="13.7109375" customWidth="1"/>
    <col min="10241" max="10241" width="14.140625" customWidth="1"/>
    <col min="10243" max="10243" width="14" customWidth="1"/>
    <col min="10244" max="10244" width="12.7109375" customWidth="1"/>
    <col min="10245" max="10245" width="12.85546875" customWidth="1"/>
    <col min="10246" max="10246" width="13.7109375" customWidth="1"/>
    <col min="10497" max="10497" width="14.140625" customWidth="1"/>
    <col min="10499" max="10499" width="14" customWidth="1"/>
    <col min="10500" max="10500" width="12.7109375" customWidth="1"/>
    <col min="10501" max="10501" width="12.85546875" customWidth="1"/>
    <col min="10502" max="10502" width="13.7109375" customWidth="1"/>
    <col min="10753" max="10753" width="14.140625" customWidth="1"/>
    <col min="10755" max="10755" width="14" customWidth="1"/>
    <col min="10756" max="10756" width="12.7109375" customWidth="1"/>
    <col min="10757" max="10757" width="12.85546875" customWidth="1"/>
    <col min="10758" max="10758" width="13.7109375" customWidth="1"/>
    <col min="11009" max="11009" width="14.140625" customWidth="1"/>
    <col min="11011" max="11011" width="14" customWidth="1"/>
    <col min="11012" max="11012" width="12.7109375" customWidth="1"/>
    <col min="11013" max="11013" width="12.85546875" customWidth="1"/>
    <col min="11014" max="11014" width="13.7109375" customWidth="1"/>
    <col min="11265" max="11265" width="14.140625" customWidth="1"/>
    <col min="11267" max="11267" width="14" customWidth="1"/>
    <col min="11268" max="11268" width="12.7109375" customWidth="1"/>
    <col min="11269" max="11269" width="12.85546875" customWidth="1"/>
    <col min="11270" max="11270" width="13.7109375" customWidth="1"/>
    <col min="11521" max="11521" width="14.140625" customWidth="1"/>
    <col min="11523" max="11523" width="14" customWidth="1"/>
    <col min="11524" max="11524" width="12.7109375" customWidth="1"/>
    <col min="11525" max="11525" width="12.85546875" customWidth="1"/>
    <col min="11526" max="11526" width="13.7109375" customWidth="1"/>
    <col min="11777" max="11777" width="14.140625" customWidth="1"/>
    <col min="11779" max="11779" width="14" customWidth="1"/>
    <col min="11780" max="11780" width="12.7109375" customWidth="1"/>
    <col min="11781" max="11781" width="12.85546875" customWidth="1"/>
    <col min="11782" max="11782" width="13.7109375" customWidth="1"/>
    <col min="12033" max="12033" width="14.140625" customWidth="1"/>
    <col min="12035" max="12035" width="14" customWidth="1"/>
    <col min="12036" max="12036" width="12.7109375" customWidth="1"/>
    <col min="12037" max="12037" width="12.85546875" customWidth="1"/>
    <col min="12038" max="12038" width="13.7109375" customWidth="1"/>
    <col min="12289" max="12289" width="14.140625" customWidth="1"/>
    <col min="12291" max="12291" width="14" customWidth="1"/>
    <col min="12292" max="12292" width="12.7109375" customWidth="1"/>
    <col min="12293" max="12293" width="12.85546875" customWidth="1"/>
    <col min="12294" max="12294" width="13.7109375" customWidth="1"/>
    <col min="12545" max="12545" width="14.140625" customWidth="1"/>
    <col min="12547" max="12547" width="14" customWidth="1"/>
    <col min="12548" max="12548" width="12.7109375" customWidth="1"/>
    <col min="12549" max="12549" width="12.85546875" customWidth="1"/>
    <col min="12550" max="12550" width="13.7109375" customWidth="1"/>
    <col min="12801" max="12801" width="14.140625" customWidth="1"/>
    <col min="12803" max="12803" width="14" customWidth="1"/>
    <col min="12804" max="12804" width="12.7109375" customWidth="1"/>
    <col min="12805" max="12805" width="12.85546875" customWidth="1"/>
    <col min="12806" max="12806" width="13.7109375" customWidth="1"/>
    <col min="13057" max="13057" width="14.140625" customWidth="1"/>
    <col min="13059" max="13059" width="14" customWidth="1"/>
    <col min="13060" max="13060" width="12.7109375" customWidth="1"/>
    <col min="13061" max="13061" width="12.85546875" customWidth="1"/>
    <col min="13062" max="13062" width="13.7109375" customWidth="1"/>
    <col min="13313" max="13313" width="14.140625" customWidth="1"/>
    <col min="13315" max="13315" width="14" customWidth="1"/>
    <col min="13316" max="13316" width="12.7109375" customWidth="1"/>
    <col min="13317" max="13317" width="12.85546875" customWidth="1"/>
    <col min="13318" max="13318" width="13.7109375" customWidth="1"/>
    <col min="13569" max="13569" width="14.140625" customWidth="1"/>
    <col min="13571" max="13571" width="14" customWidth="1"/>
    <col min="13572" max="13572" width="12.7109375" customWidth="1"/>
    <col min="13573" max="13573" width="12.85546875" customWidth="1"/>
    <col min="13574" max="13574" width="13.7109375" customWidth="1"/>
    <col min="13825" max="13825" width="14.140625" customWidth="1"/>
    <col min="13827" max="13827" width="14" customWidth="1"/>
    <col min="13828" max="13828" width="12.7109375" customWidth="1"/>
    <col min="13829" max="13829" width="12.85546875" customWidth="1"/>
    <col min="13830" max="13830" width="13.7109375" customWidth="1"/>
    <col min="14081" max="14081" width="14.140625" customWidth="1"/>
    <col min="14083" max="14083" width="14" customWidth="1"/>
    <col min="14084" max="14084" width="12.7109375" customWidth="1"/>
    <col min="14085" max="14085" width="12.85546875" customWidth="1"/>
    <col min="14086" max="14086" width="13.7109375" customWidth="1"/>
    <col min="14337" max="14337" width="14.140625" customWidth="1"/>
    <col min="14339" max="14339" width="14" customWidth="1"/>
    <col min="14340" max="14340" width="12.7109375" customWidth="1"/>
    <col min="14341" max="14341" width="12.85546875" customWidth="1"/>
    <col min="14342" max="14342" width="13.7109375" customWidth="1"/>
    <col min="14593" max="14593" width="14.140625" customWidth="1"/>
    <col min="14595" max="14595" width="14" customWidth="1"/>
    <col min="14596" max="14596" width="12.7109375" customWidth="1"/>
    <col min="14597" max="14597" width="12.85546875" customWidth="1"/>
    <col min="14598" max="14598" width="13.7109375" customWidth="1"/>
    <col min="14849" max="14849" width="14.140625" customWidth="1"/>
    <col min="14851" max="14851" width="14" customWidth="1"/>
    <col min="14852" max="14852" width="12.7109375" customWidth="1"/>
    <col min="14853" max="14853" width="12.85546875" customWidth="1"/>
    <col min="14854" max="14854" width="13.7109375" customWidth="1"/>
    <col min="15105" max="15105" width="14.140625" customWidth="1"/>
    <col min="15107" max="15107" width="14" customWidth="1"/>
    <col min="15108" max="15108" width="12.7109375" customWidth="1"/>
    <col min="15109" max="15109" width="12.85546875" customWidth="1"/>
    <col min="15110" max="15110" width="13.7109375" customWidth="1"/>
    <col min="15361" max="15361" width="14.140625" customWidth="1"/>
    <col min="15363" max="15363" width="14" customWidth="1"/>
    <col min="15364" max="15364" width="12.7109375" customWidth="1"/>
    <col min="15365" max="15365" width="12.85546875" customWidth="1"/>
    <col min="15366" max="15366" width="13.7109375" customWidth="1"/>
    <col min="15617" max="15617" width="14.140625" customWidth="1"/>
    <col min="15619" max="15619" width="14" customWidth="1"/>
    <col min="15620" max="15620" width="12.7109375" customWidth="1"/>
    <col min="15621" max="15621" width="12.85546875" customWidth="1"/>
    <col min="15622" max="15622" width="13.7109375" customWidth="1"/>
    <col min="15873" max="15873" width="14.140625" customWidth="1"/>
    <col min="15875" max="15875" width="14" customWidth="1"/>
    <col min="15876" max="15876" width="12.7109375" customWidth="1"/>
    <col min="15877" max="15877" width="12.85546875" customWidth="1"/>
    <col min="15878" max="15878" width="13.7109375" customWidth="1"/>
    <col min="16129" max="16129" width="14.140625" customWidth="1"/>
    <col min="16131" max="16131" width="14" customWidth="1"/>
    <col min="16132" max="16132" width="12.7109375" customWidth="1"/>
    <col min="16133" max="16133" width="12.85546875" customWidth="1"/>
    <col min="16134" max="16134" width="13.7109375" customWidth="1"/>
  </cols>
  <sheetData>
    <row r="1" spans="1:8" ht="14.45" customHeight="1">
      <c r="A1" s="870"/>
      <c r="B1" s="871"/>
      <c r="C1" s="862" t="s">
        <v>393</v>
      </c>
      <c r="D1" s="872"/>
      <c r="E1" s="872"/>
      <c r="F1" s="863"/>
      <c r="G1" s="862" t="s">
        <v>394</v>
      </c>
      <c r="H1" s="863"/>
    </row>
    <row r="2" spans="1:8">
      <c r="A2" s="870"/>
      <c r="B2" s="871"/>
      <c r="C2" s="862"/>
      <c r="D2" s="872"/>
      <c r="E2" s="872"/>
      <c r="F2" s="863"/>
      <c r="G2" s="862"/>
      <c r="H2" s="863"/>
    </row>
    <row r="3" spans="1:8">
      <c r="A3" s="870"/>
      <c r="B3" s="871"/>
      <c r="C3" s="862"/>
      <c r="D3" s="872"/>
      <c r="E3" s="872"/>
      <c r="F3" s="863"/>
      <c r="G3" s="862"/>
      <c r="H3" s="863"/>
    </row>
    <row r="4" spans="1:8">
      <c r="A4" s="868"/>
      <c r="B4" s="869"/>
      <c r="C4" s="858" t="s">
        <v>10</v>
      </c>
      <c r="D4" s="858"/>
      <c r="E4" s="858"/>
      <c r="F4" s="858"/>
      <c r="G4" s="868" t="s">
        <v>395</v>
      </c>
      <c r="H4" s="869"/>
    </row>
    <row r="5" spans="1:8" ht="45.6" customHeight="1">
      <c r="A5" s="851" t="str">
        <f>+'PPTO OFICIAL'!A7</f>
        <v>MANTENER Y MEJORAR ESPACIOS RECREATIVOS DE LA ZONA URBANA DEL MUNICIPIO DE CAUCASIA</v>
      </c>
      <c r="B5" s="851"/>
      <c r="C5" s="851"/>
      <c r="D5" s="851"/>
      <c r="E5" s="851"/>
      <c r="F5" s="851"/>
      <c r="G5" s="851"/>
      <c r="H5" s="851"/>
    </row>
    <row r="6" spans="1:8">
      <c r="A6" s="851" t="s">
        <v>396</v>
      </c>
      <c r="B6" s="851"/>
      <c r="C6" s="851"/>
      <c r="D6" s="851"/>
      <c r="E6" s="851"/>
      <c r="F6" s="851"/>
      <c r="G6" s="851"/>
      <c r="H6" s="851"/>
    </row>
    <row r="7" spans="1:8">
      <c r="A7" s="465"/>
      <c r="B7" s="851"/>
      <c r="C7" s="851"/>
      <c r="D7" s="851"/>
      <c r="E7" s="851"/>
      <c r="F7" s="851"/>
      <c r="G7" s="851"/>
      <c r="H7" s="851"/>
    </row>
    <row r="8" spans="1:8">
      <c r="A8" s="466" t="s">
        <v>397</v>
      </c>
      <c r="B8" s="466">
        <f>'PPTO OFICIAL'!A9</f>
        <v>1</v>
      </c>
      <c r="C8" s="852" t="str">
        <f>'PPTO OFICIAL'!B9</f>
        <v>OBRAS PRELIMINARES</v>
      </c>
      <c r="D8" s="853"/>
      <c r="E8" s="853"/>
      <c r="F8" s="854"/>
      <c r="G8" s="467"/>
      <c r="H8" s="467"/>
    </row>
    <row r="9" spans="1:8">
      <c r="A9" s="466" t="s">
        <v>1</v>
      </c>
      <c r="B9" s="466">
        <f>'PPTO OFICIAL'!A10</f>
        <v>1.1000000000000001</v>
      </c>
      <c r="C9" s="855" t="str">
        <f>'PPTO OFICIAL'!B10</f>
        <v>Localización y Replanteo</v>
      </c>
      <c r="D9" s="856"/>
      <c r="E9" s="856"/>
      <c r="F9" s="857"/>
      <c r="G9" s="466" t="s">
        <v>35</v>
      </c>
      <c r="H9" s="466" t="str">
        <f>'PPTO OFICIAL'!C10</f>
        <v>M2</v>
      </c>
    </row>
    <row r="10" spans="1:8" ht="45" customHeight="1">
      <c r="A10" s="866" t="s">
        <v>2</v>
      </c>
      <c r="B10" s="852" t="s">
        <v>398</v>
      </c>
      <c r="C10" s="853"/>
      <c r="D10" s="854"/>
      <c r="E10" s="866" t="s">
        <v>399</v>
      </c>
      <c r="F10" s="866" t="s">
        <v>400</v>
      </c>
      <c r="G10" s="866" t="s">
        <v>401</v>
      </c>
      <c r="H10" s="866" t="s">
        <v>209</v>
      </c>
    </row>
    <row r="11" spans="1:8">
      <c r="A11" s="867"/>
      <c r="B11" s="466"/>
      <c r="C11" s="466" t="s">
        <v>291</v>
      </c>
      <c r="D11" s="466" t="s">
        <v>404</v>
      </c>
      <c r="E11" s="867"/>
      <c r="F11" s="867"/>
      <c r="G11" s="867"/>
      <c r="H11" s="867"/>
    </row>
    <row r="12" spans="1:8">
      <c r="A12" s="468" t="s">
        <v>599</v>
      </c>
      <c r="B12" s="550"/>
      <c r="C12" s="469">
        <f>20*1</f>
        <v>20</v>
      </c>
      <c r="D12" s="469" t="s">
        <v>405</v>
      </c>
      <c r="E12" s="551">
        <f>C12</f>
        <v>20</v>
      </c>
      <c r="F12" s="551">
        <v>1</v>
      </c>
      <c r="G12" s="469" t="s">
        <v>291</v>
      </c>
      <c r="H12" s="551">
        <f>C12*F12</f>
        <v>20</v>
      </c>
    </row>
    <row r="13" spans="1:8">
      <c r="A13" s="468" t="s">
        <v>463</v>
      </c>
      <c r="B13" s="550"/>
      <c r="C13" s="469">
        <f>48.4*1.2</f>
        <v>58.08</v>
      </c>
      <c r="D13" s="469" t="s">
        <v>405</v>
      </c>
      <c r="E13" s="551">
        <f>C13</f>
        <v>58.08</v>
      </c>
      <c r="F13" s="551">
        <v>1</v>
      </c>
      <c r="G13" s="469" t="s">
        <v>291</v>
      </c>
      <c r="H13" s="551">
        <f>C13*F13</f>
        <v>58.08</v>
      </c>
    </row>
    <row r="14" spans="1:8" ht="18.600000000000001" customHeight="1">
      <c r="A14" s="852" t="s">
        <v>406</v>
      </c>
      <c r="B14" s="853"/>
      <c r="C14" s="853"/>
      <c r="D14" s="853"/>
      <c r="E14" s="853"/>
      <c r="F14" s="853"/>
      <c r="G14" s="854"/>
      <c r="H14" s="536">
        <f>+ROUND(SUM(H12:H13),2)</f>
        <v>78.08</v>
      </c>
    </row>
    <row r="15" spans="1:8">
      <c r="A15" s="470" t="s">
        <v>407</v>
      </c>
      <c r="B15" s="852"/>
      <c r="C15" s="853"/>
      <c r="D15" s="853"/>
      <c r="E15" s="853"/>
      <c r="F15" s="853"/>
      <c r="G15" s="853"/>
      <c r="H15" s="854"/>
    </row>
    <row r="16" spans="1:8">
      <c r="A16" s="472"/>
      <c r="B16" s="472"/>
      <c r="C16" s="472"/>
      <c r="D16" s="472"/>
      <c r="E16" s="472"/>
      <c r="F16" s="472"/>
      <c r="G16" s="472"/>
      <c r="H16" s="472"/>
    </row>
    <row r="17" spans="1:8">
      <c r="A17" s="473"/>
      <c r="B17" s="473"/>
      <c r="C17" s="473"/>
      <c r="D17" s="473"/>
      <c r="E17" s="473"/>
      <c r="F17" s="473"/>
      <c r="G17" s="473"/>
      <c r="H17" s="473"/>
    </row>
    <row r="18" spans="1:8">
      <c r="A18" s="473"/>
      <c r="B18" s="473"/>
      <c r="C18" s="473"/>
      <c r="D18" s="473"/>
      <c r="E18" s="473"/>
      <c r="F18" s="473"/>
      <c r="G18" s="473"/>
      <c r="H18" s="473"/>
    </row>
    <row r="19" spans="1:8">
      <c r="A19" s="473"/>
      <c r="B19" s="473"/>
      <c r="C19" s="473"/>
      <c r="D19" s="473"/>
      <c r="E19" s="473"/>
      <c r="F19" s="473"/>
      <c r="G19" s="473"/>
      <c r="H19" s="473"/>
    </row>
    <row r="20" spans="1:8" ht="14.45" customHeight="1">
      <c r="A20" s="858"/>
      <c r="B20" s="858"/>
      <c r="C20" s="859" t="s">
        <v>393</v>
      </c>
      <c r="D20" s="859"/>
      <c r="E20" s="859"/>
      <c r="F20" s="859"/>
      <c r="G20" s="859" t="s">
        <v>394</v>
      </c>
      <c r="H20" s="859"/>
    </row>
    <row r="21" spans="1:8">
      <c r="A21" s="858"/>
      <c r="B21" s="858"/>
      <c r="C21" s="859"/>
      <c r="D21" s="859"/>
      <c r="E21" s="859"/>
      <c r="F21" s="859"/>
      <c r="G21" s="859"/>
      <c r="H21" s="859"/>
    </row>
    <row r="22" spans="1:8">
      <c r="A22" s="858"/>
      <c r="B22" s="858"/>
      <c r="C22" s="859"/>
      <c r="D22" s="859"/>
      <c r="E22" s="859"/>
      <c r="F22" s="859"/>
      <c r="G22" s="859"/>
      <c r="H22" s="859"/>
    </row>
    <row r="23" spans="1:8">
      <c r="A23" s="858"/>
      <c r="B23" s="858"/>
      <c r="C23" s="858" t="s">
        <v>10</v>
      </c>
      <c r="D23" s="858"/>
      <c r="E23" s="858"/>
      <c r="F23" s="858"/>
      <c r="G23" s="858" t="s">
        <v>395</v>
      </c>
      <c r="H23" s="858"/>
    </row>
    <row r="24" spans="1:8" ht="45.6" customHeight="1">
      <c r="A24" s="851" t="str">
        <f>+A5</f>
        <v>MANTENER Y MEJORAR ESPACIOS RECREATIVOS DE LA ZONA URBANA DEL MUNICIPIO DE CAUCASIA</v>
      </c>
      <c r="B24" s="851"/>
      <c r="C24" s="851"/>
      <c r="D24" s="851"/>
      <c r="E24" s="851"/>
      <c r="F24" s="851"/>
      <c r="G24" s="851"/>
      <c r="H24" s="851"/>
    </row>
    <row r="25" spans="1:8">
      <c r="A25" s="851" t="s">
        <v>396</v>
      </c>
      <c r="B25" s="851"/>
      <c r="C25" s="851"/>
      <c r="D25" s="851"/>
      <c r="E25" s="851"/>
      <c r="F25" s="851"/>
      <c r="G25" s="851"/>
      <c r="H25" s="851"/>
    </row>
    <row r="26" spans="1:8">
      <c r="A26" s="465"/>
      <c r="B26" s="851"/>
      <c r="C26" s="851"/>
      <c r="D26" s="851"/>
      <c r="E26" s="851"/>
      <c r="F26" s="851"/>
      <c r="G26" s="851"/>
      <c r="H26" s="851"/>
    </row>
    <row r="27" spans="1:8">
      <c r="A27" s="466" t="s">
        <v>397</v>
      </c>
      <c r="B27" s="466">
        <f>+'PPTO OFICIAL'!A9</f>
        <v>1</v>
      </c>
      <c r="C27" s="852" t="str">
        <f>+'PPTO OFICIAL'!B9</f>
        <v>OBRAS PRELIMINARES</v>
      </c>
      <c r="D27" s="853"/>
      <c r="E27" s="853"/>
      <c r="F27" s="854"/>
      <c r="G27" s="467"/>
      <c r="H27" s="467"/>
    </row>
    <row r="28" spans="1:8">
      <c r="A28" s="466" t="s">
        <v>1</v>
      </c>
      <c r="B28" s="466">
        <f>'PPTO OFICIAL'!A11</f>
        <v>1.2</v>
      </c>
      <c r="C28" s="855" t="str">
        <f>'PPTO OFICIAL'!B11</f>
        <v xml:space="preserve">Demolición de piso en concreto de cualquier resistencia, manual o mecánicamente y con un espesor de hasta 15cm, incluye cargue retiro y disposición de material sobrante </v>
      </c>
      <c r="D28" s="856"/>
      <c r="E28" s="856"/>
      <c r="F28" s="857"/>
      <c r="G28" s="466" t="s">
        <v>35</v>
      </c>
      <c r="H28" s="466" t="str">
        <f>'PPTO OFICIAL'!C11</f>
        <v>M2</v>
      </c>
    </row>
    <row r="29" spans="1:8" ht="45" customHeight="1">
      <c r="A29" s="466" t="s">
        <v>2</v>
      </c>
      <c r="B29" s="852" t="s">
        <v>398</v>
      </c>
      <c r="C29" s="853"/>
      <c r="D29" s="854"/>
      <c r="E29" s="866" t="s">
        <v>399</v>
      </c>
      <c r="F29" s="866" t="s">
        <v>400</v>
      </c>
      <c r="G29" s="866" t="s">
        <v>401</v>
      </c>
      <c r="H29" s="866" t="s">
        <v>209</v>
      </c>
    </row>
    <row r="30" spans="1:8" ht="30">
      <c r="A30" s="466"/>
      <c r="B30" s="466" t="s">
        <v>402</v>
      </c>
      <c r="C30" s="466" t="s">
        <v>403</v>
      </c>
      <c r="D30" s="466" t="s">
        <v>405</v>
      </c>
      <c r="E30" s="867"/>
      <c r="F30" s="867"/>
      <c r="G30" s="867"/>
      <c r="H30" s="867"/>
    </row>
    <row r="31" spans="1:8" ht="25.5">
      <c r="A31" s="468" t="s">
        <v>465</v>
      </c>
      <c r="B31" s="469">
        <v>48.4</v>
      </c>
      <c r="C31" s="469">
        <v>1</v>
      </c>
      <c r="D31" s="469"/>
      <c r="E31" s="469">
        <f>B31*C31</f>
        <v>48.4</v>
      </c>
      <c r="F31" s="469">
        <v>1</v>
      </c>
      <c r="G31" s="469" t="str">
        <f>+$H$28</f>
        <v>M2</v>
      </c>
      <c r="H31" s="469">
        <f>+E31*F31</f>
        <v>48.4</v>
      </c>
    </row>
    <row r="32" spans="1:8">
      <c r="A32" s="481"/>
      <c r="B32" s="482"/>
      <c r="C32" s="482"/>
      <c r="D32" s="482"/>
      <c r="E32" s="482"/>
      <c r="F32" s="482"/>
      <c r="G32" s="483"/>
      <c r="H32" s="469"/>
    </row>
    <row r="33" spans="1:8" ht="18.600000000000001" customHeight="1">
      <c r="A33" s="852" t="s">
        <v>406</v>
      </c>
      <c r="B33" s="853"/>
      <c r="C33" s="853"/>
      <c r="D33" s="853"/>
      <c r="E33" s="853"/>
      <c r="F33" s="853"/>
      <c r="G33" s="854"/>
      <c r="H33" s="536">
        <f>+ROUND(SUM(H31:H31),2)</f>
        <v>48.4</v>
      </c>
    </row>
    <row r="34" spans="1:8" ht="42.6" customHeight="1">
      <c r="A34" s="470" t="s">
        <v>407</v>
      </c>
      <c r="B34" s="852" t="s">
        <v>469</v>
      </c>
      <c r="C34" s="853"/>
      <c r="D34" s="853"/>
      <c r="E34" s="853"/>
      <c r="F34" s="853"/>
      <c r="G34" s="853"/>
      <c r="H34" s="854"/>
    </row>
    <row r="35" spans="1:8">
      <c r="A35" s="473"/>
      <c r="B35" s="473"/>
      <c r="C35" s="473"/>
      <c r="D35" s="473"/>
      <c r="E35" s="473"/>
      <c r="F35" s="473"/>
      <c r="G35" s="473"/>
      <c r="H35" s="473"/>
    </row>
    <row r="36" spans="1:8">
      <c r="A36" s="858"/>
      <c r="B36" s="858"/>
      <c r="C36" s="859" t="s">
        <v>393</v>
      </c>
      <c r="D36" s="859"/>
      <c r="E36" s="859"/>
      <c r="F36" s="859"/>
      <c r="G36" s="862" t="s">
        <v>394</v>
      </c>
      <c r="H36" s="863"/>
    </row>
    <row r="37" spans="1:8">
      <c r="A37" s="858"/>
      <c r="B37" s="858"/>
      <c r="C37" s="859"/>
      <c r="D37" s="859"/>
      <c r="E37" s="859"/>
      <c r="F37" s="859"/>
      <c r="G37" s="862"/>
      <c r="H37" s="863"/>
    </row>
    <row r="38" spans="1:8">
      <c r="A38" s="858"/>
      <c r="B38" s="858"/>
      <c r="C38" s="859"/>
      <c r="D38" s="859"/>
      <c r="E38" s="859"/>
      <c r="F38" s="859"/>
      <c r="G38" s="862"/>
      <c r="H38" s="863"/>
    </row>
    <row r="39" spans="1:8">
      <c r="A39" s="858"/>
      <c r="B39" s="858"/>
      <c r="C39" s="858" t="s">
        <v>10</v>
      </c>
      <c r="D39" s="858"/>
      <c r="E39" s="858"/>
      <c r="F39" s="858"/>
      <c r="G39" s="868" t="s">
        <v>395</v>
      </c>
      <c r="H39" s="869"/>
    </row>
    <row r="40" spans="1:8" ht="30" customHeight="1">
      <c r="A40" s="851" t="str">
        <f>+A24</f>
        <v>MANTENER Y MEJORAR ESPACIOS RECREATIVOS DE LA ZONA URBANA DEL MUNICIPIO DE CAUCASIA</v>
      </c>
      <c r="B40" s="851"/>
      <c r="C40" s="851"/>
      <c r="D40" s="851"/>
      <c r="E40" s="851"/>
      <c r="F40" s="851"/>
      <c r="G40" s="851"/>
      <c r="H40" s="851"/>
    </row>
    <row r="41" spans="1:8">
      <c r="A41" s="851" t="s">
        <v>396</v>
      </c>
      <c r="B41" s="851"/>
      <c r="C41" s="851"/>
      <c r="D41" s="851"/>
      <c r="E41" s="851"/>
      <c r="F41" s="851"/>
      <c r="G41" s="851"/>
      <c r="H41" s="851"/>
    </row>
    <row r="42" spans="1:8">
      <c r="A42" s="465"/>
      <c r="B42" s="851"/>
      <c r="C42" s="851"/>
      <c r="D42" s="851"/>
      <c r="E42" s="851"/>
      <c r="F42" s="851"/>
      <c r="G42" s="851"/>
      <c r="H42" s="851"/>
    </row>
    <row r="43" spans="1:8">
      <c r="A43" s="466" t="s">
        <v>397</v>
      </c>
      <c r="B43" s="466">
        <f>'PPTO OFICIAL'!A12</f>
        <v>2</v>
      </c>
      <c r="C43" s="852" t="str">
        <f>'PPTO OFICIAL'!B12</f>
        <v>EXCAVACIONES Y LLENOS</v>
      </c>
      <c r="D43" s="853"/>
      <c r="E43" s="853"/>
      <c r="F43" s="854"/>
      <c r="G43" s="467"/>
      <c r="H43" s="467"/>
    </row>
    <row r="44" spans="1:8">
      <c r="A44" s="466" t="s">
        <v>1</v>
      </c>
      <c r="B44" s="466">
        <f>'PPTO OFICIAL'!A13</f>
        <v>2.1</v>
      </c>
      <c r="C44" s="855" t="str">
        <f>'PPTO OFICIAL'!B13</f>
        <v xml:space="preserve">Excavación manual profundidad &lt;2,0 m en tierra común </v>
      </c>
      <c r="D44" s="856"/>
      <c r="E44" s="856"/>
      <c r="F44" s="857"/>
      <c r="G44" s="466" t="s">
        <v>35</v>
      </c>
      <c r="H44" s="466" t="str">
        <f>'PPTO OFICIAL'!C13</f>
        <v>M3</v>
      </c>
    </row>
    <row r="45" spans="1:8" ht="45" customHeight="1">
      <c r="A45" s="866" t="s">
        <v>2</v>
      </c>
      <c r="B45" s="852" t="s">
        <v>398</v>
      </c>
      <c r="C45" s="853"/>
      <c r="D45" s="854"/>
      <c r="E45" s="866" t="s">
        <v>399</v>
      </c>
      <c r="F45" s="866" t="s">
        <v>400</v>
      </c>
      <c r="G45" s="866" t="s">
        <v>401</v>
      </c>
      <c r="H45" s="866" t="s">
        <v>209</v>
      </c>
    </row>
    <row r="46" spans="1:8" ht="30">
      <c r="A46" s="867"/>
      <c r="B46" s="466" t="s">
        <v>402</v>
      </c>
      <c r="C46" s="466" t="s">
        <v>403</v>
      </c>
      <c r="D46" s="466" t="s">
        <v>404</v>
      </c>
      <c r="E46" s="867"/>
      <c r="F46" s="867"/>
      <c r="G46" s="867"/>
      <c r="H46" s="867"/>
    </row>
    <row r="47" spans="1:8">
      <c r="A47" s="468" t="s">
        <v>466</v>
      </c>
      <c r="B47" s="469">
        <f>+B31</f>
        <v>48.4</v>
      </c>
      <c r="C47" s="469">
        <v>0.15</v>
      </c>
      <c r="D47" s="469">
        <v>0.15</v>
      </c>
      <c r="E47" s="469"/>
      <c r="F47" s="469"/>
      <c r="G47" s="469" t="str">
        <f>+H44</f>
        <v>M3</v>
      </c>
      <c r="H47" s="469">
        <f>D47*C47*B47</f>
        <v>1.089</v>
      </c>
    </row>
    <row r="48" spans="1:8">
      <c r="A48" s="468" t="s">
        <v>475</v>
      </c>
      <c r="B48" s="469"/>
      <c r="C48" s="469"/>
      <c r="D48" s="469">
        <v>0.2</v>
      </c>
      <c r="E48" s="469">
        <f>+H13</f>
        <v>58.08</v>
      </c>
      <c r="F48" s="469">
        <v>1</v>
      </c>
      <c r="G48" s="469" t="str">
        <f>+H44</f>
        <v>M3</v>
      </c>
      <c r="H48" s="469">
        <f>D48*E48*F48</f>
        <v>11.616</v>
      </c>
    </row>
    <row r="49" spans="1:8" ht="18.600000000000001" customHeight="1">
      <c r="A49" s="852" t="s">
        <v>406</v>
      </c>
      <c r="B49" s="853"/>
      <c r="C49" s="853"/>
      <c r="D49" s="853"/>
      <c r="E49" s="853"/>
      <c r="F49" s="853"/>
      <c r="G49" s="854"/>
      <c r="H49" s="536">
        <f>+ROUND(SUM(H47:H48),2)</f>
        <v>12.71</v>
      </c>
    </row>
    <row r="50" spans="1:8" ht="42.6" customHeight="1">
      <c r="A50" s="470" t="s">
        <v>407</v>
      </c>
      <c r="B50" s="852"/>
      <c r="C50" s="853"/>
      <c r="D50" s="853"/>
      <c r="E50" s="853"/>
      <c r="F50" s="853"/>
      <c r="G50" s="853"/>
      <c r="H50" s="854"/>
    </row>
    <row r="51" spans="1:8">
      <c r="A51" s="473"/>
      <c r="B51" s="473"/>
      <c r="C51" s="473"/>
      <c r="D51" s="473"/>
      <c r="E51" s="473"/>
      <c r="F51" s="473"/>
      <c r="G51" s="473"/>
      <c r="H51" s="473"/>
    </row>
    <row r="52" spans="1:8">
      <c r="A52" s="473"/>
      <c r="B52" s="473"/>
      <c r="C52" s="473"/>
      <c r="D52" s="473"/>
      <c r="E52" s="473"/>
      <c r="F52" s="473"/>
      <c r="G52" s="473"/>
      <c r="H52" s="473"/>
    </row>
    <row r="53" spans="1:8">
      <c r="A53" s="473"/>
      <c r="B53" s="473"/>
      <c r="C53" s="473"/>
      <c r="D53" s="473"/>
      <c r="E53" s="473"/>
      <c r="F53" s="473"/>
      <c r="G53" s="473"/>
      <c r="H53" s="473"/>
    </row>
    <row r="54" spans="1:8">
      <c r="A54" s="473"/>
      <c r="B54" s="473"/>
      <c r="C54" s="473"/>
      <c r="D54" s="473"/>
      <c r="E54" s="473"/>
      <c r="F54" s="473"/>
      <c r="G54" s="473"/>
      <c r="H54" s="473"/>
    </row>
    <row r="55" spans="1:8">
      <c r="A55" s="473"/>
      <c r="B55" s="473"/>
      <c r="C55" s="473"/>
      <c r="D55" s="473"/>
      <c r="E55" s="473"/>
      <c r="F55" s="473"/>
      <c r="G55" s="473"/>
      <c r="H55" s="473"/>
    </row>
    <row r="56" spans="1:8">
      <c r="A56" s="473"/>
      <c r="B56" s="473"/>
      <c r="C56" s="473"/>
      <c r="D56" s="473"/>
      <c r="E56" s="473"/>
      <c r="F56" s="473"/>
      <c r="G56" s="473"/>
      <c r="H56" s="473"/>
    </row>
    <row r="57" spans="1:8">
      <c r="A57" s="473"/>
      <c r="B57" s="473"/>
      <c r="C57" s="473"/>
      <c r="D57" s="473"/>
      <c r="E57" s="473"/>
      <c r="F57" s="473"/>
      <c r="G57" s="473"/>
      <c r="H57" s="473"/>
    </row>
    <row r="58" spans="1:8">
      <c r="A58" s="473"/>
      <c r="B58" s="473"/>
      <c r="C58" s="473"/>
      <c r="D58" s="473"/>
      <c r="E58" s="473"/>
      <c r="F58" s="473"/>
      <c r="G58" s="473"/>
      <c r="H58" s="473"/>
    </row>
    <row r="59" spans="1:8">
      <c r="A59" s="473"/>
      <c r="B59" s="473"/>
      <c r="C59" s="473"/>
      <c r="D59" s="473"/>
      <c r="E59" s="473"/>
      <c r="F59" s="473"/>
      <c r="G59" s="473"/>
      <c r="H59" s="473"/>
    </row>
    <row r="60" spans="1:8">
      <c r="A60" s="473"/>
      <c r="B60" s="473"/>
      <c r="C60" s="473"/>
      <c r="D60" s="473"/>
      <c r="E60" s="473"/>
      <c r="F60" s="473"/>
      <c r="G60" s="473"/>
      <c r="H60" s="473"/>
    </row>
    <row r="61" spans="1:8">
      <c r="A61" s="473"/>
      <c r="B61" s="473"/>
      <c r="C61" s="473"/>
      <c r="D61" s="473"/>
      <c r="E61" s="473"/>
      <c r="F61" s="473"/>
      <c r="G61" s="473"/>
      <c r="H61" s="473"/>
    </row>
    <row r="62" spans="1:8">
      <c r="A62" s="473"/>
      <c r="B62" s="473"/>
      <c r="C62" s="473"/>
      <c r="D62" s="473"/>
      <c r="E62" s="473"/>
      <c r="F62" s="473"/>
      <c r="G62" s="473"/>
      <c r="H62" s="473"/>
    </row>
    <row r="63" spans="1:8">
      <c r="A63" s="473"/>
      <c r="B63" s="473"/>
      <c r="C63" s="473"/>
      <c r="D63" s="473"/>
      <c r="E63" s="473"/>
      <c r="F63" s="473"/>
      <c r="G63" s="473"/>
      <c r="H63" s="473"/>
    </row>
    <row r="64" spans="1:8">
      <c r="A64" s="473"/>
      <c r="B64" s="473"/>
      <c r="C64" s="473"/>
      <c r="D64" s="473"/>
      <c r="E64" s="473"/>
      <c r="F64" s="473"/>
      <c r="G64" s="473"/>
      <c r="H64" s="473"/>
    </row>
    <row r="65" spans="1:8">
      <c r="A65" s="473"/>
      <c r="B65" s="473"/>
      <c r="C65" s="473"/>
      <c r="D65" s="473"/>
      <c r="E65" s="473"/>
      <c r="F65" s="473"/>
      <c r="G65" s="473"/>
      <c r="H65" s="473"/>
    </row>
    <row r="66" spans="1:8">
      <c r="A66" s="473"/>
      <c r="B66" s="473"/>
      <c r="C66" s="473"/>
      <c r="D66" s="473"/>
      <c r="E66" s="473"/>
      <c r="F66" s="473"/>
      <c r="G66" s="473"/>
      <c r="H66" s="473"/>
    </row>
    <row r="67" spans="1:8">
      <c r="A67" s="473"/>
      <c r="B67" s="473"/>
      <c r="C67" s="473"/>
      <c r="D67" s="473"/>
      <c r="E67" s="473"/>
      <c r="F67" s="473"/>
      <c r="G67" s="473"/>
      <c r="H67" s="473"/>
    </row>
    <row r="68" spans="1:8">
      <c r="A68" s="473"/>
      <c r="B68" s="473"/>
      <c r="C68" s="473"/>
      <c r="D68" s="473"/>
      <c r="E68" s="473"/>
      <c r="F68" s="473"/>
      <c r="G68" s="473"/>
      <c r="H68" s="473"/>
    </row>
    <row r="69" spans="1:8">
      <c r="A69" s="473"/>
      <c r="B69" s="473"/>
      <c r="C69" s="473"/>
      <c r="D69" s="473"/>
      <c r="E69" s="473"/>
      <c r="F69" s="473"/>
      <c r="G69" s="473"/>
      <c r="H69" s="473"/>
    </row>
    <row r="70" spans="1:8">
      <c r="A70" s="473"/>
      <c r="B70" s="473"/>
      <c r="C70" s="473"/>
      <c r="D70" s="473"/>
      <c r="E70" s="473"/>
      <c r="F70" s="473"/>
      <c r="G70" s="473"/>
      <c r="H70" s="473"/>
    </row>
    <row r="71" spans="1:8">
      <c r="A71" s="473"/>
      <c r="B71" s="473"/>
      <c r="C71" s="473"/>
      <c r="D71" s="473"/>
      <c r="E71" s="473"/>
      <c r="F71" s="473"/>
      <c r="G71" s="473"/>
      <c r="H71" s="473"/>
    </row>
    <row r="72" spans="1:8">
      <c r="A72" s="473"/>
      <c r="B72" s="473"/>
      <c r="C72" s="473"/>
      <c r="D72" s="473"/>
      <c r="E72" s="473"/>
      <c r="F72" s="473"/>
      <c r="G72" s="473"/>
      <c r="H72" s="473"/>
    </row>
    <row r="73" spans="1:8" ht="14.45" customHeight="1">
      <c r="A73" s="858"/>
      <c r="B73" s="858"/>
      <c r="C73" s="859" t="s">
        <v>393</v>
      </c>
      <c r="D73" s="859"/>
      <c r="E73" s="859"/>
      <c r="F73" s="859"/>
      <c r="G73" s="860" t="s">
        <v>394</v>
      </c>
      <c r="H73" s="861"/>
    </row>
    <row r="74" spans="1:8">
      <c r="A74" s="858"/>
      <c r="B74" s="858"/>
      <c r="C74" s="859"/>
      <c r="D74" s="859"/>
      <c r="E74" s="859"/>
      <c r="F74" s="859"/>
      <c r="G74" s="862"/>
      <c r="H74" s="863"/>
    </row>
    <row r="75" spans="1:8">
      <c r="A75" s="858"/>
      <c r="B75" s="858"/>
      <c r="C75" s="859"/>
      <c r="D75" s="859"/>
      <c r="E75" s="859"/>
      <c r="F75" s="859"/>
      <c r="G75" s="864"/>
      <c r="H75" s="865"/>
    </row>
    <row r="76" spans="1:8">
      <c r="A76" s="858"/>
      <c r="B76" s="858"/>
      <c r="C76" s="858" t="s">
        <v>10</v>
      </c>
      <c r="D76" s="858"/>
      <c r="E76" s="858"/>
      <c r="F76" s="858"/>
      <c r="G76" s="858"/>
      <c r="H76" s="858"/>
    </row>
    <row r="77" spans="1:8" ht="45.6" customHeight="1">
      <c r="A77" s="851" t="str">
        <f>+A24</f>
        <v>MANTENER Y MEJORAR ESPACIOS RECREATIVOS DE LA ZONA URBANA DEL MUNICIPIO DE CAUCASIA</v>
      </c>
      <c r="B77" s="851"/>
      <c r="C77" s="851"/>
      <c r="D77" s="851"/>
      <c r="E77" s="851"/>
      <c r="F77" s="851"/>
      <c r="G77" s="851"/>
      <c r="H77" s="851"/>
    </row>
    <row r="78" spans="1:8">
      <c r="A78" s="851" t="s">
        <v>396</v>
      </c>
      <c r="B78" s="851"/>
      <c r="C78" s="851"/>
      <c r="D78" s="851"/>
      <c r="E78" s="851"/>
      <c r="F78" s="851"/>
      <c r="G78" s="851"/>
      <c r="H78" s="851"/>
    </row>
    <row r="79" spans="1:8">
      <c r="A79" s="465"/>
      <c r="B79" s="851"/>
      <c r="C79" s="851"/>
      <c r="D79" s="851"/>
      <c r="E79" s="851"/>
      <c r="F79" s="851"/>
      <c r="G79" s="851"/>
      <c r="H79" s="851"/>
    </row>
    <row r="80" spans="1:8">
      <c r="A80" s="466" t="s">
        <v>397</v>
      </c>
      <c r="B80" s="466">
        <f>+'PPTO OFICIAL'!A12</f>
        <v>2</v>
      </c>
      <c r="C80" s="852" t="str">
        <f>+'PPTO OFICIAL'!B12</f>
        <v>EXCAVACIONES Y LLENOS</v>
      </c>
      <c r="D80" s="853"/>
      <c r="E80" s="853"/>
      <c r="F80" s="854"/>
      <c r="G80" s="467"/>
      <c r="H80" s="467"/>
    </row>
    <row r="81" spans="1:8" ht="31.9" customHeight="1">
      <c r="A81" s="466" t="s">
        <v>1</v>
      </c>
      <c r="B81" s="466">
        <f>+'PPTO OFICIAL'!A14</f>
        <v>2.2000000000000002</v>
      </c>
      <c r="C81" s="855" t="str">
        <f>+'PPTO OFICIAL'!B14</f>
        <v>Lleno y compactacion con material tipo sub-base  granular</v>
      </c>
      <c r="D81" s="856"/>
      <c r="E81" s="856"/>
      <c r="F81" s="857"/>
      <c r="G81" s="466" t="s">
        <v>35</v>
      </c>
      <c r="H81" s="466" t="str">
        <f>+'PPTO OFICIAL'!C14</f>
        <v>M3</v>
      </c>
    </row>
    <row r="82" spans="1:8" ht="45" customHeight="1">
      <c r="A82" s="866" t="s">
        <v>2</v>
      </c>
      <c r="B82" s="852" t="s">
        <v>398</v>
      </c>
      <c r="C82" s="853"/>
      <c r="D82" s="854"/>
      <c r="E82" s="866" t="s">
        <v>399</v>
      </c>
      <c r="F82" s="866" t="s">
        <v>400</v>
      </c>
      <c r="G82" s="866" t="s">
        <v>401</v>
      </c>
      <c r="H82" s="866" t="s">
        <v>209</v>
      </c>
    </row>
    <row r="83" spans="1:8" ht="19.5" customHeight="1">
      <c r="A83" s="867"/>
      <c r="B83" s="466" t="s">
        <v>473</v>
      </c>
      <c r="C83" s="466" t="s">
        <v>474</v>
      </c>
      <c r="D83" s="466" t="s">
        <v>405</v>
      </c>
      <c r="E83" s="867"/>
      <c r="F83" s="867"/>
      <c r="G83" s="867"/>
      <c r="H83" s="867"/>
    </row>
    <row r="84" spans="1:8" ht="19.5" customHeight="1">
      <c r="A84" s="468" t="s">
        <v>472</v>
      </c>
      <c r="B84" s="469">
        <f>+H13</f>
        <v>58.08</v>
      </c>
      <c r="C84" s="469">
        <v>0.1</v>
      </c>
      <c r="D84" s="469" t="s">
        <v>405</v>
      </c>
      <c r="E84" s="469">
        <f>+B84*C84</f>
        <v>5.8079999999999998</v>
      </c>
      <c r="F84" s="482">
        <v>1</v>
      </c>
      <c r="G84" s="483" t="str">
        <f>+H81</f>
        <v>M3</v>
      </c>
      <c r="H84" s="469">
        <f>+E84*F84</f>
        <v>5.8079999999999998</v>
      </c>
    </row>
    <row r="85" spans="1:8" ht="19.5" customHeight="1">
      <c r="A85" s="468"/>
      <c r="B85" s="469"/>
      <c r="C85" s="469"/>
      <c r="D85" s="469"/>
      <c r="E85" s="469"/>
      <c r="F85" s="482"/>
      <c r="G85" s="483"/>
      <c r="H85" s="469"/>
    </row>
    <row r="86" spans="1:8" ht="19.5" customHeight="1">
      <c r="A86" s="468"/>
      <c r="B86" s="469"/>
      <c r="C86" s="469"/>
      <c r="D86" s="469"/>
      <c r="E86" s="469"/>
      <c r="F86" s="482"/>
      <c r="G86" s="483"/>
      <c r="H86" s="469"/>
    </row>
    <row r="87" spans="1:8" ht="19.5" customHeight="1">
      <c r="A87" s="468"/>
      <c r="B87" s="469"/>
      <c r="C87" s="469"/>
      <c r="D87" s="469"/>
      <c r="E87" s="469"/>
      <c r="F87" s="482"/>
      <c r="G87" s="483"/>
      <c r="H87" s="469"/>
    </row>
    <row r="88" spans="1:8" ht="19.5" customHeight="1">
      <c r="A88" s="468"/>
      <c r="B88" s="469"/>
      <c r="C88" s="469"/>
      <c r="D88" s="469"/>
      <c r="E88" s="469"/>
      <c r="F88" s="482"/>
      <c r="G88" s="483"/>
      <c r="H88" s="469"/>
    </row>
    <row r="89" spans="1:8" ht="18.600000000000001" customHeight="1">
      <c r="A89" s="852" t="s">
        <v>406</v>
      </c>
      <c r="B89" s="853"/>
      <c r="C89" s="853"/>
      <c r="D89" s="853"/>
      <c r="E89" s="853"/>
      <c r="F89" s="853"/>
      <c r="G89" s="854"/>
      <c r="H89" s="536">
        <f>+ROUND(SUM(H84:H88),2)</f>
        <v>5.81</v>
      </c>
    </row>
    <row r="90" spans="1:8" ht="42.6" customHeight="1">
      <c r="A90" s="470" t="s">
        <v>407</v>
      </c>
      <c r="B90" s="852"/>
      <c r="C90" s="853"/>
      <c r="D90" s="853"/>
      <c r="E90" s="853"/>
      <c r="F90" s="853"/>
      <c r="G90" s="853"/>
      <c r="H90" s="854"/>
    </row>
    <row r="91" spans="1:8">
      <c r="A91" s="473"/>
      <c r="B91" s="473"/>
      <c r="C91" s="473"/>
      <c r="D91" s="473"/>
      <c r="E91" s="473"/>
      <c r="F91" s="473"/>
      <c r="G91" s="473"/>
      <c r="H91" s="473"/>
    </row>
    <row r="92" spans="1:8">
      <c r="A92" s="473"/>
      <c r="B92" s="473"/>
      <c r="C92" s="473"/>
      <c r="D92" s="473"/>
      <c r="E92" s="473"/>
      <c r="F92" s="473"/>
      <c r="G92" s="473"/>
      <c r="H92" s="473"/>
    </row>
    <row r="93" spans="1:8">
      <c r="A93" s="473"/>
      <c r="B93" s="473"/>
      <c r="C93" s="473"/>
      <c r="D93" s="473"/>
      <c r="E93" s="473"/>
      <c r="F93" s="473"/>
      <c r="G93" s="473"/>
      <c r="H93" s="473"/>
    </row>
    <row r="94" spans="1:8">
      <c r="A94" s="473"/>
      <c r="B94" s="473"/>
      <c r="C94" s="473"/>
      <c r="D94" s="473"/>
      <c r="E94" s="473"/>
      <c r="F94" s="473"/>
      <c r="G94" s="473"/>
      <c r="H94" s="473"/>
    </row>
    <row r="95" spans="1:8">
      <c r="A95" s="473"/>
      <c r="B95" s="473"/>
      <c r="C95" s="473"/>
      <c r="D95" s="473"/>
      <c r="E95" s="473"/>
      <c r="F95" s="473"/>
      <c r="G95" s="473"/>
      <c r="H95" s="473"/>
    </row>
    <row r="96" spans="1:8">
      <c r="A96" s="473"/>
      <c r="B96" s="473"/>
      <c r="C96" s="473"/>
      <c r="D96" s="473"/>
      <c r="E96" s="473"/>
      <c r="F96" s="473"/>
      <c r="G96" s="473"/>
      <c r="H96" s="473"/>
    </row>
    <row r="97" spans="1:8">
      <c r="A97" s="473"/>
      <c r="B97" s="473"/>
      <c r="C97" s="473"/>
      <c r="D97" s="473"/>
      <c r="E97" s="473"/>
      <c r="F97" s="473"/>
      <c r="G97" s="473"/>
      <c r="H97" s="473"/>
    </row>
    <row r="98" spans="1:8">
      <c r="A98" s="473"/>
      <c r="B98" s="473"/>
      <c r="C98" s="473"/>
      <c r="D98" s="473"/>
      <c r="E98" s="473"/>
      <c r="F98" s="473"/>
      <c r="G98" s="473"/>
      <c r="H98" s="473"/>
    </row>
    <row r="99" spans="1:8">
      <c r="A99" s="473"/>
      <c r="B99" s="473"/>
      <c r="C99" s="473"/>
      <c r="D99" s="473"/>
      <c r="E99" s="473"/>
      <c r="F99" s="473"/>
      <c r="G99" s="473"/>
      <c r="H99" s="473"/>
    </row>
    <row r="100" spans="1:8">
      <c r="A100" s="473"/>
      <c r="B100" s="473"/>
      <c r="C100" s="473"/>
      <c r="D100" s="473"/>
      <c r="E100" s="473"/>
      <c r="F100" s="473"/>
      <c r="G100" s="473"/>
      <c r="H100" s="473"/>
    </row>
    <row r="101" spans="1:8">
      <c r="A101" s="473"/>
      <c r="B101" s="473"/>
      <c r="C101" s="473"/>
      <c r="D101" s="473"/>
      <c r="E101" s="473"/>
      <c r="F101" s="473"/>
      <c r="G101" s="473"/>
      <c r="H101" s="473"/>
    </row>
    <row r="102" spans="1:8">
      <c r="A102" s="473"/>
      <c r="B102" s="473"/>
      <c r="C102" s="473"/>
      <c r="D102" s="473"/>
      <c r="E102" s="473"/>
      <c r="F102" s="473"/>
      <c r="G102" s="473"/>
      <c r="H102" s="473"/>
    </row>
    <row r="103" spans="1:8">
      <c r="A103" s="473"/>
      <c r="B103" s="473"/>
      <c r="C103" s="473"/>
      <c r="D103" s="473"/>
      <c r="E103" s="473"/>
      <c r="F103" s="473"/>
      <c r="G103" s="473"/>
      <c r="H103" s="473"/>
    </row>
    <row r="104" spans="1:8">
      <c r="A104" s="473"/>
      <c r="B104" s="473"/>
      <c r="C104" s="473"/>
      <c r="D104" s="473"/>
      <c r="E104" s="473"/>
      <c r="F104" s="473"/>
      <c r="G104" s="473"/>
      <c r="H104" s="473"/>
    </row>
    <row r="105" spans="1:8">
      <c r="A105" s="473"/>
      <c r="B105" s="473"/>
      <c r="C105" s="473"/>
      <c r="D105" s="473"/>
      <c r="E105" s="473"/>
      <c r="F105" s="473"/>
      <c r="G105" s="473"/>
      <c r="H105" s="473"/>
    </row>
    <row r="106" spans="1:8">
      <c r="A106" s="473"/>
      <c r="B106" s="473"/>
      <c r="C106" s="473"/>
      <c r="D106" s="473"/>
      <c r="E106" s="473"/>
      <c r="F106" s="473"/>
      <c r="G106" s="473"/>
      <c r="H106" s="473"/>
    </row>
    <row r="107" spans="1:8">
      <c r="A107" s="473"/>
      <c r="B107" s="473"/>
      <c r="C107" s="473"/>
      <c r="D107" s="473"/>
      <c r="E107" s="473"/>
      <c r="F107" s="473"/>
      <c r="G107" s="473"/>
      <c r="H107" s="473"/>
    </row>
    <row r="108" spans="1:8">
      <c r="A108" s="473"/>
      <c r="B108" s="473"/>
      <c r="C108" s="473"/>
      <c r="D108" s="473"/>
      <c r="E108" s="473"/>
      <c r="F108" s="473"/>
      <c r="G108" s="473"/>
      <c r="H108" s="473"/>
    </row>
    <row r="109" spans="1:8">
      <c r="A109" s="473"/>
      <c r="B109" s="473"/>
      <c r="C109" s="473"/>
      <c r="D109" s="473"/>
      <c r="E109" s="473"/>
      <c r="F109" s="473"/>
      <c r="G109" s="473"/>
      <c r="H109" s="473"/>
    </row>
    <row r="110" spans="1:8">
      <c r="A110" s="473"/>
      <c r="B110" s="473"/>
      <c r="C110" s="473"/>
      <c r="D110" s="473"/>
      <c r="E110" s="473"/>
      <c r="F110" s="473"/>
      <c r="G110" s="473"/>
      <c r="H110" s="473"/>
    </row>
    <row r="111" spans="1:8">
      <c r="A111" s="473"/>
      <c r="B111" s="473"/>
      <c r="C111" s="473"/>
      <c r="D111" s="473"/>
      <c r="E111" s="473"/>
      <c r="F111" s="473"/>
      <c r="G111" s="473"/>
      <c r="H111" s="473"/>
    </row>
    <row r="112" spans="1:8">
      <c r="A112" s="473"/>
      <c r="B112" s="473"/>
      <c r="C112" s="473"/>
      <c r="D112" s="473"/>
      <c r="E112" s="473"/>
      <c r="F112" s="473"/>
      <c r="G112" s="473"/>
      <c r="H112" s="473"/>
    </row>
    <row r="113" spans="1:8" ht="14.45" customHeight="1">
      <c r="A113" s="858"/>
      <c r="B113" s="858"/>
      <c r="C113" s="859" t="s">
        <v>393</v>
      </c>
      <c r="D113" s="859"/>
      <c r="E113" s="859"/>
      <c r="F113" s="859"/>
      <c r="G113" s="860" t="s">
        <v>394</v>
      </c>
      <c r="H113" s="861"/>
    </row>
    <row r="114" spans="1:8">
      <c r="A114" s="858"/>
      <c r="B114" s="858"/>
      <c r="C114" s="859"/>
      <c r="D114" s="859"/>
      <c r="E114" s="859"/>
      <c r="F114" s="859"/>
      <c r="G114" s="862"/>
      <c r="H114" s="863"/>
    </row>
    <row r="115" spans="1:8">
      <c r="A115" s="858"/>
      <c r="B115" s="858"/>
      <c r="C115" s="859"/>
      <c r="D115" s="859"/>
      <c r="E115" s="859"/>
      <c r="F115" s="859"/>
      <c r="G115" s="864"/>
      <c r="H115" s="865"/>
    </row>
    <row r="116" spans="1:8">
      <c r="A116" s="858"/>
      <c r="B116" s="858"/>
      <c r="C116" s="858" t="s">
        <v>10</v>
      </c>
      <c r="D116" s="858"/>
      <c r="E116" s="858"/>
      <c r="F116" s="858"/>
      <c r="G116" s="858"/>
      <c r="H116" s="858"/>
    </row>
    <row r="117" spans="1:8" ht="45.6" customHeight="1">
      <c r="A117" s="851" t="str">
        <f>+A5</f>
        <v>MANTENER Y MEJORAR ESPACIOS RECREATIVOS DE LA ZONA URBANA DEL MUNICIPIO DE CAUCASIA</v>
      </c>
      <c r="B117" s="851"/>
      <c r="C117" s="851"/>
      <c r="D117" s="851"/>
      <c r="E117" s="851"/>
      <c r="F117" s="851"/>
      <c r="G117" s="851"/>
      <c r="H117" s="851"/>
    </row>
    <row r="118" spans="1:8">
      <c r="A118" s="851" t="s">
        <v>396</v>
      </c>
      <c r="B118" s="851"/>
      <c r="C118" s="851"/>
      <c r="D118" s="851"/>
      <c r="E118" s="851"/>
      <c r="F118" s="851"/>
      <c r="G118" s="851"/>
      <c r="H118" s="851"/>
    </row>
    <row r="119" spans="1:8">
      <c r="A119" s="465"/>
      <c r="B119" s="851"/>
      <c r="C119" s="851"/>
      <c r="D119" s="851"/>
      <c r="E119" s="851"/>
      <c r="F119" s="851"/>
      <c r="G119" s="851"/>
      <c r="H119" s="851"/>
    </row>
    <row r="120" spans="1:8">
      <c r="A120" s="466" t="s">
        <v>397</v>
      </c>
      <c r="B120" s="466">
        <f>+'PPTO OFICIAL'!A15</f>
        <v>3</v>
      </c>
      <c r="C120" s="852" t="str">
        <f>+'PPTO OFICIAL'!B15</f>
        <v xml:space="preserve">ANDENES Y SENDERO PEATONAL </v>
      </c>
      <c r="D120" s="853"/>
      <c r="E120" s="853"/>
      <c r="F120" s="854"/>
      <c r="G120" s="467"/>
      <c r="H120" s="467"/>
    </row>
    <row r="121" spans="1:8" ht="31.9" customHeight="1">
      <c r="A121" s="466" t="s">
        <v>1</v>
      </c>
      <c r="B121" s="466">
        <f>+'PPTO OFICIAL'!A16</f>
        <v>3.1</v>
      </c>
      <c r="C121" s="855" t="str">
        <f>+'PPTO OFICIAL'!B16</f>
        <v>Suministro, transporte e instalación de bordillo en concreto  prefabricado 15x35 cm</v>
      </c>
      <c r="D121" s="856"/>
      <c r="E121" s="856"/>
      <c r="F121" s="857"/>
      <c r="G121" s="466" t="s">
        <v>35</v>
      </c>
      <c r="H121" s="466" t="str">
        <f>+'PPTO OFICIAL'!C16</f>
        <v>ML</v>
      </c>
    </row>
    <row r="122" spans="1:8" ht="45">
      <c r="A122" s="466" t="s">
        <v>2</v>
      </c>
      <c r="B122" s="852" t="s">
        <v>398</v>
      </c>
      <c r="C122" s="853"/>
      <c r="D122" s="854"/>
      <c r="E122" s="466" t="s">
        <v>399</v>
      </c>
      <c r="F122" s="466" t="s">
        <v>400</v>
      </c>
      <c r="G122" s="466" t="s">
        <v>401</v>
      </c>
      <c r="H122" s="466" t="s">
        <v>209</v>
      </c>
    </row>
    <row r="123" spans="1:8" ht="30">
      <c r="A123" s="466"/>
      <c r="B123" s="466" t="s">
        <v>402</v>
      </c>
      <c r="C123" s="466" t="s">
        <v>405</v>
      </c>
      <c r="D123" s="466" t="s">
        <v>405</v>
      </c>
      <c r="E123" s="466"/>
      <c r="F123" s="466"/>
      <c r="G123" s="466"/>
      <c r="H123" s="466"/>
    </row>
    <row r="124" spans="1:8">
      <c r="A124" s="468" t="s">
        <v>476</v>
      </c>
      <c r="B124" s="469">
        <v>48.4</v>
      </c>
      <c r="C124" s="469"/>
      <c r="D124" s="469"/>
      <c r="E124" s="469">
        <f>+B124</f>
        <v>48.4</v>
      </c>
      <c r="F124" s="482">
        <v>1</v>
      </c>
      <c r="G124" s="483" t="str">
        <f>+H121</f>
        <v>ML</v>
      </c>
      <c r="H124" s="469">
        <f>+E124*F124</f>
        <v>48.4</v>
      </c>
    </row>
    <row r="125" spans="1:8">
      <c r="A125" s="481"/>
      <c r="B125" s="482"/>
      <c r="C125" s="482"/>
      <c r="D125" s="482"/>
      <c r="E125" s="482"/>
      <c r="F125" s="482"/>
      <c r="G125" s="483"/>
      <c r="H125" s="469"/>
    </row>
    <row r="126" spans="1:8" ht="18.600000000000001" customHeight="1">
      <c r="A126" s="852" t="s">
        <v>406</v>
      </c>
      <c r="B126" s="853"/>
      <c r="C126" s="853"/>
      <c r="D126" s="853"/>
      <c r="E126" s="853"/>
      <c r="F126" s="853"/>
      <c r="G126" s="854"/>
      <c r="H126" s="536">
        <f>+ROUND(SUM(H124:H124),2)</f>
        <v>48.4</v>
      </c>
    </row>
    <row r="127" spans="1:8" ht="42.6" customHeight="1">
      <c r="A127" s="470" t="s">
        <v>407</v>
      </c>
      <c r="B127" s="852"/>
      <c r="C127" s="853"/>
      <c r="D127" s="853"/>
      <c r="E127" s="853"/>
      <c r="F127" s="853"/>
      <c r="G127" s="853"/>
      <c r="H127" s="854"/>
    </row>
    <row r="128" spans="1:8">
      <c r="A128" s="473"/>
      <c r="B128" s="473"/>
      <c r="C128" s="473"/>
      <c r="D128" s="473"/>
      <c r="E128" s="473"/>
      <c r="F128" s="473"/>
      <c r="G128" s="473"/>
      <c r="H128" s="473"/>
    </row>
    <row r="129" spans="1:12">
      <c r="A129" s="473"/>
      <c r="B129" s="473"/>
      <c r="C129" s="473"/>
      <c r="D129" s="473"/>
      <c r="E129" s="473"/>
      <c r="F129" s="473"/>
      <c r="G129" s="473"/>
      <c r="H129" s="473"/>
    </row>
    <row r="130" spans="1:12">
      <c r="A130" s="473"/>
      <c r="B130" s="473"/>
      <c r="C130" s="473"/>
      <c r="D130" s="473"/>
      <c r="E130" s="473"/>
      <c r="F130" s="473"/>
      <c r="G130" s="473"/>
      <c r="H130" s="473"/>
    </row>
    <row r="131" spans="1:12">
      <c r="A131" s="473"/>
      <c r="B131" s="473"/>
      <c r="C131" s="473"/>
      <c r="D131" s="473"/>
      <c r="E131" s="473"/>
      <c r="F131" s="473"/>
      <c r="G131" s="473"/>
      <c r="H131" s="473"/>
    </row>
    <row r="132" spans="1:12" ht="14.45" customHeight="1">
      <c r="A132" s="858"/>
      <c r="B132" s="858"/>
      <c r="C132" s="859" t="s">
        <v>393</v>
      </c>
      <c r="D132" s="859"/>
      <c r="E132" s="859"/>
      <c r="F132" s="859"/>
      <c r="G132" s="860" t="s">
        <v>394</v>
      </c>
      <c r="H132" s="861"/>
    </row>
    <row r="133" spans="1:12">
      <c r="A133" s="858"/>
      <c r="B133" s="858"/>
      <c r="C133" s="859"/>
      <c r="D133" s="859"/>
      <c r="E133" s="859"/>
      <c r="F133" s="859"/>
      <c r="G133" s="862"/>
      <c r="H133" s="863"/>
    </row>
    <row r="134" spans="1:12">
      <c r="A134" s="858"/>
      <c r="B134" s="858"/>
      <c r="C134" s="859"/>
      <c r="D134" s="859"/>
      <c r="E134" s="859"/>
      <c r="F134" s="859"/>
      <c r="G134" s="864"/>
      <c r="H134" s="865"/>
    </row>
    <row r="135" spans="1:12">
      <c r="A135" s="858"/>
      <c r="B135" s="858"/>
      <c r="C135" s="858" t="s">
        <v>10</v>
      </c>
      <c r="D135" s="858"/>
      <c r="E135" s="858"/>
      <c r="F135" s="858"/>
      <c r="G135" s="858"/>
      <c r="H135" s="858"/>
    </row>
    <row r="136" spans="1:12" ht="45.6" customHeight="1">
      <c r="A136" s="851" t="str">
        <f>+A40</f>
        <v>MANTENER Y MEJORAR ESPACIOS RECREATIVOS DE LA ZONA URBANA DEL MUNICIPIO DE CAUCASIA</v>
      </c>
      <c r="B136" s="851"/>
      <c r="C136" s="851"/>
      <c r="D136" s="851"/>
      <c r="E136" s="851"/>
      <c r="F136" s="851"/>
      <c r="G136" s="851"/>
      <c r="H136" s="851"/>
    </row>
    <row r="137" spans="1:12">
      <c r="A137" s="851" t="s">
        <v>396</v>
      </c>
      <c r="B137" s="851"/>
      <c r="C137" s="851"/>
      <c r="D137" s="851"/>
      <c r="E137" s="851"/>
      <c r="F137" s="851"/>
      <c r="G137" s="851"/>
      <c r="H137" s="851"/>
    </row>
    <row r="138" spans="1:12">
      <c r="A138" s="465"/>
      <c r="B138" s="851"/>
      <c r="C138" s="851"/>
      <c r="D138" s="851"/>
      <c r="E138" s="851"/>
      <c r="F138" s="851"/>
      <c r="G138" s="851"/>
      <c r="H138" s="851"/>
    </row>
    <row r="139" spans="1:12">
      <c r="A139" s="466" t="s">
        <v>397</v>
      </c>
      <c r="B139" s="466">
        <f>+'PPTO OFICIAL'!A15</f>
        <v>3</v>
      </c>
      <c r="C139" s="852" t="str">
        <f>+'PPTO OFICIAL'!B15</f>
        <v xml:space="preserve">ANDENES Y SENDERO PEATONAL </v>
      </c>
      <c r="D139" s="853"/>
      <c r="E139" s="853"/>
      <c r="F139" s="854"/>
      <c r="G139" s="467"/>
      <c r="H139" s="467"/>
    </row>
    <row r="140" spans="1:12" ht="45" customHeight="1">
      <c r="A140" s="466" t="s">
        <v>1</v>
      </c>
      <c r="B140" s="466">
        <f>+'PPTO OFICIAL'!A17</f>
        <v>3.2</v>
      </c>
      <c r="C140" s="855" t="str">
        <f>+'PPTO OFICIAL'!B17</f>
        <v>Colocación de concreto para construcción de Andén e=0.10m con concreto Resistencia 21MPa (D) O Clase D (210 kg/cm2 ó 3000 psi) norma INVIAS 630-13  . Incluye malla electrosoldada.</v>
      </c>
      <c r="D140" s="856"/>
      <c r="E140" s="856"/>
      <c r="F140" s="857"/>
      <c r="G140" s="466" t="s">
        <v>35</v>
      </c>
      <c r="H140" s="466" t="str">
        <f>+'PPTO OFICIAL'!C17</f>
        <v>M3</v>
      </c>
    </row>
    <row r="141" spans="1:12" ht="45" customHeight="1">
      <c r="A141" s="866" t="s">
        <v>2</v>
      </c>
      <c r="B141" s="852" t="s">
        <v>398</v>
      </c>
      <c r="C141" s="853"/>
      <c r="D141" s="854"/>
      <c r="E141" s="866" t="s">
        <v>399</v>
      </c>
      <c r="F141" s="866" t="s">
        <v>400</v>
      </c>
      <c r="G141" s="866" t="s">
        <v>401</v>
      </c>
      <c r="H141" s="866" t="s">
        <v>209</v>
      </c>
      <c r="K141" s="469">
        <v>11.1</v>
      </c>
      <c r="L141" s="469">
        <v>4.5</v>
      </c>
    </row>
    <row r="142" spans="1:12" ht="30">
      <c r="A142" s="867"/>
      <c r="B142" s="466" t="s">
        <v>410</v>
      </c>
      <c r="C142" s="466" t="s">
        <v>403</v>
      </c>
      <c r="D142" s="466" t="s">
        <v>471</v>
      </c>
      <c r="E142" s="867"/>
      <c r="F142" s="867"/>
      <c r="G142" s="867"/>
      <c r="H142" s="867"/>
      <c r="K142" s="469">
        <v>12.9</v>
      </c>
      <c r="L142" s="469">
        <v>4</v>
      </c>
    </row>
    <row r="143" spans="1:12">
      <c r="A143" s="468" t="s">
        <v>409</v>
      </c>
      <c r="B143" s="469">
        <v>48.4</v>
      </c>
      <c r="C143" s="469">
        <v>1.2</v>
      </c>
      <c r="D143" s="469">
        <v>0.1</v>
      </c>
      <c r="E143" s="469">
        <f>+B143*C143*D143</f>
        <v>5.8079999999999998</v>
      </c>
      <c r="F143" s="482">
        <v>1</v>
      </c>
      <c r="G143" s="483" t="str">
        <f>+H140</f>
        <v>M3</v>
      </c>
      <c r="H143" s="469">
        <f>+E143*F143</f>
        <v>5.8079999999999998</v>
      </c>
    </row>
    <row r="144" spans="1:12" ht="18.600000000000001" customHeight="1">
      <c r="A144" s="852" t="s">
        <v>406</v>
      </c>
      <c r="B144" s="853"/>
      <c r="C144" s="853"/>
      <c r="D144" s="853"/>
      <c r="E144" s="853"/>
      <c r="F144" s="853"/>
      <c r="G144" s="854"/>
      <c r="H144" s="536">
        <f>+ROUND(SUM(H143:H143),2)</f>
        <v>5.81</v>
      </c>
    </row>
    <row r="145" spans="1:8" ht="42.6" customHeight="1">
      <c r="A145" s="470" t="s">
        <v>407</v>
      </c>
      <c r="B145" s="852"/>
      <c r="C145" s="853"/>
      <c r="D145" s="853"/>
      <c r="E145" s="853"/>
      <c r="F145" s="853"/>
      <c r="G145" s="853"/>
      <c r="H145" s="854"/>
    </row>
    <row r="146" spans="1:8">
      <c r="A146" s="473"/>
      <c r="B146" s="473"/>
      <c r="C146" s="473"/>
      <c r="D146" s="473"/>
      <c r="E146" s="473"/>
      <c r="F146" s="473"/>
      <c r="G146" s="473"/>
      <c r="H146" s="473"/>
    </row>
    <row r="147" spans="1:8">
      <c r="A147" s="473"/>
      <c r="B147" s="473"/>
      <c r="C147" s="473"/>
      <c r="D147" s="473"/>
      <c r="E147" s="473"/>
      <c r="F147" s="473"/>
      <c r="G147" s="473"/>
      <c r="H147" s="473"/>
    </row>
    <row r="148" spans="1:8" ht="14.45" customHeight="1">
      <c r="A148" s="858"/>
      <c r="B148" s="858"/>
      <c r="C148" s="859" t="s">
        <v>393</v>
      </c>
      <c r="D148" s="859"/>
      <c r="E148" s="859"/>
      <c r="F148" s="859"/>
      <c r="G148" s="860" t="s">
        <v>394</v>
      </c>
      <c r="H148" s="861"/>
    </row>
    <row r="149" spans="1:8">
      <c r="A149" s="858"/>
      <c r="B149" s="858"/>
      <c r="C149" s="859"/>
      <c r="D149" s="859"/>
      <c r="E149" s="859"/>
      <c r="F149" s="859"/>
      <c r="G149" s="862"/>
      <c r="H149" s="863"/>
    </row>
    <row r="150" spans="1:8">
      <c r="A150" s="858"/>
      <c r="B150" s="858"/>
      <c r="C150" s="859"/>
      <c r="D150" s="859"/>
      <c r="E150" s="859"/>
      <c r="F150" s="859"/>
      <c r="G150" s="864"/>
      <c r="H150" s="865"/>
    </row>
    <row r="151" spans="1:8">
      <c r="A151" s="858"/>
      <c r="B151" s="858"/>
      <c r="C151" s="858" t="s">
        <v>10</v>
      </c>
      <c r="D151" s="858"/>
      <c r="E151" s="858"/>
      <c r="F151" s="858"/>
      <c r="G151" s="858"/>
      <c r="H151" s="858"/>
    </row>
    <row r="152" spans="1:8" ht="45.6" customHeight="1">
      <c r="A152" s="851" t="str">
        <f>+A40</f>
        <v>MANTENER Y MEJORAR ESPACIOS RECREATIVOS DE LA ZONA URBANA DEL MUNICIPIO DE CAUCASIA</v>
      </c>
      <c r="B152" s="851"/>
      <c r="C152" s="851"/>
      <c r="D152" s="851"/>
      <c r="E152" s="851"/>
      <c r="F152" s="851"/>
      <c r="G152" s="851"/>
      <c r="H152" s="851"/>
    </row>
    <row r="153" spans="1:8">
      <c r="A153" s="851" t="s">
        <v>396</v>
      </c>
      <c r="B153" s="851"/>
      <c r="C153" s="851"/>
      <c r="D153" s="851"/>
      <c r="E153" s="851"/>
      <c r="F153" s="851"/>
      <c r="G153" s="851"/>
      <c r="H153" s="851"/>
    </row>
    <row r="154" spans="1:8">
      <c r="A154" s="465"/>
      <c r="B154" s="851"/>
      <c r="C154" s="851"/>
      <c r="D154" s="851"/>
      <c r="E154" s="851"/>
      <c r="F154" s="851"/>
      <c r="G154" s="851"/>
      <c r="H154" s="851"/>
    </row>
    <row r="155" spans="1:8">
      <c r="A155" s="466" t="s">
        <v>397</v>
      </c>
      <c r="B155" s="466">
        <f>+'PPTO OFICIAL'!A15</f>
        <v>3</v>
      </c>
      <c r="C155" s="852" t="str">
        <f>+'PPTO OFICIAL'!B15</f>
        <v xml:space="preserve">ANDENES Y SENDERO PEATONAL </v>
      </c>
      <c r="D155" s="853"/>
      <c r="E155" s="853"/>
      <c r="F155" s="854"/>
      <c r="G155" s="467"/>
      <c r="H155" s="467"/>
    </row>
    <row r="156" spans="1:8" ht="49.9" customHeight="1">
      <c r="A156" s="466" t="s">
        <v>1</v>
      </c>
      <c r="B156" s="466">
        <f>+'PPTO OFICIAL'!A18</f>
        <v>3.3</v>
      </c>
      <c r="C156" s="855" t="str">
        <f>+'PPTO OFICIAL'!B18</f>
        <v xml:space="preserve">Suministro, transporte e instalación de guia tactil antideslizante  20x20x6 alfa o similar </v>
      </c>
      <c r="D156" s="856"/>
      <c r="E156" s="856"/>
      <c r="F156" s="857"/>
      <c r="G156" s="466" t="s">
        <v>35</v>
      </c>
      <c r="H156" s="466" t="str">
        <f>+'PPTO OFICIAL'!C18</f>
        <v>ML</v>
      </c>
    </row>
    <row r="157" spans="1:8" ht="45" customHeight="1">
      <c r="A157" s="866" t="s">
        <v>2</v>
      </c>
      <c r="B157" s="852" t="s">
        <v>398</v>
      </c>
      <c r="C157" s="853"/>
      <c r="D157" s="854"/>
      <c r="E157" s="866" t="str">
        <f>+E141</f>
        <v>V. PARCIAL</v>
      </c>
      <c r="F157" s="866" t="str">
        <f>+F141</f>
        <v xml:space="preserve">N° DE ELEMENTOS </v>
      </c>
      <c r="G157" s="866" t="s">
        <v>478</v>
      </c>
      <c r="H157" s="866" t="s">
        <v>209</v>
      </c>
    </row>
    <row r="158" spans="1:8" ht="30">
      <c r="A158" s="867"/>
      <c r="B158" s="466" t="s">
        <v>410</v>
      </c>
      <c r="C158" s="466" t="s">
        <v>411</v>
      </c>
      <c r="D158" s="466" t="s">
        <v>456</v>
      </c>
      <c r="E158" s="867"/>
      <c r="F158" s="867"/>
      <c r="G158" s="867"/>
      <c r="H158" s="867"/>
    </row>
    <row r="159" spans="1:8">
      <c r="A159" s="468" t="s">
        <v>477</v>
      </c>
      <c r="B159" s="469">
        <f>+B143</f>
        <v>48.4</v>
      </c>
      <c r="C159" s="469">
        <v>0</v>
      </c>
      <c r="D159" s="469">
        <v>0</v>
      </c>
      <c r="E159" s="482">
        <f>+B159</f>
        <v>48.4</v>
      </c>
      <c r="F159" s="469">
        <v>1</v>
      </c>
      <c r="G159" s="469" t="str">
        <f>+H156</f>
        <v>ML</v>
      </c>
      <c r="H159" s="469">
        <f>+F159*E159</f>
        <v>48.4</v>
      </c>
    </row>
    <row r="160" spans="1:8" ht="18.600000000000001" customHeight="1">
      <c r="A160" s="852" t="s">
        <v>406</v>
      </c>
      <c r="B160" s="853"/>
      <c r="C160" s="853"/>
      <c r="D160" s="853"/>
      <c r="E160" s="853"/>
      <c r="F160" s="853"/>
      <c r="G160" s="854"/>
      <c r="H160" s="536">
        <f>+ROUND(SUM(H159:H159),2)</f>
        <v>48.4</v>
      </c>
    </row>
    <row r="161" spans="1:8" ht="42.6" customHeight="1">
      <c r="A161" s="470" t="s">
        <v>407</v>
      </c>
      <c r="B161" s="852"/>
      <c r="C161" s="853"/>
      <c r="D161" s="853"/>
      <c r="E161" s="853"/>
      <c r="F161" s="853"/>
      <c r="G161" s="853"/>
      <c r="H161" s="854"/>
    </row>
    <row r="162" spans="1:8">
      <c r="A162" s="473"/>
      <c r="B162" s="473"/>
      <c r="C162" s="473"/>
      <c r="D162" s="473"/>
      <c r="E162" s="473"/>
      <c r="F162" s="473"/>
      <c r="G162" s="473"/>
      <c r="H162" s="473"/>
    </row>
    <row r="163" spans="1:8" ht="14.45" customHeight="1">
      <c r="A163" s="858"/>
      <c r="B163" s="858"/>
      <c r="C163" s="859" t="s">
        <v>393</v>
      </c>
      <c r="D163" s="859"/>
      <c r="E163" s="859"/>
      <c r="F163" s="859"/>
      <c r="G163" s="860" t="s">
        <v>394</v>
      </c>
      <c r="H163" s="861"/>
    </row>
    <row r="164" spans="1:8">
      <c r="A164" s="858"/>
      <c r="B164" s="858"/>
      <c r="C164" s="859"/>
      <c r="D164" s="859"/>
      <c r="E164" s="859"/>
      <c r="F164" s="859"/>
      <c r="G164" s="862"/>
      <c r="H164" s="863"/>
    </row>
    <row r="165" spans="1:8">
      <c r="A165" s="858"/>
      <c r="B165" s="858"/>
      <c r="C165" s="859"/>
      <c r="D165" s="859"/>
      <c r="E165" s="859"/>
      <c r="F165" s="859"/>
      <c r="G165" s="864"/>
      <c r="H165" s="865"/>
    </row>
    <row r="166" spans="1:8">
      <c r="A166" s="858"/>
      <c r="B166" s="858"/>
      <c r="C166" s="858" t="s">
        <v>10</v>
      </c>
      <c r="D166" s="858"/>
      <c r="E166" s="858"/>
      <c r="F166" s="858"/>
      <c r="G166" s="858"/>
      <c r="H166" s="858"/>
    </row>
    <row r="167" spans="1:8" ht="45.6" customHeight="1">
      <c r="A167" s="851" t="str">
        <f>+A152</f>
        <v>MANTENER Y MEJORAR ESPACIOS RECREATIVOS DE LA ZONA URBANA DEL MUNICIPIO DE CAUCASIA</v>
      </c>
      <c r="B167" s="851"/>
      <c r="C167" s="851"/>
      <c r="D167" s="851"/>
      <c r="E167" s="851"/>
      <c r="F167" s="851"/>
      <c r="G167" s="851"/>
      <c r="H167" s="851"/>
    </row>
    <row r="168" spans="1:8">
      <c r="A168" s="851" t="s">
        <v>396</v>
      </c>
      <c r="B168" s="851"/>
      <c r="C168" s="851"/>
      <c r="D168" s="851"/>
      <c r="E168" s="851"/>
      <c r="F168" s="851"/>
      <c r="G168" s="851"/>
      <c r="H168" s="851"/>
    </row>
    <row r="169" spans="1:8">
      <c r="A169" s="465"/>
      <c r="B169" s="851"/>
      <c r="C169" s="851"/>
      <c r="D169" s="851"/>
      <c r="E169" s="851"/>
      <c r="F169" s="851"/>
      <c r="G169" s="851"/>
      <c r="H169" s="851"/>
    </row>
    <row r="170" spans="1:8">
      <c r="A170" s="466" t="s">
        <v>397</v>
      </c>
      <c r="B170" s="466">
        <f>+'PPTO OFICIAL'!A15</f>
        <v>3</v>
      </c>
      <c r="C170" s="852" t="str">
        <f>+'PPTO OFICIAL'!B15</f>
        <v xml:space="preserve">ANDENES Y SENDERO PEATONAL </v>
      </c>
      <c r="D170" s="853"/>
      <c r="E170" s="853"/>
      <c r="F170" s="854"/>
      <c r="G170" s="467"/>
      <c r="H170" s="467"/>
    </row>
    <row r="171" spans="1:8" ht="49.9" customHeight="1">
      <c r="A171" s="466" t="s">
        <v>1</v>
      </c>
      <c r="B171" s="466">
        <f>+'PPTO OFICIAL'!A19</f>
        <v>3.4</v>
      </c>
      <c r="C171" s="855" t="str">
        <f>+'PPTO OFICIAL'!B19</f>
        <v xml:space="preserve">Corte de dilataciones cada 1,60m, incluye cordon de soporte y sello de silicona autonivelante </v>
      </c>
      <c r="D171" s="856"/>
      <c r="E171" s="856"/>
      <c r="F171" s="857"/>
      <c r="G171" s="466" t="s">
        <v>35</v>
      </c>
      <c r="H171" s="466" t="str">
        <f>+'PPTO OFICIAL'!C19</f>
        <v>ML</v>
      </c>
    </row>
    <row r="172" spans="1:8" ht="45">
      <c r="A172" s="466" t="s">
        <v>2</v>
      </c>
      <c r="B172" s="852" t="s">
        <v>398</v>
      </c>
      <c r="C172" s="853"/>
      <c r="D172" s="854"/>
      <c r="E172" s="466" t="s">
        <v>399</v>
      </c>
      <c r="F172" s="466" t="s">
        <v>400</v>
      </c>
      <c r="G172" s="466" t="s">
        <v>401</v>
      </c>
      <c r="H172" s="466" t="s">
        <v>209</v>
      </c>
    </row>
    <row r="173" spans="1:8" ht="30">
      <c r="A173" s="466"/>
      <c r="B173" s="466" t="s">
        <v>410</v>
      </c>
      <c r="C173" s="466" t="s">
        <v>411</v>
      </c>
      <c r="D173" s="466" t="s">
        <v>218</v>
      </c>
      <c r="E173" s="466"/>
      <c r="F173" s="466"/>
      <c r="G173" s="466"/>
      <c r="H173" s="466"/>
    </row>
    <row r="174" spans="1:8">
      <c r="A174" s="468" t="s">
        <v>409</v>
      </c>
      <c r="B174" s="469">
        <f>+B159</f>
        <v>48.4</v>
      </c>
      <c r="C174" s="469">
        <v>1.2</v>
      </c>
      <c r="D174" s="469">
        <f>+ROUNDDOWN(B174/1.6,0)</f>
        <v>30</v>
      </c>
      <c r="E174" s="469">
        <f>+D174*C174</f>
        <v>36</v>
      </c>
      <c r="F174" s="469">
        <v>1</v>
      </c>
      <c r="G174" s="469" t="str">
        <f>+H171</f>
        <v>ML</v>
      </c>
      <c r="H174" s="469">
        <f>+E174*F174</f>
        <v>36</v>
      </c>
    </row>
    <row r="175" spans="1:8">
      <c r="A175" s="481"/>
      <c r="B175" s="482"/>
      <c r="C175" s="482"/>
      <c r="D175" s="482"/>
      <c r="E175" s="482"/>
      <c r="F175" s="482"/>
      <c r="G175" s="483"/>
      <c r="H175" s="469"/>
    </row>
    <row r="176" spans="1:8" ht="18.600000000000001" customHeight="1">
      <c r="A176" s="852" t="s">
        <v>406</v>
      </c>
      <c r="B176" s="853"/>
      <c r="C176" s="853"/>
      <c r="D176" s="853"/>
      <c r="E176" s="853"/>
      <c r="F176" s="853"/>
      <c r="G176" s="854"/>
      <c r="H176" s="469">
        <f>+ROUND(SUM(H174:H174),2)</f>
        <v>36</v>
      </c>
    </row>
    <row r="177" spans="1:8" ht="42.6" customHeight="1">
      <c r="A177" s="470" t="s">
        <v>407</v>
      </c>
      <c r="B177" s="852"/>
      <c r="C177" s="853"/>
      <c r="D177" s="853"/>
      <c r="E177" s="853"/>
      <c r="F177" s="853"/>
      <c r="G177" s="853"/>
      <c r="H177" s="854"/>
    </row>
    <row r="178" spans="1:8">
      <c r="A178" s="473"/>
      <c r="B178" s="473"/>
      <c r="C178" s="473"/>
      <c r="D178" s="473"/>
      <c r="E178" s="473"/>
      <c r="F178" s="473"/>
      <c r="G178" s="473"/>
      <c r="H178" s="473"/>
    </row>
    <row r="179" spans="1:8" ht="14.45" customHeight="1">
      <c r="A179" s="858"/>
      <c r="B179" s="858"/>
      <c r="C179" s="859" t="s">
        <v>393</v>
      </c>
      <c r="D179" s="859"/>
      <c r="E179" s="859"/>
      <c r="F179" s="859"/>
      <c r="G179" s="860" t="s">
        <v>394</v>
      </c>
      <c r="H179" s="861"/>
    </row>
    <row r="180" spans="1:8">
      <c r="A180" s="858"/>
      <c r="B180" s="858"/>
      <c r="C180" s="859"/>
      <c r="D180" s="859"/>
      <c r="E180" s="859"/>
      <c r="F180" s="859"/>
      <c r="G180" s="862"/>
      <c r="H180" s="863"/>
    </row>
    <row r="181" spans="1:8">
      <c r="A181" s="858"/>
      <c r="B181" s="858"/>
      <c r="C181" s="859"/>
      <c r="D181" s="859"/>
      <c r="E181" s="859"/>
      <c r="F181" s="859"/>
      <c r="G181" s="864"/>
      <c r="H181" s="865"/>
    </row>
    <row r="182" spans="1:8">
      <c r="A182" s="858"/>
      <c r="B182" s="858"/>
      <c r="C182" s="858" t="s">
        <v>10</v>
      </c>
      <c r="D182" s="858"/>
      <c r="E182" s="858"/>
      <c r="F182" s="858"/>
      <c r="G182" s="858"/>
      <c r="H182" s="858"/>
    </row>
    <row r="183" spans="1:8" ht="45.6" customHeight="1">
      <c r="A183" s="851" t="str">
        <f>+A152</f>
        <v>MANTENER Y MEJORAR ESPACIOS RECREATIVOS DE LA ZONA URBANA DEL MUNICIPIO DE CAUCASIA</v>
      </c>
      <c r="B183" s="851"/>
      <c r="C183" s="851"/>
      <c r="D183" s="851"/>
      <c r="E183" s="851"/>
      <c r="F183" s="851"/>
      <c r="G183" s="851"/>
      <c r="H183" s="851"/>
    </row>
    <row r="184" spans="1:8">
      <c r="A184" s="851" t="s">
        <v>396</v>
      </c>
      <c r="B184" s="851"/>
      <c r="C184" s="851"/>
      <c r="D184" s="851"/>
      <c r="E184" s="851"/>
      <c r="F184" s="851"/>
      <c r="G184" s="851"/>
      <c r="H184" s="851"/>
    </row>
    <row r="185" spans="1:8">
      <c r="A185" s="465"/>
      <c r="B185" s="851"/>
      <c r="C185" s="851"/>
      <c r="D185" s="851"/>
      <c r="E185" s="851"/>
      <c r="F185" s="851"/>
      <c r="G185" s="851"/>
      <c r="H185" s="851"/>
    </row>
    <row r="186" spans="1:8">
      <c r="A186" s="552" t="s">
        <v>397</v>
      </c>
      <c r="B186" s="552">
        <f>+'PPTO OFICIAL'!A21</f>
        <v>4</v>
      </c>
      <c r="C186" s="852" t="str">
        <f>+'PPTO OFICIAL'!B21</f>
        <v xml:space="preserve">MOBILIARIO </v>
      </c>
      <c r="D186" s="853"/>
      <c r="E186" s="853"/>
      <c r="F186" s="854"/>
      <c r="G186" s="467"/>
      <c r="H186" s="467"/>
    </row>
    <row r="187" spans="1:8" ht="49.9" customHeight="1">
      <c r="A187" s="552" t="s">
        <v>1</v>
      </c>
      <c r="B187" s="552">
        <f>+'PPTO OFICIAL'!A22</f>
        <v>4.0999999999999996</v>
      </c>
      <c r="C187" s="855" t="str">
        <f>+'PPTO OFICIAL'!B22</f>
        <v>Suministro, transporte e instalación de banca en concreto prefabricado, según especificacion de diseño, incluye todo lo necesario par su correcta instalación</v>
      </c>
      <c r="D187" s="856"/>
      <c r="E187" s="856"/>
      <c r="F187" s="857"/>
      <c r="G187" s="552" t="s">
        <v>35</v>
      </c>
      <c r="H187" s="552" t="str">
        <f>+'PPTO OFICIAL'!C22</f>
        <v>UN</v>
      </c>
    </row>
    <row r="188" spans="1:8" ht="45">
      <c r="A188" s="552" t="s">
        <v>2</v>
      </c>
      <c r="B188" s="852" t="s">
        <v>398</v>
      </c>
      <c r="C188" s="853"/>
      <c r="D188" s="854"/>
      <c r="E188" s="552" t="s">
        <v>399</v>
      </c>
      <c r="F188" s="552" t="s">
        <v>400</v>
      </c>
      <c r="G188" s="552" t="s">
        <v>401</v>
      </c>
      <c r="H188" s="552" t="s">
        <v>209</v>
      </c>
    </row>
    <row r="189" spans="1:8">
      <c r="A189" s="552"/>
      <c r="B189" s="554" t="s">
        <v>218</v>
      </c>
      <c r="C189" s="552" t="s">
        <v>411</v>
      </c>
      <c r="D189" s="552" t="s">
        <v>479</v>
      </c>
      <c r="E189" s="552"/>
      <c r="F189" s="552"/>
      <c r="G189" s="552"/>
      <c r="H189" s="552"/>
    </row>
    <row r="190" spans="1:8">
      <c r="A190" s="469"/>
      <c r="B190" s="469">
        <v>7</v>
      </c>
      <c r="C190" s="469" t="s">
        <v>405</v>
      </c>
      <c r="D190" s="469" t="s">
        <v>405</v>
      </c>
      <c r="E190" s="469">
        <f>+B190</f>
        <v>7</v>
      </c>
      <c r="F190" s="482">
        <v>1</v>
      </c>
      <c r="G190" s="483" t="str">
        <f>+H187</f>
        <v>UN</v>
      </c>
      <c r="H190" s="552">
        <f>+E190*F190</f>
        <v>7</v>
      </c>
    </row>
    <row r="191" spans="1:8">
      <c r="A191" s="468"/>
      <c r="B191" s="469"/>
      <c r="C191" s="469"/>
      <c r="D191" s="469"/>
      <c r="E191" s="469"/>
      <c r="F191" s="482"/>
      <c r="G191" s="483"/>
      <c r="H191" s="469"/>
    </row>
    <row r="192" spans="1:8" ht="18.600000000000001" customHeight="1">
      <c r="A192" s="852" t="s">
        <v>406</v>
      </c>
      <c r="B192" s="853"/>
      <c r="C192" s="853"/>
      <c r="D192" s="853"/>
      <c r="E192" s="853"/>
      <c r="F192" s="853"/>
      <c r="G192" s="854"/>
      <c r="H192" s="536">
        <f>+ROUND(SUM(H190:H191),2)</f>
        <v>7</v>
      </c>
    </row>
    <row r="193" spans="1:8" ht="42.6" customHeight="1">
      <c r="A193" s="470" t="s">
        <v>407</v>
      </c>
      <c r="B193" s="852" t="s">
        <v>74</v>
      </c>
      <c r="C193" s="853"/>
      <c r="D193" s="853"/>
      <c r="E193" s="853"/>
      <c r="F193" s="853"/>
      <c r="G193" s="853"/>
      <c r="H193" s="854"/>
    </row>
    <row r="194" spans="1:8">
      <c r="A194" s="473"/>
      <c r="B194" s="473"/>
      <c r="C194" s="473"/>
      <c r="D194" s="473"/>
      <c r="E194" s="473"/>
      <c r="F194" s="473"/>
      <c r="G194" s="473"/>
      <c r="H194" s="473"/>
    </row>
    <row r="195" spans="1:8" ht="14.45" customHeight="1">
      <c r="A195" s="858"/>
      <c r="B195" s="858"/>
      <c r="C195" s="859" t="s">
        <v>393</v>
      </c>
      <c r="D195" s="859"/>
      <c r="E195" s="859"/>
      <c r="F195" s="859"/>
      <c r="G195" s="860" t="s">
        <v>394</v>
      </c>
      <c r="H195" s="861"/>
    </row>
    <row r="196" spans="1:8">
      <c r="A196" s="858"/>
      <c r="B196" s="858"/>
      <c r="C196" s="859"/>
      <c r="D196" s="859"/>
      <c r="E196" s="859"/>
      <c r="F196" s="859"/>
      <c r="G196" s="862"/>
      <c r="H196" s="863"/>
    </row>
    <row r="197" spans="1:8">
      <c r="A197" s="858"/>
      <c r="B197" s="858"/>
      <c r="C197" s="859"/>
      <c r="D197" s="859"/>
      <c r="E197" s="859"/>
      <c r="F197" s="859"/>
      <c r="G197" s="864"/>
      <c r="H197" s="865"/>
    </row>
    <row r="198" spans="1:8">
      <c r="A198" s="858"/>
      <c r="B198" s="858"/>
      <c r="C198" s="858" t="s">
        <v>10</v>
      </c>
      <c r="D198" s="858"/>
      <c r="E198" s="858"/>
      <c r="F198" s="858"/>
      <c r="G198" s="858"/>
      <c r="H198" s="858"/>
    </row>
    <row r="199" spans="1:8" ht="45.6" customHeight="1">
      <c r="A199" s="851" t="str">
        <f>+A167</f>
        <v>MANTENER Y MEJORAR ESPACIOS RECREATIVOS DE LA ZONA URBANA DEL MUNICIPIO DE CAUCASIA</v>
      </c>
      <c r="B199" s="851"/>
      <c r="C199" s="851"/>
      <c r="D199" s="851"/>
      <c r="E199" s="851"/>
      <c r="F199" s="851"/>
      <c r="G199" s="851"/>
      <c r="H199" s="851"/>
    </row>
    <row r="200" spans="1:8">
      <c r="A200" s="851" t="s">
        <v>396</v>
      </c>
      <c r="B200" s="851"/>
      <c r="C200" s="851"/>
      <c r="D200" s="851"/>
      <c r="E200" s="851"/>
      <c r="F200" s="851"/>
      <c r="G200" s="851"/>
      <c r="H200" s="851"/>
    </row>
    <row r="201" spans="1:8">
      <c r="A201" s="465"/>
      <c r="B201" s="851"/>
      <c r="C201" s="851"/>
      <c r="D201" s="851"/>
      <c r="E201" s="851"/>
      <c r="F201" s="851"/>
      <c r="G201" s="851"/>
      <c r="H201" s="851"/>
    </row>
    <row r="202" spans="1:8">
      <c r="A202" s="552" t="s">
        <v>397</v>
      </c>
      <c r="B202" s="552">
        <f>+'PPTO OFICIAL'!A15</f>
        <v>3</v>
      </c>
      <c r="C202" s="852" t="str">
        <f>+'PPTO OFICIAL'!B15</f>
        <v xml:space="preserve">ANDENES Y SENDERO PEATONAL </v>
      </c>
      <c r="D202" s="853"/>
      <c r="E202" s="853"/>
      <c r="F202" s="854"/>
      <c r="G202" s="467"/>
      <c r="H202" s="467"/>
    </row>
    <row r="203" spans="1:8" ht="49.9" customHeight="1">
      <c r="A203" s="552" t="s">
        <v>1</v>
      </c>
      <c r="B203" s="552">
        <f>+'PPTO OFICIAL'!A20</f>
        <v>3.5</v>
      </c>
      <c r="C203" s="855" t="str">
        <f>+'PPTO OFICIAL'!B20</f>
        <v xml:space="preserve">Suministro, transporte e instalación de triturado para sendero peatonal </v>
      </c>
      <c r="D203" s="856"/>
      <c r="E203" s="856"/>
      <c r="F203" s="857"/>
      <c r="G203" s="552" t="s">
        <v>35</v>
      </c>
      <c r="H203" s="552" t="str">
        <f>+'PPTO OFICIAL'!C20</f>
        <v>M2</v>
      </c>
    </row>
    <row r="204" spans="1:8" ht="45">
      <c r="A204" s="552" t="s">
        <v>2</v>
      </c>
      <c r="B204" s="852" t="s">
        <v>398</v>
      </c>
      <c r="C204" s="853"/>
      <c r="D204" s="854"/>
      <c r="E204" s="552" t="s">
        <v>399</v>
      </c>
      <c r="F204" s="552" t="s">
        <v>400</v>
      </c>
      <c r="G204" s="552" t="s">
        <v>401</v>
      </c>
      <c r="H204" s="552" t="s">
        <v>209</v>
      </c>
    </row>
    <row r="205" spans="1:8">
      <c r="A205" s="552"/>
      <c r="B205" s="554" t="s">
        <v>600</v>
      </c>
      <c r="C205" s="552" t="s">
        <v>411</v>
      </c>
      <c r="D205" s="552" t="s">
        <v>479</v>
      </c>
      <c r="E205" s="552"/>
      <c r="F205" s="552"/>
      <c r="G205" s="552"/>
      <c r="H205" s="552"/>
    </row>
    <row r="206" spans="1:8">
      <c r="A206" s="469" t="s">
        <v>599</v>
      </c>
      <c r="B206" s="469">
        <v>45</v>
      </c>
      <c r="C206" s="469">
        <v>1</v>
      </c>
      <c r="D206" s="469" t="s">
        <v>405</v>
      </c>
      <c r="E206" s="469">
        <f>+B206*C206</f>
        <v>45</v>
      </c>
      <c r="F206" s="482">
        <v>1</v>
      </c>
      <c r="G206" s="483" t="str">
        <f>+H203</f>
        <v>M2</v>
      </c>
      <c r="H206" s="552">
        <f>+E206*F206</f>
        <v>45</v>
      </c>
    </row>
    <row r="207" spans="1:8">
      <c r="A207" s="468"/>
      <c r="B207" s="469"/>
      <c r="C207" s="469"/>
      <c r="D207" s="469"/>
      <c r="E207" s="469"/>
      <c r="F207" s="482"/>
      <c r="G207" s="483"/>
      <c r="H207" s="469"/>
    </row>
    <row r="208" spans="1:8" ht="18.600000000000001" customHeight="1">
      <c r="A208" s="852" t="s">
        <v>406</v>
      </c>
      <c r="B208" s="853"/>
      <c r="C208" s="853"/>
      <c r="D208" s="853"/>
      <c r="E208" s="853"/>
      <c r="F208" s="853"/>
      <c r="G208" s="854"/>
      <c r="H208" s="536">
        <f>+ROUND(SUM(H206:H207),2)</f>
        <v>45</v>
      </c>
    </row>
    <row r="209" spans="1:8" ht="42.6" customHeight="1">
      <c r="A209" s="470" t="s">
        <v>407</v>
      </c>
      <c r="B209" s="852" t="s">
        <v>74</v>
      </c>
      <c r="C209" s="853"/>
      <c r="D209" s="853"/>
      <c r="E209" s="853"/>
      <c r="F209" s="853"/>
      <c r="G209" s="853"/>
      <c r="H209" s="854"/>
    </row>
    <row r="210" spans="1:8">
      <c r="A210" s="473"/>
      <c r="B210" s="473"/>
      <c r="C210" s="473"/>
      <c r="D210" s="473"/>
      <c r="E210" s="473"/>
      <c r="F210" s="473"/>
      <c r="G210" s="473"/>
      <c r="H210" s="473"/>
    </row>
    <row r="211" spans="1:8">
      <c r="A211" s="473"/>
      <c r="B211" s="473"/>
      <c r="C211" s="473"/>
      <c r="D211" s="473"/>
      <c r="E211" s="473"/>
      <c r="F211" s="473"/>
      <c r="G211" s="473"/>
      <c r="H211" s="473"/>
    </row>
    <row r="212" spans="1:8">
      <c r="A212" s="473"/>
      <c r="B212" s="473"/>
      <c r="C212" s="473"/>
      <c r="D212" s="473"/>
      <c r="E212" s="473"/>
      <c r="F212" s="473"/>
      <c r="G212" s="473"/>
      <c r="H212" s="473"/>
    </row>
    <row r="213" spans="1:8" ht="14.45" customHeight="1">
      <c r="A213" s="858"/>
      <c r="B213" s="858"/>
      <c r="C213" s="859" t="s">
        <v>393</v>
      </c>
      <c r="D213" s="859"/>
      <c r="E213" s="859"/>
      <c r="F213" s="859"/>
      <c r="G213" s="860" t="s">
        <v>394</v>
      </c>
      <c r="H213" s="861"/>
    </row>
    <row r="214" spans="1:8">
      <c r="A214" s="858"/>
      <c r="B214" s="858"/>
      <c r="C214" s="859"/>
      <c r="D214" s="859"/>
      <c r="E214" s="859"/>
      <c r="F214" s="859"/>
      <c r="G214" s="862"/>
      <c r="H214" s="863"/>
    </row>
    <row r="215" spans="1:8">
      <c r="A215" s="858"/>
      <c r="B215" s="858"/>
      <c r="C215" s="859"/>
      <c r="D215" s="859"/>
      <c r="E215" s="859"/>
      <c r="F215" s="859"/>
      <c r="G215" s="864"/>
      <c r="H215" s="865"/>
    </row>
    <row r="216" spans="1:8">
      <c r="A216" s="858"/>
      <c r="B216" s="858"/>
      <c r="C216" s="858" t="s">
        <v>10</v>
      </c>
      <c r="D216" s="858"/>
      <c r="E216" s="858"/>
      <c r="F216" s="858"/>
      <c r="G216" s="858"/>
      <c r="H216" s="858"/>
    </row>
    <row r="217" spans="1:8" ht="45.6" customHeight="1">
      <c r="A217" s="851" t="str">
        <f>+A199</f>
        <v>MANTENER Y MEJORAR ESPACIOS RECREATIVOS DE LA ZONA URBANA DEL MUNICIPIO DE CAUCASIA</v>
      </c>
      <c r="B217" s="851"/>
      <c r="C217" s="851"/>
      <c r="D217" s="851"/>
      <c r="E217" s="851"/>
      <c r="F217" s="851"/>
      <c r="G217" s="851"/>
      <c r="H217" s="851"/>
    </row>
    <row r="218" spans="1:8">
      <c r="A218" s="851" t="s">
        <v>396</v>
      </c>
      <c r="B218" s="851"/>
      <c r="C218" s="851"/>
      <c r="D218" s="851"/>
      <c r="E218" s="851"/>
      <c r="F218" s="851"/>
      <c r="G218" s="851"/>
      <c r="H218" s="851"/>
    </row>
    <row r="219" spans="1:8">
      <c r="A219" s="465"/>
      <c r="B219" s="851"/>
      <c r="C219" s="851"/>
      <c r="D219" s="851"/>
      <c r="E219" s="851"/>
      <c r="F219" s="851"/>
      <c r="G219" s="851"/>
      <c r="H219" s="851"/>
    </row>
    <row r="220" spans="1:8">
      <c r="A220" s="552" t="s">
        <v>397</v>
      </c>
      <c r="B220" s="552">
        <f>+'PPTO OFICIAL'!A21</f>
        <v>4</v>
      </c>
      <c r="C220" s="852" t="str">
        <f>+'PPTO OFICIAL'!B21</f>
        <v xml:space="preserve">MOBILIARIO </v>
      </c>
      <c r="D220" s="853"/>
      <c r="E220" s="853"/>
      <c r="F220" s="854"/>
      <c r="G220" s="467"/>
      <c r="H220" s="467"/>
    </row>
    <row r="221" spans="1:8" ht="49.9" customHeight="1">
      <c r="A221" s="552" t="s">
        <v>1</v>
      </c>
      <c r="B221" s="552" t="e">
        <f>+'PPTO OFICIAL'!#REF!</f>
        <v>#REF!</v>
      </c>
      <c r="C221" s="855" t="e">
        <f>+'PPTO OFICIAL'!#REF!</f>
        <v>#REF!</v>
      </c>
      <c r="D221" s="856"/>
      <c r="E221" s="856"/>
      <c r="F221" s="857"/>
      <c r="G221" s="552" t="s">
        <v>35</v>
      </c>
      <c r="H221" s="552" t="e">
        <f>+'PPTO OFICIAL'!#REF!</f>
        <v>#REF!</v>
      </c>
    </row>
    <row r="222" spans="1:8" ht="45">
      <c r="A222" s="552" t="s">
        <v>2</v>
      </c>
      <c r="B222" s="852" t="s">
        <v>398</v>
      </c>
      <c r="C222" s="853"/>
      <c r="D222" s="854"/>
      <c r="E222" s="552" t="s">
        <v>399</v>
      </c>
      <c r="F222" s="552" t="s">
        <v>400</v>
      </c>
      <c r="G222" s="552" t="s">
        <v>401</v>
      </c>
      <c r="H222" s="552" t="s">
        <v>209</v>
      </c>
    </row>
    <row r="223" spans="1:8">
      <c r="A223" s="552"/>
      <c r="B223" s="554" t="s">
        <v>410</v>
      </c>
      <c r="C223" s="552" t="s">
        <v>411</v>
      </c>
      <c r="D223" s="552" t="s">
        <v>479</v>
      </c>
      <c r="E223" s="552"/>
      <c r="F223" s="552"/>
      <c r="G223" s="552"/>
      <c r="H223" s="552"/>
    </row>
    <row r="224" spans="1:8">
      <c r="A224" s="469" t="s">
        <v>483</v>
      </c>
      <c r="B224" s="469">
        <f>+((7*2)+(1.5*2)+((2*2)*2+(2*1.5)*2)+(2.5*2)*2+(2*2)*2)</f>
        <v>49</v>
      </c>
      <c r="C224" s="469" t="s">
        <v>405</v>
      </c>
      <c r="D224" s="469" t="s">
        <v>405</v>
      </c>
      <c r="E224" s="469">
        <f>+B224</f>
        <v>49</v>
      </c>
      <c r="F224" s="482">
        <v>1</v>
      </c>
      <c r="G224" s="483" t="e">
        <f>+H221</f>
        <v>#REF!</v>
      </c>
      <c r="H224" s="552">
        <f>+E224*F224</f>
        <v>49</v>
      </c>
    </row>
    <row r="225" spans="1:8">
      <c r="A225" s="468"/>
      <c r="B225" s="469"/>
      <c r="C225" s="469"/>
      <c r="D225" s="469"/>
      <c r="E225" s="469"/>
      <c r="F225" s="482"/>
      <c r="G225" s="483"/>
      <c r="H225" s="469"/>
    </row>
    <row r="226" spans="1:8" ht="18.600000000000001" customHeight="1">
      <c r="A226" s="852" t="s">
        <v>406</v>
      </c>
      <c r="B226" s="853"/>
      <c r="C226" s="853"/>
      <c r="D226" s="853"/>
      <c r="E226" s="853"/>
      <c r="F226" s="853"/>
      <c r="G226" s="854"/>
      <c r="H226" s="536">
        <f>+ROUND(SUM(H224:H225),2)</f>
        <v>49</v>
      </c>
    </row>
    <row r="227" spans="1:8" ht="42.6" customHeight="1">
      <c r="A227" s="470" t="s">
        <v>407</v>
      </c>
      <c r="B227" s="852" t="s">
        <v>74</v>
      </c>
      <c r="C227" s="853"/>
      <c r="D227" s="853"/>
      <c r="E227" s="853"/>
      <c r="F227" s="853"/>
      <c r="G227" s="853"/>
      <c r="H227" s="854"/>
    </row>
    <row r="228" spans="1:8">
      <c r="A228" s="473"/>
      <c r="B228" s="473"/>
      <c r="C228" s="473"/>
      <c r="D228" s="473"/>
      <c r="E228" s="473"/>
      <c r="F228" s="473"/>
      <c r="G228" s="473"/>
      <c r="H228" s="473"/>
    </row>
    <row r="229" spans="1:8">
      <c r="A229" s="473"/>
      <c r="B229" s="473"/>
      <c r="C229" s="473"/>
      <c r="D229" s="473"/>
      <c r="E229" s="473"/>
      <c r="F229" s="473"/>
      <c r="G229" s="473"/>
      <c r="H229" s="473"/>
    </row>
    <row r="230" spans="1:8">
      <c r="A230" s="473"/>
      <c r="B230" s="473"/>
      <c r="C230" s="473"/>
      <c r="D230" s="473"/>
      <c r="E230" s="473"/>
      <c r="F230" s="473"/>
      <c r="G230" s="473"/>
      <c r="H230" s="473"/>
    </row>
    <row r="231" spans="1:8">
      <c r="A231" s="473"/>
      <c r="B231" s="473"/>
      <c r="C231" s="473"/>
      <c r="D231" s="473"/>
      <c r="E231" s="473"/>
      <c r="F231" s="473"/>
      <c r="G231" s="473"/>
      <c r="H231" s="473"/>
    </row>
    <row r="232" spans="1:8" ht="14.45" customHeight="1">
      <c r="A232" s="858"/>
      <c r="B232" s="858"/>
      <c r="C232" s="859" t="s">
        <v>393</v>
      </c>
      <c r="D232" s="859"/>
      <c r="E232" s="859"/>
      <c r="F232" s="859"/>
      <c r="G232" s="860" t="s">
        <v>394</v>
      </c>
      <c r="H232" s="861"/>
    </row>
    <row r="233" spans="1:8">
      <c r="A233" s="858"/>
      <c r="B233" s="858"/>
      <c r="C233" s="859"/>
      <c r="D233" s="859"/>
      <c r="E233" s="859"/>
      <c r="F233" s="859"/>
      <c r="G233" s="862"/>
      <c r="H233" s="863"/>
    </row>
    <row r="234" spans="1:8">
      <c r="A234" s="858"/>
      <c r="B234" s="858"/>
      <c r="C234" s="859"/>
      <c r="D234" s="859"/>
      <c r="E234" s="859"/>
      <c r="F234" s="859"/>
      <c r="G234" s="864"/>
      <c r="H234" s="865"/>
    </row>
    <row r="235" spans="1:8">
      <c r="A235" s="858"/>
      <c r="B235" s="858"/>
      <c r="C235" s="858" t="s">
        <v>10</v>
      </c>
      <c r="D235" s="858"/>
      <c r="E235" s="858"/>
      <c r="F235" s="858"/>
      <c r="G235" s="858"/>
      <c r="H235" s="858"/>
    </row>
    <row r="236" spans="1:8" ht="45.6" customHeight="1">
      <c r="A236" s="851" t="str">
        <f>+A217</f>
        <v>MANTENER Y MEJORAR ESPACIOS RECREATIVOS DE LA ZONA URBANA DEL MUNICIPIO DE CAUCASIA</v>
      </c>
      <c r="B236" s="851"/>
      <c r="C236" s="851"/>
      <c r="D236" s="851"/>
      <c r="E236" s="851"/>
      <c r="F236" s="851"/>
      <c r="G236" s="851"/>
      <c r="H236" s="851"/>
    </row>
    <row r="237" spans="1:8" ht="14.45" customHeight="1">
      <c r="A237" s="851" t="s">
        <v>396</v>
      </c>
      <c r="B237" s="851"/>
      <c r="C237" s="851"/>
      <c r="D237" s="851"/>
      <c r="E237" s="851"/>
      <c r="F237" s="851"/>
      <c r="G237" s="851"/>
      <c r="H237" s="851"/>
    </row>
    <row r="238" spans="1:8">
      <c r="A238" s="465"/>
      <c r="B238" s="851"/>
      <c r="C238" s="851"/>
      <c r="D238" s="851"/>
      <c r="E238" s="851"/>
      <c r="F238" s="851"/>
      <c r="G238" s="851"/>
      <c r="H238" s="851"/>
    </row>
    <row r="239" spans="1:8" ht="14.45" customHeight="1">
      <c r="A239" s="563" t="s">
        <v>397</v>
      </c>
      <c r="B239" s="563">
        <f>+'[91]PPTO OFICIAL'!A32</f>
        <v>5</v>
      </c>
      <c r="C239" s="852" t="str">
        <f>+'[91]PPTO OFICIAL'!B32</f>
        <v xml:space="preserve">CASETA DE VENTAS </v>
      </c>
      <c r="D239" s="853"/>
      <c r="E239" s="853"/>
      <c r="F239" s="854"/>
      <c r="G239" s="467"/>
      <c r="H239" s="467"/>
    </row>
    <row r="240" spans="1:8" ht="49.9" customHeight="1">
      <c r="A240" s="563" t="s">
        <v>1</v>
      </c>
      <c r="B240" s="563">
        <f>+'[91]PPTO OFICIAL'!A33</f>
        <v>5.0999999999999996</v>
      </c>
      <c r="C240" s="855" t="str">
        <f>+'[91]PPTO OFICIAL'!B33</f>
        <v xml:space="preserve">Suministro y colocación de concreto de 2500 psi para Solado </v>
      </c>
      <c r="D240" s="856"/>
      <c r="E240" s="856"/>
      <c r="F240" s="857"/>
      <c r="G240" s="563" t="s">
        <v>35</v>
      </c>
      <c r="H240" s="563" t="str">
        <f>+'[91]PPTO OFICIAL'!C33</f>
        <v>M2</v>
      </c>
    </row>
    <row r="241" spans="1:8" ht="45">
      <c r="A241" s="563" t="s">
        <v>2</v>
      </c>
      <c r="B241" s="852" t="s">
        <v>398</v>
      </c>
      <c r="C241" s="853"/>
      <c r="D241" s="854"/>
      <c r="E241" s="563" t="s">
        <v>399</v>
      </c>
      <c r="F241" s="563" t="s">
        <v>400</v>
      </c>
      <c r="G241" s="563" t="s">
        <v>401</v>
      </c>
      <c r="H241" s="563" t="s">
        <v>209</v>
      </c>
    </row>
    <row r="242" spans="1:8">
      <c r="A242" s="563"/>
      <c r="B242" s="554" t="s">
        <v>410</v>
      </c>
      <c r="C242" s="563" t="s">
        <v>411</v>
      </c>
      <c r="D242" s="563" t="s">
        <v>479</v>
      </c>
      <c r="E242" s="563"/>
      <c r="F242" s="563"/>
      <c r="G242" s="563"/>
      <c r="H242" s="563"/>
    </row>
    <row r="243" spans="1:8">
      <c r="A243" s="469" t="s">
        <v>484</v>
      </c>
      <c r="B243" s="469">
        <v>0.8</v>
      </c>
      <c r="C243" s="469">
        <v>0.8</v>
      </c>
      <c r="D243" s="469" t="s">
        <v>405</v>
      </c>
      <c r="E243" s="469">
        <f>+B243*C243</f>
        <v>0.64000000000000012</v>
      </c>
      <c r="F243" s="482">
        <v>9</v>
      </c>
      <c r="G243" s="483" t="str">
        <f>+H240</f>
        <v>M2</v>
      </c>
      <c r="H243" s="563">
        <f>+E243*F243</f>
        <v>5.7600000000000016</v>
      </c>
    </row>
    <row r="244" spans="1:8" ht="25.5">
      <c r="A244" s="468" t="s">
        <v>485</v>
      </c>
      <c r="B244" s="469">
        <f>+(5-0.3*3)*6</f>
        <v>24.599999999999998</v>
      </c>
      <c r="C244" s="469">
        <v>0.3</v>
      </c>
      <c r="D244" s="469" t="s">
        <v>405</v>
      </c>
      <c r="E244" s="469">
        <f>+B244*C244</f>
        <v>7.379999999999999</v>
      </c>
      <c r="F244" s="482">
        <v>6</v>
      </c>
      <c r="G244" s="483" t="str">
        <f>+H240</f>
        <v>M2</v>
      </c>
      <c r="H244" s="563">
        <f>+E244*F244</f>
        <v>44.279999999999994</v>
      </c>
    </row>
    <row r="245" spans="1:8" ht="18.600000000000001" customHeight="1">
      <c r="A245" s="852" t="s">
        <v>406</v>
      </c>
      <c r="B245" s="853"/>
      <c r="C245" s="853"/>
      <c r="D245" s="853"/>
      <c r="E245" s="853"/>
      <c r="F245" s="853"/>
      <c r="G245" s="854"/>
      <c r="H245" s="536">
        <f>+ROUND(SUM(H243:H244),2)</f>
        <v>50.04</v>
      </c>
    </row>
    <row r="246" spans="1:8" ht="42.6" customHeight="1">
      <c r="A246" s="470" t="s">
        <v>407</v>
      </c>
      <c r="B246" s="852" t="s">
        <v>74</v>
      </c>
      <c r="C246" s="853"/>
      <c r="D246" s="853"/>
      <c r="E246" s="853"/>
      <c r="F246" s="853"/>
      <c r="G246" s="853"/>
      <c r="H246" s="854"/>
    </row>
    <row r="247" spans="1:8">
      <c r="A247" s="473"/>
      <c r="B247" s="473"/>
      <c r="C247" s="473"/>
      <c r="D247" s="473"/>
      <c r="E247" s="473"/>
      <c r="F247" s="473"/>
      <c r="G247" s="473"/>
      <c r="H247" s="473"/>
    </row>
    <row r="248" spans="1:8">
      <c r="A248" s="473"/>
      <c r="B248" s="473"/>
      <c r="C248" s="473"/>
      <c r="D248" s="473"/>
      <c r="E248" s="473"/>
      <c r="F248" s="473"/>
      <c r="G248" s="473"/>
      <c r="H248" s="473"/>
    </row>
    <row r="249" spans="1:8">
      <c r="A249" s="473"/>
      <c r="B249" s="473"/>
      <c r="C249" s="473"/>
      <c r="D249" s="473"/>
      <c r="E249" s="473"/>
      <c r="F249" s="473"/>
      <c r="G249" s="473"/>
      <c r="H249" s="473"/>
    </row>
    <row r="250" spans="1:8">
      <c r="A250" s="473"/>
      <c r="B250" s="473"/>
      <c r="C250" s="473"/>
      <c r="D250" s="473"/>
      <c r="E250" s="473"/>
      <c r="F250" s="473"/>
      <c r="G250" s="473"/>
      <c r="H250" s="473"/>
    </row>
    <row r="251" spans="1:8">
      <c r="A251" s="473"/>
      <c r="B251" s="473"/>
      <c r="C251" s="473"/>
      <c r="D251" s="473"/>
      <c r="E251" s="473"/>
      <c r="F251" s="473"/>
      <c r="G251" s="473"/>
      <c r="H251" s="473"/>
    </row>
    <row r="252" spans="1:8" ht="14.45" customHeight="1">
      <c r="A252" s="858"/>
      <c r="B252" s="858"/>
      <c r="C252" s="859" t="s">
        <v>393</v>
      </c>
      <c r="D252" s="859"/>
      <c r="E252" s="859"/>
      <c r="F252" s="859"/>
      <c r="G252" s="860" t="s">
        <v>394</v>
      </c>
      <c r="H252" s="861"/>
    </row>
    <row r="253" spans="1:8">
      <c r="A253" s="858"/>
      <c r="B253" s="858"/>
      <c r="C253" s="859"/>
      <c r="D253" s="859"/>
      <c r="E253" s="859"/>
      <c r="F253" s="859"/>
      <c r="G253" s="862"/>
      <c r="H253" s="863"/>
    </row>
    <row r="254" spans="1:8">
      <c r="A254" s="858"/>
      <c r="B254" s="858"/>
      <c r="C254" s="859"/>
      <c r="D254" s="859"/>
      <c r="E254" s="859"/>
      <c r="F254" s="859"/>
      <c r="G254" s="864"/>
      <c r="H254" s="865"/>
    </row>
    <row r="255" spans="1:8">
      <c r="A255" s="858"/>
      <c r="B255" s="858"/>
      <c r="C255" s="858" t="s">
        <v>10</v>
      </c>
      <c r="D255" s="858"/>
      <c r="E255" s="858"/>
      <c r="F255" s="858"/>
      <c r="G255" s="858"/>
      <c r="H255" s="858"/>
    </row>
    <row r="256" spans="1:8" ht="45.6" customHeight="1">
      <c r="A256" s="851" t="str">
        <f>+A236</f>
        <v>MANTENER Y MEJORAR ESPACIOS RECREATIVOS DE LA ZONA URBANA DEL MUNICIPIO DE CAUCASIA</v>
      </c>
      <c r="B256" s="851"/>
      <c r="C256" s="851"/>
      <c r="D256" s="851"/>
      <c r="E256" s="851"/>
      <c r="F256" s="851"/>
      <c r="G256" s="851"/>
      <c r="H256" s="851"/>
    </row>
    <row r="257" spans="1:8" ht="14.45" customHeight="1">
      <c r="A257" s="851" t="s">
        <v>396</v>
      </c>
      <c r="B257" s="851"/>
      <c r="C257" s="851"/>
      <c r="D257" s="851"/>
      <c r="E257" s="851"/>
      <c r="F257" s="851"/>
      <c r="G257" s="851"/>
      <c r="H257" s="851"/>
    </row>
    <row r="258" spans="1:8">
      <c r="A258" s="465"/>
      <c r="B258" s="851"/>
      <c r="C258" s="851"/>
      <c r="D258" s="851"/>
      <c r="E258" s="851"/>
      <c r="F258" s="851"/>
      <c r="G258" s="851"/>
      <c r="H258" s="851"/>
    </row>
    <row r="259" spans="1:8" ht="14.45" customHeight="1">
      <c r="A259" s="563" t="s">
        <v>397</v>
      </c>
      <c r="B259" s="563">
        <f>+B239</f>
        <v>5</v>
      </c>
      <c r="C259" s="852" t="str">
        <f>+C239</f>
        <v xml:space="preserve">CASETA DE VENTAS </v>
      </c>
      <c r="D259" s="853"/>
      <c r="E259" s="853"/>
      <c r="F259" s="854"/>
      <c r="G259" s="467"/>
      <c r="H259" s="467"/>
    </row>
    <row r="260" spans="1:8" ht="49.9" customHeight="1">
      <c r="A260" s="563" t="s">
        <v>1</v>
      </c>
      <c r="B260" s="563">
        <f>+'[91]PPTO OFICIAL'!A34</f>
        <v>5.2</v>
      </c>
      <c r="C260" s="855" t="str">
        <f>+'[91]PPTO OFICIAL'!B34</f>
        <v xml:space="preserve">Suministro y colocación de concreto de 3000 psi para construcción zapatas </v>
      </c>
      <c r="D260" s="856"/>
      <c r="E260" s="856"/>
      <c r="F260" s="857"/>
      <c r="G260" s="563" t="s">
        <v>35</v>
      </c>
      <c r="H260" s="563" t="str">
        <f>+'[91]PPTO OFICIAL'!C34</f>
        <v>M3</v>
      </c>
    </row>
    <row r="261" spans="1:8" ht="45">
      <c r="A261" s="563" t="s">
        <v>2</v>
      </c>
      <c r="B261" s="852" t="s">
        <v>398</v>
      </c>
      <c r="C261" s="853"/>
      <c r="D261" s="854"/>
      <c r="E261" s="563" t="s">
        <v>399</v>
      </c>
      <c r="F261" s="563" t="s">
        <v>400</v>
      </c>
      <c r="G261" s="563" t="s">
        <v>401</v>
      </c>
      <c r="H261" s="563" t="s">
        <v>209</v>
      </c>
    </row>
    <row r="262" spans="1:8">
      <c r="A262" s="563"/>
      <c r="B262" s="554" t="s">
        <v>410</v>
      </c>
      <c r="C262" s="563" t="s">
        <v>411</v>
      </c>
      <c r="D262" s="563" t="s">
        <v>479</v>
      </c>
      <c r="E262" s="563"/>
      <c r="F262" s="563"/>
      <c r="G262" s="563"/>
      <c r="H262" s="563"/>
    </row>
    <row r="263" spans="1:8">
      <c r="A263" s="469" t="s">
        <v>484</v>
      </c>
      <c r="B263" s="469">
        <v>0.8</v>
      </c>
      <c r="C263" s="469">
        <v>0.8</v>
      </c>
      <c r="D263" s="469">
        <v>0.25</v>
      </c>
      <c r="E263" s="469">
        <f>+B263*C263*D263</f>
        <v>0.16000000000000003</v>
      </c>
      <c r="F263" s="469">
        <v>9</v>
      </c>
      <c r="G263" s="469" t="str">
        <f>+H260</f>
        <v>M3</v>
      </c>
      <c r="H263" s="563">
        <f>+E263*F263</f>
        <v>1.4400000000000004</v>
      </c>
    </row>
    <row r="264" spans="1:8">
      <c r="A264" s="469" t="s">
        <v>486</v>
      </c>
      <c r="B264" s="469">
        <v>0.3</v>
      </c>
      <c r="C264" s="469">
        <v>0.3</v>
      </c>
      <c r="D264" s="469">
        <f>0.8-D263-0.25</f>
        <v>0.30000000000000004</v>
      </c>
      <c r="E264" s="469">
        <f>+B264*C264*D264</f>
        <v>2.7000000000000003E-2</v>
      </c>
      <c r="F264" s="469">
        <v>9</v>
      </c>
      <c r="G264" s="469" t="str">
        <f>+H260</f>
        <v>M3</v>
      </c>
      <c r="H264" s="563">
        <f>+E264*F264</f>
        <v>0.24300000000000002</v>
      </c>
    </row>
    <row r="265" spans="1:8">
      <c r="A265" s="557"/>
      <c r="B265" s="482"/>
      <c r="C265" s="482"/>
      <c r="D265" s="482"/>
      <c r="E265" s="482"/>
      <c r="F265" s="482"/>
      <c r="G265" s="483"/>
      <c r="H265" s="563"/>
    </row>
    <row r="266" spans="1:8" ht="18.600000000000001" customHeight="1">
      <c r="A266" s="852" t="s">
        <v>406</v>
      </c>
      <c r="B266" s="853"/>
      <c r="C266" s="853"/>
      <c r="D266" s="853"/>
      <c r="E266" s="853"/>
      <c r="F266" s="853"/>
      <c r="G266" s="854"/>
      <c r="H266" s="536">
        <f>+ROUND(SUM(H263:H263),2)</f>
        <v>1.44</v>
      </c>
    </row>
    <row r="267" spans="1:8" ht="42.6" customHeight="1">
      <c r="A267" s="470" t="s">
        <v>407</v>
      </c>
      <c r="B267" s="852" t="s">
        <v>74</v>
      </c>
      <c r="C267" s="853"/>
      <c r="D267" s="853"/>
      <c r="E267" s="853"/>
      <c r="F267" s="853"/>
      <c r="G267" s="853"/>
      <c r="H267" s="854"/>
    </row>
    <row r="268" spans="1:8">
      <c r="A268" s="473"/>
      <c r="B268" s="473"/>
      <c r="C268" s="473"/>
      <c r="D268" s="473"/>
      <c r="E268" s="473"/>
      <c r="F268" s="473"/>
      <c r="G268" s="473"/>
      <c r="H268" s="473"/>
    </row>
    <row r="269" spans="1:8">
      <c r="A269" s="473"/>
      <c r="B269" s="473"/>
      <c r="C269" s="473"/>
      <c r="D269" s="473"/>
      <c r="E269" s="473"/>
      <c r="F269" s="473"/>
      <c r="G269" s="473"/>
      <c r="H269" s="473"/>
    </row>
    <row r="270" spans="1:8">
      <c r="A270" s="473"/>
      <c r="B270" s="473"/>
      <c r="C270" s="473"/>
      <c r="D270" s="473"/>
      <c r="E270" s="473"/>
      <c r="F270" s="473"/>
      <c r="G270" s="473"/>
      <c r="H270" s="473"/>
    </row>
    <row r="271" spans="1:8">
      <c r="A271" s="473"/>
      <c r="B271" s="473"/>
      <c r="C271" s="473"/>
      <c r="D271" s="473"/>
      <c r="E271" s="473"/>
      <c r="F271" s="473"/>
      <c r="G271" s="473"/>
      <c r="H271" s="473"/>
    </row>
    <row r="272" spans="1:8" ht="14.45" customHeight="1">
      <c r="A272" s="858"/>
      <c r="B272" s="858"/>
      <c r="C272" s="859" t="s">
        <v>393</v>
      </c>
      <c r="D272" s="859"/>
      <c r="E272" s="859"/>
      <c r="F272" s="859"/>
      <c r="G272" s="860" t="s">
        <v>394</v>
      </c>
      <c r="H272" s="861"/>
    </row>
    <row r="273" spans="1:8">
      <c r="A273" s="858"/>
      <c r="B273" s="858"/>
      <c r="C273" s="859"/>
      <c r="D273" s="859"/>
      <c r="E273" s="859"/>
      <c r="F273" s="859"/>
      <c r="G273" s="862"/>
      <c r="H273" s="863"/>
    </row>
    <row r="274" spans="1:8">
      <c r="A274" s="858"/>
      <c r="B274" s="858"/>
      <c r="C274" s="859"/>
      <c r="D274" s="859"/>
      <c r="E274" s="859"/>
      <c r="F274" s="859"/>
      <c r="G274" s="864"/>
      <c r="H274" s="865"/>
    </row>
    <row r="275" spans="1:8">
      <c r="A275" s="858"/>
      <c r="B275" s="858"/>
      <c r="C275" s="858" t="s">
        <v>10</v>
      </c>
      <c r="D275" s="858"/>
      <c r="E275" s="858"/>
      <c r="F275" s="858"/>
      <c r="G275" s="858"/>
      <c r="H275" s="858"/>
    </row>
    <row r="276" spans="1:8" ht="45.6" customHeight="1">
      <c r="A276" s="851" t="str">
        <f>+A256</f>
        <v>MANTENER Y MEJORAR ESPACIOS RECREATIVOS DE LA ZONA URBANA DEL MUNICIPIO DE CAUCASIA</v>
      </c>
      <c r="B276" s="851"/>
      <c r="C276" s="851"/>
      <c r="D276" s="851"/>
      <c r="E276" s="851"/>
      <c r="F276" s="851"/>
      <c r="G276" s="851"/>
      <c r="H276" s="851"/>
    </row>
    <row r="277" spans="1:8" ht="14.45" customHeight="1">
      <c r="A277" s="851" t="s">
        <v>396</v>
      </c>
      <c r="B277" s="851"/>
      <c r="C277" s="851"/>
      <c r="D277" s="851"/>
      <c r="E277" s="851"/>
      <c r="F277" s="851"/>
      <c r="G277" s="851"/>
      <c r="H277" s="851"/>
    </row>
    <row r="278" spans="1:8">
      <c r="A278" s="465"/>
      <c r="B278" s="851"/>
      <c r="C278" s="851"/>
      <c r="D278" s="851"/>
      <c r="E278" s="851"/>
      <c r="F278" s="851"/>
      <c r="G278" s="851"/>
      <c r="H278" s="851"/>
    </row>
    <row r="279" spans="1:8" ht="14.45" customHeight="1">
      <c r="A279" s="563" t="s">
        <v>397</v>
      </c>
      <c r="B279" s="563">
        <f>+B259</f>
        <v>5</v>
      </c>
      <c r="C279" s="852" t="str">
        <f>+C259</f>
        <v xml:space="preserve">CASETA DE VENTAS </v>
      </c>
      <c r="D279" s="853"/>
      <c r="E279" s="853"/>
      <c r="F279" s="854"/>
      <c r="G279" s="467"/>
      <c r="H279" s="467"/>
    </row>
    <row r="280" spans="1:8" ht="49.9" customHeight="1">
      <c r="A280" s="563" t="s">
        <v>1</v>
      </c>
      <c r="B280" s="563">
        <f>+'[91]PPTO OFICIAL'!A35</f>
        <v>5.3</v>
      </c>
      <c r="C280" s="855" t="str">
        <f>+'[91]PPTO OFICIAL'!B35</f>
        <v xml:space="preserve">Suministro y colocación de concreto de de 3000 psi para construcción de viga de amarre </v>
      </c>
      <c r="D280" s="856"/>
      <c r="E280" s="856"/>
      <c r="F280" s="857"/>
      <c r="G280" s="563" t="s">
        <v>35</v>
      </c>
      <c r="H280" s="563" t="str">
        <f>+'[91]PPTO OFICIAL'!C35</f>
        <v>M3</v>
      </c>
    </row>
    <row r="281" spans="1:8" ht="45">
      <c r="A281" s="563" t="s">
        <v>2</v>
      </c>
      <c r="B281" s="852" t="s">
        <v>398</v>
      </c>
      <c r="C281" s="853"/>
      <c r="D281" s="854"/>
      <c r="E281" s="563" t="s">
        <v>399</v>
      </c>
      <c r="F281" s="563" t="s">
        <v>400</v>
      </c>
      <c r="G281" s="563" t="s">
        <v>401</v>
      </c>
      <c r="H281" s="563" t="s">
        <v>209</v>
      </c>
    </row>
    <row r="282" spans="1:8">
      <c r="A282" s="563"/>
      <c r="B282" s="554" t="s">
        <v>410</v>
      </c>
      <c r="C282" s="563" t="s">
        <v>411</v>
      </c>
      <c r="D282" s="563" t="s">
        <v>479</v>
      </c>
      <c r="E282" s="563"/>
      <c r="F282" s="563"/>
      <c r="G282" s="563"/>
      <c r="H282" s="563"/>
    </row>
    <row r="283" spans="1:8">
      <c r="A283" s="469" t="s">
        <v>487</v>
      </c>
      <c r="B283" s="469">
        <f>+(5-0.3*3)</f>
        <v>4.0999999999999996</v>
      </c>
      <c r="C283" s="469">
        <v>0.25</v>
      </c>
      <c r="D283" s="469">
        <v>0.25</v>
      </c>
      <c r="E283" s="469">
        <f>+B283*C283*D283</f>
        <v>0.25624999999999998</v>
      </c>
      <c r="F283" s="469">
        <v>6</v>
      </c>
      <c r="G283" s="469" t="str">
        <f>+H280</f>
        <v>M3</v>
      </c>
      <c r="H283" s="563">
        <f>+E283*F283</f>
        <v>1.5374999999999999</v>
      </c>
    </row>
    <row r="284" spans="1:8">
      <c r="A284" s="469"/>
      <c r="B284" s="469"/>
      <c r="C284" s="469"/>
      <c r="D284" s="469"/>
      <c r="E284" s="469"/>
      <c r="F284" s="469"/>
      <c r="G284" s="469"/>
      <c r="H284" s="563"/>
    </row>
    <row r="285" spans="1:8">
      <c r="A285" s="557"/>
      <c r="B285" s="482"/>
      <c r="C285" s="482"/>
      <c r="D285" s="482"/>
      <c r="E285" s="482"/>
      <c r="F285" s="482"/>
      <c r="G285" s="483"/>
      <c r="H285" s="563"/>
    </row>
    <row r="286" spans="1:8" ht="18.600000000000001" customHeight="1">
      <c r="A286" s="852" t="s">
        <v>406</v>
      </c>
      <c r="B286" s="853"/>
      <c r="C286" s="853"/>
      <c r="D286" s="853"/>
      <c r="E286" s="853"/>
      <c r="F286" s="853"/>
      <c r="G286" s="854"/>
      <c r="H286" s="536">
        <f>+ROUND(SUM(H283:H283),2)</f>
        <v>1.54</v>
      </c>
    </row>
    <row r="287" spans="1:8" ht="42.6" customHeight="1">
      <c r="A287" s="470" t="s">
        <v>407</v>
      </c>
      <c r="B287" s="852" t="s">
        <v>74</v>
      </c>
      <c r="C287" s="853"/>
      <c r="D287" s="853"/>
      <c r="E287" s="853"/>
      <c r="F287" s="853"/>
      <c r="G287" s="853"/>
      <c r="H287" s="854"/>
    </row>
    <row r="288" spans="1:8">
      <c r="A288" s="473"/>
      <c r="B288" s="473"/>
      <c r="C288" s="473"/>
      <c r="D288" s="473"/>
      <c r="E288" s="473"/>
      <c r="F288" s="473"/>
      <c r="G288" s="473"/>
      <c r="H288" s="473"/>
    </row>
    <row r="289" spans="1:8">
      <c r="A289" s="473"/>
      <c r="B289" s="473"/>
      <c r="C289" s="473"/>
      <c r="D289" s="473"/>
      <c r="E289" s="473"/>
      <c r="F289" s="473"/>
      <c r="G289" s="473"/>
      <c r="H289" s="473"/>
    </row>
    <row r="290" spans="1:8">
      <c r="A290" s="473"/>
      <c r="B290" s="473"/>
      <c r="C290" s="473"/>
      <c r="D290" s="473"/>
      <c r="E290" s="473"/>
      <c r="F290" s="473"/>
      <c r="G290" s="473"/>
      <c r="H290" s="473"/>
    </row>
    <row r="291" spans="1:8">
      <c r="A291" s="473"/>
      <c r="B291" s="473"/>
      <c r="C291" s="473"/>
      <c r="D291" s="473"/>
      <c r="E291" s="473"/>
      <c r="F291" s="473"/>
      <c r="G291" s="473"/>
      <c r="H291" s="473"/>
    </row>
    <row r="292" spans="1:8">
      <c r="A292" s="858"/>
      <c r="B292" s="858"/>
      <c r="C292" s="859" t="s">
        <v>393</v>
      </c>
      <c r="D292" s="859"/>
      <c r="E292" s="859"/>
      <c r="F292" s="859"/>
      <c r="G292" s="860" t="s">
        <v>394</v>
      </c>
      <c r="H292" s="861"/>
    </row>
    <row r="293" spans="1:8">
      <c r="A293" s="858"/>
      <c r="B293" s="858"/>
      <c r="C293" s="859"/>
      <c r="D293" s="859"/>
      <c r="E293" s="859"/>
      <c r="F293" s="859"/>
      <c r="G293" s="862"/>
      <c r="H293" s="863"/>
    </row>
    <row r="294" spans="1:8">
      <c r="A294" s="858"/>
      <c r="B294" s="858"/>
      <c r="C294" s="859"/>
      <c r="D294" s="859"/>
      <c r="E294" s="859"/>
      <c r="F294" s="859"/>
      <c r="G294" s="864"/>
      <c r="H294" s="865"/>
    </row>
    <row r="295" spans="1:8">
      <c r="A295" s="858"/>
      <c r="B295" s="858"/>
      <c r="C295" s="858" t="s">
        <v>10</v>
      </c>
      <c r="D295" s="858"/>
      <c r="E295" s="858"/>
      <c r="F295" s="858"/>
      <c r="G295" s="858"/>
      <c r="H295" s="858"/>
    </row>
    <row r="296" spans="1:8">
      <c r="A296" s="851" t="str">
        <f>+A276</f>
        <v>MANTENER Y MEJORAR ESPACIOS RECREATIVOS DE LA ZONA URBANA DEL MUNICIPIO DE CAUCASIA</v>
      </c>
      <c r="B296" s="851"/>
      <c r="C296" s="851"/>
      <c r="D296" s="851"/>
      <c r="E296" s="851"/>
      <c r="F296" s="851"/>
      <c r="G296" s="851"/>
      <c r="H296" s="851"/>
    </row>
    <row r="297" spans="1:8">
      <c r="A297" s="851" t="s">
        <v>396</v>
      </c>
      <c r="B297" s="851"/>
      <c r="C297" s="851"/>
      <c r="D297" s="851"/>
      <c r="E297" s="851"/>
      <c r="F297" s="851"/>
      <c r="G297" s="851"/>
      <c r="H297" s="851"/>
    </row>
    <row r="298" spans="1:8">
      <c r="A298" s="465"/>
      <c r="B298" s="851"/>
      <c r="C298" s="851"/>
      <c r="D298" s="851"/>
      <c r="E298" s="851"/>
      <c r="F298" s="851"/>
      <c r="G298" s="851"/>
      <c r="H298" s="851"/>
    </row>
    <row r="299" spans="1:8">
      <c r="A299" s="563" t="s">
        <v>397</v>
      </c>
      <c r="B299" s="563">
        <f>+B279</f>
        <v>5</v>
      </c>
      <c r="C299" s="852" t="str">
        <f>+C279</f>
        <v xml:space="preserve">CASETA DE VENTAS </v>
      </c>
      <c r="D299" s="853"/>
      <c r="E299" s="853"/>
      <c r="F299" s="854"/>
      <c r="G299" s="467"/>
      <c r="H299" s="467"/>
    </row>
    <row r="300" spans="1:8">
      <c r="A300" s="563" t="s">
        <v>1</v>
      </c>
      <c r="B300" s="563">
        <f>+'[91]PPTO OFICIAL'!A36</f>
        <v>5.4</v>
      </c>
      <c r="C300" s="855" t="str">
        <f>+'[91]PPTO OFICIAL'!B36</f>
        <v xml:space="preserve">Suministro y colocación de concreto de 3000 psi para construcción de columnas </v>
      </c>
      <c r="D300" s="856"/>
      <c r="E300" s="856"/>
      <c r="F300" s="857"/>
      <c r="G300" s="563" t="s">
        <v>35</v>
      </c>
      <c r="H300" s="563" t="str">
        <f>+'[91]PPTO OFICIAL'!C36</f>
        <v>M3</v>
      </c>
    </row>
    <row r="301" spans="1:8" ht="45">
      <c r="A301" s="563" t="s">
        <v>2</v>
      </c>
      <c r="B301" s="852" t="s">
        <v>398</v>
      </c>
      <c r="C301" s="853"/>
      <c r="D301" s="854"/>
      <c r="E301" s="563" t="s">
        <v>399</v>
      </c>
      <c r="F301" s="563" t="s">
        <v>400</v>
      </c>
      <c r="G301" s="563" t="s">
        <v>401</v>
      </c>
      <c r="H301" s="563" t="s">
        <v>209</v>
      </c>
    </row>
    <row r="302" spans="1:8">
      <c r="A302" s="563"/>
      <c r="B302" s="554" t="s">
        <v>410</v>
      </c>
      <c r="C302" s="563" t="s">
        <v>411</v>
      </c>
      <c r="D302" s="563" t="s">
        <v>479</v>
      </c>
      <c r="E302" s="563"/>
      <c r="F302" s="563"/>
      <c r="G302" s="563"/>
      <c r="H302" s="563"/>
    </row>
    <row r="303" spans="1:8">
      <c r="A303" s="469" t="s">
        <v>496</v>
      </c>
      <c r="B303" s="469">
        <v>2.9</v>
      </c>
      <c r="C303" s="469">
        <v>0.2</v>
      </c>
      <c r="D303" s="469">
        <v>0.2</v>
      </c>
      <c r="E303" s="469">
        <f>+B303*C303*D303</f>
        <v>0.11599999999999999</v>
      </c>
      <c r="F303" s="469">
        <v>9</v>
      </c>
      <c r="G303" s="469" t="str">
        <f>+H300</f>
        <v>M3</v>
      </c>
      <c r="H303" s="563">
        <f>+E303*F303</f>
        <v>1.044</v>
      </c>
    </row>
    <row r="304" spans="1:8" ht="43.15" customHeight="1">
      <c r="A304" s="557"/>
      <c r="B304" s="482"/>
      <c r="C304" s="482"/>
      <c r="D304" s="482"/>
      <c r="E304" s="482"/>
      <c r="F304" s="482"/>
      <c r="G304" s="483"/>
      <c r="H304" s="563"/>
    </row>
    <row r="305" spans="1:8">
      <c r="A305" s="852" t="s">
        <v>406</v>
      </c>
      <c r="B305" s="853"/>
      <c r="C305" s="853"/>
      <c r="D305" s="853"/>
      <c r="E305" s="853"/>
      <c r="F305" s="853"/>
      <c r="G305" s="854"/>
      <c r="H305" s="536">
        <f>+ROUND(SUM(H303:H303),2)</f>
        <v>1.04</v>
      </c>
    </row>
    <row r="306" spans="1:8">
      <c r="A306" s="470" t="s">
        <v>407</v>
      </c>
      <c r="B306" s="852" t="s">
        <v>74</v>
      </c>
      <c r="C306" s="853"/>
      <c r="D306" s="853"/>
      <c r="E306" s="853"/>
      <c r="F306" s="853"/>
      <c r="G306" s="853"/>
      <c r="H306" s="854"/>
    </row>
    <row r="307" spans="1:8">
      <c r="A307" s="473"/>
      <c r="B307" s="473"/>
      <c r="C307" s="473"/>
      <c r="D307" s="473"/>
      <c r="E307" s="473"/>
      <c r="F307" s="473"/>
      <c r="G307" s="473"/>
      <c r="H307" s="473"/>
    </row>
    <row r="308" spans="1:8">
      <c r="A308" s="473"/>
      <c r="B308" s="473"/>
      <c r="C308" s="473"/>
      <c r="D308" s="473"/>
      <c r="E308" s="473"/>
      <c r="F308" s="473"/>
      <c r="G308" s="473"/>
      <c r="H308" s="473"/>
    </row>
    <row r="309" spans="1:8">
      <c r="A309" s="473"/>
      <c r="B309" s="473"/>
      <c r="C309" s="473"/>
      <c r="D309" s="473"/>
      <c r="E309" s="473"/>
      <c r="F309" s="473"/>
      <c r="G309" s="473"/>
      <c r="H309" s="473"/>
    </row>
    <row r="310" spans="1:8">
      <c r="A310" s="473"/>
      <c r="B310" s="473"/>
      <c r="C310" s="473"/>
      <c r="D310" s="473"/>
      <c r="E310" s="473"/>
      <c r="F310" s="473"/>
      <c r="G310" s="473"/>
      <c r="H310" s="473"/>
    </row>
    <row r="311" spans="1:8">
      <c r="A311" s="858"/>
      <c r="B311" s="858"/>
      <c r="C311" s="859" t="s">
        <v>393</v>
      </c>
      <c r="D311" s="859"/>
      <c r="E311" s="859"/>
      <c r="F311" s="859"/>
      <c r="G311" s="860" t="s">
        <v>394</v>
      </c>
      <c r="H311" s="861"/>
    </row>
    <row r="312" spans="1:8">
      <c r="A312" s="858"/>
      <c r="B312" s="858"/>
      <c r="C312" s="859"/>
      <c r="D312" s="859"/>
      <c r="E312" s="859"/>
      <c r="F312" s="859"/>
      <c r="G312" s="862"/>
      <c r="H312" s="863"/>
    </row>
    <row r="313" spans="1:8">
      <c r="A313" s="858"/>
      <c r="B313" s="858"/>
      <c r="C313" s="859"/>
      <c r="D313" s="859"/>
      <c r="E313" s="859"/>
      <c r="F313" s="859"/>
      <c r="G313" s="864"/>
      <c r="H313" s="865"/>
    </row>
    <row r="314" spans="1:8">
      <c r="A314" s="858"/>
      <c r="B314" s="858"/>
      <c r="C314" s="858" t="s">
        <v>10</v>
      </c>
      <c r="D314" s="858"/>
      <c r="E314" s="858"/>
      <c r="F314" s="858"/>
      <c r="G314" s="858"/>
      <c r="H314" s="858"/>
    </row>
    <row r="315" spans="1:8">
      <c r="A315" s="851" t="str">
        <f>+A296</f>
        <v>MANTENER Y MEJORAR ESPACIOS RECREATIVOS DE LA ZONA URBANA DEL MUNICIPIO DE CAUCASIA</v>
      </c>
      <c r="B315" s="851"/>
      <c r="C315" s="851"/>
      <c r="D315" s="851"/>
      <c r="E315" s="851"/>
      <c r="F315" s="851"/>
      <c r="G315" s="851"/>
      <c r="H315" s="851"/>
    </row>
    <row r="316" spans="1:8">
      <c r="A316" s="851" t="s">
        <v>396</v>
      </c>
      <c r="B316" s="851"/>
      <c r="C316" s="851"/>
      <c r="D316" s="851"/>
      <c r="E316" s="851"/>
      <c r="F316" s="851"/>
      <c r="G316" s="851"/>
      <c r="H316" s="851"/>
    </row>
    <row r="317" spans="1:8">
      <c r="A317" s="465"/>
      <c r="B317" s="851"/>
      <c r="C317" s="851"/>
      <c r="D317" s="851"/>
      <c r="E317" s="851"/>
      <c r="F317" s="851"/>
      <c r="G317" s="851"/>
      <c r="H317" s="851"/>
    </row>
    <row r="318" spans="1:8">
      <c r="A318" s="563" t="s">
        <v>397</v>
      </c>
      <c r="B318" s="563">
        <f>+B299</f>
        <v>5</v>
      </c>
      <c r="C318" s="852" t="str">
        <f>+'[91]PPTO OFICIAL'!B32</f>
        <v xml:space="preserve">CASETA DE VENTAS </v>
      </c>
      <c r="D318" s="853"/>
      <c r="E318" s="853"/>
      <c r="F318" s="854"/>
      <c r="G318" s="467"/>
      <c r="H318" s="467"/>
    </row>
    <row r="319" spans="1:8">
      <c r="A319" s="563" t="s">
        <v>1</v>
      </c>
      <c r="B319" s="563">
        <f>+'[91]PPTO OFICIAL'!A37</f>
        <v>5.5</v>
      </c>
      <c r="C319" s="855" t="str">
        <f>+'[91]PPTO OFICIAL'!B37</f>
        <v xml:space="preserve">Suministro, transporte y colocación de acero de refuerzo fy=60000psi para estructuras </v>
      </c>
      <c r="D319" s="856"/>
      <c r="E319" s="856"/>
      <c r="F319" s="857"/>
      <c r="G319" s="563" t="s">
        <v>35</v>
      </c>
      <c r="H319" s="563" t="str">
        <f>+'[91]PPTO OFICIAL'!C37</f>
        <v>KG</v>
      </c>
    </row>
    <row r="320" spans="1:8" ht="45">
      <c r="A320" s="563" t="s">
        <v>2</v>
      </c>
      <c r="B320" s="852" t="s">
        <v>398</v>
      </c>
      <c r="C320" s="853"/>
      <c r="D320" s="854"/>
      <c r="E320" s="563" t="s">
        <v>497</v>
      </c>
      <c r="F320" s="563" t="s">
        <v>498</v>
      </c>
      <c r="G320" s="563" t="s">
        <v>400</v>
      </c>
      <c r="H320" s="563" t="s">
        <v>209</v>
      </c>
    </row>
    <row r="321" spans="1:8" ht="30">
      <c r="A321" s="563"/>
      <c r="B321" s="554" t="s">
        <v>499</v>
      </c>
      <c r="C321" s="563" t="s">
        <v>500</v>
      </c>
      <c r="D321" s="563" t="s">
        <v>501</v>
      </c>
      <c r="E321" s="563" t="s">
        <v>480</v>
      </c>
      <c r="F321" s="563"/>
      <c r="G321" s="563"/>
      <c r="H321" s="563"/>
    </row>
    <row r="322" spans="1:8">
      <c r="A322" s="469" t="s">
        <v>484</v>
      </c>
      <c r="B322" s="469">
        <f>0.8-0.05*2</f>
        <v>0.70000000000000007</v>
      </c>
      <c r="C322" s="565">
        <v>0.5</v>
      </c>
      <c r="D322" s="566">
        <v>0.99399999999999999</v>
      </c>
      <c r="E322" s="469">
        <f>ROUNDUP(0.8/0.12,0)</f>
        <v>7</v>
      </c>
      <c r="F322" s="469">
        <f>+B322*D322*E322</f>
        <v>4.8706000000000005</v>
      </c>
      <c r="G322" s="469">
        <v>9</v>
      </c>
      <c r="H322" s="469">
        <f t="shared" ref="H322:H328" si="0">+G322*F322</f>
        <v>43.835400000000007</v>
      </c>
    </row>
    <row r="323" spans="1:8">
      <c r="A323" s="469" t="s">
        <v>486</v>
      </c>
      <c r="B323" s="469">
        <f>0.8-0.25-0.25+0.25</f>
        <v>0.55000000000000004</v>
      </c>
      <c r="C323" s="565">
        <v>0.5</v>
      </c>
      <c r="D323" s="566">
        <v>0.99399999999999999</v>
      </c>
      <c r="E323" s="469">
        <v>4</v>
      </c>
      <c r="F323" s="469">
        <f>+B323*D323*E323</f>
        <v>2.1868000000000003</v>
      </c>
      <c r="G323" s="469">
        <v>10</v>
      </c>
      <c r="H323" s="469">
        <f t="shared" si="0"/>
        <v>21.868000000000002</v>
      </c>
    </row>
    <row r="324" spans="1:8">
      <c r="A324" s="469" t="s">
        <v>502</v>
      </c>
      <c r="B324" s="469">
        <f>5-0.05*2</f>
        <v>4.9000000000000004</v>
      </c>
      <c r="C324" s="565">
        <v>0.5</v>
      </c>
      <c r="D324" s="566">
        <v>0.99399999999999999</v>
      </c>
      <c r="E324" s="469">
        <v>4</v>
      </c>
      <c r="F324" s="469">
        <f>+B324*D324*E324</f>
        <v>19.482400000000002</v>
      </c>
      <c r="G324" s="469">
        <v>6</v>
      </c>
      <c r="H324" s="469">
        <f t="shared" si="0"/>
        <v>116.89440000000002</v>
      </c>
    </row>
    <row r="325" spans="1:8">
      <c r="A325" s="469" t="s">
        <v>503</v>
      </c>
      <c r="B325" s="469">
        <f>+((0.25-0.025*2)*4+0.05*2)</f>
        <v>0.9</v>
      </c>
      <c r="C325" s="565">
        <v>0.375</v>
      </c>
      <c r="D325" s="566">
        <v>0.56000000000000005</v>
      </c>
      <c r="E325" s="469">
        <f>+ROUNDUP(B324/0.12,0)+1</f>
        <v>42</v>
      </c>
      <c r="F325" s="469">
        <f>+E325*D325*B325</f>
        <v>21.168000000000003</v>
      </c>
      <c r="G325" s="469">
        <f>+G324</f>
        <v>6</v>
      </c>
      <c r="H325" s="469">
        <f t="shared" si="0"/>
        <v>127.00800000000001</v>
      </c>
    </row>
    <row r="326" spans="1:8">
      <c r="A326" s="469" t="s">
        <v>504</v>
      </c>
      <c r="B326" s="469">
        <v>2.9</v>
      </c>
      <c r="C326" s="565">
        <v>0.5</v>
      </c>
      <c r="D326" s="566">
        <v>0.99399999999999999</v>
      </c>
      <c r="E326" s="469">
        <v>4</v>
      </c>
      <c r="F326" s="469">
        <f>+B326*D326*E326</f>
        <v>11.5304</v>
      </c>
      <c r="G326" s="469">
        <v>9</v>
      </c>
      <c r="H326" s="469">
        <f t="shared" si="0"/>
        <v>103.7736</v>
      </c>
    </row>
    <row r="327" spans="1:8">
      <c r="A327" s="469" t="s">
        <v>505</v>
      </c>
      <c r="B327" s="469">
        <f>+((0.2-0.025*2)*4+0.05*2)</f>
        <v>0.70000000000000007</v>
      </c>
      <c r="C327" s="565">
        <v>0.375</v>
      </c>
      <c r="D327" s="566">
        <v>0.56000000000000005</v>
      </c>
      <c r="E327" s="469">
        <f>+ROUNDUP(B326/0.12,0)+1</f>
        <v>26</v>
      </c>
      <c r="F327" s="469">
        <f>+B327*D327*E327</f>
        <v>10.192000000000002</v>
      </c>
      <c r="G327" s="469">
        <f>+G326</f>
        <v>9</v>
      </c>
      <c r="H327" s="469">
        <f t="shared" si="0"/>
        <v>91.728000000000023</v>
      </c>
    </row>
    <row r="328" spans="1:8" ht="57">
      <c r="A328" s="469" t="s">
        <v>506</v>
      </c>
      <c r="B328" s="469">
        <f>5*5</f>
        <v>25</v>
      </c>
      <c r="C328" s="469" t="s">
        <v>507</v>
      </c>
      <c r="D328" s="469">
        <v>4</v>
      </c>
      <c r="E328" s="469">
        <f>B328/(6*2.35)*1.2</f>
        <v>2.1276595744680851</v>
      </c>
      <c r="F328" s="469">
        <f>+D328*E328</f>
        <v>8.5106382978723403</v>
      </c>
      <c r="G328" s="469">
        <v>1</v>
      </c>
      <c r="H328" s="469">
        <f t="shared" si="0"/>
        <v>8.5106382978723403</v>
      </c>
    </row>
    <row r="329" spans="1:8">
      <c r="A329" s="557"/>
      <c r="B329" s="482"/>
      <c r="C329" s="482"/>
      <c r="D329" s="482"/>
      <c r="E329" s="482"/>
      <c r="F329" s="482"/>
      <c r="G329" s="483"/>
      <c r="H329" s="563"/>
    </row>
    <row r="330" spans="1:8">
      <c r="A330" s="557"/>
      <c r="B330" s="482"/>
      <c r="C330" s="482"/>
      <c r="D330" s="482"/>
      <c r="E330" s="482"/>
      <c r="F330" s="482"/>
      <c r="G330" s="483"/>
      <c r="H330" s="563"/>
    </row>
    <row r="331" spans="1:8">
      <c r="A331" s="852" t="s">
        <v>406</v>
      </c>
      <c r="B331" s="853"/>
      <c r="C331" s="853"/>
      <c r="D331" s="853"/>
      <c r="E331" s="853"/>
      <c r="F331" s="853"/>
      <c r="G331" s="854"/>
      <c r="H331" s="536">
        <f>+ROUND(SUM(H322:H328),2)</f>
        <v>513.62</v>
      </c>
    </row>
    <row r="332" spans="1:8">
      <c r="A332" s="470" t="s">
        <v>407</v>
      </c>
      <c r="B332" s="852" t="s">
        <v>74</v>
      </c>
      <c r="C332" s="853"/>
      <c r="D332" s="853"/>
      <c r="E332" s="853"/>
      <c r="F332" s="853"/>
      <c r="G332" s="853"/>
      <c r="H332" s="854"/>
    </row>
    <row r="333" spans="1:8">
      <c r="A333" s="473"/>
      <c r="B333" s="473"/>
      <c r="C333" s="473"/>
      <c r="D333" s="473"/>
      <c r="E333" s="473"/>
      <c r="F333" s="473"/>
      <c r="G333" s="473"/>
      <c r="H333" s="473"/>
    </row>
    <row r="334" spans="1:8">
      <c r="A334" s="473"/>
      <c r="B334" s="473"/>
      <c r="C334" s="473"/>
      <c r="D334" s="473"/>
      <c r="E334" s="473"/>
      <c r="F334" s="473"/>
      <c r="G334" s="473"/>
      <c r="H334" s="473"/>
    </row>
    <row r="335" spans="1:8">
      <c r="A335" s="473"/>
      <c r="B335" s="473"/>
      <c r="C335" s="473"/>
      <c r="D335" s="473"/>
      <c r="E335" s="473"/>
      <c r="F335" s="473"/>
      <c r="G335" s="473"/>
      <c r="H335" s="473"/>
    </row>
    <row r="336" spans="1:8">
      <c r="A336" s="473"/>
      <c r="B336" s="473"/>
      <c r="C336" s="473"/>
      <c r="D336" s="473"/>
      <c r="E336" s="473"/>
      <c r="F336" s="473"/>
      <c r="G336" s="473"/>
      <c r="H336" s="473"/>
    </row>
    <row r="337" spans="1:8">
      <c r="A337" s="858"/>
      <c r="B337" s="858"/>
      <c r="C337" s="859" t="s">
        <v>393</v>
      </c>
      <c r="D337" s="859"/>
      <c r="E337" s="859"/>
      <c r="F337" s="859"/>
      <c r="G337" s="860" t="s">
        <v>394</v>
      </c>
      <c r="H337" s="861"/>
    </row>
    <row r="338" spans="1:8">
      <c r="A338" s="858"/>
      <c r="B338" s="858"/>
      <c r="C338" s="859"/>
      <c r="D338" s="859"/>
      <c r="E338" s="859"/>
      <c r="F338" s="859"/>
      <c r="G338" s="862"/>
      <c r="H338" s="863"/>
    </row>
    <row r="339" spans="1:8">
      <c r="A339" s="858"/>
      <c r="B339" s="858"/>
      <c r="C339" s="859"/>
      <c r="D339" s="859"/>
      <c r="E339" s="859"/>
      <c r="F339" s="859"/>
      <c r="G339" s="864"/>
      <c r="H339" s="865"/>
    </row>
    <row r="340" spans="1:8">
      <c r="A340" s="858"/>
      <c r="B340" s="858"/>
      <c r="C340" s="858" t="s">
        <v>10</v>
      </c>
      <c r="D340" s="858"/>
      <c r="E340" s="858"/>
      <c r="F340" s="858"/>
      <c r="G340" s="858"/>
      <c r="H340" s="858"/>
    </row>
    <row r="341" spans="1:8">
      <c r="A341" s="851" t="str">
        <f>+A315</f>
        <v>MANTENER Y MEJORAR ESPACIOS RECREATIVOS DE LA ZONA URBANA DEL MUNICIPIO DE CAUCASIA</v>
      </c>
      <c r="B341" s="851"/>
      <c r="C341" s="851"/>
      <c r="D341" s="851"/>
      <c r="E341" s="851"/>
      <c r="F341" s="851"/>
      <c r="G341" s="851"/>
      <c r="H341" s="851"/>
    </row>
    <row r="342" spans="1:8">
      <c r="A342" s="851" t="s">
        <v>396</v>
      </c>
      <c r="B342" s="851"/>
      <c r="C342" s="851"/>
      <c r="D342" s="851"/>
      <c r="E342" s="851"/>
      <c r="F342" s="851"/>
      <c r="G342" s="851"/>
      <c r="H342" s="851"/>
    </row>
    <row r="343" spans="1:8">
      <c r="A343" s="465"/>
      <c r="B343" s="851"/>
      <c r="C343" s="851"/>
      <c r="D343" s="851"/>
      <c r="E343" s="851"/>
      <c r="F343" s="851"/>
      <c r="G343" s="851"/>
      <c r="H343" s="851"/>
    </row>
    <row r="344" spans="1:8">
      <c r="A344" s="563" t="s">
        <v>397</v>
      </c>
      <c r="B344" s="563">
        <f>+B318</f>
        <v>5</v>
      </c>
      <c r="C344" s="852" t="str">
        <f>+C318</f>
        <v xml:space="preserve">CASETA DE VENTAS </v>
      </c>
      <c r="D344" s="853"/>
      <c r="E344" s="853"/>
      <c r="F344" s="854"/>
      <c r="G344" s="467"/>
      <c r="H344" s="467"/>
    </row>
    <row r="345" spans="1:8">
      <c r="A345" s="563" t="s">
        <v>1</v>
      </c>
      <c r="B345" s="563">
        <f>+'[91]PPTO OFICIAL'!A38</f>
        <v>5.6</v>
      </c>
      <c r="C345" s="855" t="str">
        <f>+'[91]PPTO OFICIAL'!B38</f>
        <v xml:space="preserve">Construcción de muros en ladrillo de 10x20x40, incluye todo lo necesario para su correcto funcionamiento </v>
      </c>
      <c r="D345" s="856"/>
      <c r="E345" s="856"/>
      <c r="F345" s="857"/>
      <c r="G345" s="563" t="s">
        <v>35</v>
      </c>
      <c r="H345" s="563" t="str">
        <f>+'[91]PPTO OFICIAL'!C38</f>
        <v>M2</v>
      </c>
    </row>
    <row r="346" spans="1:8" ht="45">
      <c r="A346" s="563" t="s">
        <v>2</v>
      </c>
      <c r="B346" s="852" t="s">
        <v>398</v>
      </c>
      <c r="C346" s="853"/>
      <c r="D346" s="854"/>
      <c r="E346" s="563" t="s">
        <v>399</v>
      </c>
      <c r="F346" s="563" t="s">
        <v>400</v>
      </c>
      <c r="G346" s="563" t="s">
        <v>401</v>
      </c>
      <c r="H346" s="563" t="s">
        <v>209</v>
      </c>
    </row>
    <row r="347" spans="1:8">
      <c r="A347" s="563"/>
      <c r="B347" s="554" t="s">
        <v>410</v>
      </c>
      <c r="C347" s="563" t="s">
        <v>411</v>
      </c>
      <c r="D347" s="563" t="s">
        <v>508</v>
      </c>
      <c r="E347" s="563"/>
      <c r="F347" s="563"/>
      <c r="G347" s="563"/>
      <c r="H347" s="563"/>
    </row>
    <row r="348" spans="1:8">
      <c r="A348" s="469" t="s">
        <v>509</v>
      </c>
      <c r="B348" s="469">
        <f>2.5+3+2.5+0.4+1.1+0.83+0.75*2</f>
        <v>11.83</v>
      </c>
      <c r="C348" s="469">
        <v>0.1</v>
      </c>
      <c r="D348" s="469">
        <v>2.9</v>
      </c>
      <c r="E348" s="469">
        <f>+B348*D348</f>
        <v>34.307000000000002</v>
      </c>
      <c r="F348" s="469">
        <v>1</v>
      </c>
      <c r="G348" s="469" t="str">
        <f>+H345</f>
        <v>M2</v>
      </c>
      <c r="H348" s="563">
        <f>+E348*F348</f>
        <v>34.307000000000002</v>
      </c>
    </row>
    <row r="349" spans="1:8" ht="28.5">
      <c r="A349" s="469" t="s">
        <v>510</v>
      </c>
      <c r="B349" s="469">
        <v>1.8</v>
      </c>
      <c r="C349" s="469">
        <v>0.1</v>
      </c>
      <c r="D349" s="469">
        <v>1.5</v>
      </c>
      <c r="E349" s="469">
        <f>+B349*D349</f>
        <v>2.7</v>
      </c>
      <c r="F349" s="469">
        <f>+F348</f>
        <v>1</v>
      </c>
      <c r="G349" s="469" t="str">
        <f>+H345</f>
        <v>M2</v>
      </c>
      <c r="H349" s="563">
        <f>+E349*F349</f>
        <v>2.7</v>
      </c>
    </row>
    <row r="350" spans="1:8">
      <c r="A350" s="469"/>
      <c r="B350" s="469"/>
      <c r="C350" s="469"/>
      <c r="D350" s="469"/>
      <c r="E350" s="469"/>
      <c r="F350" s="469"/>
      <c r="G350" s="469"/>
      <c r="H350" s="563"/>
    </row>
    <row r="351" spans="1:8" ht="43.15" customHeight="1">
      <c r="A351" s="469"/>
      <c r="B351" s="469"/>
      <c r="C351" s="469"/>
      <c r="D351" s="469"/>
      <c r="E351" s="469"/>
      <c r="F351" s="469"/>
      <c r="G351" s="469"/>
      <c r="H351" s="563"/>
    </row>
    <row r="352" spans="1:8">
      <c r="A352" s="852" t="s">
        <v>406</v>
      </c>
      <c r="B352" s="853"/>
      <c r="C352" s="853"/>
      <c r="D352" s="853"/>
      <c r="E352" s="853"/>
      <c r="F352" s="853"/>
      <c r="G352" s="854"/>
      <c r="H352" s="536">
        <f>+ROUND(SUM(H348:H348),2)</f>
        <v>34.31</v>
      </c>
    </row>
    <row r="353" spans="1:8">
      <c r="A353" s="470" t="s">
        <v>407</v>
      </c>
      <c r="B353" s="852" t="s">
        <v>74</v>
      </c>
      <c r="C353" s="853"/>
      <c r="D353" s="853"/>
      <c r="E353" s="853"/>
      <c r="F353" s="853"/>
      <c r="G353" s="853"/>
      <c r="H353" s="854"/>
    </row>
    <row r="354" spans="1:8">
      <c r="A354" s="473"/>
      <c r="B354" s="473"/>
      <c r="C354" s="473"/>
      <c r="D354" s="473"/>
      <c r="E354" s="473"/>
      <c r="F354" s="473"/>
      <c r="G354" s="473"/>
      <c r="H354" s="473"/>
    </row>
    <row r="355" spans="1:8" ht="52.15" customHeight="1">
      <c r="A355" s="473"/>
      <c r="B355" s="473"/>
      <c r="C355" s="473"/>
      <c r="D355" s="473"/>
      <c r="E355" s="473"/>
      <c r="F355" s="473"/>
      <c r="G355" s="473"/>
      <c r="H355" s="473"/>
    </row>
    <row r="356" spans="1:8">
      <c r="A356" s="473"/>
      <c r="B356" s="473"/>
      <c r="C356" s="473"/>
      <c r="D356" s="473"/>
      <c r="E356" s="473"/>
      <c r="F356" s="473"/>
      <c r="G356" s="473"/>
      <c r="H356" s="473"/>
    </row>
    <row r="357" spans="1:8">
      <c r="A357" s="473"/>
      <c r="B357" s="473"/>
      <c r="C357" s="473"/>
      <c r="D357" s="473"/>
      <c r="E357" s="473"/>
      <c r="F357" s="473"/>
      <c r="G357" s="473"/>
      <c r="H357" s="473"/>
    </row>
    <row r="358" spans="1:8">
      <c r="A358" s="858"/>
      <c r="B358" s="858"/>
      <c r="C358" s="859" t="s">
        <v>393</v>
      </c>
      <c r="D358" s="859"/>
      <c r="E358" s="859"/>
      <c r="F358" s="859"/>
      <c r="G358" s="860" t="s">
        <v>394</v>
      </c>
      <c r="H358" s="861"/>
    </row>
    <row r="359" spans="1:8">
      <c r="A359" s="858"/>
      <c r="B359" s="858"/>
      <c r="C359" s="859"/>
      <c r="D359" s="859"/>
      <c r="E359" s="859"/>
      <c r="F359" s="859"/>
      <c r="G359" s="862"/>
      <c r="H359" s="863"/>
    </row>
    <row r="360" spans="1:8">
      <c r="A360" s="858"/>
      <c r="B360" s="858"/>
      <c r="C360" s="859"/>
      <c r="D360" s="859"/>
      <c r="E360" s="859"/>
      <c r="F360" s="859"/>
      <c r="G360" s="864"/>
      <c r="H360" s="865"/>
    </row>
    <row r="361" spans="1:8">
      <c r="A361" s="858"/>
      <c r="B361" s="858"/>
      <c r="C361" s="858" t="s">
        <v>10</v>
      </c>
      <c r="D361" s="858"/>
      <c r="E361" s="858"/>
      <c r="F361" s="858"/>
      <c r="G361" s="858"/>
      <c r="H361" s="858"/>
    </row>
    <row r="362" spans="1:8">
      <c r="A362" s="851" t="str">
        <f>+A341</f>
        <v>MANTENER Y MEJORAR ESPACIOS RECREATIVOS DE LA ZONA URBANA DEL MUNICIPIO DE CAUCASIA</v>
      </c>
      <c r="B362" s="851"/>
      <c r="C362" s="851"/>
      <c r="D362" s="851"/>
      <c r="E362" s="851"/>
      <c r="F362" s="851"/>
      <c r="G362" s="851"/>
      <c r="H362" s="851"/>
    </row>
    <row r="363" spans="1:8">
      <c r="A363" s="851" t="s">
        <v>396</v>
      </c>
      <c r="B363" s="851"/>
      <c r="C363" s="851"/>
      <c r="D363" s="851"/>
      <c r="E363" s="851"/>
      <c r="F363" s="851"/>
      <c r="G363" s="851"/>
      <c r="H363" s="851"/>
    </row>
    <row r="364" spans="1:8">
      <c r="A364" s="465"/>
      <c r="B364" s="851"/>
      <c r="C364" s="851"/>
      <c r="D364" s="851"/>
      <c r="E364" s="851"/>
      <c r="F364" s="851"/>
      <c r="G364" s="851"/>
      <c r="H364" s="851"/>
    </row>
    <row r="365" spans="1:8">
      <c r="A365" s="563" t="s">
        <v>397</v>
      </c>
      <c r="B365" s="563">
        <f>+B344</f>
        <v>5</v>
      </c>
      <c r="C365" s="852" t="str">
        <f>+C344</f>
        <v xml:space="preserve">CASETA DE VENTAS </v>
      </c>
      <c r="D365" s="853"/>
      <c r="E365" s="853"/>
      <c r="F365" s="854"/>
      <c r="G365" s="467"/>
      <c r="H365" s="467"/>
    </row>
    <row r="366" spans="1:8">
      <c r="A366" s="563" t="s">
        <v>1</v>
      </c>
      <c r="B366" s="563">
        <f>+'[91]PPTO OFICIAL'!A39</f>
        <v>5.7</v>
      </c>
      <c r="C366" s="855" t="str">
        <f>+'[91]PPTO OFICIAL'!B39</f>
        <v>Suministro e instalación de medidor monofásico para caseta.</v>
      </c>
      <c r="D366" s="856"/>
      <c r="E366" s="856"/>
      <c r="F366" s="857"/>
      <c r="G366" s="563" t="s">
        <v>35</v>
      </c>
      <c r="H366" s="563" t="str">
        <f>+'[91]PPTO OFICIAL'!C39</f>
        <v xml:space="preserve">UN </v>
      </c>
    </row>
    <row r="367" spans="1:8" ht="45">
      <c r="A367" s="563" t="s">
        <v>2</v>
      </c>
      <c r="B367" s="852" t="s">
        <v>398</v>
      </c>
      <c r="C367" s="853"/>
      <c r="D367" s="854"/>
      <c r="E367" s="563" t="s">
        <v>399</v>
      </c>
      <c r="F367" s="563" t="s">
        <v>400</v>
      </c>
      <c r="G367" s="563" t="s">
        <v>401</v>
      </c>
      <c r="H367" s="563" t="s">
        <v>209</v>
      </c>
    </row>
    <row r="368" spans="1:8">
      <c r="A368" s="563"/>
      <c r="B368" s="554" t="s">
        <v>511</v>
      </c>
      <c r="C368" s="563" t="s">
        <v>411</v>
      </c>
      <c r="D368" s="563" t="s">
        <v>508</v>
      </c>
      <c r="E368" s="563"/>
      <c r="F368" s="563"/>
      <c r="G368" s="563"/>
      <c r="H368" s="563"/>
    </row>
    <row r="369" spans="1:8">
      <c r="A369" s="469"/>
      <c r="B369" s="469">
        <v>1</v>
      </c>
      <c r="C369" s="469"/>
      <c r="D369" s="469"/>
      <c r="E369" s="469">
        <f>+B369</f>
        <v>1</v>
      </c>
      <c r="F369" s="469">
        <v>1</v>
      </c>
      <c r="G369" s="469" t="str">
        <f>+H366</f>
        <v xml:space="preserve">UN </v>
      </c>
      <c r="H369" s="563">
        <f>+F369*E369</f>
        <v>1</v>
      </c>
    </row>
    <row r="370" spans="1:8">
      <c r="A370" s="469"/>
      <c r="B370" s="469"/>
      <c r="C370" s="469"/>
      <c r="D370" s="469"/>
      <c r="E370" s="469"/>
      <c r="F370" s="469"/>
      <c r="G370" s="469"/>
      <c r="H370" s="563"/>
    </row>
    <row r="371" spans="1:8">
      <c r="A371" s="469"/>
      <c r="B371" s="469"/>
      <c r="C371" s="469"/>
      <c r="D371" s="469"/>
      <c r="E371" s="469"/>
      <c r="F371" s="469"/>
      <c r="G371" s="469"/>
      <c r="H371" s="563"/>
    </row>
    <row r="372" spans="1:8">
      <c r="A372" s="469"/>
      <c r="B372" s="469"/>
      <c r="C372" s="469"/>
      <c r="D372" s="469"/>
      <c r="E372" s="469"/>
      <c r="F372" s="469"/>
      <c r="G372" s="469"/>
      <c r="H372" s="563"/>
    </row>
    <row r="373" spans="1:8">
      <c r="A373" s="852" t="s">
        <v>406</v>
      </c>
      <c r="B373" s="853"/>
      <c r="C373" s="853"/>
      <c r="D373" s="853"/>
      <c r="E373" s="853"/>
      <c r="F373" s="853"/>
      <c r="G373" s="854"/>
      <c r="H373" s="536">
        <f>+ROUND(SUM(H369:H369),2)</f>
        <v>1</v>
      </c>
    </row>
    <row r="374" spans="1:8">
      <c r="A374" s="470" t="s">
        <v>407</v>
      </c>
      <c r="B374" s="852" t="s">
        <v>74</v>
      </c>
      <c r="C374" s="853"/>
      <c r="D374" s="853"/>
      <c r="E374" s="853"/>
      <c r="F374" s="853"/>
      <c r="G374" s="853"/>
      <c r="H374" s="854"/>
    </row>
    <row r="375" spans="1:8">
      <c r="A375" s="473"/>
      <c r="B375" s="473"/>
      <c r="C375" s="473"/>
      <c r="D375" s="473"/>
      <c r="E375" s="473"/>
      <c r="F375" s="473"/>
      <c r="G375" s="473"/>
      <c r="H375" s="473"/>
    </row>
    <row r="376" spans="1:8">
      <c r="A376" s="473"/>
      <c r="B376" s="473"/>
      <c r="C376" s="473"/>
      <c r="D376" s="473"/>
      <c r="E376" s="473"/>
      <c r="F376" s="473"/>
      <c r="G376" s="473"/>
      <c r="H376" s="473"/>
    </row>
    <row r="377" spans="1:8">
      <c r="A377" s="473"/>
      <c r="B377" s="473"/>
      <c r="C377" s="473"/>
      <c r="D377" s="473"/>
      <c r="E377" s="473"/>
      <c r="F377" s="473"/>
      <c r="G377" s="473"/>
      <c r="H377" s="473"/>
    </row>
    <row r="378" spans="1:8">
      <c r="A378" s="858"/>
      <c r="B378" s="858"/>
      <c r="C378" s="859" t="s">
        <v>393</v>
      </c>
      <c r="D378" s="859"/>
      <c r="E378" s="859"/>
      <c r="F378" s="859"/>
      <c r="G378" s="860" t="s">
        <v>394</v>
      </c>
      <c r="H378" s="861"/>
    </row>
    <row r="379" spans="1:8">
      <c r="A379" s="858"/>
      <c r="B379" s="858"/>
      <c r="C379" s="859"/>
      <c r="D379" s="859"/>
      <c r="E379" s="859"/>
      <c r="F379" s="859"/>
      <c r="G379" s="862"/>
      <c r="H379" s="863"/>
    </row>
    <row r="380" spans="1:8">
      <c r="A380" s="858"/>
      <c r="B380" s="858"/>
      <c r="C380" s="859"/>
      <c r="D380" s="859"/>
      <c r="E380" s="859"/>
      <c r="F380" s="859"/>
      <c r="G380" s="864"/>
      <c r="H380" s="865"/>
    </row>
    <row r="381" spans="1:8">
      <c r="A381" s="858"/>
      <c r="B381" s="858"/>
      <c r="C381" s="858" t="s">
        <v>10</v>
      </c>
      <c r="D381" s="858"/>
      <c r="E381" s="858"/>
      <c r="F381" s="858"/>
      <c r="G381" s="858"/>
      <c r="H381" s="858"/>
    </row>
    <row r="382" spans="1:8">
      <c r="A382" s="851" t="str">
        <f>+A362</f>
        <v>MANTENER Y MEJORAR ESPACIOS RECREATIVOS DE LA ZONA URBANA DEL MUNICIPIO DE CAUCASIA</v>
      </c>
      <c r="B382" s="851"/>
      <c r="C382" s="851"/>
      <c r="D382" s="851"/>
      <c r="E382" s="851"/>
      <c r="F382" s="851"/>
      <c r="G382" s="851"/>
      <c r="H382" s="851"/>
    </row>
    <row r="383" spans="1:8">
      <c r="A383" s="851" t="s">
        <v>396</v>
      </c>
      <c r="B383" s="851"/>
      <c r="C383" s="851"/>
      <c r="D383" s="851"/>
      <c r="E383" s="851"/>
      <c r="F383" s="851"/>
      <c r="G383" s="851"/>
      <c r="H383" s="851"/>
    </row>
    <row r="384" spans="1:8">
      <c r="A384" s="465"/>
      <c r="B384" s="851"/>
      <c r="C384" s="851"/>
      <c r="D384" s="851"/>
      <c r="E384" s="851"/>
      <c r="F384" s="851"/>
      <c r="G384" s="851"/>
      <c r="H384" s="851"/>
    </row>
    <row r="385" spans="1:8">
      <c r="A385" s="563" t="s">
        <v>397</v>
      </c>
      <c r="B385" s="563">
        <f>+B365</f>
        <v>5</v>
      </c>
      <c r="C385" s="852" t="str">
        <f>+C365</f>
        <v xml:space="preserve">CASETA DE VENTAS </v>
      </c>
      <c r="D385" s="853"/>
      <c r="E385" s="853"/>
      <c r="F385" s="854"/>
      <c r="G385" s="467"/>
      <c r="H385" s="467"/>
    </row>
    <row r="386" spans="1:8">
      <c r="A386" s="563" t="s">
        <v>1</v>
      </c>
      <c r="B386" s="563">
        <f>+'[91]PPTO OFICIAL'!A40</f>
        <v>5.8</v>
      </c>
      <c r="C386" s="855" t="str">
        <f>+'[91]PPTO OFICIAL'!B40</f>
        <v xml:space="preserve">Suministro e instalacion de tableto de 6 circuitos, incluye breakers </v>
      </c>
      <c r="D386" s="856"/>
      <c r="E386" s="856"/>
      <c r="F386" s="857"/>
      <c r="G386" s="563" t="s">
        <v>35</v>
      </c>
      <c r="H386" s="563" t="str">
        <f>+'[91]PPTO OFICIAL'!C40</f>
        <v xml:space="preserve">UN </v>
      </c>
    </row>
    <row r="387" spans="1:8" ht="45">
      <c r="A387" s="563" t="s">
        <v>2</v>
      </c>
      <c r="B387" s="852" t="s">
        <v>398</v>
      </c>
      <c r="C387" s="853"/>
      <c r="D387" s="854"/>
      <c r="E387" s="563" t="s">
        <v>399</v>
      </c>
      <c r="F387" s="563" t="s">
        <v>400</v>
      </c>
      <c r="G387" s="563" t="s">
        <v>401</v>
      </c>
      <c r="H387" s="563" t="s">
        <v>209</v>
      </c>
    </row>
    <row r="388" spans="1:8">
      <c r="A388" s="563"/>
      <c r="B388" s="554" t="s">
        <v>511</v>
      </c>
      <c r="C388" s="563" t="s">
        <v>411</v>
      </c>
      <c r="D388" s="563" t="s">
        <v>508</v>
      </c>
      <c r="E388" s="563"/>
      <c r="F388" s="563"/>
      <c r="G388" s="563"/>
      <c r="H388" s="563"/>
    </row>
    <row r="389" spans="1:8">
      <c r="A389" s="469"/>
      <c r="B389" s="469">
        <v>1</v>
      </c>
      <c r="C389" s="469"/>
      <c r="D389" s="469"/>
      <c r="E389" s="469">
        <f>+B389</f>
        <v>1</v>
      </c>
      <c r="F389" s="469">
        <v>1</v>
      </c>
      <c r="G389" s="469" t="str">
        <f>+H386</f>
        <v xml:space="preserve">UN </v>
      </c>
      <c r="H389" s="563">
        <f>+F389*E389</f>
        <v>1</v>
      </c>
    </row>
    <row r="390" spans="1:8">
      <c r="A390" s="469"/>
      <c r="B390" s="469"/>
      <c r="C390" s="469"/>
      <c r="D390" s="469"/>
      <c r="E390" s="469"/>
      <c r="F390" s="469"/>
      <c r="G390" s="469"/>
      <c r="H390" s="563"/>
    </row>
    <row r="391" spans="1:8">
      <c r="A391" s="469"/>
      <c r="B391" s="469"/>
      <c r="C391" s="469"/>
      <c r="D391" s="469"/>
      <c r="E391" s="469"/>
      <c r="F391" s="469"/>
      <c r="G391" s="469"/>
      <c r="H391" s="563"/>
    </row>
    <row r="392" spans="1:8">
      <c r="A392" s="469"/>
      <c r="B392" s="469"/>
      <c r="C392" s="469"/>
      <c r="D392" s="469"/>
      <c r="E392" s="469"/>
      <c r="F392" s="469"/>
      <c r="G392" s="469"/>
      <c r="H392" s="563"/>
    </row>
    <row r="393" spans="1:8">
      <c r="A393" s="852" t="s">
        <v>406</v>
      </c>
      <c r="B393" s="853"/>
      <c r="C393" s="853"/>
      <c r="D393" s="853"/>
      <c r="E393" s="853"/>
      <c r="F393" s="853"/>
      <c r="G393" s="854"/>
      <c r="H393" s="536">
        <f>+ROUND(SUM(H389:H389),2)</f>
        <v>1</v>
      </c>
    </row>
    <row r="394" spans="1:8">
      <c r="A394" s="470" t="s">
        <v>407</v>
      </c>
      <c r="B394" s="852" t="s">
        <v>74</v>
      </c>
      <c r="C394" s="853"/>
      <c r="D394" s="853"/>
      <c r="E394" s="853"/>
      <c r="F394" s="853"/>
      <c r="G394" s="853"/>
      <c r="H394" s="854"/>
    </row>
    <row r="395" spans="1:8">
      <c r="A395" s="473"/>
      <c r="B395" s="473"/>
      <c r="C395" s="473"/>
      <c r="D395" s="473"/>
      <c r="E395" s="473"/>
      <c r="F395" s="473"/>
      <c r="G395" s="473"/>
      <c r="H395" s="473"/>
    </row>
    <row r="396" spans="1:8">
      <c r="A396" s="473"/>
      <c r="B396" s="473"/>
      <c r="C396" s="473"/>
      <c r="D396" s="473"/>
      <c r="E396" s="473"/>
      <c r="F396" s="473"/>
      <c r="G396" s="473"/>
      <c r="H396" s="473"/>
    </row>
    <row r="397" spans="1:8">
      <c r="A397" s="473"/>
      <c r="B397" s="473"/>
      <c r="C397" s="473"/>
      <c r="D397" s="473"/>
      <c r="E397" s="473"/>
      <c r="F397" s="473"/>
      <c r="G397" s="473"/>
      <c r="H397" s="473"/>
    </row>
    <row r="398" spans="1:8">
      <c r="A398" s="473"/>
      <c r="B398" s="473"/>
      <c r="C398" s="473"/>
      <c r="D398" s="473"/>
      <c r="E398" s="473"/>
      <c r="F398" s="473"/>
      <c r="G398" s="473"/>
      <c r="H398" s="473"/>
    </row>
    <row r="399" spans="1:8" ht="43.15" customHeight="1">
      <c r="A399" s="473"/>
      <c r="B399" s="473"/>
      <c r="C399" s="473"/>
      <c r="D399" s="473"/>
      <c r="E399" s="473"/>
      <c r="F399" s="473"/>
      <c r="G399" s="473"/>
      <c r="H399" s="473"/>
    </row>
    <row r="400" spans="1:8">
      <c r="A400" s="858"/>
      <c r="B400" s="858"/>
      <c r="C400" s="859" t="s">
        <v>393</v>
      </c>
      <c r="D400" s="859"/>
      <c r="E400" s="859"/>
      <c r="F400" s="859"/>
      <c r="G400" s="860" t="s">
        <v>394</v>
      </c>
      <c r="H400" s="861"/>
    </row>
    <row r="401" spans="1:8">
      <c r="A401" s="858"/>
      <c r="B401" s="858"/>
      <c r="C401" s="859"/>
      <c r="D401" s="859"/>
      <c r="E401" s="859"/>
      <c r="F401" s="859"/>
      <c r="G401" s="862"/>
      <c r="H401" s="863"/>
    </row>
    <row r="402" spans="1:8">
      <c r="A402" s="858"/>
      <c r="B402" s="858"/>
      <c r="C402" s="859"/>
      <c r="D402" s="859"/>
      <c r="E402" s="859"/>
      <c r="F402" s="859"/>
      <c r="G402" s="864"/>
      <c r="H402" s="865"/>
    </row>
    <row r="403" spans="1:8" ht="52.15" customHeight="1">
      <c r="A403" s="858"/>
      <c r="B403" s="858"/>
      <c r="C403" s="858" t="s">
        <v>10</v>
      </c>
      <c r="D403" s="858"/>
      <c r="E403" s="858"/>
      <c r="F403" s="858"/>
      <c r="G403" s="858"/>
      <c r="H403" s="858"/>
    </row>
    <row r="404" spans="1:8">
      <c r="A404" s="851" t="str">
        <f>+A382</f>
        <v>MANTENER Y MEJORAR ESPACIOS RECREATIVOS DE LA ZONA URBANA DEL MUNICIPIO DE CAUCASIA</v>
      </c>
      <c r="B404" s="851"/>
      <c r="C404" s="851"/>
      <c r="D404" s="851"/>
      <c r="E404" s="851"/>
      <c r="F404" s="851"/>
      <c r="G404" s="851"/>
      <c r="H404" s="851"/>
    </row>
    <row r="405" spans="1:8">
      <c r="A405" s="851" t="s">
        <v>396</v>
      </c>
      <c r="B405" s="851"/>
      <c r="C405" s="851"/>
      <c r="D405" s="851"/>
      <c r="E405" s="851"/>
      <c r="F405" s="851"/>
      <c r="G405" s="851"/>
      <c r="H405" s="851"/>
    </row>
    <row r="406" spans="1:8">
      <c r="A406" s="465"/>
      <c r="B406" s="851"/>
      <c r="C406" s="851"/>
      <c r="D406" s="851"/>
      <c r="E406" s="851"/>
      <c r="F406" s="851"/>
      <c r="G406" s="851"/>
      <c r="H406" s="851"/>
    </row>
    <row r="407" spans="1:8">
      <c r="A407" s="563" t="s">
        <v>397</v>
      </c>
      <c r="B407" s="563">
        <f>+'[91]PPTO OFICIAL'!A32</f>
        <v>5</v>
      </c>
      <c r="C407" s="852" t="str">
        <f>+'[91]PPTO OFICIAL'!B32</f>
        <v xml:space="preserve">CASETA DE VENTAS </v>
      </c>
      <c r="D407" s="853"/>
      <c r="E407" s="853"/>
      <c r="F407" s="854"/>
      <c r="G407" s="467"/>
      <c r="H407" s="467"/>
    </row>
    <row r="408" spans="1:8">
      <c r="A408" s="563" t="s">
        <v>1</v>
      </c>
      <c r="B408" s="563">
        <f>+'[91]PPTO OFICIAL'!A41</f>
        <v>5.9</v>
      </c>
      <c r="C408" s="855" t="str">
        <f>+'[91]PPTO OFICIAL'!B41</f>
        <v>Cámara de inspección B.T. tipo BT1   0,6 x 0,6 mts.</v>
      </c>
      <c r="D408" s="856"/>
      <c r="E408" s="856"/>
      <c r="F408" s="857"/>
      <c r="G408" s="563" t="s">
        <v>35</v>
      </c>
      <c r="H408" s="563" t="str">
        <f>+'[91]PPTO OFICIAL'!C41</f>
        <v xml:space="preserve">UN </v>
      </c>
    </row>
    <row r="409" spans="1:8" ht="45">
      <c r="A409" s="563" t="s">
        <v>2</v>
      </c>
      <c r="B409" s="852" t="s">
        <v>398</v>
      </c>
      <c r="C409" s="853"/>
      <c r="D409" s="854"/>
      <c r="E409" s="563" t="s">
        <v>399</v>
      </c>
      <c r="F409" s="563" t="s">
        <v>400</v>
      </c>
      <c r="G409" s="563" t="s">
        <v>401</v>
      </c>
      <c r="H409" s="563" t="s">
        <v>209</v>
      </c>
    </row>
    <row r="410" spans="1:8">
      <c r="A410" s="563"/>
      <c r="B410" s="554" t="s">
        <v>511</v>
      </c>
      <c r="C410" s="563" t="s">
        <v>411</v>
      </c>
      <c r="D410" s="563" t="s">
        <v>508</v>
      </c>
      <c r="E410" s="563"/>
      <c r="F410" s="563"/>
      <c r="G410" s="563"/>
      <c r="H410" s="563"/>
    </row>
    <row r="411" spans="1:8">
      <c r="A411" s="469"/>
      <c r="B411" s="469">
        <v>1</v>
      </c>
      <c r="C411" s="469"/>
      <c r="D411" s="469"/>
      <c r="E411" s="469">
        <f>+B411</f>
        <v>1</v>
      </c>
      <c r="F411" s="469">
        <v>1</v>
      </c>
      <c r="G411" s="469" t="str">
        <f>+H408</f>
        <v xml:space="preserve">UN </v>
      </c>
      <c r="H411" s="563">
        <f>+F411*E411</f>
        <v>1</v>
      </c>
    </row>
    <row r="412" spans="1:8">
      <c r="A412" s="469"/>
      <c r="B412" s="469"/>
      <c r="C412" s="469"/>
      <c r="D412" s="469"/>
      <c r="E412" s="469"/>
      <c r="F412" s="469"/>
      <c r="G412" s="469"/>
      <c r="H412" s="563"/>
    </row>
    <row r="413" spans="1:8">
      <c r="A413" s="469"/>
      <c r="B413" s="469"/>
      <c r="C413" s="469"/>
      <c r="D413" s="469"/>
      <c r="E413" s="469"/>
      <c r="F413" s="469"/>
      <c r="G413" s="469"/>
      <c r="H413" s="563"/>
    </row>
    <row r="414" spans="1:8">
      <c r="A414" s="469"/>
      <c r="B414" s="469"/>
      <c r="C414" s="469"/>
      <c r="D414" s="469"/>
      <c r="E414" s="469"/>
      <c r="F414" s="469"/>
      <c r="G414" s="469"/>
      <c r="H414" s="563"/>
    </row>
    <row r="415" spans="1:8">
      <c r="A415" s="852" t="s">
        <v>406</v>
      </c>
      <c r="B415" s="853"/>
      <c r="C415" s="853"/>
      <c r="D415" s="853"/>
      <c r="E415" s="853"/>
      <c r="F415" s="853"/>
      <c r="G415" s="854"/>
      <c r="H415" s="536">
        <f>+ROUND(SUM(H411:H411),2)</f>
        <v>1</v>
      </c>
    </row>
    <row r="416" spans="1:8">
      <c r="A416" s="470" t="s">
        <v>407</v>
      </c>
      <c r="B416" s="852" t="s">
        <v>74</v>
      </c>
      <c r="C416" s="853"/>
      <c r="D416" s="853"/>
      <c r="E416" s="853"/>
      <c r="F416" s="853"/>
      <c r="G416" s="853"/>
      <c r="H416" s="854"/>
    </row>
    <row r="417" spans="1:8">
      <c r="A417" s="473"/>
      <c r="B417" s="473"/>
      <c r="C417" s="473"/>
      <c r="D417" s="473"/>
      <c r="E417" s="473"/>
      <c r="F417" s="473"/>
      <c r="G417" s="473"/>
      <c r="H417" s="473"/>
    </row>
    <row r="418" spans="1:8">
      <c r="A418" s="473"/>
      <c r="B418" s="473"/>
      <c r="C418" s="473"/>
      <c r="D418" s="473"/>
      <c r="E418" s="473"/>
      <c r="F418" s="473"/>
      <c r="G418" s="473"/>
      <c r="H418" s="473"/>
    </row>
    <row r="419" spans="1:8">
      <c r="A419" s="473"/>
      <c r="B419" s="473"/>
      <c r="C419" s="473"/>
      <c r="D419" s="473"/>
      <c r="E419" s="473"/>
      <c r="F419" s="473"/>
      <c r="G419" s="473"/>
      <c r="H419" s="473"/>
    </row>
    <row r="421" spans="1:8">
      <c r="A421" s="473"/>
      <c r="B421" s="473"/>
      <c r="C421" s="473"/>
      <c r="D421" s="473"/>
      <c r="E421" s="473"/>
      <c r="F421" s="473"/>
      <c r="G421" s="473"/>
      <c r="H421" s="473"/>
    </row>
    <row r="422" spans="1:8">
      <c r="A422" s="858"/>
      <c r="B422" s="858"/>
      <c r="C422" s="859" t="s">
        <v>393</v>
      </c>
      <c r="D422" s="859"/>
      <c r="E422" s="859"/>
      <c r="F422" s="859"/>
      <c r="G422" s="860" t="s">
        <v>394</v>
      </c>
      <c r="H422" s="861"/>
    </row>
    <row r="423" spans="1:8">
      <c r="A423" s="858"/>
      <c r="B423" s="858"/>
      <c r="C423" s="859"/>
      <c r="D423" s="859"/>
      <c r="E423" s="859"/>
      <c r="F423" s="859"/>
      <c r="G423" s="862"/>
      <c r="H423" s="863"/>
    </row>
    <row r="424" spans="1:8">
      <c r="A424" s="858"/>
      <c r="B424" s="858"/>
      <c r="C424" s="859"/>
      <c r="D424" s="859"/>
      <c r="E424" s="859"/>
      <c r="F424" s="859"/>
      <c r="G424" s="864"/>
      <c r="H424" s="865"/>
    </row>
    <row r="425" spans="1:8">
      <c r="A425" s="858"/>
      <c r="B425" s="858"/>
      <c r="C425" s="858" t="s">
        <v>10</v>
      </c>
      <c r="D425" s="858"/>
      <c r="E425" s="858"/>
      <c r="F425" s="858"/>
      <c r="G425" s="858"/>
      <c r="H425" s="858"/>
    </row>
    <row r="426" spans="1:8">
      <c r="A426" s="851" t="str">
        <f>+$A$404</f>
        <v>MANTENER Y MEJORAR ESPACIOS RECREATIVOS DE LA ZONA URBANA DEL MUNICIPIO DE CAUCASIA</v>
      </c>
      <c r="B426" s="851"/>
      <c r="C426" s="851"/>
      <c r="D426" s="851"/>
      <c r="E426" s="851"/>
      <c r="F426" s="851"/>
      <c r="G426" s="851"/>
      <c r="H426" s="851"/>
    </row>
    <row r="427" spans="1:8">
      <c r="A427" s="851" t="s">
        <v>396</v>
      </c>
      <c r="B427" s="851"/>
      <c r="C427" s="851"/>
      <c r="D427" s="851"/>
      <c r="E427" s="851"/>
      <c r="F427" s="851"/>
      <c r="G427" s="851"/>
      <c r="H427" s="851"/>
    </row>
    <row r="428" spans="1:8">
      <c r="A428" s="465"/>
      <c r="B428" s="851"/>
      <c r="C428" s="851"/>
      <c r="D428" s="851"/>
      <c r="E428" s="851"/>
      <c r="F428" s="851"/>
      <c r="G428" s="851"/>
      <c r="H428" s="851"/>
    </row>
    <row r="429" spans="1:8">
      <c r="A429" s="563" t="s">
        <v>397</v>
      </c>
      <c r="B429" s="563">
        <f>+$B$407</f>
        <v>5</v>
      </c>
      <c r="C429" s="852" t="str">
        <f>+$C$407</f>
        <v xml:space="preserve">CASETA DE VENTAS </v>
      </c>
      <c r="D429" s="853"/>
      <c r="E429" s="853"/>
      <c r="F429" s="854"/>
      <c r="G429" s="467"/>
      <c r="H429" s="467"/>
    </row>
    <row r="430" spans="1:8">
      <c r="A430" s="563" t="s">
        <v>1</v>
      </c>
      <c r="B430" s="563">
        <f>+'[91]PPTO OFICIAL'!A42</f>
        <v>5.0999999999999996</v>
      </c>
      <c r="C430" s="855" t="str">
        <f>+'[91]PPTO OFICIAL'!B42</f>
        <v>Suministro e instalacion de Acometida antifraude 3x#8 cobre THHN fase, neutro y tierra</v>
      </c>
      <c r="D430" s="856"/>
      <c r="E430" s="856"/>
      <c r="F430" s="857"/>
      <c r="G430" s="563" t="s">
        <v>35</v>
      </c>
      <c r="H430" s="563" t="str">
        <f>+'[91]PPTO OFICIAL'!C42</f>
        <v>ML</v>
      </c>
    </row>
    <row r="431" spans="1:8" ht="45">
      <c r="A431" s="563" t="s">
        <v>2</v>
      </c>
      <c r="B431" s="852" t="s">
        <v>398</v>
      </c>
      <c r="C431" s="853"/>
      <c r="D431" s="854"/>
      <c r="E431" s="563" t="s">
        <v>399</v>
      </c>
      <c r="F431" s="563" t="s">
        <v>400</v>
      </c>
      <c r="G431" s="563" t="s">
        <v>401</v>
      </c>
      <c r="H431" s="563" t="s">
        <v>209</v>
      </c>
    </row>
    <row r="432" spans="1:8">
      <c r="A432" s="563"/>
      <c r="B432" s="554" t="s">
        <v>402</v>
      </c>
      <c r="C432" s="563" t="s">
        <v>411</v>
      </c>
      <c r="D432" s="563" t="s">
        <v>508</v>
      </c>
      <c r="E432" s="563"/>
      <c r="F432" s="563"/>
      <c r="G432" s="563"/>
      <c r="H432" s="563"/>
    </row>
    <row r="433" spans="1:8">
      <c r="A433" s="469" t="s">
        <v>512</v>
      </c>
      <c r="B433" s="469">
        <v>25</v>
      </c>
      <c r="C433" s="469"/>
      <c r="D433" s="469"/>
      <c r="E433" s="469">
        <f>+B433</f>
        <v>25</v>
      </c>
      <c r="F433" s="469">
        <v>1</v>
      </c>
      <c r="G433" s="469" t="str">
        <f>+H430</f>
        <v>ML</v>
      </c>
      <c r="H433" s="563">
        <f>+F433*E433</f>
        <v>25</v>
      </c>
    </row>
    <row r="434" spans="1:8">
      <c r="A434" s="469"/>
      <c r="B434" s="469"/>
      <c r="C434" s="469"/>
      <c r="D434" s="469"/>
      <c r="E434" s="469"/>
      <c r="F434" s="469"/>
      <c r="G434" s="469"/>
      <c r="H434" s="563"/>
    </row>
    <row r="435" spans="1:8">
      <c r="A435" s="469"/>
      <c r="B435" s="469"/>
      <c r="C435" s="469"/>
      <c r="D435" s="469"/>
      <c r="E435" s="469"/>
      <c r="F435" s="469"/>
      <c r="G435" s="469"/>
      <c r="H435" s="563"/>
    </row>
    <row r="436" spans="1:8">
      <c r="A436" s="469"/>
      <c r="B436" s="469"/>
      <c r="C436" s="469"/>
      <c r="D436" s="469"/>
      <c r="E436" s="469"/>
      <c r="F436" s="469"/>
      <c r="G436" s="469"/>
      <c r="H436" s="563"/>
    </row>
    <row r="437" spans="1:8">
      <c r="A437" s="852" t="s">
        <v>406</v>
      </c>
      <c r="B437" s="853"/>
      <c r="C437" s="853"/>
      <c r="D437" s="853"/>
      <c r="E437" s="853"/>
      <c r="F437" s="853"/>
      <c r="G437" s="854"/>
      <c r="H437" s="536">
        <f>+ROUND(SUM(H433:H433),2)</f>
        <v>25</v>
      </c>
    </row>
    <row r="438" spans="1:8">
      <c r="A438" s="470" t="s">
        <v>407</v>
      </c>
      <c r="B438" s="852" t="s">
        <v>74</v>
      </c>
      <c r="C438" s="853"/>
      <c r="D438" s="853"/>
      <c r="E438" s="853"/>
      <c r="F438" s="853"/>
      <c r="G438" s="853"/>
      <c r="H438" s="854"/>
    </row>
    <row r="439" spans="1:8">
      <c r="A439" s="473"/>
      <c r="B439" s="473"/>
      <c r="C439" s="473"/>
      <c r="D439" s="473"/>
      <c r="E439" s="473"/>
      <c r="F439" s="473"/>
      <c r="G439" s="473"/>
      <c r="H439" s="473"/>
    </row>
    <row r="440" spans="1:8">
      <c r="A440" s="473"/>
      <c r="B440" s="473"/>
      <c r="C440" s="473"/>
      <c r="D440" s="473"/>
      <c r="E440" s="473"/>
      <c r="F440" s="473"/>
      <c r="G440" s="473"/>
      <c r="H440" s="473"/>
    </row>
    <row r="441" spans="1:8">
      <c r="A441" s="473"/>
      <c r="B441" s="473"/>
      <c r="C441" s="473"/>
      <c r="D441" s="473"/>
      <c r="E441" s="473"/>
      <c r="F441" s="473"/>
      <c r="G441" s="473"/>
      <c r="H441" s="473"/>
    </row>
    <row r="442" spans="1:8">
      <c r="A442" s="473"/>
      <c r="B442" s="473"/>
      <c r="C442" s="473"/>
      <c r="D442" s="473"/>
      <c r="E442" s="473"/>
      <c r="F442" s="473"/>
      <c r="G442" s="473"/>
      <c r="H442" s="473"/>
    </row>
    <row r="443" spans="1:8">
      <c r="A443" s="473"/>
      <c r="B443" s="473"/>
      <c r="C443" s="473"/>
      <c r="D443" s="473"/>
      <c r="E443" s="473"/>
      <c r="F443" s="473"/>
      <c r="G443" s="473"/>
      <c r="H443" s="473"/>
    </row>
    <row r="444" spans="1:8">
      <c r="A444" s="858"/>
      <c r="B444" s="858"/>
      <c r="C444" s="859" t="s">
        <v>393</v>
      </c>
      <c r="D444" s="859"/>
      <c r="E444" s="859"/>
      <c r="F444" s="859"/>
      <c r="G444" s="860" t="s">
        <v>394</v>
      </c>
      <c r="H444" s="861"/>
    </row>
    <row r="445" spans="1:8">
      <c r="A445" s="858"/>
      <c r="B445" s="858"/>
      <c r="C445" s="859"/>
      <c r="D445" s="859"/>
      <c r="E445" s="859"/>
      <c r="F445" s="859"/>
      <c r="G445" s="862"/>
      <c r="H445" s="863"/>
    </row>
    <row r="446" spans="1:8">
      <c r="A446" s="858"/>
      <c r="B446" s="858"/>
      <c r="C446" s="859"/>
      <c r="D446" s="859"/>
      <c r="E446" s="859"/>
      <c r="F446" s="859"/>
      <c r="G446" s="864"/>
      <c r="H446" s="865"/>
    </row>
    <row r="447" spans="1:8">
      <c r="A447" s="858"/>
      <c r="B447" s="858"/>
      <c r="C447" s="858" t="s">
        <v>10</v>
      </c>
      <c r="D447" s="858"/>
      <c r="E447" s="858"/>
      <c r="F447" s="858"/>
      <c r="G447" s="858"/>
      <c r="H447" s="858"/>
    </row>
    <row r="448" spans="1:8">
      <c r="A448" s="851" t="str">
        <f>+$A$404</f>
        <v>MANTENER Y MEJORAR ESPACIOS RECREATIVOS DE LA ZONA URBANA DEL MUNICIPIO DE CAUCASIA</v>
      </c>
      <c r="B448" s="851"/>
      <c r="C448" s="851"/>
      <c r="D448" s="851"/>
      <c r="E448" s="851"/>
      <c r="F448" s="851"/>
      <c r="G448" s="851"/>
      <c r="H448" s="851"/>
    </row>
    <row r="449" spans="1:8" ht="43.15" customHeight="1">
      <c r="A449" s="851" t="s">
        <v>396</v>
      </c>
      <c r="B449" s="851"/>
      <c r="C449" s="851"/>
      <c r="D449" s="851"/>
      <c r="E449" s="851"/>
      <c r="F449" s="851"/>
      <c r="G449" s="851"/>
      <c r="H449" s="851"/>
    </row>
    <row r="450" spans="1:8">
      <c r="A450" s="465"/>
      <c r="B450" s="851"/>
      <c r="C450" s="851"/>
      <c r="D450" s="851"/>
      <c r="E450" s="851"/>
      <c r="F450" s="851"/>
      <c r="G450" s="851"/>
      <c r="H450" s="851"/>
    </row>
    <row r="451" spans="1:8">
      <c r="A451" s="563" t="s">
        <v>397</v>
      </c>
      <c r="B451" s="563">
        <f>+$B$407</f>
        <v>5</v>
      </c>
      <c r="C451" s="852" t="str">
        <f>+$C$407</f>
        <v xml:space="preserve">CASETA DE VENTAS </v>
      </c>
      <c r="D451" s="853"/>
      <c r="E451" s="853"/>
      <c r="F451" s="854"/>
      <c r="G451" s="467"/>
      <c r="H451" s="467"/>
    </row>
    <row r="452" spans="1:8">
      <c r="A452" s="563" t="s">
        <v>1</v>
      </c>
      <c r="B452" s="563">
        <f>+'[91]PPTO OFICIAL'!A43</f>
        <v>5.1100000000000003</v>
      </c>
      <c r="C452" s="855" t="str">
        <f>+'[91]PPTO OFICIAL'!B43</f>
        <v>Suministro e instalación de varilla  de Cobre con grapa puesta a tierra de 2.4Mx5/8</v>
      </c>
      <c r="D452" s="856"/>
      <c r="E452" s="856"/>
      <c r="F452" s="857"/>
      <c r="G452" s="563" t="s">
        <v>35</v>
      </c>
      <c r="H452" s="563" t="str">
        <f>+'[91]PPTO OFICIAL'!C43</f>
        <v xml:space="preserve">UN </v>
      </c>
    </row>
    <row r="453" spans="1:8" ht="52.15" customHeight="1">
      <c r="A453" s="563" t="s">
        <v>2</v>
      </c>
      <c r="B453" s="852" t="s">
        <v>398</v>
      </c>
      <c r="C453" s="853"/>
      <c r="D453" s="854"/>
      <c r="E453" s="563" t="s">
        <v>399</v>
      </c>
      <c r="F453" s="563" t="s">
        <v>400</v>
      </c>
      <c r="G453" s="563" t="s">
        <v>401</v>
      </c>
      <c r="H453" s="563" t="s">
        <v>209</v>
      </c>
    </row>
    <row r="454" spans="1:8">
      <c r="A454" s="563"/>
      <c r="B454" s="554" t="s">
        <v>513</v>
      </c>
      <c r="C454" s="563" t="s">
        <v>411</v>
      </c>
      <c r="D454" s="563" t="s">
        <v>508</v>
      </c>
      <c r="E454" s="563"/>
      <c r="F454" s="563"/>
      <c r="G454" s="563"/>
      <c r="H454" s="563"/>
    </row>
    <row r="455" spans="1:8">
      <c r="A455" s="469"/>
      <c r="B455" s="469">
        <v>1</v>
      </c>
      <c r="C455" s="469"/>
      <c r="D455" s="469"/>
      <c r="E455" s="469">
        <f>+B455</f>
        <v>1</v>
      </c>
      <c r="F455" s="469">
        <v>1</v>
      </c>
      <c r="G455" s="469" t="str">
        <f>+H452</f>
        <v xml:space="preserve">UN </v>
      </c>
      <c r="H455" s="563">
        <f>+F455*E455</f>
        <v>1</v>
      </c>
    </row>
    <row r="456" spans="1:8">
      <c r="A456" s="469"/>
      <c r="B456" s="469"/>
      <c r="C456" s="469"/>
      <c r="D456" s="469"/>
      <c r="E456" s="469"/>
      <c r="F456" s="469"/>
      <c r="G456" s="469"/>
      <c r="H456" s="563"/>
    </row>
    <row r="457" spans="1:8">
      <c r="A457" s="469"/>
      <c r="B457" s="469"/>
      <c r="C457" s="469"/>
      <c r="D457" s="469"/>
      <c r="E457" s="469"/>
      <c r="F457" s="469"/>
      <c r="G457" s="469"/>
      <c r="H457" s="563"/>
    </row>
    <row r="458" spans="1:8">
      <c r="A458" s="469"/>
      <c r="B458" s="469"/>
      <c r="C458" s="469"/>
      <c r="D458" s="469"/>
      <c r="E458" s="469"/>
      <c r="F458" s="469"/>
      <c r="G458" s="469"/>
      <c r="H458" s="563"/>
    </row>
    <row r="459" spans="1:8">
      <c r="A459" s="852" t="s">
        <v>406</v>
      </c>
      <c r="B459" s="853"/>
      <c r="C459" s="853"/>
      <c r="D459" s="853"/>
      <c r="E459" s="853"/>
      <c r="F459" s="853"/>
      <c r="G459" s="854"/>
      <c r="H459" s="536">
        <f>+ROUND(SUM(H455:H455),2)</f>
        <v>1</v>
      </c>
    </row>
    <row r="460" spans="1:8">
      <c r="A460" s="470" t="s">
        <v>407</v>
      </c>
      <c r="B460" s="852" t="s">
        <v>74</v>
      </c>
      <c r="C460" s="853"/>
      <c r="D460" s="853"/>
      <c r="E460" s="853"/>
      <c r="F460" s="853"/>
      <c r="G460" s="853"/>
      <c r="H460" s="854"/>
    </row>
    <row r="461" spans="1:8">
      <c r="A461" s="473"/>
      <c r="B461" s="473"/>
      <c r="C461" s="473"/>
      <c r="D461" s="473"/>
      <c r="E461" s="473"/>
      <c r="F461" s="473"/>
      <c r="G461" s="473"/>
      <c r="H461" s="473"/>
    </row>
    <row r="462" spans="1:8">
      <c r="A462" s="473"/>
      <c r="B462" s="473"/>
      <c r="C462" s="473"/>
      <c r="D462" s="473"/>
      <c r="E462" s="473"/>
      <c r="F462" s="473"/>
      <c r="G462" s="473"/>
      <c r="H462" s="473"/>
    </row>
    <row r="463" spans="1:8">
      <c r="A463" s="473"/>
      <c r="B463" s="473"/>
      <c r="C463" s="473"/>
      <c r="D463" s="473"/>
      <c r="E463" s="473"/>
      <c r="F463" s="473"/>
      <c r="G463" s="473"/>
      <c r="H463" s="473"/>
    </row>
    <row r="464" spans="1:8">
      <c r="A464" s="473"/>
      <c r="B464" s="473"/>
      <c r="C464" s="473"/>
      <c r="D464" s="473"/>
      <c r="E464" s="473"/>
      <c r="F464" s="473"/>
      <c r="G464" s="473"/>
      <c r="H464" s="473"/>
    </row>
    <row r="465" spans="1:8">
      <c r="A465" s="473"/>
      <c r="B465" s="473"/>
      <c r="C465" s="473"/>
      <c r="D465" s="473"/>
      <c r="E465" s="473"/>
      <c r="F465" s="473"/>
      <c r="G465" s="473"/>
      <c r="H465" s="473"/>
    </row>
    <row r="466" spans="1:8">
      <c r="A466" s="858"/>
      <c r="B466" s="858"/>
      <c r="C466" s="859" t="s">
        <v>393</v>
      </c>
      <c r="D466" s="859"/>
      <c r="E466" s="859"/>
      <c r="F466" s="859"/>
      <c r="G466" s="860" t="s">
        <v>394</v>
      </c>
      <c r="H466" s="861"/>
    </row>
    <row r="467" spans="1:8">
      <c r="A467" s="858"/>
      <c r="B467" s="858"/>
      <c r="C467" s="859"/>
      <c r="D467" s="859"/>
      <c r="E467" s="859"/>
      <c r="F467" s="859"/>
      <c r="G467" s="862"/>
      <c r="H467" s="863"/>
    </row>
    <row r="468" spans="1:8">
      <c r="A468" s="858"/>
      <c r="B468" s="858"/>
      <c r="C468" s="859"/>
      <c r="D468" s="859"/>
      <c r="E468" s="859"/>
      <c r="F468" s="859"/>
      <c r="G468" s="864"/>
      <c r="H468" s="865"/>
    </row>
    <row r="469" spans="1:8">
      <c r="A469" s="858"/>
      <c r="B469" s="858"/>
      <c r="C469" s="858" t="s">
        <v>10</v>
      </c>
      <c r="D469" s="858"/>
      <c r="E469" s="858"/>
      <c r="F469" s="858"/>
      <c r="G469" s="858"/>
      <c r="H469" s="858"/>
    </row>
    <row r="470" spans="1:8">
      <c r="A470" s="851" t="str">
        <f>+$A$404</f>
        <v>MANTENER Y MEJORAR ESPACIOS RECREATIVOS DE LA ZONA URBANA DEL MUNICIPIO DE CAUCASIA</v>
      </c>
      <c r="B470" s="851"/>
      <c r="C470" s="851"/>
      <c r="D470" s="851"/>
      <c r="E470" s="851"/>
      <c r="F470" s="851"/>
      <c r="G470" s="851"/>
      <c r="H470" s="851"/>
    </row>
    <row r="471" spans="1:8">
      <c r="A471" s="851" t="s">
        <v>396</v>
      </c>
      <c r="B471" s="851"/>
      <c r="C471" s="851"/>
      <c r="D471" s="851"/>
      <c r="E471" s="851"/>
      <c r="F471" s="851"/>
      <c r="G471" s="851"/>
      <c r="H471" s="851"/>
    </row>
    <row r="472" spans="1:8">
      <c r="A472" s="465"/>
      <c r="B472" s="851"/>
      <c r="C472" s="851"/>
      <c r="D472" s="851"/>
      <c r="E472" s="851"/>
      <c r="F472" s="851"/>
      <c r="G472" s="851"/>
      <c r="H472" s="851"/>
    </row>
    <row r="473" spans="1:8">
      <c r="A473" s="563" t="s">
        <v>397</v>
      </c>
      <c r="B473" s="563">
        <f>+$B$407</f>
        <v>5</v>
      </c>
      <c r="C473" s="852" t="str">
        <f>+$C$407</f>
        <v xml:space="preserve">CASETA DE VENTAS </v>
      </c>
      <c r="D473" s="853"/>
      <c r="E473" s="853"/>
      <c r="F473" s="854"/>
      <c r="G473" s="467"/>
      <c r="H473" s="467"/>
    </row>
    <row r="474" spans="1:8">
      <c r="A474" s="563" t="s">
        <v>1</v>
      </c>
      <c r="B474" s="563">
        <v>5.12</v>
      </c>
      <c r="C474" s="855" t="str">
        <f>+'[91]PPTO OFICIAL'!B44</f>
        <v xml:space="preserve">Suministro e instalacion de Salida Para Interruptor Sencillo, Doble o Triple, Incluye: Cable THHN No. 12, Tuberia, Accesorios. </v>
      </c>
      <c r="D474" s="856"/>
      <c r="E474" s="856"/>
      <c r="F474" s="857"/>
      <c r="G474" s="563" t="s">
        <v>35</v>
      </c>
      <c r="H474" s="563" t="str">
        <f>+'[91]PPTO OFICIAL'!C44</f>
        <v>UN</v>
      </c>
    </row>
    <row r="475" spans="1:8" ht="45">
      <c r="A475" s="563" t="s">
        <v>2</v>
      </c>
      <c r="B475" s="852" t="s">
        <v>398</v>
      </c>
      <c r="C475" s="853"/>
      <c r="D475" s="854"/>
      <c r="E475" s="563" t="s">
        <v>399</v>
      </c>
      <c r="F475" s="563" t="s">
        <v>400</v>
      </c>
      <c r="G475" s="563" t="s">
        <v>401</v>
      </c>
      <c r="H475" s="563" t="s">
        <v>209</v>
      </c>
    </row>
    <row r="476" spans="1:8">
      <c r="A476" s="563"/>
      <c r="B476" s="554" t="s">
        <v>513</v>
      </c>
      <c r="C476" s="563" t="s">
        <v>411</v>
      </c>
      <c r="D476" s="563" t="s">
        <v>508</v>
      </c>
      <c r="E476" s="563"/>
      <c r="F476" s="563"/>
      <c r="G476" s="563"/>
      <c r="H476" s="563"/>
    </row>
    <row r="477" spans="1:8">
      <c r="A477" s="469"/>
      <c r="B477" s="469">
        <v>3</v>
      </c>
      <c r="C477" s="469"/>
      <c r="D477" s="469"/>
      <c r="E477" s="469">
        <f>+B477</f>
        <v>3</v>
      </c>
      <c r="F477" s="469">
        <v>1</v>
      </c>
      <c r="G477" s="469" t="str">
        <f>+H474</f>
        <v>UN</v>
      </c>
      <c r="H477" s="563">
        <f>+F477*E477</f>
        <v>3</v>
      </c>
    </row>
    <row r="478" spans="1:8">
      <c r="A478" s="469"/>
      <c r="B478" s="469"/>
      <c r="C478" s="469"/>
      <c r="D478" s="469"/>
      <c r="E478" s="469"/>
      <c r="F478" s="469"/>
      <c r="G478" s="469"/>
      <c r="H478" s="563"/>
    </row>
    <row r="479" spans="1:8">
      <c r="A479" s="469"/>
      <c r="B479" s="469"/>
      <c r="C479" s="469"/>
      <c r="D479" s="469"/>
      <c r="E479" s="469"/>
      <c r="F479" s="469"/>
      <c r="G479" s="469"/>
      <c r="H479" s="563"/>
    </row>
    <row r="480" spans="1:8">
      <c r="A480" s="469"/>
      <c r="B480" s="469"/>
      <c r="C480" s="469"/>
      <c r="D480" s="469"/>
      <c r="E480" s="469"/>
      <c r="F480" s="469"/>
      <c r="G480" s="469"/>
      <c r="H480" s="563"/>
    </row>
    <row r="481" spans="1:8">
      <c r="A481" s="852" t="s">
        <v>406</v>
      </c>
      <c r="B481" s="853"/>
      <c r="C481" s="853"/>
      <c r="D481" s="853"/>
      <c r="E481" s="853"/>
      <c r="F481" s="853"/>
      <c r="G481" s="854"/>
      <c r="H481" s="536">
        <f>+ROUND(SUM(H477:H477),2)</f>
        <v>3</v>
      </c>
    </row>
    <row r="482" spans="1:8">
      <c r="A482" s="470" t="s">
        <v>407</v>
      </c>
      <c r="B482" s="852" t="s">
        <v>74</v>
      </c>
      <c r="C482" s="853"/>
      <c r="D482" s="853"/>
      <c r="E482" s="853"/>
      <c r="F482" s="853"/>
      <c r="G482" s="853"/>
      <c r="H482" s="854"/>
    </row>
    <row r="483" spans="1:8">
      <c r="A483" s="473"/>
      <c r="B483" s="473"/>
      <c r="C483" s="473"/>
      <c r="D483" s="473"/>
      <c r="E483" s="473"/>
      <c r="F483" s="473"/>
      <c r="G483" s="473"/>
      <c r="H483" s="473"/>
    </row>
    <row r="484" spans="1:8">
      <c r="A484" s="473"/>
      <c r="B484" s="473"/>
      <c r="C484" s="473"/>
      <c r="D484" s="473"/>
      <c r="E484" s="473"/>
      <c r="F484" s="473"/>
      <c r="G484" s="473"/>
      <c r="H484" s="473"/>
    </row>
    <row r="485" spans="1:8">
      <c r="A485" s="473"/>
      <c r="B485" s="473"/>
      <c r="C485" s="473"/>
      <c r="D485" s="473"/>
      <c r="E485" s="473"/>
      <c r="F485" s="473"/>
      <c r="G485" s="473"/>
      <c r="H485" s="473"/>
    </row>
    <row r="486" spans="1:8">
      <c r="A486" s="473"/>
      <c r="B486" s="473"/>
      <c r="C486" s="473"/>
      <c r="D486" s="473"/>
      <c r="E486" s="473"/>
      <c r="F486" s="473"/>
      <c r="G486" s="473"/>
      <c r="H486" s="473"/>
    </row>
    <row r="487" spans="1:8">
      <c r="A487" s="858"/>
      <c r="B487" s="858"/>
      <c r="C487" s="859" t="s">
        <v>393</v>
      </c>
      <c r="D487" s="859"/>
      <c r="E487" s="859"/>
      <c r="F487" s="859"/>
      <c r="G487" s="860" t="s">
        <v>394</v>
      </c>
      <c r="H487" s="861"/>
    </row>
    <row r="488" spans="1:8">
      <c r="A488" s="858"/>
      <c r="B488" s="858"/>
      <c r="C488" s="859"/>
      <c r="D488" s="859"/>
      <c r="E488" s="859"/>
      <c r="F488" s="859"/>
      <c r="G488" s="862"/>
      <c r="H488" s="863"/>
    </row>
    <row r="489" spans="1:8">
      <c r="A489" s="858"/>
      <c r="B489" s="858"/>
      <c r="C489" s="859"/>
      <c r="D489" s="859"/>
      <c r="E489" s="859"/>
      <c r="F489" s="859"/>
      <c r="G489" s="864"/>
      <c r="H489" s="865"/>
    </row>
    <row r="490" spans="1:8">
      <c r="A490" s="858"/>
      <c r="B490" s="858"/>
      <c r="C490" s="858" t="s">
        <v>10</v>
      </c>
      <c r="D490" s="858"/>
      <c r="E490" s="858"/>
      <c r="F490" s="858"/>
      <c r="G490" s="858"/>
      <c r="H490" s="858"/>
    </row>
    <row r="491" spans="1:8">
      <c r="A491" s="851" t="str">
        <f>+$A$404</f>
        <v>MANTENER Y MEJORAR ESPACIOS RECREATIVOS DE LA ZONA URBANA DEL MUNICIPIO DE CAUCASIA</v>
      </c>
      <c r="B491" s="851"/>
      <c r="C491" s="851"/>
      <c r="D491" s="851"/>
      <c r="E491" s="851"/>
      <c r="F491" s="851"/>
      <c r="G491" s="851"/>
      <c r="H491" s="851"/>
    </row>
    <row r="492" spans="1:8">
      <c r="A492" s="851" t="s">
        <v>396</v>
      </c>
      <c r="B492" s="851"/>
      <c r="C492" s="851"/>
      <c r="D492" s="851"/>
      <c r="E492" s="851"/>
      <c r="F492" s="851"/>
      <c r="G492" s="851"/>
      <c r="H492" s="851"/>
    </row>
    <row r="493" spans="1:8">
      <c r="A493" s="465"/>
      <c r="B493" s="851"/>
      <c r="C493" s="851"/>
      <c r="D493" s="851"/>
      <c r="E493" s="851"/>
      <c r="F493" s="851"/>
      <c r="G493" s="851"/>
      <c r="H493" s="851"/>
    </row>
    <row r="494" spans="1:8">
      <c r="A494" s="563" t="s">
        <v>397</v>
      </c>
      <c r="B494" s="563">
        <f>+$B$407</f>
        <v>5</v>
      </c>
      <c r="C494" s="852" t="str">
        <f>+$C$407</f>
        <v xml:space="preserve">CASETA DE VENTAS </v>
      </c>
      <c r="D494" s="853"/>
      <c r="E494" s="853"/>
      <c r="F494" s="854"/>
      <c r="G494" s="467"/>
      <c r="H494" s="467"/>
    </row>
    <row r="495" spans="1:8">
      <c r="A495" s="563" t="s">
        <v>1</v>
      </c>
      <c r="B495" s="563">
        <f>+'[91]PPTO OFICIAL'!A45</f>
        <v>5.13</v>
      </c>
      <c r="C495" s="855" t="str">
        <f>+'[91]PPTO OFICIAL'!B45</f>
        <v>Suministro e instalación de Toma 110, incluye cableado libre de halogeno No.12, ductos en EMT y herrajería.</v>
      </c>
      <c r="D495" s="856"/>
      <c r="E495" s="856"/>
      <c r="F495" s="857"/>
      <c r="G495" s="563" t="s">
        <v>35</v>
      </c>
      <c r="H495" s="563" t="str">
        <f>+'[91]PPTO OFICIAL'!C45</f>
        <v xml:space="preserve">UN </v>
      </c>
    </row>
    <row r="496" spans="1:8" ht="45">
      <c r="A496" s="563" t="s">
        <v>2</v>
      </c>
      <c r="B496" s="852" t="s">
        <v>398</v>
      </c>
      <c r="C496" s="853"/>
      <c r="D496" s="854"/>
      <c r="E496" s="563" t="s">
        <v>399</v>
      </c>
      <c r="F496" s="563" t="s">
        <v>400</v>
      </c>
      <c r="G496" s="563" t="s">
        <v>401</v>
      </c>
      <c r="H496" s="563" t="s">
        <v>209</v>
      </c>
    </row>
    <row r="497" spans="1:8">
      <c r="A497" s="563"/>
      <c r="B497" s="554" t="s">
        <v>513</v>
      </c>
      <c r="C497" s="563" t="s">
        <v>411</v>
      </c>
      <c r="D497" s="563" t="s">
        <v>508</v>
      </c>
      <c r="E497" s="563"/>
      <c r="F497" s="563"/>
      <c r="G497" s="563"/>
      <c r="H497" s="563"/>
    </row>
    <row r="498" spans="1:8">
      <c r="A498" s="469"/>
      <c r="B498" s="469">
        <v>9</v>
      </c>
      <c r="C498" s="469"/>
      <c r="D498" s="469"/>
      <c r="E498" s="469">
        <f>+B498</f>
        <v>9</v>
      </c>
      <c r="F498" s="469">
        <v>1</v>
      </c>
      <c r="G498" s="469" t="str">
        <f>+H495</f>
        <v xml:space="preserve">UN </v>
      </c>
      <c r="H498" s="563">
        <f>+F498*E498</f>
        <v>9</v>
      </c>
    </row>
    <row r="499" spans="1:8">
      <c r="A499" s="469"/>
      <c r="B499" s="469"/>
      <c r="C499" s="469"/>
      <c r="D499" s="469"/>
      <c r="E499" s="469"/>
      <c r="F499" s="469"/>
      <c r="G499" s="469"/>
      <c r="H499" s="563"/>
    </row>
    <row r="500" spans="1:8">
      <c r="A500" s="469"/>
      <c r="B500" s="469"/>
      <c r="C500" s="469"/>
      <c r="D500" s="469"/>
      <c r="E500" s="469"/>
      <c r="F500" s="469"/>
      <c r="G500" s="469"/>
      <c r="H500" s="563"/>
    </row>
    <row r="501" spans="1:8">
      <c r="A501" s="469"/>
      <c r="B501" s="469"/>
      <c r="C501" s="469"/>
      <c r="D501" s="469"/>
      <c r="E501" s="469"/>
      <c r="F501" s="469"/>
      <c r="G501" s="469"/>
      <c r="H501" s="563"/>
    </row>
    <row r="502" spans="1:8">
      <c r="A502" s="852" t="s">
        <v>406</v>
      </c>
      <c r="B502" s="853"/>
      <c r="C502" s="853"/>
      <c r="D502" s="853"/>
      <c r="E502" s="853"/>
      <c r="F502" s="853"/>
      <c r="G502" s="854"/>
      <c r="H502" s="536">
        <f>+ROUND(SUM(H498:H498),2)</f>
        <v>9</v>
      </c>
    </row>
    <row r="503" spans="1:8">
      <c r="A503" s="470" t="s">
        <v>407</v>
      </c>
      <c r="B503" s="852" t="s">
        <v>74</v>
      </c>
      <c r="C503" s="853"/>
      <c r="D503" s="853"/>
      <c r="E503" s="853"/>
      <c r="F503" s="853"/>
      <c r="G503" s="853"/>
      <c r="H503" s="854"/>
    </row>
    <row r="504" spans="1:8">
      <c r="A504" s="473"/>
      <c r="B504" s="473"/>
      <c r="C504" s="473"/>
      <c r="D504" s="473"/>
      <c r="E504" s="473"/>
      <c r="F504" s="473"/>
      <c r="G504" s="473"/>
      <c r="H504" s="473"/>
    </row>
    <row r="505" spans="1:8">
      <c r="A505" s="473"/>
      <c r="B505" s="473"/>
      <c r="C505" s="473"/>
      <c r="D505" s="473"/>
      <c r="E505" s="473"/>
      <c r="F505" s="473"/>
      <c r="G505" s="473"/>
      <c r="H505" s="473"/>
    </row>
    <row r="506" spans="1:8">
      <c r="A506" s="473"/>
      <c r="B506" s="473"/>
      <c r="C506" s="473"/>
      <c r="D506" s="473"/>
      <c r="E506" s="473"/>
      <c r="F506" s="473"/>
      <c r="G506" s="473"/>
      <c r="H506" s="473"/>
    </row>
    <row r="507" spans="1:8">
      <c r="A507" s="473"/>
      <c r="B507" s="473"/>
      <c r="C507" s="473"/>
      <c r="D507" s="473"/>
      <c r="E507" s="473"/>
      <c r="F507" s="473"/>
      <c r="G507" s="473"/>
      <c r="H507" s="473"/>
    </row>
    <row r="508" spans="1:8">
      <c r="A508" s="858"/>
      <c r="B508" s="858"/>
      <c r="C508" s="859" t="s">
        <v>393</v>
      </c>
      <c r="D508" s="859"/>
      <c r="E508" s="859"/>
      <c r="F508" s="859"/>
      <c r="G508" s="860" t="s">
        <v>394</v>
      </c>
      <c r="H508" s="861"/>
    </row>
    <row r="509" spans="1:8">
      <c r="A509" s="858"/>
      <c r="B509" s="858"/>
      <c r="C509" s="859"/>
      <c r="D509" s="859"/>
      <c r="E509" s="859"/>
      <c r="F509" s="859"/>
      <c r="G509" s="862"/>
      <c r="H509" s="863"/>
    </row>
    <row r="510" spans="1:8">
      <c r="A510" s="858"/>
      <c r="B510" s="858"/>
      <c r="C510" s="859"/>
      <c r="D510" s="859"/>
      <c r="E510" s="859"/>
      <c r="F510" s="859"/>
      <c r="G510" s="864"/>
      <c r="H510" s="865"/>
    </row>
    <row r="511" spans="1:8">
      <c r="A511" s="858"/>
      <c r="B511" s="858"/>
      <c r="C511" s="858" t="s">
        <v>10</v>
      </c>
      <c r="D511" s="858"/>
      <c r="E511" s="858"/>
      <c r="F511" s="858"/>
      <c r="G511" s="858"/>
      <c r="H511" s="858"/>
    </row>
    <row r="512" spans="1:8">
      <c r="A512" s="851" t="str">
        <f>+$A$404</f>
        <v>MANTENER Y MEJORAR ESPACIOS RECREATIVOS DE LA ZONA URBANA DEL MUNICIPIO DE CAUCASIA</v>
      </c>
      <c r="B512" s="851"/>
      <c r="C512" s="851"/>
      <c r="D512" s="851"/>
      <c r="E512" s="851"/>
      <c r="F512" s="851"/>
      <c r="G512" s="851"/>
      <c r="H512" s="851"/>
    </row>
    <row r="513" spans="1:8">
      <c r="A513" s="851" t="s">
        <v>396</v>
      </c>
      <c r="B513" s="851"/>
      <c r="C513" s="851"/>
      <c r="D513" s="851"/>
      <c r="E513" s="851"/>
      <c r="F513" s="851"/>
      <c r="G513" s="851"/>
      <c r="H513" s="851"/>
    </row>
    <row r="514" spans="1:8">
      <c r="A514" s="465"/>
      <c r="B514" s="851"/>
      <c r="C514" s="851"/>
      <c r="D514" s="851"/>
      <c r="E514" s="851"/>
      <c r="F514" s="851"/>
      <c r="G514" s="851"/>
      <c r="H514" s="851"/>
    </row>
    <row r="515" spans="1:8">
      <c r="A515" s="563" t="s">
        <v>397</v>
      </c>
      <c r="B515" s="563">
        <f>+$B$407</f>
        <v>5</v>
      </c>
      <c r="C515" s="852" t="str">
        <f>+$C$407</f>
        <v xml:space="preserve">CASETA DE VENTAS </v>
      </c>
      <c r="D515" s="853"/>
      <c r="E515" s="853"/>
      <c r="F515" s="854"/>
      <c r="G515" s="467"/>
      <c r="H515" s="467"/>
    </row>
    <row r="516" spans="1:8">
      <c r="A516" s="563" t="s">
        <v>1</v>
      </c>
      <c r="B516" s="563">
        <f>+'[91]PPTO OFICIAL'!A46</f>
        <v>5.14</v>
      </c>
      <c r="C516" s="855" t="str">
        <f>+'[91]PPTO OFICIAL'!B46</f>
        <v xml:space="preserve">Suministro e instalación de luminaria led  sobre poner de 20w, Incluye: Cable THHN No. 12, Tuberia accesorios y todo lo necesario para su correcto funcionamiento </v>
      </c>
      <c r="D516" s="856"/>
      <c r="E516" s="856"/>
      <c r="F516" s="857"/>
      <c r="G516" s="563" t="s">
        <v>35</v>
      </c>
      <c r="H516" s="563" t="str">
        <f>+'[91]PPTO OFICIAL'!C46</f>
        <v xml:space="preserve">UN </v>
      </c>
    </row>
    <row r="517" spans="1:8" ht="45">
      <c r="A517" s="563" t="s">
        <v>2</v>
      </c>
      <c r="B517" s="852" t="s">
        <v>398</v>
      </c>
      <c r="C517" s="853"/>
      <c r="D517" s="854"/>
      <c r="E517" s="563" t="s">
        <v>399</v>
      </c>
      <c r="F517" s="563" t="s">
        <v>400</v>
      </c>
      <c r="G517" s="563" t="s">
        <v>401</v>
      </c>
      <c r="H517" s="563" t="s">
        <v>209</v>
      </c>
    </row>
    <row r="518" spans="1:8">
      <c r="A518" s="563"/>
      <c r="B518" s="554" t="s">
        <v>513</v>
      </c>
      <c r="C518" s="563" t="s">
        <v>411</v>
      </c>
      <c r="D518" s="563" t="s">
        <v>508</v>
      </c>
      <c r="E518" s="563"/>
      <c r="F518" s="563"/>
      <c r="G518" s="563"/>
      <c r="H518" s="563"/>
    </row>
    <row r="519" spans="1:8">
      <c r="A519" s="469"/>
      <c r="B519" s="469">
        <v>7</v>
      </c>
      <c r="C519" s="469"/>
      <c r="D519" s="469"/>
      <c r="E519" s="469">
        <f>+B519</f>
        <v>7</v>
      </c>
      <c r="F519" s="469">
        <v>1</v>
      </c>
      <c r="G519" s="469" t="str">
        <f>+H516</f>
        <v xml:space="preserve">UN </v>
      </c>
      <c r="H519" s="563">
        <f>+F519*E519</f>
        <v>7</v>
      </c>
    </row>
    <row r="520" spans="1:8">
      <c r="A520" s="469"/>
      <c r="B520" s="469"/>
      <c r="C520" s="469"/>
      <c r="D520" s="469"/>
      <c r="E520" s="469"/>
      <c r="F520" s="469"/>
      <c r="G520" s="469"/>
      <c r="H520" s="563"/>
    </row>
    <row r="521" spans="1:8">
      <c r="A521" s="469"/>
      <c r="B521" s="469"/>
      <c r="C521" s="469"/>
      <c r="D521" s="469"/>
      <c r="E521" s="469"/>
      <c r="F521" s="469"/>
      <c r="G521" s="469"/>
      <c r="H521" s="563"/>
    </row>
    <row r="522" spans="1:8">
      <c r="A522" s="469"/>
      <c r="B522" s="469"/>
      <c r="C522" s="469"/>
      <c r="D522" s="469"/>
      <c r="E522" s="469"/>
      <c r="F522" s="469"/>
      <c r="G522" s="469"/>
      <c r="H522" s="563"/>
    </row>
    <row r="523" spans="1:8">
      <c r="A523" s="852" t="s">
        <v>406</v>
      </c>
      <c r="B523" s="853"/>
      <c r="C523" s="853"/>
      <c r="D523" s="853"/>
      <c r="E523" s="853"/>
      <c r="F523" s="853"/>
      <c r="G523" s="854"/>
      <c r="H523" s="536">
        <f>+ROUND(SUM(H519:H519),2)</f>
        <v>7</v>
      </c>
    </row>
    <row r="524" spans="1:8">
      <c r="A524" s="470" t="s">
        <v>407</v>
      </c>
      <c r="B524" s="852" t="s">
        <v>74</v>
      </c>
      <c r="C524" s="853"/>
      <c r="D524" s="853"/>
      <c r="E524" s="853"/>
      <c r="F524" s="853"/>
      <c r="G524" s="853"/>
      <c r="H524" s="854"/>
    </row>
    <row r="525" spans="1:8">
      <c r="A525" s="473"/>
      <c r="B525" s="473"/>
      <c r="C525" s="473"/>
      <c r="D525" s="473"/>
      <c r="E525" s="473"/>
      <c r="F525" s="473"/>
      <c r="G525" s="473"/>
      <c r="H525" s="473"/>
    </row>
    <row r="526" spans="1:8">
      <c r="A526" s="473"/>
      <c r="B526" s="473"/>
      <c r="C526" s="473"/>
      <c r="D526" s="473"/>
      <c r="E526" s="473"/>
      <c r="F526" s="473"/>
      <c r="G526" s="473"/>
      <c r="H526" s="473"/>
    </row>
    <row r="527" spans="1:8">
      <c r="A527" s="473"/>
      <c r="B527" s="473"/>
      <c r="C527" s="473"/>
      <c r="D527" s="473"/>
      <c r="E527" s="473"/>
      <c r="F527" s="473"/>
      <c r="G527" s="473"/>
      <c r="H527" s="473"/>
    </row>
    <row r="528" spans="1:8">
      <c r="A528" s="473"/>
      <c r="B528" s="473"/>
      <c r="C528" s="473"/>
      <c r="D528" s="473"/>
      <c r="E528" s="473"/>
      <c r="F528" s="473"/>
      <c r="G528" s="473"/>
      <c r="H528" s="473"/>
    </row>
    <row r="529" spans="1:8">
      <c r="A529" s="858"/>
      <c r="B529" s="858"/>
      <c r="C529" s="859" t="s">
        <v>393</v>
      </c>
      <c r="D529" s="859"/>
      <c r="E529" s="859"/>
      <c r="F529" s="859"/>
      <c r="G529" s="860" t="s">
        <v>394</v>
      </c>
      <c r="H529" s="861"/>
    </row>
    <row r="530" spans="1:8">
      <c r="A530" s="858"/>
      <c r="B530" s="858"/>
      <c r="C530" s="859"/>
      <c r="D530" s="859"/>
      <c r="E530" s="859"/>
      <c r="F530" s="859"/>
      <c r="G530" s="862"/>
      <c r="H530" s="863"/>
    </row>
    <row r="531" spans="1:8" ht="43.15" customHeight="1">
      <c r="A531" s="858"/>
      <c r="B531" s="858"/>
      <c r="C531" s="859"/>
      <c r="D531" s="859"/>
      <c r="E531" s="859"/>
      <c r="F531" s="859"/>
      <c r="G531" s="864"/>
      <c r="H531" s="865"/>
    </row>
    <row r="532" spans="1:8">
      <c r="A532" s="858"/>
      <c r="B532" s="858"/>
      <c r="C532" s="858" t="s">
        <v>10</v>
      </c>
      <c r="D532" s="858"/>
      <c r="E532" s="858"/>
      <c r="F532" s="858"/>
      <c r="G532" s="858"/>
      <c r="H532" s="858"/>
    </row>
    <row r="533" spans="1:8">
      <c r="A533" s="851" t="str">
        <f>+$A$404</f>
        <v>MANTENER Y MEJORAR ESPACIOS RECREATIVOS DE LA ZONA URBANA DEL MUNICIPIO DE CAUCASIA</v>
      </c>
      <c r="B533" s="851"/>
      <c r="C533" s="851"/>
      <c r="D533" s="851"/>
      <c r="E533" s="851"/>
      <c r="F533" s="851"/>
      <c r="G533" s="851"/>
      <c r="H533" s="851"/>
    </row>
    <row r="534" spans="1:8">
      <c r="A534" s="851" t="s">
        <v>396</v>
      </c>
      <c r="B534" s="851"/>
      <c r="C534" s="851"/>
      <c r="D534" s="851"/>
      <c r="E534" s="851"/>
      <c r="F534" s="851"/>
      <c r="G534" s="851"/>
      <c r="H534" s="851"/>
    </row>
    <row r="535" spans="1:8" ht="52.15" customHeight="1">
      <c r="A535" s="465"/>
      <c r="B535" s="851"/>
      <c r="C535" s="851"/>
      <c r="D535" s="851"/>
      <c r="E535" s="851"/>
      <c r="F535" s="851"/>
      <c r="G535" s="851"/>
      <c r="H535" s="851"/>
    </row>
    <row r="536" spans="1:8">
      <c r="A536" s="563" t="s">
        <v>397</v>
      </c>
      <c r="B536" s="563">
        <f>+$B$407</f>
        <v>5</v>
      </c>
      <c r="C536" s="852" t="str">
        <f>+$C$407</f>
        <v xml:space="preserve">CASETA DE VENTAS </v>
      </c>
      <c r="D536" s="853"/>
      <c r="E536" s="853"/>
      <c r="F536" s="854"/>
      <c r="G536" s="467"/>
      <c r="H536" s="467"/>
    </row>
    <row r="537" spans="1:8">
      <c r="A537" s="563" t="s">
        <v>1</v>
      </c>
      <c r="B537" s="563">
        <f>+'[91]PPTO OFICIAL'!A47</f>
        <v>5.15</v>
      </c>
      <c r="C537" s="855" t="str">
        <f>+'[91]PPTO OFICIAL'!B47</f>
        <v>Suministro e instalación de Toma GFCI, incluye cableado libre de halogeno, ductos en EMT y herrajería.</v>
      </c>
      <c r="D537" s="856"/>
      <c r="E537" s="856"/>
      <c r="F537" s="857"/>
      <c r="G537" s="563" t="s">
        <v>35</v>
      </c>
      <c r="H537" s="563" t="str">
        <f>+'[91]PPTO OFICIAL'!C47</f>
        <v xml:space="preserve">UN </v>
      </c>
    </row>
    <row r="538" spans="1:8" ht="45">
      <c r="A538" s="563" t="s">
        <v>2</v>
      </c>
      <c r="B538" s="852" t="s">
        <v>398</v>
      </c>
      <c r="C538" s="853"/>
      <c r="D538" s="854"/>
      <c r="E538" s="563" t="s">
        <v>399</v>
      </c>
      <c r="F538" s="563" t="s">
        <v>400</v>
      </c>
      <c r="G538" s="563" t="s">
        <v>401</v>
      </c>
      <c r="H538" s="563" t="s">
        <v>209</v>
      </c>
    </row>
    <row r="539" spans="1:8">
      <c r="A539" s="563"/>
      <c r="B539" s="554" t="s">
        <v>513</v>
      </c>
      <c r="C539" s="563" t="s">
        <v>411</v>
      </c>
      <c r="D539" s="563" t="s">
        <v>508</v>
      </c>
      <c r="E539" s="563"/>
      <c r="F539" s="563"/>
      <c r="G539" s="563"/>
      <c r="H539" s="563"/>
    </row>
    <row r="540" spans="1:8">
      <c r="A540" s="469"/>
      <c r="B540" s="469">
        <v>1</v>
      </c>
      <c r="C540" s="469"/>
      <c r="D540" s="469"/>
      <c r="E540" s="469">
        <f>+B540</f>
        <v>1</v>
      </c>
      <c r="F540" s="469">
        <v>1</v>
      </c>
      <c r="G540" s="469" t="str">
        <f>+H537</f>
        <v xml:space="preserve">UN </v>
      </c>
      <c r="H540" s="563">
        <f>+F540*E540</f>
        <v>1</v>
      </c>
    </row>
    <row r="541" spans="1:8">
      <c r="A541" s="469"/>
      <c r="B541" s="469"/>
      <c r="C541" s="469"/>
      <c r="D541" s="469"/>
      <c r="E541" s="469"/>
      <c r="F541" s="469"/>
      <c r="G541" s="469"/>
      <c r="H541" s="563"/>
    </row>
    <row r="542" spans="1:8">
      <c r="A542" s="469"/>
      <c r="B542" s="469"/>
      <c r="C542" s="469"/>
      <c r="D542" s="469"/>
      <c r="E542" s="469"/>
      <c r="F542" s="469"/>
      <c r="G542" s="469"/>
      <c r="H542" s="563"/>
    </row>
    <row r="543" spans="1:8">
      <c r="A543" s="469"/>
      <c r="B543" s="469"/>
      <c r="C543" s="469"/>
      <c r="D543" s="469"/>
      <c r="E543" s="469"/>
      <c r="F543" s="469"/>
      <c r="G543" s="469"/>
      <c r="H543" s="563"/>
    </row>
    <row r="544" spans="1:8">
      <c r="A544" s="852" t="s">
        <v>406</v>
      </c>
      <c r="B544" s="853"/>
      <c r="C544" s="853"/>
      <c r="D544" s="853"/>
      <c r="E544" s="853"/>
      <c r="F544" s="853"/>
      <c r="G544" s="854"/>
      <c r="H544" s="536">
        <f>+ROUND(SUM(H540:H540),2)</f>
        <v>1</v>
      </c>
    </row>
    <row r="545" spans="1:8">
      <c r="A545" s="470" t="s">
        <v>407</v>
      </c>
      <c r="B545" s="852" t="s">
        <v>74</v>
      </c>
      <c r="C545" s="853"/>
      <c r="D545" s="853"/>
      <c r="E545" s="853"/>
      <c r="F545" s="853"/>
      <c r="G545" s="853"/>
      <c r="H545" s="854"/>
    </row>
    <row r="546" spans="1:8">
      <c r="A546" s="473"/>
      <c r="B546" s="473"/>
      <c r="C546" s="473"/>
      <c r="D546" s="473"/>
      <c r="E546" s="473"/>
      <c r="F546" s="473"/>
      <c r="G546" s="473"/>
      <c r="H546" s="473"/>
    </row>
    <row r="547" spans="1:8">
      <c r="A547" s="473"/>
      <c r="B547" s="473"/>
      <c r="C547" s="473"/>
      <c r="D547" s="473"/>
      <c r="E547" s="473"/>
      <c r="F547" s="473"/>
      <c r="G547" s="473"/>
      <c r="H547" s="473"/>
    </row>
    <row r="548" spans="1:8">
      <c r="A548" s="473"/>
      <c r="B548" s="473"/>
      <c r="C548" s="473"/>
      <c r="D548" s="473"/>
      <c r="E548" s="473"/>
      <c r="F548" s="473"/>
      <c r="G548" s="473"/>
      <c r="H548" s="473"/>
    </row>
    <row r="549" spans="1:8">
      <c r="A549" s="473"/>
      <c r="B549" s="473"/>
      <c r="C549" s="473"/>
      <c r="D549" s="473"/>
      <c r="E549" s="473"/>
      <c r="F549" s="473"/>
      <c r="G549" s="473"/>
      <c r="H549" s="473"/>
    </row>
    <row r="550" spans="1:8">
      <c r="A550" s="858"/>
      <c r="B550" s="858"/>
      <c r="C550" s="859" t="s">
        <v>393</v>
      </c>
      <c r="D550" s="859"/>
      <c r="E550" s="859"/>
      <c r="F550" s="859"/>
      <c r="G550" s="860" t="s">
        <v>394</v>
      </c>
      <c r="H550" s="861"/>
    </row>
    <row r="551" spans="1:8">
      <c r="A551" s="858"/>
      <c r="B551" s="858"/>
      <c r="C551" s="859"/>
      <c r="D551" s="859"/>
      <c r="E551" s="859"/>
      <c r="F551" s="859"/>
      <c r="G551" s="862"/>
      <c r="H551" s="863"/>
    </row>
    <row r="552" spans="1:8">
      <c r="A552" s="858"/>
      <c r="B552" s="858"/>
      <c r="C552" s="859"/>
      <c r="D552" s="859"/>
      <c r="E552" s="859"/>
      <c r="F552" s="859"/>
      <c r="G552" s="864"/>
      <c r="H552" s="865"/>
    </row>
    <row r="553" spans="1:8">
      <c r="A553" s="858"/>
      <c r="B553" s="858"/>
      <c r="C553" s="858" t="s">
        <v>10</v>
      </c>
      <c r="D553" s="858"/>
      <c r="E553" s="858"/>
      <c r="F553" s="858"/>
      <c r="G553" s="858"/>
      <c r="H553" s="858"/>
    </row>
    <row r="554" spans="1:8">
      <c r="A554" s="851" t="str">
        <f>+$A$404</f>
        <v>MANTENER Y MEJORAR ESPACIOS RECREATIVOS DE LA ZONA URBANA DEL MUNICIPIO DE CAUCASIA</v>
      </c>
      <c r="B554" s="851"/>
      <c r="C554" s="851"/>
      <c r="D554" s="851"/>
      <c r="E554" s="851"/>
      <c r="F554" s="851"/>
      <c r="G554" s="851"/>
      <c r="H554" s="851"/>
    </row>
    <row r="555" spans="1:8">
      <c r="A555" s="851" t="s">
        <v>396</v>
      </c>
      <c r="B555" s="851"/>
      <c r="C555" s="851"/>
      <c r="D555" s="851"/>
      <c r="E555" s="851"/>
      <c r="F555" s="851"/>
      <c r="G555" s="851"/>
      <c r="H555" s="851"/>
    </row>
    <row r="556" spans="1:8">
      <c r="A556" s="465"/>
      <c r="B556" s="851"/>
      <c r="C556" s="851"/>
      <c r="D556" s="851"/>
      <c r="E556" s="851"/>
      <c r="F556" s="851"/>
      <c r="G556" s="851"/>
      <c r="H556" s="851"/>
    </row>
    <row r="557" spans="1:8">
      <c r="A557" s="563" t="s">
        <v>397</v>
      </c>
      <c r="B557" s="563">
        <f>+$B$407</f>
        <v>5</v>
      </c>
      <c r="C557" s="852" t="str">
        <f>+$C$407</f>
        <v xml:space="preserve">CASETA DE VENTAS </v>
      </c>
      <c r="D557" s="853"/>
      <c r="E557" s="853"/>
      <c r="F557" s="854"/>
      <c r="G557" s="467"/>
      <c r="H557" s="467"/>
    </row>
    <row r="558" spans="1:8">
      <c r="A558" s="563" t="s">
        <v>1</v>
      </c>
      <c r="B558" s="563">
        <f>+'[91]PPTO OFICIAL'!A48</f>
        <v>5.16</v>
      </c>
      <c r="C558" s="855" t="str">
        <f>+'[91]PPTO OFICIAL'!B48</f>
        <v xml:space="preserve">Tramites y legalización; Incluye certificacion RETIE y RETILAP. </v>
      </c>
      <c r="D558" s="856"/>
      <c r="E558" s="856"/>
      <c r="F558" s="857"/>
      <c r="G558" s="563" t="s">
        <v>35</v>
      </c>
      <c r="H558" s="563" t="str">
        <f>+'[91]PPTO OFICIAL'!C48</f>
        <v>UN</v>
      </c>
    </row>
    <row r="559" spans="1:8" ht="45">
      <c r="A559" s="563" t="s">
        <v>2</v>
      </c>
      <c r="B559" s="852" t="s">
        <v>398</v>
      </c>
      <c r="C559" s="853"/>
      <c r="D559" s="854"/>
      <c r="E559" s="563" t="s">
        <v>399</v>
      </c>
      <c r="F559" s="563" t="s">
        <v>400</v>
      </c>
      <c r="G559" s="563" t="s">
        <v>401</v>
      </c>
      <c r="H559" s="563" t="s">
        <v>209</v>
      </c>
    </row>
    <row r="560" spans="1:8">
      <c r="A560" s="563"/>
      <c r="B560" s="554" t="s">
        <v>513</v>
      </c>
      <c r="C560" s="563" t="s">
        <v>411</v>
      </c>
      <c r="D560" s="563" t="s">
        <v>508</v>
      </c>
      <c r="E560" s="563"/>
      <c r="F560" s="563"/>
      <c r="G560" s="563"/>
      <c r="H560" s="563"/>
    </row>
    <row r="561" spans="1:8" ht="43.15" customHeight="1">
      <c r="A561" s="469"/>
      <c r="B561" s="469">
        <v>1</v>
      </c>
      <c r="C561" s="469"/>
      <c r="D561" s="469"/>
      <c r="E561" s="469">
        <f>+B561</f>
        <v>1</v>
      </c>
      <c r="F561" s="469">
        <v>1</v>
      </c>
      <c r="G561" s="469" t="str">
        <f>+H558</f>
        <v>UN</v>
      </c>
      <c r="H561" s="563">
        <f>+F561*E561</f>
        <v>1</v>
      </c>
    </row>
    <row r="562" spans="1:8">
      <c r="A562" s="469"/>
      <c r="B562" s="469"/>
      <c r="C562" s="469"/>
      <c r="D562" s="469"/>
      <c r="E562" s="469"/>
      <c r="F562" s="469"/>
      <c r="G562" s="469"/>
      <c r="H562" s="563"/>
    </row>
    <row r="563" spans="1:8">
      <c r="A563" s="469"/>
      <c r="B563" s="469"/>
      <c r="C563" s="469"/>
      <c r="D563" s="469"/>
      <c r="E563" s="469"/>
      <c r="F563" s="469"/>
      <c r="G563" s="469"/>
      <c r="H563" s="563"/>
    </row>
    <row r="564" spans="1:8">
      <c r="A564" s="469"/>
      <c r="B564" s="469"/>
      <c r="C564" s="469"/>
      <c r="D564" s="469"/>
      <c r="E564" s="469"/>
      <c r="F564" s="469"/>
      <c r="G564" s="469"/>
      <c r="H564" s="563"/>
    </row>
    <row r="565" spans="1:8" ht="110.45" customHeight="1">
      <c r="A565" s="852" t="s">
        <v>406</v>
      </c>
      <c r="B565" s="853"/>
      <c r="C565" s="853"/>
      <c r="D565" s="853"/>
      <c r="E565" s="853"/>
      <c r="F565" s="853"/>
      <c r="G565" s="854"/>
      <c r="H565" s="536">
        <f>+ROUND(SUM(H561:H561),2)</f>
        <v>1</v>
      </c>
    </row>
    <row r="566" spans="1:8">
      <c r="A566" s="470" t="s">
        <v>407</v>
      </c>
      <c r="B566" s="852" t="s">
        <v>74</v>
      </c>
      <c r="C566" s="853"/>
      <c r="D566" s="853"/>
      <c r="E566" s="853"/>
      <c r="F566" s="853"/>
      <c r="G566" s="853"/>
      <c r="H566" s="854"/>
    </row>
    <row r="567" spans="1:8">
      <c r="A567" s="473"/>
      <c r="B567" s="473"/>
      <c r="C567" s="473"/>
      <c r="D567" s="473"/>
      <c r="E567" s="473"/>
      <c r="F567" s="473"/>
      <c r="G567" s="473"/>
      <c r="H567" s="473"/>
    </row>
    <row r="568" spans="1:8">
      <c r="A568" s="473"/>
      <c r="B568" s="473"/>
      <c r="C568" s="473"/>
      <c r="D568" s="473"/>
      <c r="E568" s="473"/>
      <c r="F568" s="473"/>
      <c r="G568" s="473"/>
      <c r="H568" s="473"/>
    </row>
    <row r="569" spans="1:8">
      <c r="A569" s="473"/>
      <c r="B569" s="473"/>
      <c r="C569" s="473"/>
      <c r="D569" s="473"/>
      <c r="E569" s="473"/>
      <c r="F569" s="473"/>
      <c r="G569" s="473"/>
      <c r="H569" s="473"/>
    </row>
    <row r="570" spans="1:8">
      <c r="A570" s="473"/>
      <c r="B570" s="473"/>
      <c r="C570" s="473"/>
      <c r="D570" s="473"/>
      <c r="E570" s="473"/>
      <c r="F570" s="473"/>
      <c r="G570" s="473"/>
      <c r="H570" s="473"/>
    </row>
    <row r="571" spans="1:8">
      <c r="A571" s="858"/>
      <c r="B571" s="858"/>
      <c r="C571" s="859" t="s">
        <v>393</v>
      </c>
      <c r="D571" s="859"/>
      <c r="E571" s="859"/>
      <c r="F571" s="859"/>
      <c r="G571" s="860" t="s">
        <v>394</v>
      </c>
      <c r="H571" s="861"/>
    </row>
    <row r="572" spans="1:8">
      <c r="A572" s="858"/>
      <c r="B572" s="858"/>
      <c r="C572" s="859"/>
      <c r="D572" s="859"/>
      <c r="E572" s="859"/>
      <c r="F572" s="859"/>
      <c r="G572" s="862"/>
      <c r="H572" s="863"/>
    </row>
    <row r="573" spans="1:8">
      <c r="A573" s="858"/>
      <c r="B573" s="858"/>
      <c r="C573" s="859"/>
      <c r="D573" s="859"/>
      <c r="E573" s="859"/>
      <c r="F573" s="859"/>
      <c r="G573" s="864"/>
      <c r="H573" s="865"/>
    </row>
    <row r="574" spans="1:8">
      <c r="A574" s="858"/>
      <c r="B574" s="858"/>
      <c r="C574" s="858" t="s">
        <v>10</v>
      </c>
      <c r="D574" s="858"/>
      <c r="E574" s="858"/>
      <c r="F574" s="858"/>
      <c r="G574" s="858"/>
      <c r="H574" s="858"/>
    </row>
    <row r="575" spans="1:8">
      <c r="A575" s="851" t="str">
        <f>+$A$404</f>
        <v>MANTENER Y MEJORAR ESPACIOS RECREATIVOS DE LA ZONA URBANA DEL MUNICIPIO DE CAUCASIA</v>
      </c>
      <c r="B575" s="851"/>
      <c r="C575" s="851"/>
      <c r="D575" s="851"/>
      <c r="E575" s="851"/>
      <c r="F575" s="851"/>
      <c r="G575" s="851"/>
      <c r="H575" s="851"/>
    </row>
    <row r="576" spans="1:8">
      <c r="A576" s="851" t="s">
        <v>396</v>
      </c>
      <c r="B576" s="851"/>
      <c r="C576" s="851"/>
      <c r="D576" s="851"/>
      <c r="E576" s="851"/>
      <c r="F576" s="851"/>
      <c r="G576" s="851"/>
      <c r="H576" s="851"/>
    </row>
    <row r="577" spans="1:8">
      <c r="A577" s="465"/>
      <c r="B577" s="851"/>
      <c r="C577" s="851"/>
      <c r="D577" s="851"/>
      <c r="E577" s="851"/>
      <c r="F577" s="851"/>
      <c r="G577" s="851"/>
      <c r="H577" s="851"/>
    </row>
    <row r="578" spans="1:8" ht="43.15" customHeight="1">
      <c r="A578" s="563" t="s">
        <v>397</v>
      </c>
      <c r="B578" s="563">
        <f>+$B$407</f>
        <v>5</v>
      </c>
      <c r="C578" s="852" t="str">
        <f>+$C$407</f>
        <v xml:space="preserve">CASETA DE VENTAS </v>
      </c>
      <c r="D578" s="853"/>
      <c r="E578" s="853"/>
      <c r="F578" s="854"/>
      <c r="G578" s="467"/>
      <c r="H578" s="467"/>
    </row>
    <row r="579" spans="1:8">
      <c r="A579" s="563" t="s">
        <v>1</v>
      </c>
      <c r="B579" s="563">
        <f>+'[91]PPTO OFICIAL'!A49</f>
        <v>5.17</v>
      </c>
      <c r="C579" s="855" t="str">
        <f>+'[91]PPTO OFICIAL'!B49</f>
        <v xml:space="preserve">Suministro e Instalación de acometida domiciliaria de 1/2", incluye collar de derivación, caja para medidor, válvula de corte, tuberia, registro de incorporación y todo lo necesario para su correcto funcionamiento </v>
      </c>
      <c r="D579" s="856"/>
      <c r="E579" s="856"/>
      <c r="F579" s="857"/>
      <c r="G579" s="563" t="s">
        <v>35</v>
      </c>
      <c r="H579" s="563" t="str">
        <f>+'[91]PPTO OFICIAL'!C49</f>
        <v xml:space="preserve">UN </v>
      </c>
    </row>
    <row r="580" spans="1:8" ht="45">
      <c r="A580" s="563" t="s">
        <v>2</v>
      </c>
      <c r="B580" s="852" t="s">
        <v>398</v>
      </c>
      <c r="C580" s="853"/>
      <c r="D580" s="854"/>
      <c r="E580" s="563" t="s">
        <v>399</v>
      </c>
      <c r="F580" s="563" t="s">
        <v>400</v>
      </c>
      <c r="G580" s="563" t="s">
        <v>401</v>
      </c>
      <c r="H580" s="563" t="s">
        <v>209</v>
      </c>
    </row>
    <row r="581" spans="1:8">
      <c r="A581" s="563"/>
      <c r="B581" s="554" t="s">
        <v>513</v>
      </c>
      <c r="C581" s="563" t="s">
        <v>411</v>
      </c>
      <c r="D581" s="563" t="s">
        <v>508</v>
      </c>
      <c r="E581" s="563"/>
      <c r="F581" s="563"/>
      <c r="G581" s="563"/>
      <c r="H581" s="563"/>
    </row>
    <row r="582" spans="1:8" ht="52.9" customHeight="1">
      <c r="A582" s="469"/>
      <c r="B582" s="469">
        <v>1</v>
      </c>
      <c r="C582" s="469"/>
      <c r="D582" s="469"/>
      <c r="E582" s="469">
        <f>+B582</f>
        <v>1</v>
      </c>
      <c r="F582" s="469">
        <v>1</v>
      </c>
      <c r="G582" s="469" t="str">
        <f>+H579</f>
        <v xml:space="preserve">UN </v>
      </c>
      <c r="H582" s="563">
        <f>+F582*E582</f>
        <v>1</v>
      </c>
    </row>
    <row r="583" spans="1:8">
      <c r="A583" s="469"/>
      <c r="B583" s="469"/>
      <c r="C583" s="469"/>
      <c r="D583" s="469"/>
      <c r="E583" s="469"/>
      <c r="F583" s="469"/>
      <c r="G583" s="469"/>
      <c r="H583" s="563"/>
    </row>
    <row r="584" spans="1:8">
      <c r="A584" s="469"/>
      <c r="B584" s="469"/>
      <c r="C584" s="469"/>
      <c r="D584" s="469"/>
      <c r="E584" s="469"/>
      <c r="F584" s="469"/>
      <c r="G584" s="469"/>
      <c r="H584" s="563"/>
    </row>
    <row r="585" spans="1:8">
      <c r="A585" s="469"/>
      <c r="B585" s="469"/>
      <c r="C585" s="469"/>
      <c r="D585" s="469"/>
      <c r="E585" s="469"/>
      <c r="F585" s="469"/>
      <c r="G585" s="469"/>
      <c r="H585" s="563"/>
    </row>
    <row r="586" spans="1:8">
      <c r="A586" s="852" t="s">
        <v>406</v>
      </c>
      <c r="B586" s="853"/>
      <c r="C586" s="853"/>
      <c r="D586" s="853"/>
      <c r="E586" s="853"/>
      <c r="F586" s="853"/>
      <c r="G586" s="854"/>
      <c r="H586" s="536">
        <f>+ROUND(SUM(H582:H582),2)</f>
        <v>1</v>
      </c>
    </row>
    <row r="587" spans="1:8">
      <c r="A587" s="470" t="s">
        <v>407</v>
      </c>
      <c r="B587" s="852" t="s">
        <v>74</v>
      </c>
      <c r="C587" s="853"/>
      <c r="D587" s="853"/>
      <c r="E587" s="853"/>
      <c r="F587" s="853"/>
      <c r="G587" s="853"/>
      <c r="H587" s="854"/>
    </row>
    <row r="588" spans="1:8">
      <c r="A588" s="473"/>
      <c r="B588" s="473"/>
      <c r="C588" s="473"/>
      <c r="D588" s="473"/>
      <c r="E588" s="473"/>
      <c r="F588" s="473"/>
      <c r="G588" s="473"/>
      <c r="H588" s="473"/>
    </row>
    <row r="589" spans="1:8">
      <c r="A589" s="473"/>
      <c r="B589" s="473"/>
      <c r="C589" s="473"/>
      <c r="D589" s="473"/>
      <c r="E589" s="473"/>
      <c r="F589" s="473"/>
      <c r="G589" s="473"/>
      <c r="H589" s="473"/>
    </row>
    <row r="590" spans="1:8">
      <c r="A590" s="473"/>
      <c r="B590" s="473"/>
      <c r="C590" s="473"/>
      <c r="D590" s="473"/>
      <c r="E590" s="473"/>
      <c r="F590" s="473"/>
      <c r="G590" s="473"/>
      <c r="H590" s="473"/>
    </row>
    <row r="591" spans="1:8">
      <c r="A591" s="473"/>
      <c r="B591" s="473"/>
      <c r="C591" s="473"/>
      <c r="D591" s="473"/>
      <c r="E591" s="473"/>
      <c r="F591" s="473"/>
      <c r="G591" s="473"/>
      <c r="H591" s="473"/>
    </row>
    <row r="592" spans="1:8">
      <c r="A592" s="858"/>
      <c r="B592" s="858"/>
      <c r="C592" s="859" t="s">
        <v>393</v>
      </c>
      <c r="D592" s="859"/>
      <c r="E592" s="859"/>
      <c r="F592" s="859"/>
      <c r="G592" s="860" t="s">
        <v>394</v>
      </c>
      <c r="H592" s="861"/>
    </row>
    <row r="593" spans="1:8">
      <c r="A593" s="858"/>
      <c r="B593" s="858"/>
      <c r="C593" s="859"/>
      <c r="D593" s="859"/>
      <c r="E593" s="859"/>
      <c r="F593" s="859"/>
      <c r="G593" s="862"/>
      <c r="H593" s="863"/>
    </row>
    <row r="594" spans="1:8">
      <c r="A594" s="858"/>
      <c r="B594" s="858"/>
      <c r="C594" s="859"/>
      <c r="D594" s="859"/>
      <c r="E594" s="859"/>
      <c r="F594" s="859"/>
      <c r="G594" s="864"/>
      <c r="H594" s="865"/>
    </row>
    <row r="595" spans="1:8">
      <c r="A595" s="858"/>
      <c r="B595" s="858"/>
      <c r="C595" s="858" t="s">
        <v>10</v>
      </c>
      <c r="D595" s="858"/>
      <c r="E595" s="858"/>
      <c r="F595" s="858"/>
      <c r="G595" s="858"/>
      <c r="H595" s="858"/>
    </row>
    <row r="596" spans="1:8">
      <c r="A596" s="851" t="str">
        <f>+$A$404</f>
        <v>MANTENER Y MEJORAR ESPACIOS RECREATIVOS DE LA ZONA URBANA DEL MUNICIPIO DE CAUCASIA</v>
      </c>
      <c r="B596" s="851"/>
      <c r="C596" s="851"/>
      <c r="D596" s="851"/>
      <c r="E596" s="851"/>
      <c r="F596" s="851"/>
      <c r="G596" s="851"/>
      <c r="H596" s="851"/>
    </row>
    <row r="597" spans="1:8" ht="43.15" customHeight="1">
      <c r="A597" s="851" t="s">
        <v>396</v>
      </c>
      <c r="B597" s="851"/>
      <c r="C597" s="851"/>
      <c r="D597" s="851"/>
      <c r="E597" s="851"/>
      <c r="F597" s="851"/>
      <c r="G597" s="851"/>
      <c r="H597" s="851"/>
    </row>
    <row r="598" spans="1:8">
      <c r="A598" s="465"/>
      <c r="B598" s="851"/>
      <c r="C598" s="851"/>
      <c r="D598" s="851"/>
      <c r="E598" s="851"/>
      <c r="F598" s="851"/>
      <c r="G598" s="851"/>
      <c r="H598" s="851"/>
    </row>
    <row r="599" spans="1:8">
      <c r="A599" s="563" t="s">
        <v>397</v>
      </c>
      <c r="B599" s="563">
        <f>+$B$407</f>
        <v>5</v>
      </c>
      <c r="C599" s="852" t="str">
        <f>+$C$407</f>
        <v xml:space="preserve">CASETA DE VENTAS </v>
      </c>
      <c r="D599" s="853"/>
      <c r="E599" s="853"/>
      <c r="F599" s="854"/>
      <c r="G599" s="467"/>
      <c r="H599" s="467"/>
    </row>
    <row r="600" spans="1:8">
      <c r="A600" s="563" t="s">
        <v>1</v>
      </c>
      <c r="B600" s="563">
        <f>+'[91]PPTO OFICIAL'!A50</f>
        <v>5.1800000000000104</v>
      </c>
      <c r="C600" s="855" t="str">
        <f>+'[91]PPTO OFICIAL'!B50</f>
        <v xml:space="preserve">Suministro e instalación de Puntos hidraulico 1/2" para aparatos baños y cocina </v>
      </c>
      <c r="D600" s="856"/>
      <c r="E600" s="856"/>
      <c r="F600" s="857"/>
      <c r="G600" s="563" t="s">
        <v>35</v>
      </c>
      <c r="H600" s="563" t="str">
        <f>+'[91]PPTO OFICIAL'!C50</f>
        <v>UN</v>
      </c>
    </row>
    <row r="601" spans="1:8" ht="52.9" customHeight="1">
      <c r="A601" s="563" t="s">
        <v>2</v>
      </c>
      <c r="B601" s="852" t="s">
        <v>398</v>
      </c>
      <c r="C601" s="853"/>
      <c r="D601" s="854"/>
      <c r="E601" s="563" t="s">
        <v>399</v>
      </c>
      <c r="F601" s="563" t="s">
        <v>400</v>
      </c>
      <c r="G601" s="563" t="s">
        <v>401</v>
      </c>
      <c r="H601" s="563" t="s">
        <v>209</v>
      </c>
    </row>
    <row r="602" spans="1:8">
      <c r="A602" s="563"/>
      <c r="B602" s="554" t="s">
        <v>513</v>
      </c>
      <c r="C602" s="563" t="s">
        <v>411</v>
      </c>
      <c r="D602" s="563" t="s">
        <v>508</v>
      </c>
      <c r="E602" s="563"/>
      <c r="F602" s="563"/>
      <c r="G602" s="563"/>
      <c r="H602" s="563"/>
    </row>
    <row r="603" spans="1:8">
      <c r="A603" s="469"/>
      <c r="B603" s="469">
        <v>6</v>
      </c>
      <c r="C603" s="469"/>
      <c r="D603" s="469"/>
      <c r="E603" s="469">
        <f>+B603</f>
        <v>6</v>
      </c>
      <c r="F603" s="469">
        <v>1</v>
      </c>
      <c r="G603" s="469" t="str">
        <f>+H600</f>
        <v>UN</v>
      </c>
      <c r="H603" s="563">
        <f>+F603*E603</f>
        <v>6</v>
      </c>
    </row>
    <row r="604" spans="1:8">
      <c r="A604" s="469"/>
      <c r="B604" s="469"/>
      <c r="C604" s="469"/>
      <c r="D604" s="469"/>
      <c r="E604" s="469"/>
      <c r="F604" s="469"/>
      <c r="G604" s="469"/>
      <c r="H604" s="563"/>
    </row>
    <row r="605" spans="1:8">
      <c r="A605" s="469"/>
      <c r="B605" s="469"/>
      <c r="C605" s="469"/>
      <c r="D605" s="469"/>
      <c r="E605" s="469"/>
      <c r="F605" s="469"/>
      <c r="G605" s="469"/>
      <c r="H605" s="563"/>
    </row>
    <row r="606" spans="1:8">
      <c r="A606" s="469"/>
      <c r="B606" s="469"/>
      <c r="C606" s="469"/>
      <c r="D606" s="469"/>
      <c r="E606" s="469"/>
      <c r="F606" s="469"/>
      <c r="G606" s="469"/>
      <c r="H606" s="563"/>
    </row>
    <row r="607" spans="1:8">
      <c r="A607" s="852" t="s">
        <v>406</v>
      </c>
      <c r="B607" s="853"/>
      <c r="C607" s="853"/>
      <c r="D607" s="853"/>
      <c r="E607" s="853"/>
      <c r="F607" s="853"/>
      <c r="G607" s="854"/>
      <c r="H607" s="536">
        <f>+ROUND(SUM(H603:H603),2)</f>
        <v>6</v>
      </c>
    </row>
    <row r="608" spans="1:8">
      <c r="A608" s="470" t="s">
        <v>407</v>
      </c>
      <c r="B608" s="852" t="s">
        <v>74</v>
      </c>
      <c r="C608" s="853"/>
      <c r="D608" s="853"/>
      <c r="E608" s="853"/>
      <c r="F608" s="853"/>
      <c r="G608" s="853"/>
      <c r="H608" s="854"/>
    </row>
    <row r="609" spans="1:8">
      <c r="A609" s="473"/>
      <c r="B609" s="473"/>
      <c r="C609" s="473"/>
      <c r="D609" s="473"/>
      <c r="E609" s="473"/>
      <c r="F609" s="473"/>
      <c r="G609" s="473"/>
      <c r="H609" s="473"/>
    </row>
    <row r="610" spans="1:8">
      <c r="A610" s="473"/>
      <c r="B610" s="473"/>
      <c r="C610" s="473"/>
      <c r="D610" s="473"/>
      <c r="E610" s="473"/>
      <c r="F610" s="473"/>
      <c r="G610" s="473"/>
      <c r="H610" s="473"/>
    </row>
    <row r="611" spans="1:8" ht="43.15" customHeight="1">
      <c r="A611" s="473"/>
      <c r="B611" s="473"/>
      <c r="C611" s="473"/>
      <c r="D611" s="473"/>
      <c r="E611" s="473"/>
      <c r="F611" s="473"/>
      <c r="G611" s="473"/>
      <c r="H611" s="473"/>
    </row>
    <row r="612" spans="1:8">
      <c r="A612" s="473"/>
      <c r="B612" s="473"/>
      <c r="C612" s="473"/>
      <c r="D612" s="473"/>
      <c r="E612" s="473"/>
      <c r="F612" s="473"/>
      <c r="G612" s="473"/>
      <c r="H612" s="473"/>
    </row>
    <row r="613" spans="1:8">
      <c r="A613" s="858"/>
      <c r="B613" s="858"/>
      <c r="C613" s="859" t="s">
        <v>393</v>
      </c>
      <c r="D613" s="859"/>
      <c r="E613" s="859"/>
      <c r="F613" s="859"/>
      <c r="G613" s="860" t="s">
        <v>394</v>
      </c>
      <c r="H613" s="861"/>
    </row>
    <row r="614" spans="1:8">
      <c r="A614" s="858"/>
      <c r="B614" s="858"/>
      <c r="C614" s="859"/>
      <c r="D614" s="859"/>
      <c r="E614" s="859"/>
      <c r="F614" s="859"/>
      <c r="G614" s="862"/>
      <c r="H614" s="863"/>
    </row>
    <row r="615" spans="1:8" ht="52.9" customHeight="1">
      <c r="A615" s="858"/>
      <c r="B615" s="858"/>
      <c r="C615" s="859"/>
      <c r="D615" s="859"/>
      <c r="E615" s="859"/>
      <c r="F615" s="859"/>
      <c r="G615" s="864"/>
      <c r="H615" s="865"/>
    </row>
    <row r="616" spans="1:8">
      <c r="A616" s="858"/>
      <c r="B616" s="858"/>
      <c r="C616" s="858" t="s">
        <v>10</v>
      </c>
      <c r="D616" s="858"/>
      <c r="E616" s="858"/>
      <c r="F616" s="858"/>
      <c r="G616" s="858"/>
      <c r="H616" s="858"/>
    </row>
    <row r="617" spans="1:8">
      <c r="A617" s="851" t="str">
        <f>+$A$404</f>
        <v>MANTENER Y MEJORAR ESPACIOS RECREATIVOS DE LA ZONA URBANA DEL MUNICIPIO DE CAUCASIA</v>
      </c>
      <c r="B617" s="851"/>
      <c r="C617" s="851"/>
      <c r="D617" s="851"/>
      <c r="E617" s="851"/>
      <c r="F617" s="851"/>
      <c r="G617" s="851"/>
      <c r="H617" s="851"/>
    </row>
    <row r="618" spans="1:8">
      <c r="A618" s="851" t="s">
        <v>396</v>
      </c>
      <c r="B618" s="851"/>
      <c r="C618" s="851"/>
      <c r="D618" s="851"/>
      <c r="E618" s="851"/>
      <c r="F618" s="851"/>
      <c r="G618" s="851"/>
      <c r="H618" s="851"/>
    </row>
    <row r="619" spans="1:8">
      <c r="A619" s="465"/>
      <c r="B619" s="851"/>
      <c r="C619" s="851"/>
      <c r="D619" s="851"/>
      <c r="E619" s="851"/>
      <c r="F619" s="851"/>
      <c r="G619" s="851"/>
      <c r="H619" s="851"/>
    </row>
    <row r="620" spans="1:8">
      <c r="A620" s="563" t="s">
        <v>397</v>
      </c>
      <c r="B620" s="563">
        <f>+$B$407</f>
        <v>5</v>
      </c>
      <c r="C620" s="852" t="str">
        <f>+$C$407</f>
        <v xml:space="preserve">CASETA DE VENTAS </v>
      </c>
      <c r="D620" s="853"/>
      <c r="E620" s="853"/>
      <c r="F620" s="854"/>
      <c r="G620" s="467"/>
      <c r="H620" s="467"/>
    </row>
    <row r="621" spans="1:8">
      <c r="A621" s="563" t="s">
        <v>1</v>
      </c>
      <c r="B621" s="563">
        <f>+'[91]PPTO OFICIAL'!A51</f>
        <v>5.1900000000000102</v>
      </c>
      <c r="C621" s="855" t="str">
        <f>+'[91]PPTO OFICIAL'!B51</f>
        <v>Suministro e instalación de Puntos sanitarios 2" para aparatos baños</v>
      </c>
      <c r="D621" s="856"/>
      <c r="E621" s="856"/>
      <c r="F621" s="857"/>
      <c r="G621" s="563" t="s">
        <v>35</v>
      </c>
      <c r="H621" s="563" t="str">
        <f>+'[91]PPTO OFICIAL'!C51</f>
        <v>UN</v>
      </c>
    </row>
    <row r="622" spans="1:8" ht="45">
      <c r="A622" s="563" t="s">
        <v>2</v>
      </c>
      <c r="B622" s="852" t="s">
        <v>398</v>
      </c>
      <c r="C622" s="853"/>
      <c r="D622" s="854"/>
      <c r="E622" s="563" t="s">
        <v>399</v>
      </c>
      <c r="F622" s="563" t="s">
        <v>400</v>
      </c>
      <c r="G622" s="563" t="s">
        <v>401</v>
      </c>
      <c r="H622" s="563" t="s">
        <v>209</v>
      </c>
    </row>
    <row r="623" spans="1:8">
      <c r="A623" s="563"/>
      <c r="B623" s="554" t="s">
        <v>513</v>
      </c>
      <c r="C623" s="563" t="s">
        <v>411</v>
      </c>
      <c r="D623" s="563" t="s">
        <v>508</v>
      </c>
      <c r="E623" s="563"/>
      <c r="F623" s="563"/>
      <c r="G623" s="563"/>
      <c r="H623" s="563"/>
    </row>
    <row r="624" spans="1:8">
      <c r="A624" s="469"/>
      <c r="B624" s="469">
        <v>5</v>
      </c>
      <c r="C624" s="469"/>
      <c r="D624" s="469"/>
      <c r="E624" s="469">
        <f>+B624</f>
        <v>5</v>
      </c>
      <c r="F624" s="469">
        <v>1</v>
      </c>
      <c r="G624" s="469" t="str">
        <f>+H621</f>
        <v>UN</v>
      </c>
      <c r="H624" s="563">
        <f>+F624*E624</f>
        <v>5</v>
      </c>
    </row>
    <row r="625" spans="1:8">
      <c r="A625" s="469"/>
      <c r="B625" s="469"/>
      <c r="C625" s="469"/>
      <c r="D625" s="469"/>
      <c r="E625" s="469"/>
      <c r="F625" s="469"/>
      <c r="G625" s="469"/>
      <c r="H625" s="563"/>
    </row>
    <row r="626" spans="1:8">
      <c r="A626" s="469"/>
      <c r="B626" s="469"/>
      <c r="C626" s="469"/>
      <c r="D626" s="469"/>
      <c r="E626" s="469"/>
      <c r="F626" s="469"/>
      <c r="G626" s="469"/>
      <c r="H626" s="563"/>
    </row>
    <row r="627" spans="1:8">
      <c r="A627" s="469"/>
      <c r="B627" s="469"/>
      <c r="C627" s="469"/>
      <c r="D627" s="469"/>
      <c r="E627" s="469"/>
      <c r="F627" s="469"/>
      <c r="G627" s="469"/>
      <c r="H627" s="563"/>
    </row>
    <row r="628" spans="1:8">
      <c r="A628" s="852" t="s">
        <v>406</v>
      </c>
      <c r="B628" s="853"/>
      <c r="C628" s="853"/>
      <c r="D628" s="853"/>
      <c r="E628" s="853"/>
      <c r="F628" s="853"/>
      <c r="G628" s="854"/>
      <c r="H628" s="536">
        <f>+ROUND(SUM(H624:H624),2)</f>
        <v>5</v>
      </c>
    </row>
    <row r="629" spans="1:8">
      <c r="A629" s="470" t="s">
        <v>407</v>
      </c>
      <c r="B629" s="852" t="s">
        <v>74</v>
      </c>
      <c r="C629" s="853"/>
      <c r="D629" s="853"/>
      <c r="E629" s="853"/>
      <c r="F629" s="853"/>
      <c r="G629" s="853"/>
      <c r="H629" s="854"/>
    </row>
    <row r="630" spans="1:8">
      <c r="A630" s="473"/>
      <c r="B630" s="473"/>
      <c r="C630" s="473"/>
      <c r="D630" s="473"/>
      <c r="E630" s="473"/>
      <c r="F630" s="473"/>
      <c r="G630" s="473"/>
      <c r="H630" s="473"/>
    </row>
    <row r="631" spans="1:8">
      <c r="A631" s="473"/>
      <c r="B631" s="473"/>
      <c r="C631" s="473"/>
      <c r="D631" s="473"/>
      <c r="E631" s="473"/>
      <c r="F631" s="473"/>
      <c r="G631" s="473"/>
      <c r="H631" s="473"/>
    </row>
    <row r="632" spans="1:8">
      <c r="A632" s="473"/>
      <c r="B632" s="473"/>
      <c r="C632" s="473"/>
      <c r="D632" s="473"/>
      <c r="E632" s="473"/>
      <c r="F632" s="473"/>
      <c r="G632" s="473"/>
      <c r="H632" s="473"/>
    </row>
    <row r="633" spans="1:8">
      <c r="A633" s="473"/>
      <c r="B633" s="473"/>
      <c r="C633" s="473"/>
      <c r="D633" s="473"/>
      <c r="E633" s="473"/>
      <c r="F633" s="473"/>
      <c r="G633" s="473"/>
      <c r="H633" s="473"/>
    </row>
    <row r="634" spans="1:8">
      <c r="A634" s="858"/>
      <c r="B634" s="858"/>
      <c r="C634" s="859" t="s">
        <v>393</v>
      </c>
      <c r="D634" s="859"/>
      <c r="E634" s="859"/>
      <c r="F634" s="859"/>
      <c r="G634" s="860" t="s">
        <v>394</v>
      </c>
      <c r="H634" s="861"/>
    </row>
    <row r="635" spans="1:8">
      <c r="A635" s="858"/>
      <c r="B635" s="858"/>
      <c r="C635" s="859"/>
      <c r="D635" s="859"/>
      <c r="E635" s="859"/>
      <c r="F635" s="859"/>
      <c r="G635" s="862"/>
      <c r="H635" s="863"/>
    </row>
    <row r="636" spans="1:8">
      <c r="A636" s="858"/>
      <c r="B636" s="858"/>
      <c r="C636" s="859"/>
      <c r="D636" s="859"/>
      <c r="E636" s="859"/>
      <c r="F636" s="859"/>
      <c r="G636" s="864"/>
      <c r="H636" s="865"/>
    </row>
    <row r="637" spans="1:8" ht="43.15" customHeight="1">
      <c r="A637" s="858"/>
      <c r="B637" s="858"/>
      <c r="C637" s="858" t="s">
        <v>10</v>
      </c>
      <c r="D637" s="858"/>
      <c r="E637" s="858"/>
      <c r="F637" s="858"/>
      <c r="G637" s="858"/>
      <c r="H637" s="858"/>
    </row>
    <row r="638" spans="1:8">
      <c r="A638" s="851" t="str">
        <f>+$A$404</f>
        <v>MANTENER Y MEJORAR ESPACIOS RECREATIVOS DE LA ZONA URBANA DEL MUNICIPIO DE CAUCASIA</v>
      </c>
      <c r="B638" s="851"/>
      <c r="C638" s="851"/>
      <c r="D638" s="851"/>
      <c r="E638" s="851"/>
      <c r="F638" s="851"/>
      <c r="G638" s="851"/>
      <c r="H638" s="851"/>
    </row>
    <row r="639" spans="1:8">
      <c r="A639" s="851" t="s">
        <v>396</v>
      </c>
      <c r="B639" s="851"/>
      <c r="C639" s="851"/>
      <c r="D639" s="851"/>
      <c r="E639" s="851"/>
      <c r="F639" s="851"/>
      <c r="G639" s="851"/>
      <c r="H639" s="851"/>
    </row>
    <row r="640" spans="1:8">
      <c r="A640" s="465"/>
      <c r="B640" s="851"/>
      <c r="C640" s="851"/>
      <c r="D640" s="851"/>
      <c r="E640" s="851"/>
      <c r="F640" s="851"/>
      <c r="G640" s="851"/>
      <c r="H640" s="851"/>
    </row>
    <row r="641" spans="1:8" ht="88.15" customHeight="1">
      <c r="A641" s="563" t="s">
        <v>397</v>
      </c>
      <c r="B641" s="563">
        <f>+$B$407</f>
        <v>5</v>
      </c>
      <c r="C641" s="852" t="str">
        <f>+$C$407</f>
        <v xml:space="preserve">CASETA DE VENTAS </v>
      </c>
      <c r="D641" s="853"/>
      <c r="E641" s="853"/>
      <c r="F641" s="854"/>
      <c r="G641" s="467"/>
      <c r="H641" s="467"/>
    </row>
    <row r="642" spans="1:8">
      <c r="A642" s="563" t="s">
        <v>1</v>
      </c>
      <c r="B642" s="563">
        <f>+'[91]PPTO OFICIAL'!A52</f>
        <v>5.2000000000000099</v>
      </c>
      <c r="C642" s="855" t="str">
        <f>+'[91]PPTO OFICIAL'!B52</f>
        <v>Suministro e instalación de Puntos sanitarios 4" para aparatos baños</v>
      </c>
      <c r="D642" s="856"/>
      <c r="E642" s="856"/>
      <c r="F642" s="857"/>
      <c r="G642" s="563" t="s">
        <v>35</v>
      </c>
      <c r="H642" s="563" t="str">
        <f>+'[91]PPTO OFICIAL'!C52</f>
        <v>UN</v>
      </c>
    </row>
    <row r="643" spans="1:8" ht="45">
      <c r="A643" s="563" t="s">
        <v>2</v>
      </c>
      <c r="B643" s="852" t="s">
        <v>398</v>
      </c>
      <c r="C643" s="853"/>
      <c r="D643" s="854"/>
      <c r="E643" s="563" t="s">
        <v>399</v>
      </c>
      <c r="F643" s="563" t="s">
        <v>400</v>
      </c>
      <c r="G643" s="563" t="s">
        <v>401</v>
      </c>
      <c r="H643" s="563" t="s">
        <v>209</v>
      </c>
    </row>
    <row r="644" spans="1:8">
      <c r="A644" s="563"/>
      <c r="B644" s="554" t="s">
        <v>513</v>
      </c>
      <c r="C644" s="563" t="s">
        <v>411</v>
      </c>
      <c r="D644" s="563" t="s">
        <v>508</v>
      </c>
      <c r="E644" s="563"/>
      <c r="F644" s="563"/>
      <c r="G644" s="563"/>
      <c r="H644" s="563"/>
    </row>
    <row r="645" spans="1:8">
      <c r="A645" s="469"/>
      <c r="B645" s="469">
        <v>1</v>
      </c>
      <c r="C645" s="469"/>
      <c r="D645" s="469"/>
      <c r="E645" s="469">
        <f>+B645</f>
        <v>1</v>
      </c>
      <c r="F645" s="469">
        <v>1</v>
      </c>
      <c r="G645" s="469" t="str">
        <f>+H642</f>
        <v>UN</v>
      </c>
      <c r="H645" s="563">
        <f>+F645*E645</f>
        <v>1</v>
      </c>
    </row>
    <row r="646" spans="1:8">
      <c r="A646" s="469"/>
      <c r="B646" s="469"/>
      <c r="C646" s="469"/>
      <c r="D646" s="469"/>
      <c r="E646" s="469"/>
      <c r="F646" s="469"/>
      <c r="G646" s="469"/>
      <c r="H646" s="563"/>
    </row>
    <row r="647" spans="1:8">
      <c r="A647" s="469"/>
      <c r="B647" s="469"/>
      <c r="C647" s="469"/>
      <c r="D647" s="469"/>
      <c r="E647" s="469"/>
      <c r="F647" s="469"/>
      <c r="G647" s="469"/>
      <c r="H647" s="563"/>
    </row>
    <row r="648" spans="1:8">
      <c r="A648" s="469"/>
      <c r="B648" s="469"/>
      <c r="C648" s="469"/>
      <c r="D648" s="469"/>
      <c r="E648" s="469"/>
      <c r="F648" s="469"/>
      <c r="G648" s="469"/>
      <c r="H648" s="563"/>
    </row>
    <row r="649" spans="1:8">
      <c r="A649" s="852" t="s">
        <v>406</v>
      </c>
      <c r="B649" s="853"/>
      <c r="C649" s="853"/>
      <c r="D649" s="853"/>
      <c r="E649" s="853"/>
      <c r="F649" s="853"/>
      <c r="G649" s="854"/>
      <c r="H649" s="536">
        <f>+ROUND(SUM(H645:H645),2)</f>
        <v>1</v>
      </c>
    </row>
    <row r="650" spans="1:8">
      <c r="A650" s="470" t="s">
        <v>407</v>
      </c>
      <c r="B650" s="852" t="s">
        <v>74</v>
      </c>
      <c r="C650" s="853"/>
      <c r="D650" s="853"/>
      <c r="E650" s="853"/>
      <c r="F650" s="853"/>
      <c r="G650" s="853"/>
      <c r="H650" s="854"/>
    </row>
    <row r="651" spans="1:8">
      <c r="A651" s="473"/>
      <c r="B651" s="473"/>
      <c r="C651" s="473"/>
      <c r="D651" s="473"/>
      <c r="E651" s="473"/>
      <c r="F651" s="473"/>
      <c r="G651" s="473"/>
      <c r="H651" s="473"/>
    </row>
    <row r="652" spans="1:8">
      <c r="A652" s="473"/>
      <c r="B652" s="473"/>
      <c r="C652" s="473"/>
      <c r="D652" s="473"/>
      <c r="E652" s="473"/>
      <c r="F652" s="473"/>
      <c r="G652" s="473"/>
      <c r="H652" s="473"/>
    </row>
    <row r="653" spans="1:8">
      <c r="A653" s="473"/>
      <c r="B653" s="473"/>
      <c r="C653" s="473"/>
      <c r="D653" s="473"/>
      <c r="E653" s="473"/>
      <c r="F653" s="473"/>
      <c r="G653" s="473"/>
      <c r="H653" s="473"/>
    </row>
    <row r="654" spans="1:8">
      <c r="A654" s="473"/>
      <c r="B654" s="473"/>
      <c r="C654" s="473"/>
      <c r="D654" s="473"/>
      <c r="E654" s="473"/>
      <c r="F654" s="473"/>
      <c r="G654" s="473"/>
      <c r="H654" s="473"/>
    </row>
    <row r="655" spans="1:8" ht="43.15" customHeight="1">
      <c r="A655" s="858"/>
      <c r="B655" s="858"/>
      <c r="C655" s="859" t="s">
        <v>393</v>
      </c>
      <c r="D655" s="859"/>
      <c r="E655" s="859"/>
      <c r="F655" s="859"/>
      <c r="G655" s="860" t="s">
        <v>394</v>
      </c>
      <c r="H655" s="861"/>
    </row>
    <row r="656" spans="1:8">
      <c r="A656" s="858"/>
      <c r="B656" s="858"/>
      <c r="C656" s="859"/>
      <c r="D656" s="859"/>
      <c r="E656" s="859"/>
      <c r="F656" s="859"/>
      <c r="G656" s="862"/>
      <c r="H656" s="863"/>
    </row>
    <row r="657" spans="1:8">
      <c r="A657" s="858"/>
      <c r="B657" s="858"/>
      <c r="C657" s="859"/>
      <c r="D657" s="859"/>
      <c r="E657" s="859"/>
      <c r="F657" s="859"/>
      <c r="G657" s="864"/>
      <c r="H657" s="865"/>
    </row>
    <row r="658" spans="1:8">
      <c r="A658" s="858"/>
      <c r="B658" s="858"/>
      <c r="C658" s="858" t="s">
        <v>10</v>
      </c>
      <c r="D658" s="858"/>
      <c r="E658" s="858"/>
      <c r="F658" s="858"/>
      <c r="G658" s="858"/>
      <c r="H658" s="858"/>
    </row>
    <row r="659" spans="1:8" ht="88.15" customHeight="1">
      <c r="A659" s="851" t="str">
        <f>+$A$404</f>
        <v>MANTENER Y MEJORAR ESPACIOS RECREATIVOS DE LA ZONA URBANA DEL MUNICIPIO DE CAUCASIA</v>
      </c>
      <c r="B659" s="851"/>
      <c r="C659" s="851"/>
      <c r="D659" s="851"/>
      <c r="E659" s="851"/>
      <c r="F659" s="851"/>
      <c r="G659" s="851"/>
      <c r="H659" s="851"/>
    </row>
    <row r="660" spans="1:8">
      <c r="A660" s="851" t="s">
        <v>396</v>
      </c>
      <c r="B660" s="851"/>
      <c r="C660" s="851"/>
      <c r="D660" s="851"/>
      <c r="E660" s="851"/>
      <c r="F660" s="851"/>
      <c r="G660" s="851"/>
      <c r="H660" s="851"/>
    </row>
    <row r="661" spans="1:8">
      <c r="A661" s="465"/>
      <c r="B661" s="851"/>
      <c r="C661" s="851"/>
      <c r="D661" s="851"/>
      <c r="E661" s="851"/>
      <c r="F661" s="851"/>
      <c r="G661" s="851"/>
      <c r="H661" s="851"/>
    </row>
    <row r="662" spans="1:8">
      <c r="A662" s="563" t="s">
        <v>397</v>
      </c>
      <c r="B662" s="563">
        <f>+$B$407</f>
        <v>5</v>
      </c>
      <c r="C662" s="852" t="str">
        <f>+$C$407</f>
        <v xml:space="preserve">CASETA DE VENTAS </v>
      </c>
      <c r="D662" s="853"/>
      <c r="E662" s="853"/>
      <c r="F662" s="854"/>
      <c r="G662" s="467"/>
      <c r="H662" s="467"/>
    </row>
    <row r="663" spans="1:8">
      <c r="A663" s="563" t="s">
        <v>1</v>
      </c>
      <c r="B663" s="563">
        <f>+'[91]PPTO OFICIAL'!A53</f>
        <v>5.2100000000000097</v>
      </c>
      <c r="C663" s="855" t="str">
        <f>+'[91]PPTO OFICIAL'!B53</f>
        <v xml:space="preserve">Suministro e instalación de Kits sillas yee 12" x 6" en PVC-Novafort. Para incorporación a tubería PVC alcantarillado corrugado. </v>
      </c>
      <c r="D663" s="856"/>
      <c r="E663" s="856"/>
      <c r="F663" s="857"/>
      <c r="G663" s="563" t="s">
        <v>35</v>
      </c>
      <c r="H663" s="563" t="str">
        <f>+'[91]PPTO OFICIAL'!C53</f>
        <v>UN</v>
      </c>
    </row>
    <row r="664" spans="1:8" ht="45">
      <c r="A664" s="563" t="s">
        <v>2</v>
      </c>
      <c r="B664" s="852" t="s">
        <v>398</v>
      </c>
      <c r="C664" s="853"/>
      <c r="D664" s="854"/>
      <c r="E664" s="563" t="s">
        <v>399</v>
      </c>
      <c r="F664" s="563" t="s">
        <v>400</v>
      </c>
      <c r="G664" s="563" t="s">
        <v>401</v>
      </c>
      <c r="H664" s="563" t="s">
        <v>209</v>
      </c>
    </row>
    <row r="665" spans="1:8">
      <c r="A665" s="563"/>
      <c r="B665" s="554" t="s">
        <v>513</v>
      </c>
      <c r="C665" s="563" t="s">
        <v>411</v>
      </c>
      <c r="D665" s="563" t="s">
        <v>508</v>
      </c>
      <c r="E665" s="563"/>
      <c r="F665" s="563"/>
      <c r="G665" s="563"/>
      <c r="H665" s="563"/>
    </row>
    <row r="666" spans="1:8">
      <c r="A666" s="469"/>
      <c r="B666" s="469">
        <v>1</v>
      </c>
      <c r="C666" s="469"/>
      <c r="D666" s="469"/>
      <c r="E666" s="469">
        <f>+B666</f>
        <v>1</v>
      </c>
      <c r="F666" s="469">
        <v>1</v>
      </c>
      <c r="G666" s="469" t="str">
        <f>+H663</f>
        <v>UN</v>
      </c>
      <c r="H666" s="563">
        <f>+F666*E666</f>
        <v>1</v>
      </c>
    </row>
    <row r="667" spans="1:8">
      <c r="A667" s="469"/>
      <c r="B667" s="469"/>
      <c r="C667" s="469"/>
      <c r="D667" s="469"/>
      <c r="E667" s="469"/>
      <c r="F667" s="469"/>
      <c r="G667" s="469"/>
      <c r="H667" s="563"/>
    </row>
    <row r="668" spans="1:8">
      <c r="A668" s="469"/>
      <c r="B668" s="469"/>
      <c r="C668" s="469"/>
      <c r="D668" s="469"/>
      <c r="E668" s="469"/>
      <c r="F668" s="469"/>
      <c r="G668" s="469"/>
      <c r="H668" s="563"/>
    </row>
    <row r="669" spans="1:8">
      <c r="A669" s="469"/>
      <c r="B669" s="469"/>
      <c r="C669" s="469"/>
      <c r="D669" s="469"/>
      <c r="E669" s="469"/>
      <c r="F669" s="469"/>
      <c r="G669" s="469"/>
      <c r="H669" s="563"/>
    </row>
    <row r="670" spans="1:8">
      <c r="A670" s="852" t="s">
        <v>406</v>
      </c>
      <c r="B670" s="853"/>
      <c r="C670" s="853"/>
      <c r="D670" s="853"/>
      <c r="E670" s="853"/>
      <c r="F670" s="853"/>
      <c r="G670" s="854"/>
      <c r="H670" s="536">
        <f>+ROUND(SUM(H666:H666),2)</f>
        <v>1</v>
      </c>
    </row>
    <row r="671" spans="1:8">
      <c r="A671" s="470" t="s">
        <v>407</v>
      </c>
      <c r="B671" s="852" t="s">
        <v>74</v>
      </c>
      <c r="C671" s="853"/>
      <c r="D671" s="853"/>
      <c r="E671" s="853"/>
      <c r="F671" s="853"/>
      <c r="G671" s="853"/>
      <c r="H671" s="854"/>
    </row>
    <row r="672" spans="1:8">
      <c r="A672" s="473"/>
      <c r="B672" s="473"/>
      <c r="C672" s="473"/>
      <c r="D672" s="473"/>
      <c r="E672" s="473"/>
      <c r="F672" s="473"/>
      <c r="G672" s="473"/>
      <c r="H672" s="473"/>
    </row>
    <row r="673" spans="1:8" ht="43.15" customHeight="1">
      <c r="A673" s="473"/>
      <c r="B673" s="473"/>
      <c r="C673" s="473"/>
      <c r="D673" s="473"/>
      <c r="E673" s="473"/>
      <c r="F673" s="473"/>
      <c r="G673" s="473"/>
      <c r="H673" s="473"/>
    </row>
    <row r="674" spans="1:8">
      <c r="A674" s="473"/>
      <c r="B674" s="473"/>
      <c r="C674" s="473"/>
      <c r="D674" s="473"/>
      <c r="E674" s="473"/>
      <c r="F674" s="473"/>
      <c r="G674" s="473"/>
      <c r="H674" s="473"/>
    </row>
    <row r="675" spans="1:8">
      <c r="A675" s="473"/>
      <c r="B675" s="473"/>
      <c r="C675" s="473"/>
      <c r="D675" s="473"/>
      <c r="E675" s="473"/>
      <c r="F675" s="473"/>
      <c r="G675" s="473"/>
      <c r="H675" s="473"/>
    </row>
    <row r="676" spans="1:8">
      <c r="A676" s="858"/>
      <c r="B676" s="858"/>
      <c r="C676" s="859" t="s">
        <v>393</v>
      </c>
      <c r="D676" s="859"/>
      <c r="E676" s="859"/>
      <c r="F676" s="859"/>
      <c r="G676" s="860" t="s">
        <v>394</v>
      </c>
      <c r="H676" s="861"/>
    </row>
    <row r="677" spans="1:8" ht="88.15" customHeight="1">
      <c r="A677" s="858"/>
      <c r="B677" s="858"/>
      <c r="C677" s="859"/>
      <c r="D677" s="859"/>
      <c r="E677" s="859"/>
      <c r="F677" s="859"/>
      <c r="G677" s="862"/>
      <c r="H677" s="863"/>
    </row>
    <row r="678" spans="1:8">
      <c r="A678" s="858"/>
      <c r="B678" s="858"/>
      <c r="C678" s="859"/>
      <c r="D678" s="859"/>
      <c r="E678" s="859"/>
      <c r="F678" s="859"/>
      <c r="G678" s="864"/>
      <c r="H678" s="865"/>
    </row>
    <row r="679" spans="1:8">
      <c r="A679" s="858"/>
      <c r="B679" s="858"/>
      <c r="C679" s="858" t="s">
        <v>10</v>
      </c>
      <c r="D679" s="858"/>
      <c r="E679" s="858"/>
      <c r="F679" s="858"/>
      <c r="G679" s="858"/>
      <c r="H679" s="858"/>
    </row>
    <row r="680" spans="1:8">
      <c r="A680" s="851" t="str">
        <f>+$A$404</f>
        <v>MANTENER Y MEJORAR ESPACIOS RECREATIVOS DE LA ZONA URBANA DEL MUNICIPIO DE CAUCASIA</v>
      </c>
      <c r="B680" s="851"/>
      <c r="C680" s="851"/>
      <c r="D680" s="851"/>
      <c r="E680" s="851"/>
      <c r="F680" s="851"/>
      <c r="G680" s="851"/>
      <c r="H680" s="851"/>
    </row>
    <row r="681" spans="1:8">
      <c r="A681" s="851" t="s">
        <v>396</v>
      </c>
      <c r="B681" s="851"/>
      <c r="C681" s="851"/>
      <c r="D681" s="851"/>
      <c r="E681" s="851"/>
      <c r="F681" s="851"/>
      <c r="G681" s="851"/>
      <c r="H681" s="851"/>
    </row>
    <row r="682" spans="1:8">
      <c r="A682" s="465"/>
      <c r="B682" s="851"/>
      <c r="C682" s="851"/>
      <c r="D682" s="851"/>
      <c r="E682" s="851"/>
      <c r="F682" s="851"/>
      <c r="G682" s="851"/>
      <c r="H682" s="851"/>
    </row>
    <row r="683" spans="1:8">
      <c r="A683" s="563" t="s">
        <v>397</v>
      </c>
      <c r="B683" s="563">
        <f>+$B$407</f>
        <v>5</v>
      </c>
      <c r="C683" s="852" t="str">
        <f>+$C$407</f>
        <v xml:space="preserve">CASETA DE VENTAS </v>
      </c>
      <c r="D683" s="853"/>
      <c r="E683" s="853"/>
      <c r="F683" s="854"/>
      <c r="G683" s="467"/>
      <c r="H683" s="467"/>
    </row>
    <row r="684" spans="1:8">
      <c r="A684" s="563" t="s">
        <v>1</v>
      </c>
      <c r="B684" s="563">
        <f>+'[91]PPTO OFICIAL'!A54</f>
        <v>5.2200000000000104</v>
      </c>
      <c r="C684" s="855" t="str">
        <f>+'[91]PPTO OFICIAL'!B54</f>
        <v>Suministro e Instalacion de tuberia PVC de alcantarillado corrugado de 6" con caracteristicas (PS 8KN/M2) tipo durafort o similar.</v>
      </c>
      <c r="D684" s="856"/>
      <c r="E684" s="856"/>
      <c r="F684" s="857"/>
      <c r="G684" s="563" t="s">
        <v>35</v>
      </c>
      <c r="H684" s="563" t="str">
        <f>+'[91]PPTO OFICIAL'!C54</f>
        <v>ML</v>
      </c>
    </row>
    <row r="685" spans="1:8" ht="45">
      <c r="A685" s="563" t="s">
        <v>2</v>
      </c>
      <c r="B685" s="852" t="s">
        <v>398</v>
      </c>
      <c r="C685" s="853"/>
      <c r="D685" s="854"/>
      <c r="E685" s="563" t="s">
        <v>399</v>
      </c>
      <c r="F685" s="563" t="s">
        <v>400</v>
      </c>
      <c r="G685" s="563" t="s">
        <v>401</v>
      </c>
      <c r="H685" s="563" t="s">
        <v>209</v>
      </c>
    </row>
    <row r="686" spans="1:8">
      <c r="A686" s="563"/>
      <c r="B686" s="554" t="s">
        <v>513</v>
      </c>
      <c r="C686" s="563" t="s">
        <v>411</v>
      </c>
      <c r="D686" s="563" t="s">
        <v>508</v>
      </c>
      <c r="E686" s="563"/>
      <c r="F686" s="563"/>
      <c r="G686" s="563"/>
      <c r="H686" s="563"/>
    </row>
    <row r="687" spans="1:8">
      <c r="A687" s="469"/>
      <c r="B687" s="469">
        <v>25</v>
      </c>
      <c r="C687" s="469"/>
      <c r="D687" s="469"/>
      <c r="E687" s="469">
        <f>+B687</f>
        <v>25</v>
      </c>
      <c r="F687" s="469">
        <v>1</v>
      </c>
      <c r="G687" s="469" t="str">
        <f>+H684</f>
        <v>ML</v>
      </c>
      <c r="H687" s="563">
        <f>+F687*E687</f>
        <v>25</v>
      </c>
    </row>
    <row r="688" spans="1:8">
      <c r="A688" s="469"/>
      <c r="B688" s="469"/>
      <c r="C688" s="469"/>
      <c r="D688" s="469"/>
      <c r="E688" s="469"/>
      <c r="F688" s="469"/>
      <c r="G688" s="469"/>
      <c r="H688" s="563"/>
    </row>
    <row r="689" spans="1:8">
      <c r="A689" s="469"/>
      <c r="B689" s="469"/>
      <c r="C689" s="469"/>
      <c r="D689" s="469"/>
      <c r="E689" s="469"/>
      <c r="F689" s="469"/>
      <c r="G689" s="469"/>
      <c r="H689" s="563"/>
    </row>
    <row r="690" spans="1:8">
      <c r="A690" s="469"/>
      <c r="B690" s="469"/>
      <c r="C690" s="469"/>
      <c r="D690" s="469"/>
      <c r="E690" s="469"/>
      <c r="F690" s="469"/>
      <c r="G690" s="469"/>
      <c r="H690" s="563"/>
    </row>
    <row r="691" spans="1:8">
      <c r="A691" s="852" t="s">
        <v>406</v>
      </c>
      <c r="B691" s="853"/>
      <c r="C691" s="853"/>
      <c r="D691" s="853"/>
      <c r="E691" s="853"/>
      <c r="F691" s="853"/>
      <c r="G691" s="854"/>
      <c r="H691" s="536">
        <f>+ROUND(SUM(H687:H687),2)</f>
        <v>25</v>
      </c>
    </row>
    <row r="692" spans="1:8">
      <c r="A692" s="470" t="s">
        <v>407</v>
      </c>
      <c r="B692" s="852" t="s">
        <v>74</v>
      </c>
      <c r="C692" s="853"/>
      <c r="D692" s="853"/>
      <c r="E692" s="853"/>
      <c r="F692" s="853"/>
      <c r="G692" s="853"/>
      <c r="H692" s="854"/>
    </row>
    <row r="693" spans="1:8">
      <c r="A693" s="473"/>
      <c r="B693" s="473"/>
      <c r="C693" s="473"/>
      <c r="D693" s="473"/>
      <c r="E693" s="473"/>
      <c r="F693" s="473"/>
      <c r="G693" s="473"/>
      <c r="H693" s="473"/>
    </row>
    <row r="694" spans="1:8">
      <c r="A694" s="473"/>
      <c r="B694" s="473"/>
      <c r="C694" s="473"/>
      <c r="D694" s="473"/>
      <c r="E694" s="473"/>
      <c r="F694" s="473"/>
      <c r="G694" s="473"/>
      <c r="H694" s="473"/>
    </row>
    <row r="695" spans="1:8">
      <c r="A695" s="473"/>
      <c r="B695" s="473"/>
      <c r="C695" s="473"/>
      <c r="D695" s="473"/>
      <c r="E695" s="473"/>
      <c r="F695" s="473"/>
      <c r="G695" s="473"/>
      <c r="H695" s="473"/>
    </row>
    <row r="696" spans="1:8">
      <c r="A696" s="473"/>
      <c r="B696" s="473"/>
      <c r="C696" s="473"/>
      <c r="D696" s="473"/>
      <c r="E696" s="473"/>
      <c r="F696" s="473"/>
      <c r="G696" s="473"/>
      <c r="H696" s="473"/>
    </row>
    <row r="697" spans="1:8">
      <c r="A697" s="858"/>
      <c r="B697" s="858"/>
      <c r="C697" s="859" t="s">
        <v>393</v>
      </c>
      <c r="D697" s="859"/>
      <c r="E697" s="859"/>
      <c r="F697" s="859"/>
      <c r="G697" s="860" t="s">
        <v>394</v>
      </c>
      <c r="H697" s="861"/>
    </row>
    <row r="698" spans="1:8">
      <c r="A698" s="858"/>
      <c r="B698" s="858"/>
      <c r="C698" s="859"/>
      <c r="D698" s="859"/>
      <c r="E698" s="859"/>
      <c r="F698" s="859"/>
      <c r="G698" s="862"/>
      <c r="H698" s="863"/>
    </row>
    <row r="699" spans="1:8">
      <c r="A699" s="858"/>
      <c r="B699" s="858"/>
      <c r="C699" s="859"/>
      <c r="D699" s="859"/>
      <c r="E699" s="859"/>
      <c r="F699" s="859"/>
      <c r="G699" s="864"/>
      <c r="H699" s="865"/>
    </row>
    <row r="700" spans="1:8">
      <c r="A700" s="858"/>
      <c r="B700" s="858"/>
      <c r="C700" s="858" t="s">
        <v>10</v>
      </c>
      <c r="D700" s="858"/>
      <c r="E700" s="858"/>
      <c r="F700" s="858"/>
      <c r="G700" s="858"/>
      <c r="H700" s="858"/>
    </row>
    <row r="701" spans="1:8">
      <c r="A701" s="851" t="str">
        <f>+$A$404</f>
        <v>MANTENER Y MEJORAR ESPACIOS RECREATIVOS DE LA ZONA URBANA DEL MUNICIPIO DE CAUCASIA</v>
      </c>
      <c r="B701" s="851"/>
      <c r="C701" s="851"/>
      <c r="D701" s="851"/>
      <c r="E701" s="851"/>
      <c r="F701" s="851"/>
      <c r="G701" s="851"/>
      <c r="H701" s="851"/>
    </row>
    <row r="702" spans="1:8">
      <c r="A702" s="851" t="s">
        <v>396</v>
      </c>
      <c r="B702" s="851"/>
      <c r="C702" s="851"/>
      <c r="D702" s="851"/>
      <c r="E702" s="851"/>
      <c r="F702" s="851"/>
      <c r="G702" s="851"/>
      <c r="H702" s="851"/>
    </row>
    <row r="703" spans="1:8">
      <c r="A703" s="465"/>
      <c r="B703" s="851"/>
      <c r="C703" s="851"/>
      <c r="D703" s="851"/>
      <c r="E703" s="851"/>
      <c r="F703" s="851"/>
      <c r="G703" s="851"/>
      <c r="H703" s="851"/>
    </row>
    <row r="704" spans="1:8">
      <c r="A704" s="563" t="s">
        <v>397</v>
      </c>
      <c r="B704" s="563">
        <f>+$B$407</f>
        <v>5</v>
      </c>
      <c r="C704" s="852" t="str">
        <f>+$C$407</f>
        <v xml:space="preserve">CASETA DE VENTAS </v>
      </c>
      <c r="D704" s="853"/>
      <c r="E704" s="853"/>
      <c r="F704" s="854"/>
      <c r="G704" s="467"/>
      <c r="H704" s="467"/>
    </row>
    <row r="705" spans="1:8">
      <c r="A705" s="563" t="s">
        <v>1</v>
      </c>
      <c r="B705" s="563">
        <f>+'[91]PPTO OFICIAL'!A55</f>
        <v>5.2300000000000102</v>
      </c>
      <c r="C705" s="855" t="str">
        <f>+'[91]PPTO OFICIAL'!B55</f>
        <v>Construcción de Caja de empalme para domiciliaria en andén o zona verde en concreto de 180 Kg/cm2 2.500 PSI. Según especificación. Incluye Cargue y Retiro de Material sobrante.</v>
      </c>
      <c r="D705" s="856"/>
      <c r="E705" s="856"/>
      <c r="F705" s="857"/>
      <c r="G705" s="563" t="s">
        <v>35</v>
      </c>
      <c r="H705" s="563" t="str">
        <f>+'[91]PPTO OFICIAL'!C55</f>
        <v>UN</v>
      </c>
    </row>
    <row r="706" spans="1:8" ht="45">
      <c r="A706" s="563" t="s">
        <v>2</v>
      </c>
      <c r="B706" s="852" t="s">
        <v>398</v>
      </c>
      <c r="C706" s="853"/>
      <c r="D706" s="854"/>
      <c r="E706" s="563" t="s">
        <v>399</v>
      </c>
      <c r="F706" s="563" t="s">
        <v>400</v>
      </c>
      <c r="G706" s="563" t="s">
        <v>401</v>
      </c>
      <c r="H706" s="563" t="s">
        <v>209</v>
      </c>
    </row>
    <row r="707" spans="1:8">
      <c r="A707" s="563"/>
      <c r="B707" s="554" t="s">
        <v>513</v>
      </c>
      <c r="C707" s="563" t="s">
        <v>411</v>
      </c>
      <c r="D707" s="563" t="s">
        <v>508</v>
      </c>
      <c r="E707" s="563"/>
      <c r="F707" s="563"/>
      <c r="G707" s="563"/>
      <c r="H707" s="563"/>
    </row>
    <row r="708" spans="1:8">
      <c r="A708" s="469"/>
      <c r="B708" s="469">
        <v>1</v>
      </c>
      <c r="C708" s="469"/>
      <c r="D708" s="469"/>
      <c r="E708" s="469">
        <f>+B708</f>
        <v>1</v>
      </c>
      <c r="F708" s="469">
        <v>1</v>
      </c>
      <c r="G708" s="469" t="str">
        <f>+H705</f>
        <v>UN</v>
      </c>
      <c r="H708" s="563">
        <f>+F708*E708</f>
        <v>1</v>
      </c>
    </row>
    <row r="709" spans="1:8">
      <c r="A709" s="469"/>
      <c r="B709" s="469"/>
      <c r="C709" s="469"/>
      <c r="D709" s="469"/>
      <c r="E709" s="469"/>
      <c r="F709" s="469"/>
      <c r="G709" s="469"/>
      <c r="H709" s="563"/>
    </row>
    <row r="710" spans="1:8">
      <c r="A710" s="469"/>
      <c r="B710" s="469"/>
      <c r="C710" s="469"/>
      <c r="D710" s="469"/>
      <c r="E710" s="469"/>
      <c r="F710" s="469"/>
      <c r="G710" s="469"/>
      <c r="H710" s="563"/>
    </row>
    <row r="711" spans="1:8">
      <c r="A711" s="469"/>
      <c r="B711" s="469"/>
      <c r="C711" s="469"/>
      <c r="D711" s="469"/>
      <c r="E711" s="469"/>
      <c r="F711" s="469"/>
      <c r="G711" s="469"/>
      <c r="H711" s="563"/>
    </row>
    <row r="712" spans="1:8">
      <c r="A712" s="852" t="s">
        <v>406</v>
      </c>
      <c r="B712" s="853"/>
      <c r="C712" s="853"/>
      <c r="D712" s="853"/>
      <c r="E712" s="853"/>
      <c r="F712" s="853"/>
      <c r="G712" s="854"/>
      <c r="H712" s="536">
        <f>+ROUND(SUM(H708:H708),2)</f>
        <v>1</v>
      </c>
    </row>
    <row r="713" spans="1:8">
      <c r="A713" s="470" t="s">
        <v>407</v>
      </c>
      <c r="B713" s="852" t="s">
        <v>74</v>
      </c>
      <c r="C713" s="853"/>
      <c r="D713" s="853"/>
      <c r="E713" s="853"/>
      <c r="F713" s="853"/>
      <c r="G713" s="853"/>
      <c r="H713" s="854"/>
    </row>
    <row r="714" spans="1:8">
      <c r="A714" s="473"/>
      <c r="B714" s="473"/>
      <c r="C714" s="473"/>
      <c r="D714" s="473"/>
      <c r="E714" s="473"/>
      <c r="F714" s="473"/>
      <c r="G714" s="473"/>
      <c r="H714" s="473"/>
    </row>
    <row r="715" spans="1:8">
      <c r="A715" s="473"/>
      <c r="B715" s="473"/>
      <c r="C715" s="473"/>
      <c r="D715" s="473"/>
      <c r="E715" s="473"/>
      <c r="F715" s="473"/>
      <c r="G715" s="473"/>
      <c r="H715" s="473"/>
    </row>
    <row r="716" spans="1:8">
      <c r="A716" s="473"/>
      <c r="B716" s="473"/>
      <c r="C716" s="473"/>
      <c r="D716" s="473"/>
      <c r="E716" s="473"/>
      <c r="F716" s="473"/>
      <c r="G716" s="473"/>
      <c r="H716" s="473"/>
    </row>
    <row r="717" spans="1:8">
      <c r="A717" s="473"/>
      <c r="B717" s="473"/>
      <c r="C717" s="473"/>
      <c r="D717" s="473"/>
      <c r="E717" s="473"/>
      <c r="F717" s="473"/>
      <c r="G717" s="473"/>
      <c r="H717" s="473"/>
    </row>
    <row r="718" spans="1:8">
      <c r="A718" s="858"/>
      <c r="B718" s="858"/>
      <c r="C718" s="859" t="s">
        <v>393</v>
      </c>
      <c r="D718" s="859"/>
      <c r="E718" s="859"/>
      <c r="F718" s="859"/>
      <c r="G718" s="860" t="s">
        <v>394</v>
      </c>
      <c r="H718" s="861"/>
    </row>
    <row r="719" spans="1:8">
      <c r="A719" s="858"/>
      <c r="B719" s="858"/>
      <c r="C719" s="859"/>
      <c r="D719" s="859"/>
      <c r="E719" s="859"/>
      <c r="F719" s="859"/>
      <c r="G719" s="862"/>
      <c r="H719" s="863"/>
    </row>
    <row r="720" spans="1:8">
      <c r="A720" s="858"/>
      <c r="B720" s="858"/>
      <c r="C720" s="859"/>
      <c r="D720" s="859"/>
      <c r="E720" s="859"/>
      <c r="F720" s="859"/>
      <c r="G720" s="864"/>
      <c r="H720" s="865"/>
    </row>
    <row r="721" spans="1:8">
      <c r="A721" s="858"/>
      <c r="B721" s="858"/>
      <c r="C721" s="858" t="s">
        <v>10</v>
      </c>
      <c r="D721" s="858"/>
      <c r="E721" s="858"/>
      <c r="F721" s="858"/>
      <c r="G721" s="858"/>
      <c r="H721" s="858"/>
    </row>
    <row r="722" spans="1:8">
      <c r="A722" s="851" t="str">
        <f>+$A$404</f>
        <v>MANTENER Y MEJORAR ESPACIOS RECREATIVOS DE LA ZONA URBANA DEL MUNICIPIO DE CAUCASIA</v>
      </c>
      <c r="B722" s="851"/>
      <c r="C722" s="851"/>
      <c r="D722" s="851"/>
      <c r="E722" s="851"/>
      <c r="F722" s="851"/>
      <c r="G722" s="851"/>
      <c r="H722" s="851"/>
    </row>
    <row r="723" spans="1:8">
      <c r="A723" s="851" t="s">
        <v>396</v>
      </c>
      <c r="B723" s="851"/>
      <c r="C723" s="851"/>
      <c r="D723" s="851"/>
      <c r="E723" s="851"/>
      <c r="F723" s="851"/>
      <c r="G723" s="851"/>
      <c r="H723" s="851"/>
    </row>
    <row r="724" spans="1:8">
      <c r="A724" s="465"/>
      <c r="B724" s="851"/>
      <c r="C724" s="851"/>
      <c r="D724" s="851"/>
      <c r="E724" s="851"/>
      <c r="F724" s="851"/>
      <c r="G724" s="851"/>
      <c r="H724" s="851"/>
    </row>
    <row r="725" spans="1:8">
      <c r="A725" s="563" t="s">
        <v>397</v>
      </c>
      <c r="B725" s="563">
        <f>+$B$407</f>
        <v>5</v>
      </c>
      <c r="C725" s="852" t="str">
        <f>+$C$407</f>
        <v xml:space="preserve">CASETA DE VENTAS </v>
      </c>
      <c r="D725" s="853"/>
      <c r="E725" s="853"/>
      <c r="F725" s="854"/>
      <c r="G725" s="467"/>
      <c r="H725" s="467"/>
    </row>
    <row r="726" spans="1:8">
      <c r="A726" s="563" t="s">
        <v>1</v>
      </c>
      <c r="B726" s="563">
        <f>+'[91]PPTO OFICIAL'!A56</f>
        <v>5.24000000000001</v>
      </c>
      <c r="C726" s="855" t="str">
        <f>+'[91]PPTO OFICIAL'!B56</f>
        <v>Losa de contrapiso en concreto (e: 0.10 m), incluye refuerzo</v>
      </c>
      <c r="D726" s="856"/>
      <c r="E726" s="856"/>
      <c r="F726" s="857"/>
      <c r="G726" s="563" t="s">
        <v>35</v>
      </c>
      <c r="H726" s="563" t="str">
        <f>+'[91]PPTO OFICIAL'!C56</f>
        <v>M2</v>
      </c>
    </row>
    <row r="727" spans="1:8" ht="45">
      <c r="A727" s="563" t="s">
        <v>2</v>
      </c>
      <c r="B727" s="852" t="s">
        <v>398</v>
      </c>
      <c r="C727" s="853"/>
      <c r="D727" s="854"/>
      <c r="E727" s="563" t="s">
        <v>399</v>
      </c>
      <c r="F727" s="563" t="s">
        <v>400</v>
      </c>
      <c r="G727" s="563" t="s">
        <v>401</v>
      </c>
      <c r="H727" s="563" t="s">
        <v>209</v>
      </c>
    </row>
    <row r="728" spans="1:8" ht="30">
      <c r="A728" s="563"/>
      <c r="B728" s="554" t="s">
        <v>514</v>
      </c>
      <c r="C728" s="563" t="s">
        <v>411</v>
      </c>
      <c r="D728" s="563" t="s">
        <v>515</v>
      </c>
      <c r="E728" s="563"/>
      <c r="F728" s="563"/>
      <c r="G728" s="563"/>
      <c r="H728" s="563"/>
    </row>
    <row r="729" spans="1:8">
      <c r="A729" s="469" t="s">
        <v>516</v>
      </c>
      <c r="B729" s="469">
        <v>5</v>
      </c>
      <c r="C729" s="469">
        <v>5</v>
      </c>
      <c r="D729" s="469">
        <f>+(0.2*0.2*9)+(SUM(B348:B349)*0.1)</f>
        <v>1.7230000000000003</v>
      </c>
      <c r="E729" s="469">
        <f>+B729*C729-D729</f>
        <v>23.277000000000001</v>
      </c>
      <c r="F729" s="469">
        <v>1</v>
      </c>
      <c r="G729" s="469" t="str">
        <f>+H726</f>
        <v>M2</v>
      </c>
      <c r="H729" s="563">
        <f>+F729*E729</f>
        <v>23.277000000000001</v>
      </c>
    </row>
    <row r="730" spans="1:8">
      <c r="A730" s="469"/>
      <c r="B730" s="469"/>
      <c r="C730" s="469"/>
      <c r="D730" s="469"/>
      <c r="E730" s="469"/>
      <c r="F730" s="469"/>
      <c r="G730" s="469"/>
      <c r="H730" s="563"/>
    </row>
    <row r="731" spans="1:8">
      <c r="A731" s="469"/>
      <c r="B731" s="469"/>
      <c r="C731" s="469"/>
      <c r="D731" s="469"/>
      <c r="E731" s="469"/>
      <c r="F731" s="469"/>
      <c r="G731" s="469"/>
      <c r="H731" s="563"/>
    </row>
    <row r="732" spans="1:8">
      <c r="A732" s="852" t="s">
        <v>406</v>
      </c>
      <c r="B732" s="853"/>
      <c r="C732" s="853"/>
      <c r="D732" s="853"/>
      <c r="E732" s="853"/>
      <c r="F732" s="853"/>
      <c r="G732" s="854"/>
      <c r="H732" s="536">
        <f>+ROUND(SUM(H729:H730),2)</f>
        <v>23.28</v>
      </c>
    </row>
    <row r="733" spans="1:8">
      <c r="A733" s="470" t="s">
        <v>407</v>
      </c>
      <c r="B733" s="852" t="s">
        <v>74</v>
      </c>
      <c r="C733" s="853"/>
      <c r="D733" s="853"/>
      <c r="E733" s="853"/>
      <c r="F733" s="853"/>
      <c r="G733" s="853"/>
      <c r="H733" s="854"/>
    </row>
    <row r="734" spans="1:8">
      <c r="A734" s="473"/>
      <c r="B734" s="473"/>
      <c r="C734" s="473"/>
      <c r="D734" s="473"/>
      <c r="E734" s="473"/>
      <c r="F734" s="473"/>
      <c r="G734" s="473"/>
      <c r="H734" s="473"/>
    </row>
    <row r="735" spans="1:8">
      <c r="A735" s="473"/>
      <c r="B735" s="473"/>
      <c r="C735" s="473"/>
      <c r="D735" s="473"/>
      <c r="E735" s="473"/>
      <c r="F735" s="473"/>
      <c r="G735" s="473"/>
      <c r="H735" s="473"/>
    </row>
    <row r="736" spans="1:8">
      <c r="A736" s="473"/>
      <c r="B736" s="473"/>
      <c r="C736" s="473"/>
      <c r="D736" s="473"/>
      <c r="E736" s="473"/>
      <c r="F736" s="473"/>
      <c r="G736" s="473"/>
      <c r="H736" s="473"/>
    </row>
    <row r="737" spans="1:8">
      <c r="A737" s="858"/>
      <c r="B737" s="858"/>
      <c r="C737" s="859" t="s">
        <v>393</v>
      </c>
      <c r="D737" s="859"/>
      <c r="E737" s="859"/>
      <c r="F737" s="859"/>
      <c r="G737" s="860" t="s">
        <v>394</v>
      </c>
      <c r="H737" s="861"/>
    </row>
    <row r="738" spans="1:8">
      <c r="A738" s="858"/>
      <c r="B738" s="858"/>
      <c r="C738" s="859"/>
      <c r="D738" s="859"/>
      <c r="E738" s="859"/>
      <c r="F738" s="859"/>
      <c r="G738" s="862"/>
      <c r="H738" s="863"/>
    </row>
    <row r="739" spans="1:8">
      <c r="A739" s="858"/>
      <c r="B739" s="858"/>
      <c r="C739" s="859"/>
      <c r="D739" s="859"/>
      <c r="E739" s="859"/>
      <c r="F739" s="859"/>
      <c r="G739" s="864"/>
      <c r="H739" s="865"/>
    </row>
    <row r="740" spans="1:8">
      <c r="A740" s="858"/>
      <c r="B740" s="858"/>
      <c r="C740" s="858" t="s">
        <v>10</v>
      </c>
      <c r="D740" s="858"/>
      <c r="E740" s="858"/>
      <c r="F740" s="858"/>
      <c r="G740" s="858"/>
      <c r="H740" s="858"/>
    </row>
    <row r="741" spans="1:8">
      <c r="A741" s="851" t="str">
        <f>+$A$404</f>
        <v>MANTENER Y MEJORAR ESPACIOS RECREATIVOS DE LA ZONA URBANA DEL MUNICIPIO DE CAUCASIA</v>
      </c>
      <c r="B741" s="851"/>
      <c r="C741" s="851"/>
      <c r="D741" s="851"/>
      <c r="E741" s="851"/>
      <c r="F741" s="851"/>
      <c r="G741" s="851"/>
      <c r="H741" s="851"/>
    </row>
    <row r="742" spans="1:8">
      <c r="A742" s="851" t="s">
        <v>396</v>
      </c>
      <c r="B742" s="851"/>
      <c r="C742" s="851"/>
      <c r="D742" s="851"/>
      <c r="E742" s="851"/>
      <c r="F742" s="851"/>
      <c r="G742" s="851"/>
      <c r="H742" s="851"/>
    </row>
    <row r="743" spans="1:8">
      <c r="A743" s="465"/>
      <c r="B743" s="851"/>
      <c r="C743" s="851"/>
      <c r="D743" s="851"/>
      <c r="E743" s="851"/>
      <c r="F743" s="851"/>
      <c r="G743" s="851"/>
      <c r="H743" s="851"/>
    </row>
    <row r="744" spans="1:8">
      <c r="A744" s="563" t="s">
        <v>397</v>
      </c>
      <c r="B744" s="563">
        <f>+$B$407</f>
        <v>5</v>
      </c>
      <c r="C744" s="852" t="str">
        <f>+$C$407</f>
        <v xml:space="preserve">CASETA DE VENTAS </v>
      </c>
      <c r="D744" s="853"/>
      <c r="E744" s="853"/>
      <c r="F744" s="854"/>
      <c r="G744" s="467"/>
      <c r="H744" s="467"/>
    </row>
    <row r="745" spans="1:8">
      <c r="A745" s="563" t="s">
        <v>1</v>
      </c>
      <c r="B745" s="563">
        <f>+'[91]PPTO OFICIAL'!A57</f>
        <v>5.2500000000000098</v>
      </c>
      <c r="C745" s="855" t="str">
        <f>+'[91]PPTO OFICIAL'!B57</f>
        <v xml:space="preserve">Suministro, transporte e instalación de lavamanos convencional de porcelana </v>
      </c>
      <c r="D745" s="856"/>
      <c r="E745" s="856"/>
      <c r="F745" s="857"/>
      <c r="G745" s="563" t="s">
        <v>35</v>
      </c>
      <c r="H745" s="563" t="str">
        <f>+'[91]PPTO OFICIAL'!C57</f>
        <v>UN</v>
      </c>
    </row>
    <row r="746" spans="1:8" ht="45">
      <c r="A746" s="563" t="s">
        <v>2</v>
      </c>
      <c r="B746" s="852" t="s">
        <v>398</v>
      </c>
      <c r="C746" s="853"/>
      <c r="D746" s="854"/>
      <c r="E746" s="563" t="s">
        <v>399</v>
      </c>
      <c r="F746" s="563" t="s">
        <v>400</v>
      </c>
      <c r="G746" s="563" t="s">
        <v>401</v>
      </c>
      <c r="H746" s="563" t="s">
        <v>209</v>
      </c>
    </row>
    <row r="747" spans="1:8">
      <c r="A747" s="563"/>
      <c r="B747" s="554" t="s">
        <v>513</v>
      </c>
      <c r="C747" s="563" t="s">
        <v>411</v>
      </c>
      <c r="D747" s="563" t="s">
        <v>508</v>
      </c>
      <c r="E747" s="563"/>
      <c r="F747" s="563"/>
      <c r="G747" s="563"/>
      <c r="H747" s="563"/>
    </row>
    <row r="748" spans="1:8">
      <c r="A748" s="469"/>
      <c r="B748" s="469">
        <v>2</v>
      </c>
      <c r="C748" s="469"/>
      <c r="D748" s="469"/>
      <c r="E748" s="469">
        <f>+B748</f>
        <v>2</v>
      </c>
      <c r="F748" s="469">
        <v>1</v>
      </c>
      <c r="G748" s="469" t="str">
        <f>+H745</f>
        <v>UN</v>
      </c>
      <c r="H748" s="563">
        <f>+F748*E748</f>
        <v>2</v>
      </c>
    </row>
    <row r="749" spans="1:8">
      <c r="A749" s="469"/>
      <c r="B749" s="469"/>
      <c r="C749" s="469"/>
      <c r="D749" s="469"/>
      <c r="E749" s="469"/>
      <c r="F749" s="469"/>
      <c r="G749" s="469"/>
      <c r="H749" s="563"/>
    </row>
    <row r="750" spans="1:8">
      <c r="A750" s="469"/>
      <c r="B750" s="469"/>
      <c r="C750" s="469"/>
      <c r="D750" s="469"/>
      <c r="E750" s="469"/>
      <c r="F750" s="469"/>
      <c r="G750" s="469"/>
      <c r="H750" s="563"/>
    </row>
    <row r="751" spans="1:8">
      <c r="A751" s="469"/>
      <c r="B751" s="469"/>
      <c r="C751" s="469"/>
      <c r="D751" s="469"/>
      <c r="E751" s="469"/>
      <c r="F751" s="469"/>
      <c r="G751" s="469"/>
      <c r="H751" s="563"/>
    </row>
    <row r="752" spans="1:8">
      <c r="A752" s="852" t="s">
        <v>406</v>
      </c>
      <c r="B752" s="853"/>
      <c r="C752" s="853"/>
      <c r="D752" s="853"/>
      <c r="E752" s="853"/>
      <c r="F752" s="853"/>
      <c r="G752" s="854"/>
      <c r="H752" s="536">
        <f>+ROUND(SUM(H748:H748),2)</f>
        <v>2</v>
      </c>
    </row>
    <row r="753" spans="1:8">
      <c r="A753" s="470" t="s">
        <v>407</v>
      </c>
      <c r="B753" s="852" t="s">
        <v>74</v>
      </c>
      <c r="C753" s="853"/>
      <c r="D753" s="853"/>
      <c r="E753" s="853"/>
      <c r="F753" s="853"/>
      <c r="G753" s="853"/>
      <c r="H753" s="854"/>
    </row>
    <row r="754" spans="1:8">
      <c r="A754" s="473"/>
      <c r="B754" s="473"/>
      <c r="C754" s="473"/>
      <c r="D754" s="473"/>
      <c r="E754" s="473"/>
      <c r="F754" s="473"/>
      <c r="G754" s="473"/>
      <c r="H754" s="473"/>
    </row>
    <row r="755" spans="1:8">
      <c r="A755" s="473"/>
      <c r="B755" s="473"/>
      <c r="C755" s="473"/>
      <c r="D755" s="473"/>
      <c r="E755" s="473"/>
      <c r="F755" s="473"/>
      <c r="G755" s="473"/>
      <c r="H755" s="473"/>
    </row>
    <row r="756" spans="1:8">
      <c r="A756" s="473"/>
      <c r="B756" s="473"/>
      <c r="C756" s="473"/>
      <c r="D756" s="473"/>
      <c r="E756" s="473"/>
      <c r="F756" s="473"/>
      <c r="G756" s="473"/>
      <c r="H756" s="473"/>
    </row>
    <row r="757" spans="1:8">
      <c r="A757" s="473"/>
      <c r="B757" s="473"/>
      <c r="C757" s="473"/>
      <c r="D757" s="473"/>
      <c r="E757" s="473"/>
      <c r="F757" s="473"/>
      <c r="G757" s="473"/>
      <c r="H757" s="473"/>
    </row>
    <row r="758" spans="1:8">
      <c r="A758" s="858"/>
      <c r="B758" s="858"/>
      <c r="C758" s="859" t="s">
        <v>393</v>
      </c>
      <c r="D758" s="859"/>
      <c r="E758" s="859"/>
      <c r="F758" s="859"/>
      <c r="G758" s="860" t="s">
        <v>394</v>
      </c>
      <c r="H758" s="861"/>
    </row>
    <row r="759" spans="1:8">
      <c r="A759" s="858"/>
      <c r="B759" s="858"/>
      <c r="C759" s="859"/>
      <c r="D759" s="859"/>
      <c r="E759" s="859"/>
      <c r="F759" s="859"/>
      <c r="G759" s="862"/>
      <c r="H759" s="863"/>
    </row>
    <row r="760" spans="1:8">
      <c r="A760" s="858"/>
      <c r="B760" s="858"/>
      <c r="C760" s="859"/>
      <c r="D760" s="859"/>
      <c r="E760" s="859"/>
      <c r="F760" s="859"/>
      <c r="G760" s="864"/>
      <c r="H760" s="865"/>
    </row>
    <row r="761" spans="1:8">
      <c r="A761" s="858"/>
      <c r="B761" s="858"/>
      <c r="C761" s="858" t="s">
        <v>10</v>
      </c>
      <c r="D761" s="858"/>
      <c r="E761" s="858"/>
      <c r="F761" s="858"/>
      <c r="G761" s="858"/>
      <c r="H761" s="858"/>
    </row>
    <row r="762" spans="1:8">
      <c r="A762" s="851" t="str">
        <f>+$A$404</f>
        <v>MANTENER Y MEJORAR ESPACIOS RECREATIVOS DE LA ZONA URBANA DEL MUNICIPIO DE CAUCASIA</v>
      </c>
      <c r="B762" s="851"/>
      <c r="C762" s="851"/>
      <c r="D762" s="851"/>
      <c r="E762" s="851"/>
      <c r="F762" s="851"/>
      <c r="G762" s="851"/>
      <c r="H762" s="851"/>
    </row>
    <row r="763" spans="1:8">
      <c r="A763" s="851" t="s">
        <v>396</v>
      </c>
      <c r="B763" s="851"/>
      <c r="C763" s="851"/>
      <c r="D763" s="851"/>
      <c r="E763" s="851"/>
      <c r="F763" s="851"/>
      <c r="G763" s="851"/>
      <c r="H763" s="851"/>
    </row>
    <row r="764" spans="1:8">
      <c r="A764" s="465"/>
      <c r="B764" s="851"/>
      <c r="C764" s="851"/>
      <c r="D764" s="851"/>
      <c r="E764" s="851"/>
      <c r="F764" s="851"/>
      <c r="G764" s="851"/>
      <c r="H764" s="851"/>
    </row>
    <row r="765" spans="1:8">
      <c r="A765" s="563" t="s">
        <v>397</v>
      </c>
      <c r="B765" s="563">
        <f>+$B$407</f>
        <v>5</v>
      </c>
      <c r="C765" s="852" t="str">
        <f>+$C$407</f>
        <v xml:space="preserve">CASETA DE VENTAS </v>
      </c>
      <c r="D765" s="853"/>
      <c r="E765" s="853"/>
      <c r="F765" s="854"/>
      <c r="G765" s="467"/>
      <c r="H765" s="467"/>
    </row>
    <row r="766" spans="1:8">
      <c r="A766" s="563" t="s">
        <v>1</v>
      </c>
      <c r="B766" s="563">
        <f>+'[91]PPTO OFICIAL'!A58</f>
        <v>5.2600000000000096</v>
      </c>
      <c r="C766" s="855" t="str">
        <f>+'[91]PPTO OFICIAL'!B58</f>
        <v xml:space="preserve">Suministro, transporte e instalación de Sanitario convencional de porcelana </v>
      </c>
      <c r="D766" s="856"/>
      <c r="E766" s="856"/>
      <c r="F766" s="857"/>
      <c r="G766" s="563" t="s">
        <v>35</v>
      </c>
      <c r="H766" s="563" t="str">
        <f>+'[91]PPTO OFICIAL'!C58</f>
        <v>UN</v>
      </c>
    </row>
    <row r="767" spans="1:8" ht="45">
      <c r="A767" s="563" t="s">
        <v>2</v>
      </c>
      <c r="B767" s="852" t="s">
        <v>398</v>
      </c>
      <c r="C767" s="853"/>
      <c r="D767" s="854"/>
      <c r="E767" s="563" t="s">
        <v>399</v>
      </c>
      <c r="F767" s="563" t="s">
        <v>400</v>
      </c>
      <c r="G767" s="563" t="s">
        <v>401</v>
      </c>
      <c r="H767" s="563" t="s">
        <v>209</v>
      </c>
    </row>
    <row r="768" spans="1:8">
      <c r="A768" s="563"/>
      <c r="B768" s="554" t="s">
        <v>513</v>
      </c>
      <c r="C768" s="563" t="s">
        <v>411</v>
      </c>
      <c r="D768" s="563" t="s">
        <v>508</v>
      </c>
      <c r="E768" s="563"/>
      <c r="F768" s="563"/>
      <c r="G768" s="563"/>
      <c r="H768" s="563"/>
    </row>
    <row r="769" spans="1:8">
      <c r="A769" s="469"/>
      <c r="B769" s="469">
        <v>1</v>
      </c>
      <c r="C769" s="469"/>
      <c r="D769" s="469"/>
      <c r="E769" s="469">
        <f>+B769</f>
        <v>1</v>
      </c>
      <c r="F769" s="469">
        <v>1</v>
      </c>
      <c r="G769" s="469" t="str">
        <f>+H766</f>
        <v>UN</v>
      </c>
      <c r="H769" s="563">
        <f>+F769*E769</f>
        <v>1</v>
      </c>
    </row>
    <row r="770" spans="1:8">
      <c r="A770" s="469"/>
      <c r="B770" s="469"/>
      <c r="C770" s="469"/>
      <c r="D770" s="469"/>
      <c r="E770" s="469"/>
      <c r="F770" s="469"/>
      <c r="G770" s="469"/>
      <c r="H770" s="563"/>
    </row>
    <row r="771" spans="1:8">
      <c r="A771" s="469"/>
      <c r="B771" s="469"/>
      <c r="C771" s="469"/>
      <c r="D771" s="469"/>
      <c r="E771" s="469"/>
      <c r="F771" s="469"/>
      <c r="G771" s="469"/>
      <c r="H771" s="563"/>
    </row>
    <row r="772" spans="1:8">
      <c r="A772" s="469"/>
      <c r="B772" s="469"/>
      <c r="C772" s="469"/>
      <c r="D772" s="469"/>
      <c r="E772" s="469"/>
      <c r="F772" s="469"/>
      <c r="G772" s="469"/>
      <c r="H772" s="563"/>
    </row>
    <row r="773" spans="1:8">
      <c r="A773" s="852" t="s">
        <v>406</v>
      </c>
      <c r="B773" s="853"/>
      <c r="C773" s="853"/>
      <c r="D773" s="853"/>
      <c r="E773" s="853"/>
      <c r="F773" s="853"/>
      <c r="G773" s="854"/>
      <c r="H773" s="536">
        <f>+ROUND(SUM(H769:H769),2)</f>
        <v>1</v>
      </c>
    </row>
    <row r="774" spans="1:8">
      <c r="A774" s="470" t="s">
        <v>407</v>
      </c>
      <c r="B774" s="852" t="s">
        <v>74</v>
      </c>
      <c r="C774" s="853"/>
      <c r="D774" s="853"/>
      <c r="E774" s="853"/>
      <c r="F774" s="853"/>
      <c r="G774" s="853"/>
      <c r="H774" s="854"/>
    </row>
    <row r="775" spans="1:8">
      <c r="A775" s="473"/>
      <c r="B775" s="473"/>
      <c r="C775" s="473"/>
      <c r="D775" s="473"/>
      <c r="E775" s="473"/>
      <c r="F775" s="473"/>
      <c r="G775" s="473"/>
      <c r="H775" s="473"/>
    </row>
    <row r="776" spans="1:8">
      <c r="A776" s="473"/>
      <c r="B776" s="473"/>
      <c r="C776" s="473"/>
      <c r="D776" s="473"/>
      <c r="E776" s="473"/>
      <c r="F776" s="473"/>
      <c r="G776" s="473"/>
      <c r="H776" s="473"/>
    </row>
    <row r="777" spans="1:8">
      <c r="A777" s="473"/>
      <c r="B777" s="473"/>
      <c r="C777" s="473"/>
      <c r="D777" s="473"/>
      <c r="E777" s="473"/>
      <c r="F777" s="473"/>
      <c r="G777" s="473"/>
      <c r="H777" s="473"/>
    </row>
    <row r="778" spans="1:8">
      <c r="A778" s="473"/>
      <c r="B778" s="473"/>
      <c r="C778" s="473"/>
      <c r="D778" s="473"/>
      <c r="E778" s="473"/>
      <c r="F778" s="473"/>
      <c r="G778" s="473"/>
      <c r="H778" s="473"/>
    </row>
    <row r="779" spans="1:8">
      <c r="A779" s="858"/>
      <c r="B779" s="858"/>
      <c r="C779" s="859" t="s">
        <v>393</v>
      </c>
      <c r="D779" s="859"/>
      <c r="E779" s="859"/>
      <c r="F779" s="859"/>
      <c r="G779" s="860" t="s">
        <v>394</v>
      </c>
      <c r="H779" s="861"/>
    </row>
    <row r="780" spans="1:8">
      <c r="A780" s="858"/>
      <c r="B780" s="858"/>
      <c r="C780" s="859"/>
      <c r="D780" s="859"/>
      <c r="E780" s="859"/>
      <c r="F780" s="859"/>
      <c r="G780" s="862"/>
      <c r="H780" s="863"/>
    </row>
    <row r="781" spans="1:8">
      <c r="A781" s="858"/>
      <c r="B781" s="858"/>
      <c r="C781" s="859"/>
      <c r="D781" s="859"/>
      <c r="E781" s="859"/>
      <c r="F781" s="859"/>
      <c r="G781" s="864"/>
      <c r="H781" s="865"/>
    </row>
    <row r="782" spans="1:8">
      <c r="A782" s="858"/>
      <c r="B782" s="858"/>
      <c r="C782" s="858" t="s">
        <v>10</v>
      </c>
      <c r="D782" s="858"/>
      <c r="E782" s="858"/>
      <c r="F782" s="858"/>
      <c r="G782" s="858"/>
      <c r="H782" s="858"/>
    </row>
    <row r="783" spans="1:8">
      <c r="A783" s="851" t="str">
        <f>+$A$404</f>
        <v>MANTENER Y MEJORAR ESPACIOS RECREATIVOS DE LA ZONA URBANA DEL MUNICIPIO DE CAUCASIA</v>
      </c>
      <c r="B783" s="851"/>
      <c r="C783" s="851"/>
      <c r="D783" s="851"/>
      <c r="E783" s="851"/>
      <c r="F783" s="851"/>
      <c r="G783" s="851"/>
      <c r="H783" s="851"/>
    </row>
    <row r="784" spans="1:8">
      <c r="A784" s="851" t="s">
        <v>396</v>
      </c>
      <c r="B784" s="851"/>
      <c r="C784" s="851"/>
      <c r="D784" s="851"/>
      <c r="E784" s="851"/>
      <c r="F784" s="851"/>
      <c r="G784" s="851"/>
      <c r="H784" s="851"/>
    </row>
    <row r="785" spans="1:8">
      <c r="A785" s="465"/>
      <c r="B785" s="851"/>
      <c r="C785" s="851"/>
      <c r="D785" s="851"/>
      <c r="E785" s="851"/>
      <c r="F785" s="851"/>
      <c r="G785" s="851"/>
      <c r="H785" s="851"/>
    </row>
    <row r="786" spans="1:8">
      <c r="A786" s="563" t="s">
        <v>397</v>
      </c>
      <c r="B786" s="563">
        <f>+$B$407</f>
        <v>5</v>
      </c>
      <c r="C786" s="852" t="str">
        <f>+$C$407</f>
        <v xml:space="preserve">CASETA DE VENTAS </v>
      </c>
      <c r="D786" s="853"/>
      <c r="E786" s="853"/>
      <c r="F786" s="854"/>
      <c r="G786" s="467"/>
      <c r="H786" s="467"/>
    </row>
    <row r="787" spans="1:8">
      <c r="A787" s="563" t="s">
        <v>1</v>
      </c>
      <c r="B787" s="563">
        <f>+'[91]PPTO OFICIAL'!A59</f>
        <v>5.2700000000000102</v>
      </c>
      <c r="C787" s="855" t="str">
        <f>+'[91]PPTO OFICIAL'!B59</f>
        <v xml:space="preserve">Suministro, transporte e instalación de orinal convencional de porcelana </v>
      </c>
      <c r="D787" s="856"/>
      <c r="E787" s="856"/>
      <c r="F787" s="857"/>
      <c r="G787" s="563" t="s">
        <v>35</v>
      </c>
      <c r="H787" s="563" t="str">
        <f>+'[91]PPTO OFICIAL'!C59</f>
        <v>UN</v>
      </c>
    </row>
    <row r="788" spans="1:8" ht="45">
      <c r="A788" s="563" t="s">
        <v>2</v>
      </c>
      <c r="B788" s="852" t="s">
        <v>398</v>
      </c>
      <c r="C788" s="853"/>
      <c r="D788" s="854"/>
      <c r="E788" s="563" t="s">
        <v>399</v>
      </c>
      <c r="F788" s="563" t="s">
        <v>400</v>
      </c>
      <c r="G788" s="563" t="s">
        <v>401</v>
      </c>
      <c r="H788" s="563" t="s">
        <v>209</v>
      </c>
    </row>
    <row r="789" spans="1:8">
      <c r="A789" s="563"/>
      <c r="B789" s="554" t="s">
        <v>513</v>
      </c>
      <c r="C789" s="563" t="s">
        <v>411</v>
      </c>
      <c r="D789" s="563" t="s">
        <v>508</v>
      </c>
      <c r="E789" s="563"/>
      <c r="F789" s="563"/>
      <c r="G789" s="563"/>
      <c r="H789" s="563"/>
    </row>
    <row r="790" spans="1:8">
      <c r="A790" s="469"/>
      <c r="B790" s="469">
        <v>1</v>
      </c>
      <c r="C790" s="469"/>
      <c r="D790" s="469"/>
      <c r="E790" s="469">
        <f>+B790</f>
        <v>1</v>
      </c>
      <c r="F790" s="469">
        <v>1</v>
      </c>
      <c r="G790" s="469" t="str">
        <f>+H787</f>
        <v>UN</v>
      </c>
      <c r="H790" s="563">
        <f>+F790*E790</f>
        <v>1</v>
      </c>
    </row>
    <row r="791" spans="1:8">
      <c r="A791" s="469"/>
      <c r="B791" s="469"/>
      <c r="C791" s="469"/>
      <c r="D791" s="469"/>
      <c r="E791" s="469"/>
      <c r="F791" s="469"/>
      <c r="G791" s="469"/>
      <c r="H791" s="563"/>
    </row>
    <row r="792" spans="1:8">
      <c r="A792" s="469"/>
      <c r="B792" s="469"/>
      <c r="C792" s="469"/>
      <c r="D792" s="469"/>
      <c r="E792" s="469"/>
      <c r="F792" s="469"/>
      <c r="G792" s="469"/>
      <c r="H792" s="563"/>
    </row>
    <row r="793" spans="1:8">
      <c r="A793" s="469"/>
      <c r="B793" s="469"/>
      <c r="C793" s="469"/>
      <c r="D793" s="469"/>
      <c r="E793" s="469"/>
      <c r="F793" s="469"/>
      <c r="G793" s="469"/>
      <c r="H793" s="563"/>
    </row>
    <row r="794" spans="1:8">
      <c r="A794" s="852" t="s">
        <v>406</v>
      </c>
      <c r="B794" s="853"/>
      <c r="C794" s="853"/>
      <c r="D794" s="853"/>
      <c r="E794" s="853"/>
      <c r="F794" s="853"/>
      <c r="G794" s="854"/>
      <c r="H794" s="536">
        <f>+ROUND(SUM(H790:H790),2)</f>
        <v>1</v>
      </c>
    </row>
    <row r="795" spans="1:8">
      <c r="A795" s="470" t="s">
        <v>407</v>
      </c>
      <c r="B795" s="852" t="s">
        <v>74</v>
      </c>
      <c r="C795" s="853"/>
      <c r="D795" s="853"/>
      <c r="E795" s="853"/>
      <c r="F795" s="853"/>
      <c r="G795" s="853"/>
      <c r="H795" s="854"/>
    </row>
    <row r="796" spans="1:8">
      <c r="A796" s="473"/>
      <c r="B796" s="473"/>
      <c r="C796" s="473"/>
      <c r="D796" s="473"/>
      <c r="E796" s="473"/>
      <c r="F796" s="473"/>
      <c r="G796" s="473"/>
      <c r="H796" s="473"/>
    </row>
    <row r="797" spans="1:8">
      <c r="A797" s="473"/>
      <c r="B797" s="473"/>
      <c r="C797" s="473"/>
      <c r="D797" s="473"/>
      <c r="E797" s="473"/>
      <c r="F797" s="473"/>
      <c r="G797" s="473"/>
      <c r="H797" s="473"/>
    </row>
    <row r="798" spans="1:8">
      <c r="A798" s="473"/>
      <c r="B798" s="473"/>
      <c r="C798" s="473"/>
      <c r="D798" s="473"/>
      <c r="E798" s="473"/>
      <c r="F798" s="473"/>
      <c r="G798" s="473"/>
      <c r="H798" s="473"/>
    </row>
    <row r="799" spans="1:8">
      <c r="A799" s="473"/>
      <c r="B799" s="473"/>
      <c r="C799" s="473"/>
      <c r="D799" s="473"/>
      <c r="E799" s="473"/>
      <c r="F799" s="473"/>
      <c r="G799" s="473"/>
      <c r="H799" s="473"/>
    </row>
    <row r="800" spans="1:8">
      <c r="A800" s="858"/>
      <c r="B800" s="858"/>
      <c r="C800" s="859" t="s">
        <v>393</v>
      </c>
      <c r="D800" s="859"/>
      <c r="E800" s="859"/>
      <c r="F800" s="859"/>
      <c r="G800" s="860" t="s">
        <v>394</v>
      </c>
      <c r="H800" s="861"/>
    </row>
    <row r="801" spans="1:8">
      <c r="A801" s="858"/>
      <c r="B801" s="858"/>
      <c r="C801" s="859"/>
      <c r="D801" s="859"/>
      <c r="E801" s="859"/>
      <c r="F801" s="859"/>
      <c r="G801" s="862"/>
      <c r="H801" s="863"/>
    </row>
    <row r="802" spans="1:8">
      <c r="A802" s="858"/>
      <c r="B802" s="858"/>
      <c r="C802" s="859"/>
      <c r="D802" s="859"/>
      <c r="E802" s="859"/>
      <c r="F802" s="859"/>
      <c r="G802" s="864"/>
      <c r="H802" s="865"/>
    </row>
    <row r="803" spans="1:8">
      <c r="A803" s="858"/>
      <c r="B803" s="858"/>
      <c r="C803" s="858" t="s">
        <v>10</v>
      </c>
      <c r="D803" s="858"/>
      <c r="E803" s="858"/>
      <c r="F803" s="858"/>
      <c r="G803" s="858"/>
      <c r="H803" s="858"/>
    </row>
    <row r="804" spans="1:8">
      <c r="A804" s="851" t="str">
        <f>+$A$404</f>
        <v>MANTENER Y MEJORAR ESPACIOS RECREATIVOS DE LA ZONA URBANA DEL MUNICIPIO DE CAUCASIA</v>
      </c>
      <c r="B804" s="851"/>
      <c r="C804" s="851"/>
      <c r="D804" s="851"/>
      <c r="E804" s="851"/>
      <c r="F804" s="851"/>
      <c r="G804" s="851"/>
      <c r="H804" s="851"/>
    </row>
    <row r="805" spans="1:8">
      <c r="A805" s="851" t="s">
        <v>396</v>
      </c>
      <c r="B805" s="851"/>
      <c r="C805" s="851"/>
      <c r="D805" s="851"/>
      <c r="E805" s="851"/>
      <c r="F805" s="851"/>
      <c r="G805" s="851"/>
      <c r="H805" s="851"/>
    </row>
    <row r="806" spans="1:8">
      <c r="A806" s="465"/>
      <c r="B806" s="851"/>
      <c r="C806" s="851"/>
      <c r="D806" s="851"/>
      <c r="E806" s="851"/>
      <c r="F806" s="851"/>
      <c r="G806" s="851"/>
      <c r="H806" s="851"/>
    </row>
    <row r="807" spans="1:8">
      <c r="A807" s="563" t="s">
        <v>397</v>
      </c>
      <c r="B807" s="563">
        <f>+$B$407</f>
        <v>5</v>
      </c>
      <c r="C807" s="852" t="str">
        <f>+$C$407</f>
        <v xml:space="preserve">CASETA DE VENTAS </v>
      </c>
      <c r="D807" s="853"/>
      <c r="E807" s="853"/>
      <c r="F807" s="854"/>
      <c r="G807" s="467"/>
      <c r="H807" s="467"/>
    </row>
    <row r="808" spans="1:8">
      <c r="A808" s="563" t="s">
        <v>1</v>
      </c>
      <c r="B808" s="563">
        <f>+'[91]PPTO OFICIAL'!A60</f>
        <v>5.28000000000001</v>
      </c>
      <c r="C808" s="855" t="str">
        <f>+'[91]PPTO OFICIAL'!B60</f>
        <v xml:space="preserve">Suministro, transporte e instalación de lavatraperos </v>
      </c>
      <c r="D808" s="856"/>
      <c r="E808" s="856"/>
      <c r="F808" s="857"/>
      <c r="G808" s="563" t="s">
        <v>35</v>
      </c>
      <c r="H808" s="563" t="str">
        <f>+'[91]PPTO OFICIAL'!C60</f>
        <v>UN</v>
      </c>
    </row>
    <row r="809" spans="1:8" ht="45">
      <c r="A809" s="563" t="s">
        <v>2</v>
      </c>
      <c r="B809" s="852" t="s">
        <v>398</v>
      </c>
      <c r="C809" s="853"/>
      <c r="D809" s="854"/>
      <c r="E809" s="563" t="s">
        <v>399</v>
      </c>
      <c r="F809" s="563" t="s">
        <v>400</v>
      </c>
      <c r="G809" s="563" t="s">
        <v>401</v>
      </c>
      <c r="H809" s="563" t="s">
        <v>209</v>
      </c>
    </row>
    <row r="810" spans="1:8">
      <c r="A810" s="563"/>
      <c r="B810" s="554" t="s">
        <v>513</v>
      </c>
      <c r="C810" s="563" t="s">
        <v>411</v>
      </c>
      <c r="D810" s="563" t="s">
        <v>508</v>
      </c>
      <c r="E810" s="563"/>
      <c r="F810" s="563"/>
      <c r="G810" s="563"/>
      <c r="H810" s="563"/>
    </row>
    <row r="811" spans="1:8">
      <c r="A811" s="469"/>
      <c r="B811" s="469">
        <v>1</v>
      </c>
      <c r="C811" s="469"/>
      <c r="D811" s="469"/>
      <c r="E811" s="469">
        <f>+B811</f>
        <v>1</v>
      </c>
      <c r="F811" s="469">
        <v>1</v>
      </c>
      <c r="G811" s="469" t="str">
        <f>+H808</f>
        <v>UN</v>
      </c>
      <c r="H811" s="563">
        <f>+F811*E811</f>
        <v>1</v>
      </c>
    </row>
    <row r="812" spans="1:8">
      <c r="A812" s="469"/>
      <c r="B812" s="469"/>
      <c r="C812" s="469"/>
      <c r="D812" s="469"/>
      <c r="E812" s="469"/>
      <c r="F812" s="469"/>
      <c r="G812" s="469"/>
      <c r="H812" s="563"/>
    </row>
    <row r="813" spans="1:8">
      <c r="A813" s="469"/>
      <c r="B813" s="469"/>
      <c r="C813" s="469"/>
      <c r="D813" s="469"/>
      <c r="E813" s="469"/>
      <c r="F813" s="469"/>
      <c r="G813" s="469"/>
      <c r="H813" s="563"/>
    </row>
    <row r="814" spans="1:8">
      <c r="A814" s="469"/>
      <c r="B814" s="469"/>
      <c r="C814" s="469"/>
      <c r="D814" s="469"/>
      <c r="E814" s="469"/>
      <c r="F814" s="469"/>
      <c r="G814" s="469"/>
      <c r="H814" s="563"/>
    </row>
    <row r="815" spans="1:8">
      <c r="A815" s="852" t="s">
        <v>406</v>
      </c>
      <c r="B815" s="853"/>
      <c r="C815" s="853"/>
      <c r="D815" s="853"/>
      <c r="E815" s="853"/>
      <c r="F815" s="853"/>
      <c r="G815" s="854"/>
      <c r="H815" s="536">
        <f>+ROUND(SUM(H811:H811),2)</f>
        <v>1</v>
      </c>
    </row>
    <row r="816" spans="1:8">
      <c r="A816" s="470" t="s">
        <v>407</v>
      </c>
      <c r="B816" s="852" t="s">
        <v>74</v>
      </c>
      <c r="C816" s="853"/>
      <c r="D816" s="853"/>
      <c r="E816" s="853"/>
      <c r="F816" s="853"/>
      <c r="G816" s="853"/>
      <c r="H816" s="854"/>
    </row>
    <row r="817" spans="1:8">
      <c r="A817" s="473"/>
      <c r="B817" s="473"/>
      <c r="C817" s="473"/>
      <c r="D817" s="473"/>
      <c r="E817" s="473"/>
      <c r="F817" s="473"/>
      <c r="G817" s="473"/>
      <c r="H817" s="473"/>
    </row>
    <row r="818" spans="1:8">
      <c r="A818" s="473"/>
      <c r="B818" s="473"/>
      <c r="C818" s="473"/>
      <c r="D818" s="473"/>
      <c r="E818" s="473"/>
      <c r="F818" s="473"/>
      <c r="G818" s="473"/>
      <c r="H818" s="473"/>
    </row>
    <row r="819" spans="1:8">
      <c r="A819" s="473"/>
      <c r="B819" s="473"/>
      <c r="C819" s="473"/>
      <c r="D819" s="473"/>
      <c r="E819" s="473"/>
      <c r="F819" s="473"/>
      <c r="G819" s="473"/>
      <c r="H819" s="473"/>
    </row>
    <row r="820" spans="1:8">
      <c r="A820" s="473"/>
      <c r="B820" s="473"/>
      <c r="C820" s="473"/>
      <c r="D820" s="473"/>
      <c r="E820" s="473"/>
      <c r="F820" s="473"/>
      <c r="G820" s="473"/>
      <c r="H820" s="473"/>
    </row>
    <row r="821" spans="1:8">
      <c r="A821" s="858"/>
      <c r="B821" s="858"/>
      <c r="C821" s="859" t="s">
        <v>393</v>
      </c>
      <c r="D821" s="859"/>
      <c r="E821" s="859"/>
      <c r="F821" s="859"/>
      <c r="G821" s="860" t="s">
        <v>394</v>
      </c>
      <c r="H821" s="861"/>
    </row>
    <row r="822" spans="1:8">
      <c r="A822" s="858"/>
      <c r="B822" s="858"/>
      <c r="C822" s="859"/>
      <c r="D822" s="859"/>
      <c r="E822" s="859"/>
      <c r="F822" s="859"/>
      <c r="G822" s="862"/>
      <c r="H822" s="863"/>
    </row>
    <row r="823" spans="1:8">
      <c r="A823" s="858"/>
      <c r="B823" s="858"/>
      <c r="C823" s="859"/>
      <c r="D823" s="859"/>
      <c r="E823" s="859"/>
      <c r="F823" s="859"/>
      <c r="G823" s="864"/>
      <c r="H823" s="865"/>
    </row>
    <row r="824" spans="1:8">
      <c r="A824" s="858"/>
      <c r="B824" s="858"/>
      <c r="C824" s="858" t="s">
        <v>10</v>
      </c>
      <c r="D824" s="858"/>
      <c r="E824" s="858"/>
      <c r="F824" s="858"/>
      <c r="G824" s="858"/>
      <c r="H824" s="858"/>
    </row>
    <row r="825" spans="1:8">
      <c r="A825" s="851" t="str">
        <f>+$A$404</f>
        <v>MANTENER Y MEJORAR ESPACIOS RECREATIVOS DE LA ZONA URBANA DEL MUNICIPIO DE CAUCASIA</v>
      </c>
      <c r="B825" s="851"/>
      <c r="C825" s="851"/>
      <c r="D825" s="851"/>
      <c r="E825" s="851"/>
      <c r="F825" s="851"/>
      <c r="G825" s="851"/>
      <c r="H825" s="851"/>
    </row>
    <row r="826" spans="1:8">
      <c r="A826" s="851" t="s">
        <v>396</v>
      </c>
      <c r="B826" s="851"/>
      <c r="C826" s="851"/>
      <c r="D826" s="851"/>
      <c r="E826" s="851"/>
      <c r="F826" s="851"/>
      <c r="G826" s="851"/>
      <c r="H826" s="851"/>
    </row>
    <row r="827" spans="1:8">
      <c r="A827" s="465"/>
      <c r="B827" s="851"/>
      <c r="C827" s="851"/>
      <c r="D827" s="851"/>
      <c r="E827" s="851"/>
      <c r="F827" s="851"/>
      <c r="G827" s="851"/>
      <c r="H827" s="851"/>
    </row>
    <row r="828" spans="1:8">
      <c r="A828" s="563" t="s">
        <v>397</v>
      </c>
      <c r="B828" s="563">
        <f>+$B$407</f>
        <v>5</v>
      </c>
      <c r="C828" s="852" t="str">
        <f>+$C$407</f>
        <v xml:space="preserve">CASETA DE VENTAS </v>
      </c>
      <c r="D828" s="853"/>
      <c r="E828" s="853"/>
      <c r="F828" s="854"/>
      <c r="G828" s="467"/>
      <c r="H828" s="467"/>
    </row>
    <row r="829" spans="1:8">
      <c r="A829" s="563" t="s">
        <v>1</v>
      </c>
      <c r="B829" s="563">
        <f>+'[91]PPTO OFICIAL'!A61</f>
        <v>5.2900000000000098</v>
      </c>
      <c r="C829" s="855" t="str">
        <f>+'[91]PPTO OFICIAL'!B61</f>
        <v xml:space="preserve">Suministro, transporte e instalación de canal de recoleccion de aguas lluvias </v>
      </c>
      <c r="D829" s="856"/>
      <c r="E829" s="856"/>
      <c r="F829" s="857"/>
      <c r="G829" s="563" t="s">
        <v>35</v>
      </c>
      <c r="H829" s="563" t="str">
        <f>+'[91]PPTO OFICIAL'!C61</f>
        <v>ML</v>
      </c>
    </row>
    <row r="830" spans="1:8" ht="45">
      <c r="A830" s="563" t="s">
        <v>2</v>
      </c>
      <c r="B830" s="852" t="s">
        <v>398</v>
      </c>
      <c r="C830" s="853"/>
      <c r="D830" s="854"/>
      <c r="E830" s="563" t="s">
        <v>399</v>
      </c>
      <c r="F830" s="563" t="s">
        <v>400</v>
      </c>
      <c r="G830" s="563" t="s">
        <v>401</v>
      </c>
      <c r="H830" s="563" t="s">
        <v>209</v>
      </c>
    </row>
    <row r="831" spans="1:8">
      <c r="A831" s="563"/>
      <c r="B831" s="554" t="s">
        <v>410</v>
      </c>
      <c r="C831" s="563" t="s">
        <v>411</v>
      </c>
      <c r="D831" s="563" t="s">
        <v>508</v>
      </c>
      <c r="E831" s="563"/>
      <c r="F831" s="563"/>
      <c r="G831" s="563"/>
      <c r="H831" s="563"/>
    </row>
    <row r="832" spans="1:8">
      <c r="A832" s="469"/>
      <c r="B832" s="469">
        <v>5</v>
      </c>
      <c r="C832" s="469"/>
      <c r="D832" s="469"/>
      <c r="E832" s="469">
        <f>+B832</f>
        <v>5</v>
      </c>
      <c r="F832" s="469">
        <v>1</v>
      </c>
      <c r="G832" s="469" t="str">
        <f>+H829</f>
        <v>ML</v>
      </c>
      <c r="H832" s="563">
        <f>+F832*E832</f>
        <v>5</v>
      </c>
    </row>
    <row r="833" spans="1:8">
      <c r="A833" s="469"/>
      <c r="B833" s="469"/>
      <c r="C833" s="469"/>
      <c r="D833" s="469"/>
      <c r="E833" s="469"/>
      <c r="F833" s="469"/>
      <c r="G833" s="469"/>
      <c r="H833" s="563"/>
    </row>
    <row r="834" spans="1:8">
      <c r="A834" s="469"/>
      <c r="B834" s="469"/>
      <c r="C834" s="469"/>
      <c r="D834" s="469"/>
      <c r="E834" s="469"/>
      <c r="F834" s="469"/>
      <c r="G834" s="469"/>
      <c r="H834" s="563"/>
    </row>
    <row r="835" spans="1:8">
      <c r="A835" s="469"/>
      <c r="B835" s="469"/>
      <c r="C835" s="469"/>
      <c r="D835" s="469"/>
      <c r="E835" s="469"/>
      <c r="F835" s="469"/>
      <c r="G835" s="469"/>
      <c r="H835" s="563"/>
    </row>
    <row r="836" spans="1:8">
      <c r="A836" s="852" t="s">
        <v>406</v>
      </c>
      <c r="B836" s="853"/>
      <c r="C836" s="853"/>
      <c r="D836" s="853"/>
      <c r="E836" s="853"/>
      <c r="F836" s="853"/>
      <c r="G836" s="854"/>
      <c r="H836" s="536">
        <f>+ROUND(SUM(H832:H832),2)</f>
        <v>5</v>
      </c>
    </row>
    <row r="837" spans="1:8">
      <c r="A837" s="470" t="s">
        <v>407</v>
      </c>
      <c r="B837" s="852" t="s">
        <v>74</v>
      </c>
      <c r="C837" s="853"/>
      <c r="D837" s="853"/>
      <c r="E837" s="853"/>
      <c r="F837" s="853"/>
      <c r="G837" s="853"/>
      <c r="H837" s="854"/>
    </row>
    <row r="838" spans="1:8">
      <c r="A838" s="473"/>
      <c r="B838" s="473"/>
      <c r="C838" s="473"/>
      <c r="D838" s="473"/>
      <c r="E838" s="473"/>
      <c r="F838" s="473"/>
      <c r="G838" s="473"/>
      <c r="H838" s="473"/>
    </row>
    <row r="839" spans="1:8">
      <c r="A839" s="473"/>
      <c r="B839" s="473"/>
      <c r="C839" s="473"/>
      <c r="D839" s="473"/>
      <c r="E839" s="473"/>
      <c r="F839" s="473"/>
      <c r="G839" s="473"/>
      <c r="H839" s="473"/>
    </row>
    <row r="840" spans="1:8">
      <c r="A840" s="473"/>
      <c r="B840" s="473"/>
      <c r="C840" s="473"/>
      <c r="D840" s="473"/>
      <c r="E840" s="473"/>
      <c r="F840" s="473"/>
      <c r="G840" s="473"/>
      <c r="H840" s="473"/>
    </row>
    <row r="841" spans="1:8">
      <c r="A841" s="473"/>
      <c r="B841" s="473"/>
      <c r="C841" s="473"/>
      <c r="D841" s="473"/>
      <c r="E841" s="473"/>
      <c r="F841" s="473"/>
      <c r="G841" s="473"/>
      <c r="H841" s="473"/>
    </row>
    <row r="842" spans="1:8">
      <c r="A842" s="858"/>
      <c r="B842" s="858"/>
      <c r="C842" s="859" t="s">
        <v>393</v>
      </c>
      <c r="D842" s="859"/>
      <c r="E842" s="859"/>
      <c r="F842" s="859"/>
      <c r="G842" s="860" t="s">
        <v>394</v>
      </c>
      <c r="H842" s="861"/>
    </row>
    <row r="843" spans="1:8">
      <c r="A843" s="858"/>
      <c r="B843" s="858"/>
      <c r="C843" s="859"/>
      <c r="D843" s="859"/>
      <c r="E843" s="859"/>
      <c r="F843" s="859"/>
      <c r="G843" s="862"/>
      <c r="H843" s="863"/>
    </row>
    <row r="844" spans="1:8">
      <c r="A844" s="858"/>
      <c r="B844" s="858"/>
      <c r="C844" s="859"/>
      <c r="D844" s="859"/>
      <c r="E844" s="859"/>
      <c r="F844" s="859"/>
      <c r="G844" s="864"/>
      <c r="H844" s="865"/>
    </row>
    <row r="845" spans="1:8">
      <c r="A845" s="858"/>
      <c r="B845" s="858"/>
      <c r="C845" s="858" t="s">
        <v>10</v>
      </c>
      <c r="D845" s="858"/>
      <c r="E845" s="858"/>
      <c r="F845" s="858"/>
      <c r="G845" s="858"/>
      <c r="H845" s="858"/>
    </row>
    <row r="846" spans="1:8">
      <c r="A846" s="851" t="str">
        <f>+$A$404</f>
        <v>MANTENER Y MEJORAR ESPACIOS RECREATIVOS DE LA ZONA URBANA DEL MUNICIPIO DE CAUCASIA</v>
      </c>
      <c r="B846" s="851"/>
      <c r="C846" s="851"/>
      <c r="D846" s="851"/>
      <c r="E846" s="851"/>
      <c r="F846" s="851"/>
      <c r="G846" s="851"/>
      <c r="H846" s="851"/>
    </row>
    <row r="847" spans="1:8">
      <c r="A847" s="851" t="s">
        <v>396</v>
      </c>
      <c r="B847" s="851"/>
      <c r="C847" s="851"/>
      <c r="D847" s="851"/>
      <c r="E847" s="851"/>
      <c r="F847" s="851"/>
      <c r="G847" s="851"/>
      <c r="H847" s="851"/>
    </row>
    <row r="848" spans="1:8">
      <c r="A848" s="465"/>
      <c r="B848" s="851"/>
      <c r="C848" s="851"/>
      <c r="D848" s="851"/>
      <c r="E848" s="851"/>
      <c r="F848" s="851"/>
      <c r="G848" s="851"/>
      <c r="H848" s="851"/>
    </row>
    <row r="849" spans="1:8">
      <c r="A849" s="563" t="s">
        <v>397</v>
      </c>
      <c r="B849" s="563">
        <f>+$B$407</f>
        <v>5</v>
      </c>
      <c r="C849" s="852" t="str">
        <f>+$C$407</f>
        <v xml:space="preserve">CASETA DE VENTAS </v>
      </c>
      <c r="D849" s="853"/>
      <c r="E849" s="853"/>
      <c r="F849" s="854"/>
      <c r="G849" s="467"/>
      <c r="H849" s="467"/>
    </row>
    <row r="850" spans="1:8">
      <c r="A850" s="563" t="s">
        <v>1</v>
      </c>
      <c r="B850" s="563">
        <f>+'[91]PPTO OFICIAL'!A62</f>
        <v>5.3000000000000096</v>
      </c>
      <c r="C850" s="855" t="str">
        <f>+'[91]PPTO OFICIAL'!B62</f>
        <v xml:space="preserve">Suministro, transporte e instalación de bajante aguas lluvias </v>
      </c>
      <c r="D850" s="856"/>
      <c r="E850" s="856"/>
      <c r="F850" s="857"/>
      <c r="G850" s="563" t="s">
        <v>35</v>
      </c>
      <c r="H850" s="563" t="str">
        <f>+'[91]PPTO OFICIAL'!C62</f>
        <v>ML</v>
      </c>
    </row>
    <row r="851" spans="1:8" ht="45">
      <c r="A851" s="563" t="s">
        <v>2</v>
      </c>
      <c r="B851" s="852" t="s">
        <v>398</v>
      </c>
      <c r="C851" s="853"/>
      <c r="D851" s="854"/>
      <c r="E851" s="563" t="s">
        <v>399</v>
      </c>
      <c r="F851" s="563" t="s">
        <v>400</v>
      </c>
      <c r="G851" s="563" t="s">
        <v>401</v>
      </c>
      <c r="H851" s="563" t="s">
        <v>209</v>
      </c>
    </row>
    <row r="852" spans="1:8">
      <c r="A852" s="563"/>
      <c r="B852" s="554" t="s">
        <v>410</v>
      </c>
      <c r="C852" s="563" t="s">
        <v>411</v>
      </c>
      <c r="D852" s="563" t="s">
        <v>508</v>
      </c>
      <c r="E852" s="563"/>
      <c r="F852" s="563"/>
      <c r="G852" s="563"/>
      <c r="H852" s="563"/>
    </row>
    <row r="853" spans="1:8">
      <c r="A853" s="469"/>
      <c r="B853" s="469">
        <v>3.1</v>
      </c>
      <c r="C853" s="469"/>
      <c r="D853" s="469"/>
      <c r="E853" s="469">
        <f>+B853</f>
        <v>3.1</v>
      </c>
      <c r="F853" s="469">
        <v>2</v>
      </c>
      <c r="G853" s="469" t="str">
        <f>+H850</f>
        <v>ML</v>
      </c>
      <c r="H853" s="563">
        <f>+F853*E853</f>
        <v>6.2</v>
      </c>
    </row>
    <row r="854" spans="1:8">
      <c r="A854" s="469"/>
      <c r="B854" s="469"/>
      <c r="C854" s="469"/>
      <c r="D854" s="469"/>
      <c r="E854" s="469"/>
      <c r="F854" s="469"/>
      <c r="G854" s="469"/>
      <c r="H854" s="563"/>
    </row>
    <row r="855" spans="1:8">
      <c r="A855" s="469"/>
      <c r="B855" s="469"/>
      <c r="C855" s="469"/>
      <c r="D855" s="469"/>
      <c r="E855" s="469"/>
      <c r="F855" s="469"/>
      <c r="G855" s="469"/>
      <c r="H855" s="563"/>
    </row>
    <row r="856" spans="1:8">
      <c r="A856" s="469"/>
      <c r="B856" s="469"/>
      <c r="C856" s="469"/>
      <c r="D856" s="469"/>
      <c r="E856" s="469"/>
      <c r="F856" s="469"/>
      <c r="G856" s="469"/>
      <c r="H856" s="563"/>
    </row>
    <row r="857" spans="1:8">
      <c r="A857" s="852" t="s">
        <v>406</v>
      </c>
      <c r="B857" s="853"/>
      <c r="C857" s="853"/>
      <c r="D857" s="853"/>
      <c r="E857" s="853"/>
      <c r="F857" s="853"/>
      <c r="G857" s="854"/>
      <c r="H857" s="536">
        <f>+ROUND(SUM(H853:H853),2)</f>
        <v>6.2</v>
      </c>
    </row>
    <row r="858" spans="1:8">
      <c r="A858" s="470" t="s">
        <v>407</v>
      </c>
      <c r="B858" s="852" t="s">
        <v>74</v>
      </c>
      <c r="C858" s="853"/>
      <c r="D858" s="853"/>
      <c r="E858" s="853"/>
      <c r="F858" s="853"/>
      <c r="G858" s="853"/>
      <c r="H858" s="854"/>
    </row>
    <row r="859" spans="1:8">
      <c r="A859" s="473"/>
      <c r="B859" s="473"/>
      <c r="C859" s="473"/>
      <c r="D859" s="473"/>
      <c r="E859" s="473"/>
      <c r="F859" s="473"/>
      <c r="G859" s="473"/>
      <c r="H859" s="473"/>
    </row>
    <row r="860" spans="1:8">
      <c r="A860" s="473"/>
      <c r="B860" s="473"/>
      <c r="C860" s="473"/>
      <c r="D860" s="473"/>
      <c r="E860" s="473"/>
      <c r="F860" s="473"/>
      <c r="G860" s="473"/>
      <c r="H860" s="473"/>
    </row>
    <row r="861" spans="1:8">
      <c r="A861" s="473"/>
      <c r="B861" s="473"/>
      <c r="C861" s="473"/>
      <c r="D861" s="473"/>
      <c r="E861" s="473"/>
      <c r="F861" s="473"/>
      <c r="G861" s="473"/>
      <c r="H861" s="473"/>
    </row>
    <row r="862" spans="1:8">
      <c r="A862" s="473"/>
      <c r="B862" s="473"/>
      <c r="C862" s="473"/>
      <c r="D862" s="473"/>
      <c r="E862" s="473"/>
      <c r="F862" s="473"/>
      <c r="G862" s="473"/>
      <c r="H862" s="473"/>
    </row>
    <row r="863" spans="1:8">
      <c r="A863" s="473"/>
      <c r="B863" s="473"/>
      <c r="C863" s="473"/>
      <c r="D863" s="473"/>
      <c r="E863" s="473"/>
      <c r="F863" s="473"/>
      <c r="G863" s="473"/>
      <c r="H863" s="473"/>
    </row>
    <row r="864" spans="1:8">
      <c r="A864" s="858"/>
      <c r="B864" s="858"/>
      <c r="C864" s="859" t="s">
        <v>393</v>
      </c>
      <c r="D864" s="859"/>
      <c r="E864" s="859"/>
      <c r="F864" s="859"/>
      <c r="G864" s="860" t="s">
        <v>394</v>
      </c>
      <c r="H864" s="861"/>
    </row>
    <row r="865" spans="1:8">
      <c r="A865" s="858"/>
      <c r="B865" s="858"/>
      <c r="C865" s="859"/>
      <c r="D865" s="859"/>
      <c r="E865" s="859"/>
      <c r="F865" s="859"/>
      <c r="G865" s="862"/>
      <c r="H865" s="863"/>
    </row>
    <row r="866" spans="1:8">
      <c r="A866" s="858"/>
      <c r="B866" s="858"/>
      <c r="C866" s="859"/>
      <c r="D866" s="859"/>
      <c r="E866" s="859"/>
      <c r="F866" s="859"/>
      <c r="G866" s="864"/>
      <c r="H866" s="865"/>
    </row>
    <row r="867" spans="1:8">
      <c r="A867" s="858"/>
      <c r="B867" s="858"/>
      <c r="C867" s="858" t="s">
        <v>10</v>
      </c>
      <c r="D867" s="858"/>
      <c r="E867" s="858"/>
      <c r="F867" s="858"/>
      <c r="G867" s="858"/>
      <c r="H867" s="858"/>
    </row>
    <row r="868" spans="1:8">
      <c r="A868" s="851" t="str">
        <f>+$A$404</f>
        <v>MANTENER Y MEJORAR ESPACIOS RECREATIVOS DE LA ZONA URBANA DEL MUNICIPIO DE CAUCASIA</v>
      </c>
      <c r="B868" s="851"/>
      <c r="C868" s="851"/>
      <c r="D868" s="851"/>
      <c r="E868" s="851"/>
      <c r="F868" s="851"/>
      <c r="G868" s="851"/>
      <c r="H868" s="851"/>
    </row>
    <row r="869" spans="1:8">
      <c r="A869" s="851" t="s">
        <v>396</v>
      </c>
      <c r="B869" s="851"/>
      <c r="C869" s="851"/>
      <c r="D869" s="851"/>
      <c r="E869" s="851"/>
      <c r="F869" s="851"/>
      <c r="G869" s="851"/>
      <c r="H869" s="851"/>
    </row>
    <row r="870" spans="1:8">
      <c r="A870" s="465"/>
      <c r="B870" s="851"/>
      <c r="C870" s="851"/>
      <c r="D870" s="851"/>
      <c r="E870" s="851"/>
      <c r="F870" s="851"/>
      <c r="G870" s="851"/>
      <c r="H870" s="851"/>
    </row>
    <row r="871" spans="1:8">
      <c r="A871" s="563" t="s">
        <v>397</v>
      </c>
      <c r="B871" s="563">
        <f>+$B$407</f>
        <v>5</v>
      </c>
      <c r="C871" s="852" t="str">
        <f>+$C$407</f>
        <v xml:space="preserve">CASETA DE VENTAS </v>
      </c>
      <c r="D871" s="853"/>
      <c r="E871" s="853"/>
      <c r="F871" s="854"/>
      <c r="G871" s="467"/>
      <c r="H871" s="467"/>
    </row>
    <row r="872" spans="1:8">
      <c r="A872" s="563" t="s">
        <v>1</v>
      </c>
      <c r="B872" s="563">
        <f>+'[91]PPTO OFICIAL'!A63</f>
        <v>5.3100000000000103</v>
      </c>
      <c r="C872" s="855" t="str">
        <f>+'[91]PPTO OFICIAL'!B63</f>
        <v xml:space="preserve">Suministro, transporte e instalación de cielo falso en PVC </v>
      </c>
      <c r="D872" s="856"/>
      <c r="E872" s="856"/>
      <c r="F872" s="857"/>
      <c r="G872" s="563" t="s">
        <v>35</v>
      </c>
      <c r="H872" s="563" t="str">
        <f>+'[91]PPTO OFICIAL'!C63</f>
        <v>M2</v>
      </c>
    </row>
    <row r="873" spans="1:8" ht="45">
      <c r="A873" s="563" t="s">
        <v>2</v>
      </c>
      <c r="B873" s="852" t="s">
        <v>398</v>
      </c>
      <c r="C873" s="853"/>
      <c r="D873" s="854"/>
      <c r="E873" s="563" t="s">
        <v>399</v>
      </c>
      <c r="F873" s="563" t="s">
        <v>400</v>
      </c>
      <c r="G873" s="563" t="s">
        <v>401</v>
      </c>
      <c r="H873" s="563" t="s">
        <v>209</v>
      </c>
    </row>
    <row r="874" spans="1:8">
      <c r="A874" s="563"/>
      <c r="B874" s="554" t="s">
        <v>410</v>
      </c>
      <c r="C874" s="563" t="s">
        <v>411</v>
      </c>
      <c r="D874" s="563" t="s">
        <v>508</v>
      </c>
      <c r="E874" s="563"/>
      <c r="F874" s="563"/>
      <c r="G874" s="563"/>
      <c r="H874" s="563"/>
    </row>
    <row r="875" spans="1:8">
      <c r="A875" s="469"/>
      <c r="B875" s="469">
        <v>5</v>
      </c>
      <c r="C875" s="469">
        <v>5</v>
      </c>
      <c r="D875" s="469"/>
      <c r="E875" s="469">
        <f>+B875*C875</f>
        <v>25</v>
      </c>
      <c r="F875" s="469">
        <v>1</v>
      </c>
      <c r="G875" s="469" t="str">
        <f>+H872</f>
        <v>M2</v>
      </c>
      <c r="H875" s="563">
        <f>+F875*E875</f>
        <v>25</v>
      </c>
    </row>
    <row r="876" spans="1:8">
      <c r="A876" s="469" t="s">
        <v>517</v>
      </c>
      <c r="B876" s="469">
        <v>5</v>
      </c>
      <c r="C876" s="469">
        <v>1</v>
      </c>
      <c r="D876" s="469"/>
      <c r="E876" s="469">
        <f>+B876*C876/2</f>
        <v>2.5</v>
      </c>
      <c r="F876" s="469">
        <v>2</v>
      </c>
      <c r="G876" s="469" t="str">
        <f>+G875</f>
        <v>M2</v>
      </c>
      <c r="H876" s="563">
        <f>+F876*E876</f>
        <v>5</v>
      </c>
    </row>
    <row r="877" spans="1:8">
      <c r="A877" s="469"/>
      <c r="B877" s="469"/>
      <c r="C877" s="469"/>
      <c r="D877" s="469"/>
      <c r="E877" s="469"/>
      <c r="F877" s="469"/>
      <c r="G877" s="469"/>
      <c r="H877" s="563"/>
    </row>
    <row r="878" spans="1:8">
      <c r="A878" s="469"/>
      <c r="B878" s="469"/>
      <c r="C878" s="469"/>
      <c r="D878" s="469"/>
      <c r="E878" s="469"/>
      <c r="F878" s="469"/>
      <c r="G878" s="469"/>
      <c r="H878" s="563"/>
    </row>
    <row r="879" spans="1:8">
      <c r="A879" s="852" t="s">
        <v>406</v>
      </c>
      <c r="B879" s="853"/>
      <c r="C879" s="853"/>
      <c r="D879" s="853"/>
      <c r="E879" s="853"/>
      <c r="F879" s="853"/>
      <c r="G879" s="854"/>
      <c r="H879" s="536">
        <f>+ROUND(SUM(H875:H877),2)</f>
        <v>30</v>
      </c>
    </row>
    <row r="880" spans="1:8">
      <c r="A880" s="470" t="s">
        <v>407</v>
      </c>
      <c r="B880" s="852" t="s">
        <v>74</v>
      </c>
      <c r="C880" s="853"/>
      <c r="D880" s="853"/>
      <c r="E880" s="853"/>
      <c r="F880" s="853"/>
      <c r="G880" s="853"/>
      <c r="H880" s="854"/>
    </row>
    <row r="881" spans="1:8">
      <c r="A881" s="473"/>
      <c r="B881" s="473"/>
      <c r="C881" s="473"/>
      <c r="D881" s="473"/>
      <c r="E881" s="473"/>
      <c r="F881" s="473"/>
      <c r="G881" s="473"/>
      <c r="H881" s="473"/>
    </row>
    <row r="882" spans="1:8">
      <c r="A882" s="473"/>
      <c r="B882" s="473"/>
      <c r="C882" s="473"/>
      <c r="D882" s="473"/>
      <c r="E882" s="473"/>
      <c r="F882" s="473"/>
      <c r="G882" s="473"/>
      <c r="H882" s="473"/>
    </row>
    <row r="883" spans="1:8">
      <c r="A883" s="473"/>
      <c r="B883" s="473"/>
      <c r="C883" s="473"/>
      <c r="D883" s="473"/>
      <c r="E883" s="473"/>
      <c r="F883" s="473"/>
      <c r="G883" s="473"/>
      <c r="H883" s="473"/>
    </row>
    <row r="884" spans="1:8">
      <c r="A884" s="473"/>
      <c r="B884" s="473"/>
      <c r="C884" s="473"/>
      <c r="D884" s="473"/>
      <c r="E884" s="473"/>
      <c r="F884" s="473"/>
      <c r="G884" s="473"/>
      <c r="H884" s="473"/>
    </row>
    <row r="885" spans="1:8">
      <c r="A885" s="858"/>
      <c r="B885" s="858"/>
      <c r="C885" s="859" t="s">
        <v>393</v>
      </c>
      <c r="D885" s="859"/>
      <c r="E885" s="859"/>
      <c r="F885" s="859"/>
      <c r="G885" s="860" t="s">
        <v>394</v>
      </c>
      <c r="H885" s="861"/>
    </row>
    <row r="886" spans="1:8">
      <c r="A886" s="858"/>
      <c r="B886" s="858"/>
      <c r="C886" s="859"/>
      <c r="D886" s="859"/>
      <c r="E886" s="859"/>
      <c r="F886" s="859"/>
      <c r="G886" s="862"/>
      <c r="H886" s="863"/>
    </row>
    <row r="887" spans="1:8">
      <c r="A887" s="858"/>
      <c r="B887" s="858"/>
      <c r="C887" s="859"/>
      <c r="D887" s="859"/>
      <c r="E887" s="859"/>
      <c r="F887" s="859"/>
      <c r="G887" s="864"/>
      <c r="H887" s="865"/>
    </row>
    <row r="888" spans="1:8">
      <c r="A888" s="858"/>
      <c r="B888" s="858"/>
      <c r="C888" s="858" t="s">
        <v>10</v>
      </c>
      <c r="D888" s="858"/>
      <c r="E888" s="858"/>
      <c r="F888" s="858"/>
      <c r="G888" s="858"/>
      <c r="H888" s="858"/>
    </row>
    <row r="889" spans="1:8">
      <c r="A889" s="851" t="str">
        <f>+$A$404</f>
        <v>MANTENER Y MEJORAR ESPACIOS RECREATIVOS DE LA ZONA URBANA DEL MUNICIPIO DE CAUCASIA</v>
      </c>
      <c r="B889" s="851"/>
      <c r="C889" s="851"/>
      <c r="D889" s="851"/>
      <c r="E889" s="851"/>
      <c r="F889" s="851"/>
      <c r="G889" s="851"/>
      <c r="H889" s="851"/>
    </row>
    <row r="890" spans="1:8">
      <c r="A890" s="851" t="s">
        <v>396</v>
      </c>
      <c r="B890" s="851"/>
      <c r="C890" s="851"/>
      <c r="D890" s="851"/>
      <c r="E890" s="851"/>
      <c r="F890" s="851"/>
      <c r="G890" s="851"/>
      <c r="H890" s="851"/>
    </row>
    <row r="891" spans="1:8">
      <c r="A891" s="465"/>
      <c r="B891" s="851"/>
      <c r="C891" s="851"/>
      <c r="D891" s="851"/>
      <c r="E891" s="851"/>
      <c r="F891" s="851"/>
      <c r="G891" s="851"/>
      <c r="H891" s="851"/>
    </row>
    <row r="892" spans="1:8">
      <c r="A892" s="563" t="s">
        <v>397</v>
      </c>
      <c r="B892" s="563">
        <f>+$B$407</f>
        <v>5</v>
      </c>
      <c r="C892" s="852" t="str">
        <f>+$C$407</f>
        <v xml:space="preserve">CASETA DE VENTAS </v>
      </c>
      <c r="D892" s="853"/>
      <c r="E892" s="853"/>
      <c r="F892" s="854"/>
      <c r="G892" s="467"/>
      <c r="H892" s="467"/>
    </row>
    <row r="893" spans="1:8">
      <c r="A893" s="563" t="s">
        <v>1</v>
      </c>
      <c r="B893" s="563">
        <f>+'[91]PPTO OFICIAL'!A64</f>
        <v>5.3200000000000101</v>
      </c>
      <c r="C893" s="855" t="str">
        <f>+'[91]PPTO OFICIAL'!B64</f>
        <v>Suministro e instalación de Pañete en mortero (1:4) (e: 0.03 m)</v>
      </c>
      <c r="D893" s="856"/>
      <c r="E893" s="856"/>
      <c r="F893" s="857"/>
      <c r="G893" s="563" t="s">
        <v>35</v>
      </c>
      <c r="H893" s="563" t="str">
        <f>+'[91]PPTO OFICIAL'!C64</f>
        <v>M2</v>
      </c>
    </row>
    <row r="894" spans="1:8" ht="45">
      <c r="A894" s="563" t="s">
        <v>2</v>
      </c>
      <c r="B894" s="852" t="s">
        <v>398</v>
      </c>
      <c r="C894" s="853"/>
      <c r="D894" s="854"/>
      <c r="E894" s="563" t="s">
        <v>399</v>
      </c>
      <c r="F894" s="563" t="s">
        <v>400</v>
      </c>
      <c r="G894" s="563" t="s">
        <v>401</v>
      </c>
      <c r="H894" s="563" t="s">
        <v>209</v>
      </c>
    </row>
    <row r="895" spans="1:8">
      <c r="A895" s="563"/>
      <c r="B895" s="554" t="s">
        <v>473</v>
      </c>
      <c r="C895" s="563" t="s">
        <v>411</v>
      </c>
      <c r="D895" s="563" t="s">
        <v>508</v>
      </c>
      <c r="E895" s="563"/>
      <c r="F895" s="563"/>
      <c r="G895" s="563"/>
      <c r="H895" s="563"/>
    </row>
    <row r="896" spans="1:8">
      <c r="A896" s="469" t="s">
        <v>509</v>
      </c>
      <c r="B896" s="469">
        <f>+H352*2-(3*2.9)</f>
        <v>59.92</v>
      </c>
      <c r="C896" s="469"/>
      <c r="D896" s="469"/>
      <c r="E896" s="469">
        <f>+B896</f>
        <v>59.92</v>
      </c>
      <c r="F896" s="469">
        <v>1</v>
      </c>
      <c r="G896" s="469" t="str">
        <f>+H893</f>
        <v>M2</v>
      </c>
      <c r="H896" s="563">
        <f>+F896*E896</f>
        <v>59.92</v>
      </c>
    </row>
    <row r="897" spans="1:8">
      <c r="A897" s="469"/>
      <c r="B897" s="469"/>
      <c r="C897" s="469"/>
      <c r="D897" s="469"/>
      <c r="E897" s="469"/>
      <c r="F897" s="469"/>
      <c r="G897" s="469"/>
      <c r="H897" s="563"/>
    </row>
    <row r="898" spans="1:8">
      <c r="A898" s="469"/>
      <c r="B898" s="469"/>
      <c r="C898" s="469"/>
      <c r="D898" s="469"/>
      <c r="E898" s="469"/>
      <c r="F898" s="469"/>
      <c r="G898" s="469"/>
      <c r="H898" s="563"/>
    </row>
    <row r="899" spans="1:8">
      <c r="A899" s="469"/>
      <c r="B899" s="469"/>
      <c r="C899" s="469"/>
      <c r="D899" s="469"/>
      <c r="E899" s="469"/>
      <c r="F899" s="469"/>
      <c r="G899" s="469"/>
      <c r="H899" s="563"/>
    </row>
    <row r="900" spans="1:8">
      <c r="A900" s="852" t="s">
        <v>406</v>
      </c>
      <c r="B900" s="853"/>
      <c r="C900" s="853"/>
      <c r="D900" s="853"/>
      <c r="E900" s="853"/>
      <c r="F900" s="853"/>
      <c r="G900" s="854"/>
      <c r="H900" s="536">
        <f>+ROUND(SUM(H896:H896),2)</f>
        <v>59.92</v>
      </c>
    </row>
    <row r="901" spans="1:8">
      <c r="A901" s="470" t="s">
        <v>407</v>
      </c>
      <c r="B901" s="852" t="s">
        <v>74</v>
      </c>
      <c r="C901" s="853"/>
      <c r="D901" s="853"/>
      <c r="E901" s="853"/>
      <c r="F901" s="853"/>
      <c r="G901" s="853"/>
      <c r="H901" s="854"/>
    </row>
    <row r="902" spans="1:8">
      <c r="A902" s="473"/>
      <c r="B902" s="473"/>
      <c r="C902" s="473"/>
      <c r="D902" s="473"/>
      <c r="E902" s="473"/>
      <c r="F902" s="473"/>
      <c r="G902" s="473"/>
      <c r="H902" s="473"/>
    </row>
    <row r="903" spans="1:8">
      <c r="A903" s="473"/>
      <c r="B903" s="473"/>
      <c r="C903" s="473"/>
      <c r="D903" s="473"/>
      <c r="E903" s="473"/>
      <c r="F903" s="473"/>
      <c r="G903" s="473"/>
      <c r="H903" s="473"/>
    </row>
    <row r="904" spans="1:8">
      <c r="A904" s="473"/>
      <c r="B904" s="473"/>
      <c r="C904" s="473"/>
      <c r="D904" s="473"/>
      <c r="E904" s="473"/>
      <c r="F904" s="473"/>
      <c r="G904" s="473"/>
      <c r="H904" s="473"/>
    </row>
    <row r="905" spans="1:8">
      <c r="A905" s="473"/>
      <c r="B905" s="473"/>
      <c r="C905" s="473"/>
      <c r="D905" s="473"/>
      <c r="E905" s="473"/>
      <c r="F905" s="473"/>
      <c r="G905" s="473"/>
      <c r="H905" s="473"/>
    </row>
    <row r="906" spans="1:8">
      <c r="A906" s="473"/>
      <c r="B906" s="473"/>
      <c r="C906" s="473"/>
      <c r="D906" s="473"/>
      <c r="E906" s="473"/>
      <c r="F906" s="473"/>
      <c r="G906" s="473"/>
      <c r="H906" s="473"/>
    </row>
    <row r="907" spans="1:8">
      <c r="A907" s="858"/>
      <c r="B907" s="858"/>
      <c r="C907" s="859" t="s">
        <v>393</v>
      </c>
      <c r="D907" s="859"/>
      <c r="E907" s="859"/>
      <c r="F907" s="859"/>
      <c r="G907" s="860" t="s">
        <v>394</v>
      </c>
      <c r="H907" s="861"/>
    </row>
    <row r="908" spans="1:8">
      <c r="A908" s="858"/>
      <c r="B908" s="858"/>
      <c r="C908" s="859"/>
      <c r="D908" s="859"/>
      <c r="E908" s="859"/>
      <c r="F908" s="859"/>
      <c r="G908" s="862"/>
      <c r="H908" s="863"/>
    </row>
    <row r="909" spans="1:8">
      <c r="A909" s="858"/>
      <c r="B909" s="858"/>
      <c r="C909" s="859"/>
      <c r="D909" s="859"/>
      <c r="E909" s="859"/>
      <c r="F909" s="859"/>
      <c r="G909" s="864"/>
      <c r="H909" s="865"/>
    </row>
    <row r="910" spans="1:8">
      <c r="A910" s="858"/>
      <c r="B910" s="858"/>
      <c r="C910" s="858" t="s">
        <v>10</v>
      </c>
      <c r="D910" s="858"/>
      <c r="E910" s="858"/>
      <c r="F910" s="858"/>
      <c r="G910" s="858"/>
      <c r="H910" s="858"/>
    </row>
    <row r="911" spans="1:8">
      <c r="A911" s="851" t="str">
        <f>+$A$404</f>
        <v>MANTENER Y MEJORAR ESPACIOS RECREATIVOS DE LA ZONA URBANA DEL MUNICIPIO DE CAUCASIA</v>
      </c>
      <c r="B911" s="851"/>
      <c r="C911" s="851"/>
      <c r="D911" s="851"/>
      <c r="E911" s="851"/>
      <c r="F911" s="851"/>
      <c r="G911" s="851"/>
      <c r="H911" s="851"/>
    </row>
    <row r="912" spans="1:8">
      <c r="A912" s="851" t="s">
        <v>396</v>
      </c>
      <c r="B912" s="851"/>
      <c r="C912" s="851"/>
      <c r="D912" s="851"/>
      <c r="E912" s="851"/>
      <c r="F912" s="851"/>
      <c r="G912" s="851"/>
      <c r="H912" s="851"/>
    </row>
    <row r="913" spans="1:8">
      <c r="A913" s="465"/>
      <c r="B913" s="851"/>
      <c r="C913" s="851"/>
      <c r="D913" s="851"/>
      <c r="E913" s="851"/>
      <c r="F913" s="851"/>
      <c r="G913" s="851"/>
      <c r="H913" s="851"/>
    </row>
    <row r="914" spans="1:8">
      <c r="A914" s="563" t="s">
        <v>397</v>
      </c>
      <c r="B914" s="563">
        <f>+$B$407</f>
        <v>5</v>
      </c>
      <c r="C914" s="852" t="str">
        <f>+$C$407</f>
        <v xml:space="preserve">CASETA DE VENTAS </v>
      </c>
      <c r="D914" s="853"/>
      <c r="E914" s="853"/>
      <c r="F914" s="854"/>
      <c r="G914" s="467"/>
      <c r="H914" s="467"/>
    </row>
    <row r="915" spans="1:8">
      <c r="A915" s="563" t="s">
        <v>1</v>
      </c>
      <c r="B915" s="563">
        <f>+'[91]PPTO OFICIAL'!A65</f>
        <v>5.3300000000000196</v>
      </c>
      <c r="C915" s="855" t="str">
        <f>+'[91]PPTO OFICIAL'!B65</f>
        <v>Suministro e instalación de Estuco plástico para muros</v>
      </c>
      <c r="D915" s="856"/>
      <c r="E915" s="856"/>
      <c r="F915" s="857"/>
      <c r="G915" s="563" t="s">
        <v>35</v>
      </c>
      <c r="H915" s="563" t="str">
        <f>+'[91]PPTO OFICIAL'!C65</f>
        <v>M2</v>
      </c>
    </row>
    <row r="916" spans="1:8" ht="45">
      <c r="A916" s="563" t="s">
        <v>2</v>
      </c>
      <c r="B916" s="852" t="s">
        <v>398</v>
      </c>
      <c r="C916" s="853"/>
      <c r="D916" s="854"/>
      <c r="E916" s="563" t="s">
        <v>399</v>
      </c>
      <c r="F916" s="563" t="s">
        <v>400</v>
      </c>
      <c r="G916" s="563" t="s">
        <v>401</v>
      </c>
      <c r="H916" s="563" t="s">
        <v>209</v>
      </c>
    </row>
    <row r="917" spans="1:8">
      <c r="A917" s="563"/>
      <c r="B917" s="554" t="s">
        <v>470</v>
      </c>
      <c r="C917" s="563" t="s">
        <v>411</v>
      </c>
      <c r="D917" s="563" t="s">
        <v>508</v>
      </c>
      <c r="E917" s="563"/>
      <c r="F917" s="563"/>
      <c r="G917" s="563"/>
      <c r="H917" s="563"/>
    </row>
    <row r="918" spans="1:8">
      <c r="A918" s="469"/>
      <c r="B918" s="469">
        <f>+B896</f>
        <v>59.92</v>
      </c>
      <c r="C918" s="469"/>
      <c r="D918" s="469"/>
      <c r="E918" s="469">
        <f>+B918</f>
        <v>59.92</v>
      </c>
      <c r="F918" s="469">
        <v>1</v>
      </c>
      <c r="G918" s="469" t="str">
        <f>+H915</f>
        <v>M2</v>
      </c>
      <c r="H918" s="563">
        <f>+F918*E918</f>
        <v>59.92</v>
      </c>
    </row>
    <row r="919" spans="1:8">
      <c r="A919" s="469"/>
      <c r="B919" s="469"/>
      <c r="C919" s="469"/>
      <c r="D919" s="469"/>
      <c r="E919" s="469"/>
      <c r="F919" s="469"/>
      <c r="G919" s="469"/>
      <c r="H919" s="563"/>
    </row>
    <row r="920" spans="1:8">
      <c r="A920" s="469"/>
      <c r="B920" s="469"/>
      <c r="C920" s="469"/>
      <c r="D920" s="469"/>
      <c r="E920" s="469"/>
      <c r="F920" s="469"/>
      <c r="G920" s="469"/>
      <c r="H920" s="563"/>
    </row>
    <row r="921" spans="1:8">
      <c r="A921" s="469"/>
      <c r="B921" s="469"/>
      <c r="C921" s="469"/>
      <c r="D921" s="469"/>
      <c r="E921" s="469"/>
      <c r="F921" s="469"/>
      <c r="G921" s="469"/>
      <c r="H921" s="563"/>
    </row>
    <row r="922" spans="1:8">
      <c r="A922" s="852" t="s">
        <v>406</v>
      </c>
      <c r="B922" s="853"/>
      <c r="C922" s="853"/>
      <c r="D922" s="853"/>
      <c r="E922" s="853"/>
      <c r="F922" s="853"/>
      <c r="G922" s="854"/>
      <c r="H922" s="536">
        <f>+ROUND(SUM(H918:H918),2)</f>
        <v>59.92</v>
      </c>
    </row>
    <row r="923" spans="1:8">
      <c r="A923" s="470" t="s">
        <v>407</v>
      </c>
      <c r="B923" s="852" t="s">
        <v>74</v>
      </c>
      <c r="C923" s="853"/>
      <c r="D923" s="853"/>
      <c r="E923" s="853"/>
      <c r="F923" s="853"/>
      <c r="G923" s="853"/>
      <c r="H923" s="854"/>
    </row>
    <row r="924" spans="1:8">
      <c r="A924" s="473"/>
      <c r="B924" s="473"/>
      <c r="C924" s="473"/>
      <c r="D924" s="473"/>
      <c r="E924" s="473"/>
      <c r="F924" s="473"/>
      <c r="G924" s="473"/>
      <c r="H924" s="473"/>
    </row>
    <row r="925" spans="1:8">
      <c r="A925" s="473"/>
      <c r="B925" s="473"/>
      <c r="C925" s="473"/>
      <c r="D925" s="473"/>
      <c r="E925" s="473"/>
      <c r="F925" s="473"/>
      <c r="G925" s="473"/>
      <c r="H925" s="473"/>
    </row>
    <row r="926" spans="1:8">
      <c r="A926" s="473"/>
      <c r="B926" s="473"/>
      <c r="C926" s="473"/>
      <c r="D926" s="473"/>
      <c r="E926" s="473"/>
      <c r="F926" s="473"/>
      <c r="G926" s="473"/>
      <c r="H926" s="473"/>
    </row>
    <row r="927" spans="1:8">
      <c r="A927" s="473"/>
      <c r="B927" s="473"/>
      <c r="C927" s="473"/>
      <c r="D927" s="473"/>
      <c r="E927" s="473"/>
      <c r="F927" s="473"/>
      <c r="G927" s="473"/>
      <c r="H927" s="473"/>
    </row>
    <row r="928" spans="1:8">
      <c r="A928" s="858"/>
      <c r="B928" s="858"/>
      <c r="C928" s="859" t="s">
        <v>393</v>
      </c>
      <c r="D928" s="859"/>
      <c r="E928" s="859"/>
      <c r="F928" s="859"/>
      <c r="G928" s="860" t="s">
        <v>394</v>
      </c>
      <c r="H928" s="861"/>
    </row>
    <row r="929" spans="1:8">
      <c r="A929" s="858"/>
      <c r="B929" s="858"/>
      <c r="C929" s="859"/>
      <c r="D929" s="859"/>
      <c r="E929" s="859"/>
      <c r="F929" s="859"/>
      <c r="G929" s="862"/>
      <c r="H929" s="863"/>
    </row>
    <row r="930" spans="1:8">
      <c r="A930" s="858"/>
      <c r="B930" s="858"/>
      <c r="C930" s="859"/>
      <c r="D930" s="859"/>
      <c r="E930" s="859"/>
      <c r="F930" s="859"/>
      <c r="G930" s="864"/>
      <c r="H930" s="865"/>
    </row>
    <row r="931" spans="1:8">
      <c r="A931" s="858"/>
      <c r="B931" s="858"/>
      <c r="C931" s="858" t="s">
        <v>10</v>
      </c>
      <c r="D931" s="858"/>
      <c r="E931" s="858"/>
      <c r="F931" s="858"/>
      <c r="G931" s="858"/>
      <c r="H931" s="858"/>
    </row>
    <row r="932" spans="1:8">
      <c r="A932" s="851" t="str">
        <f>+$A$404</f>
        <v>MANTENER Y MEJORAR ESPACIOS RECREATIVOS DE LA ZONA URBANA DEL MUNICIPIO DE CAUCASIA</v>
      </c>
      <c r="B932" s="851"/>
      <c r="C932" s="851"/>
      <c r="D932" s="851"/>
      <c r="E932" s="851"/>
      <c r="F932" s="851"/>
      <c r="G932" s="851"/>
      <c r="H932" s="851"/>
    </row>
    <row r="933" spans="1:8">
      <c r="A933" s="851" t="s">
        <v>396</v>
      </c>
      <c r="B933" s="851"/>
      <c r="C933" s="851"/>
      <c r="D933" s="851"/>
      <c r="E933" s="851"/>
      <c r="F933" s="851"/>
      <c r="G933" s="851"/>
      <c r="H933" s="851"/>
    </row>
    <row r="934" spans="1:8">
      <c r="A934" s="465"/>
      <c r="B934" s="851"/>
      <c r="C934" s="851"/>
      <c r="D934" s="851"/>
      <c r="E934" s="851"/>
      <c r="F934" s="851"/>
      <c r="G934" s="851"/>
      <c r="H934" s="851"/>
    </row>
    <row r="935" spans="1:8">
      <c r="A935" s="563" t="s">
        <v>397</v>
      </c>
      <c r="B935" s="563">
        <f>+$B$407</f>
        <v>5</v>
      </c>
      <c r="C935" s="852" t="str">
        <f>+$C$407</f>
        <v xml:space="preserve">CASETA DE VENTAS </v>
      </c>
      <c r="D935" s="853"/>
      <c r="E935" s="853"/>
      <c r="F935" s="854"/>
      <c r="G935" s="467"/>
      <c r="H935" s="467"/>
    </row>
    <row r="936" spans="1:8">
      <c r="A936" s="563" t="s">
        <v>1</v>
      </c>
      <c r="B936" s="563">
        <f>+'[91]PPTO OFICIAL'!A66</f>
        <v>5.3400000000000203</v>
      </c>
      <c r="C936" s="855" t="str">
        <f>+'[91]PPTO OFICIAL'!B66</f>
        <v>Suministro y aplicación de pintura tipo 1 para interiores</v>
      </c>
      <c r="D936" s="856"/>
      <c r="E936" s="856"/>
      <c r="F936" s="857"/>
      <c r="G936" s="563" t="s">
        <v>35</v>
      </c>
      <c r="H936" s="563" t="str">
        <f>+'[91]PPTO OFICIAL'!C66</f>
        <v>M2</v>
      </c>
    </row>
    <row r="937" spans="1:8" ht="45">
      <c r="A937" s="563" t="s">
        <v>2</v>
      </c>
      <c r="B937" s="852" t="s">
        <v>398</v>
      </c>
      <c r="C937" s="853"/>
      <c r="D937" s="854"/>
      <c r="E937" s="563" t="s">
        <v>399</v>
      </c>
      <c r="F937" s="563" t="s">
        <v>400</v>
      </c>
      <c r="G937" s="563" t="s">
        <v>401</v>
      </c>
      <c r="H937" s="563" t="s">
        <v>209</v>
      </c>
    </row>
    <row r="938" spans="1:8">
      <c r="A938" s="563"/>
      <c r="B938" s="554" t="s">
        <v>473</v>
      </c>
      <c r="C938" s="563" t="s">
        <v>411</v>
      </c>
      <c r="D938" s="563" t="s">
        <v>508</v>
      </c>
      <c r="E938" s="563"/>
      <c r="F938" s="563"/>
      <c r="G938" s="563"/>
      <c r="H938" s="563"/>
    </row>
    <row r="939" spans="1:8">
      <c r="A939" s="469"/>
      <c r="B939" s="469">
        <f>+B918</f>
        <v>59.92</v>
      </c>
      <c r="C939" s="469"/>
      <c r="D939" s="469"/>
      <c r="E939" s="469">
        <f>+B939</f>
        <v>59.92</v>
      </c>
      <c r="F939" s="469">
        <v>1</v>
      </c>
      <c r="G939" s="469" t="str">
        <f>+H936</f>
        <v>M2</v>
      </c>
      <c r="H939" s="563">
        <f>+F939*E939</f>
        <v>59.92</v>
      </c>
    </row>
    <row r="940" spans="1:8">
      <c r="A940" s="469" t="s">
        <v>504</v>
      </c>
      <c r="B940" s="469"/>
      <c r="C940" s="469">
        <v>0.2</v>
      </c>
      <c r="D940" s="469">
        <v>2.9</v>
      </c>
      <c r="E940" s="469">
        <f>+D940*C940*4</f>
        <v>2.3199999999999998</v>
      </c>
      <c r="F940" s="469">
        <v>9</v>
      </c>
      <c r="G940" s="469" t="str">
        <f>+H936</f>
        <v>M2</v>
      </c>
      <c r="H940" s="563">
        <f>+F940*E940</f>
        <v>20.88</v>
      </c>
    </row>
    <row r="941" spans="1:8">
      <c r="A941" s="469"/>
      <c r="B941" s="469"/>
      <c r="C941" s="469"/>
      <c r="D941" s="469"/>
      <c r="E941" s="469"/>
      <c r="F941" s="469"/>
      <c r="G941" s="469"/>
      <c r="H941" s="563"/>
    </row>
    <row r="942" spans="1:8">
      <c r="A942" s="469"/>
      <c r="B942" s="469"/>
      <c r="C942" s="469"/>
      <c r="D942" s="469"/>
      <c r="E942" s="469"/>
      <c r="F942" s="469"/>
      <c r="G942" s="469"/>
      <c r="H942" s="563"/>
    </row>
    <row r="943" spans="1:8">
      <c r="A943" s="852" t="s">
        <v>406</v>
      </c>
      <c r="B943" s="853"/>
      <c r="C943" s="853"/>
      <c r="D943" s="853"/>
      <c r="E943" s="853"/>
      <c r="F943" s="853"/>
      <c r="G943" s="854"/>
      <c r="H943" s="536">
        <f>+ROUND(SUM(H939:H941),2)</f>
        <v>80.8</v>
      </c>
    </row>
    <row r="944" spans="1:8">
      <c r="A944" s="470" t="s">
        <v>407</v>
      </c>
      <c r="B944" s="852" t="s">
        <v>74</v>
      </c>
      <c r="C944" s="853"/>
      <c r="D944" s="853"/>
      <c r="E944" s="853"/>
      <c r="F944" s="853"/>
      <c r="G944" s="853"/>
      <c r="H944" s="854"/>
    </row>
    <row r="945" spans="1:8">
      <c r="A945" s="473"/>
      <c r="B945" s="473"/>
      <c r="C945" s="473"/>
      <c r="D945" s="473"/>
      <c r="E945" s="473"/>
      <c r="F945" s="473"/>
      <c r="G945" s="473"/>
      <c r="H945" s="473"/>
    </row>
    <row r="946" spans="1:8">
      <c r="A946" s="473"/>
      <c r="B946" s="473"/>
      <c r="C946" s="473"/>
      <c r="D946" s="473"/>
      <c r="E946" s="473"/>
      <c r="F946" s="473"/>
      <c r="G946" s="473"/>
      <c r="H946" s="473"/>
    </row>
    <row r="947" spans="1:8">
      <c r="A947" s="473"/>
      <c r="B947" s="473"/>
      <c r="C947" s="473"/>
      <c r="D947" s="473"/>
      <c r="E947" s="473"/>
      <c r="F947" s="473"/>
      <c r="G947" s="473"/>
      <c r="H947" s="473"/>
    </row>
    <row r="948" spans="1:8">
      <c r="A948" s="473"/>
      <c r="B948" s="473"/>
      <c r="C948" s="473"/>
      <c r="D948" s="473"/>
      <c r="E948" s="473"/>
      <c r="F948" s="473"/>
      <c r="G948" s="473"/>
      <c r="H948" s="473"/>
    </row>
    <row r="949" spans="1:8">
      <c r="A949" s="473"/>
      <c r="B949" s="473"/>
      <c r="C949" s="473"/>
      <c r="D949" s="473"/>
      <c r="E949" s="473"/>
      <c r="F949" s="473"/>
      <c r="G949" s="473"/>
      <c r="H949" s="473"/>
    </row>
    <row r="950" spans="1:8">
      <c r="A950" s="858"/>
      <c r="B950" s="858"/>
      <c r="C950" s="859" t="s">
        <v>393</v>
      </c>
      <c r="D950" s="859"/>
      <c r="E950" s="859"/>
      <c r="F950" s="859"/>
      <c r="G950" s="860" t="s">
        <v>394</v>
      </c>
      <c r="H950" s="861"/>
    </row>
    <row r="951" spans="1:8">
      <c r="A951" s="858"/>
      <c r="B951" s="858"/>
      <c r="C951" s="859"/>
      <c r="D951" s="859"/>
      <c r="E951" s="859"/>
      <c r="F951" s="859"/>
      <c r="G951" s="862"/>
      <c r="H951" s="863"/>
    </row>
    <row r="952" spans="1:8">
      <c r="A952" s="858"/>
      <c r="B952" s="858"/>
      <c r="C952" s="859"/>
      <c r="D952" s="859"/>
      <c r="E952" s="859"/>
      <c r="F952" s="859"/>
      <c r="G952" s="864"/>
      <c r="H952" s="865"/>
    </row>
    <row r="953" spans="1:8">
      <c r="A953" s="858"/>
      <c r="B953" s="858"/>
      <c r="C953" s="858" t="s">
        <v>10</v>
      </c>
      <c r="D953" s="858"/>
      <c r="E953" s="858"/>
      <c r="F953" s="858"/>
      <c r="G953" s="858"/>
      <c r="H953" s="858"/>
    </row>
    <row r="954" spans="1:8">
      <c r="A954" s="851" t="str">
        <f>+$A$404</f>
        <v>MANTENER Y MEJORAR ESPACIOS RECREATIVOS DE LA ZONA URBANA DEL MUNICIPIO DE CAUCASIA</v>
      </c>
      <c r="B954" s="851"/>
      <c r="C954" s="851"/>
      <c r="D954" s="851"/>
      <c r="E954" s="851"/>
      <c r="F954" s="851"/>
      <c r="G954" s="851"/>
      <c r="H954" s="851"/>
    </row>
    <row r="955" spans="1:8">
      <c r="A955" s="851" t="s">
        <v>396</v>
      </c>
      <c r="B955" s="851"/>
      <c r="C955" s="851"/>
      <c r="D955" s="851"/>
      <c r="E955" s="851"/>
      <c r="F955" s="851"/>
      <c r="G955" s="851"/>
      <c r="H955" s="851"/>
    </row>
    <row r="956" spans="1:8">
      <c r="A956" s="465"/>
      <c r="B956" s="851"/>
      <c r="C956" s="851"/>
      <c r="D956" s="851"/>
      <c r="E956" s="851"/>
      <c r="F956" s="851"/>
      <c r="G956" s="851"/>
      <c r="H956" s="851"/>
    </row>
    <row r="957" spans="1:8">
      <c r="A957" s="563" t="s">
        <v>397</v>
      </c>
      <c r="B957" s="563">
        <f>+$B$407</f>
        <v>5</v>
      </c>
      <c r="C957" s="852" t="str">
        <f>+$C$407</f>
        <v xml:space="preserve">CASETA DE VENTAS </v>
      </c>
      <c r="D957" s="853"/>
      <c r="E957" s="853"/>
      <c r="F957" s="854"/>
      <c r="G957" s="467"/>
      <c r="H957" s="467"/>
    </row>
    <row r="958" spans="1:8">
      <c r="A958" s="563" t="s">
        <v>1</v>
      </c>
      <c r="B958" s="563">
        <f>+'[91]PPTO OFICIAL'!A67</f>
        <v>5.3500000000000201</v>
      </c>
      <c r="C958" s="855" t="str">
        <f>+'[91]PPTO OFICIAL'!B67</f>
        <v>Divisiones para orinales en acero inoxidable</v>
      </c>
      <c r="D958" s="856"/>
      <c r="E958" s="856"/>
      <c r="F958" s="857"/>
      <c r="G958" s="563" t="s">
        <v>35</v>
      </c>
      <c r="H958" s="563" t="str">
        <f>+'[91]PPTO OFICIAL'!C67</f>
        <v>UN</v>
      </c>
    </row>
    <row r="959" spans="1:8" ht="45">
      <c r="A959" s="563" t="s">
        <v>2</v>
      </c>
      <c r="B959" s="852" t="s">
        <v>398</v>
      </c>
      <c r="C959" s="853"/>
      <c r="D959" s="854"/>
      <c r="E959" s="563" t="s">
        <v>399</v>
      </c>
      <c r="F959" s="563" t="s">
        <v>400</v>
      </c>
      <c r="G959" s="563" t="s">
        <v>401</v>
      </c>
      <c r="H959" s="563" t="s">
        <v>209</v>
      </c>
    </row>
    <row r="960" spans="1:8">
      <c r="A960" s="563"/>
      <c r="B960" s="554" t="s">
        <v>513</v>
      </c>
      <c r="C960" s="563" t="s">
        <v>411</v>
      </c>
      <c r="D960" s="563" t="s">
        <v>508</v>
      </c>
      <c r="E960" s="563"/>
      <c r="F960" s="563"/>
      <c r="G960" s="563"/>
      <c r="H960" s="563"/>
    </row>
    <row r="961" spans="1:8">
      <c r="A961" s="469"/>
      <c r="B961" s="469">
        <v>1</v>
      </c>
      <c r="C961" s="469"/>
      <c r="D961" s="469"/>
      <c r="E961" s="469">
        <f>+B961</f>
        <v>1</v>
      </c>
      <c r="F961" s="469">
        <v>1</v>
      </c>
      <c r="G961" s="469" t="str">
        <f>+H958</f>
        <v>UN</v>
      </c>
      <c r="H961" s="563">
        <f>+F961*E961</f>
        <v>1</v>
      </c>
    </row>
    <row r="962" spans="1:8">
      <c r="A962" s="469"/>
      <c r="B962" s="469"/>
      <c r="C962" s="469"/>
      <c r="D962" s="469"/>
      <c r="E962" s="469"/>
      <c r="F962" s="469"/>
      <c r="G962" s="469"/>
      <c r="H962" s="563"/>
    </row>
    <row r="963" spans="1:8">
      <c r="A963" s="469"/>
      <c r="B963" s="469"/>
      <c r="C963" s="469"/>
      <c r="D963" s="469"/>
      <c r="E963" s="469"/>
      <c r="F963" s="469"/>
      <c r="G963" s="469"/>
      <c r="H963" s="563"/>
    </row>
    <row r="964" spans="1:8">
      <c r="A964" s="469"/>
      <c r="B964" s="469"/>
      <c r="C964" s="469"/>
      <c r="D964" s="469"/>
      <c r="E964" s="469"/>
      <c r="F964" s="469"/>
      <c r="G964" s="469"/>
      <c r="H964" s="563"/>
    </row>
    <row r="965" spans="1:8">
      <c r="A965" s="852" t="s">
        <v>406</v>
      </c>
      <c r="B965" s="853"/>
      <c r="C965" s="853"/>
      <c r="D965" s="853"/>
      <c r="E965" s="853"/>
      <c r="F965" s="853"/>
      <c r="G965" s="854"/>
      <c r="H965" s="536">
        <f>+ROUND(SUM(H961:H961),2)</f>
        <v>1</v>
      </c>
    </row>
    <row r="966" spans="1:8">
      <c r="A966" s="470" t="s">
        <v>407</v>
      </c>
      <c r="B966" s="852" t="s">
        <v>74</v>
      </c>
      <c r="C966" s="853"/>
      <c r="D966" s="853"/>
      <c r="E966" s="853"/>
      <c r="F966" s="853"/>
      <c r="G966" s="853"/>
      <c r="H966" s="854"/>
    </row>
    <row r="967" spans="1:8">
      <c r="A967" s="473"/>
      <c r="B967" s="473"/>
      <c r="C967" s="473"/>
      <c r="D967" s="473"/>
      <c r="E967" s="473"/>
      <c r="F967" s="473"/>
      <c r="G967" s="473"/>
      <c r="H967" s="473"/>
    </row>
    <row r="968" spans="1:8">
      <c r="A968" s="473"/>
      <c r="B968" s="473"/>
      <c r="C968" s="473"/>
      <c r="D968" s="473"/>
      <c r="E968" s="473"/>
      <c r="F968" s="473"/>
      <c r="G968" s="473"/>
      <c r="H968" s="473"/>
    </row>
    <row r="969" spans="1:8">
      <c r="A969" s="473"/>
      <c r="B969" s="473"/>
      <c r="C969" s="473"/>
      <c r="D969" s="473"/>
      <c r="E969" s="473"/>
      <c r="F969" s="473"/>
      <c r="G969" s="473"/>
      <c r="H969" s="473"/>
    </row>
    <row r="970" spans="1:8">
      <c r="A970" s="473"/>
      <c r="B970" s="473"/>
      <c r="C970" s="473"/>
      <c r="D970" s="473"/>
      <c r="E970" s="473"/>
      <c r="F970" s="473"/>
      <c r="G970" s="473"/>
      <c r="H970" s="473"/>
    </row>
    <row r="971" spans="1:8">
      <c r="A971" s="858"/>
      <c r="B971" s="858"/>
      <c r="C971" s="859" t="s">
        <v>393</v>
      </c>
      <c r="D971" s="859"/>
      <c r="E971" s="859"/>
      <c r="F971" s="859"/>
      <c r="G971" s="860" t="s">
        <v>394</v>
      </c>
      <c r="H971" s="861"/>
    </row>
    <row r="972" spans="1:8">
      <c r="A972" s="858"/>
      <c r="B972" s="858"/>
      <c r="C972" s="859"/>
      <c r="D972" s="859"/>
      <c r="E972" s="859"/>
      <c r="F972" s="859"/>
      <c r="G972" s="862"/>
      <c r="H972" s="863"/>
    </row>
    <row r="973" spans="1:8">
      <c r="A973" s="858"/>
      <c r="B973" s="858"/>
      <c r="C973" s="859"/>
      <c r="D973" s="859"/>
      <c r="E973" s="859"/>
      <c r="F973" s="859"/>
      <c r="G973" s="864"/>
      <c r="H973" s="865"/>
    </row>
    <row r="974" spans="1:8">
      <c r="A974" s="858"/>
      <c r="B974" s="858"/>
      <c r="C974" s="858" t="s">
        <v>10</v>
      </c>
      <c r="D974" s="858"/>
      <c r="E974" s="858"/>
      <c r="F974" s="858"/>
      <c r="G974" s="858"/>
      <c r="H974" s="858"/>
    </row>
    <row r="975" spans="1:8">
      <c r="A975" s="851" t="str">
        <f>+$A$404</f>
        <v>MANTENER Y MEJORAR ESPACIOS RECREATIVOS DE LA ZONA URBANA DEL MUNICIPIO DE CAUCASIA</v>
      </c>
      <c r="B975" s="851"/>
      <c r="C975" s="851"/>
      <c r="D975" s="851"/>
      <c r="E975" s="851"/>
      <c r="F975" s="851"/>
      <c r="G975" s="851"/>
      <c r="H975" s="851"/>
    </row>
    <row r="976" spans="1:8">
      <c r="A976" s="851" t="s">
        <v>396</v>
      </c>
      <c r="B976" s="851"/>
      <c r="C976" s="851"/>
      <c r="D976" s="851"/>
      <c r="E976" s="851"/>
      <c r="F976" s="851"/>
      <c r="G976" s="851"/>
      <c r="H976" s="851"/>
    </row>
    <row r="977" spans="1:8">
      <c r="A977" s="465"/>
      <c r="B977" s="851"/>
      <c r="C977" s="851"/>
      <c r="D977" s="851"/>
      <c r="E977" s="851"/>
      <c r="F977" s="851"/>
      <c r="G977" s="851"/>
      <c r="H977" s="851"/>
    </row>
    <row r="978" spans="1:8">
      <c r="A978" s="563" t="s">
        <v>397</v>
      </c>
      <c r="B978" s="563">
        <f>+$B$407</f>
        <v>5</v>
      </c>
      <c r="C978" s="852" t="str">
        <f>+$C$407</f>
        <v xml:space="preserve">CASETA DE VENTAS </v>
      </c>
      <c r="D978" s="853"/>
      <c r="E978" s="853"/>
      <c r="F978" s="854"/>
      <c r="G978" s="467"/>
      <c r="H978" s="467"/>
    </row>
    <row r="979" spans="1:8">
      <c r="A979" s="563" t="s">
        <v>1</v>
      </c>
      <c r="B979" s="563">
        <f>+'[91]PPTO OFICIAL'!A68</f>
        <v>5.3600000000000199</v>
      </c>
      <c r="C979" s="855" t="str">
        <f>+'[91]PPTO OFICIAL'!B68</f>
        <v xml:space="preserve">Suministro, transporte e instalación de reja tipo cortina en zona de cocina </v>
      </c>
      <c r="D979" s="856"/>
      <c r="E979" s="856"/>
      <c r="F979" s="857"/>
      <c r="G979" s="563" t="s">
        <v>35</v>
      </c>
      <c r="H979" s="563" t="str">
        <f>+'[91]PPTO OFICIAL'!C68</f>
        <v xml:space="preserve">UN </v>
      </c>
    </row>
    <row r="980" spans="1:8" ht="45">
      <c r="A980" s="563" t="s">
        <v>2</v>
      </c>
      <c r="B980" s="852" t="s">
        <v>398</v>
      </c>
      <c r="C980" s="853"/>
      <c r="D980" s="854"/>
      <c r="E980" s="563" t="s">
        <v>399</v>
      </c>
      <c r="F980" s="563" t="s">
        <v>400</v>
      </c>
      <c r="G980" s="563" t="s">
        <v>401</v>
      </c>
      <c r="H980" s="563" t="s">
        <v>209</v>
      </c>
    </row>
    <row r="981" spans="1:8">
      <c r="A981" s="563"/>
      <c r="B981" s="554" t="s">
        <v>513</v>
      </c>
      <c r="C981" s="563" t="s">
        <v>411</v>
      </c>
      <c r="D981" s="563" t="s">
        <v>508</v>
      </c>
      <c r="E981" s="563"/>
      <c r="F981" s="563"/>
      <c r="G981" s="563"/>
      <c r="H981" s="563"/>
    </row>
    <row r="982" spans="1:8">
      <c r="A982" s="469"/>
      <c r="B982" s="469">
        <v>1</v>
      </c>
      <c r="C982" s="469"/>
      <c r="D982" s="469"/>
      <c r="E982" s="469">
        <f>+B982</f>
        <v>1</v>
      </c>
      <c r="F982" s="469">
        <v>1</v>
      </c>
      <c r="G982" s="469" t="str">
        <f>+H979</f>
        <v xml:space="preserve">UN </v>
      </c>
      <c r="H982" s="563">
        <f>+F982*E982</f>
        <v>1</v>
      </c>
    </row>
    <row r="983" spans="1:8">
      <c r="A983" s="469"/>
      <c r="B983" s="469"/>
      <c r="C983" s="469"/>
      <c r="D983" s="469"/>
      <c r="E983" s="469"/>
      <c r="F983" s="469"/>
      <c r="G983" s="469"/>
      <c r="H983" s="563"/>
    </row>
    <row r="984" spans="1:8">
      <c r="A984" s="469"/>
      <c r="B984" s="469"/>
      <c r="C984" s="469"/>
      <c r="D984" s="469"/>
      <c r="E984" s="469"/>
      <c r="F984" s="469"/>
      <c r="G984" s="469"/>
      <c r="H984" s="563"/>
    </row>
    <row r="985" spans="1:8">
      <c r="A985" s="469"/>
      <c r="B985" s="469"/>
      <c r="C985" s="469"/>
      <c r="D985" s="469"/>
      <c r="E985" s="469"/>
      <c r="F985" s="469"/>
      <c r="G985" s="469"/>
      <c r="H985" s="563"/>
    </row>
    <row r="986" spans="1:8">
      <c r="A986" s="852" t="s">
        <v>406</v>
      </c>
      <c r="B986" s="853"/>
      <c r="C986" s="853"/>
      <c r="D986" s="853"/>
      <c r="E986" s="853"/>
      <c r="F986" s="853"/>
      <c r="G986" s="854"/>
      <c r="H986" s="536">
        <f>+ROUND(SUM(H982:H982),2)</f>
        <v>1</v>
      </c>
    </row>
    <row r="987" spans="1:8">
      <c r="A987" s="470" t="s">
        <v>407</v>
      </c>
      <c r="B987" s="852" t="s">
        <v>74</v>
      </c>
      <c r="C987" s="853"/>
      <c r="D987" s="853"/>
      <c r="E987" s="853"/>
      <c r="F987" s="853"/>
      <c r="G987" s="853"/>
      <c r="H987" s="854"/>
    </row>
    <row r="988" spans="1:8">
      <c r="A988" s="473"/>
      <c r="B988" s="473"/>
      <c r="C988" s="473"/>
      <c r="D988" s="473"/>
      <c r="E988" s="473"/>
      <c r="F988" s="473"/>
      <c r="G988" s="473"/>
      <c r="H988" s="473"/>
    </row>
    <row r="989" spans="1:8">
      <c r="A989" s="473"/>
      <c r="B989" s="473"/>
      <c r="C989" s="473"/>
      <c r="D989" s="473"/>
      <c r="E989" s="473"/>
      <c r="F989" s="473"/>
      <c r="G989" s="473"/>
      <c r="H989" s="473"/>
    </row>
    <row r="990" spans="1:8">
      <c r="A990" s="473"/>
      <c r="B990" s="473"/>
      <c r="C990" s="473"/>
      <c r="D990" s="473"/>
      <c r="E990" s="473"/>
      <c r="F990" s="473"/>
      <c r="G990" s="473"/>
      <c r="H990" s="473"/>
    </row>
    <row r="991" spans="1:8">
      <c r="A991" s="473"/>
      <c r="B991" s="473"/>
      <c r="C991" s="473"/>
      <c r="D991" s="473"/>
      <c r="E991" s="473"/>
      <c r="F991" s="473"/>
      <c r="G991" s="473"/>
      <c r="H991" s="473"/>
    </row>
    <row r="992" spans="1:8">
      <c r="A992" s="858"/>
      <c r="B992" s="858"/>
      <c r="C992" s="859" t="s">
        <v>393</v>
      </c>
      <c r="D992" s="859"/>
      <c r="E992" s="859"/>
      <c r="F992" s="859"/>
      <c r="G992" s="860" t="s">
        <v>394</v>
      </c>
      <c r="H992" s="861"/>
    </row>
    <row r="993" spans="1:8">
      <c r="A993" s="858"/>
      <c r="B993" s="858"/>
      <c r="C993" s="859"/>
      <c r="D993" s="859"/>
      <c r="E993" s="859"/>
      <c r="F993" s="859"/>
      <c r="G993" s="862"/>
      <c r="H993" s="863"/>
    </row>
    <row r="994" spans="1:8">
      <c r="A994" s="858"/>
      <c r="B994" s="858"/>
      <c r="C994" s="859"/>
      <c r="D994" s="859"/>
      <c r="E994" s="859"/>
      <c r="F994" s="859"/>
      <c r="G994" s="864"/>
      <c r="H994" s="865"/>
    </row>
    <row r="995" spans="1:8">
      <c r="A995" s="858"/>
      <c r="B995" s="858"/>
      <c r="C995" s="858" t="s">
        <v>10</v>
      </c>
      <c r="D995" s="858"/>
      <c r="E995" s="858"/>
      <c r="F995" s="858"/>
      <c r="G995" s="858"/>
      <c r="H995" s="858"/>
    </row>
    <row r="996" spans="1:8">
      <c r="A996" s="851" t="str">
        <f>+$A$404</f>
        <v>MANTENER Y MEJORAR ESPACIOS RECREATIVOS DE LA ZONA URBANA DEL MUNICIPIO DE CAUCASIA</v>
      </c>
      <c r="B996" s="851"/>
      <c r="C996" s="851"/>
      <c r="D996" s="851"/>
      <c r="E996" s="851"/>
      <c r="F996" s="851"/>
      <c r="G996" s="851"/>
      <c r="H996" s="851"/>
    </row>
    <row r="997" spans="1:8">
      <c r="A997" s="851" t="s">
        <v>396</v>
      </c>
      <c r="B997" s="851"/>
      <c r="C997" s="851"/>
      <c r="D997" s="851"/>
      <c r="E997" s="851"/>
      <c r="F997" s="851"/>
      <c r="G997" s="851"/>
      <c r="H997" s="851"/>
    </row>
    <row r="998" spans="1:8">
      <c r="A998" s="465"/>
      <c r="B998" s="851"/>
      <c r="C998" s="851"/>
      <c r="D998" s="851"/>
      <c r="E998" s="851"/>
      <c r="F998" s="851"/>
      <c r="G998" s="851"/>
      <c r="H998" s="851"/>
    </row>
    <row r="999" spans="1:8">
      <c r="A999" s="563" t="s">
        <v>397</v>
      </c>
      <c r="B999" s="563">
        <f>+$B$407</f>
        <v>5</v>
      </c>
      <c r="C999" s="852" t="str">
        <f>+$C$407</f>
        <v xml:space="preserve">CASETA DE VENTAS </v>
      </c>
      <c r="D999" s="853"/>
      <c r="E999" s="853"/>
      <c r="F999" s="854"/>
      <c r="G999" s="467"/>
      <c r="H999" s="467"/>
    </row>
    <row r="1000" spans="1:8">
      <c r="A1000" s="563" t="s">
        <v>1</v>
      </c>
      <c r="B1000" s="563">
        <f>+'[91]PPTO OFICIAL'!A69</f>
        <v>5.3700000000000196</v>
      </c>
      <c r="C1000" s="855" t="str">
        <f>+'[91]PPTO OFICIAL'!B69</f>
        <v xml:space="preserve">Suministro e instalación de pozuelo para lavaplatos </v>
      </c>
      <c r="D1000" s="856"/>
      <c r="E1000" s="856"/>
      <c r="F1000" s="857"/>
      <c r="G1000" s="563" t="s">
        <v>35</v>
      </c>
      <c r="H1000" s="563" t="str">
        <f>+'[91]PPTO OFICIAL'!C69</f>
        <v xml:space="preserve">UN </v>
      </c>
    </row>
    <row r="1001" spans="1:8" ht="45">
      <c r="A1001" s="563" t="s">
        <v>2</v>
      </c>
      <c r="B1001" s="852" t="s">
        <v>398</v>
      </c>
      <c r="C1001" s="853"/>
      <c r="D1001" s="854"/>
      <c r="E1001" s="563" t="s">
        <v>399</v>
      </c>
      <c r="F1001" s="563" t="s">
        <v>400</v>
      </c>
      <c r="G1001" s="563" t="s">
        <v>401</v>
      </c>
      <c r="H1001" s="563" t="s">
        <v>209</v>
      </c>
    </row>
    <row r="1002" spans="1:8">
      <c r="A1002" s="563"/>
      <c r="B1002" s="554" t="s">
        <v>513</v>
      </c>
      <c r="C1002" s="563" t="s">
        <v>411</v>
      </c>
      <c r="D1002" s="563" t="s">
        <v>508</v>
      </c>
      <c r="E1002" s="563"/>
      <c r="F1002" s="563"/>
      <c r="G1002" s="563"/>
      <c r="H1002" s="563"/>
    </row>
    <row r="1003" spans="1:8">
      <c r="A1003" s="469"/>
      <c r="B1003" s="469">
        <v>1</v>
      </c>
      <c r="C1003" s="469"/>
      <c r="D1003" s="469"/>
      <c r="E1003" s="469">
        <f>+B1003</f>
        <v>1</v>
      </c>
      <c r="F1003" s="469">
        <v>1</v>
      </c>
      <c r="G1003" s="469" t="str">
        <f>+H1000</f>
        <v xml:space="preserve">UN </v>
      </c>
      <c r="H1003" s="563">
        <f>+F1003*E1003</f>
        <v>1</v>
      </c>
    </row>
    <row r="1004" spans="1:8">
      <c r="A1004" s="469"/>
      <c r="B1004" s="469"/>
      <c r="C1004" s="469"/>
      <c r="D1004" s="469"/>
      <c r="E1004" s="469"/>
      <c r="F1004" s="469"/>
      <c r="G1004" s="469"/>
      <c r="H1004" s="563"/>
    </row>
    <row r="1005" spans="1:8">
      <c r="A1005" s="469"/>
      <c r="B1005" s="469"/>
      <c r="C1005" s="469"/>
      <c r="D1005" s="469"/>
      <c r="E1005" s="469"/>
      <c r="F1005" s="469"/>
      <c r="G1005" s="469"/>
      <c r="H1005" s="563"/>
    </row>
    <row r="1006" spans="1:8">
      <c r="A1006" s="469"/>
      <c r="B1006" s="469"/>
      <c r="C1006" s="469"/>
      <c r="D1006" s="469"/>
      <c r="E1006" s="469"/>
      <c r="F1006" s="469"/>
      <c r="G1006" s="469"/>
      <c r="H1006" s="563"/>
    </row>
    <row r="1007" spans="1:8">
      <c r="A1007" s="852" t="s">
        <v>406</v>
      </c>
      <c r="B1007" s="853"/>
      <c r="C1007" s="853"/>
      <c r="D1007" s="853"/>
      <c r="E1007" s="853"/>
      <c r="F1007" s="853"/>
      <c r="G1007" s="854"/>
      <c r="H1007" s="536">
        <f>+ROUND(SUM(H1003:H1003),2)</f>
        <v>1</v>
      </c>
    </row>
    <row r="1008" spans="1:8">
      <c r="A1008" s="470" t="s">
        <v>407</v>
      </c>
      <c r="B1008" s="852" t="s">
        <v>74</v>
      </c>
      <c r="C1008" s="853"/>
      <c r="D1008" s="853"/>
      <c r="E1008" s="853"/>
      <c r="F1008" s="853"/>
      <c r="G1008" s="853"/>
      <c r="H1008" s="854"/>
    </row>
    <row r="1009" spans="1:8">
      <c r="A1009" s="473"/>
      <c r="B1009" s="473"/>
      <c r="C1009" s="473"/>
      <c r="D1009" s="473"/>
      <c r="E1009" s="473"/>
      <c r="F1009" s="473"/>
      <c r="G1009" s="473"/>
      <c r="H1009" s="473"/>
    </row>
    <row r="1010" spans="1:8">
      <c r="A1010" s="473"/>
      <c r="B1010" s="473"/>
      <c r="C1010" s="473"/>
      <c r="D1010" s="473"/>
      <c r="E1010" s="473"/>
      <c r="F1010" s="473"/>
      <c r="G1010" s="473"/>
      <c r="H1010" s="473"/>
    </row>
    <row r="1011" spans="1:8">
      <c r="A1011" s="473"/>
      <c r="B1011" s="473"/>
      <c r="C1011" s="473"/>
      <c r="D1011" s="473"/>
      <c r="E1011" s="473"/>
      <c r="F1011" s="473"/>
      <c r="G1011" s="473"/>
      <c r="H1011" s="473"/>
    </row>
    <row r="1012" spans="1:8">
      <c r="A1012" s="473"/>
      <c r="B1012" s="473"/>
      <c r="C1012" s="473"/>
      <c r="D1012" s="473"/>
      <c r="E1012" s="473"/>
      <c r="F1012" s="473"/>
      <c r="G1012" s="473"/>
      <c r="H1012" s="473"/>
    </row>
    <row r="1013" spans="1:8">
      <c r="A1013" s="858"/>
      <c r="B1013" s="858"/>
      <c r="C1013" s="859" t="s">
        <v>393</v>
      </c>
      <c r="D1013" s="859"/>
      <c r="E1013" s="859"/>
      <c r="F1013" s="859"/>
      <c r="G1013" s="860" t="s">
        <v>394</v>
      </c>
      <c r="H1013" s="861"/>
    </row>
    <row r="1014" spans="1:8">
      <c r="A1014" s="858"/>
      <c r="B1014" s="858"/>
      <c r="C1014" s="859"/>
      <c r="D1014" s="859"/>
      <c r="E1014" s="859"/>
      <c r="F1014" s="859"/>
      <c r="G1014" s="862"/>
      <c r="H1014" s="863"/>
    </row>
    <row r="1015" spans="1:8">
      <c r="A1015" s="858"/>
      <c r="B1015" s="858"/>
      <c r="C1015" s="859"/>
      <c r="D1015" s="859"/>
      <c r="E1015" s="859"/>
      <c r="F1015" s="859"/>
      <c r="G1015" s="864"/>
      <c r="H1015" s="865"/>
    </row>
    <row r="1016" spans="1:8">
      <c r="A1016" s="858"/>
      <c r="B1016" s="858"/>
      <c r="C1016" s="858" t="s">
        <v>10</v>
      </c>
      <c r="D1016" s="858"/>
      <c r="E1016" s="858"/>
      <c r="F1016" s="858"/>
      <c r="G1016" s="858"/>
      <c r="H1016" s="858"/>
    </row>
    <row r="1017" spans="1:8">
      <c r="A1017" s="851" t="str">
        <f>+$A$404</f>
        <v>MANTENER Y MEJORAR ESPACIOS RECREATIVOS DE LA ZONA URBANA DEL MUNICIPIO DE CAUCASIA</v>
      </c>
      <c r="B1017" s="851"/>
      <c r="C1017" s="851"/>
      <c r="D1017" s="851"/>
      <c r="E1017" s="851"/>
      <c r="F1017" s="851"/>
      <c r="G1017" s="851"/>
      <c r="H1017" s="851"/>
    </row>
    <row r="1018" spans="1:8">
      <c r="A1018" s="851" t="s">
        <v>396</v>
      </c>
      <c r="B1018" s="851"/>
      <c r="C1018" s="851"/>
      <c r="D1018" s="851"/>
      <c r="E1018" s="851"/>
      <c r="F1018" s="851"/>
      <c r="G1018" s="851"/>
      <c r="H1018" s="851"/>
    </row>
    <row r="1019" spans="1:8">
      <c r="A1019" s="465"/>
      <c r="B1019" s="851"/>
      <c r="C1019" s="851"/>
      <c r="D1019" s="851"/>
      <c r="E1019" s="851"/>
      <c r="F1019" s="851"/>
      <c r="G1019" s="851"/>
      <c r="H1019" s="851"/>
    </row>
    <row r="1020" spans="1:8">
      <c r="A1020" s="563" t="s">
        <v>397</v>
      </c>
      <c r="B1020" s="563">
        <f>+$B$407</f>
        <v>5</v>
      </c>
      <c r="C1020" s="852" t="str">
        <f>+$C$407</f>
        <v xml:space="preserve">CASETA DE VENTAS </v>
      </c>
      <c r="D1020" s="853"/>
      <c r="E1020" s="853"/>
      <c r="F1020" s="854"/>
      <c r="G1020" s="467"/>
      <c r="H1020" s="467"/>
    </row>
    <row r="1021" spans="1:8">
      <c r="A1021" s="563" t="s">
        <v>1</v>
      </c>
      <c r="B1021" s="563">
        <f>+'[91]PPTO OFICIAL'!A70</f>
        <v>5.3800000000000203</v>
      </c>
      <c r="C1021" s="855" t="str">
        <f>+'[91]PPTO OFICIAL'!B70</f>
        <v xml:space="preserve">Sumisnitro e instalacion de piso ceramica 30x30cm </v>
      </c>
      <c r="D1021" s="856"/>
      <c r="E1021" s="856"/>
      <c r="F1021" s="857"/>
      <c r="G1021" s="563" t="s">
        <v>35</v>
      </c>
      <c r="H1021" s="563" t="str">
        <f>+'[91]PPTO OFICIAL'!C70</f>
        <v>M2</v>
      </c>
    </row>
    <row r="1022" spans="1:8" ht="45">
      <c r="A1022" s="563" t="s">
        <v>2</v>
      </c>
      <c r="B1022" s="852" t="s">
        <v>398</v>
      </c>
      <c r="C1022" s="853"/>
      <c r="D1022" s="854"/>
      <c r="E1022" s="563" t="s">
        <v>399</v>
      </c>
      <c r="F1022" s="563" t="s">
        <v>400</v>
      </c>
      <c r="G1022" s="563" t="s">
        <v>401</v>
      </c>
      <c r="H1022" s="563" t="s">
        <v>209</v>
      </c>
    </row>
    <row r="1023" spans="1:8" ht="30">
      <c r="A1023" s="563"/>
      <c r="B1023" s="554" t="s">
        <v>410</v>
      </c>
      <c r="C1023" s="563" t="s">
        <v>411</v>
      </c>
      <c r="D1023" s="563" t="s">
        <v>518</v>
      </c>
      <c r="E1023" s="563"/>
      <c r="F1023" s="563"/>
      <c r="G1023" s="563"/>
      <c r="H1023" s="563"/>
    </row>
    <row r="1024" spans="1:8">
      <c r="A1024" s="469"/>
      <c r="B1024" s="469">
        <v>5</v>
      </c>
      <c r="C1024" s="469">
        <v>5</v>
      </c>
      <c r="D1024" s="469">
        <f>+(0.2*0.2*9)+(SUM(B348:B349)*0.1)</f>
        <v>1.7230000000000003</v>
      </c>
      <c r="E1024" s="469">
        <f>+B1024*C1024-D1024</f>
        <v>23.277000000000001</v>
      </c>
      <c r="F1024" s="469">
        <v>1</v>
      </c>
      <c r="G1024" s="469" t="str">
        <f>+H1021</f>
        <v>M2</v>
      </c>
      <c r="H1024" s="563">
        <f>+F1024*E1024</f>
        <v>23.277000000000001</v>
      </c>
    </row>
    <row r="1025" spans="1:8">
      <c r="A1025" s="469"/>
      <c r="B1025" s="469"/>
      <c r="C1025" s="469"/>
      <c r="D1025" s="469"/>
      <c r="E1025" s="469"/>
      <c r="F1025" s="469"/>
      <c r="G1025" s="469"/>
      <c r="H1025" s="563"/>
    </row>
    <row r="1026" spans="1:8">
      <c r="A1026" s="469"/>
      <c r="B1026" s="469"/>
      <c r="C1026" s="469"/>
      <c r="D1026" s="469"/>
      <c r="E1026" s="469"/>
      <c r="F1026" s="469"/>
      <c r="G1026" s="469"/>
      <c r="H1026" s="563"/>
    </row>
    <row r="1027" spans="1:8">
      <c r="A1027" s="469"/>
      <c r="B1027" s="469"/>
      <c r="C1027" s="469"/>
      <c r="D1027" s="469"/>
      <c r="E1027" s="469"/>
      <c r="F1027" s="469"/>
      <c r="G1027" s="469"/>
      <c r="H1027" s="563"/>
    </row>
    <row r="1028" spans="1:8">
      <c r="A1028" s="852" t="s">
        <v>406</v>
      </c>
      <c r="B1028" s="853"/>
      <c r="C1028" s="853"/>
      <c r="D1028" s="853"/>
      <c r="E1028" s="853"/>
      <c r="F1028" s="853"/>
      <c r="G1028" s="854"/>
      <c r="H1028" s="536">
        <f>+ROUND(SUM(H1024:H1024),2)</f>
        <v>23.28</v>
      </c>
    </row>
    <row r="1029" spans="1:8">
      <c r="A1029" s="470" t="s">
        <v>407</v>
      </c>
      <c r="B1029" s="852" t="s">
        <v>74</v>
      </c>
      <c r="C1029" s="853"/>
      <c r="D1029" s="853"/>
      <c r="E1029" s="853"/>
      <c r="F1029" s="853"/>
      <c r="G1029" s="853"/>
      <c r="H1029" s="854"/>
    </row>
    <row r="1030" spans="1:8">
      <c r="A1030" s="473"/>
      <c r="B1030" s="473"/>
      <c r="C1030" s="473"/>
      <c r="D1030" s="473"/>
      <c r="E1030" s="473"/>
      <c r="F1030" s="473"/>
      <c r="G1030" s="473"/>
      <c r="H1030" s="473"/>
    </row>
    <row r="1031" spans="1:8">
      <c r="A1031" s="473"/>
      <c r="B1031" s="473"/>
      <c r="C1031" s="473"/>
      <c r="D1031" s="473"/>
      <c r="E1031" s="473"/>
      <c r="F1031" s="473"/>
      <c r="G1031" s="473"/>
      <c r="H1031" s="473"/>
    </row>
    <row r="1032" spans="1:8">
      <c r="A1032" s="473"/>
      <c r="B1032" s="473"/>
      <c r="C1032" s="473"/>
      <c r="D1032" s="473"/>
      <c r="E1032" s="473"/>
      <c r="F1032" s="473"/>
      <c r="G1032" s="473"/>
      <c r="H1032" s="473"/>
    </row>
    <row r="1033" spans="1:8">
      <c r="A1033" s="473"/>
      <c r="B1033" s="473"/>
      <c r="C1033" s="473"/>
      <c r="D1033" s="473"/>
      <c r="E1033" s="473"/>
      <c r="F1033" s="473"/>
      <c r="G1033" s="473"/>
      <c r="H1033" s="473"/>
    </row>
    <row r="1034" spans="1:8">
      <c r="A1034" s="858"/>
      <c r="B1034" s="858"/>
      <c r="C1034" s="859" t="s">
        <v>393</v>
      </c>
      <c r="D1034" s="859"/>
      <c r="E1034" s="859"/>
      <c r="F1034" s="859"/>
      <c r="G1034" s="860" t="s">
        <v>394</v>
      </c>
      <c r="H1034" s="861"/>
    </row>
    <row r="1035" spans="1:8">
      <c r="A1035" s="858"/>
      <c r="B1035" s="858"/>
      <c r="C1035" s="859"/>
      <c r="D1035" s="859"/>
      <c r="E1035" s="859"/>
      <c r="F1035" s="859"/>
      <c r="G1035" s="862"/>
      <c r="H1035" s="863"/>
    </row>
    <row r="1036" spans="1:8">
      <c r="A1036" s="858"/>
      <c r="B1036" s="858"/>
      <c r="C1036" s="859"/>
      <c r="D1036" s="859"/>
      <c r="E1036" s="859"/>
      <c r="F1036" s="859"/>
      <c r="G1036" s="864"/>
      <c r="H1036" s="865"/>
    </row>
    <row r="1037" spans="1:8">
      <c r="A1037" s="858"/>
      <c r="B1037" s="858"/>
      <c r="C1037" s="858" t="s">
        <v>10</v>
      </c>
      <c r="D1037" s="858"/>
      <c r="E1037" s="858"/>
      <c r="F1037" s="858"/>
      <c r="G1037" s="858"/>
      <c r="H1037" s="858"/>
    </row>
    <row r="1038" spans="1:8">
      <c r="A1038" s="851" t="str">
        <f>+$A$404</f>
        <v>MANTENER Y MEJORAR ESPACIOS RECREATIVOS DE LA ZONA URBANA DEL MUNICIPIO DE CAUCASIA</v>
      </c>
      <c r="B1038" s="851"/>
      <c r="C1038" s="851"/>
      <c r="D1038" s="851"/>
      <c r="E1038" s="851"/>
      <c r="F1038" s="851"/>
      <c r="G1038" s="851"/>
      <c r="H1038" s="851"/>
    </row>
    <row r="1039" spans="1:8">
      <c r="A1039" s="851" t="s">
        <v>396</v>
      </c>
      <c r="B1039" s="851"/>
      <c r="C1039" s="851"/>
      <c r="D1039" s="851"/>
      <c r="E1039" s="851"/>
      <c r="F1039" s="851"/>
      <c r="G1039" s="851"/>
      <c r="H1039" s="851"/>
    </row>
    <row r="1040" spans="1:8">
      <c r="A1040" s="465"/>
      <c r="B1040" s="851"/>
      <c r="C1040" s="851"/>
      <c r="D1040" s="851"/>
      <c r="E1040" s="851"/>
      <c r="F1040" s="851"/>
      <c r="G1040" s="851"/>
      <c r="H1040" s="851"/>
    </row>
    <row r="1041" spans="1:8">
      <c r="A1041" s="563" t="s">
        <v>397</v>
      </c>
      <c r="B1041" s="563">
        <f>+$B$407</f>
        <v>5</v>
      </c>
      <c r="C1041" s="852" t="str">
        <f>+$C$407</f>
        <v xml:space="preserve">CASETA DE VENTAS </v>
      </c>
      <c r="D1041" s="853"/>
      <c r="E1041" s="853"/>
      <c r="F1041" s="854"/>
      <c r="G1041" s="467"/>
      <c r="H1041" s="467"/>
    </row>
    <row r="1042" spans="1:8">
      <c r="A1042" s="563" t="s">
        <v>1</v>
      </c>
      <c r="B1042" s="563">
        <f>+'[91]PPTO OFICIAL'!A71</f>
        <v>5.3900000000000201</v>
      </c>
      <c r="C1042" s="855" t="str">
        <f>+'[91]PPTO OFICIAL'!B71</f>
        <v>Puerta metalica cal 20, incluye anticorrosivo y pintura</v>
      </c>
      <c r="D1042" s="856"/>
      <c r="E1042" s="856"/>
      <c r="F1042" s="857"/>
      <c r="G1042" s="563" t="s">
        <v>35</v>
      </c>
      <c r="H1042" s="563" t="str">
        <f>+'[91]PPTO OFICIAL'!C71</f>
        <v xml:space="preserve">UN </v>
      </c>
    </row>
    <row r="1043" spans="1:8" ht="45">
      <c r="A1043" s="563" t="s">
        <v>2</v>
      </c>
      <c r="B1043" s="852" t="s">
        <v>398</v>
      </c>
      <c r="C1043" s="853"/>
      <c r="D1043" s="854"/>
      <c r="E1043" s="563" t="s">
        <v>399</v>
      </c>
      <c r="F1043" s="563" t="s">
        <v>400</v>
      </c>
      <c r="G1043" s="563" t="s">
        <v>401</v>
      </c>
      <c r="H1043" s="563" t="s">
        <v>209</v>
      </c>
    </row>
    <row r="1044" spans="1:8">
      <c r="A1044" s="563"/>
      <c r="B1044" s="554" t="s">
        <v>513</v>
      </c>
      <c r="C1044" s="563" t="s">
        <v>411</v>
      </c>
      <c r="D1044" s="563" t="s">
        <v>508</v>
      </c>
      <c r="E1044" s="563"/>
      <c r="F1044" s="563"/>
      <c r="G1044" s="563"/>
      <c r="H1044" s="563"/>
    </row>
    <row r="1045" spans="1:8">
      <c r="A1045" s="469"/>
      <c r="B1045" s="469">
        <v>2</v>
      </c>
      <c r="C1045" s="469"/>
      <c r="D1045" s="469"/>
      <c r="E1045" s="469">
        <f>+B1045</f>
        <v>2</v>
      </c>
      <c r="F1045" s="469">
        <v>1</v>
      </c>
      <c r="G1045" s="469" t="str">
        <f>+H1042</f>
        <v xml:space="preserve">UN </v>
      </c>
      <c r="H1045" s="563">
        <f>+F1045*E1045</f>
        <v>2</v>
      </c>
    </row>
    <row r="1046" spans="1:8">
      <c r="A1046" s="469"/>
      <c r="B1046" s="469"/>
      <c r="C1046" s="469"/>
      <c r="D1046" s="469"/>
      <c r="E1046" s="469"/>
      <c r="F1046" s="469"/>
      <c r="G1046" s="469"/>
      <c r="H1046" s="563"/>
    </row>
    <row r="1047" spans="1:8">
      <c r="A1047" s="469"/>
      <c r="B1047" s="469"/>
      <c r="C1047" s="469"/>
      <c r="D1047" s="469"/>
      <c r="E1047" s="469"/>
      <c r="F1047" s="469"/>
      <c r="G1047" s="469"/>
      <c r="H1047" s="563"/>
    </row>
    <row r="1048" spans="1:8">
      <c r="A1048" s="469"/>
      <c r="B1048" s="469"/>
      <c r="C1048" s="469"/>
      <c r="D1048" s="469"/>
      <c r="E1048" s="469"/>
      <c r="F1048" s="469"/>
      <c r="G1048" s="469"/>
      <c r="H1048" s="563"/>
    </row>
    <row r="1049" spans="1:8">
      <c r="A1049" s="852" t="s">
        <v>406</v>
      </c>
      <c r="B1049" s="853"/>
      <c r="C1049" s="853"/>
      <c r="D1049" s="853"/>
      <c r="E1049" s="853"/>
      <c r="F1049" s="853"/>
      <c r="G1049" s="854"/>
      <c r="H1049" s="536">
        <f>+ROUND(SUM(H1045:H1045),2)</f>
        <v>2</v>
      </c>
    </row>
    <row r="1050" spans="1:8">
      <c r="A1050" s="470" t="s">
        <v>407</v>
      </c>
      <c r="B1050" s="852" t="s">
        <v>74</v>
      </c>
      <c r="C1050" s="853"/>
      <c r="D1050" s="853"/>
      <c r="E1050" s="853"/>
      <c r="F1050" s="853"/>
      <c r="G1050" s="853"/>
      <c r="H1050" s="854"/>
    </row>
    <row r="1051" spans="1:8">
      <c r="A1051" s="473"/>
      <c r="B1051" s="473"/>
      <c r="C1051" s="473"/>
      <c r="D1051" s="473"/>
      <c r="E1051" s="473"/>
      <c r="F1051" s="473"/>
      <c r="G1051" s="473"/>
      <c r="H1051" s="473"/>
    </row>
    <row r="1052" spans="1:8">
      <c r="A1052" s="473"/>
      <c r="B1052" s="473"/>
      <c r="C1052" s="473"/>
      <c r="D1052" s="473"/>
      <c r="E1052" s="473"/>
      <c r="F1052" s="473"/>
      <c r="G1052" s="473"/>
      <c r="H1052" s="473"/>
    </row>
    <row r="1053" spans="1:8">
      <c r="A1053" s="473"/>
      <c r="B1053" s="473"/>
      <c r="C1053" s="473"/>
      <c r="D1053" s="473"/>
      <c r="E1053" s="473"/>
      <c r="F1053" s="473"/>
      <c r="G1053" s="473"/>
      <c r="H1053" s="473"/>
    </row>
    <row r="1054" spans="1:8">
      <c r="A1054" s="473"/>
      <c r="B1054" s="473"/>
      <c r="C1054" s="473"/>
      <c r="D1054" s="473"/>
      <c r="E1054" s="473"/>
      <c r="F1054" s="473"/>
      <c r="G1054" s="473"/>
      <c r="H1054" s="473"/>
    </row>
    <row r="1055" spans="1:8">
      <c r="A1055" s="858"/>
      <c r="B1055" s="858"/>
      <c r="C1055" s="859" t="s">
        <v>393</v>
      </c>
      <c r="D1055" s="859"/>
      <c r="E1055" s="859"/>
      <c r="F1055" s="859"/>
      <c r="G1055" s="860" t="s">
        <v>394</v>
      </c>
      <c r="H1055" s="861"/>
    </row>
    <row r="1056" spans="1:8">
      <c r="A1056" s="858"/>
      <c r="B1056" s="858"/>
      <c r="C1056" s="859"/>
      <c r="D1056" s="859"/>
      <c r="E1056" s="859"/>
      <c r="F1056" s="859"/>
      <c r="G1056" s="862"/>
      <c r="H1056" s="863"/>
    </row>
    <row r="1057" spans="1:8">
      <c r="A1057" s="858"/>
      <c r="B1057" s="858"/>
      <c r="C1057" s="859"/>
      <c r="D1057" s="859"/>
      <c r="E1057" s="859"/>
      <c r="F1057" s="859"/>
      <c r="G1057" s="864"/>
      <c r="H1057" s="865"/>
    </row>
    <row r="1058" spans="1:8">
      <c r="A1058" s="858"/>
      <c r="B1058" s="858"/>
      <c r="C1058" s="858" t="s">
        <v>10</v>
      </c>
      <c r="D1058" s="858"/>
      <c r="E1058" s="858"/>
      <c r="F1058" s="858"/>
      <c r="G1058" s="858"/>
      <c r="H1058" s="858"/>
    </row>
    <row r="1059" spans="1:8">
      <c r="A1059" s="851" t="str">
        <f>+$A$404</f>
        <v>MANTENER Y MEJORAR ESPACIOS RECREATIVOS DE LA ZONA URBANA DEL MUNICIPIO DE CAUCASIA</v>
      </c>
      <c r="B1059" s="851"/>
      <c r="C1059" s="851"/>
      <c r="D1059" s="851"/>
      <c r="E1059" s="851"/>
      <c r="F1059" s="851"/>
      <c r="G1059" s="851"/>
      <c r="H1059" s="851"/>
    </row>
    <row r="1060" spans="1:8">
      <c r="A1060" s="851" t="s">
        <v>396</v>
      </c>
      <c r="B1060" s="851"/>
      <c r="C1060" s="851"/>
      <c r="D1060" s="851"/>
      <c r="E1060" s="851"/>
      <c r="F1060" s="851"/>
      <c r="G1060" s="851"/>
      <c r="H1060" s="851"/>
    </row>
    <row r="1061" spans="1:8">
      <c r="A1061" s="465"/>
      <c r="B1061" s="851"/>
      <c r="C1061" s="851"/>
      <c r="D1061" s="851"/>
      <c r="E1061" s="851"/>
      <c r="F1061" s="851"/>
      <c r="G1061" s="851"/>
      <c r="H1061" s="851"/>
    </row>
    <row r="1062" spans="1:8">
      <c r="A1062" s="563" t="s">
        <v>397</v>
      </c>
      <c r="B1062" s="563">
        <f>+$B$407</f>
        <v>5</v>
      </c>
      <c r="C1062" s="852" t="str">
        <f>+$C$407</f>
        <v xml:space="preserve">CASETA DE VENTAS </v>
      </c>
      <c r="D1062" s="853"/>
      <c r="E1062" s="853"/>
      <c r="F1062" s="854"/>
      <c r="G1062" s="467"/>
      <c r="H1062" s="467"/>
    </row>
    <row r="1063" spans="1:8">
      <c r="A1063" s="563" t="s">
        <v>1</v>
      </c>
      <c r="B1063" s="563">
        <f>+'[91]PPTO OFICIAL'!A72</f>
        <v>5.4000000000000199</v>
      </c>
      <c r="C1063" s="855" t="str">
        <f>+'[91]PPTO OFICIAL'!B72</f>
        <v>Suministro, transporte e instalación de cubierta en estructura metálica  (Perfil C 160 x 60 x 2.0mm x 6m  para cuerda superior e inferior),  cubierta en termoacustica en calibre 2,5mm.</v>
      </c>
      <c r="D1063" s="856"/>
      <c r="E1063" s="856"/>
      <c r="F1063" s="857"/>
      <c r="G1063" s="563" t="s">
        <v>35</v>
      </c>
      <c r="H1063" s="563" t="str">
        <f>+'[91]PPTO OFICIAL'!C72</f>
        <v xml:space="preserve">M2 </v>
      </c>
    </row>
    <row r="1064" spans="1:8" ht="45">
      <c r="A1064" s="563" t="s">
        <v>2</v>
      </c>
      <c r="B1064" s="852" t="s">
        <v>398</v>
      </c>
      <c r="C1064" s="853"/>
      <c r="D1064" s="854"/>
      <c r="E1064" s="563" t="s">
        <v>399</v>
      </c>
      <c r="F1064" s="563" t="s">
        <v>400</v>
      </c>
      <c r="G1064" s="563" t="s">
        <v>401</v>
      </c>
      <c r="H1064" s="563" t="s">
        <v>209</v>
      </c>
    </row>
    <row r="1065" spans="1:8">
      <c r="A1065" s="563"/>
      <c r="B1065" s="554" t="s">
        <v>410</v>
      </c>
      <c r="C1065" s="563" t="s">
        <v>411</v>
      </c>
      <c r="D1065" s="563"/>
      <c r="E1065" s="563"/>
      <c r="F1065" s="563"/>
      <c r="G1065" s="563"/>
      <c r="H1065" s="563"/>
    </row>
    <row r="1066" spans="1:8">
      <c r="A1066" s="469"/>
      <c r="B1066" s="469">
        <v>5.2</v>
      </c>
      <c r="C1066" s="469">
        <v>5.4</v>
      </c>
      <c r="D1066" s="469"/>
      <c r="E1066" s="469">
        <f>+B1066*C1066-D1066</f>
        <v>28.080000000000002</v>
      </c>
      <c r="F1066" s="469">
        <v>1</v>
      </c>
      <c r="G1066" s="469" t="str">
        <f>+H1063</f>
        <v xml:space="preserve">M2 </v>
      </c>
      <c r="H1066" s="563">
        <f>+F1066*E1066</f>
        <v>28.080000000000002</v>
      </c>
    </row>
    <row r="1067" spans="1:8">
      <c r="A1067" s="469"/>
      <c r="B1067" s="469"/>
      <c r="C1067" s="469"/>
      <c r="D1067" s="469"/>
      <c r="E1067" s="469"/>
      <c r="F1067" s="469"/>
      <c r="G1067" s="469"/>
      <c r="H1067" s="563"/>
    </row>
    <row r="1068" spans="1:8">
      <c r="A1068" s="469"/>
      <c r="B1068" s="469"/>
      <c r="C1068" s="469"/>
      <c r="D1068" s="469"/>
      <c r="E1068" s="469"/>
      <c r="F1068" s="469"/>
      <c r="G1068" s="469"/>
      <c r="H1068" s="563"/>
    </row>
    <row r="1069" spans="1:8">
      <c r="A1069" s="469"/>
      <c r="B1069" s="469"/>
      <c r="C1069" s="469"/>
      <c r="D1069" s="469"/>
      <c r="E1069" s="469"/>
      <c r="F1069" s="469"/>
      <c r="G1069" s="469"/>
      <c r="H1069" s="563"/>
    </row>
    <row r="1070" spans="1:8">
      <c r="A1070" s="852" t="s">
        <v>406</v>
      </c>
      <c r="B1070" s="853"/>
      <c r="C1070" s="853"/>
      <c r="D1070" s="853"/>
      <c r="E1070" s="853"/>
      <c r="F1070" s="853"/>
      <c r="G1070" s="854"/>
      <c r="H1070" s="536">
        <f>+ROUND(SUM(H1066:H1066),2)</f>
        <v>28.08</v>
      </c>
    </row>
    <row r="1071" spans="1:8">
      <c r="A1071" s="470" t="s">
        <v>407</v>
      </c>
      <c r="B1071" s="851" t="s">
        <v>74</v>
      </c>
      <c r="C1071" s="851"/>
      <c r="D1071" s="851"/>
      <c r="E1071" s="851"/>
      <c r="F1071" s="851"/>
      <c r="G1071" s="851"/>
      <c r="H1071" s="851"/>
    </row>
    <row r="1072" spans="1:8" s="568" customFormat="1">
      <c r="A1072" s="567"/>
      <c r="B1072" s="567"/>
      <c r="C1072" s="567"/>
      <c r="D1072" s="567"/>
      <c r="E1072" s="567"/>
      <c r="F1072" s="567"/>
      <c r="G1072" s="567"/>
      <c r="H1072" s="567"/>
    </row>
    <row r="1073" spans="1:8" s="568" customFormat="1">
      <c r="A1073" s="567"/>
      <c r="B1073" s="567"/>
      <c r="C1073" s="567"/>
      <c r="D1073" s="567"/>
      <c r="E1073" s="567"/>
      <c r="F1073" s="567"/>
      <c r="G1073" s="567"/>
      <c r="H1073" s="567"/>
    </row>
    <row r="1074" spans="1:8" s="568" customFormat="1">
      <c r="A1074" s="567"/>
      <c r="B1074" s="567"/>
      <c r="C1074" s="567"/>
      <c r="D1074" s="567"/>
      <c r="E1074" s="567"/>
      <c r="F1074" s="567"/>
      <c r="G1074" s="567"/>
      <c r="H1074" s="567"/>
    </row>
    <row r="1075" spans="1:8" s="568" customFormat="1">
      <c r="A1075" s="567"/>
      <c r="B1075" s="567"/>
      <c r="C1075" s="567"/>
      <c r="D1075" s="567"/>
      <c r="E1075" s="567"/>
      <c r="F1075" s="567"/>
      <c r="G1075" s="567"/>
      <c r="H1075" s="567"/>
    </row>
    <row r="1076" spans="1:8" s="568" customFormat="1">
      <c r="A1076" s="567"/>
      <c r="B1076" s="567"/>
      <c r="C1076" s="567"/>
      <c r="D1076" s="567"/>
      <c r="E1076" s="567"/>
      <c r="F1076" s="567"/>
      <c r="G1076" s="567"/>
      <c r="H1076" s="567"/>
    </row>
    <row r="1077" spans="1:8" s="568" customFormat="1">
      <c r="A1077" s="567"/>
      <c r="B1077" s="567"/>
      <c r="C1077" s="567"/>
      <c r="D1077" s="567"/>
      <c r="E1077" s="567"/>
      <c r="F1077" s="567"/>
      <c r="G1077" s="567"/>
      <c r="H1077" s="567"/>
    </row>
    <row r="1078" spans="1:8" s="568" customFormat="1">
      <c r="A1078" s="567"/>
      <c r="B1078" s="567"/>
      <c r="C1078" s="567"/>
      <c r="D1078" s="567"/>
      <c r="E1078" s="567"/>
      <c r="F1078" s="567"/>
      <c r="G1078" s="567"/>
      <c r="H1078" s="567"/>
    </row>
    <row r="1079" spans="1:8" s="568" customFormat="1">
      <c r="A1079" s="567"/>
      <c r="B1079" s="567"/>
      <c r="C1079" s="567"/>
      <c r="D1079" s="567"/>
      <c r="E1079" s="567"/>
      <c r="F1079" s="567"/>
      <c r="G1079" s="567"/>
      <c r="H1079" s="567"/>
    </row>
    <row r="1080" spans="1:8" s="568" customFormat="1">
      <c r="A1080" s="567"/>
      <c r="B1080" s="567"/>
      <c r="C1080" s="567"/>
      <c r="D1080" s="567"/>
      <c r="E1080" s="567"/>
      <c r="F1080" s="567"/>
      <c r="G1080" s="567"/>
      <c r="H1080" s="567"/>
    </row>
    <row r="1081" spans="1:8" s="568" customFormat="1">
      <c r="A1081" s="567"/>
      <c r="B1081" s="567"/>
      <c r="C1081" s="567"/>
      <c r="D1081" s="567"/>
      <c r="E1081" s="567"/>
      <c r="F1081" s="567"/>
      <c r="G1081" s="567"/>
      <c r="H1081" s="567"/>
    </row>
    <row r="1082" spans="1:8" s="568" customFormat="1">
      <c r="A1082" s="567"/>
      <c r="B1082" s="567"/>
      <c r="C1082" s="567"/>
      <c r="D1082" s="567"/>
      <c r="E1082" s="567"/>
      <c r="F1082" s="567"/>
      <c r="G1082" s="567"/>
      <c r="H1082" s="567"/>
    </row>
    <row r="1083" spans="1:8" s="568" customFormat="1">
      <c r="A1083" s="567"/>
      <c r="B1083" s="567"/>
      <c r="C1083" s="567"/>
      <c r="D1083" s="567"/>
      <c r="E1083" s="567"/>
      <c r="F1083" s="567"/>
      <c r="G1083" s="567"/>
      <c r="H1083" s="567"/>
    </row>
    <row r="1084" spans="1:8" s="568" customFormat="1">
      <c r="A1084" s="567"/>
      <c r="B1084" s="567"/>
      <c r="C1084" s="567"/>
      <c r="D1084" s="567"/>
      <c r="E1084" s="567"/>
      <c r="F1084" s="567"/>
      <c r="G1084" s="567"/>
      <c r="H1084" s="567"/>
    </row>
    <row r="1085" spans="1:8" s="568" customFormat="1">
      <c r="A1085" s="567"/>
      <c r="B1085" s="567"/>
      <c r="C1085" s="567"/>
      <c r="D1085" s="567"/>
      <c r="E1085" s="567"/>
      <c r="F1085" s="567"/>
      <c r="G1085" s="567"/>
      <c r="H1085" s="567"/>
    </row>
    <row r="1086" spans="1:8" s="568" customFormat="1">
      <c r="A1086" s="567"/>
      <c r="B1086" s="567"/>
      <c r="C1086" s="567"/>
      <c r="D1086" s="567"/>
      <c r="E1086" s="567"/>
      <c r="F1086" s="567"/>
      <c r="G1086" s="567"/>
      <c r="H1086" s="567"/>
    </row>
    <row r="1087" spans="1:8" s="568" customFormat="1">
      <c r="A1087" s="567"/>
      <c r="B1087" s="567"/>
      <c r="C1087" s="567"/>
      <c r="D1087" s="567"/>
      <c r="E1087" s="567"/>
      <c r="F1087" s="567"/>
      <c r="G1087" s="567"/>
      <c r="H1087" s="567"/>
    </row>
    <row r="1088" spans="1:8" s="568" customFormat="1">
      <c r="A1088" s="567"/>
      <c r="B1088" s="567"/>
      <c r="C1088" s="567"/>
      <c r="D1088" s="567"/>
      <c r="E1088" s="567"/>
      <c r="F1088" s="567"/>
      <c r="G1088" s="567"/>
      <c r="H1088" s="567"/>
    </row>
    <row r="1089" spans="1:8" s="568" customFormat="1">
      <c r="A1089" s="567"/>
      <c r="B1089" s="567"/>
      <c r="C1089" s="567"/>
      <c r="D1089" s="567"/>
      <c r="E1089" s="567"/>
      <c r="F1089" s="567"/>
      <c r="G1089" s="567"/>
      <c r="H1089" s="567"/>
    </row>
    <row r="1090" spans="1:8" s="568" customFormat="1">
      <c r="A1090" s="567"/>
      <c r="B1090" s="567"/>
      <c r="C1090" s="567"/>
      <c r="D1090" s="567"/>
      <c r="E1090" s="567"/>
      <c r="F1090" s="567"/>
      <c r="G1090" s="567"/>
      <c r="H1090" s="567"/>
    </row>
    <row r="1091" spans="1:8" s="568" customFormat="1">
      <c r="A1091" s="567"/>
      <c r="B1091" s="567"/>
      <c r="C1091" s="567"/>
      <c r="D1091" s="567"/>
      <c r="E1091" s="567"/>
      <c r="F1091" s="567"/>
      <c r="G1091" s="567"/>
      <c r="H1091" s="567"/>
    </row>
    <row r="1092" spans="1:8" s="568" customFormat="1">
      <c r="A1092" s="567"/>
      <c r="B1092" s="567"/>
      <c r="C1092" s="567"/>
      <c r="D1092" s="567"/>
      <c r="E1092" s="567"/>
      <c r="F1092" s="567"/>
      <c r="G1092" s="567"/>
      <c r="H1092" s="567"/>
    </row>
    <row r="1093" spans="1:8" s="568" customFormat="1">
      <c r="A1093" s="567"/>
      <c r="B1093" s="567"/>
      <c r="C1093" s="567"/>
      <c r="D1093" s="567"/>
      <c r="E1093" s="567"/>
      <c r="F1093" s="567"/>
      <c r="G1093" s="567"/>
      <c r="H1093" s="567"/>
    </row>
    <row r="1094" spans="1:8" s="568" customFormat="1">
      <c r="A1094" s="567"/>
      <c r="B1094" s="567"/>
      <c r="C1094" s="567"/>
      <c r="D1094" s="567"/>
      <c r="E1094" s="567"/>
      <c r="F1094" s="567"/>
      <c r="G1094" s="567"/>
      <c r="H1094" s="567"/>
    </row>
    <row r="1095" spans="1:8" s="568" customFormat="1">
      <c r="A1095" s="567"/>
      <c r="B1095" s="567"/>
      <c r="C1095" s="567"/>
      <c r="D1095" s="567"/>
      <c r="E1095" s="567"/>
      <c r="F1095" s="567"/>
      <c r="G1095" s="567"/>
      <c r="H1095" s="567"/>
    </row>
    <row r="1096" spans="1:8" s="568" customFormat="1">
      <c r="A1096" s="567"/>
      <c r="B1096" s="567"/>
      <c r="C1096" s="567"/>
      <c r="D1096" s="567"/>
      <c r="E1096" s="567"/>
      <c r="F1096" s="567"/>
      <c r="G1096" s="567"/>
      <c r="H1096" s="567"/>
    </row>
    <row r="1097" spans="1:8" s="568" customFormat="1">
      <c r="A1097" s="567"/>
      <c r="B1097" s="567"/>
      <c r="C1097" s="567"/>
      <c r="D1097" s="567"/>
      <c r="E1097" s="567"/>
      <c r="F1097" s="567"/>
      <c r="G1097" s="567"/>
      <c r="H1097" s="567"/>
    </row>
    <row r="1098" spans="1:8" s="568" customFormat="1">
      <c r="A1098" s="567"/>
      <c r="B1098" s="567"/>
      <c r="C1098" s="567"/>
      <c r="D1098" s="567"/>
      <c r="E1098" s="567"/>
      <c r="F1098" s="567"/>
      <c r="G1098" s="567"/>
      <c r="H1098" s="567"/>
    </row>
    <row r="1099" spans="1:8" s="568" customFormat="1">
      <c r="A1099" s="567"/>
      <c r="B1099" s="567"/>
      <c r="C1099" s="567"/>
      <c r="D1099" s="567"/>
      <c r="E1099" s="567"/>
      <c r="F1099" s="567"/>
      <c r="G1099" s="567"/>
      <c r="H1099" s="567"/>
    </row>
    <row r="1100" spans="1:8" s="568" customFormat="1">
      <c r="A1100" s="567"/>
      <c r="B1100" s="567"/>
      <c r="C1100" s="567"/>
      <c r="D1100" s="567"/>
      <c r="E1100" s="567"/>
      <c r="F1100" s="567"/>
      <c r="G1100" s="567"/>
      <c r="H1100" s="567"/>
    </row>
    <row r="1101" spans="1:8" s="568" customFormat="1">
      <c r="A1101" s="567"/>
      <c r="B1101" s="567"/>
      <c r="C1101" s="567"/>
      <c r="D1101" s="567"/>
      <c r="E1101" s="567"/>
      <c r="F1101" s="567"/>
      <c r="G1101" s="567"/>
      <c r="H1101" s="567"/>
    </row>
    <row r="1102" spans="1:8" s="568" customFormat="1">
      <c r="A1102" s="567"/>
      <c r="B1102" s="567"/>
      <c r="C1102" s="567"/>
      <c r="D1102" s="567"/>
      <c r="E1102" s="567"/>
      <c r="F1102" s="567"/>
      <c r="G1102" s="567"/>
      <c r="H1102" s="567"/>
    </row>
    <row r="1103" spans="1:8" s="568" customFormat="1">
      <c r="A1103" s="567"/>
      <c r="B1103" s="567"/>
      <c r="C1103" s="567"/>
      <c r="D1103" s="567"/>
      <c r="E1103" s="567"/>
      <c r="F1103" s="567"/>
      <c r="G1103" s="567"/>
      <c r="H1103" s="567"/>
    </row>
    <row r="1104" spans="1:8" s="568" customFormat="1">
      <c r="A1104" s="567"/>
      <c r="B1104" s="567"/>
      <c r="C1104" s="567"/>
      <c r="D1104" s="567"/>
      <c r="E1104" s="567"/>
      <c r="F1104" s="567"/>
      <c r="G1104" s="567"/>
      <c r="H1104" s="567"/>
    </row>
    <row r="1105" spans="1:8" s="568" customFormat="1">
      <c r="A1105" s="567"/>
      <c r="B1105" s="567"/>
      <c r="C1105" s="567"/>
      <c r="D1105" s="567"/>
      <c r="E1105" s="567"/>
      <c r="F1105" s="567"/>
      <c r="G1105" s="567"/>
      <c r="H1105" s="567"/>
    </row>
    <row r="1106" spans="1:8" s="568" customFormat="1">
      <c r="A1106" s="567"/>
      <c r="B1106" s="567"/>
      <c r="C1106" s="567"/>
      <c r="D1106" s="567"/>
      <c r="E1106" s="567"/>
      <c r="F1106" s="567"/>
      <c r="G1106" s="567"/>
      <c r="H1106" s="567"/>
    </row>
    <row r="1107" spans="1:8" s="568" customFormat="1">
      <c r="A1107" s="567"/>
      <c r="B1107" s="567"/>
      <c r="C1107" s="567"/>
      <c r="D1107" s="567"/>
      <c r="E1107" s="567"/>
      <c r="F1107" s="567"/>
      <c r="G1107" s="567"/>
      <c r="H1107" s="567"/>
    </row>
    <row r="1108" spans="1:8" s="568" customFormat="1">
      <c r="A1108" s="567"/>
      <c r="B1108" s="567"/>
      <c r="C1108" s="567"/>
      <c r="D1108" s="567"/>
      <c r="E1108" s="567"/>
      <c r="F1108" s="567"/>
      <c r="G1108" s="567"/>
      <c r="H1108" s="567"/>
    </row>
    <row r="1109" spans="1:8" s="568" customFormat="1">
      <c r="A1109" s="567"/>
      <c r="B1109" s="567"/>
      <c r="C1109" s="567"/>
      <c r="D1109" s="567"/>
      <c r="E1109" s="567"/>
      <c r="F1109" s="567"/>
      <c r="G1109" s="567"/>
      <c r="H1109" s="567"/>
    </row>
    <row r="1110" spans="1:8" s="568" customFormat="1">
      <c r="A1110" s="567"/>
      <c r="B1110" s="567"/>
      <c r="C1110" s="567"/>
      <c r="D1110" s="567"/>
      <c r="E1110" s="567"/>
      <c r="F1110" s="567"/>
      <c r="G1110" s="567"/>
      <c r="H1110" s="567"/>
    </row>
    <row r="1111" spans="1:8" s="568" customFormat="1">
      <c r="A1111" s="567"/>
      <c r="B1111" s="567"/>
      <c r="C1111" s="567"/>
      <c r="D1111" s="567"/>
      <c r="E1111" s="567"/>
      <c r="F1111" s="567"/>
      <c r="G1111" s="567"/>
      <c r="H1111" s="567"/>
    </row>
    <row r="1112" spans="1:8" s="568" customFormat="1">
      <c r="A1112" s="567"/>
      <c r="B1112" s="567"/>
      <c r="C1112" s="567"/>
      <c r="D1112" s="567"/>
      <c r="E1112" s="567"/>
      <c r="F1112" s="567"/>
      <c r="G1112" s="567"/>
      <c r="H1112" s="567"/>
    </row>
    <row r="1113" spans="1:8" s="568" customFormat="1">
      <c r="A1113" s="567"/>
      <c r="B1113" s="567"/>
      <c r="C1113" s="567"/>
      <c r="D1113" s="567"/>
      <c r="E1113" s="567"/>
      <c r="F1113" s="567"/>
      <c r="G1113" s="567"/>
      <c r="H1113" s="567"/>
    </row>
    <row r="1114" spans="1:8" s="568" customFormat="1">
      <c r="A1114" s="567"/>
      <c r="B1114" s="567"/>
      <c r="C1114" s="567"/>
      <c r="D1114" s="567"/>
      <c r="E1114" s="567"/>
      <c r="F1114" s="567"/>
      <c r="G1114" s="567"/>
      <c r="H1114" s="567"/>
    </row>
    <row r="1115" spans="1:8" s="568" customFormat="1">
      <c r="A1115" s="567"/>
      <c r="B1115" s="567"/>
      <c r="C1115" s="567"/>
      <c r="D1115" s="567"/>
      <c r="E1115" s="567"/>
      <c r="F1115" s="567"/>
      <c r="G1115" s="567"/>
      <c r="H1115" s="567"/>
    </row>
    <row r="1116" spans="1:8" s="568" customFormat="1">
      <c r="A1116" s="567"/>
      <c r="B1116" s="567"/>
      <c r="C1116" s="567"/>
      <c r="D1116" s="567"/>
      <c r="E1116" s="567"/>
      <c r="F1116" s="567"/>
      <c r="G1116" s="567"/>
      <c r="H1116" s="567"/>
    </row>
    <row r="1117" spans="1:8" s="568" customFormat="1">
      <c r="A1117" s="567"/>
      <c r="B1117" s="567"/>
      <c r="C1117" s="567"/>
      <c r="D1117" s="567"/>
      <c r="E1117" s="567"/>
      <c r="F1117" s="567"/>
      <c r="G1117" s="567"/>
      <c r="H1117" s="567"/>
    </row>
    <row r="1118" spans="1:8" s="568" customFormat="1">
      <c r="A1118" s="567"/>
      <c r="B1118" s="567"/>
      <c r="C1118" s="567"/>
      <c r="D1118" s="567"/>
      <c r="E1118" s="567"/>
      <c r="F1118" s="567"/>
      <c r="G1118" s="567"/>
      <c r="H1118" s="567"/>
    </row>
    <row r="1119" spans="1:8" s="568" customFormat="1">
      <c r="A1119" s="567"/>
      <c r="B1119" s="567"/>
      <c r="C1119" s="567"/>
      <c r="D1119" s="567"/>
      <c r="E1119" s="567"/>
      <c r="F1119" s="567"/>
      <c r="G1119" s="567"/>
      <c r="H1119" s="567"/>
    </row>
    <row r="1120" spans="1:8" s="568" customFormat="1">
      <c r="A1120" s="567"/>
      <c r="B1120" s="567"/>
      <c r="C1120" s="567"/>
      <c r="D1120" s="567"/>
      <c r="E1120" s="567"/>
      <c r="F1120" s="567"/>
      <c r="G1120" s="567"/>
      <c r="H1120" s="567"/>
    </row>
    <row r="1121" spans="1:8" s="568" customFormat="1">
      <c r="A1121" s="567"/>
      <c r="B1121" s="567"/>
      <c r="C1121" s="567"/>
      <c r="D1121" s="567"/>
      <c r="E1121" s="567"/>
      <c r="F1121" s="567"/>
      <c r="G1121" s="567"/>
      <c r="H1121" s="567"/>
    </row>
    <row r="1122" spans="1:8" s="568" customFormat="1">
      <c r="A1122" s="567"/>
      <c r="B1122" s="567"/>
      <c r="C1122" s="567"/>
      <c r="D1122" s="567"/>
      <c r="E1122" s="567"/>
      <c r="F1122" s="567"/>
      <c r="G1122" s="567"/>
      <c r="H1122" s="567"/>
    </row>
    <row r="1123" spans="1:8" s="568" customFormat="1">
      <c r="A1123" s="567"/>
      <c r="B1123" s="567"/>
      <c r="C1123" s="567"/>
      <c r="D1123" s="567"/>
      <c r="E1123" s="567"/>
      <c r="F1123" s="567"/>
      <c r="G1123" s="567"/>
      <c r="H1123" s="567"/>
    </row>
    <row r="1124" spans="1:8" s="568" customFormat="1">
      <c r="A1124" s="567"/>
      <c r="B1124" s="567"/>
      <c r="C1124" s="567"/>
      <c r="D1124" s="567"/>
      <c r="E1124" s="567"/>
      <c r="F1124" s="567"/>
      <c r="G1124" s="567"/>
      <c r="H1124" s="567"/>
    </row>
    <row r="1125" spans="1:8" s="568" customFormat="1">
      <c r="A1125" s="567"/>
      <c r="B1125" s="567"/>
      <c r="C1125" s="567"/>
      <c r="D1125" s="567"/>
      <c r="E1125" s="567"/>
      <c r="F1125" s="567"/>
      <c r="G1125" s="567"/>
      <c r="H1125" s="567"/>
    </row>
    <row r="1126" spans="1:8" s="568" customFormat="1">
      <c r="A1126" s="567"/>
      <c r="B1126" s="567"/>
      <c r="C1126" s="567"/>
      <c r="D1126" s="567"/>
      <c r="E1126" s="567"/>
      <c r="F1126" s="567"/>
      <c r="G1126" s="567"/>
      <c r="H1126" s="567"/>
    </row>
    <row r="1127" spans="1:8" s="568" customFormat="1">
      <c r="A1127" s="567"/>
      <c r="B1127" s="567"/>
      <c r="C1127" s="567"/>
      <c r="D1127" s="567"/>
      <c r="E1127" s="567"/>
      <c r="F1127" s="567"/>
      <c r="G1127" s="567"/>
      <c r="H1127" s="567"/>
    </row>
    <row r="1128" spans="1:8" s="568" customFormat="1">
      <c r="A1128" s="567"/>
      <c r="B1128" s="567"/>
      <c r="C1128" s="567"/>
      <c r="D1128" s="567"/>
      <c r="E1128" s="567"/>
      <c r="F1128" s="567"/>
      <c r="G1128" s="567"/>
      <c r="H1128" s="567"/>
    </row>
    <row r="1129" spans="1:8" s="568" customFormat="1">
      <c r="A1129" s="567"/>
      <c r="B1129" s="567"/>
      <c r="C1129" s="567"/>
      <c r="D1129" s="567"/>
      <c r="E1129" s="567"/>
      <c r="F1129" s="567"/>
      <c r="G1129" s="567"/>
      <c r="H1129" s="567"/>
    </row>
    <row r="1130" spans="1:8" s="568" customFormat="1">
      <c r="A1130" s="567"/>
      <c r="B1130" s="567"/>
      <c r="C1130" s="567"/>
      <c r="D1130" s="567"/>
      <c r="E1130" s="567"/>
      <c r="F1130" s="567"/>
      <c r="G1130" s="567"/>
      <c r="H1130" s="567"/>
    </row>
    <row r="1131" spans="1:8" s="568" customFormat="1">
      <c r="A1131" s="567"/>
      <c r="B1131" s="567"/>
      <c r="C1131" s="567"/>
      <c r="D1131" s="567"/>
      <c r="E1131" s="567"/>
      <c r="F1131" s="567"/>
      <c r="G1131" s="567"/>
      <c r="H1131" s="567"/>
    </row>
    <row r="1132" spans="1:8" s="568" customFormat="1">
      <c r="A1132" s="567"/>
      <c r="B1132" s="567"/>
      <c r="C1132" s="567"/>
      <c r="D1132" s="567"/>
      <c r="E1132" s="567"/>
      <c r="F1132" s="567"/>
      <c r="G1132" s="567"/>
      <c r="H1132" s="567"/>
    </row>
    <row r="1133" spans="1:8" s="568" customFormat="1">
      <c r="A1133" s="567"/>
      <c r="B1133" s="567"/>
      <c r="C1133" s="567"/>
      <c r="D1133" s="567"/>
      <c r="E1133" s="567"/>
      <c r="F1133" s="567"/>
      <c r="G1133" s="567"/>
      <c r="H1133" s="567"/>
    </row>
    <row r="1134" spans="1:8" s="568" customFormat="1">
      <c r="A1134" s="567"/>
      <c r="B1134" s="567"/>
      <c r="C1134" s="567"/>
      <c r="D1134" s="567"/>
      <c r="E1134" s="567"/>
      <c r="F1134" s="567"/>
      <c r="G1134" s="567"/>
      <c r="H1134" s="567"/>
    </row>
    <row r="1135" spans="1:8" s="568" customFormat="1">
      <c r="A1135" s="567"/>
      <c r="B1135" s="567"/>
      <c r="C1135" s="567"/>
      <c r="D1135" s="567"/>
      <c r="E1135" s="567"/>
      <c r="F1135" s="567"/>
      <c r="G1135" s="567"/>
      <c r="H1135" s="567"/>
    </row>
    <row r="1136" spans="1:8" s="568" customFormat="1">
      <c r="A1136" s="567"/>
      <c r="B1136" s="567"/>
      <c r="C1136" s="567"/>
      <c r="D1136" s="567"/>
      <c r="E1136" s="567"/>
      <c r="F1136" s="567"/>
      <c r="G1136" s="567"/>
      <c r="H1136" s="567"/>
    </row>
    <row r="1137" spans="1:8" s="568" customFormat="1">
      <c r="A1137" s="567"/>
      <c r="B1137" s="567"/>
      <c r="C1137" s="567"/>
      <c r="D1137" s="567"/>
      <c r="E1137" s="567"/>
      <c r="F1137" s="567"/>
      <c r="G1137" s="567"/>
      <c r="H1137" s="567"/>
    </row>
    <row r="1138" spans="1:8" s="568" customFormat="1">
      <c r="A1138" s="567"/>
      <c r="B1138" s="567"/>
      <c r="C1138" s="567"/>
      <c r="D1138" s="567"/>
      <c r="E1138" s="567"/>
      <c r="F1138" s="567"/>
      <c r="G1138" s="567"/>
      <c r="H1138" s="567"/>
    </row>
    <row r="1139" spans="1:8" s="568" customFormat="1">
      <c r="A1139" s="567"/>
      <c r="B1139" s="567"/>
      <c r="C1139" s="567"/>
      <c r="D1139" s="567"/>
      <c r="E1139" s="567"/>
      <c r="F1139" s="567"/>
      <c r="G1139" s="567"/>
      <c r="H1139" s="567"/>
    </row>
    <row r="1140" spans="1:8" s="568" customFormat="1">
      <c r="A1140" s="567"/>
      <c r="B1140" s="567"/>
      <c r="C1140" s="567"/>
      <c r="D1140" s="567"/>
      <c r="E1140" s="567"/>
      <c r="F1140" s="567"/>
      <c r="G1140" s="567"/>
      <c r="H1140" s="567"/>
    </row>
    <row r="1141" spans="1:8" s="568" customFormat="1">
      <c r="A1141" s="567"/>
      <c r="B1141" s="567"/>
      <c r="C1141" s="567"/>
      <c r="D1141" s="567"/>
      <c r="E1141" s="567"/>
      <c r="F1141" s="567"/>
      <c r="G1141" s="567"/>
      <c r="H1141" s="567"/>
    </row>
    <row r="1142" spans="1:8" s="568" customFormat="1">
      <c r="A1142" s="567"/>
      <c r="B1142" s="567"/>
      <c r="C1142" s="567"/>
      <c r="D1142" s="567"/>
      <c r="E1142" s="567"/>
      <c r="F1142" s="567"/>
      <c r="G1142" s="567"/>
      <c r="H1142" s="567"/>
    </row>
    <row r="1143" spans="1:8" s="568" customFormat="1">
      <c r="A1143" s="567"/>
      <c r="B1143" s="567"/>
      <c r="C1143" s="567"/>
      <c r="D1143" s="567"/>
      <c r="E1143" s="567"/>
      <c r="F1143" s="567"/>
      <c r="G1143" s="567"/>
      <c r="H1143" s="567"/>
    </row>
    <row r="1144" spans="1:8" s="568" customFormat="1">
      <c r="A1144" s="567"/>
      <c r="B1144" s="567"/>
      <c r="C1144" s="567"/>
      <c r="D1144" s="567"/>
      <c r="E1144" s="567"/>
      <c r="F1144" s="567"/>
      <c r="G1144" s="567"/>
      <c r="H1144" s="567"/>
    </row>
    <row r="1145" spans="1:8" s="568" customFormat="1">
      <c r="A1145" s="567"/>
      <c r="B1145" s="567"/>
      <c r="C1145" s="567"/>
      <c r="D1145" s="567"/>
      <c r="E1145" s="567"/>
      <c r="F1145" s="567"/>
      <c r="G1145" s="567"/>
      <c r="H1145" s="567"/>
    </row>
    <row r="1146" spans="1:8" s="568" customFormat="1">
      <c r="A1146" s="567"/>
      <c r="B1146" s="567"/>
      <c r="C1146" s="567"/>
      <c r="D1146" s="567"/>
      <c r="E1146" s="567"/>
      <c r="F1146" s="567"/>
      <c r="G1146" s="567"/>
      <c r="H1146" s="567"/>
    </row>
    <row r="1147" spans="1:8" s="568" customFormat="1">
      <c r="A1147" s="567"/>
      <c r="B1147" s="567"/>
      <c r="C1147" s="567"/>
      <c r="D1147" s="567"/>
      <c r="E1147" s="567"/>
      <c r="F1147" s="567"/>
      <c r="G1147" s="567"/>
      <c r="H1147" s="567"/>
    </row>
    <row r="1148" spans="1:8" s="568" customFormat="1">
      <c r="A1148" s="567"/>
      <c r="B1148" s="567"/>
      <c r="C1148" s="567"/>
      <c r="D1148" s="567"/>
      <c r="E1148" s="567"/>
      <c r="F1148" s="567"/>
      <c r="G1148" s="567"/>
      <c r="H1148" s="567"/>
    </row>
    <row r="1149" spans="1:8" s="568" customFormat="1">
      <c r="A1149" s="567"/>
      <c r="B1149" s="567"/>
      <c r="C1149" s="567"/>
      <c r="D1149" s="567"/>
      <c r="E1149" s="567"/>
      <c r="F1149" s="567"/>
      <c r="G1149" s="567"/>
      <c r="H1149" s="567"/>
    </row>
    <row r="1150" spans="1:8" s="568" customFormat="1">
      <c r="A1150" s="567"/>
      <c r="B1150" s="567"/>
      <c r="C1150" s="567"/>
      <c r="D1150" s="567"/>
      <c r="E1150" s="567"/>
      <c r="F1150" s="567"/>
      <c r="G1150" s="567"/>
      <c r="H1150" s="567"/>
    </row>
    <row r="1151" spans="1:8" s="568" customFormat="1">
      <c r="A1151" s="567"/>
      <c r="B1151" s="567"/>
      <c r="C1151" s="567"/>
      <c r="D1151" s="567"/>
      <c r="E1151" s="567"/>
      <c r="F1151" s="567"/>
      <c r="G1151" s="567"/>
      <c r="H1151" s="567"/>
    </row>
    <row r="1152" spans="1:8" s="568" customFormat="1">
      <c r="A1152" s="567"/>
      <c r="B1152" s="567"/>
      <c r="C1152" s="567"/>
      <c r="D1152" s="567"/>
      <c r="E1152" s="567"/>
      <c r="F1152" s="567"/>
      <c r="G1152" s="567"/>
      <c r="H1152" s="567"/>
    </row>
    <row r="1153" spans="1:8" s="568" customFormat="1">
      <c r="A1153" s="567"/>
      <c r="B1153" s="567"/>
      <c r="C1153" s="567"/>
      <c r="D1153" s="567"/>
      <c r="E1153" s="567"/>
      <c r="F1153" s="567"/>
      <c r="G1153" s="567"/>
      <c r="H1153" s="567"/>
    </row>
    <row r="1154" spans="1:8" s="568" customFormat="1">
      <c r="A1154" s="567"/>
      <c r="B1154" s="567"/>
      <c r="C1154" s="567"/>
      <c r="D1154" s="567"/>
      <c r="E1154" s="567"/>
      <c r="F1154" s="567"/>
      <c r="G1154" s="567"/>
      <c r="H1154" s="567"/>
    </row>
    <row r="1155" spans="1:8" s="568" customFormat="1">
      <c r="A1155" s="567"/>
      <c r="B1155" s="567"/>
      <c r="C1155" s="567"/>
      <c r="D1155" s="567"/>
      <c r="E1155" s="567"/>
      <c r="F1155" s="567"/>
      <c r="G1155" s="567"/>
      <c r="H1155" s="567"/>
    </row>
    <row r="1156" spans="1:8" s="568" customFormat="1">
      <c r="A1156" s="567"/>
      <c r="B1156" s="567"/>
      <c r="C1156" s="567"/>
      <c r="D1156" s="567"/>
      <c r="E1156" s="567"/>
      <c r="F1156" s="567"/>
      <c r="G1156" s="567"/>
      <c r="H1156" s="567"/>
    </row>
    <row r="1157" spans="1:8" s="568" customFormat="1">
      <c r="A1157" s="567"/>
      <c r="B1157" s="567"/>
      <c r="C1157" s="567"/>
      <c r="D1157" s="567"/>
      <c r="E1157" s="567"/>
      <c r="F1157" s="567"/>
      <c r="G1157" s="567"/>
      <c r="H1157" s="567"/>
    </row>
    <row r="1158" spans="1:8" s="568" customFormat="1">
      <c r="A1158" s="567"/>
      <c r="B1158" s="567"/>
      <c r="C1158" s="567"/>
      <c r="D1158" s="567"/>
      <c r="E1158" s="567"/>
      <c r="F1158" s="567"/>
      <c r="G1158" s="567"/>
      <c r="H1158" s="567"/>
    </row>
    <row r="1159" spans="1:8" s="568" customFormat="1">
      <c r="A1159" s="567"/>
      <c r="B1159" s="567"/>
      <c r="C1159" s="567"/>
      <c r="D1159" s="567"/>
      <c r="E1159" s="567"/>
      <c r="F1159" s="567"/>
      <c r="G1159" s="567"/>
      <c r="H1159" s="567"/>
    </row>
    <row r="1160" spans="1:8" s="568" customFormat="1">
      <c r="A1160" s="567"/>
      <c r="B1160" s="567"/>
      <c r="C1160" s="567"/>
      <c r="D1160" s="567"/>
      <c r="E1160" s="567"/>
      <c r="F1160" s="567"/>
      <c r="G1160" s="567"/>
      <c r="H1160" s="567"/>
    </row>
    <row r="1161" spans="1:8" s="568" customFormat="1">
      <c r="A1161" s="567"/>
      <c r="B1161" s="567"/>
      <c r="C1161" s="567"/>
      <c r="D1161" s="567"/>
      <c r="E1161" s="567"/>
      <c r="F1161" s="567"/>
      <c r="G1161" s="567"/>
      <c r="H1161" s="567"/>
    </row>
    <row r="1162" spans="1:8" s="568" customFormat="1">
      <c r="A1162" s="567"/>
      <c r="B1162" s="567"/>
      <c r="C1162" s="567"/>
      <c r="D1162" s="567"/>
      <c r="E1162" s="567"/>
      <c r="F1162" s="567"/>
      <c r="G1162" s="567"/>
      <c r="H1162" s="567"/>
    </row>
    <row r="1163" spans="1:8" s="568" customFormat="1">
      <c r="A1163" s="567"/>
      <c r="B1163" s="567"/>
      <c r="C1163" s="567"/>
      <c r="D1163" s="567"/>
      <c r="E1163" s="567"/>
      <c r="F1163" s="567"/>
      <c r="G1163" s="567"/>
      <c r="H1163" s="567"/>
    </row>
    <row r="1164" spans="1:8" s="568" customFormat="1">
      <c r="A1164" s="567"/>
      <c r="B1164" s="567"/>
      <c r="C1164" s="567"/>
      <c r="D1164" s="567"/>
      <c r="E1164" s="567"/>
      <c r="F1164" s="567"/>
      <c r="G1164" s="567"/>
      <c r="H1164" s="567"/>
    </row>
    <row r="1165" spans="1:8" s="568" customFormat="1">
      <c r="A1165" s="567"/>
      <c r="B1165" s="567"/>
      <c r="C1165" s="567"/>
      <c r="D1165" s="567"/>
      <c r="E1165" s="567"/>
      <c r="F1165" s="567"/>
      <c r="G1165" s="567"/>
      <c r="H1165" s="567"/>
    </row>
    <row r="1166" spans="1:8" s="568" customFormat="1">
      <c r="A1166" s="567"/>
      <c r="B1166" s="567"/>
      <c r="C1166" s="567"/>
      <c r="D1166" s="567"/>
      <c r="E1166" s="567"/>
      <c r="F1166" s="567"/>
      <c r="G1166" s="567"/>
      <c r="H1166" s="567"/>
    </row>
    <row r="1167" spans="1:8" s="568" customFormat="1">
      <c r="A1167" s="567"/>
      <c r="B1167" s="567"/>
      <c r="C1167" s="567"/>
      <c r="D1167" s="567"/>
      <c r="E1167" s="567"/>
      <c r="F1167" s="567"/>
      <c r="G1167" s="567"/>
      <c r="H1167" s="567"/>
    </row>
    <row r="1168" spans="1:8" s="568" customFormat="1">
      <c r="A1168" s="567"/>
      <c r="B1168" s="567"/>
      <c r="C1168" s="567"/>
      <c r="D1168" s="567"/>
      <c r="E1168" s="567"/>
      <c r="F1168" s="567"/>
      <c r="G1168" s="567"/>
      <c r="H1168" s="567"/>
    </row>
    <row r="1169" spans="1:8" s="568" customFormat="1">
      <c r="A1169" s="567"/>
      <c r="B1169" s="567"/>
      <c r="C1169" s="567"/>
      <c r="D1169" s="567"/>
      <c r="E1169" s="567"/>
      <c r="F1169" s="567"/>
      <c r="G1169" s="567"/>
      <c r="H1169" s="567"/>
    </row>
    <row r="1170" spans="1:8" s="568" customFormat="1">
      <c r="A1170" s="567"/>
      <c r="B1170" s="567"/>
      <c r="C1170" s="567"/>
      <c r="D1170" s="567"/>
      <c r="E1170" s="567"/>
      <c r="F1170" s="567"/>
      <c r="G1170" s="567"/>
      <c r="H1170" s="567"/>
    </row>
    <row r="1171" spans="1:8" s="568" customFormat="1">
      <c r="A1171" s="567"/>
      <c r="B1171" s="567"/>
      <c r="C1171" s="567"/>
      <c r="D1171" s="567"/>
      <c r="E1171" s="567"/>
      <c r="F1171" s="567"/>
      <c r="G1171" s="567"/>
      <c r="H1171" s="567"/>
    </row>
    <row r="1172" spans="1:8" s="568" customFormat="1">
      <c r="A1172" s="567"/>
      <c r="B1172" s="567"/>
      <c r="C1172" s="567"/>
      <c r="D1172" s="567"/>
      <c r="E1172" s="567"/>
      <c r="F1172" s="567"/>
      <c r="G1172" s="567"/>
      <c r="H1172" s="567"/>
    </row>
    <row r="1173" spans="1:8" s="568" customFormat="1">
      <c r="A1173" s="567"/>
      <c r="B1173" s="567"/>
      <c r="C1173" s="567"/>
      <c r="D1173" s="567"/>
      <c r="E1173" s="567"/>
      <c r="F1173" s="567"/>
      <c r="G1173" s="567"/>
      <c r="H1173" s="567"/>
    </row>
    <row r="1174" spans="1:8" s="568" customFormat="1">
      <c r="A1174" s="567"/>
      <c r="B1174" s="567"/>
      <c r="C1174" s="567"/>
      <c r="D1174" s="567"/>
      <c r="E1174" s="567"/>
      <c r="F1174" s="567"/>
      <c r="G1174" s="567"/>
      <c r="H1174" s="567"/>
    </row>
    <row r="1175" spans="1:8" s="568" customFormat="1">
      <c r="A1175" s="567"/>
      <c r="B1175" s="567"/>
      <c r="C1175" s="567"/>
      <c r="D1175" s="567"/>
      <c r="E1175" s="567"/>
      <c r="F1175" s="567"/>
      <c r="G1175" s="567"/>
      <c r="H1175" s="567"/>
    </row>
    <row r="1176" spans="1:8" s="568" customFormat="1">
      <c r="A1176" s="567"/>
      <c r="B1176" s="567"/>
      <c r="C1176" s="567"/>
      <c r="D1176" s="567"/>
      <c r="E1176" s="567"/>
      <c r="F1176" s="567"/>
      <c r="G1176" s="567"/>
      <c r="H1176" s="567"/>
    </row>
    <row r="1177" spans="1:8" s="568" customFormat="1">
      <c r="A1177" s="567"/>
      <c r="B1177" s="567"/>
      <c r="C1177" s="567"/>
      <c r="D1177" s="567"/>
      <c r="E1177" s="567"/>
      <c r="F1177" s="567"/>
      <c r="G1177" s="567"/>
      <c r="H1177" s="567"/>
    </row>
    <row r="1178" spans="1:8" s="568" customFormat="1">
      <c r="A1178" s="567"/>
      <c r="B1178" s="567"/>
      <c r="C1178" s="567"/>
      <c r="D1178" s="567"/>
      <c r="E1178" s="567"/>
      <c r="F1178" s="567"/>
      <c r="G1178" s="567"/>
      <c r="H1178" s="567"/>
    </row>
    <row r="1179" spans="1:8" s="568" customFormat="1">
      <c r="A1179" s="567"/>
      <c r="B1179" s="567"/>
      <c r="C1179" s="567"/>
      <c r="D1179" s="567"/>
      <c r="E1179" s="567"/>
      <c r="F1179" s="567"/>
      <c r="G1179" s="567"/>
      <c r="H1179" s="567"/>
    </row>
    <row r="1180" spans="1:8" s="568" customFormat="1">
      <c r="A1180" s="567"/>
      <c r="B1180" s="567"/>
      <c r="C1180" s="567"/>
      <c r="D1180" s="567"/>
      <c r="E1180" s="567"/>
      <c r="F1180" s="567"/>
      <c r="G1180" s="567"/>
      <c r="H1180" s="567"/>
    </row>
    <row r="1181" spans="1:8" s="568" customFormat="1">
      <c r="A1181" s="567"/>
      <c r="B1181" s="567"/>
      <c r="C1181" s="567"/>
      <c r="D1181" s="567"/>
      <c r="E1181" s="567"/>
      <c r="F1181" s="567"/>
      <c r="G1181" s="567"/>
      <c r="H1181" s="567"/>
    </row>
    <row r="1182" spans="1:8" s="568" customFormat="1">
      <c r="A1182" s="567"/>
      <c r="B1182" s="567"/>
      <c r="C1182" s="567"/>
      <c r="D1182" s="567"/>
      <c r="E1182" s="567"/>
      <c r="F1182" s="567"/>
      <c r="G1182" s="567"/>
      <c r="H1182" s="567"/>
    </row>
    <row r="1183" spans="1:8" s="568" customFormat="1">
      <c r="A1183" s="567"/>
      <c r="B1183" s="567"/>
      <c r="C1183" s="567"/>
      <c r="D1183" s="567"/>
      <c r="E1183" s="567"/>
      <c r="F1183" s="567"/>
      <c r="G1183" s="567"/>
      <c r="H1183" s="567"/>
    </row>
    <row r="1184" spans="1:8" s="568" customFormat="1">
      <c r="A1184" s="567"/>
      <c r="B1184" s="567"/>
      <c r="C1184" s="567"/>
      <c r="D1184" s="567"/>
      <c r="E1184" s="567"/>
      <c r="F1184" s="567"/>
      <c r="G1184" s="567"/>
      <c r="H1184" s="567"/>
    </row>
    <row r="1185" spans="1:8" s="568" customFormat="1">
      <c r="A1185" s="567"/>
      <c r="B1185" s="567"/>
      <c r="C1185" s="567"/>
      <c r="D1185" s="567"/>
      <c r="E1185" s="567"/>
      <c r="F1185" s="567"/>
      <c r="G1185" s="567"/>
      <c r="H1185" s="567"/>
    </row>
    <row r="1186" spans="1:8" s="568" customFormat="1">
      <c r="A1186" s="567"/>
      <c r="B1186" s="567"/>
      <c r="C1186" s="567"/>
      <c r="D1186" s="567"/>
      <c r="E1186" s="567"/>
      <c r="F1186" s="567"/>
      <c r="G1186" s="567"/>
      <c r="H1186" s="567"/>
    </row>
    <row r="1187" spans="1:8" s="568" customFormat="1">
      <c r="A1187" s="567"/>
      <c r="B1187" s="567"/>
      <c r="C1187" s="567"/>
      <c r="D1187" s="567"/>
      <c r="E1187" s="567"/>
      <c r="F1187" s="567"/>
      <c r="G1187" s="567"/>
      <c r="H1187" s="567"/>
    </row>
    <row r="1188" spans="1:8" s="568" customFormat="1">
      <c r="A1188" s="567"/>
      <c r="B1188" s="567"/>
      <c r="C1188" s="567"/>
      <c r="D1188" s="567"/>
      <c r="E1188" s="567"/>
      <c r="F1188" s="567"/>
      <c r="G1188" s="567"/>
      <c r="H1188" s="567"/>
    </row>
    <row r="1189" spans="1:8" s="568" customFormat="1">
      <c r="A1189" s="567"/>
      <c r="B1189" s="567"/>
      <c r="C1189" s="567"/>
      <c r="D1189" s="567"/>
      <c r="E1189" s="567"/>
      <c r="F1189" s="567"/>
      <c r="G1189" s="567"/>
      <c r="H1189" s="567"/>
    </row>
    <row r="1190" spans="1:8" s="568" customFormat="1">
      <c r="A1190" s="567"/>
      <c r="B1190" s="567"/>
      <c r="C1190" s="567"/>
      <c r="D1190" s="567"/>
      <c r="E1190" s="567"/>
      <c r="F1190" s="567"/>
      <c r="G1190" s="567"/>
      <c r="H1190" s="567"/>
    </row>
    <row r="1191" spans="1:8" s="568" customFormat="1">
      <c r="A1191" s="567"/>
      <c r="B1191" s="567"/>
      <c r="C1191" s="567"/>
      <c r="D1191" s="567"/>
      <c r="E1191" s="567"/>
      <c r="F1191" s="567"/>
      <c r="G1191" s="567"/>
      <c r="H1191" s="567"/>
    </row>
    <row r="1192" spans="1:8" s="568" customFormat="1">
      <c r="A1192" s="567"/>
      <c r="B1192" s="567"/>
      <c r="C1192" s="567"/>
      <c r="D1192" s="567"/>
      <c r="E1192" s="567"/>
      <c r="F1192" s="567"/>
      <c r="G1192" s="567"/>
      <c r="H1192" s="567"/>
    </row>
    <row r="1193" spans="1:8" s="568" customFormat="1">
      <c r="A1193" s="567"/>
      <c r="B1193" s="567"/>
      <c r="C1193" s="567"/>
      <c r="D1193" s="567"/>
      <c r="E1193" s="567"/>
      <c r="F1193" s="567"/>
      <c r="G1193" s="567"/>
      <c r="H1193" s="567"/>
    </row>
    <row r="1194" spans="1:8" s="568" customFormat="1">
      <c r="A1194" s="567"/>
      <c r="B1194" s="567"/>
      <c r="C1194" s="567"/>
      <c r="D1194" s="567"/>
      <c r="E1194" s="567"/>
      <c r="F1194" s="567"/>
      <c r="G1194" s="567"/>
      <c r="H1194" s="567"/>
    </row>
    <row r="1195" spans="1:8" s="568" customFormat="1">
      <c r="A1195" s="567"/>
      <c r="B1195" s="567"/>
      <c r="C1195" s="567"/>
      <c r="D1195" s="567"/>
      <c r="E1195" s="567"/>
      <c r="F1195" s="567"/>
      <c r="G1195" s="567"/>
      <c r="H1195" s="567"/>
    </row>
    <row r="1196" spans="1:8" s="568" customFormat="1">
      <c r="A1196" s="567"/>
      <c r="B1196" s="567"/>
      <c r="C1196" s="567"/>
      <c r="D1196" s="567"/>
      <c r="E1196" s="567"/>
      <c r="F1196" s="567"/>
      <c r="G1196" s="567"/>
      <c r="H1196" s="567"/>
    </row>
    <row r="1197" spans="1:8" s="568" customFormat="1">
      <c r="A1197" s="567"/>
      <c r="B1197" s="567"/>
      <c r="C1197" s="567"/>
      <c r="D1197" s="567"/>
      <c r="E1197" s="567"/>
      <c r="F1197" s="567"/>
      <c r="G1197" s="567"/>
      <c r="H1197" s="567"/>
    </row>
    <row r="1198" spans="1:8" s="568" customFormat="1">
      <c r="A1198" s="567"/>
      <c r="B1198" s="567"/>
      <c r="C1198" s="567"/>
      <c r="D1198" s="567"/>
      <c r="E1198" s="567"/>
      <c r="F1198" s="567"/>
      <c r="G1198" s="567"/>
      <c r="H1198" s="567"/>
    </row>
    <row r="1199" spans="1:8" s="568" customFormat="1">
      <c r="A1199" s="567"/>
      <c r="B1199" s="567"/>
      <c r="C1199" s="567"/>
      <c r="D1199" s="567"/>
      <c r="E1199" s="567"/>
      <c r="F1199" s="567"/>
      <c r="G1199" s="567"/>
      <c r="H1199" s="567"/>
    </row>
    <row r="1200" spans="1:8" s="568" customFormat="1">
      <c r="A1200" s="567"/>
      <c r="B1200" s="567"/>
      <c r="C1200" s="567"/>
      <c r="D1200" s="567"/>
      <c r="E1200" s="567"/>
      <c r="F1200" s="567"/>
      <c r="G1200" s="567"/>
      <c r="H1200" s="567"/>
    </row>
    <row r="1201" spans="1:8" s="568" customFormat="1">
      <c r="A1201" s="567"/>
      <c r="B1201" s="567"/>
      <c r="C1201" s="567"/>
      <c r="D1201" s="567"/>
      <c r="E1201" s="567"/>
      <c r="F1201" s="567"/>
      <c r="G1201" s="567"/>
      <c r="H1201" s="567"/>
    </row>
    <row r="1202" spans="1:8" s="568" customFormat="1">
      <c r="A1202" s="567"/>
      <c r="B1202" s="567"/>
      <c r="C1202" s="567"/>
      <c r="D1202" s="567"/>
      <c r="E1202" s="567"/>
      <c r="F1202" s="567"/>
      <c r="G1202" s="567"/>
      <c r="H1202" s="567"/>
    </row>
    <row r="1203" spans="1:8" s="568" customFormat="1">
      <c r="A1203" s="567"/>
      <c r="B1203" s="567"/>
      <c r="C1203" s="567"/>
      <c r="D1203" s="567"/>
      <c r="E1203" s="567"/>
      <c r="F1203" s="567"/>
      <c r="G1203" s="567"/>
      <c r="H1203" s="567"/>
    </row>
    <row r="1204" spans="1:8" s="568" customFormat="1">
      <c r="A1204" s="567"/>
      <c r="B1204" s="567"/>
      <c r="C1204" s="567"/>
      <c r="D1204" s="567"/>
      <c r="E1204" s="567"/>
      <c r="F1204" s="567"/>
      <c r="G1204" s="567"/>
      <c r="H1204" s="567"/>
    </row>
    <row r="1205" spans="1:8" s="568" customFormat="1">
      <c r="A1205" s="567"/>
      <c r="B1205" s="567"/>
      <c r="C1205" s="567"/>
      <c r="D1205" s="567"/>
      <c r="E1205" s="567"/>
      <c r="F1205" s="567"/>
      <c r="G1205" s="567"/>
      <c r="H1205" s="567"/>
    </row>
    <row r="1206" spans="1:8" s="568" customFormat="1">
      <c r="A1206" s="567"/>
      <c r="B1206" s="567"/>
      <c r="C1206" s="567"/>
      <c r="D1206" s="567"/>
      <c r="E1206" s="567"/>
      <c r="F1206" s="567"/>
      <c r="G1206" s="567"/>
      <c r="H1206" s="567"/>
    </row>
    <row r="1207" spans="1:8" s="568" customFormat="1">
      <c r="A1207" s="567"/>
      <c r="B1207" s="567"/>
      <c r="C1207" s="567"/>
      <c r="D1207" s="567"/>
      <c r="E1207" s="567"/>
      <c r="F1207" s="567"/>
      <c r="G1207" s="567"/>
      <c r="H1207" s="567"/>
    </row>
    <row r="1208" spans="1:8" s="568" customFormat="1">
      <c r="A1208" s="567"/>
      <c r="B1208" s="567"/>
      <c r="C1208" s="567"/>
      <c r="D1208" s="567"/>
      <c r="E1208" s="567"/>
      <c r="F1208" s="567"/>
      <c r="G1208" s="567"/>
      <c r="H1208" s="567"/>
    </row>
    <row r="1209" spans="1:8" s="568" customFormat="1">
      <c r="A1209" s="567"/>
      <c r="B1209" s="567"/>
      <c r="C1209" s="567"/>
      <c r="D1209" s="567"/>
      <c r="E1209" s="567"/>
      <c r="F1209" s="567"/>
      <c r="G1209" s="567"/>
      <c r="H1209" s="567"/>
    </row>
    <row r="1210" spans="1:8" s="568" customFormat="1">
      <c r="A1210" s="567"/>
      <c r="B1210" s="567"/>
      <c r="C1210" s="567"/>
      <c r="D1210" s="567"/>
      <c r="E1210" s="567"/>
      <c r="F1210" s="567"/>
      <c r="G1210" s="567"/>
      <c r="H1210" s="567"/>
    </row>
    <row r="1211" spans="1:8" s="568" customFormat="1">
      <c r="A1211" s="567"/>
      <c r="B1211" s="567"/>
      <c r="C1211" s="567"/>
      <c r="D1211" s="567"/>
      <c r="E1211" s="567"/>
      <c r="F1211" s="567"/>
      <c r="G1211" s="567"/>
      <c r="H1211" s="567"/>
    </row>
    <row r="1212" spans="1:8" s="568" customFormat="1">
      <c r="A1212" s="567"/>
      <c r="B1212" s="567"/>
      <c r="C1212" s="567"/>
      <c r="D1212" s="567"/>
      <c r="E1212" s="567"/>
      <c r="F1212" s="567"/>
      <c r="G1212" s="567"/>
      <c r="H1212" s="567"/>
    </row>
    <row r="1213" spans="1:8" s="568" customFormat="1">
      <c r="A1213" s="567"/>
      <c r="B1213" s="567"/>
      <c r="C1213" s="567"/>
      <c r="D1213" s="567"/>
      <c r="E1213" s="567"/>
      <c r="F1213" s="567"/>
      <c r="G1213" s="567"/>
      <c r="H1213" s="567"/>
    </row>
    <row r="1214" spans="1:8" s="568" customFormat="1">
      <c r="A1214" s="567"/>
      <c r="B1214" s="567"/>
      <c r="C1214" s="567"/>
      <c r="D1214" s="567"/>
      <c r="E1214" s="567"/>
      <c r="F1214" s="567"/>
      <c r="G1214" s="567"/>
      <c r="H1214" s="567"/>
    </row>
    <row r="1215" spans="1:8" s="568" customFormat="1">
      <c r="A1215" s="567"/>
      <c r="B1215" s="567"/>
      <c r="C1215" s="567"/>
      <c r="D1215" s="567"/>
      <c r="E1215" s="567"/>
      <c r="F1215" s="567"/>
      <c r="G1215" s="567"/>
      <c r="H1215" s="567"/>
    </row>
    <row r="1216" spans="1:8" s="568" customFormat="1">
      <c r="A1216" s="567"/>
      <c r="B1216" s="567"/>
      <c r="C1216" s="567"/>
      <c r="D1216" s="567"/>
      <c r="E1216" s="567"/>
      <c r="F1216" s="567"/>
      <c r="G1216" s="567"/>
      <c r="H1216" s="567"/>
    </row>
    <row r="1217" spans="1:8" s="568" customFormat="1">
      <c r="A1217" s="567"/>
      <c r="B1217" s="567"/>
      <c r="C1217" s="567"/>
      <c r="D1217" s="567"/>
      <c r="E1217" s="567"/>
      <c r="F1217" s="567"/>
      <c r="G1217" s="567"/>
      <c r="H1217" s="567"/>
    </row>
    <row r="1218" spans="1:8" s="568" customFormat="1">
      <c r="A1218" s="567"/>
      <c r="B1218" s="567"/>
      <c r="C1218" s="567"/>
      <c r="D1218" s="567"/>
      <c r="E1218" s="567"/>
      <c r="F1218" s="567"/>
      <c r="G1218" s="567"/>
      <c r="H1218" s="567"/>
    </row>
    <row r="1219" spans="1:8" s="568" customFormat="1">
      <c r="A1219" s="567"/>
      <c r="B1219" s="567"/>
      <c r="C1219" s="567"/>
      <c r="D1219" s="567"/>
      <c r="E1219" s="567"/>
      <c r="F1219" s="567"/>
      <c r="G1219" s="567"/>
      <c r="H1219" s="567"/>
    </row>
    <row r="1220" spans="1:8" s="568" customFormat="1">
      <c r="A1220" s="567"/>
      <c r="B1220" s="567"/>
      <c r="C1220" s="567"/>
      <c r="D1220" s="567"/>
      <c r="E1220" s="567"/>
      <c r="F1220" s="567"/>
      <c r="G1220" s="567"/>
      <c r="H1220" s="567"/>
    </row>
    <row r="1221" spans="1:8" s="568" customFormat="1">
      <c r="A1221" s="567"/>
      <c r="B1221" s="567"/>
      <c r="C1221" s="567"/>
      <c r="D1221" s="567"/>
      <c r="E1221" s="567"/>
      <c r="F1221" s="567"/>
      <c r="G1221" s="567"/>
      <c r="H1221" s="567"/>
    </row>
    <row r="1222" spans="1:8" s="568" customFormat="1">
      <c r="A1222" s="567"/>
      <c r="B1222" s="567"/>
      <c r="C1222" s="567"/>
      <c r="D1222" s="567"/>
      <c r="E1222" s="567"/>
      <c r="F1222" s="567"/>
      <c r="G1222" s="567"/>
      <c r="H1222" s="567"/>
    </row>
    <row r="1223" spans="1:8" s="568" customFormat="1">
      <c r="A1223" s="567"/>
      <c r="B1223" s="567"/>
      <c r="C1223" s="567"/>
      <c r="D1223" s="567"/>
      <c r="E1223" s="567"/>
      <c r="F1223" s="567"/>
      <c r="G1223" s="567"/>
      <c r="H1223" s="567"/>
    </row>
    <row r="1224" spans="1:8" s="568" customFormat="1">
      <c r="A1224" s="567"/>
      <c r="B1224" s="567"/>
      <c r="C1224" s="567"/>
      <c r="D1224" s="567"/>
      <c r="E1224" s="567"/>
      <c r="F1224" s="567"/>
      <c r="G1224" s="567"/>
      <c r="H1224" s="567"/>
    </row>
    <row r="1225" spans="1:8" s="568" customFormat="1">
      <c r="A1225" s="567"/>
      <c r="B1225" s="567"/>
      <c r="C1225" s="567"/>
      <c r="D1225" s="567"/>
      <c r="E1225" s="567"/>
      <c r="F1225" s="567"/>
      <c r="G1225" s="567"/>
      <c r="H1225" s="567"/>
    </row>
    <row r="1226" spans="1:8" s="568" customFormat="1">
      <c r="A1226" s="567"/>
      <c r="B1226" s="567"/>
      <c r="C1226" s="567"/>
      <c r="D1226" s="567"/>
      <c r="E1226" s="567"/>
      <c r="F1226" s="567"/>
      <c r="G1226" s="567"/>
      <c r="H1226" s="567"/>
    </row>
    <row r="1227" spans="1:8" s="568" customFormat="1">
      <c r="A1227" s="567"/>
      <c r="B1227" s="567"/>
      <c r="C1227" s="567"/>
      <c r="D1227" s="567"/>
      <c r="E1227" s="567"/>
      <c r="F1227" s="567"/>
      <c r="G1227" s="567"/>
      <c r="H1227" s="567"/>
    </row>
    <row r="1228" spans="1:8" s="568" customFormat="1">
      <c r="A1228" s="567"/>
      <c r="B1228" s="567"/>
      <c r="C1228" s="567"/>
      <c r="D1228" s="567"/>
      <c r="E1228" s="567"/>
      <c r="F1228" s="567"/>
      <c r="G1228" s="567"/>
      <c r="H1228" s="567"/>
    </row>
    <row r="1229" spans="1:8" s="568" customFormat="1">
      <c r="A1229" s="567"/>
      <c r="B1229" s="567"/>
      <c r="C1229" s="567"/>
      <c r="D1229" s="567"/>
      <c r="E1229" s="567"/>
      <c r="F1229" s="567"/>
      <c r="G1229" s="567"/>
      <c r="H1229" s="567"/>
    </row>
    <row r="1230" spans="1:8" s="568" customFormat="1">
      <c r="A1230" s="567"/>
      <c r="B1230" s="567"/>
      <c r="C1230" s="567"/>
      <c r="D1230" s="567"/>
      <c r="E1230" s="567"/>
      <c r="F1230" s="567"/>
      <c r="G1230" s="567"/>
      <c r="H1230" s="567"/>
    </row>
    <row r="1231" spans="1:8" s="568" customFormat="1">
      <c r="A1231" s="567"/>
      <c r="B1231" s="567"/>
      <c r="C1231" s="567"/>
      <c r="D1231" s="567"/>
      <c r="E1231" s="567"/>
      <c r="F1231" s="567"/>
      <c r="G1231" s="567"/>
      <c r="H1231" s="567"/>
    </row>
    <row r="1232" spans="1:8" s="568" customFormat="1">
      <c r="A1232" s="567"/>
      <c r="B1232" s="567"/>
      <c r="C1232" s="567"/>
      <c r="D1232" s="567"/>
      <c r="E1232" s="567"/>
      <c r="F1232" s="567"/>
      <c r="G1232" s="567"/>
      <c r="H1232" s="567"/>
    </row>
    <row r="1233" spans="1:8" s="568" customFormat="1">
      <c r="A1233" s="567"/>
      <c r="B1233" s="567"/>
      <c r="C1233" s="567"/>
      <c r="D1233" s="567"/>
      <c r="E1233" s="567"/>
      <c r="F1233" s="567"/>
      <c r="G1233" s="567"/>
      <c r="H1233" s="567"/>
    </row>
    <row r="1234" spans="1:8" s="568" customFormat="1">
      <c r="A1234" s="567"/>
      <c r="B1234" s="567"/>
      <c r="C1234" s="567"/>
      <c r="D1234" s="567"/>
      <c r="E1234" s="567"/>
      <c r="F1234" s="567"/>
      <c r="G1234" s="567"/>
      <c r="H1234" s="567"/>
    </row>
    <row r="1235" spans="1:8" s="568" customFormat="1">
      <c r="A1235" s="567"/>
      <c r="B1235" s="567"/>
      <c r="C1235" s="567"/>
      <c r="D1235" s="567"/>
      <c r="E1235" s="567"/>
      <c r="F1235" s="567"/>
      <c r="G1235" s="567"/>
      <c r="H1235" s="567"/>
    </row>
    <row r="1236" spans="1:8" s="568" customFormat="1">
      <c r="A1236" s="567"/>
      <c r="B1236" s="567"/>
      <c r="C1236" s="567"/>
      <c r="D1236" s="567"/>
      <c r="E1236" s="567"/>
      <c r="F1236" s="567"/>
      <c r="G1236" s="567"/>
      <c r="H1236" s="567"/>
    </row>
    <row r="1237" spans="1:8" s="568" customFormat="1">
      <c r="A1237" s="567"/>
      <c r="B1237" s="567"/>
      <c r="C1237" s="567"/>
      <c r="D1237" s="567"/>
      <c r="E1237" s="567"/>
      <c r="F1237" s="567"/>
      <c r="G1237" s="567"/>
      <c r="H1237" s="567"/>
    </row>
    <row r="1238" spans="1:8" s="568" customFormat="1">
      <c r="A1238" s="567"/>
      <c r="B1238" s="567"/>
      <c r="C1238" s="567"/>
      <c r="D1238" s="567"/>
      <c r="E1238" s="567"/>
      <c r="F1238" s="567"/>
      <c r="G1238" s="567"/>
      <c r="H1238" s="567"/>
    </row>
    <row r="1239" spans="1:8" s="568" customFormat="1">
      <c r="A1239" s="567"/>
      <c r="B1239" s="567"/>
      <c r="C1239" s="567"/>
      <c r="D1239" s="567"/>
      <c r="E1239" s="567"/>
      <c r="F1239" s="567"/>
      <c r="G1239" s="567"/>
      <c r="H1239" s="567"/>
    </row>
    <row r="1240" spans="1:8" s="568" customFormat="1">
      <c r="A1240" s="567"/>
      <c r="B1240" s="567"/>
      <c r="C1240" s="567"/>
      <c r="D1240" s="567"/>
      <c r="E1240" s="567"/>
      <c r="F1240" s="567"/>
      <c r="G1240" s="567"/>
      <c r="H1240" s="567"/>
    </row>
    <row r="1241" spans="1:8" s="568" customFormat="1">
      <c r="A1241" s="567"/>
      <c r="B1241" s="567"/>
      <c r="C1241" s="567"/>
      <c r="D1241" s="567"/>
      <c r="E1241" s="567"/>
      <c r="F1241" s="567"/>
      <c r="G1241" s="567"/>
      <c r="H1241" s="567"/>
    </row>
    <row r="1242" spans="1:8" s="568" customFormat="1">
      <c r="A1242" s="567"/>
      <c r="B1242" s="567"/>
      <c r="C1242" s="567"/>
      <c r="D1242" s="567"/>
      <c r="E1242" s="567"/>
      <c r="F1242" s="567"/>
      <c r="G1242" s="567"/>
      <c r="H1242" s="567"/>
    </row>
    <row r="1243" spans="1:8" s="568" customFormat="1">
      <c r="A1243" s="567"/>
      <c r="B1243" s="567"/>
      <c r="C1243" s="567"/>
      <c r="D1243" s="567"/>
      <c r="E1243" s="567"/>
      <c r="F1243" s="567"/>
      <c r="G1243" s="567"/>
      <c r="H1243" s="567"/>
    </row>
    <row r="1244" spans="1:8" s="568" customFormat="1">
      <c r="A1244" s="567"/>
      <c r="B1244" s="567"/>
      <c r="C1244" s="567"/>
      <c r="D1244" s="567"/>
      <c r="E1244" s="567"/>
      <c r="F1244" s="567"/>
      <c r="G1244" s="567"/>
      <c r="H1244" s="567"/>
    </row>
    <row r="1245" spans="1:8" s="568" customFormat="1">
      <c r="A1245" s="567"/>
      <c r="B1245" s="567"/>
      <c r="C1245" s="567"/>
      <c r="D1245" s="567"/>
      <c r="E1245" s="567"/>
      <c r="F1245" s="567"/>
      <c r="G1245" s="567"/>
      <c r="H1245" s="567"/>
    </row>
    <row r="1246" spans="1:8" s="568" customFormat="1">
      <c r="A1246" s="567"/>
      <c r="B1246" s="567"/>
      <c r="C1246" s="567"/>
      <c r="D1246" s="567"/>
      <c r="E1246" s="567"/>
      <c r="F1246" s="567"/>
      <c r="G1246" s="567"/>
      <c r="H1246" s="567"/>
    </row>
    <row r="1247" spans="1:8" s="568" customFormat="1">
      <c r="A1247" s="567"/>
      <c r="B1247" s="567"/>
      <c r="C1247" s="567"/>
      <c r="D1247" s="567"/>
      <c r="E1247" s="567"/>
      <c r="F1247" s="567"/>
      <c r="G1247" s="567"/>
      <c r="H1247" s="567"/>
    </row>
    <row r="1248" spans="1:8" s="568" customFormat="1">
      <c r="A1248" s="567"/>
      <c r="B1248" s="567"/>
      <c r="C1248" s="567"/>
      <c r="D1248" s="567"/>
      <c r="E1248" s="567"/>
      <c r="F1248" s="567"/>
      <c r="G1248" s="567"/>
      <c r="H1248" s="567"/>
    </row>
    <row r="1249" spans="1:8" s="568" customFormat="1">
      <c r="A1249" s="567"/>
      <c r="B1249" s="567"/>
      <c r="C1249" s="567"/>
      <c r="D1249" s="567"/>
      <c r="E1249" s="567"/>
      <c r="F1249" s="567"/>
      <c r="G1249" s="567"/>
      <c r="H1249" s="567"/>
    </row>
    <row r="1250" spans="1:8" s="568" customFormat="1">
      <c r="A1250" s="567"/>
      <c r="B1250" s="567"/>
      <c r="C1250" s="567"/>
      <c r="D1250" s="567"/>
      <c r="E1250" s="567"/>
      <c r="F1250" s="567"/>
      <c r="G1250" s="567"/>
      <c r="H1250" s="567"/>
    </row>
    <row r="1251" spans="1:8" s="568" customFormat="1">
      <c r="A1251" s="567"/>
      <c r="B1251" s="567"/>
      <c r="C1251" s="567"/>
      <c r="D1251" s="567"/>
      <c r="E1251" s="567"/>
      <c r="F1251" s="567"/>
      <c r="G1251" s="567"/>
      <c r="H1251" s="567"/>
    </row>
    <row r="1252" spans="1:8" s="568" customFormat="1">
      <c r="A1252" s="567"/>
      <c r="B1252" s="567"/>
      <c r="C1252" s="567"/>
      <c r="D1252" s="567"/>
      <c r="E1252" s="567"/>
      <c r="F1252" s="567"/>
      <c r="G1252" s="567"/>
      <c r="H1252" s="567"/>
    </row>
    <row r="1253" spans="1:8" s="568" customFormat="1">
      <c r="A1253" s="567"/>
      <c r="B1253" s="567"/>
      <c r="C1253" s="567"/>
      <c r="D1253" s="567"/>
      <c r="E1253" s="567"/>
      <c r="F1253" s="567"/>
      <c r="G1253" s="567"/>
      <c r="H1253" s="567"/>
    </row>
    <row r="1254" spans="1:8" s="568" customFormat="1">
      <c r="A1254" s="567"/>
      <c r="B1254" s="567"/>
      <c r="C1254" s="567"/>
      <c r="D1254" s="567"/>
      <c r="E1254" s="567"/>
      <c r="F1254" s="567"/>
      <c r="G1254" s="567"/>
      <c r="H1254" s="567"/>
    </row>
    <row r="1255" spans="1:8" s="568" customFormat="1">
      <c r="A1255" s="567"/>
      <c r="B1255" s="567"/>
      <c r="C1255" s="567"/>
      <c r="D1255" s="567"/>
      <c r="E1255" s="567"/>
      <c r="F1255" s="567"/>
      <c r="G1255" s="567"/>
      <c r="H1255" s="567"/>
    </row>
    <row r="1256" spans="1:8" s="568" customFormat="1">
      <c r="A1256" s="567"/>
      <c r="B1256" s="567"/>
      <c r="C1256" s="567"/>
      <c r="D1256" s="567"/>
      <c r="E1256" s="567"/>
      <c r="F1256" s="567"/>
      <c r="G1256" s="567"/>
      <c r="H1256" s="567"/>
    </row>
    <row r="1257" spans="1:8" s="568" customFormat="1">
      <c r="A1257" s="567"/>
      <c r="B1257" s="567"/>
      <c r="C1257" s="567"/>
      <c r="D1257" s="567"/>
      <c r="E1257" s="567"/>
      <c r="F1257" s="567"/>
      <c r="G1257" s="567"/>
      <c r="H1257" s="567"/>
    </row>
    <row r="1258" spans="1:8" s="568" customFormat="1">
      <c r="A1258" s="567"/>
      <c r="B1258" s="567"/>
      <c r="C1258" s="567"/>
      <c r="D1258" s="567"/>
      <c r="E1258" s="567"/>
      <c r="F1258" s="567"/>
      <c r="G1258" s="567"/>
      <c r="H1258" s="567"/>
    </row>
    <row r="1259" spans="1:8" s="568" customFormat="1">
      <c r="A1259" s="567"/>
      <c r="B1259" s="567"/>
      <c r="C1259" s="567"/>
      <c r="D1259" s="567"/>
      <c r="E1259" s="567"/>
      <c r="F1259" s="567"/>
      <c r="G1259" s="567"/>
      <c r="H1259" s="567"/>
    </row>
    <row r="1260" spans="1:8" s="568" customFormat="1">
      <c r="A1260" s="567"/>
      <c r="B1260" s="567"/>
      <c r="C1260" s="567"/>
      <c r="D1260" s="567"/>
      <c r="E1260" s="567"/>
      <c r="F1260" s="567"/>
      <c r="G1260" s="567"/>
      <c r="H1260" s="567"/>
    </row>
    <row r="1261" spans="1:8" s="568" customFormat="1">
      <c r="A1261" s="567"/>
      <c r="B1261" s="567"/>
      <c r="C1261" s="567"/>
      <c r="D1261" s="567"/>
      <c r="E1261" s="567"/>
      <c r="F1261" s="567"/>
      <c r="G1261" s="567"/>
      <c r="H1261" s="567"/>
    </row>
    <row r="1262" spans="1:8" s="568" customFormat="1">
      <c r="A1262" s="567"/>
      <c r="B1262" s="567"/>
      <c r="C1262" s="567"/>
      <c r="D1262" s="567"/>
      <c r="E1262" s="567"/>
      <c r="F1262" s="567"/>
      <c r="G1262" s="567"/>
      <c r="H1262" s="567"/>
    </row>
    <row r="1263" spans="1:8" s="568" customFormat="1">
      <c r="A1263" s="567"/>
      <c r="B1263" s="567"/>
      <c r="C1263" s="567"/>
      <c r="D1263" s="567"/>
      <c r="E1263" s="567"/>
      <c r="F1263" s="567"/>
      <c r="G1263" s="567"/>
      <c r="H1263" s="567"/>
    </row>
    <row r="1264" spans="1:8" s="568" customFormat="1">
      <c r="A1264" s="567"/>
      <c r="B1264" s="567"/>
      <c r="C1264" s="567"/>
      <c r="D1264" s="567"/>
      <c r="E1264" s="567"/>
      <c r="F1264" s="567"/>
      <c r="G1264" s="567"/>
      <c r="H1264" s="567"/>
    </row>
    <row r="1265" spans="1:8" s="568" customFormat="1">
      <c r="A1265" s="567"/>
      <c r="B1265" s="567"/>
      <c r="C1265" s="567"/>
      <c r="D1265" s="567"/>
      <c r="E1265" s="567"/>
      <c r="F1265" s="567"/>
      <c r="G1265" s="567"/>
      <c r="H1265" s="567"/>
    </row>
    <row r="1266" spans="1:8" s="568" customFormat="1">
      <c r="A1266" s="567"/>
      <c r="B1266" s="567"/>
      <c r="C1266" s="567"/>
      <c r="D1266" s="567"/>
      <c r="E1266" s="567"/>
      <c r="F1266" s="567"/>
      <c r="G1266" s="567"/>
      <c r="H1266" s="567"/>
    </row>
    <row r="1267" spans="1:8" s="568" customFormat="1">
      <c r="A1267" s="567"/>
      <c r="B1267" s="567"/>
      <c r="C1267" s="567"/>
      <c r="D1267" s="567"/>
      <c r="E1267" s="567"/>
      <c r="F1267" s="567"/>
      <c r="G1267" s="567"/>
      <c r="H1267" s="567"/>
    </row>
    <row r="1268" spans="1:8" s="568" customFormat="1">
      <c r="A1268" s="567"/>
      <c r="B1268" s="567"/>
      <c r="C1268" s="567"/>
      <c r="D1268" s="567"/>
      <c r="E1268" s="567"/>
      <c r="F1268" s="567"/>
      <c r="G1268" s="567"/>
      <c r="H1268" s="567"/>
    </row>
    <row r="1269" spans="1:8" s="568" customFormat="1">
      <c r="A1269" s="567"/>
      <c r="B1269" s="567"/>
      <c r="C1269" s="567"/>
      <c r="D1269" s="567"/>
      <c r="E1269" s="567"/>
      <c r="F1269" s="567"/>
      <c r="G1269" s="567"/>
      <c r="H1269" s="567"/>
    </row>
    <row r="1270" spans="1:8" s="568" customFormat="1">
      <c r="A1270" s="567"/>
      <c r="B1270" s="567"/>
      <c r="C1270" s="567"/>
      <c r="D1270" s="567"/>
      <c r="E1270" s="567"/>
      <c r="F1270" s="567"/>
      <c r="G1270" s="567"/>
      <c r="H1270" s="567"/>
    </row>
    <row r="1271" spans="1:8" s="568" customFormat="1">
      <c r="A1271" s="567"/>
      <c r="B1271" s="567"/>
      <c r="C1271" s="567"/>
      <c r="D1271" s="567"/>
      <c r="E1271" s="567"/>
      <c r="F1271" s="567"/>
      <c r="G1271" s="567"/>
      <c r="H1271" s="567"/>
    </row>
    <row r="1272" spans="1:8" s="568" customFormat="1">
      <c r="A1272" s="567"/>
      <c r="B1272" s="567"/>
      <c r="C1272" s="567"/>
      <c r="D1272" s="567"/>
      <c r="E1272" s="567"/>
      <c r="F1272" s="567"/>
      <c r="G1272" s="567"/>
      <c r="H1272" s="567"/>
    </row>
    <row r="1273" spans="1:8" s="568" customFormat="1">
      <c r="A1273" s="567"/>
      <c r="B1273" s="567"/>
      <c r="C1273" s="567"/>
      <c r="D1273" s="567"/>
      <c r="E1273" s="567"/>
      <c r="F1273" s="567"/>
      <c r="G1273" s="567"/>
      <c r="H1273" s="567"/>
    </row>
    <row r="1274" spans="1:8" s="568" customFormat="1">
      <c r="A1274" s="567"/>
      <c r="B1274" s="567"/>
      <c r="C1274" s="567"/>
      <c r="D1274" s="567"/>
      <c r="E1274" s="567"/>
      <c r="F1274" s="567"/>
      <c r="G1274" s="567"/>
      <c r="H1274" s="567"/>
    </row>
    <row r="1275" spans="1:8" s="568" customFormat="1">
      <c r="A1275" s="567"/>
      <c r="B1275" s="567"/>
      <c r="C1275" s="567"/>
      <c r="D1275" s="567"/>
      <c r="E1275" s="567"/>
      <c r="F1275" s="567"/>
      <c r="G1275" s="567"/>
      <c r="H1275" s="567"/>
    </row>
    <row r="1276" spans="1:8" s="568" customFormat="1">
      <c r="A1276" s="567"/>
      <c r="B1276" s="567"/>
      <c r="C1276" s="567"/>
      <c r="D1276" s="567"/>
      <c r="E1276" s="567"/>
      <c r="F1276" s="567"/>
      <c r="G1276" s="567"/>
      <c r="H1276" s="567"/>
    </row>
    <row r="1277" spans="1:8" s="568" customFormat="1">
      <c r="A1277" s="567"/>
      <c r="B1277" s="567"/>
      <c r="C1277" s="567"/>
      <c r="D1277" s="567"/>
      <c r="E1277" s="567"/>
      <c r="F1277" s="567"/>
      <c r="G1277" s="567"/>
      <c r="H1277" s="567"/>
    </row>
    <row r="1278" spans="1:8" s="568" customFormat="1">
      <c r="A1278" s="567"/>
      <c r="B1278" s="567"/>
      <c r="C1278" s="567"/>
      <c r="D1278" s="567"/>
      <c r="E1278" s="567"/>
      <c r="F1278" s="567"/>
      <c r="G1278" s="567"/>
      <c r="H1278" s="567"/>
    </row>
    <row r="1279" spans="1:8" s="568" customFormat="1">
      <c r="A1279" s="567"/>
      <c r="B1279" s="567"/>
      <c r="C1279" s="567"/>
      <c r="D1279" s="567"/>
      <c r="E1279" s="567"/>
      <c r="F1279" s="567"/>
      <c r="G1279" s="567"/>
      <c r="H1279" s="567"/>
    </row>
    <row r="1280" spans="1:8" s="568" customFormat="1">
      <c r="A1280" s="567"/>
      <c r="B1280" s="567"/>
      <c r="C1280" s="567"/>
      <c r="D1280" s="567"/>
      <c r="E1280" s="567"/>
      <c r="F1280" s="567"/>
      <c r="G1280" s="567"/>
      <c r="H1280" s="567"/>
    </row>
    <row r="1281" spans="1:8" s="568" customFormat="1">
      <c r="A1281" s="567"/>
      <c r="B1281" s="567"/>
      <c r="C1281" s="567"/>
      <c r="D1281" s="567"/>
      <c r="E1281" s="567"/>
      <c r="F1281" s="567"/>
      <c r="G1281" s="567"/>
      <c r="H1281" s="567"/>
    </row>
    <row r="1282" spans="1:8" s="568" customFormat="1">
      <c r="A1282" s="567"/>
      <c r="B1282" s="567"/>
      <c r="C1282" s="567"/>
      <c r="D1282" s="567"/>
      <c r="E1282" s="567"/>
      <c r="F1282" s="567"/>
      <c r="G1282" s="567"/>
      <c r="H1282" s="567"/>
    </row>
    <row r="1283" spans="1:8" s="568" customFormat="1">
      <c r="A1283" s="567"/>
      <c r="B1283" s="567"/>
      <c r="C1283" s="567"/>
      <c r="D1283" s="567"/>
      <c r="E1283" s="567"/>
      <c r="F1283" s="567"/>
      <c r="G1283" s="567"/>
      <c r="H1283" s="567"/>
    </row>
    <row r="1284" spans="1:8" s="568" customFormat="1">
      <c r="A1284" s="567"/>
      <c r="B1284" s="567"/>
      <c r="C1284" s="567"/>
      <c r="D1284" s="567"/>
      <c r="E1284" s="567"/>
      <c r="F1284" s="567"/>
      <c r="G1284" s="567"/>
      <c r="H1284" s="567"/>
    </row>
    <row r="1285" spans="1:8" s="568" customFormat="1">
      <c r="A1285" s="567"/>
      <c r="B1285" s="567"/>
      <c r="C1285" s="567"/>
      <c r="D1285" s="567"/>
      <c r="E1285" s="567"/>
      <c r="F1285" s="567"/>
      <c r="G1285" s="567"/>
      <c r="H1285" s="567"/>
    </row>
    <row r="1286" spans="1:8" s="568" customFormat="1">
      <c r="A1286" s="567"/>
      <c r="B1286" s="567"/>
      <c r="C1286" s="567"/>
      <c r="D1286" s="567"/>
      <c r="E1286" s="567"/>
      <c r="F1286" s="567"/>
      <c r="G1286" s="567"/>
      <c r="H1286" s="567"/>
    </row>
    <row r="1287" spans="1:8" s="568" customFormat="1">
      <c r="A1287" s="567"/>
      <c r="B1287" s="567"/>
      <c r="C1287" s="567"/>
      <c r="D1287" s="567"/>
      <c r="E1287" s="567"/>
      <c r="F1287" s="567"/>
      <c r="G1287" s="567"/>
      <c r="H1287" s="567"/>
    </row>
    <row r="1288" spans="1:8" s="568" customFormat="1">
      <c r="A1288" s="567"/>
      <c r="B1288" s="567"/>
      <c r="C1288" s="567"/>
      <c r="D1288" s="567"/>
      <c r="E1288" s="567"/>
      <c r="F1288" s="567"/>
      <c r="G1288" s="567"/>
      <c r="H1288" s="567"/>
    </row>
    <row r="1289" spans="1:8" s="568" customFormat="1">
      <c r="A1289" s="567"/>
      <c r="B1289" s="567"/>
      <c r="C1289" s="567"/>
      <c r="D1289" s="567"/>
      <c r="E1289" s="567"/>
      <c r="F1289" s="567"/>
      <c r="G1289" s="567"/>
      <c r="H1289" s="567"/>
    </row>
    <row r="1290" spans="1:8" s="568" customFormat="1">
      <c r="A1290" s="567"/>
      <c r="B1290" s="567"/>
      <c r="C1290" s="567"/>
      <c r="D1290" s="567"/>
      <c r="E1290" s="567"/>
      <c r="F1290" s="567"/>
      <c r="G1290" s="567"/>
      <c r="H1290" s="567"/>
    </row>
    <row r="1291" spans="1:8" s="568" customFormat="1">
      <c r="A1291" s="567"/>
      <c r="B1291" s="567"/>
      <c r="C1291" s="567"/>
      <c r="D1291" s="567"/>
      <c r="E1291" s="567"/>
      <c r="F1291" s="567"/>
      <c r="G1291" s="567"/>
      <c r="H1291" s="567"/>
    </row>
    <row r="1292" spans="1:8" s="568" customFormat="1">
      <c r="A1292" s="567"/>
      <c r="B1292" s="567"/>
      <c r="C1292" s="567"/>
      <c r="D1292" s="567"/>
      <c r="E1292" s="567"/>
      <c r="F1292" s="567"/>
      <c r="G1292" s="567"/>
      <c r="H1292" s="567"/>
    </row>
    <row r="1293" spans="1:8" s="568" customFormat="1">
      <c r="A1293" s="567"/>
      <c r="B1293" s="567"/>
      <c r="C1293" s="567"/>
      <c r="D1293" s="567"/>
      <c r="E1293" s="567"/>
      <c r="F1293" s="567"/>
      <c r="G1293" s="567"/>
      <c r="H1293" s="567"/>
    </row>
    <row r="1294" spans="1:8" s="568" customFormat="1">
      <c r="A1294" s="567"/>
      <c r="B1294" s="567"/>
      <c r="C1294" s="567"/>
      <c r="D1294" s="567"/>
      <c r="E1294" s="567"/>
      <c r="F1294" s="567"/>
      <c r="G1294" s="567"/>
      <c r="H1294" s="567"/>
    </row>
    <row r="1295" spans="1:8" s="568" customFormat="1">
      <c r="A1295" s="567"/>
      <c r="B1295" s="567"/>
      <c r="C1295" s="567"/>
      <c r="D1295" s="567"/>
      <c r="E1295" s="567"/>
      <c r="F1295" s="567"/>
      <c r="G1295" s="567"/>
      <c r="H1295" s="567"/>
    </row>
    <row r="1296" spans="1:8" s="568" customFormat="1">
      <c r="A1296" s="567"/>
      <c r="B1296" s="567"/>
      <c r="C1296" s="567"/>
      <c r="D1296" s="567"/>
      <c r="E1296" s="567"/>
      <c r="F1296" s="567"/>
      <c r="G1296" s="567"/>
      <c r="H1296" s="567"/>
    </row>
    <row r="1297" spans="1:8" s="568" customFormat="1">
      <c r="A1297" s="567"/>
      <c r="B1297" s="567"/>
      <c r="C1297" s="567"/>
      <c r="D1297" s="567"/>
      <c r="E1297" s="567"/>
      <c r="F1297" s="567"/>
      <c r="G1297" s="567"/>
      <c r="H1297" s="567"/>
    </row>
    <row r="1298" spans="1:8" s="568" customFormat="1">
      <c r="A1298" s="567"/>
      <c r="B1298" s="567"/>
      <c r="C1298" s="567"/>
      <c r="D1298" s="567"/>
      <c r="E1298" s="567"/>
      <c r="F1298" s="567"/>
      <c r="G1298" s="567"/>
      <c r="H1298" s="567"/>
    </row>
    <row r="1299" spans="1:8" s="568" customFormat="1">
      <c r="A1299" s="567"/>
      <c r="B1299" s="567"/>
      <c r="C1299" s="567"/>
      <c r="D1299" s="567"/>
      <c r="E1299" s="567"/>
      <c r="F1299" s="567"/>
      <c r="G1299" s="567"/>
      <c r="H1299" s="567"/>
    </row>
    <row r="1300" spans="1:8" s="568" customFormat="1">
      <c r="A1300" s="567"/>
      <c r="B1300" s="567"/>
      <c r="C1300" s="567"/>
      <c r="D1300" s="567"/>
      <c r="E1300" s="567"/>
      <c r="F1300" s="567"/>
      <c r="G1300" s="567"/>
      <c r="H1300" s="567"/>
    </row>
    <row r="1301" spans="1:8" s="568" customFormat="1">
      <c r="A1301" s="567"/>
      <c r="B1301" s="567"/>
      <c r="C1301" s="567"/>
      <c r="D1301" s="567"/>
      <c r="E1301" s="567"/>
      <c r="F1301" s="567"/>
      <c r="G1301" s="567"/>
      <c r="H1301" s="567"/>
    </row>
    <row r="1302" spans="1:8" s="568" customFormat="1">
      <c r="A1302" s="567"/>
      <c r="B1302" s="567"/>
      <c r="C1302" s="567"/>
      <c r="D1302" s="567"/>
      <c r="E1302" s="567"/>
      <c r="F1302" s="567"/>
      <c r="G1302" s="567"/>
      <c r="H1302" s="567"/>
    </row>
    <row r="1303" spans="1:8" s="568" customFormat="1">
      <c r="A1303" s="567"/>
      <c r="B1303" s="567"/>
      <c r="C1303" s="567"/>
      <c r="D1303" s="567"/>
      <c r="E1303" s="567"/>
      <c r="F1303" s="567"/>
      <c r="G1303" s="567"/>
      <c r="H1303" s="567"/>
    </row>
    <row r="1304" spans="1:8" s="568" customFormat="1">
      <c r="A1304" s="567"/>
      <c r="B1304" s="567"/>
      <c r="C1304" s="567"/>
      <c r="D1304" s="567"/>
      <c r="E1304" s="567"/>
      <c r="F1304" s="567"/>
      <c r="G1304" s="567"/>
      <c r="H1304" s="567"/>
    </row>
    <row r="1305" spans="1:8" s="568" customFormat="1">
      <c r="A1305" s="567"/>
      <c r="B1305" s="567"/>
      <c r="C1305" s="567"/>
      <c r="D1305" s="567"/>
      <c r="E1305" s="567"/>
      <c r="F1305" s="567"/>
      <c r="G1305" s="567"/>
      <c r="H1305" s="567"/>
    </row>
    <row r="1306" spans="1:8" s="568" customFormat="1">
      <c r="A1306" s="567"/>
      <c r="B1306" s="567"/>
      <c r="C1306" s="567"/>
      <c r="D1306" s="567"/>
      <c r="E1306" s="567"/>
      <c r="F1306" s="567"/>
      <c r="G1306" s="567"/>
      <c r="H1306" s="567"/>
    </row>
    <row r="1307" spans="1:8" s="568" customFormat="1">
      <c r="A1307" s="567"/>
      <c r="B1307" s="567"/>
      <c r="C1307" s="567"/>
      <c r="D1307" s="567"/>
      <c r="E1307" s="567"/>
      <c r="F1307" s="567"/>
      <c r="G1307" s="567"/>
      <c r="H1307" s="567"/>
    </row>
    <row r="1308" spans="1:8" s="568" customFormat="1">
      <c r="A1308" s="567"/>
      <c r="B1308" s="567"/>
      <c r="C1308" s="567"/>
      <c r="D1308" s="567"/>
      <c r="E1308" s="567"/>
      <c r="F1308" s="567"/>
      <c r="G1308" s="567"/>
      <c r="H1308" s="567"/>
    </row>
    <row r="1309" spans="1:8" s="568" customFormat="1">
      <c r="A1309" s="567"/>
      <c r="B1309" s="567"/>
      <c r="C1309" s="567"/>
      <c r="D1309" s="567"/>
      <c r="E1309" s="567"/>
      <c r="F1309" s="567"/>
      <c r="G1309" s="567"/>
      <c r="H1309" s="567"/>
    </row>
    <row r="1310" spans="1:8" s="568" customFormat="1">
      <c r="A1310" s="567"/>
      <c r="B1310" s="567"/>
      <c r="C1310" s="567"/>
      <c r="D1310" s="567"/>
      <c r="E1310" s="567"/>
      <c r="F1310" s="567"/>
      <c r="G1310" s="567"/>
      <c r="H1310" s="567"/>
    </row>
    <row r="1311" spans="1:8" s="568" customFormat="1">
      <c r="A1311" s="567"/>
      <c r="B1311" s="567"/>
      <c r="C1311" s="567"/>
      <c r="D1311" s="567"/>
      <c r="E1311" s="567"/>
      <c r="F1311" s="567"/>
      <c r="G1311" s="567"/>
      <c r="H1311" s="567"/>
    </row>
    <row r="1312" spans="1:8" s="568" customFormat="1">
      <c r="A1312" s="567"/>
      <c r="B1312" s="567"/>
      <c r="C1312" s="567"/>
      <c r="D1312" s="567"/>
      <c r="E1312" s="567"/>
      <c r="F1312" s="567"/>
      <c r="G1312" s="567"/>
      <c r="H1312" s="567"/>
    </row>
    <row r="1313" spans="1:8" s="568" customFormat="1">
      <c r="A1313" s="567"/>
      <c r="B1313" s="567"/>
      <c r="C1313" s="567"/>
      <c r="D1313" s="567"/>
      <c r="E1313" s="567"/>
      <c r="F1313" s="567"/>
      <c r="G1313" s="567"/>
      <c r="H1313" s="567"/>
    </row>
    <row r="1314" spans="1:8" s="568" customFormat="1">
      <c r="A1314" s="567"/>
      <c r="B1314" s="567"/>
      <c r="C1314" s="567"/>
      <c r="D1314" s="567"/>
      <c r="E1314" s="567"/>
      <c r="F1314" s="567"/>
      <c r="G1314" s="567"/>
      <c r="H1314" s="567"/>
    </row>
    <row r="1315" spans="1:8" s="568" customFormat="1">
      <c r="A1315" s="567"/>
      <c r="B1315" s="567"/>
      <c r="C1315" s="567"/>
      <c r="D1315" s="567"/>
      <c r="E1315" s="567"/>
      <c r="F1315" s="567"/>
      <c r="G1315" s="567"/>
      <c r="H1315" s="567"/>
    </row>
    <row r="1316" spans="1:8" s="568" customFormat="1">
      <c r="A1316" s="567"/>
      <c r="B1316" s="567"/>
      <c r="C1316" s="567"/>
      <c r="D1316" s="567"/>
      <c r="E1316" s="567"/>
      <c r="F1316" s="567"/>
      <c r="G1316" s="567"/>
      <c r="H1316" s="567"/>
    </row>
    <row r="1317" spans="1:8" s="568" customFormat="1">
      <c r="A1317" s="567"/>
      <c r="B1317" s="567"/>
      <c r="C1317" s="567"/>
      <c r="D1317" s="567"/>
      <c r="E1317" s="567"/>
      <c r="F1317" s="567"/>
      <c r="G1317" s="567"/>
      <c r="H1317" s="567"/>
    </row>
    <row r="1318" spans="1:8" s="568" customFormat="1">
      <c r="A1318" s="567"/>
      <c r="B1318" s="567"/>
      <c r="C1318" s="567"/>
      <c r="D1318" s="567"/>
      <c r="E1318" s="567"/>
      <c r="F1318" s="567"/>
      <c r="G1318" s="567"/>
      <c r="H1318" s="567"/>
    </row>
    <row r="1319" spans="1:8" s="568" customFormat="1">
      <c r="A1319" s="567"/>
      <c r="B1319" s="567"/>
      <c r="C1319" s="567"/>
      <c r="D1319" s="567"/>
      <c r="E1319" s="567"/>
      <c r="F1319" s="567"/>
      <c r="G1319" s="567"/>
      <c r="H1319" s="567"/>
    </row>
    <row r="1320" spans="1:8" s="568" customFormat="1">
      <c r="A1320" s="567"/>
      <c r="B1320" s="567"/>
      <c r="C1320" s="567"/>
      <c r="D1320" s="567"/>
      <c r="E1320" s="567"/>
      <c r="F1320" s="567"/>
      <c r="G1320" s="567"/>
      <c r="H1320" s="567"/>
    </row>
    <row r="1321" spans="1:8" s="568" customFormat="1">
      <c r="A1321" s="567"/>
      <c r="B1321" s="567"/>
      <c r="C1321" s="567"/>
      <c r="D1321" s="567"/>
      <c r="E1321" s="567"/>
      <c r="F1321" s="567"/>
      <c r="G1321" s="567"/>
      <c r="H1321" s="567"/>
    </row>
    <row r="1322" spans="1:8" s="568" customFormat="1">
      <c r="A1322" s="567"/>
      <c r="B1322" s="567"/>
      <c r="C1322" s="567"/>
      <c r="D1322" s="567"/>
      <c r="E1322" s="567"/>
      <c r="F1322" s="567"/>
      <c r="G1322" s="567"/>
      <c r="H1322" s="567"/>
    </row>
    <row r="1323" spans="1:8" s="568" customFormat="1">
      <c r="A1323" s="567"/>
      <c r="B1323" s="567"/>
      <c r="C1323" s="567"/>
      <c r="D1323" s="567"/>
      <c r="E1323" s="567"/>
      <c r="F1323" s="567"/>
      <c r="G1323" s="567"/>
      <c r="H1323" s="567"/>
    </row>
    <row r="1324" spans="1:8" s="568" customFormat="1">
      <c r="A1324" s="567"/>
      <c r="B1324" s="567"/>
      <c r="C1324" s="567"/>
      <c r="D1324" s="567"/>
      <c r="E1324" s="567"/>
      <c r="F1324" s="567"/>
      <c r="G1324" s="567"/>
      <c r="H1324" s="567"/>
    </row>
    <row r="1325" spans="1:8" s="568" customFormat="1">
      <c r="A1325" s="567"/>
      <c r="B1325" s="567"/>
      <c r="C1325" s="567"/>
      <c r="D1325" s="567"/>
      <c r="E1325" s="567"/>
      <c r="F1325" s="567"/>
      <c r="G1325" s="567"/>
      <c r="H1325" s="567"/>
    </row>
    <row r="1326" spans="1:8" s="568" customFormat="1">
      <c r="A1326" s="567"/>
      <c r="B1326" s="567"/>
      <c r="C1326" s="567"/>
      <c r="D1326" s="567"/>
      <c r="E1326" s="567"/>
      <c r="F1326" s="567"/>
      <c r="G1326" s="567"/>
      <c r="H1326" s="567"/>
    </row>
    <row r="1327" spans="1:8" s="568" customFormat="1">
      <c r="A1327" s="567"/>
      <c r="B1327" s="567"/>
      <c r="C1327" s="567"/>
      <c r="D1327" s="567"/>
      <c r="E1327" s="567"/>
      <c r="F1327" s="567"/>
      <c r="G1327" s="567"/>
      <c r="H1327" s="567"/>
    </row>
    <row r="1328" spans="1:8" s="568" customFormat="1">
      <c r="A1328" s="567"/>
      <c r="B1328" s="567"/>
      <c r="C1328" s="567"/>
      <c r="D1328" s="567"/>
      <c r="E1328" s="567"/>
      <c r="F1328" s="567"/>
      <c r="G1328" s="567"/>
      <c r="H1328" s="567"/>
    </row>
    <row r="1329" spans="1:8" s="568" customFormat="1">
      <c r="A1329" s="567"/>
      <c r="B1329" s="567"/>
      <c r="C1329" s="567"/>
      <c r="D1329" s="567"/>
      <c r="E1329" s="567"/>
      <c r="F1329" s="567"/>
      <c r="G1329" s="567"/>
      <c r="H1329" s="567"/>
    </row>
    <row r="1330" spans="1:8" s="568" customFormat="1">
      <c r="A1330" s="567"/>
      <c r="B1330" s="567"/>
      <c r="C1330" s="567"/>
      <c r="D1330" s="567"/>
      <c r="E1330" s="567"/>
      <c r="F1330" s="567"/>
      <c r="G1330" s="567"/>
      <c r="H1330" s="567"/>
    </row>
    <row r="1331" spans="1:8" s="568" customFormat="1">
      <c r="A1331" s="567"/>
      <c r="B1331" s="567"/>
      <c r="C1331" s="567"/>
      <c r="D1331" s="567"/>
      <c r="E1331" s="567"/>
      <c r="F1331" s="567"/>
      <c r="G1331" s="567"/>
      <c r="H1331" s="567"/>
    </row>
    <row r="1332" spans="1:8" s="568" customFormat="1">
      <c r="A1332" s="567"/>
      <c r="B1332" s="567"/>
      <c r="C1332" s="567"/>
      <c r="D1332" s="567"/>
      <c r="E1332" s="567"/>
      <c r="F1332" s="567"/>
      <c r="G1332" s="567"/>
      <c r="H1332" s="567"/>
    </row>
    <row r="1333" spans="1:8" s="568" customFormat="1">
      <c r="A1333" s="567"/>
      <c r="B1333" s="567"/>
      <c r="C1333" s="567"/>
      <c r="D1333" s="567"/>
      <c r="E1333" s="567"/>
      <c r="F1333" s="567"/>
      <c r="G1333" s="567"/>
      <c r="H1333" s="567"/>
    </row>
    <row r="1334" spans="1:8" s="568" customFormat="1">
      <c r="A1334" s="567"/>
      <c r="B1334" s="567"/>
      <c r="C1334" s="567"/>
      <c r="D1334" s="567"/>
      <c r="E1334" s="567"/>
      <c r="F1334" s="567"/>
      <c r="G1334" s="567"/>
      <c r="H1334" s="567"/>
    </row>
    <row r="1335" spans="1:8" s="568" customFormat="1">
      <c r="A1335" s="567"/>
      <c r="B1335" s="567"/>
      <c r="C1335" s="567"/>
      <c r="D1335" s="567"/>
      <c r="E1335" s="567"/>
      <c r="F1335" s="567"/>
      <c r="G1335" s="567"/>
      <c r="H1335" s="567"/>
    </row>
    <row r="1336" spans="1:8" s="568" customFormat="1">
      <c r="A1336" s="567"/>
      <c r="B1336" s="567"/>
      <c r="C1336" s="567"/>
      <c r="D1336" s="567"/>
      <c r="E1336" s="567"/>
      <c r="F1336" s="567"/>
      <c r="G1336" s="567"/>
      <c r="H1336" s="567"/>
    </row>
    <row r="1337" spans="1:8" s="568" customFormat="1">
      <c r="A1337" s="567"/>
      <c r="B1337" s="567"/>
      <c r="C1337" s="567"/>
      <c r="D1337" s="567"/>
      <c r="E1337" s="567"/>
      <c r="F1337" s="567"/>
      <c r="G1337" s="567"/>
      <c r="H1337" s="567"/>
    </row>
    <row r="1338" spans="1:8" s="568" customFormat="1">
      <c r="A1338" s="567"/>
      <c r="B1338" s="567"/>
      <c r="C1338" s="567"/>
      <c r="D1338" s="567"/>
      <c r="E1338" s="567"/>
      <c r="F1338" s="567"/>
      <c r="G1338" s="567"/>
      <c r="H1338" s="567"/>
    </row>
    <row r="1339" spans="1:8" s="568" customFormat="1">
      <c r="A1339" s="567"/>
      <c r="B1339" s="567"/>
      <c r="C1339" s="567"/>
      <c r="D1339" s="567"/>
      <c r="E1339" s="567"/>
      <c r="F1339" s="567"/>
      <c r="G1339" s="567"/>
      <c r="H1339" s="567"/>
    </row>
    <row r="1340" spans="1:8" s="568" customFormat="1">
      <c r="A1340" s="567"/>
      <c r="B1340" s="567"/>
      <c r="C1340" s="567"/>
      <c r="D1340" s="567"/>
      <c r="E1340" s="567"/>
      <c r="F1340" s="567"/>
      <c r="G1340" s="567"/>
      <c r="H1340" s="567"/>
    </row>
    <row r="1341" spans="1:8" s="568" customFormat="1">
      <c r="A1341" s="567"/>
      <c r="B1341" s="567"/>
      <c r="C1341" s="567"/>
      <c r="D1341" s="567"/>
      <c r="E1341" s="567"/>
      <c r="F1341" s="567"/>
      <c r="G1341" s="567"/>
      <c r="H1341" s="567"/>
    </row>
    <row r="1342" spans="1:8" s="568" customFormat="1">
      <c r="A1342" s="567"/>
      <c r="B1342" s="567"/>
      <c r="C1342" s="567"/>
      <c r="D1342" s="567"/>
      <c r="E1342" s="567"/>
      <c r="F1342" s="567"/>
      <c r="G1342" s="567"/>
      <c r="H1342" s="567"/>
    </row>
    <row r="1343" spans="1:8" s="568" customFormat="1">
      <c r="A1343" s="567"/>
      <c r="B1343" s="567"/>
      <c r="C1343" s="567"/>
      <c r="D1343" s="567"/>
      <c r="E1343" s="567"/>
      <c r="F1343" s="567"/>
      <c r="G1343" s="567"/>
      <c r="H1343" s="567"/>
    </row>
    <row r="1344" spans="1:8" s="568" customFormat="1">
      <c r="A1344" s="567"/>
      <c r="B1344" s="567"/>
      <c r="C1344" s="567"/>
      <c r="D1344" s="567"/>
      <c r="E1344" s="567"/>
      <c r="F1344" s="567"/>
      <c r="G1344" s="567"/>
      <c r="H1344" s="567"/>
    </row>
    <row r="1345" spans="1:8" s="568" customFormat="1">
      <c r="A1345" s="567"/>
      <c r="B1345" s="567"/>
      <c r="C1345" s="567"/>
      <c r="D1345" s="567"/>
      <c r="E1345" s="567"/>
      <c r="F1345" s="567"/>
      <c r="G1345" s="567"/>
      <c r="H1345" s="567"/>
    </row>
    <row r="1346" spans="1:8" s="568" customFormat="1">
      <c r="A1346" s="567"/>
      <c r="B1346" s="567"/>
      <c r="C1346" s="567"/>
      <c r="D1346" s="567"/>
      <c r="E1346" s="567"/>
      <c r="F1346" s="567"/>
      <c r="G1346" s="567"/>
      <c r="H1346" s="567"/>
    </row>
    <row r="1347" spans="1:8" s="568" customFormat="1">
      <c r="A1347" s="567"/>
      <c r="B1347" s="567"/>
      <c r="C1347" s="567"/>
      <c r="D1347" s="567"/>
      <c r="E1347" s="567"/>
      <c r="F1347" s="567"/>
      <c r="G1347" s="567"/>
      <c r="H1347" s="567"/>
    </row>
    <row r="1348" spans="1:8" s="568" customFormat="1">
      <c r="A1348" s="567"/>
      <c r="B1348" s="567"/>
      <c r="C1348" s="567"/>
      <c r="D1348" s="567"/>
      <c r="E1348" s="567"/>
      <c r="F1348" s="567"/>
      <c r="G1348" s="567"/>
      <c r="H1348" s="567"/>
    </row>
    <row r="1349" spans="1:8" s="568" customFormat="1">
      <c r="A1349" s="567"/>
      <c r="B1349" s="567"/>
      <c r="C1349" s="567"/>
      <c r="D1349" s="567"/>
      <c r="E1349" s="567"/>
      <c r="F1349" s="567"/>
      <c r="G1349" s="567"/>
      <c r="H1349" s="567"/>
    </row>
    <row r="1350" spans="1:8" s="568" customFormat="1">
      <c r="A1350" s="567"/>
      <c r="B1350" s="567"/>
      <c r="C1350" s="567"/>
      <c r="D1350" s="567"/>
      <c r="E1350" s="567"/>
      <c r="F1350" s="567"/>
      <c r="G1350" s="567"/>
      <c r="H1350" s="567"/>
    </row>
    <row r="1351" spans="1:8" s="568" customFormat="1">
      <c r="A1351" s="567"/>
      <c r="B1351" s="567"/>
      <c r="C1351" s="567"/>
      <c r="D1351" s="567"/>
      <c r="E1351" s="567"/>
      <c r="F1351" s="567"/>
      <c r="G1351" s="567"/>
      <c r="H1351" s="567"/>
    </row>
    <row r="1352" spans="1:8" s="568" customFormat="1">
      <c r="A1352" s="567"/>
      <c r="B1352" s="567"/>
      <c r="C1352" s="567"/>
      <c r="D1352" s="567"/>
      <c r="E1352" s="567"/>
      <c r="F1352" s="567"/>
      <c r="G1352" s="567"/>
      <c r="H1352" s="567"/>
    </row>
    <row r="1353" spans="1:8" s="568" customFormat="1">
      <c r="A1353" s="567"/>
      <c r="B1353" s="567"/>
      <c r="C1353" s="567"/>
      <c r="D1353" s="567"/>
      <c r="E1353" s="567"/>
      <c r="F1353" s="567"/>
      <c r="G1353" s="567"/>
      <c r="H1353" s="567"/>
    </row>
    <row r="1354" spans="1:8" s="568" customFormat="1">
      <c r="A1354" s="567"/>
      <c r="B1354" s="567"/>
      <c r="C1354" s="567"/>
      <c r="D1354" s="567"/>
      <c r="E1354" s="567"/>
      <c r="F1354" s="567"/>
      <c r="G1354" s="567"/>
      <c r="H1354" s="567"/>
    </row>
    <row r="1355" spans="1:8" s="568" customFormat="1">
      <c r="A1355" s="567"/>
      <c r="B1355" s="567"/>
      <c r="C1355" s="567"/>
      <c r="D1355" s="567"/>
      <c r="E1355" s="567"/>
      <c r="F1355" s="567"/>
      <c r="G1355" s="567"/>
      <c r="H1355" s="567"/>
    </row>
    <row r="1356" spans="1:8" s="568" customFormat="1">
      <c r="A1356" s="567"/>
      <c r="B1356" s="567"/>
      <c r="C1356" s="567"/>
      <c r="D1356" s="567"/>
      <c r="E1356" s="567"/>
      <c r="F1356" s="567"/>
      <c r="G1356" s="567"/>
      <c r="H1356" s="567"/>
    </row>
    <row r="1357" spans="1:8" s="568" customFormat="1">
      <c r="A1357" s="567"/>
      <c r="B1357" s="567"/>
      <c r="C1357" s="567"/>
      <c r="D1357" s="567"/>
      <c r="E1357" s="567"/>
      <c r="F1357" s="567"/>
      <c r="G1357" s="567"/>
      <c r="H1357" s="567"/>
    </row>
    <row r="1358" spans="1:8" s="568" customFormat="1">
      <c r="A1358" s="567"/>
      <c r="B1358" s="567"/>
      <c r="C1358" s="567"/>
      <c r="D1358" s="567"/>
      <c r="E1358" s="567"/>
      <c r="F1358" s="567"/>
      <c r="G1358" s="567"/>
      <c r="H1358" s="567"/>
    </row>
    <row r="1359" spans="1:8" s="568" customFormat="1">
      <c r="A1359" s="567"/>
      <c r="B1359" s="567"/>
      <c r="C1359" s="567"/>
      <c r="D1359" s="567"/>
      <c r="E1359" s="567"/>
      <c r="F1359" s="567"/>
      <c r="G1359" s="567"/>
      <c r="H1359" s="567"/>
    </row>
    <row r="1360" spans="1:8" s="568" customFormat="1">
      <c r="A1360" s="567"/>
      <c r="B1360" s="567"/>
      <c r="C1360" s="567"/>
      <c r="D1360" s="567"/>
      <c r="E1360" s="567"/>
      <c r="F1360" s="567"/>
      <c r="G1360" s="567"/>
      <c r="H1360" s="567"/>
    </row>
    <row r="1361" spans="1:8" s="568" customFormat="1">
      <c r="A1361" s="567"/>
      <c r="B1361" s="567"/>
      <c r="C1361" s="567"/>
      <c r="D1361" s="567"/>
      <c r="E1361" s="567"/>
      <c r="F1361" s="567"/>
      <c r="G1361" s="567"/>
      <c r="H1361" s="567"/>
    </row>
    <row r="1362" spans="1:8" s="568" customFormat="1">
      <c r="A1362" s="567"/>
      <c r="B1362" s="567"/>
      <c r="C1362" s="567"/>
      <c r="D1362" s="567"/>
      <c r="E1362" s="567"/>
      <c r="F1362" s="567"/>
      <c r="G1362" s="567"/>
      <c r="H1362" s="567"/>
    </row>
    <row r="1363" spans="1:8" s="568" customFormat="1">
      <c r="A1363" s="567"/>
      <c r="B1363" s="567"/>
      <c r="C1363" s="567"/>
      <c r="D1363" s="567"/>
      <c r="E1363" s="567"/>
      <c r="F1363" s="567"/>
      <c r="G1363" s="567"/>
      <c r="H1363" s="567"/>
    </row>
    <row r="1364" spans="1:8" s="568" customFormat="1">
      <c r="A1364" s="567"/>
      <c r="B1364" s="567"/>
      <c r="C1364" s="567"/>
      <c r="D1364" s="567"/>
      <c r="E1364" s="567"/>
      <c r="F1364" s="567"/>
      <c r="G1364" s="567"/>
      <c r="H1364" s="567"/>
    </row>
    <row r="1365" spans="1:8" s="568" customFormat="1">
      <c r="A1365" s="567"/>
      <c r="B1365" s="567"/>
      <c r="C1365" s="567"/>
      <c r="D1365" s="567"/>
      <c r="E1365" s="567"/>
      <c r="F1365" s="567"/>
      <c r="G1365" s="567"/>
      <c r="H1365" s="567"/>
    </row>
    <row r="1366" spans="1:8" s="568" customFormat="1">
      <c r="A1366" s="567"/>
      <c r="B1366" s="567"/>
      <c r="C1366" s="567"/>
      <c r="D1366" s="567"/>
      <c r="E1366" s="567"/>
      <c r="F1366" s="567"/>
      <c r="G1366" s="567"/>
      <c r="H1366" s="567"/>
    </row>
    <row r="1367" spans="1:8" s="568" customFormat="1">
      <c r="A1367" s="567"/>
      <c r="B1367" s="567"/>
      <c r="C1367" s="567"/>
      <c r="D1367" s="567"/>
      <c r="E1367" s="567"/>
      <c r="F1367" s="567"/>
      <c r="G1367" s="567"/>
      <c r="H1367" s="567"/>
    </row>
    <row r="1368" spans="1:8" s="568" customFormat="1">
      <c r="A1368" s="567"/>
      <c r="B1368" s="567"/>
      <c r="C1368" s="567"/>
      <c r="D1368" s="567"/>
      <c r="E1368" s="567"/>
      <c r="F1368" s="567"/>
      <c r="G1368" s="567"/>
      <c r="H1368" s="567"/>
    </row>
    <row r="1369" spans="1:8" s="568" customFormat="1">
      <c r="A1369" s="567"/>
      <c r="B1369" s="567"/>
      <c r="C1369" s="567"/>
      <c r="D1369" s="567"/>
      <c r="E1369" s="567"/>
      <c r="F1369" s="567"/>
      <c r="G1369" s="567"/>
      <c r="H1369" s="567"/>
    </row>
    <row r="1370" spans="1:8" s="568" customFormat="1">
      <c r="A1370" s="567"/>
      <c r="B1370" s="567"/>
      <c r="C1370" s="567"/>
      <c r="D1370" s="567"/>
      <c r="E1370" s="567"/>
      <c r="F1370" s="567"/>
      <c r="G1370" s="567"/>
      <c r="H1370" s="567"/>
    </row>
    <row r="1371" spans="1:8" s="568" customFormat="1">
      <c r="A1371" s="567"/>
      <c r="B1371" s="567"/>
      <c r="C1371" s="567"/>
      <c r="D1371" s="567"/>
      <c r="E1371" s="567"/>
      <c r="F1371" s="567"/>
      <c r="G1371" s="567"/>
      <c r="H1371" s="567"/>
    </row>
    <row r="1372" spans="1:8" s="568" customFormat="1">
      <c r="A1372" s="567"/>
      <c r="B1372" s="567"/>
      <c r="C1372" s="567"/>
      <c r="D1372" s="567"/>
      <c r="E1372" s="567"/>
      <c r="F1372" s="567"/>
      <c r="G1372" s="567"/>
      <c r="H1372" s="567"/>
    </row>
    <row r="1373" spans="1:8" s="568" customFormat="1">
      <c r="A1373" s="567"/>
      <c r="B1373" s="567"/>
      <c r="C1373" s="567"/>
      <c r="D1373" s="567"/>
      <c r="E1373" s="567"/>
      <c r="F1373" s="567"/>
      <c r="G1373" s="567"/>
      <c r="H1373" s="567"/>
    </row>
    <row r="1374" spans="1:8" s="568" customFormat="1">
      <c r="A1374" s="567"/>
      <c r="B1374" s="567"/>
      <c r="C1374" s="567"/>
      <c r="D1374" s="567"/>
      <c r="E1374" s="567"/>
      <c r="F1374" s="567"/>
      <c r="G1374" s="567"/>
      <c r="H1374" s="567"/>
    </row>
    <row r="1375" spans="1:8" s="568" customFormat="1">
      <c r="A1375" s="567"/>
      <c r="B1375" s="567"/>
      <c r="C1375" s="567"/>
      <c r="D1375" s="567"/>
      <c r="E1375" s="567"/>
      <c r="F1375" s="567"/>
      <c r="G1375" s="567"/>
      <c r="H1375" s="567"/>
    </row>
    <row r="1376" spans="1:8" s="568" customFormat="1">
      <c r="A1376" s="567"/>
      <c r="B1376" s="567"/>
      <c r="C1376" s="567"/>
      <c r="D1376" s="567"/>
      <c r="E1376" s="567"/>
      <c r="F1376" s="567"/>
      <c r="G1376" s="567"/>
      <c r="H1376" s="567"/>
    </row>
    <row r="1377" spans="1:8" s="568" customFormat="1">
      <c r="A1377" s="567"/>
      <c r="B1377" s="567"/>
      <c r="C1377" s="567"/>
      <c r="D1377" s="567"/>
      <c r="E1377" s="567"/>
      <c r="F1377" s="567"/>
      <c r="G1377" s="567"/>
      <c r="H1377" s="567"/>
    </row>
    <row r="1378" spans="1:8" s="568" customFormat="1">
      <c r="A1378" s="567"/>
      <c r="B1378" s="567"/>
      <c r="C1378" s="567"/>
      <c r="D1378" s="567"/>
      <c r="E1378" s="567"/>
      <c r="F1378" s="567"/>
      <c r="G1378" s="567"/>
      <c r="H1378" s="567"/>
    </row>
    <row r="1379" spans="1:8" s="568" customFormat="1">
      <c r="A1379" s="567"/>
      <c r="B1379" s="567"/>
      <c r="C1379" s="567"/>
      <c r="D1379" s="567"/>
      <c r="E1379" s="567"/>
      <c r="F1379" s="567"/>
      <c r="G1379" s="567"/>
      <c r="H1379" s="567"/>
    </row>
    <row r="1380" spans="1:8" s="568" customFormat="1">
      <c r="A1380" s="567"/>
      <c r="B1380" s="567"/>
      <c r="C1380" s="567"/>
      <c r="D1380" s="567"/>
      <c r="E1380" s="567"/>
      <c r="F1380" s="567"/>
      <c r="G1380" s="567"/>
      <c r="H1380" s="567"/>
    </row>
    <row r="1381" spans="1:8" s="568" customFormat="1">
      <c r="A1381" s="567"/>
      <c r="B1381" s="567"/>
      <c r="C1381" s="567"/>
      <c r="D1381" s="567"/>
      <c r="E1381" s="567"/>
      <c r="F1381" s="567"/>
      <c r="G1381" s="567"/>
      <c r="H1381" s="567"/>
    </row>
    <row r="1382" spans="1:8" s="568" customFormat="1">
      <c r="A1382" s="567"/>
      <c r="B1382" s="567"/>
      <c r="C1382" s="567"/>
      <c r="D1382" s="567"/>
      <c r="E1382" s="567"/>
      <c r="F1382" s="567"/>
      <c r="G1382" s="567"/>
      <c r="H1382" s="567"/>
    </row>
    <row r="1383" spans="1:8" s="568" customFormat="1">
      <c r="A1383" s="567"/>
      <c r="B1383" s="567"/>
      <c r="C1383" s="567"/>
      <c r="D1383" s="567"/>
      <c r="E1383" s="567"/>
      <c r="F1383" s="567"/>
      <c r="G1383" s="567"/>
      <c r="H1383" s="567"/>
    </row>
    <row r="1384" spans="1:8" s="568" customFormat="1">
      <c r="A1384" s="567"/>
      <c r="B1384" s="567"/>
      <c r="C1384" s="567"/>
      <c r="D1384" s="567"/>
      <c r="E1384" s="567"/>
      <c r="F1384" s="567"/>
      <c r="G1384" s="567"/>
      <c r="H1384" s="567"/>
    </row>
    <row r="1385" spans="1:8" s="568" customFormat="1">
      <c r="A1385" s="567"/>
      <c r="B1385" s="567"/>
      <c r="C1385" s="567"/>
      <c r="D1385" s="567"/>
      <c r="E1385" s="567"/>
      <c r="F1385" s="567"/>
      <c r="G1385" s="567"/>
      <c r="H1385" s="567"/>
    </row>
    <row r="1386" spans="1:8" s="568" customFormat="1">
      <c r="A1386" s="567"/>
      <c r="B1386" s="567"/>
      <c r="C1386" s="567"/>
      <c r="D1386" s="567"/>
      <c r="E1386" s="567"/>
      <c r="F1386" s="567"/>
      <c r="G1386" s="567"/>
      <c r="H1386" s="567"/>
    </row>
    <row r="1387" spans="1:8" s="568" customFormat="1">
      <c r="A1387" s="567"/>
      <c r="B1387" s="567"/>
      <c r="C1387" s="567"/>
      <c r="D1387" s="567"/>
      <c r="E1387" s="567"/>
      <c r="F1387" s="567"/>
      <c r="G1387" s="567"/>
      <c r="H1387" s="567"/>
    </row>
    <row r="1388" spans="1:8" s="568" customFormat="1">
      <c r="A1388" s="567"/>
      <c r="B1388" s="567"/>
      <c r="C1388" s="567"/>
      <c r="D1388" s="567"/>
      <c r="E1388" s="567"/>
      <c r="F1388" s="567"/>
      <c r="G1388" s="567"/>
      <c r="H1388" s="567"/>
    </row>
    <row r="1389" spans="1:8" s="568" customFormat="1">
      <c r="A1389" s="567"/>
      <c r="B1389" s="567"/>
      <c r="C1389" s="567"/>
      <c r="D1389" s="567"/>
      <c r="E1389" s="567"/>
      <c r="F1389" s="567"/>
      <c r="G1389" s="567"/>
      <c r="H1389" s="567"/>
    </row>
    <row r="1390" spans="1:8" s="568" customFormat="1">
      <c r="A1390" s="567"/>
      <c r="B1390" s="567"/>
      <c r="C1390" s="567"/>
      <c r="D1390" s="567"/>
      <c r="E1390" s="567"/>
      <c r="F1390" s="567"/>
      <c r="G1390" s="567"/>
      <c r="H1390" s="567"/>
    </row>
    <row r="1391" spans="1:8" s="568" customFormat="1">
      <c r="A1391" s="567"/>
      <c r="B1391" s="567"/>
      <c r="C1391" s="567"/>
      <c r="D1391" s="567"/>
      <c r="E1391" s="567"/>
      <c r="F1391" s="567"/>
      <c r="G1391" s="567"/>
      <c r="H1391" s="567"/>
    </row>
    <row r="1392" spans="1:8" s="568" customFormat="1">
      <c r="A1392" s="567"/>
      <c r="B1392" s="567"/>
      <c r="C1392" s="567"/>
      <c r="D1392" s="567"/>
      <c r="E1392" s="567"/>
      <c r="F1392" s="567"/>
      <c r="G1392" s="567"/>
      <c r="H1392" s="567"/>
    </row>
    <row r="1393" spans="1:8" s="568" customFormat="1">
      <c r="A1393" s="567"/>
      <c r="B1393" s="567"/>
      <c r="C1393" s="567"/>
      <c r="D1393" s="567"/>
      <c r="E1393" s="567"/>
      <c r="F1393" s="567"/>
      <c r="G1393" s="567"/>
      <c r="H1393" s="567"/>
    </row>
    <row r="1394" spans="1:8" s="568" customFormat="1">
      <c r="A1394" s="567"/>
      <c r="B1394" s="567"/>
      <c r="C1394" s="567"/>
      <c r="D1394" s="567"/>
      <c r="E1394" s="567"/>
      <c r="F1394" s="567"/>
      <c r="G1394" s="567"/>
      <c r="H1394" s="567"/>
    </row>
    <row r="1395" spans="1:8" s="568" customFormat="1">
      <c r="A1395" s="567"/>
      <c r="B1395" s="567"/>
      <c r="C1395" s="567"/>
      <c r="D1395" s="567"/>
      <c r="E1395" s="567"/>
      <c r="F1395" s="567"/>
      <c r="G1395" s="567"/>
      <c r="H1395" s="567"/>
    </row>
    <row r="1396" spans="1:8" s="568" customFormat="1">
      <c r="A1396" s="567"/>
      <c r="B1396" s="567"/>
      <c r="C1396" s="567"/>
      <c r="D1396" s="567"/>
      <c r="E1396" s="567"/>
      <c r="F1396" s="567"/>
      <c r="G1396" s="567"/>
      <c r="H1396" s="567"/>
    </row>
    <row r="1397" spans="1:8" s="568" customFormat="1">
      <c r="A1397" s="567"/>
      <c r="B1397" s="567"/>
      <c r="C1397" s="567"/>
      <c r="D1397" s="567"/>
      <c r="E1397" s="567"/>
      <c r="F1397" s="567"/>
      <c r="G1397" s="567"/>
      <c r="H1397" s="567"/>
    </row>
    <row r="1398" spans="1:8" s="568" customFormat="1">
      <c r="A1398" s="567"/>
      <c r="B1398" s="567"/>
      <c r="C1398" s="567"/>
      <c r="D1398" s="567"/>
      <c r="E1398" s="567"/>
      <c r="F1398" s="567"/>
      <c r="G1398" s="567"/>
      <c r="H1398" s="567"/>
    </row>
    <row r="1399" spans="1:8" s="568" customFormat="1">
      <c r="A1399" s="567"/>
      <c r="B1399" s="567"/>
      <c r="C1399" s="567"/>
      <c r="D1399" s="567"/>
      <c r="E1399" s="567"/>
      <c r="F1399" s="567"/>
      <c r="G1399" s="567"/>
      <c r="H1399" s="567"/>
    </row>
    <row r="1400" spans="1:8" s="568" customFormat="1">
      <c r="A1400" s="567"/>
      <c r="B1400" s="567"/>
      <c r="C1400" s="567"/>
      <c r="D1400" s="567"/>
      <c r="E1400" s="567"/>
      <c r="F1400" s="567"/>
      <c r="G1400" s="567"/>
      <c r="H1400" s="567"/>
    </row>
    <row r="1401" spans="1:8" s="568" customFormat="1">
      <c r="A1401" s="567"/>
      <c r="B1401" s="567"/>
      <c r="C1401" s="567"/>
      <c r="D1401" s="567"/>
      <c r="E1401" s="567"/>
      <c r="F1401" s="567"/>
      <c r="G1401" s="567"/>
      <c r="H1401" s="567"/>
    </row>
    <row r="1402" spans="1:8" s="568" customFormat="1">
      <c r="A1402" s="567"/>
      <c r="B1402" s="567"/>
      <c r="C1402" s="567"/>
      <c r="D1402" s="567"/>
      <c r="E1402" s="567"/>
      <c r="F1402" s="567"/>
      <c r="G1402" s="567"/>
      <c r="H1402" s="567"/>
    </row>
    <row r="1403" spans="1:8" s="568" customFormat="1">
      <c r="A1403" s="567"/>
      <c r="B1403" s="567"/>
      <c r="C1403" s="567"/>
      <c r="D1403" s="567"/>
      <c r="E1403" s="567"/>
      <c r="F1403" s="567"/>
      <c r="G1403" s="567"/>
      <c r="H1403" s="567"/>
    </row>
    <row r="1404" spans="1:8" s="568" customFormat="1">
      <c r="A1404" s="567"/>
      <c r="B1404" s="567"/>
      <c r="C1404" s="567"/>
      <c r="D1404" s="567"/>
      <c r="E1404" s="567"/>
      <c r="F1404" s="567"/>
      <c r="G1404" s="567"/>
      <c r="H1404" s="567"/>
    </row>
    <row r="1405" spans="1:8" s="568" customFormat="1">
      <c r="A1405" s="567"/>
      <c r="B1405" s="567"/>
      <c r="C1405" s="567"/>
      <c r="D1405" s="567"/>
      <c r="E1405" s="567"/>
      <c r="F1405" s="567"/>
      <c r="G1405" s="567"/>
      <c r="H1405" s="567"/>
    </row>
    <row r="1406" spans="1:8" s="568" customFormat="1">
      <c r="A1406" s="567"/>
      <c r="B1406" s="567"/>
      <c r="C1406" s="567"/>
      <c r="D1406" s="567"/>
      <c r="E1406" s="567"/>
      <c r="F1406" s="567"/>
      <c r="G1406" s="567"/>
      <c r="H1406" s="567"/>
    </row>
    <row r="1407" spans="1:8" s="568" customFormat="1">
      <c r="A1407" s="567"/>
      <c r="B1407" s="567"/>
      <c r="C1407" s="567"/>
      <c r="D1407" s="567"/>
      <c r="E1407" s="567"/>
      <c r="F1407" s="567"/>
      <c r="G1407" s="567"/>
      <c r="H1407" s="567"/>
    </row>
    <row r="1408" spans="1:8" s="568" customFormat="1">
      <c r="A1408" s="567"/>
      <c r="B1408" s="567"/>
      <c r="C1408" s="567"/>
      <c r="D1408" s="567"/>
      <c r="E1408" s="567"/>
      <c r="F1408" s="567"/>
      <c r="G1408" s="567"/>
      <c r="H1408" s="567"/>
    </row>
    <row r="1409" spans="1:8" s="568" customFormat="1">
      <c r="A1409" s="567"/>
      <c r="B1409" s="567"/>
      <c r="C1409" s="567"/>
      <c r="D1409" s="567"/>
      <c r="E1409" s="567"/>
      <c r="F1409" s="567"/>
      <c r="G1409" s="567"/>
      <c r="H1409" s="567"/>
    </row>
    <row r="1410" spans="1:8" s="568" customFormat="1">
      <c r="A1410" s="567"/>
      <c r="B1410" s="567"/>
      <c r="C1410" s="567"/>
      <c r="D1410" s="567"/>
      <c r="E1410" s="567"/>
      <c r="F1410" s="567"/>
      <c r="G1410" s="567"/>
      <c r="H1410" s="567"/>
    </row>
    <row r="1411" spans="1:8" s="568" customFormat="1">
      <c r="A1411" s="567"/>
      <c r="B1411" s="567"/>
      <c r="C1411" s="567"/>
      <c r="D1411" s="567"/>
      <c r="E1411" s="567"/>
      <c r="F1411" s="567"/>
      <c r="G1411" s="567"/>
      <c r="H1411" s="567"/>
    </row>
    <row r="1412" spans="1:8" s="568" customFormat="1">
      <c r="A1412" s="567"/>
      <c r="B1412" s="567"/>
      <c r="C1412" s="567"/>
      <c r="D1412" s="567"/>
      <c r="E1412" s="567"/>
      <c r="F1412" s="567"/>
      <c r="G1412" s="567"/>
      <c r="H1412" s="567"/>
    </row>
    <row r="1413" spans="1:8" s="568" customFormat="1">
      <c r="A1413" s="567"/>
      <c r="B1413" s="567"/>
      <c r="C1413" s="567"/>
      <c r="D1413" s="567"/>
      <c r="E1413" s="567"/>
      <c r="F1413" s="567"/>
      <c r="G1413" s="567"/>
      <c r="H1413" s="567"/>
    </row>
    <row r="1414" spans="1:8" s="568" customFormat="1">
      <c r="A1414" s="567"/>
      <c r="B1414" s="567"/>
      <c r="C1414" s="567"/>
      <c r="D1414" s="567"/>
      <c r="E1414" s="567"/>
      <c r="F1414" s="567"/>
      <c r="G1414" s="567"/>
      <c r="H1414" s="567"/>
    </row>
    <row r="1415" spans="1:8" s="568" customFormat="1">
      <c r="A1415" s="567"/>
      <c r="B1415" s="567"/>
      <c r="C1415" s="567"/>
      <c r="D1415" s="567"/>
      <c r="E1415" s="567"/>
      <c r="F1415" s="567"/>
      <c r="G1415" s="567"/>
      <c r="H1415" s="567"/>
    </row>
    <row r="1416" spans="1:8" s="568" customFormat="1">
      <c r="A1416" s="567"/>
      <c r="B1416" s="567"/>
      <c r="C1416" s="567"/>
      <c r="D1416" s="567"/>
      <c r="E1416" s="567"/>
      <c r="F1416" s="567"/>
      <c r="G1416" s="567"/>
      <c r="H1416" s="567"/>
    </row>
    <row r="1417" spans="1:8" s="568" customFormat="1">
      <c r="A1417" s="567"/>
      <c r="B1417" s="567"/>
      <c r="C1417" s="567"/>
      <c r="D1417" s="567"/>
      <c r="E1417" s="567"/>
      <c r="F1417" s="567"/>
      <c r="G1417" s="567"/>
      <c r="H1417" s="567"/>
    </row>
    <row r="1418" spans="1:8" s="568" customFormat="1">
      <c r="A1418" s="567"/>
      <c r="B1418" s="567"/>
      <c r="C1418" s="567"/>
      <c r="D1418" s="567"/>
      <c r="E1418" s="567"/>
      <c r="F1418" s="567"/>
      <c r="G1418" s="567"/>
      <c r="H1418" s="567"/>
    </row>
    <row r="1419" spans="1:8" s="568" customFormat="1">
      <c r="A1419" s="567"/>
      <c r="B1419" s="567"/>
      <c r="C1419" s="567"/>
      <c r="D1419" s="567"/>
      <c r="E1419" s="567"/>
      <c r="F1419" s="567"/>
      <c r="G1419" s="567"/>
      <c r="H1419" s="567"/>
    </row>
    <row r="1420" spans="1:8" s="568" customFormat="1">
      <c r="A1420" s="567"/>
      <c r="B1420" s="567"/>
      <c r="C1420" s="567"/>
      <c r="D1420" s="567"/>
      <c r="E1420" s="567"/>
      <c r="F1420" s="567"/>
      <c r="G1420" s="567"/>
      <c r="H1420" s="567"/>
    </row>
    <row r="1421" spans="1:8" s="568" customFormat="1">
      <c r="A1421" s="567"/>
      <c r="B1421" s="567"/>
      <c r="C1421" s="567"/>
      <c r="D1421" s="567"/>
      <c r="E1421" s="567"/>
      <c r="F1421" s="567"/>
      <c r="G1421" s="567"/>
      <c r="H1421" s="567"/>
    </row>
    <row r="1422" spans="1:8" s="568" customFormat="1">
      <c r="A1422" s="567"/>
      <c r="B1422" s="567"/>
      <c r="C1422" s="567"/>
      <c r="D1422" s="567"/>
      <c r="E1422" s="567"/>
      <c r="F1422" s="567"/>
      <c r="G1422" s="567"/>
      <c r="H1422" s="567"/>
    </row>
    <row r="1423" spans="1:8" s="568" customFormat="1">
      <c r="A1423" s="567"/>
      <c r="B1423" s="567"/>
      <c r="C1423" s="567"/>
      <c r="D1423" s="567"/>
      <c r="E1423" s="567"/>
      <c r="F1423" s="567"/>
      <c r="G1423" s="567"/>
      <c r="H1423" s="567"/>
    </row>
    <row r="1424" spans="1:8" s="568" customFormat="1">
      <c r="A1424" s="567"/>
      <c r="B1424" s="567"/>
      <c r="C1424" s="567"/>
      <c r="D1424" s="567"/>
      <c r="E1424" s="567"/>
      <c r="F1424" s="567"/>
      <c r="G1424" s="567"/>
      <c r="H1424" s="567"/>
    </row>
    <row r="1425" spans="1:8" s="568" customFormat="1">
      <c r="A1425" s="567"/>
      <c r="B1425" s="567"/>
      <c r="C1425" s="567"/>
      <c r="D1425" s="567"/>
      <c r="E1425" s="567"/>
      <c r="F1425" s="567"/>
      <c r="G1425" s="567"/>
      <c r="H1425" s="567"/>
    </row>
    <row r="1426" spans="1:8" s="568" customFormat="1">
      <c r="A1426" s="567"/>
      <c r="B1426" s="567"/>
      <c r="C1426" s="567"/>
      <c r="D1426" s="567"/>
      <c r="E1426" s="567"/>
      <c r="F1426" s="567"/>
      <c r="G1426" s="567"/>
      <c r="H1426" s="567"/>
    </row>
    <row r="1427" spans="1:8" s="568" customFormat="1">
      <c r="A1427" s="567"/>
      <c r="B1427" s="567"/>
      <c r="C1427" s="567"/>
      <c r="D1427" s="567"/>
      <c r="E1427" s="567"/>
      <c r="F1427" s="567"/>
      <c r="G1427" s="567"/>
      <c r="H1427" s="567"/>
    </row>
    <row r="1428" spans="1:8" s="568" customFormat="1">
      <c r="A1428" s="567"/>
      <c r="B1428" s="567"/>
      <c r="C1428" s="567"/>
      <c r="D1428" s="567"/>
      <c r="E1428" s="567"/>
      <c r="F1428" s="567"/>
      <c r="G1428" s="567"/>
      <c r="H1428" s="567"/>
    </row>
    <row r="1429" spans="1:8" s="568" customFormat="1">
      <c r="A1429" s="567"/>
      <c r="B1429" s="567"/>
      <c r="C1429" s="567"/>
      <c r="D1429" s="567"/>
      <c r="E1429" s="567"/>
      <c r="F1429" s="567"/>
      <c r="G1429" s="567"/>
      <c r="H1429" s="567"/>
    </row>
    <row r="1430" spans="1:8" s="568" customFormat="1">
      <c r="A1430" s="567"/>
      <c r="B1430" s="567"/>
      <c r="C1430" s="567"/>
      <c r="D1430" s="567"/>
      <c r="E1430" s="567"/>
      <c r="F1430" s="567"/>
      <c r="G1430" s="567"/>
      <c r="H1430" s="567"/>
    </row>
    <row r="1431" spans="1:8" s="568" customFormat="1">
      <c r="A1431" s="567"/>
      <c r="B1431" s="567"/>
      <c r="C1431" s="567"/>
      <c r="D1431" s="567"/>
      <c r="E1431" s="567"/>
      <c r="F1431" s="567"/>
      <c r="G1431" s="567"/>
      <c r="H1431" s="567"/>
    </row>
    <row r="1432" spans="1:8" s="568" customFormat="1">
      <c r="A1432" s="567"/>
      <c r="B1432" s="567"/>
      <c r="C1432" s="567"/>
      <c r="D1432" s="567"/>
      <c r="E1432" s="567"/>
      <c r="F1432" s="567"/>
      <c r="G1432" s="567"/>
      <c r="H1432" s="567"/>
    </row>
    <row r="1433" spans="1:8" s="568" customFormat="1">
      <c r="A1433" s="567"/>
      <c r="B1433" s="567"/>
      <c r="C1433" s="567"/>
      <c r="D1433" s="567"/>
      <c r="E1433" s="567"/>
      <c r="F1433" s="567"/>
      <c r="G1433" s="567"/>
      <c r="H1433" s="567"/>
    </row>
    <row r="1434" spans="1:8" s="568" customFormat="1">
      <c r="A1434" s="567"/>
      <c r="B1434" s="567"/>
      <c r="C1434" s="567"/>
      <c r="D1434" s="567"/>
      <c r="E1434" s="567"/>
      <c r="F1434" s="567"/>
      <c r="G1434" s="567"/>
      <c r="H1434" s="567"/>
    </row>
    <row r="1435" spans="1:8" s="568" customFormat="1">
      <c r="A1435" s="567"/>
      <c r="B1435" s="567"/>
      <c r="C1435" s="567"/>
      <c r="D1435" s="567"/>
      <c r="E1435" s="567"/>
      <c r="F1435" s="567"/>
      <c r="G1435" s="567"/>
      <c r="H1435" s="567"/>
    </row>
    <row r="1436" spans="1:8" s="568" customFormat="1">
      <c r="A1436" s="567"/>
      <c r="B1436" s="567"/>
      <c r="C1436" s="567"/>
      <c r="D1436" s="567"/>
      <c r="E1436" s="567"/>
      <c r="F1436" s="567"/>
      <c r="G1436" s="567"/>
      <c r="H1436" s="567"/>
    </row>
    <row r="1437" spans="1:8" s="568" customFormat="1">
      <c r="A1437" s="567"/>
      <c r="B1437" s="567"/>
      <c r="C1437" s="567"/>
      <c r="D1437" s="567"/>
      <c r="E1437" s="567"/>
      <c r="F1437" s="567"/>
      <c r="G1437" s="567"/>
      <c r="H1437" s="567"/>
    </row>
    <row r="1438" spans="1:8" s="568" customFormat="1">
      <c r="A1438" s="567"/>
      <c r="B1438" s="567"/>
      <c r="C1438" s="567"/>
      <c r="D1438" s="567"/>
      <c r="E1438" s="567"/>
      <c r="F1438" s="567"/>
      <c r="G1438" s="567"/>
      <c r="H1438" s="567"/>
    </row>
    <row r="1439" spans="1:8" s="568" customFormat="1">
      <c r="A1439" s="567"/>
      <c r="B1439" s="567"/>
      <c r="C1439" s="567"/>
      <c r="D1439" s="567"/>
      <c r="E1439" s="567"/>
      <c r="F1439" s="567"/>
      <c r="G1439" s="567"/>
      <c r="H1439" s="567"/>
    </row>
    <row r="1440" spans="1:8" s="568" customFormat="1">
      <c r="A1440" s="567"/>
      <c r="B1440" s="567"/>
      <c r="C1440" s="567"/>
      <c r="D1440" s="567"/>
      <c r="E1440" s="567"/>
      <c r="F1440" s="567"/>
      <c r="G1440" s="567"/>
      <c r="H1440" s="567"/>
    </row>
    <row r="1441" spans="1:8" s="568" customFormat="1">
      <c r="A1441" s="567"/>
      <c r="B1441" s="567"/>
      <c r="C1441" s="567"/>
      <c r="D1441" s="567"/>
      <c r="E1441" s="567"/>
      <c r="F1441" s="567"/>
      <c r="G1441" s="567"/>
      <c r="H1441" s="567"/>
    </row>
    <row r="1442" spans="1:8" s="568" customFormat="1">
      <c r="A1442" s="567"/>
      <c r="B1442" s="567"/>
      <c r="C1442" s="567"/>
      <c r="D1442" s="567"/>
      <c r="E1442" s="567"/>
      <c r="F1442" s="567"/>
      <c r="G1442" s="567"/>
      <c r="H1442" s="567"/>
    </row>
    <row r="1443" spans="1:8" s="568" customFormat="1">
      <c r="A1443" s="567"/>
      <c r="B1443" s="567"/>
      <c r="C1443" s="567"/>
      <c r="D1443" s="567"/>
      <c r="E1443" s="567"/>
      <c r="F1443" s="567"/>
      <c r="G1443" s="567"/>
      <c r="H1443" s="567"/>
    </row>
    <row r="1444" spans="1:8" s="568" customFormat="1">
      <c r="A1444" s="567"/>
      <c r="B1444" s="567"/>
      <c r="C1444" s="567"/>
      <c r="D1444" s="567"/>
      <c r="E1444" s="567"/>
      <c r="F1444" s="567"/>
      <c r="G1444" s="567"/>
      <c r="H1444" s="567"/>
    </row>
    <row r="1445" spans="1:8" s="568" customFormat="1">
      <c r="A1445" s="567"/>
      <c r="B1445" s="567"/>
      <c r="C1445" s="567"/>
      <c r="D1445" s="567"/>
      <c r="E1445" s="567"/>
      <c r="F1445" s="567"/>
      <c r="G1445" s="567"/>
      <c r="H1445" s="567"/>
    </row>
    <row r="1446" spans="1:8" s="568" customFormat="1">
      <c r="A1446" s="567"/>
      <c r="B1446" s="567"/>
      <c r="C1446" s="567"/>
      <c r="D1446" s="567"/>
      <c r="E1446" s="567"/>
      <c r="F1446" s="567"/>
      <c r="G1446" s="567"/>
      <c r="H1446" s="567"/>
    </row>
    <row r="1447" spans="1:8" s="568" customFormat="1">
      <c r="A1447" s="567"/>
      <c r="B1447" s="567"/>
      <c r="C1447" s="567"/>
      <c r="D1447" s="567"/>
      <c r="E1447" s="567"/>
      <c r="F1447" s="567"/>
      <c r="G1447" s="567"/>
      <c r="H1447" s="567"/>
    </row>
    <row r="1448" spans="1:8" s="568" customFormat="1">
      <c r="A1448" s="567"/>
      <c r="B1448" s="567"/>
      <c r="C1448" s="567"/>
      <c r="D1448" s="567"/>
      <c r="E1448" s="567"/>
      <c r="F1448" s="567"/>
      <c r="G1448" s="567"/>
      <c r="H1448" s="567"/>
    </row>
    <row r="1449" spans="1:8" s="568" customFormat="1">
      <c r="A1449" s="567"/>
      <c r="B1449" s="567"/>
      <c r="C1449" s="567"/>
      <c r="D1449" s="567"/>
      <c r="E1449" s="567"/>
      <c r="F1449" s="567"/>
      <c r="G1449" s="567"/>
      <c r="H1449" s="567"/>
    </row>
    <row r="1450" spans="1:8" s="568" customFormat="1">
      <c r="A1450" s="567"/>
      <c r="B1450" s="567"/>
      <c r="C1450" s="567"/>
      <c r="D1450" s="567"/>
      <c r="E1450" s="567"/>
      <c r="F1450" s="567"/>
      <c r="G1450" s="567"/>
      <c r="H1450" s="567"/>
    </row>
    <row r="1451" spans="1:8" s="568" customFormat="1">
      <c r="A1451" s="567"/>
      <c r="B1451" s="567"/>
      <c r="C1451" s="567"/>
      <c r="D1451" s="567"/>
      <c r="E1451" s="567"/>
      <c r="F1451" s="567"/>
      <c r="G1451" s="567"/>
      <c r="H1451" s="567"/>
    </row>
    <row r="1452" spans="1:8" s="568" customFormat="1">
      <c r="A1452" s="567"/>
      <c r="B1452" s="567"/>
      <c r="C1452" s="567"/>
      <c r="D1452" s="567"/>
      <c r="E1452" s="567"/>
      <c r="F1452" s="567"/>
      <c r="G1452" s="567"/>
      <c r="H1452" s="567"/>
    </row>
    <row r="1453" spans="1:8" s="568" customFormat="1">
      <c r="A1453" s="567"/>
      <c r="B1453" s="567"/>
      <c r="C1453" s="567"/>
      <c r="D1453" s="567"/>
      <c r="E1453" s="567"/>
      <c r="F1453" s="567"/>
      <c r="G1453" s="567"/>
      <c r="H1453" s="567"/>
    </row>
    <row r="1454" spans="1:8" s="568" customFormat="1">
      <c r="A1454" s="567"/>
      <c r="B1454" s="567"/>
      <c r="C1454" s="567"/>
      <c r="D1454" s="567"/>
      <c r="E1454" s="567"/>
      <c r="F1454" s="567"/>
      <c r="G1454" s="567"/>
      <c r="H1454" s="567"/>
    </row>
    <row r="1455" spans="1:8" s="568" customFormat="1">
      <c r="A1455" s="567"/>
      <c r="B1455" s="567"/>
      <c r="C1455" s="567"/>
      <c r="D1455" s="567"/>
      <c r="E1455" s="567"/>
      <c r="F1455" s="567"/>
      <c r="G1455" s="567"/>
      <c r="H1455" s="567"/>
    </row>
    <row r="1456" spans="1:8" s="568" customFormat="1">
      <c r="A1456" s="567"/>
      <c r="B1456" s="567"/>
      <c r="C1456" s="567"/>
      <c r="D1456" s="567"/>
      <c r="E1456" s="567"/>
      <c r="F1456" s="567"/>
      <c r="G1456" s="567"/>
      <c r="H1456" s="567"/>
    </row>
    <row r="1457" spans="1:8" s="568" customFormat="1">
      <c r="A1457" s="567"/>
      <c r="B1457" s="567"/>
      <c r="C1457" s="567"/>
      <c r="D1457" s="567"/>
      <c r="E1457" s="567"/>
      <c r="F1457" s="567"/>
      <c r="G1457" s="567"/>
      <c r="H1457" s="567"/>
    </row>
    <row r="1458" spans="1:8" s="568" customFormat="1">
      <c r="A1458" s="567"/>
      <c r="B1458" s="567"/>
      <c r="C1458" s="567"/>
      <c r="D1458" s="567"/>
      <c r="E1458" s="567"/>
      <c r="F1458" s="567"/>
      <c r="G1458" s="567"/>
      <c r="H1458" s="567"/>
    </row>
    <row r="1459" spans="1:8" s="568" customFormat="1">
      <c r="A1459" s="567"/>
      <c r="B1459" s="567"/>
      <c r="C1459" s="567"/>
      <c r="D1459" s="567"/>
      <c r="E1459" s="567"/>
      <c r="F1459" s="567"/>
      <c r="G1459" s="567"/>
      <c r="H1459" s="567"/>
    </row>
    <row r="1460" spans="1:8" s="568" customFormat="1">
      <c r="A1460" s="567"/>
      <c r="B1460" s="567"/>
      <c r="C1460" s="567"/>
      <c r="D1460" s="567"/>
      <c r="E1460" s="567"/>
      <c r="F1460" s="567"/>
      <c r="G1460" s="567"/>
      <c r="H1460" s="567"/>
    </row>
    <row r="1461" spans="1:8" s="568" customFormat="1">
      <c r="A1461" s="567"/>
      <c r="B1461" s="567"/>
      <c r="C1461" s="567"/>
      <c r="D1461" s="567"/>
      <c r="E1461" s="567"/>
      <c r="F1461" s="567"/>
      <c r="G1461" s="567"/>
      <c r="H1461" s="567"/>
    </row>
    <row r="1462" spans="1:8" s="568" customFormat="1">
      <c r="A1462" s="567"/>
      <c r="B1462" s="567"/>
      <c r="C1462" s="567"/>
      <c r="D1462" s="567"/>
      <c r="E1462" s="567"/>
      <c r="F1462" s="567"/>
      <c r="G1462" s="567"/>
      <c r="H1462" s="567"/>
    </row>
    <row r="1463" spans="1:8" s="568" customFormat="1">
      <c r="A1463" s="567"/>
      <c r="B1463" s="567"/>
      <c r="C1463" s="567"/>
      <c r="D1463" s="567"/>
      <c r="E1463" s="567"/>
      <c r="F1463" s="567"/>
      <c r="G1463" s="567"/>
      <c r="H1463" s="567"/>
    </row>
    <row r="1464" spans="1:8" s="568" customFormat="1">
      <c r="A1464" s="567"/>
      <c r="B1464" s="567"/>
      <c r="C1464" s="567"/>
      <c r="D1464" s="567"/>
      <c r="E1464" s="567"/>
      <c r="F1464" s="567"/>
      <c r="G1464" s="567"/>
      <c r="H1464" s="567"/>
    </row>
    <row r="1465" spans="1:8" s="568" customFormat="1">
      <c r="A1465" s="567"/>
      <c r="B1465" s="567"/>
      <c r="C1465" s="567"/>
      <c r="D1465" s="567"/>
      <c r="E1465" s="567"/>
      <c r="F1465" s="567"/>
      <c r="G1465" s="567"/>
      <c r="H1465" s="567"/>
    </row>
    <row r="1466" spans="1:8" s="568" customFormat="1">
      <c r="A1466" s="567"/>
      <c r="B1466" s="567"/>
      <c r="C1466" s="567"/>
      <c r="D1466" s="567"/>
      <c r="E1466" s="567"/>
      <c r="F1466" s="567"/>
      <c r="G1466" s="567"/>
      <c r="H1466" s="567"/>
    </row>
    <row r="1467" spans="1:8" s="568" customFormat="1">
      <c r="A1467" s="567"/>
      <c r="B1467" s="567"/>
      <c r="C1467" s="567"/>
      <c r="D1467" s="567"/>
      <c r="E1467" s="567"/>
      <c r="F1467" s="567"/>
      <c r="G1467" s="567"/>
      <c r="H1467" s="567"/>
    </row>
    <row r="1468" spans="1:8" s="568" customFormat="1">
      <c r="A1468" s="567"/>
      <c r="B1468" s="567"/>
      <c r="C1468" s="567"/>
      <c r="D1468" s="567"/>
      <c r="E1468" s="567"/>
      <c r="F1468" s="567"/>
      <c r="G1468" s="567"/>
      <c r="H1468" s="567"/>
    </row>
    <row r="1469" spans="1:8" s="568" customFormat="1">
      <c r="A1469" s="567"/>
      <c r="B1469" s="567"/>
      <c r="C1469" s="567"/>
      <c r="D1469" s="567"/>
      <c r="E1469" s="567"/>
      <c r="F1469" s="567"/>
      <c r="G1469" s="567"/>
      <c r="H1469" s="567"/>
    </row>
    <row r="1470" spans="1:8" s="568" customFormat="1">
      <c r="A1470" s="567"/>
      <c r="B1470" s="567"/>
      <c r="C1470" s="567"/>
      <c r="D1470" s="567"/>
      <c r="E1470" s="567"/>
      <c r="F1470" s="567"/>
      <c r="G1470" s="567"/>
      <c r="H1470" s="567"/>
    </row>
    <row r="1471" spans="1:8" s="568" customFormat="1">
      <c r="A1471" s="567"/>
      <c r="B1471" s="567"/>
      <c r="C1471" s="567"/>
      <c r="D1471" s="567"/>
      <c r="E1471" s="567"/>
      <c r="F1471" s="567"/>
      <c r="G1471" s="567"/>
      <c r="H1471" s="567"/>
    </row>
    <row r="1472" spans="1:8" s="568" customFormat="1">
      <c r="A1472" s="567"/>
      <c r="B1472" s="567"/>
      <c r="C1472" s="567"/>
      <c r="D1472" s="567"/>
      <c r="E1472" s="567"/>
      <c r="F1472" s="567"/>
      <c r="G1472" s="567"/>
      <c r="H1472" s="567"/>
    </row>
    <row r="1473" spans="1:8" s="568" customFormat="1">
      <c r="A1473" s="567"/>
      <c r="B1473" s="567"/>
      <c r="C1473" s="567"/>
      <c r="D1473" s="567"/>
      <c r="E1473" s="567"/>
      <c r="F1473" s="567"/>
      <c r="G1473" s="567"/>
      <c r="H1473" s="567"/>
    </row>
    <row r="1474" spans="1:8" s="568" customFormat="1">
      <c r="A1474" s="567"/>
      <c r="B1474" s="567"/>
      <c r="C1474" s="567"/>
      <c r="D1474" s="567"/>
      <c r="E1474" s="567"/>
      <c r="F1474" s="567"/>
      <c r="G1474" s="567"/>
      <c r="H1474" s="567"/>
    </row>
    <row r="1475" spans="1:8" s="568" customFormat="1">
      <c r="A1475" s="567"/>
      <c r="B1475" s="567"/>
      <c r="C1475" s="567"/>
      <c r="D1475" s="567"/>
      <c r="E1475" s="567"/>
      <c r="F1475" s="567"/>
      <c r="G1475" s="567"/>
      <c r="H1475" s="567"/>
    </row>
    <row r="1476" spans="1:8" s="568" customFormat="1">
      <c r="A1476" s="567"/>
      <c r="B1476" s="567"/>
      <c r="C1476" s="567"/>
      <c r="D1476" s="567"/>
      <c r="E1476" s="567"/>
      <c r="F1476" s="567"/>
      <c r="G1476" s="567"/>
      <c r="H1476" s="567"/>
    </row>
    <row r="1477" spans="1:8" s="568" customFormat="1">
      <c r="A1477" s="567"/>
      <c r="B1477" s="567"/>
      <c r="C1477" s="567"/>
      <c r="D1477" s="567"/>
      <c r="E1477" s="567"/>
      <c r="F1477" s="567"/>
      <c r="G1477" s="567"/>
      <c r="H1477" s="567"/>
    </row>
    <row r="1478" spans="1:8" s="568" customFormat="1">
      <c r="A1478" s="567"/>
      <c r="B1478" s="567"/>
      <c r="C1478" s="567"/>
      <c r="D1478" s="567"/>
      <c r="E1478" s="567"/>
      <c r="F1478" s="567"/>
      <c r="G1478" s="567"/>
      <c r="H1478" s="567"/>
    </row>
    <row r="1479" spans="1:8" s="568" customFormat="1">
      <c r="A1479" s="567"/>
      <c r="B1479" s="567"/>
      <c r="C1479" s="567"/>
      <c r="D1479" s="567"/>
      <c r="E1479" s="567"/>
      <c r="F1479" s="567"/>
      <c r="G1479" s="567"/>
      <c r="H1479" s="567"/>
    </row>
    <row r="1480" spans="1:8" s="568" customFormat="1">
      <c r="A1480" s="567"/>
      <c r="B1480" s="567"/>
      <c r="C1480" s="567"/>
      <c r="D1480" s="567"/>
      <c r="E1480" s="567"/>
      <c r="F1480" s="567"/>
      <c r="G1480" s="567"/>
      <c r="H1480" s="567"/>
    </row>
    <row r="1481" spans="1:8" s="568" customFormat="1">
      <c r="A1481" s="567"/>
      <c r="B1481" s="567"/>
      <c r="C1481" s="567"/>
      <c r="D1481" s="567"/>
      <c r="E1481" s="567"/>
      <c r="F1481" s="567"/>
      <c r="G1481" s="567"/>
      <c r="H1481" s="567"/>
    </row>
    <row r="1482" spans="1:8" s="568" customFormat="1">
      <c r="A1482" s="567"/>
      <c r="B1482" s="567"/>
      <c r="C1482" s="567"/>
      <c r="D1482" s="567"/>
      <c r="E1482" s="567"/>
      <c r="F1482" s="567"/>
      <c r="G1482" s="567"/>
      <c r="H1482" s="567"/>
    </row>
    <row r="1483" spans="1:8" s="568" customFormat="1">
      <c r="A1483" s="567"/>
      <c r="B1483" s="567"/>
      <c r="C1483" s="567"/>
      <c r="D1483" s="567"/>
      <c r="E1483" s="567"/>
      <c r="F1483" s="567"/>
      <c r="G1483" s="567"/>
      <c r="H1483" s="567"/>
    </row>
    <row r="1484" spans="1:8" s="568" customFormat="1">
      <c r="A1484" s="567"/>
      <c r="B1484" s="567"/>
      <c r="C1484" s="567"/>
      <c r="D1484" s="567"/>
      <c r="E1484" s="567"/>
      <c r="F1484" s="567"/>
      <c r="G1484" s="567"/>
      <c r="H1484" s="567"/>
    </row>
    <row r="1485" spans="1:8" s="568" customFormat="1">
      <c r="A1485" s="567"/>
      <c r="B1485" s="567"/>
      <c r="C1485" s="567"/>
      <c r="D1485" s="567"/>
      <c r="E1485" s="567"/>
      <c r="F1485" s="567"/>
      <c r="G1485" s="567"/>
      <c r="H1485" s="567"/>
    </row>
    <row r="1486" spans="1:8" s="568" customFormat="1">
      <c r="A1486" s="567"/>
      <c r="B1486" s="567"/>
      <c r="C1486" s="567"/>
      <c r="D1486" s="567"/>
      <c r="E1486" s="567"/>
      <c r="F1486" s="567"/>
      <c r="G1486" s="567"/>
      <c r="H1486" s="567"/>
    </row>
    <row r="1487" spans="1:8" s="568" customFormat="1">
      <c r="A1487" s="567"/>
      <c r="B1487" s="567"/>
      <c r="C1487" s="567"/>
      <c r="D1487" s="567"/>
      <c r="E1487" s="567"/>
      <c r="F1487" s="567"/>
      <c r="G1487" s="567"/>
      <c r="H1487" s="567"/>
    </row>
    <row r="1488" spans="1:8" s="568" customFormat="1">
      <c r="A1488" s="567"/>
      <c r="B1488" s="567"/>
      <c r="C1488" s="567"/>
      <c r="D1488" s="567"/>
      <c r="E1488" s="567"/>
      <c r="F1488" s="567"/>
      <c r="G1488" s="567"/>
      <c r="H1488" s="567"/>
    </row>
    <row r="1489" spans="1:8" s="568" customFormat="1">
      <c r="A1489" s="567"/>
      <c r="B1489" s="567"/>
      <c r="C1489" s="567"/>
      <c r="D1489" s="567"/>
      <c r="E1489" s="567"/>
      <c r="F1489" s="567"/>
      <c r="G1489" s="567"/>
      <c r="H1489" s="567"/>
    </row>
    <row r="1490" spans="1:8" s="568" customFormat="1">
      <c r="A1490" s="567"/>
      <c r="B1490" s="567"/>
      <c r="C1490" s="567"/>
      <c r="D1490" s="567"/>
      <c r="E1490" s="567"/>
      <c r="F1490" s="567"/>
      <c r="G1490" s="567"/>
      <c r="H1490" s="567"/>
    </row>
    <row r="1491" spans="1:8" s="568" customFormat="1">
      <c r="A1491" s="567"/>
      <c r="B1491" s="567"/>
      <c r="C1491" s="567"/>
      <c r="D1491" s="567"/>
      <c r="E1491" s="567"/>
      <c r="F1491" s="567"/>
      <c r="G1491" s="567"/>
      <c r="H1491" s="567"/>
    </row>
    <row r="1492" spans="1:8" s="568" customFormat="1">
      <c r="A1492" s="567"/>
      <c r="B1492" s="567"/>
      <c r="C1492" s="567"/>
      <c r="D1492" s="567"/>
      <c r="E1492" s="567"/>
      <c r="F1492" s="567"/>
      <c r="G1492" s="567"/>
      <c r="H1492" s="567"/>
    </row>
    <row r="1493" spans="1:8" s="568" customFormat="1">
      <c r="A1493" s="567"/>
      <c r="B1493" s="567"/>
      <c r="C1493" s="567"/>
      <c r="D1493" s="567"/>
      <c r="E1493" s="567"/>
      <c r="F1493" s="567"/>
      <c r="G1493" s="567"/>
      <c r="H1493" s="567"/>
    </row>
    <row r="1494" spans="1:8" s="568" customFormat="1">
      <c r="A1494" s="567"/>
      <c r="B1494" s="567"/>
      <c r="C1494" s="567"/>
      <c r="D1494" s="567"/>
      <c r="E1494" s="567"/>
      <c r="F1494" s="567"/>
      <c r="G1494" s="567"/>
      <c r="H1494" s="567"/>
    </row>
    <row r="1495" spans="1:8" s="568" customFormat="1">
      <c r="A1495" s="567"/>
      <c r="B1495" s="567"/>
      <c r="C1495" s="567"/>
      <c r="D1495" s="567"/>
      <c r="E1495" s="567"/>
      <c r="F1495" s="567"/>
      <c r="G1495" s="567"/>
      <c r="H1495" s="567"/>
    </row>
    <row r="1496" spans="1:8" s="568" customFormat="1">
      <c r="A1496" s="567"/>
      <c r="B1496" s="567"/>
      <c r="C1496" s="567"/>
      <c r="D1496" s="567"/>
      <c r="E1496" s="567"/>
      <c r="F1496" s="567"/>
      <c r="G1496" s="567"/>
      <c r="H1496" s="567"/>
    </row>
    <row r="1497" spans="1:8" s="568" customFormat="1">
      <c r="A1497" s="567"/>
      <c r="B1497" s="567"/>
      <c r="C1497" s="567"/>
      <c r="D1497" s="567"/>
      <c r="E1497" s="567"/>
      <c r="F1497" s="567"/>
      <c r="G1497" s="567"/>
      <c r="H1497" s="567"/>
    </row>
    <row r="1498" spans="1:8" s="568" customFormat="1">
      <c r="A1498" s="567"/>
      <c r="B1498" s="567"/>
      <c r="C1498" s="567"/>
      <c r="D1498" s="567"/>
      <c r="E1498" s="567"/>
      <c r="F1498" s="567"/>
      <c r="G1498" s="567"/>
      <c r="H1498" s="567"/>
    </row>
    <row r="1499" spans="1:8" s="568" customFormat="1">
      <c r="A1499" s="567"/>
      <c r="B1499" s="567"/>
      <c r="C1499" s="567"/>
      <c r="D1499" s="567"/>
      <c r="E1499" s="567"/>
      <c r="F1499" s="567"/>
      <c r="G1499" s="567"/>
      <c r="H1499" s="567"/>
    </row>
    <row r="1500" spans="1:8" s="568" customFormat="1">
      <c r="A1500" s="567"/>
      <c r="B1500" s="567"/>
      <c r="C1500" s="567"/>
      <c r="D1500" s="567"/>
      <c r="E1500" s="567"/>
      <c r="F1500" s="567"/>
      <c r="G1500" s="567"/>
      <c r="H1500" s="567"/>
    </row>
    <row r="1501" spans="1:8" s="568" customFormat="1">
      <c r="A1501" s="567"/>
      <c r="B1501" s="567"/>
      <c r="C1501" s="567"/>
      <c r="D1501" s="567"/>
      <c r="E1501" s="567"/>
      <c r="F1501" s="567"/>
      <c r="G1501" s="567"/>
      <c r="H1501" s="567"/>
    </row>
    <row r="1502" spans="1:8" s="568" customFormat="1">
      <c r="A1502" s="567"/>
      <c r="B1502" s="567"/>
      <c r="C1502" s="567"/>
      <c r="D1502" s="567"/>
      <c r="E1502" s="567"/>
      <c r="F1502" s="567"/>
      <c r="G1502" s="567"/>
      <c r="H1502" s="567"/>
    </row>
    <row r="1503" spans="1:8" s="568" customFormat="1">
      <c r="A1503" s="567"/>
      <c r="B1503" s="567"/>
      <c r="C1503" s="567"/>
      <c r="D1503" s="567"/>
      <c r="E1503" s="567"/>
      <c r="F1503" s="567"/>
      <c r="G1503" s="567"/>
      <c r="H1503" s="567"/>
    </row>
    <row r="1504" spans="1:8" s="568" customFormat="1">
      <c r="A1504" s="567"/>
      <c r="B1504" s="567"/>
      <c r="C1504" s="567"/>
      <c r="D1504" s="567"/>
      <c r="E1504" s="567"/>
      <c r="F1504" s="567"/>
      <c r="G1504" s="567"/>
      <c r="H1504" s="567"/>
    </row>
    <row r="1505" spans="1:8" s="568" customFormat="1">
      <c r="A1505" s="567"/>
      <c r="B1505" s="567"/>
      <c r="C1505" s="567"/>
      <c r="D1505" s="567"/>
      <c r="E1505" s="567"/>
      <c r="F1505" s="567"/>
      <c r="G1505" s="567"/>
      <c r="H1505" s="567"/>
    </row>
    <row r="1506" spans="1:8" s="568" customFormat="1">
      <c r="A1506" s="567"/>
      <c r="B1506" s="567"/>
      <c r="C1506" s="567"/>
      <c r="D1506" s="567"/>
      <c r="E1506" s="567"/>
      <c r="F1506" s="567"/>
      <c r="G1506" s="567"/>
      <c r="H1506" s="567"/>
    </row>
    <row r="1507" spans="1:8" s="568" customFormat="1">
      <c r="A1507" s="567"/>
      <c r="B1507" s="567"/>
      <c r="C1507" s="567"/>
      <c r="D1507" s="567"/>
      <c r="E1507" s="567"/>
      <c r="F1507" s="567"/>
      <c r="G1507" s="567"/>
      <c r="H1507" s="567"/>
    </row>
    <row r="1508" spans="1:8" s="568" customFormat="1">
      <c r="A1508" s="567"/>
      <c r="B1508" s="567"/>
      <c r="C1508" s="567"/>
      <c r="D1508" s="567"/>
      <c r="E1508" s="567"/>
      <c r="F1508" s="567"/>
      <c r="G1508" s="567"/>
      <c r="H1508" s="567"/>
    </row>
    <row r="1509" spans="1:8" s="568" customFormat="1">
      <c r="A1509" s="567"/>
      <c r="B1509" s="567"/>
      <c r="C1509" s="567"/>
      <c r="D1509" s="567"/>
      <c r="E1509" s="567"/>
      <c r="F1509" s="567"/>
      <c r="G1509" s="567"/>
      <c r="H1509" s="567"/>
    </row>
    <row r="1510" spans="1:8" s="568" customFormat="1">
      <c r="A1510" s="567"/>
      <c r="B1510" s="567"/>
      <c r="C1510" s="567"/>
      <c r="D1510" s="567"/>
      <c r="E1510" s="567"/>
      <c r="F1510" s="567"/>
      <c r="G1510" s="567"/>
      <c r="H1510" s="567"/>
    </row>
    <row r="1511" spans="1:8" s="568" customFormat="1">
      <c r="A1511" s="567"/>
      <c r="B1511" s="567"/>
      <c r="C1511" s="567"/>
      <c r="D1511" s="567"/>
      <c r="E1511" s="567"/>
      <c r="F1511" s="567"/>
      <c r="G1511" s="567"/>
      <c r="H1511" s="567"/>
    </row>
    <row r="1512" spans="1:8" s="568" customFormat="1">
      <c r="A1512" s="567"/>
      <c r="B1512" s="567"/>
      <c r="C1512" s="567"/>
      <c r="D1512" s="567"/>
      <c r="E1512" s="567"/>
      <c r="F1512" s="567"/>
      <c r="G1512" s="567"/>
      <c r="H1512" s="567"/>
    </row>
    <row r="1513" spans="1:8" s="568" customFormat="1">
      <c r="A1513" s="567"/>
      <c r="B1513" s="567"/>
      <c r="C1513" s="567"/>
      <c r="D1513" s="567"/>
      <c r="E1513" s="567"/>
      <c r="F1513" s="567"/>
      <c r="G1513" s="567"/>
      <c r="H1513" s="567"/>
    </row>
    <row r="1514" spans="1:8" s="568" customFormat="1">
      <c r="A1514" s="567"/>
      <c r="B1514" s="567"/>
      <c r="C1514" s="567"/>
      <c r="D1514" s="567"/>
      <c r="E1514" s="567"/>
      <c r="F1514" s="567"/>
      <c r="G1514" s="567"/>
      <c r="H1514" s="567"/>
    </row>
    <row r="1515" spans="1:8" s="568" customFormat="1">
      <c r="A1515" s="567"/>
      <c r="B1515" s="567"/>
      <c r="C1515" s="567"/>
      <c r="D1515" s="567"/>
      <c r="E1515" s="567"/>
      <c r="F1515" s="567"/>
      <c r="G1515" s="567"/>
      <c r="H1515" s="567"/>
    </row>
    <row r="1516" spans="1:8" s="568" customFormat="1">
      <c r="A1516" s="567"/>
      <c r="B1516" s="567"/>
      <c r="C1516" s="567"/>
      <c r="D1516" s="567"/>
      <c r="E1516" s="567"/>
      <c r="F1516" s="567"/>
      <c r="G1516" s="567"/>
      <c r="H1516" s="567"/>
    </row>
    <row r="1517" spans="1:8" s="568" customFormat="1">
      <c r="A1517" s="567"/>
      <c r="B1517" s="567"/>
      <c r="C1517" s="567"/>
      <c r="D1517" s="567"/>
      <c r="E1517" s="567"/>
      <c r="F1517" s="567"/>
      <c r="G1517" s="567"/>
      <c r="H1517" s="567"/>
    </row>
    <row r="1518" spans="1:8" s="568" customFormat="1">
      <c r="A1518" s="567"/>
      <c r="B1518" s="567"/>
      <c r="C1518" s="567"/>
      <c r="D1518" s="567"/>
      <c r="E1518" s="567"/>
      <c r="F1518" s="567"/>
      <c r="G1518" s="567"/>
      <c r="H1518" s="567"/>
    </row>
    <row r="1519" spans="1:8" s="568" customFormat="1">
      <c r="A1519" s="567"/>
      <c r="B1519" s="567"/>
      <c r="C1519" s="567"/>
      <c r="D1519" s="567"/>
      <c r="E1519" s="567"/>
      <c r="F1519" s="567"/>
      <c r="G1519" s="567"/>
      <c r="H1519" s="567"/>
    </row>
    <row r="1520" spans="1:8" s="568" customFormat="1">
      <c r="A1520" s="567"/>
      <c r="B1520" s="567"/>
      <c r="C1520" s="567"/>
      <c r="D1520" s="567"/>
      <c r="E1520" s="567"/>
      <c r="F1520" s="567"/>
      <c r="G1520" s="567"/>
      <c r="H1520" s="567"/>
    </row>
    <row r="1521" spans="1:8" s="568" customFormat="1">
      <c r="A1521" s="567"/>
      <c r="B1521" s="567"/>
      <c r="C1521" s="567"/>
      <c r="D1521" s="567"/>
      <c r="E1521" s="567"/>
      <c r="F1521" s="567"/>
      <c r="G1521" s="567"/>
      <c r="H1521" s="567"/>
    </row>
    <row r="1522" spans="1:8" s="568" customFormat="1">
      <c r="A1522" s="567"/>
      <c r="B1522" s="567"/>
      <c r="C1522" s="567"/>
      <c r="D1522" s="567"/>
      <c r="E1522" s="567"/>
      <c r="F1522" s="567"/>
      <c r="G1522" s="567"/>
      <c r="H1522" s="567"/>
    </row>
    <row r="1523" spans="1:8" s="568" customFormat="1">
      <c r="A1523" s="567"/>
      <c r="B1523" s="567"/>
      <c r="C1523" s="567"/>
      <c r="D1523" s="567"/>
      <c r="E1523" s="567"/>
      <c r="F1523" s="567"/>
      <c r="G1523" s="567"/>
      <c r="H1523" s="567"/>
    </row>
    <row r="1524" spans="1:8" s="568" customFormat="1">
      <c r="A1524" s="567"/>
      <c r="B1524" s="567"/>
      <c r="C1524" s="567"/>
      <c r="D1524" s="567"/>
      <c r="E1524" s="567"/>
      <c r="F1524" s="567"/>
      <c r="G1524" s="567"/>
      <c r="H1524" s="567"/>
    </row>
    <row r="1525" spans="1:8" s="568" customFormat="1">
      <c r="A1525" s="567"/>
      <c r="B1525" s="567"/>
      <c r="C1525" s="567"/>
      <c r="D1525" s="567"/>
      <c r="E1525" s="567"/>
      <c r="F1525" s="567"/>
      <c r="G1525" s="567"/>
      <c r="H1525" s="567"/>
    </row>
    <row r="1526" spans="1:8" s="568" customFormat="1">
      <c r="A1526" s="567"/>
      <c r="B1526" s="567"/>
      <c r="C1526" s="567"/>
      <c r="D1526" s="567"/>
      <c r="E1526" s="567"/>
      <c r="F1526" s="567"/>
      <c r="G1526" s="567"/>
      <c r="H1526" s="567"/>
    </row>
    <row r="1527" spans="1:8" s="568" customFormat="1">
      <c r="A1527" s="567"/>
      <c r="B1527" s="567"/>
      <c r="C1527" s="567"/>
      <c r="D1527" s="567"/>
      <c r="E1527" s="567"/>
      <c r="F1527" s="567"/>
      <c r="G1527" s="567"/>
      <c r="H1527" s="567"/>
    </row>
    <row r="1528" spans="1:8" s="568" customFormat="1">
      <c r="A1528" s="567"/>
      <c r="B1528" s="567"/>
      <c r="C1528" s="567"/>
      <c r="D1528" s="567"/>
      <c r="E1528" s="567"/>
      <c r="F1528" s="567"/>
      <c r="G1528" s="567"/>
      <c r="H1528" s="567"/>
    </row>
    <row r="1529" spans="1:8" s="568" customFormat="1">
      <c r="A1529" s="567"/>
      <c r="B1529" s="567"/>
      <c r="C1529" s="567"/>
      <c r="D1529" s="567"/>
      <c r="E1529" s="567"/>
      <c r="F1529" s="567"/>
      <c r="G1529" s="567"/>
      <c r="H1529" s="567"/>
    </row>
    <row r="1530" spans="1:8" s="568" customFormat="1">
      <c r="A1530" s="567"/>
      <c r="B1530" s="567"/>
      <c r="C1530" s="567"/>
      <c r="D1530" s="567"/>
      <c r="E1530" s="567"/>
      <c r="F1530" s="567"/>
      <c r="G1530" s="567"/>
      <c r="H1530" s="567"/>
    </row>
    <row r="1531" spans="1:8" s="568" customFormat="1">
      <c r="A1531" s="567"/>
      <c r="B1531" s="567"/>
      <c r="C1531" s="567"/>
      <c r="D1531" s="567"/>
      <c r="E1531" s="567"/>
      <c r="F1531" s="567"/>
      <c r="G1531" s="567"/>
      <c r="H1531" s="567"/>
    </row>
    <row r="1532" spans="1:8" s="568" customFormat="1">
      <c r="A1532" s="567"/>
      <c r="B1532" s="567"/>
      <c r="C1532" s="567"/>
      <c r="D1532" s="567"/>
      <c r="E1532" s="567"/>
      <c r="F1532" s="567"/>
      <c r="G1532" s="567"/>
      <c r="H1532" s="567"/>
    </row>
    <row r="1533" spans="1:8" s="568" customFormat="1">
      <c r="A1533" s="567"/>
      <c r="B1533" s="567"/>
      <c r="C1533" s="567"/>
      <c r="D1533" s="567"/>
      <c r="E1533" s="567"/>
      <c r="F1533" s="567"/>
      <c r="G1533" s="567"/>
      <c r="H1533" s="567"/>
    </row>
    <row r="1534" spans="1:8" s="568" customFormat="1">
      <c r="A1534" s="567"/>
      <c r="B1534" s="567"/>
      <c r="C1534" s="567"/>
      <c r="D1534" s="567"/>
      <c r="E1534" s="567"/>
      <c r="F1534" s="567"/>
      <c r="G1534" s="567"/>
      <c r="H1534" s="567"/>
    </row>
    <row r="1535" spans="1:8" s="568" customFormat="1">
      <c r="A1535" s="567"/>
      <c r="B1535" s="567"/>
      <c r="C1535" s="567"/>
      <c r="D1535" s="567"/>
      <c r="E1535" s="567"/>
      <c r="F1535" s="567"/>
      <c r="G1535" s="567"/>
      <c r="H1535" s="567"/>
    </row>
    <row r="1536" spans="1:8" s="568" customFormat="1">
      <c r="A1536" s="567"/>
      <c r="B1536" s="567"/>
      <c r="C1536" s="567"/>
      <c r="D1536" s="567"/>
      <c r="E1536" s="567"/>
      <c r="F1536" s="567"/>
      <c r="G1536" s="567"/>
      <c r="H1536" s="567"/>
    </row>
    <row r="1537" spans="1:8" s="568" customFormat="1">
      <c r="A1537" s="567"/>
      <c r="B1537" s="567"/>
      <c r="C1537" s="567"/>
      <c r="D1537" s="567"/>
      <c r="E1537" s="567"/>
      <c r="F1537" s="567"/>
      <c r="G1537" s="567"/>
      <c r="H1537" s="567"/>
    </row>
    <row r="1538" spans="1:8" s="568" customFormat="1">
      <c r="A1538" s="567"/>
      <c r="B1538" s="567"/>
      <c r="C1538" s="567"/>
      <c r="D1538" s="567"/>
      <c r="E1538" s="567"/>
      <c r="F1538" s="567"/>
      <c r="G1538" s="567"/>
      <c r="H1538" s="567"/>
    </row>
    <row r="1539" spans="1:8" s="568" customFormat="1">
      <c r="A1539" s="567"/>
      <c r="B1539" s="567"/>
      <c r="C1539" s="567"/>
      <c r="D1539" s="567"/>
      <c r="E1539" s="567"/>
      <c r="F1539" s="567"/>
      <c r="G1539" s="567"/>
      <c r="H1539" s="567"/>
    </row>
    <row r="1540" spans="1:8" s="568" customFormat="1">
      <c r="A1540" s="567"/>
      <c r="B1540" s="567"/>
      <c r="C1540" s="567"/>
      <c r="D1540" s="567"/>
      <c r="E1540" s="567"/>
      <c r="F1540" s="567"/>
      <c r="G1540" s="567"/>
      <c r="H1540" s="567"/>
    </row>
    <row r="1541" spans="1:8" s="568" customFormat="1">
      <c r="A1541" s="567"/>
      <c r="B1541" s="567"/>
      <c r="C1541" s="567"/>
      <c r="D1541" s="567"/>
      <c r="E1541" s="567"/>
      <c r="F1541" s="567"/>
      <c r="G1541" s="567"/>
      <c r="H1541" s="567"/>
    </row>
    <row r="1542" spans="1:8" s="568" customFormat="1">
      <c r="A1542" s="567"/>
      <c r="B1542" s="567"/>
      <c r="C1542" s="567"/>
      <c r="D1542" s="567"/>
      <c r="E1542" s="567"/>
      <c r="F1542" s="567"/>
      <c r="G1542" s="567"/>
      <c r="H1542" s="567"/>
    </row>
    <row r="1543" spans="1:8" s="568" customFormat="1">
      <c r="A1543" s="567"/>
      <c r="B1543" s="567"/>
      <c r="C1543" s="567"/>
      <c r="D1543" s="567"/>
      <c r="E1543" s="567"/>
      <c r="F1543" s="567"/>
      <c r="G1543" s="567"/>
      <c r="H1543" s="567"/>
    </row>
    <row r="1544" spans="1:8" s="568" customFormat="1">
      <c r="A1544" s="567"/>
      <c r="B1544" s="567"/>
      <c r="C1544" s="567"/>
      <c r="D1544" s="567"/>
      <c r="E1544" s="567"/>
      <c r="F1544" s="567"/>
      <c r="G1544" s="567"/>
      <c r="H1544" s="567"/>
    </row>
    <row r="1545" spans="1:8" s="568" customFormat="1">
      <c r="A1545" s="567"/>
      <c r="B1545" s="567"/>
      <c r="C1545" s="567"/>
      <c r="D1545" s="567"/>
      <c r="E1545" s="567"/>
      <c r="F1545" s="567"/>
      <c r="G1545" s="567"/>
      <c r="H1545" s="567"/>
    </row>
    <row r="1546" spans="1:8" s="568" customFormat="1">
      <c r="A1546" s="567"/>
      <c r="B1546" s="567"/>
      <c r="C1546" s="567"/>
      <c r="D1546" s="567"/>
      <c r="E1546" s="567"/>
      <c r="F1546" s="567"/>
      <c r="G1546" s="567"/>
      <c r="H1546" s="567"/>
    </row>
    <row r="1547" spans="1:8" s="568" customFormat="1">
      <c r="A1547" s="567"/>
      <c r="B1547" s="567"/>
      <c r="C1547" s="567"/>
      <c r="D1547" s="567"/>
      <c r="E1547" s="567"/>
      <c r="F1547" s="567"/>
      <c r="G1547" s="567"/>
      <c r="H1547" s="567"/>
    </row>
    <row r="1548" spans="1:8" s="568" customFormat="1">
      <c r="A1548" s="567"/>
      <c r="B1548" s="567"/>
      <c r="C1548" s="567"/>
      <c r="D1548" s="567"/>
      <c r="E1548" s="567"/>
      <c r="F1548" s="567"/>
      <c r="G1548" s="567"/>
      <c r="H1548" s="567"/>
    </row>
    <row r="1549" spans="1:8" s="568" customFormat="1">
      <c r="A1549" s="567"/>
      <c r="B1549" s="567"/>
      <c r="C1549" s="567"/>
      <c r="D1549" s="567"/>
      <c r="E1549" s="567"/>
      <c r="F1549" s="567"/>
      <c r="G1549" s="567"/>
      <c r="H1549" s="567"/>
    </row>
    <row r="1550" spans="1:8" s="568" customFormat="1">
      <c r="A1550" s="567"/>
      <c r="B1550" s="567"/>
      <c r="C1550" s="567"/>
      <c r="D1550" s="567"/>
      <c r="E1550" s="567"/>
      <c r="F1550" s="567"/>
      <c r="G1550" s="567"/>
      <c r="H1550" s="567"/>
    </row>
    <row r="1551" spans="1:8" s="568" customFormat="1">
      <c r="A1551" s="567"/>
      <c r="B1551" s="567"/>
      <c r="C1551" s="567"/>
      <c r="D1551" s="567"/>
      <c r="E1551" s="567"/>
      <c r="F1551" s="567"/>
      <c r="G1551" s="567"/>
      <c r="H1551" s="567"/>
    </row>
    <row r="1552" spans="1:8" s="568" customFormat="1">
      <c r="A1552" s="567"/>
      <c r="B1552" s="567"/>
      <c r="C1552" s="567"/>
      <c r="D1552" s="567"/>
      <c r="E1552" s="567"/>
      <c r="F1552" s="567"/>
      <c r="G1552" s="567"/>
      <c r="H1552" s="567"/>
    </row>
    <row r="1553" spans="1:8" s="568" customFormat="1">
      <c r="A1553" s="567"/>
      <c r="B1553" s="567"/>
      <c r="C1553" s="567"/>
      <c r="D1553" s="567"/>
      <c r="E1553" s="567"/>
      <c r="F1553" s="567"/>
      <c r="G1553" s="567"/>
      <c r="H1553" s="567"/>
    </row>
    <row r="1554" spans="1:8" s="568" customFormat="1">
      <c r="A1554" s="567"/>
      <c r="B1554" s="567"/>
      <c r="C1554" s="567"/>
      <c r="D1554" s="567"/>
      <c r="E1554" s="567"/>
      <c r="F1554" s="567"/>
      <c r="G1554" s="567"/>
      <c r="H1554" s="567"/>
    </row>
    <row r="1555" spans="1:8" s="568" customFormat="1">
      <c r="A1555" s="567"/>
      <c r="B1555" s="567"/>
      <c r="C1555" s="567"/>
      <c r="D1555" s="567"/>
      <c r="E1555" s="567"/>
      <c r="F1555" s="567"/>
      <c r="G1555" s="567"/>
      <c r="H1555" s="567"/>
    </row>
    <row r="1556" spans="1:8" s="568" customFormat="1">
      <c r="A1556" s="567"/>
      <c r="B1556" s="567"/>
      <c r="C1556" s="567"/>
      <c r="D1556" s="567"/>
      <c r="E1556" s="567"/>
      <c r="F1556" s="567"/>
      <c r="G1556" s="567"/>
      <c r="H1556" s="567"/>
    </row>
    <row r="1557" spans="1:8" s="568" customFormat="1">
      <c r="A1557" s="567"/>
      <c r="B1557" s="567"/>
      <c r="C1557" s="567"/>
      <c r="D1557" s="567"/>
      <c r="E1557" s="567"/>
      <c r="F1557" s="567"/>
      <c r="G1557" s="567"/>
      <c r="H1557" s="567"/>
    </row>
    <row r="1558" spans="1:8" s="568" customFormat="1">
      <c r="A1558" s="567"/>
      <c r="B1558" s="567"/>
      <c r="C1558" s="567"/>
      <c r="D1558" s="567"/>
      <c r="E1558" s="567"/>
      <c r="F1558" s="567"/>
      <c r="G1558" s="567"/>
      <c r="H1558" s="567"/>
    </row>
    <row r="1559" spans="1:8" s="568" customFormat="1">
      <c r="A1559" s="567"/>
      <c r="B1559" s="567"/>
      <c r="C1559" s="567"/>
      <c r="D1559" s="567"/>
      <c r="E1559" s="567"/>
      <c r="F1559" s="567"/>
      <c r="G1559" s="567"/>
      <c r="H1559" s="567"/>
    </row>
    <row r="1560" spans="1:8" s="568" customFormat="1">
      <c r="A1560" s="567"/>
      <c r="B1560" s="567"/>
      <c r="C1560" s="567"/>
      <c r="D1560" s="567"/>
      <c r="E1560" s="567"/>
      <c r="F1560" s="567"/>
      <c r="G1560" s="567"/>
      <c r="H1560" s="567"/>
    </row>
    <row r="1561" spans="1:8" s="568" customFormat="1">
      <c r="A1561" s="567"/>
      <c r="B1561" s="567"/>
      <c r="C1561" s="567"/>
      <c r="D1561" s="567"/>
      <c r="E1561" s="567"/>
      <c r="F1561" s="567"/>
      <c r="G1561" s="567"/>
      <c r="H1561" s="567"/>
    </row>
    <row r="1562" spans="1:8" s="568" customFormat="1">
      <c r="A1562" s="567"/>
      <c r="B1562" s="567"/>
      <c r="C1562" s="567"/>
      <c r="D1562" s="567"/>
      <c r="E1562" s="567"/>
      <c r="F1562" s="567"/>
      <c r="G1562" s="567"/>
      <c r="H1562" s="567"/>
    </row>
    <row r="1563" spans="1:8" s="568" customFormat="1">
      <c r="A1563" s="567"/>
      <c r="B1563" s="567"/>
      <c r="C1563" s="567"/>
      <c r="D1563" s="567"/>
      <c r="E1563" s="567"/>
      <c r="F1563" s="567"/>
      <c r="G1563" s="567"/>
      <c r="H1563" s="567"/>
    </row>
    <row r="1564" spans="1:8" s="568" customFormat="1">
      <c r="A1564" s="567"/>
      <c r="B1564" s="567"/>
      <c r="C1564" s="567"/>
      <c r="D1564" s="567"/>
      <c r="E1564" s="567"/>
      <c r="F1564" s="567"/>
      <c r="G1564" s="567"/>
      <c r="H1564" s="567"/>
    </row>
    <row r="1565" spans="1:8" s="568" customFormat="1">
      <c r="A1565" s="567"/>
      <c r="B1565" s="567"/>
      <c r="C1565" s="567"/>
      <c r="D1565" s="567"/>
      <c r="E1565" s="567"/>
      <c r="F1565" s="567"/>
      <c r="G1565" s="567"/>
      <c r="H1565" s="567"/>
    </row>
    <row r="1566" spans="1:8" s="568" customFormat="1">
      <c r="A1566" s="567"/>
      <c r="B1566" s="567"/>
      <c r="C1566" s="567"/>
      <c r="D1566" s="567"/>
      <c r="E1566" s="567"/>
      <c r="F1566" s="567"/>
      <c r="G1566" s="567"/>
      <c r="H1566" s="567"/>
    </row>
    <row r="1567" spans="1:8" s="568" customFormat="1">
      <c r="A1567" s="567"/>
      <c r="B1567" s="567"/>
      <c r="C1567" s="567"/>
      <c r="D1567" s="567"/>
      <c r="E1567" s="567"/>
      <c r="F1567" s="567"/>
      <c r="G1567" s="567"/>
      <c r="H1567" s="567"/>
    </row>
    <row r="1568" spans="1:8" s="568" customFormat="1">
      <c r="A1568" s="567"/>
      <c r="B1568" s="567"/>
      <c r="C1568" s="567"/>
      <c r="D1568" s="567"/>
      <c r="E1568" s="567"/>
      <c r="F1568" s="567"/>
      <c r="G1568" s="567"/>
      <c r="H1568" s="567"/>
    </row>
    <row r="1569" spans="1:8" s="568" customFormat="1">
      <c r="A1569" s="567"/>
      <c r="B1569" s="567"/>
      <c r="C1569" s="567"/>
      <c r="D1569" s="567"/>
      <c r="E1569" s="567"/>
      <c r="F1569" s="567"/>
      <c r="G1569" s="567"/>
      <c r="H1569" s="567"/>
    </row>
    <row r="1570" spans="1:8" s="568" customFormat="1">
      <c r="A1570" s="567"/>
      <c r="B1570" s="567"/>
      <c r="C1570" s="567"/>
      <c r="D1570" s="567"/>
      <c r="E1570" s="567"/>
      <c r="F1570" s="567"/>
      <c r="G1570" s="567"/>
      <c r="H1570" s="567"/>
    </row>
    <row r="1571" spans="1:8" s="568" customFormat="1">
      <c r="A1571" s="567"/>
      <c r="B1571" s="567"/>
      <c r="C1571" s="567"/>
      <c r="D1571" s="567"/>
      <c r="E1571" s="567"/>
      <c r="F1571" s="567"/>
      <c r="G1571" s="567"/>
      <c r="H1571" s="567"/>
    </row>
    <row r="1572" spans="1:8" s="568" customFormat="1">
      <c r="A1572" s="567"/>
      <c r="B1572" s="567"/>
      <c r="C1572" s="567"/>
      <c r="D1572" s="567"/>
      <c r="E1572" s="567"/>
      <c r="F1572" s="567"/>
      <c r="G1572" s="567"/>
      <c r="H1572" s="567"/>
    </row>
    <row r="1573" spans="1:8" s="568" customFormat="1">
      <c r="A1573" s="567"/>
      <c r="B1573" s="567"/>
      <c r="C1573" s="567"/>
      <c r="D1573" s="567"/>
      <c r="E1573" s="567"/>
      <c r="F1573" s="567"/>
      <c r="G1573" s="567"/>
      <c r="H1573" s="567"/>
    </row>
    <row r="1574" spans="1:8" s="568" customFormat="1">
      <c r="A1574" s="567"/>
      <c r="B1574" s="567"/>
      <c r="C1574" s="567"/>
      <c r="D1574" s="567"/>
      <c r="E1574" s="567"/>
      <c r="F1574" s="567"/>
      <c r="G1574" s="567"/>
      <c r="H1574" s="567"/>
    </row>
    <row r="1575" spans="1:8" s="568" customFormat="1">
      <c r="A1575" s="567"/>
      <c r="B1575" s="567"/>
      <c r="C1575" s="567"/>
      <c r="D1575" s="567"/>
      <c r="E1575" s="567"/>
      <c r="F1575" s="567"/>
      <c r="G1575" s="567"/>
      <c r="H1575" s="567"/>
    </row>
    <row r="1576" spans="1:8" s="568" customFormat="1">
      <c r="A1576" s="567"/>
      <c r="B1576" s="567"/>
      <c r="C1576" s="567"/>
      <c r="D1576" s="567"/>
      <c r="E1576" s="567"/>
      <c r="F1576" s="567"/>
      <c r="G1576" s="567"/>
      <c r="H1576" s="567"/>
    </row>
    <row r="1577" spans="1:8" s="568" customFormat="1">
      <c r="A1577" s="567"/>
      <c r="B1577" s="567"/>
      <c r="C1577" s="567"/>
      <c r="D1577" s="567"/>
      <c r="E1577" s="567"/>
      <c r="F1577" s="567"/>
      <c r="G1577" s="567"/>
      <c r="H1577" s="567"/>
    </row>
    <row r="1578" spans="1:8" s="568" customFormat="1">
      <c r="A1578" s="567"/>
      <c r="B1578" s="567"/>
      <c r="C1578" s="567"/>
      <c r="D1578" s="567"/>
      <c r="E1578" s="567"/>
      <c r="F1578" s="567"/>
      <c r="G1578" s="567"/>
      <c r="H1578" s="567"/>
    </row>
    <row r="1579" spans="1:8" s="568" customFormat="1">
      <c r="A1579" s="567"/>
      <c r="B1579" s="567"/>
      <c r="C1579" s="567"/>
      <c r="D1579" s="567"/>
      <c r="E1579" s="567"/>
      <c r="F1579" s="567"/>
      <c r="G1579" s="567"/>
      <c r="H1579" s="567"/>
    </row>
    <row r="1580" spans="1:8" s="568" customFormat="1">
      <c r="A1580" s="567"/>
      <c r="B1580" s="567"/>
      <c r="C1580" s="567"/>
      <c r="D1580" s="567"/>
      <c r="E1580" s="567"/>
      <c r="F1580" s="567"/>
      <c r="G1580" s="567"/>
      <c r="H1580" s="567"/>
    </row>
    <row r="1581" spans="1:8" s="568" customFormat="1">
      <c r="A1581" s="567"/>
      <c r="B1581" s="567"/>
      <c r="C1581" s="567"/>
      <c r="D1581" s="567"/>
      <c r="E1581" s="567"/>
      <c r="F1581" s="567"/>
      <c r="G1581" s="567"/>
      <c r="H1581" s="567"/>
    </row>
    <row r="1582" spans="1:8" s="568" customFormat="1">
      <c r="A1582" s="567"/>
      <c r="B1582" s="567"/>
      <c r="C1582" s="567"/>
      <c r="D1582" s="567"/>
      <c r="E1582" s="567"/>
      <c r="F1582" s="567"/>
      <c r="G1582" s="567"/>
      <c r="H1582" s="567"/>
    </row>
    <row r="1583" spans="1:8" s="568" customFormat="1">
      <c r="A1583" s="567"/>
      <c r="B1583" s="567"/>
      <c r="C1583" s="567"/>
      <c r="D1583" s="567"/>
      <c r="E1583" s="567"/>
      <c r="F1583" s="567"/>
      <c r="G1583" s="567"/>
      <c r="H1583" s="567"/>
    </row>
    <row r="1584" spans="1:8" s="568" customFormat="1">
      <c r="A1584" s="567"/>
      <c r="B1584" s="567"/>
      <c r="C1584" s="567"/>
      <c r="D1584" s="567"/>
      <c r="E1584" s="567"/>
      <c r="F1584" s="567"/>
      <c r="G1584" s="567"/>
      <c r="H1584" s="567"/>
    </row>
    <row r="1585" spans="1:8" s="568" customFormat="1">
      <c r="A1585" s="567"/>
      <c r="B1585" s="567"/>
      <c r="C1585" s="567"/>
      <c r="D1585" s="567"/>
      <c r="E1585" s="567"/>
      <c r="F1585" s="567"/>
      <c r="G1585" s="567"/>
      <c r="H1585" s="567"/>
    </row>
    <row r="1586" spans="1:8" s="568" customFormat="1">
      <c r="A1586" s="567"/>
      <c r="B1586" s="567"/>
      <c r="C1586" s="567"/>
      <c r="D1586" s="567"/>
      <c r="E1586" s="567"/>
      <c r="F1586" s="567"/>
      <c r="G1586" s="567"/>
      <c r="H1586" s="567"/>
    </row>
    <row r="1587" spans="1:8" s="568" customFormat="1">
      <c r="A1587" s="567"/>
      <c r="B1587" s="567"/>
      <c r="C1587" s="567"/>
      <c r="D1587" s="567"/>
      <c r="E1587" s="567"/>
      <c r="F1587" s="567"/>
      <c r="G1587" s="567"/>
      <c r="H1587" s="567"/>
    </row>
    <row r="1588" spans="1:8" s="568" customFormat="1">
      <c r="A1588" s="567"/>
      <c r="B1588" s="567"/>
      <c r="C1588" s="567"/>
      <c r="D1588" s="567"/>
      <c r="E1588" s="567"/>
      <c r="F1588" s="567"/>
      <c r="G1588" s="567"/>
      <c r="H1588" s="567"/>
    </row>
    <row r="1589" spans="1:8" s="568" customFormat="1">
      <c r="A1589" s="567"/>
      <c r="B1589" s="567"/>
      <c r="C1589" s="567"/>
      <c r="D1589" s="567"/>
      <c r="E1589" s="567"/>
      <c r="F1589" s="567"/>
      <c r="G1589" s="567"/>
      <c r="H1589" s="567"/>
    </row>
    <row r="1590" spans="1:8" s="568" customFormat="1">
      <c r="A1590" s="567"/>
      <c r="B1590" s="567"/>
      <c r="C1590" s="567"/>
      <c r="D1590" s="567"/>
      <c r="E1590" s="567"/>
      <c r="F1590" s="567"/>
      <c r="G1590" s="567"/>
      <c r="H1590" s="567"/>
    </row>
    <row r="1591" spans="1:8" s="568" customFormat="1">
      <c r="A1591" s="567"/>
      <c r="B1591" s="567"/>
      <c r="C1591" s="567"/>
      <c r="D1591" s="567"/>
      <c r="E1591" s="567"/>
      <c r="F1591" s="567"/>
      <c r="G1591" s="567"/>
      <c r="H1591" s="567"/>
    </row>
    <row r="1592" spans="1:8" s="568" customFormat="1">
      <c r="A1592" s="567"/>
      <c r="B1592" s="567"/>
      <c r="C1592" s="567"/>
      <c r="D1592" s="567"/>
      <c r="E1592" s="567"/>
      <c r="F1592" s="567"/>
      <c r="G1592" s="567"/>
      <c r="H1592" s="567"/>
    </row>
    <row r="1593" spans="1:8" s="568" customFormat="1">
      <c r="A1593" s="567"/>
      <c r="B1593" s="567"/>
      <c r="C1593" s="567"/>
      <c r="D1593" s="567"/>
      <c r="E1593" s="567"/>
      <c r="F1593" s="567"/>
      <c r="G1593" s="567"/>
      <c r="H1593" s="567"/>
    </row>
    <row r="1594" spans="1:8" s="568" customFormat="1">
      <c r="A1594" s="567"/>
      <c r="B1594" s="567"/>
      <c r="C1594" s="567"/>
      <c r="D1594" s="567"/>
      <c r="E1594" s="567"/>
      <c r="F1594" s="567"/>
      <c r="G1594" s="567"/>
      <c r="H1594" s="567"/>
    </row>
    <row r="1595" spans="1:8" s="568" customFormat="1">
      <c r="A1595" s="567"/>
      <c r="B1595" s="567"/>
      <c r="C1595" s="567"/>
      <c r="D1595" s="567"/>
      <c r="E1595" s="567"/>
      <c r="F1595" s="567"/>
      <c r="G1595" s="567"/>
      <c r="H1595" s="567"/>
    </row>
    <row r="1596" spans="1:8" s="568" customFormat="1">
      <c r="A1596" s="567"/>
      <c r="B1596" s="567"/>
      <c r="C1596" s="567"/>
      <c r="D1596" s="567"/>
      <c r="E1596" s="567"/>
      <c r="F1596" s="567"/>
      <c r="G1596" s="567"/>
      <c r="H1596" s="567"/>
    </row>
    <row r="1597" spans="1:8" s="568" customFormat="1">
      <c r="A1597" s="567"/>
      <c r="B1597" s="567"/>
      <c r="C1597" s="567"/>
      <c r="D1597" s="567"/>
      <c r="E1597" s="567"/>
      <c r="F1597" s="567"/>
      <c r="G1597" s="567"/>
      <c r="H1597" s="567"/>
    </row>
    <row r="1598" spans="1:8" s="568" customFormat="1">
      <c r="A1598" s="567"/>
      <c r="B1598" s="567"/>
      <c r="C1598" s="567"/>
      <c r="D1598" s="567"/>
      <c r="E1598" s="567"/>
      <c r="F1598" s="567"/>
      <c r="G1598" s="567"/>
      <c r="H1598" s="567"/>
    </row>
    <row r="1599" spans="1:8" s="568" customFormat="1">
      <c r="A1599" s="567"/>
      <c r="B1599" s="567"/>
      <c r="C1599" s="567"/>
      <c r="D1599" s="567"/>
      <c r="E1599" s="567"/>
      <c r="F1599" s="567"/>
      <c r="G1599" s="567"/>
      <c r="H1599" s="567"/>
    </row>
    <row r="1600" spans="1:8" s="568" customFormat="1">
      <c r="A1600" s="567"/>
      <c r="B1600" s="567"/>
      <c r="C1600" s="567"/>
      <c r="D1600" s="567"/>
      <c r="E1600" s="567"/>
      <c r="F1600" s="567"/>
      <c r="G1600" s="567"/>
      <c r="H1600" s="567"/>
    </row>
    <row r="1601" spans="1:8" s="568" customFormat="1">
      <c r="A1601" s="567"/>
      <c r="B1601" s="567"/>
      <c r="C1601" s="567"/>
      <c r="D1601" s="567"/>
      <c r="E1601" s="567"/>
      <c r="F1601" s="567"/>
      <c r="G1601" s="567"/>
      <c r="H1601" s="567"/>
    </row>
    <row r="1602" spans="1:8" s="568" customFormat="1">
      <c r="A1602" s="567"/>
      <c r="B1602" s="567"/>
      <c r="C1602" s="567"/>
      <c r="D1602" s="567"/>
      <c r="E1602" s="567"/>
      <c r="F1602" s="567"/>
      <c r="G1602" s="567"/>
      <c r="H1602" s="567"/>
    </row>
    <row r="1603" spans="1:8" s="568" customFormat="1">
      <c r="A1603" s="567"/>
      <c r="B1603" s="567"/>
      <c r="C1603" s="567"/>
      <c r="D1603" s="567"/>
      <c r="E1603" s="567"/>
      <c r="F1603" s="567"/>
      <c r="G1603" s="567"/>
      <c r="H1603" s="567"/>
    </row>
    <row r="1604" spans="1:8" s="568" customFormat="1">
      <c r="A1604" s="567"/>
      <c r="B1604" s="567"/>
      <c r="C1604" s="567"/>
      <c r="D1604" s="567"/>
      <c r="E1604" s="567"/>
      <c r="F1604" s="567"/>
      <c r="G1604" s="567"/>
      <c r="H1604" s="567"/>
    </row>
    <row r="1605" spans="1:8" s="568" customFormat="1">
      <c r="A1605" s="567"/>
      <c r="B1605" s="567"/>
      <c r="C1605" s="567"/>
      <c r="D1605" s="567"/>
      <c r="E1605" s="567"/>
      <c r="F1605" s="567"/>
      <c r="G1605" s="567"/>
      <c r="H1605" s="567"/>
    </row>
    <row r="1606" spans="1:8" s="568" customFormat="1">
      <c r="A1606" s="567"/>
      <c r="B1606" s="567"/>
      <c r="C1606" s="567"/>
      <c r="D1606" s="567"/>
      <c r="E1606" s="567"/>
      <c r="F1606" s="567"/>
      <c r="G1606" s="567"/>
      <c r="H1606" s="567"/>
    </row>
    <row r="1607" spans="1:8" s="568" customFormat="1">
      <c r="A1607" s="567"/>
      <c r="B1607" s="567"/>
      <c r="C1607" s="567"/>
      <c r="D1607" s="567"/>
      <c r="E1607" s="567"/>
      <c r="F1607" s="567"/>
      <c r="G1607" s="567"/>
      <c r="H1607" s="567"/>
    </row>
    <row r="1608" spans="1:8" s="568" customFormat="1">
      <c r="A1608" s="567"/>
      <c r="B1608" s="567"/>
      <c r="C1608" s="567"/>
      <c r="D1608" s="567"/>
      <c r="E1608" s="567"/>
      <c r="F1608" s="567"/>
      <c r="G1608" s="567"/>
      <c r="H1608" s="567"/>
    </row>
    <row r="1609" spans="1:8" s="568" customFormat="1">
      <c r="A1609" s="567"/>
      <c r="B1609" s="567"/>
      <c r="C1609" s="567"/>
      <c r="D1609" s="567"/>
      <c r="E1609" s="567"/>
      <c r="F1609" s="567"/>
      <c r="G1609" s="567"/>
      <c r="H1609" s="567"/>
    </row>
    <row r="1610" spans="1:8" s="568" customFormat="1">
      <c r="A1610" s="567"/>
      <c r="B1610" s="567"/>
      <c r="C1610" s="567"/>
      <c r="D1610" s="567"/>
      <c r="E1610" s="567"/>
      <c r="F1610" s="567"/>
      <c r="G1610" s="567"/>
      <c r="H1610" s="567"/>
    </row>
    <row r="1611" spans="1:8" s="568" customFormat="1">
      <c r="A1611" s="567"/>
      <c r="B1611" s="567"/>
      <c r="C1611" s="567"/>
      <c r="D1611" s="567"/>
      <c r="E1611" s="567"/>
      <c r="F1611" s="567"/>
      <c r="G1611" s="567"/>
      <c r="H1611" s="567"/>
    </row>
    <row r="1612" spans="1:8" s="568" customFormat="1">
      <c r="A1612" s="567"/>
      <c r="B1612" s="567"/>
      <c r="C1612" s="567"/>
      <c r="D1612" s="567"/>
      <c r="E1612" s="567"/>
      <c r="F1612" s="567"/>
      <c r="G1612" s="567"/>
      <c r="H1612" s="567"/>
    </row>
    <row r="1613" spans="1:8" s="568" customFormat="1">
      <c r="A1613" s="567"/>
      <c r="B1613" s="567"/>
      <c r="C1613" s="567"/>
      <c r="D1613" s="567"/>
      <c r="E1613" s="567"/>
      <c r="F1613" s="567"/>
      <c r="G1613" s="567"/>
      <c r="H1613" s="567"/>
    </row>
    <row r="1614" spans="1:8" s="568" customFormat="1">
      <c r="A1614" s="567"/>
      <c r="B1614" s="567"/>
      <c r="C1614" s="567"/>
      <c r="D1614" s="567"/>
      <c r="E1614" s="567"/>
      <c r="F1614" s="567"/>
      <c r="G1614" s="567"/>
      <c r="H1614" s="567"/>
    </row>
    <row r="1615" spans="1:8" s="568" customFormat="1">
      <c r="A1615" s="567"/>
      <c r="B1615" s="567"/>
      <c r="C1615" s="567"/>
      <c r="D1615" s="567"/>
      <c r="E1615" s="567"/>
      <c r="F1615" s="567"/>
      <c r="G1615" s="567"/>
      <c r="H1615" s="567"/>
    </row>
    <row r="1616" spans="1:8" s="568" customFormat="1">
      <c r="A1616" s="567"/>
      <c r="B1616" s="567"/>
      <c r="C1616" s="567"/>
      <c r="D1616" s="567"/>
      <c r="E1616" s="567"/>
      <c r="F1616" s="567"/>
      <c r="G1616" s="567"/>
      <c r="H1616" s="567"/>
    </row>
    <row r="1617" spans="1:8" s="568" customFormat="1">
      <c r="A1617" s="567"/>
      <c r="B1617" s="567"/>
      <c r="C1617" s="567"/>
      <c r="D1617" s="567"/>
      <c r="E1617" s="567"/>
      <c r="F1617" s="567"/>
      <c r="G1617" s="567"/>
      <c r="H1617" s="567"/>
    </row>
    <row r="1618" spans="1:8" s="568" customFormat="1">
      <c r="A1618" s="567"/>
      <c r="B1618" s="567"/>
      <c r="C1618" s="567"/>
      <c r="D1618" s="567"/>
      <c r="E1618" s="567"/>
      <c r="F1618" s="567"/>
      <c r="G1618" s="567"/>
      <c r="H1618" s="567"/>
    </row>
    <row r="1619" spans="1:8" s="568" customFormat="1">
      <c r="A1619" s="567"/>
      <c r="B1619" s="567"/>
      <c r="C1619" s="567"/>
      <c r="D1619" s="567"/>
      <c r="E1619" s="567"/>
      <c r="F1619" s="567"/>
      <c r="G1619" s="567"/>
      <c r="H1619" s="567"/>
    </row>
    <row r="1620" spans="1:8" s="568" customFormat="1">
      <c r="A1620" s="567"/>
      <c r="B1620" s="567"/>
      <c r="C1620" s="567"/>
      <c r="D1620" s="567"/>
      <c r="E1620" s="567"/>
      <c r="F1620" s="567"/>
      <c r="G1620" s="567"/>
      <c r="H1620" s="567"/>
    </row>
    <row r="1621" spans="1:8" s="568" customFormat="1">
      <c r="A1621" s="567"/>
      <c r="B1621" s="567"/>
      <c r="C1621" s="567"/>
      <c r="D1621" s="567"/>
      <c r="E1621" s="567"/>
      <c r="F1621" s="567"/>
      <c r="G1621" s="567"/>
      <c r="H1621" s="567"/>
    </row>
    <row r="1622" spans="1:8" s="568" customFormat="1">
      <c r="A1622" s="567"/>
      <c r="B1622" s="567"/>
      <c r="C1622" s="567"/>
      <c r="D1622" s="567"/>
      <c r="E1622" s="567"/>
      <c r="F1622" s="567"/>
      <c r="G1622" s="567"/>
      <c r="H1622" s="567"/>
    </row>
    <row r="1623" spans="1:8" s="568" customFormat="1">
      <c r="A1623" s="567"/>
      <c r="B1623" s="567"/>
      <c r="C1623" s="567"/>
      <c r="D1623" s="567"/>
      <c r="E1623" s="567"/>
      <c r="F1623" s="567"/>
      <c r="G1623" s="567"/>
      <c r="H1623" s="567"/>
    </row>
    <row r="1624" spans="1:8" s="568" customFormat="1">
      <c r="A1624" s="567"/>
      <c r="B1624" s="567"/>
      <c r="C1624" s="567"/>
      <c r="D1624" s="567"/>
      <c r="E1624" s="567"/>
      <c r="F1624" s="567"/>
      <c r="G1624" s="567"/>
      <c r="H1624" s="567"/>
    </row>
    <row r="1625" spans="1:8" s="568" customFormat="1">
      <c r="A1625" s="567"/>
      <c r="B1625" s="567"/>
      <c r="C1625" s="567"/>
      <c r="D1625" s="567"/>
      <c r="E1625" s="567"/>
      <c r="F1625" s="567"/>
      <c r="G1625" s="567"/>
      <c r="H1625" s="567"/>
    </row>
    <row r="1626" spans="1:8" s="568" customFormat="1">
      <c r="A1626" s="567"/>
      <c r="B1626" s="567"/>
      <c r="C1626" s="567"/>
      <c r="D1626" s="567"/>
      <c r="E1626" s="567"/>
      <c r="F1626" s="567"/>
      <c r="G1626" s="567"/>
      <c r="H1626" s="567"/>
    </row>
    <row r="1627" spans="1:8" s="568" customFormat="1">
      <c r="A1627" s="567"/>
      <c r="B1627" s="567"/>
      <c r="C1627" s="567"/>
      <c r="D1627" s="567"/>
      <c r="E1627" s="567"/>
      <c r="F1627" s="567"/>
      <c r="G1627" s="567"/>
      <c r="H1627" s="567"/>
    </row>
    <row r="1628" spans="1:8" s="568" customFormat="1">
      <c r="A1628" s="567"/>
      <c r="B1628" s="567"/>
      <c r="C1628" s="567"/>
      <c r="D1628" s="567"/>
      <c r="E1628" s="567"/>
      <c r="F1628" s="567"/>
      <c r="G1628" s="567"/>
      <c r="H1628" s="567"/>
    </row>
    <row r="1629" spans="1:8" s="568" customFormat="1">
      <c r="A1629" s="567"/>
      <c r="B1629" s="567"/>
      <c r="C1629" s="567"/>
      <c r="D1629" s="567"/>
      <c r="E1629" s="567"/>
      <c r="F1629" s="567"/>
      <c r="G1629" s="567"/>
      <c r="H1629" s="567"/>
    </row>
    <row r="1630" spans="1:8" s="568" customFormat="1">
      <c r="A1630" s="567"/>
      <c r="B1630" s="567"/>
      <c r="C1630" s="567"/>
      <c r="D1630" s="567"/>
      <c r="E1630" s="567"/>
      <c r="F1630" s="567"/>
      <c r="G1630" s="567"/>
      <c r="H1630" s="567"/>
    </row>
    <row r="1631" spans="1:8" s="568" customFormat="1">
      <c r="A1631" s="567"/>
      <c r="B1631" s="567"/>
      <c r="C1631" s="567"/>
      <c r="D1631" s="567"/>
      <c r="E1631" s="567"/>
      <c r="F1631" s="567"/>
      <c r="G1631" s="567"/>
      <c r="H1631" s="567"/>
    </row>
    <row r="1632" spans="1:8" s="568" customFormat="1">
      <c r="A1632" s="567"/>
      <c r="B1632" s="567"/>
      <c r="C1632" s="567"/>
      <c r="D1632" s="567"/>
      <c r="E1632" s="567"/>
      <c r="F1632" s="567"/>
      <c r="G1632" s="567"/>
      <c r="H1632" s="567"/>
    </row>
    <row r="1633" spans="1:8" s="568" customFormat="1">
      <c r="A1633" s="567"/>
      <c r="B1633" s="567"/>
      <c r="C1633" s="567"/>
      <c r="D1633" s="567"/>
      <c r="E1633" s="567"/>
      <c r="F1633" s="567"/>
      <c r="G1633" s="567"/>
      <c r="H1633" s="567"/>
    </row>
    <row r="1634" spans="1:8" s="568" customFormat="1">
      <c r="A1634" s="567"/>
      <c r="B1634" s="567"/>
      <c r="C1634" s="567"/>
      <c r="D1634" s="567"/>
      <c r="E1634" s="567"/>
      <c r="F1634" s="567"/>
      <c r="G1634" s="567"/>
      <c r="H1634" s="567"/>
    </row>
    <row r="1635" spans="1:8" s="568" customFormat="1">
      <c r="A1635" s="567"/>
      <c r="B1635" s="567"/>
      <c r="C1635" s="567"/>
      <c r="D1635" s="567"/>
      <c r="E1635" s="567"/>
      <c r="F1635" s="567"/>
      <c r="G1635" s="567"/>
      <c r="H1635" s="567"/>
    </row>
    <row r="1636" spans="1:8" s="568" customFormat="1">
      <c r="A1636" s="567"/>
      <c r="B1636" s="567"/>
      <c r="C1636" s="567"/>
      <c r="D1636" s="567"/>
      <c r="E1636" s="567"/>
      <c r="F1636" s="567"/>
      <c r="G1636" s="567"/>
      <c r="H1636" s="567"/>
    </row>
    <row r="1637" spans="1:8" s="568" customFormat="1">
      <c r="A1637" s="567"/>
      <c r="B1637" s="567"/>
      <c r="C1637" s="567"/>
      <c r="D1637" s="567"/>
      <c r="E1637" s="567"/>
      <c r="F1637" s="567"/>
      <c r="G1637" s="567"/>
      <c r="H1637" s="567"/>
    </row>
    <row r="1638" spans="1:8" s="568" customFormat="1">
      <c r="A1638" s="567"/>
      <c r="B1638" s="567"/>
      <c r="C1638" s="567"/>
      <c r="D1638" s="567"/>
      <c r="E1638" s="567"/>
      <c r="F1638" s="567"/>
      <c r="G1638" s="567"/>
      <c r="H1638" s="567"/>
    </row>
    <row r="1639" spans="1:8" s="568" customFormat="1">
      <c r="A1639" s="567"/>
      <c r="B1639" s="567"/>
      <c r="C1639" s="567"/>
      <c r="D1639" s="567"/>
      <c r="E1639" s="567"/>
      <c r="F1639" s="567"/>
      <c r="G1639" s="567"/>
      <c r="H1639" s="567"/>
    </row>
    <row r="1640" spans="1:8" s="568" customFormat="1">
      <c r="A1640" s="567"/>
      <c r="B1640" s="567"/>
      <c r="C1640" s="567"/>
      <c r="D1640" s="567"/>
      <c r="E1640" s="567"/>
      <c r="F1640" s="567"/>
      <c r="G1640" s="567"/>
      <c r="H1640" s="567"/>
    </row>
    <row r="1641" spans="1:8" s="568" customFormat="1">
      <c r="A1641" s="567"/>
      <c r="B1641" s="567"/>
      <c r="C1641" s="567"/>
      <c r="D1641" s="567"/>
      <c r="E1641" s="567"/>
      <c r="F1641" s="567"/>
      <c r="G1641" s="567"/>
      <c r="H1641" s="567"/>
    </row>
    <row r="1642" spans="1:8" s="568" customFormat="1">
      <c r="A1642" s="567"/>
      <c r="B1642" s="567"/>
      <c r="C1642" s="567"/>
      <c r="D1642" s="567"/>
      <c r="E1642" s="567"/>
      <c r="F1642" s="567"/>
      <c r="G1642" s="567"/>
      <c r="H1642" s="567"/>
    </row>
    <row r="1643" spans="1:8" s="568" customFormat="1">
      <c r="A1643" s="567"/>
      <c r="B1643" s="567"/>
      <c r="C1643" s="567"/>
      <c r="D1643" s="567"/>
      <c r="E1643" s="567"/>
      <c r="F1643" s="567"/>
      <c r="G1643" s="567"/>
      <c r="H1643" s="567"/>
    </row>
    <row r="1644" spans="1:8" s="568" customFormat="1">
      <c r="A1644" s="567"/>
      <c r="B1644" s="567"/>
      <c r="C1644" s="567"/>
      <c r="D1644" s="567"/>
      <c r="E1644" s="567"/>
      <c r="F1644" s="567"/>
      <c r="G1644" s="567"/>
      <c r="H1644" s="567"/>
    </row>
    <row r="1645" spans="1:8" s="568" customFormat="1">
      <c r="A1645" s="567"/>
      <c r="B1645" s="567"/>
      <c r="C1645" s="567"/>
      <c r="D1645" s="567"/>
      <c r="E1645" s="567"/>
      <c r="F1645" s="567"/>
      <c r="G1645" s="567"/>
      <c r="H1645" s="567"/>
    </row>
    <row r="1646" spans="1:8" s="568" customFormat="1">
      <c r="A1646" s="567"/>
      <c r="B1646" s="567"/>
      <c r="C1646" s="567"/>
      <c r="D1646" s="567"/>
      <c r="E1646" s="567"/>
      <c r="F1646" s="567"/>
      <c r="G1646" s="567"/>
      <c r="H1646" s="567"/>
    </row>
    <row r="1647" spans="1:8" s="568" customFormat="1">
      <c r="A1647" s="567"/>
      <c r="B1647" s="567"/>
      <c r="C1647" s="567"/>
      <c r="D1647" s="567"/>
      <c r="E1647" s="567"/>
      <c r="F1647" s="567"/>
      <c r="G1647" s="567"/>
      <c r="H1647" s="567"/>
    </row>
    <row r="1648" spans="1:8" s="568" customFormat="1">
      <c r="A1648" s="567"/>
      <c r="B1648" s="567"/>
      <c r="C1648" s="567"/>
      <c r="D1648" s="567"/>
      <c r="E1648" s="567"/>
      <c r="F1648" s="567"/>
      <c r="G1648" s="567"/>
      <c r="H1648" s="567"/>
    </row>
    <row r="1649" spans="1:8" s="568" customFormat="1">
      <c r="A1649" s="567"/>
      <c r="B1649" s="567"/>
      <c r="C1649" s="567"/>
      <c r="D1649" s="567"/>
      <c r="E1649" s="567"/>
      <c r="F1649" s="567"/>
      <c r="G1649" s="567"/>
      <c r="H1649" s="567"/>
    </row>
    <row r="1650" spans="1:8" s="568" customFormat="1">
      <c r="A1650" s="567"/>
      <c r="B1650" s="567"/>
      <c r="C1650" s="567"/>
      <c r="D1650" s="567"/>
      <c r="E1650" s="567"/>
      <c r="F1650" s="567"/>
      <c r="G1650" s="567"/>
      <c r="H1650" s="567"/>
    </row>
    <row r="1651" spans="1:8" s="568" customFormat="1">
      <c r="A1651" s="567"/>
      <c r="B1651" s="567"/>
      <c r="C1651" s="567"/>
      <c r="D1651" s="567"/>
      <c r="E1651" s="567"/>
      <c r="F1651" s="567"/>
      <c r="G1651" s="567"/>
      <c r="H1651" s="567"/>
    </row>
    <row r="1652" spans="1:8" s="568" customFormat="1">
      <c r="A1652" s="567"/>
      <c r="B1652" s="567"/>
      <c r="C1652" s="567"/>
      <c r="D1652" s="567"/>
      <c r="E1652" s="567"/>
      <c r="F1652" s="567"/>
      <c r="G1652" s="567"/>
      <c r="H1652" s="567"/>
    </row>
    <row r="1653" spans="1:8" s="568" customFormat="1">
      <c r="A1653" s="567"/>
      <c r="B1653" s="567"/>
      <c r="C1653" s="567"/>
      <c r="D1653" s="567"/>
      <c r="E1653" s="567"/>
      <c r="F1653" s="567"/>
      <c r="G1653" s="567"/>
      <c r="H1653" s="567"/>
    </row>
    <row r="1654" spans="1:8" s="568" customFormat="1">
      <c r="A1654" s="567"/>
      <c r="B1654" s="567"/>
      <c r="C1654" s="567"/>
      <c r="D1654" s="567"/>
      <c r="E1654" s="567"/>
      <c r="F1654" s="567"/>
      <c r="G1654" s="567"/>
      <c r="H1654" s="567"/>
    </row>
    <row r="1655" spans="1:8" s="568" customFormat="1">
      <c r="A1655" s="567"/>
      <c r="B1655" s="567"/>
      <c r="C1655" s="567"/>
      <c r="D1655" s="567"/>
      <c r="E1655" s="567"/>
      <c r="F1655" s="567"/>
      <c r="G1655" s="567"/>
      <c r="H1655" s="567"/>
    </row>
    <row r="1656" spans="1:8" s="568" customFormat="1">
      <c r="A1656" s="567"/>
      <c r="B1656" s="567"/>
      <c r="C1656" s="567"/>
      <c r="D1656" s="567"/>
      <c r="E1656" s="567"/>
      <c r="F1656" s="567"/>
      <c r="G1656" s="567"/>
      <c r="H1656" s="567"/>
    </row>
    <row r="1657" spans="1:8" s="568" customFormat="1">
      <c r="A1657" s="567"/>
      <c r="B1657" s="567"/>
      <c r="C1657" s="567"/>
      <c r="D1657" s="567"/>
      <c r="E1657" s="567"/>
      <c r="F1657" s="567"/>
      <c r="G1657" s="567"/>
      <c r="H1657" s="567"/>
    </row>
    <row r="1658" spans="1:8" s="568" customFormat="1">
      <c r="A1658" s="567"/>
      <c r="B1658" s="567"/>
      <c r="C1658" s="567"/>
      <c r="D1658" s="567"/>
      <c r="E1658" s="567"/>
      <c r="F1658" s="567"/>
      <c r="G1658" s="567"/>
      <c r="H1658" s="567"/>
    </row>
    <row r="1659" spans="1:8" s="568" customFormat="1">
      <c r="A1659" s="567"/>
      <c r="B1659" s="567"/>
      <c r="C1659" s="567"/>
      <c r="D1659" s="567"/>
      <c r="E1659" s="567"/>
      <c r="F1659" s="567"/>
      <c r="G1659" s="567"/>
      <c r="H1659" s="567"/>
    </row>
    <row r="1660" spans="1:8" s="568" customFormat="1">
      <c r="A1660" s="567"/>
      <c r="B1660" s="567"/>
      <c r="C1660" s="567"/>
      <c r="D1660" s="567"/>
      <c r="E1660" s="567"/>
      <c r="F1660" s="567"/>
      <c r="G1660" s="567"/>
      <c r="H1660" s="567"/>
    </row>
    <row r="1661" spans="1:8" s="568" customFormat="1">
      <c r="A1661" s="567"/>
      <c r="B1661" s="567"/>
      <c r="C1661" s="567"/>
      <c r="D1661" s="567"/>
      <c r="E1661" s="567"/>
      <c r="F1661" s="567"/>
      <c r="G1661" s="567"/>
      <c r="H1661" s="567"/>
    </row>
    <row r="1662" spans="1:8" s="568" customFormat="1">
      <c r="A1662" s="567"/>
      <c r="B1662" s="567"/>
      <c r="C1662" s="567"/>
      <c r="D1662" s="567"/>
      <c r="E1662" s="567"/>
      <c r="F1662" s="567"/>
      <c r="G1662" s="567"/>
      <c r="H1662" s="567"/>
    </row>
    <row r="1663" spans="1:8" s="568" customFormat="1">
      <c r="A1663" s="567"/>
      <c r="B1663" s="567"/>
      <c r="C1663" s="567"/>
      <c r="D1663" s="567"/>
      <c r="E1663" s="567"/>
      <c r="F1663" s="567"/>
      <c r="G1663" s="567"/>
      <c r="H1663" s="567"/>
    </row>
    <row r="1664" spans="1:8" s="568" customFormat="1">
      <c r="A1664" s="567"/>
      <c r="B1664" s="567"/>
      <c r="C1664" s="567"/>
      <c r="D1664" s="567"/>
      <c r="E1664" s="567"/>
      <c r="F1664" s="567"/>
      <c r="G1664" s="567"/>
      <c r="H1664" s="567"/>
    </row>
    <row r="1665" spans="1:8" s="568" customFormat="1">
      <c r="A1665" s="567"/>
      <c r="B1665" s="567"/>
      <c r="C1665" s="567"/>
      <c r="D1665" s="567"/>
      <c r="E1665" s="567"/>
      <c r="F1665" s="567"/>
      <c r="G1665" s="567"/>
      <c r="H1665" s="567"/>
    </row>
    <row r="1666" spans="1:8" s="568" customFormat="1">
      <c r="A1666" s="567"/>
      <c r="B1666" s="567"/>
      <c r="C1666" s="567"/>
      <c r="D1666" s="567"/>
      <c r="E1666" s="567"/>
      <c r="F1666" s="567"/>
      <c r="G1666" s="567"/>
      <c r="H1666" s="567"/>
    </row>
    <row r="1667" spans="1:8" s="568" customFormat="1">
      <c r="A1667" s="567"/>
      <c r="B1667" s="567"/>
      <c r="C1667" s="567"/>
      <c r="D1667" s="567"/>
      <c r="E1667" s="567"/>
      <c r="F1667" s="567"/>
      <c r="G1667" s="567"/>
      <c r="H1667" s="567"/>
    </row>
    <row r="1668" spans="1:8" s="568" customFormat="1">
      <c r="A1668" s="567"/>
      <c r="B1668" s="567"/>
      <c r="C1668" s="567"/>
      <c r="D1668" s="567"/>
      <c r="E1668" s="567"/>
      <c r="F1668" s="567"/>
      <c r="G1668" s="567"/>
      <c r="H1668" s="567"/>
    </row>
    <row r="1669" spans="1:8" s="568" customFormat="1">
      <c r="A1669" s="567"/>
      <c r="B1669" s="567"/>
      <c r="C1669" s="567"/>
      <c r="D1669" s="567"/>
      <c r="E1669" s="567"/>
      <c r="F1669" s="567"/>
      <c r="G1669" s="567"/>
      <c r="H1669" s="567"/>
    </row>
    <row r="1670" spans="1:8" s="568" customFormat="1">
      <c r="A1670" s="567"/>
      <c r="B1670" s="567"/>
      <c r="C1670" s="567"/>
      <c r="D1670" s="567"/>
      <c r="E1670" s="567"/>
      <c r="F1670" s="567"/>
      <c r="G1670" s="567"/>
      <c r="H1670" s="567"/>
    </row>
    <row r="1671" spans="1:8" s="568" customFormat="1">
      <c r="A1671" s="567"/>
      <c r="B1671" s="567"/>
      <c r="C1671" s="567"/>
      <c r="D1671" s="567"/>
      <c r="E1671" s="567"/>
      <c r="F1671" s="567"/>
      <c r="G1671" s="567"/>
      <c r="H1671" s="567"/>
    </row>
    <row r="1672" spans="1:8" s="568" customFormat="1">
      <c r="A1672" s="567"/>
      <c r="B1672" s="567"/>
      <c r="C1672" s="567"/>
      <c r="D1672" s="567"/>
      <c r="E1672" s="567"/>
      <c r="F1672" s="567"/>
      <c r="G1672" s="567"/>
      <c r="H1672" s="567"/>
    </row>
    <row r="1673" spans="1:8" s="568" customFormat="1">
      <c r="A1673" s="567"/>
      <c r="B1673" s="567"/>
      <c r="C1673" s="567"/>
      <c r="D1673" s="567"/>
      <c r="E1673" s="567"/>
      <c r="F1673" s="567"/>
      <c r="G1673" s="567"/>
      <c r="H1673" s="567"/>
    </row>
    <row r="1674" spans="1:8" s="568" customFormat="1">
      <c r="A1674" s="567"/>
      <c r="B1674" s="567"/>
      <c r="C1674" s="567"/>
      <c r="D1674" s="567"/>
      <c r="E1674" s="567"/>
      <c r="F1674" s="567"/>
      <c r="G1674" s="567"/>
      <c r="H1674" s="567"/>
    </row>
    <row r="1675" spans="1:8" s="568" customFormat="1">
      <c r="A1675" s="567"/>
      <c r="B1675" s="567"/>
      <c r="C1675" s="567"/>
      <c r="D1675" s="567"/>
      <c r="E1675" s="567"/>
      <c r="F1675" s="567"/>
      <c r="G1675" s="567"/>
      <c r="H1675" s="567"/>
    </row>
    <row r="1676" spans="1:8" s="568" customFormat="1">
      <c r="A1676" s="567"/>
      <c r="B1676" s="567"/>
      <c r="C1676" s="567"/>
      <c r="D1676" s="567"/>
      <c r="E1676" s="567"/>
      <c r="F1676" s="567"/>
      <c r="G1676" s="567"/>
      <c r="H1676" s="567"/>
    </row>
    <row r="1677" spans="1:8" s="568" customFormat="1">
      <c r="A1677" s="567"/>
      <c r="B1677" s="567"/>
      <c r="C1677" s="567"/>
      <c r="D1677" s="567"/>
      <c r="E1677" s="567"/>
      <c r="F1677" s="567"/>
      <c r="G1677" s="567"/>
      <c r="H1677" s="567"/>
    </row>
    <row r="1678" spans="1:8" s="568" customFormat="1">
      <c r="A1678" s="567"/>
      <c r="B1678" s="567"/>
      <c r="C1678" s="567"/>
      <c r="D1678" s="567"/>
      <c r="E1678" s="567"/>
      <c r="F1678" s="567"/>
      <c r="G1678" s="567"/>
      <c r="H1678" s="567"/>
    </row>
    <row r="1679" spans="1:8" s="568" customFormat="1">
      <c r="A1679" s="567"/>
      <c r="B1679" s="567"/>
      <c r="C1679" s="567"/>
      <c r="D1679" s="567"/>
      <c r="E1679" s="567"/>
      <c r="F1679" s="567"/>
      <c r="G1679" s="567"/>
      <c r="H1679" s="567"/>
    </row>
    <row r="1680" spans="1:8" s="568" customFormat="1">
      <c r="A1680" s="567"/>
      <c r="B1680" s="567"/>
      <c r="C1680" s="567"/>
      <c r="D1680" s="567"/>
      <c r="E1680" s="567"/>
      <c r="F1680" s="567"/>
      <c r="G1680" s="567"/>
      <c r="H1680" s="567"/>
    </row>
    <row r="1681" spans="1:8" s="568" customFormat="1">
      <c r="A1681" s="567"/>
      <c r="B1681" s="567"/>
      <c r="C1681" s="567"/>
      <c r="D1681" s="567"/>
      <c r="E1681" s="567"/>
      <c r="F1681" s="567"/>
      <c r="G1681" s="567"/>
      <c r="H1681" s="567"/>
    </row>
    <row r="1682" spans="1:8" s="568" customFormat="1">
      <c r="A1682" s="567"/>
      <c r="B1682" s="567"/>
      <c r="C1682" s="567"/>
      <c r="D1682" s="567"/>
      <c r="E1682" s="567"/>
      <c r="F1682" s="567"/>
      <c r="G1682" s="567"/>
      <c r="H1682" s="567"/>
    </row>
    <row r="1683" spans="1:8" s="568" customFormat="1">
      <c r="A1683" s="567"/>
      <c r="B1683" s="567"/>
      <c r="C1683" s="567"/>
      <c r="D1683" s="567"/>
      <c r="E1683" s="567"/>
      <c r="F1683" s="567"/>
      <c r="G1683" s="567"/>
      <c r="H1683" s="567"/>
    </row>
    <row r="1684" spans="1:8" s="568" customFormat="1">
      <c r="A1684" s="567"/>
      <c r="B1684" s="567"/>
      <c r="C1684" s="567"/>
      <c r="D1684" s="567"/>
      <c r="E1684" s="567"/>
      <c r="F1684" s="567"/>
      <c r="G1684" s="567"/>
      <c r="H1684" s="567"/>
    </row>
    <row r="1685" spans="1:8" s="568" customFormat="1">
      <c r="A1685" s="567"/>
      <c r="B1685" s="567"/>
      <c r="C1685" s="567"/>
      <c r="D1685" s="567"/>
      <c r="E1685" s="567"/>
      <c r="F1685" s="567"/>
      <c r="G1685" s="567"/>
      <c r="H1685" s="567"/>
    </row>
    <row r="1686" spans="1:8" s="568" customFormat="1">
      <c r="A1686" s="567"/>
      <c r="B1686" s="567"/>
      <c r="C1686" s="567"/>
      <c r="D1686" s="567"/>
      <c r="E1686" s="567"/>
      <c r="F1686" s="567"/>
      <c r="G1686" s="567"/>
      <c r="H1686" s="567"/>
    </row>
    <row r="1687" spans="1:8" s="568" customFormat="1">
      <c r="A1687" s="567"/>
      <c r="B1687" s="567"/>
      <c r="C1687" s="567"/>
      <c r="D1687" s="567"/>
      <c r="E1687" s="567"/>
      <c r="F1687" s="567"/>
      <c r="G1687" s="567"/>
      <c r="H1687" s="567"/>
    </row>
    <row r="1688" spans="1:8" s="568" customFormat="1">
      <c r="A1688" s="567"/>
      <c r="B1688" s="567"/>
      <c r="C1688" s="567"/>
      <c r="D1688" s="567"/>
      <c r="E1688" s="567"/>
      <c r="F1688" s="567"/>
      <c r="G1688" s="567"/>
      <c r="H1688" s="567"/>
    </row>
    <row r="1689" spans="1:8" s="568" customFormat="1">
      <c r="A1689" s="567"/>
      <c r="B1689" s="567"/>
      <c r="C1689" s="567"/>
      <c r="D1689" s="567"/>
      <c r="E1689" s="567"/>
      <c r="F1689" s="567"/>
      <c r="G1689" s="567"/>
      <c r="H1689" s="567"/>
    </row>
    <row r="1690" spans="1:8" s="568" customFormat="1">
      <c r="A1690" s="567"/>
      <c r="B1690" s="567"/>
      <c r="C1690" s="567"/>
      <c r="D1690" s="567"/>
      <c r="E1690" s="567"/>
      <c r="F1690" s="567"/>
      <c r="G1690" s="567"/>
      <c r="H1690" s="567"/>
    </row>
    <row r="1691" spans="1:8" s="568" customFormat="1">
      <c r="A1691" s="567"/>
      <c r="B1691" s="567"/>
      <c r="C1691" s="567"/>
      <c r="D1691" s="567"/>
      <c r="E1691" s="567"/>
      <c r="F1691" s="567"/>
      <c r="G1691" s="567"/>
      <c r="H1691" s="567"/>
    </row>
    <row r="1692" spans="1:8" s="568" customFormat="1">
      <c r="A1692" s="567"/>
      <c r="B1692" s="567"/>
      <c r="C1692" s="567"/>
      <c r="D1692" s="567"/>
      <c r="E1692" s="567"/>
      <c r="F1692" s="567"/>
      <c r="G1692" s="567"/>
      <c r="H1692" s="567"/>
    </row>
    <row r="1693" spans="1:8" s="568" customFormat="1">
      <c r="A1693" s="567"/>
      <c r="B1693" s="567"/>
      <c r="C1693" s="567"/>
      <c r="D1693" s="567"/>
      <c r="E1693" s="567"/>
      <c r="F1693" s="567"/>
      <c r="G1693" s="567"/>
      <c r="H1693" s="567"/>
    </row>
    <row r="1694" spans="1:8" s="568" customFormat="1">
      <c r="A1694" s="567"/>
      <c r="B1694" s="567"/>
      <c r="C1694" s="567"/>
      <c r="D1694" s="567"/>
      <c r="E1694" s="567"/>
      <c r="F1694" s="567"/>
      <c r="G1694" s="567"/>
      <c r="H1694" s="567"/>
    </row>
    <row r="1695" spans="1:8" s="568" customFormat="1">
      <c r="A1695" s="567"/>
      <c r="B1695" s="567"/>
      <c r="C1695" s="567"/>
      <c r="D1695" s="567"/>
      <c r="E1695" s="567"/>
      <c r="F1695" s="567"/>
      <c r="G1695" s="567"/>
      <c r="H1695" s="567"/>
    </row>
    <row r="1696" spans="1:8" s="568" customFormat="1">
      <c r="A1696" s="567"/>
      <c r="B1696" s="567"/>
      <c r="C1696" s="567"/>
      <c r="D1696" s="567"/>
      <c r="E1696" s="567"/>
      <c r="F1696" s="567"/>
      <c r="G1696" s="567"/>
      <c r="H1696" s="567"/>
    </row>
    <row r="1697" spans="1:8" s="568" customFormat="1">
      <c r="A1697" s="567"/>
      <c r="B1697" s="567"/>
      <c r="C1697" s="567"/>
      <c r="D1697" s="567"/>
      <c r="E1697" s="567"/>
      <c r="F1697" s="567"/>
      <c r="G1697" s="567"/>
      <c r="H1697" s="567"/>
    </row>
    <row r="1698" spans="1:8" s="568" customFormat="1">
      <c r="A1698" s="567"/>
      <c r="B1698" s="567"/>
      <c r="C1698" s="567"/>
      <c r="D1698" s="567"/>
      <c r="E1698" s="567"/>
      <c r="F1698" s="567"/>
      <c r="G1698" s="567"/>
      <c r="H1698" s="567"/>
    </row>
    <row r="1699" spans="1:8" s="568" customFormat="1">
      <c r="A1699" s="567"/>
      <c r="B1699" s="567"/>
      <c r="C1699" s="567"/>
      <c r="D1699" s="567"/>
      <c r="E1699" s="567"/>
      <c r="F1699" s="567"/>
      <c r="G1699" s="567"/>
      <c r="H1699" s="567"/>
    </row>
    <row r="1700" spans="1:8" s="568" customFormat="1">
      <c r="A1700" s="567"/>
      <c r="B1700" s="567"/>
      <c r="C1700" s="567"/>
      <c r="D1700" s="567"/>
      <c r="E1700" s="567"/>
      <c r="F1700" s="567"/>
      <c r="G1700" s="567"/>
      <c r="H1700" s="567"/>
    </row>
    <row r="1701" spans="1:8" s="568" customFormat="1">
      <c r="A1701" s="567"/>
      <c r="B1701" s="567"/>
      <c r="C1701" s="567"/>
      <c r="D1701" s="567"/>
      <c r="E1701" s="567"/>
      <c r="F1701" s="567"/>
      <c r="G1701" s="567"/>
      <c r="H1701" s="567"/>
    </row>
    <row r="1702" spans="1:8" s="568" customFormat="1">
      <c r="A1702" s="567"/>
      <c r="B1702" s="567"/>
      <c r="C1702" s="567"/>
      <c r="D1702" s="567"/>
      <c r="E1702" s="567"/>
      <c r="F1702" s="567"/>
      <c r="G1702" s="567"/>
      <c r="H1702" s="567"/>
    </row>
    <row r="1703" spans="1:8" s="568" customFormat="1">
      <c r="A1703" s="567"/>
      <c r="B1703" s="567"/>
      <c r="C1703" s="567"/>
      <c r="D1703" s="567"/>
      <c r="E1703" s="567"/>
      <c r="F1703" s="567"/>
      <c r="G1703" s="567"/>
      <c r="H1703" s="567"/>
    </row>
    <row r="1704" spans="1:8" s="568" customFormat="1">
      <c r="A1704" s="567"/>
      <c r="B1704" s="567"/>
      <c r="C1704" s="567"/>
      <c r="D1704" s="567"/>
      <c r="E1704" s="567"/>
      <c r="F1704" s="567"/>
      <c r="G1704" s="567"/>
      <c r="H1704" s="567"/>
    </row>
    <row r="1705" spans="1:8" s="568" customFormat="1">
      <c r="A1705" s="567"/>
      <c r="B1705" s="567"/>
      <c r="C1705" s="567"/>
      <c r="D1705" s="567"/>
      <c r="E1705" s="567"/>
      <c r="F1705" s="567"/>
      <c r="G1705" s="567"/>
      <c r="H1705" s="567"/>
    </row>
    <row r="1706" spans="1:8" s="568" customFormat="1">
      <c r="A1706" s="567"/>
      <c r="B1706" s="567"/>
      <c r="C1706" s="567"/>
      <c r="D1706" s="567"/>
      <c r="E1706" s="567"/>
      <c r="F1706" s="567"/>
      <c r="G1706" s="567"/>
      <c r="H1706" s="567"/>
    </row>
    <row r="1707" spans="1:8" s="568" customFormat="1">
      <c r="A1707" s="567"/>
      <c r="B1707" s="567"/>
      <c r="C1707" s="567"/>
      <c r="D1707" s="567"/>
      <c r="E1707" s="567"/>
      <c r="F1707" s="567"/>
      <c r="G1707" s="567"/>
      <c r="H1707" s="567"/>
    </row>
    <row r="1708" spans="1:8" s="568" customFormat="1">
      <c r="A1708" s="567"/>
      <c r="B1708" s="567"/>
      <c r="C1708" s="567"/>
      <c r="D1708" s="567"/>
      <c r="E1708" s="567"/>
      <c r="F1708" s="567"/>
      <c r="G1708" s="567"/>
      <c r="H1708" s="567"/>
    </row>
    <row r="1709" spans="1:8" s="568" customFormat="1">
      <c r="A1709" s="567"/>
      <c r="B1709" s="567"/>
      <c r="C1709" s="567"/>
      <c r="D1709" s="567"/>
      <c r="E1709" s="567"/>
      <c r="F1709" s="567"/>
      <c r="G1709" s="567"/>
      <c r="H1709" s="567"/>
    </row>
    <row r="1710" spans="1:8" s="568" customFormat="1">
      <c r="A1710" s="567"/>
      <c r="B1710" s="567"/>
      <c r="C1710" s="567"/>
      <c r="D1710" s="567"/>
      <c r="E1710" s="567"/>
      <c r="F1710" s="567"/>
      <c r="G1710" s="567"/>
      <c r="H1710" s="567"/>
    </row>
    <row r="1711" spans="1:8" s="568" customFormat="1">
      <c r="A1711" s="567"/>
      <c r="B1711" s="567"/>
      <c r="C1711" s="567"/>
      <c r="D1711" s="567"/>
      <c r="E1711" s="567"/>
      <c r="F1711" s="567"/>
      <c r="G1711" s="567"/>
      <c r="H1711" s="567"/>
    </row>
    <row r="1712" spans="1:8" s="568" customFormat="1">
      <c r="A1712" s="567"/>
      <c r="B1712" s="567"/>
      <c r="C1712" s="567"/>
      <c r="D1712" s="567"/>
      <c r="E1712" s="567"/>
      <c r="F1712" s="567"/>
      <c r="G1712" s="567"/>
      <c r="H1712" s="567"/>
    </row>
    <row r="1713" spans="1:8" s="568" customFormat="1">
      <c r="A1713" s="567"/>
      <c r="B1713" s="567"/>
      <c r="C1713" s="567"/>
      <c r="D1713" s="567"/>
      <c r="E1713" s="567"/>
      <c r="F1713" s="567"/>
      <c r="G1713" s="567"/>
      <c r="H1713" s="567"/>
    </row>
    <row r="1714" spans="1:8" s="568" customFormat="1">
      <c r="A1714" s="567"/>
      <c r="B1714" s="567"/>
      <c r="C1714" s="567"/>
      <c r="D1714" s="567"/>
      <c r="E1714" s="567"/>
      <c r="F1714" s="567"/>
      <c r="G1714" s="567"/>
      <c r="H1714" s="567"/>
    </row>
    <row r="1715" spans="1:8" s="568" customFormat="1">
      <c r="A1715" s="567"/>
      <c r="B1715" s="567"/>
      <c r="C1715" s="567"/>
      <c r="D1715" s="567"/>
      <c r="E1715" s="567"/>
      <c r="F1715" s="567"/>
      <c r="G1715" s="567"/>
      <c r="H1715" s="567"/>
    </row>
    <row r="1716" spans="1:8" s="568" customFormat="1">
      <c r="A1716" s="567"/>
      <c r="B1716" s="567"/>
      <c r="C1716" s="567"/>
      <c r="D1716" s="567"/>
      <c r="E1716" s="567"/>
      <c r="F1716" s="567"/>
      <c r="G1716" s="567"/>
      <c r="H1716" s="567"/>
    </row>
    <row r="1717" spans="1:8" s="568" customFormat="1">
      <c r="A1717" s="567"/>
      <c r="B1717" s="567"/>
      <c r="C1717" s="567"/>
      <c r="D1717" s="567"/>
      <c r="E1717" s="567"/>
      <c r="F1717" s="567"/>
      <c r="G1717" s="567"/>
      <c r="H1717" s="567"/>
    </row>
    <row r="1718" spans="1:8" s="568" customFormat="1">
      <c r="A1718" s="567"/>
      <c r="B1718" s="567"/>
      <c r="C1718" s="567"/>
      <c r="D1718" s="567"/>
      <c r="E1718" s="567"/>
      <c r="F1718" s="567"/>
      <c r="G1718" s="567"/>
      <c r="H1718" s="567"/>
    </row>
    <row r="1719" spans="1:8" s="568" customFormat="1">
      <c r="A1719" s="567"/>
      <c r="B1719" s="567"/>
      <c r="C1719" s="567"/>
      <c r="D1719" s="567"/>
      <c r="E1719" s="567"/>
      <c r="F1719" s="567"/>
      <c r="G1719" s="567"/>
      <c r="H1719" s="567"/>
    </row>
    <row r="1720" spans="1:8" s="568" customFormat="1">
      <c r="A1720" s="567"/>
      <c r="B1720" s="567"/>
      <c r="C1720" s="567"/>
      <c r="D1720" s="567"/>
      <c r="E1720" s="567"/>
      <c r="F1720" s="567"/>
      <c r="G1720" s="567"/>
      <c r="H1720" s="567"/>
    </row>
    <row r="1721" spans="1:8" s="568" customFormat="1">
      <c r="A1721" s="567"/>
      <c r="B1721" s="567"/>
      <c r="C1721" s="567"/>
      <c r="D1721" s="567"/>
      <c r="E1721" s="567"/>
      <c r="F1721" s="567"/>
      <c r="G1721" s="567"/>
      <c r="H1721" s="567"/>
    </row>
    <row r="1722" spans="1:8" s="568" customFormat="1">
      <c r="A1722" s="567"/>
      <c r="B1722" s="567"/>
      <c r="C1722" s="567"/>
      <c r="D1722" s="567"/>
      <c r="E1722" s="567"/>
      <c r="F1722" s="567"/>
      <c r="G1722" s="567"/>
      <c r="H1722" s="567"/>
    </row>
    <row r="1723" spans="1:8" s="568" customFormat="1">
      <c r="A1723" s="567"/>
      <c r="B1723" s="567"/>
      <c r="C1723" s="567"/>
      <c r="D1723" s="567"/>
      <c r="E1723" s="567"/>
      <c r="F1723" s="567"/>
      <c r="G1723" s="567"/>
      <c r="H1723" s="567"/>
    </row>
    <row r="1724" spans="1:8" s="568" customFormat="1">
      <c r="A1724" s="567"/>
      <c r="B1724" s="567"/>
      <c r="C1724" s="567"/>
      <c r="D1724" s="567"/>
      <c r="E1724" s="567"/>
      <c r="F1724" s="567"/>
      <c r="G1724" s="567"/>
      <c r="H1724" s="567"/>
    </row>
    <row r="1725" spans="1:8" s="568" customFormat="1">
      <c r="A1725" s="567"/>
      <c r="B1725" s="567"/>
      <c r="C1725" s="567"/>
      <c r="D1725" s="567"/>
      <c r="E1725" s="567"/>
      <c r="F1725" s="567"/>
      <c r="G1725" s="567"/>
      <c r="H1725" s="567"/>
    </row>
    <row r="1726" spans="1:8" s="568" customFormat="1">
      <c r="A1726" s="567"/>
      <c r="B1726" s="567"/>
      <c r="C1726" s="567"/>
      <c r="D1726" s="567"/>
      <c r="E1726" s="567"/>
      <c r="F1726" s="567"/>
      <c r="G1726" s="567"/>
      <c r="H1726" s="567"/>
    </row>
    <row r="1727" spans="1:8" s="568" customFormat="1">
      <c r="A1727" s="567"/>
      <c r="B1727" s="567"/>
      <c r="C1727" s="567"/>
      <c r="D1727" s="567"/>
      <c r="E1727" s="567"/>
      <c r="F1727" s="567"/>
      <c r="G1727" s="567"/>
      <c r="H1727" s="567"/>
    </row>
    <row r="1728" spans="1:8" s="568" customFormat="1">
      <c r="A1728" s="567"/>
      <c r="B1728" s="567"/>
      <c r="C1728" s="567"/>
      <c r="D1728" s="567"/>
      <c r="E1728" s="567"/>
      <c r="F1728" s="567"/>
      <c r="G1728" s="567"/>
      <c r="H1728" s="567"/>
    </row>
    <row r="1729" spans="1:8" s="568" customFormat="1">
      <c r="A1729" s="567"/>
      <c r="B1729" s="567"/>
      <c r="C1729" s="567"/>
      <c r="D1729" s="567"/>
      <c r="E1729" s="567"/>
      <c r="F1729" s="567"/>
      <c r="G1729" s="567"/>
      <c r="H1729" s="567"/>
    </row>
    <row r="1730" spans="1:8" s="568" customFormat="1">
      <c r="A1730" s="567"/>
      <c r="B1730" s="567"/>
      <c r="C1730" s="567"/>
      <c r="D1730" s="567"/>
      <c r="E1730" s="567"/>
      <c r="F1730" s="567"/>
      <c r="G1730" s="567"/>
      <c r="H1730" s="567"/>
    </row>
    <row r="1731" spans="1:8" s="568" customFormat="1">
      <c r="A1731" s="567"/>
      <c r="B1731" s="567"/>
      <c r="C1731" s="567"/>
      <c r="D1731" s="567"/>
      <c r="E1731" s="567"/>
      <c r="F1731" s="567"/>
      <c r="G1731" s="567"/>
      <c r="H1731" s="567"/>
    </row>
    <row r="1732" spans="1:8" s="568" customFormat="1">
      <c r="A1732" s="567"/>
      <c r="B1732" s="567"/>
      <c r="C1732" s="567"/>
      <c r="D1732" s="567"/>
      <c r="E1732" s="567"/>
      <c r="F1732" s="567"/>
      <c r="G1732" s="567"/>
      <c r="H1732" s="567"/>
    </row>
    <row r="1733" spans="1:8" s="568" customFormat="1">
      <c r="A1733" s="567"/>
      <c r="B1733" s="567"/>
      <c r="C1733" s="567"/>
      <c r="D1733" s="567"/>
      <c r="E1733" s="567"/>
      <c r="F1733" s="567"/>
      <c r="G1733" s="567"/>
      <c r="H1733" s="567"/>
    </row>
    <row r="1734" spans="1:8" s="568" customFormat="1">
      <c r="A1734" s="567"/>
      <c r="B1734" s="567"/>
      <c r="C1734" s="567"/>
      <c r="D1734" s="567"/>
      <c r="E1734" s="567"/>
      <c r="F1734" s="567"/>
      <c r="G1734" s="567"/>
      <c r="H1734" s="567"/>
    </row>
    <row r="1735" spans="1:8" s="568" customFormat="1">
      <c r="A1735" s="567"/>
      <c r="B1735" s="567"/>
      <c r="C1735" s="567"/>
      <c r="D1735" s="567"/>
      <c r="E1735" s="567"/>
      <c r="F1735" s="567"/>
      <c r="G1735" s="567"/>
      <c r="H1735" s="567"/>
    </row>
    <row r="1736" spans="1:8" s="568" customFormat="1">
      <c r="A1736" s="567"/>
      <c r="B1736" s="567"/>
      <c r="C1736" s="567"/>
      <c r="D1736" s="567"/>
      <c r="E1736" s="567"/>
      <c r="F1736" s="567"/>
      <c r="G1736" s="567"/>
      <c r="H1736" s="567"/>
    </row>
    <row r="1737" spans="1:8" s="568" customFormat="1">
      <c r="A1737" s="567"/>
      <c r="B1737" s="567"/>
      <c r="C1737" s="567"/>
      <c r="D1737" s="567"/>
      <c r="E1737" s="567"/>
      <c r="F1737" s="567"/>
      <c r="G1737" s="567"/>
      <c r="H1737" s="567"/>
    </row>
    <row r="1738" spans="1:8" s="568" customFormat="1">
      <c r="A1738" s="567"/>
      <c r="B1738" s="567"/>
      <c r="C1738" s="567"/>
      <c r="D1738" s="567"/>
      <c r="E1738" s="567"/>
      <c r="F1738" s="567"/>
      <c r="G1738" s="567"/>
      <c r="H1738" s="567"/>
    </row>
    <row r="1739" spans="1:8" s="568" customFormat="1">
      <c r="A1739" s="567"/>
      <c r="B1739" s="567"/>
      <c r="C1739" s="567"/>
      <c r="D1739" s="567"/>
      <c r="E1739" s="567"/>
      <c r="F1739" s="567"/>
      <c r="G1739" s="567"/>
      <c r="H1739" s="567"/>
    </row>
    <row r="1740" spans="1:8" s="568" customFormat="1">
      <c r="A1740" s="567"/>
      <c r="B1740" s="567"/>
      <c r="C1740" s="567"/>
      <c r="D1740" s="567"/>
      <c r="E1740" s="567"/>
      <c r="F1740" s="567"/>
      <c r="G1740" s="567"/>
      <c r="H1740" s="567"/>
    </row>
    <row r="1741" spans="1:8" s="568" customFormat="1">
      <c r="A1741" s="567"/>
      <c r="B1741" s="567"/>
      <c r="C1741" s="567"/>
      <c r="D1741" s="567"/>
      <c r="E1741" s="567"/>
      <c r="F1741" s="567"/>
      <c r="G1741" s="567"/>
      <c r="H1741" s="567"/>
    </row>
    <row r="1742" spans="1:8" s="568" customFormat="1">
      <c r="A1742" s="567"/>
      <c r="B1742" s="567"/>
      <c r="C1742" s="567"/>
      <c r="D1742" s="567"/>
      <c r="E1742" s="567"/>
      <c r="F1742" s="567"/>
      <c r="G1742" s="567"/>
      <c r="H1742" s="567"/>
    </row>
    <row r="1743" spans="1:8" s="568" customFormat="1">
      <c r="A1743" s="567"/>
      <c r="B1743" s="567"/>
      <c r="C1743" s="567"/>
      <c r="D1743" s="567"/>
      <c r="E1743" s="567"/>
      <c r="F1743" s="567"/>
      <c r="G1743" s="567"/>
      <c r="H1743" s="567"/>
    </row>
    <row r="1744" spans="1:8" s="568" customFormat="1">
      <c r="A1744" s="567"/>
      <c r="B1744" s="567"/>
      <c r="C1744" s="567"/>
      <c r="D1744" s="567"/>
      <c r="E1744" s="567"/>
      <c r="F1744" s="567"/>
      <c r="G1744" s="567"/>
      <c r="H1744" s="567"/>
    </row>
    <row r="1745" spans="1:8" s="568" customFormat="1">
      <c r="A1745" s="567"/>
      <c r="B1745" s="567"/>
      <c r="C1745" s="567"/>
      <c r="D1745" s="567"/>
      <c r="E1745" s="567"/>
      <c r="F1745" s="567"/>
      <c r="G1745" s="567"/>
      <c r="H1745" s="567"/>
    </row>
    <row r="1746" spans="1:8" s="568" customFormat="1">
      <c r="A1746" s="567"/>
      <c r="B1746" s="567"/>
      <c r="C1746" s="567"/>
      <c r="D1746" s="567"/>
      <c r="E1746" s="567"/>
      <c r="F1746" s="567"/>
      <c r="G1746" s="567"/>
      <c r="H1746" s="567"/>
    </row>
    <row r="1747" spans="1:8" s="568" customFormat="1">
      <c r="A1747" s="567"/>
      <c r="B1747" s="567"/>
      <c r="C1747" s="567"/>
      <c r="D1747" s="567"/>
      <c r="E1747" s="567"/>
      <c r="F1747" s="567"/>
      <c r="G1747" s="567"/>
      <c r="H1747" s="567"/>
    </row>
    <row r="1748" spans="1:8" s="568" customFormat="1">
      <c r="A1748" s="567"/>
      <c r="B1748" s="567"/>
      <c r="C1748" s="567"/>
      <c r="D1748" s="567"/>
      <c r="E1748" s="567"/>
      <c r="F1748" s="567"/>
      <c r="G1748" s="567"/>
      <c r="H1748" s="567"/>
    </row>
    <row r="1749" spans="1:8" s="568" customFormat="1">
      <c r="A1749" s="567"/>
      <c r="B1749" s="567"/>
      <c r="C1749" s="567"/>
      <c r="D1749" s="567"/>
      <c r="E1749" s="567"/>
      <c r="F1749" s="567"/>
      <c r="G1749" s="567"/>
      <c r="H1749" s="567"/>
    </row>
    <row r="1750" spans="1:8" s="568" customFormat="1">
      <c r="A1750" s="567"/>
      <c r="B1750" s="567"/>
      <c r="C1750" s="567"/>
      <c r="D1750" s="567"/>
      <c r="E1750" s="567"/>
      <c r="F1750" s="567"/>
      <c r="G1750" s="567"/>
      <c r="H1750" s="567"/>
    </row>
    <row r="1751" spans="1:8" s="568" customFormat="1">
      <c r="A1751" s="567"/>
      <c r="B1751" s="567"/>
      <c r="C1751" s="567"/>
      <c r="D1751" s="567"/>
      <c r="E1751" s="567"/>
      <c r="F1751" s="567"/>
      <c r="G1751" s="567"/>
      <c r="H1751" s="567"/>
    </row>
    <row r="1752" spans="1:8" s="568" customFormat="1">
      <c r="A1752" s="567"/>
      <c r="B1752" s="567"/>
      <c r="C1752" s="567"/>
      <c r="D1752" s="567"/>
      <c r="E1752" s="567"/>
      <c r="F1752" s="567"/>
      <c r="G1752" s="567"/>
      <c r="H1752" s="567"/>
    </row>
    <row r="1753" spans="1:8" s="568" customFormat="1">
      <c r="A1753" s="567"/>
      <c r="B1753" s="567"/>
      <c r="C1753" s="567"/>
      <c r="D1753" s="567"/>
      <c r="E1753" s="567"/>
      <c r="F1753" s="567"/>
      <c r="G1753" s="567"/>
      <c r="H1753" s="567"/>
    </row>
    <row r="1754" spans="1:8" s="568" customFormat="1">
      <c r="A1754" s="567"/>
      <c r="B1754" s="567"/>
      <c r="C1754" s="567"/>
      <c r="D1754" s="567"/>
      <c r="E1754" s="567"/>
      <c r="F1754" s="567"/>
      <c r="G1754" s="567"/>
      <c r="H1754" s="567"/>
    </row>
    <row r="1755" spans="1:8" s="568" customFormat="1">
      <c r="A1755" s="567"/>
      <c r="B1755" s="567"/>
      <c r="C1755" s="567"/>
      <c r="D1755" s="567"/>
      <c r="E1755" s="567"/>
      <c r="F1755" s="567"/>
      <c r="G1755" s="567"/>
      <c r="H1755" s="567"/>
    </row>
    <row r="1756" spans="1:8" s="568" customFormat="1">
      <c r="A1756" s="567"/>
      <c r="B1756" s="567"/>
      <c r="C1756" s="567"/>
      <c r="D1756" s="567"/>
      <c r="E1756" s="567"/>
      <c r="F1756" s="567"/>
      <c r="G1756" s="567"/>
      <c r="H1756" s="567"/>
    </row>
    <row r="1757" spans="1:8" s="568" customFormat="1">
      <c r="A1757" s="567"/>
      <c r="B1757" s="567"/>
      <c r="C1757" s="567"/>
      <c r="D1757" s="567"/>
      <c r="E1757" s="567"/>
      <c r="F1757" s="567"/>
      <c r="G1757" s="567"/>
      <c r="H1757" s="567"/>
    </row>
    <row r="1758" spans="1:8" s="568" customFormat="1">
      <c r="A1758" s="567"/>
      <c r="B1758" s="567"/>
      <c r="C1758" s="567"/>
      <c r="D1758" s="567"/>
      <c r="E1758" s="567"/>
      <c r="F1758" s="567"/>
      <c r="G1758" s="567"/>
      <c r="H1758" s="567"/>
    </row>
    <row r="1759" spans="1:8" s="568" customFormat="1">
      <c r="A1759" s="567"/>
      <c r="B1759" s="567"/>
      <c r="C1759" s="567"/>
      <c r="D1759" s="567"/>
      <c r="E1759" s="567"/>
      <c r="F1759" s="567"/>
      <c r="G1759" s="567"/>
      <c r="H1759" s="567"/>
    </row>
    <row r="1760" spans="1:8" s="568" customFormat="1">
      <c r="A1760" s="567"/>
      <c r="B1760" s="567"/>
      <c r="C1760" s="567"/>
      <c r="D1760" s="567"/>
      <c r="E1760" s="567"/>
      <c r="F1760" s="567"/>
      <c r="G1760" s="567"/>
      <c r="H1760" s="567"/>
    </row>
    <row r="1761" spans="1:8" s="568" customFormat="1">
      <c r="A1761" s="567"/>
      <c r="B1761" s="567"/>
      <c r="C1761" s="567"/>
      <c r="D1761" s="567"/>
      <c r="E1761" s="567"/>
      <c r="F1761" s="567"/>
      <c r="G1761" s="567"/>
      <c r="H1761" s="567"/>
    </row>
    <row r="1762" spans="1:8" s="568" customFormat="1">
      <c r="A1762" s="567"/>
      <c r="B1762" s="567"/>
      <c r="C1762" s="567"/>
      <c r="D1762" s="567"/>
      <c r="E1762" s="567"/>
      <c r="F1762" s="567"/>
      <c r="G1762" s="567"/>
      <c r="H1762" s="567"/>
    </row>
    <row r="1763" spans="1:8" s="568" customFormat="1">
      <c r="A1763" s="567"/>
      <c r="B1763" s="567"/>
      <c r="C1763" s="567"/>
      <c r="D1763" s="567"/>
      <c r="E1763" s="567"/>
      <c r="F1763" s="567"/>
      <c r="G1763" s="567"/>
      <c r="H1763" s="567"/>
    </row>
    <row r="1764" spans="1:8" s="568" customFormat="1">
      <c r="A1764" s="567"/>
      <c r="B1764" s="567"/>
      <c r="C1764" s="567"/>
      <c r="D1764" s="567"/>
      <c r="E1764" s="567"/>
      <c r="F1764" s="567"/>
      <c r="G1764" s="567"/>
      <c r="H1764" s="567"/>
    </row>
    <row r="1765" spans="1:8" s="568" customFormat="1">
      <c r="A1765" s="567"/>
      <c r="B1765" s="567"/>
      <c r="C1765" s="567"/>
      <c r="D1765" s="567"/>
      <c r="E1765" s="567"/>
      <c r="F1765" s="567"/>
      <c r="G1765" s="567"/>
      <c r="H1765" s="567"/>
    </row>
    <row r="1766" spans="1:8" s="568" customFormat="1">
      <c r="A1766" s="567"/>
      <c r="B1766" s="567"/>
      <c r="C1766" s="567"/>
      <c r="D1766" s="567"/>
      <c r="E1766" s="567"/>
      <c r="F1766" s="567"/>
      <c r="G1766" s="567"/>
      <c r="H1766" s="567"/>
    </row>
    <row r="1767" spans="1:8" s="568" customFormat="1">
      <c r="A1767" s="567"/>
      <c r="B1767" s="567"/>
      <c r="C1767" s="567"/>
      <c r="D1767" s="567"/>
      <c r="E1767" s="567"/>
      <c r="F1767" s="567"/>
      <c r="G1767" s="567"/>
      <c r="H1767" s="567"/>
    </row>
    <row r="1768" spans="1:8" s="568" customFormat="1">
      <c r="A1768" s="567"/>
      <c r="B1768" s="567"/>
      <c r="C1768" s="567"/>
      <c r="D1768" s="567"/>
      <c r="E1768" s="567"/>
      <c r="F1768" s="567"/>
      <c r="G1768" s="567"/>
      <c r="H1768" s="567"/>
    </row>
    <row r="1769" spans="1:8" s="568" customFormat="1">
      <c r="A1769" s="567"/>
      <c r="B1769" s="567"/>
      <c r="C1769" s="567"/>
      <c r="D1769" s="567"/>
      <c r="E1769" s="567"/>
      <c r="F1769" s="567"/>
      <c r="G1769" s="567"/>
      <c r="H1769" s="567"/>
    </row>
    <row r="1770" spans="1:8" s="568" customFormat="1">
      <c r="A1770" s="567"/>
      <c r="B1770" s="567"/>
      <c r="C1770" s="567"/>
      <c r="D1770" s="567"/>
      <c r="E1770" s="567"/>
      <c r="F1770" s="567"/>
      <c r="G1770" s="567"/>
      <c r="H1770" s="567"/>
    </row>
    <row r="1771" spans="1:8" s="568" customFormat="1">
      <c r="A1771" s="567"/>
      <c r="B1771" s="567"/>
      <c r="C1771" s="567"/>
      <c r="D1771" s="567"/>
      <c r="E1771" s="567"/>
      <c r="F1771" s="567"/>
      <c r="G1771" s="567"/>
      <c r="H1771" s="567"/>
    </row>
    <row r="1772" spans="1:8" s="568" customFormat="1">
      <c r="A1772" s="567"/>
      <c r="B1772" s="567"/>
      <c r="C1772" s="567"/>
      <c r="D1772" s="567"/>
      <c r="E1772" s="567"/>
      <c r="F1772" s="567"/>
      <c r="G1772" s="567"/>
      <c r="H1772" s="567"/>
    </row>
    <row r="1773" spans="1:8" s="568" customFormat="1">
      <c r="A1773" s="567"/>
      <c r="B1773" s="567"/>
      <c r="C1773" s="567"/>
      <c r="D1773" s="567"/>
      <c r="E1773" s="567"/>
      <c r="F1773" s="567"/>
      <c r="G1773" s="567"/>
      <c r="H1773" s="567"/>
    </row>
    <row r="1774" spans="1:8" s="568" customFormat="1">
      <c r="A1774" s="567"/>
      <c r="B1774" s="567"/>
      <c r="C1774" s="567"/>
      <c r="D1774" s="567"/>
      <c r="E1774" s="567"/>
      <c r="F1774" s="567"/>
      <c r="G1774" s="567"/>
      <c r="H1774" s="567"/>
    </row>
    <row r="1775" spans="1:8" s="568" customFormat="1">
      <c r="A1775" s="567"/>
      <c r="B1775" s="567"/>
      <c r="C1775" s="567"/>
      <c r="D1775" s="567"/>
      <c r="E1775" s="567"/>
      <c r="F1775" s="567"/>
      <c r="G1775" s="567"/>
      <c r="H1775" s="567"/>
    </row>
    <row r="1776" spans="1:8" s="568" customFormat="1">
      <c r="A1776" s="567"/>
      <c r="B1776" s="567"/>
      <c r="C1776" s="567"/>
      <c r="D1776" s="567"/>
      <c r="E1776" s="567"/>
      <c r="F1776" s="567"/>
      <c r="G1776" s="567"/>
      <c r="H1776" s="567"/>
    </row>
    <row r="1777" spans="1:8" s="568" customFormat="1">
      <c r="A1777" s="567"/>
      <c r="B1777" s="567"/>
      <c r="C1777" s="567"/>
      <c r="D1777" s="567"/>
      <c r="E1777" s="567"/>
      <c r="F1777" s="567"/>
      <c r="G1777" s="567"/>
      <c r="H1777" s="567"/>
    </row>
    <row r="1778" spans="1:8" s="568" customFormat="1">
      <c r="A1778" s="567"/>
      <c r="B1778" s="567"/>
      <c r="C1778" s="567"/>
      <c r="D1778" s="567"/>
      <c r="E1778" s="567"/>
      <c r="F1778" s="567"/>
      <c r="G1778" s="567"/>
      <c r="H1778" s="567"/>
    </row>
    <row r="1779" spans="1:8" s="568" customFormat="1">
      <c r="A1779" s="567"/>
      <c r="B1779" s="567"/>
      <c r="C1779" s="567"/>
      <c r="D1779" s="567"/>
      <c r="E1779" s="567"/>
      <c r="F1779" s="567"/>
      <c r="G1779" s="567"/>
      <c r="H1779" s="567"/>
    </row>
    <row r="1780" spans="1:8" s="568" customFormat="1">
      <c r="A1780" s="567"/>
      <c r="B1780" s="567"/>
      <c r="C1780" s="567"/>
      <c r="D1780" s="567"/>
      <c r="E1780" s="567"/>
      <c r="F1780" s="567"/>
      <c r="G1780" s="567"/>
      <c r="H1780" s="567"/>
    </row>
    <row r="1781" spans="1:8" s="568" customFormat="1">
      <c r="A1781" s="567"/>
      <c r="B1781" s="567"/>
      <c r="C1781" s="567"/>
      <c r="D1781" s="567"/>
      <c r="E1781" s="567"/>
      <c r="F1781" s="567"/>
      <c r="G1781" s="567"/>
      <c r="H1781" s="567"/>
    </row>
    <row r="1782" spans="1:8" s="568" customFormat="1">
      <c r="A1782" s="567"/>
      <c r="B1782" s="567"/>
      <c r="C1782" s="567"/>
      <c r="D1782" s="567"/>
      <c r="E1782" s="567"/>
      <c r="F1782" s="567"/>
      <c r="G1782" s="567"/>
      <c r="H1782" s="567"/>
    </row>
    <row r="1783" spans="1:8" s="568" customFormat="1">
      <c r="A1783" s="567"/>
      <c r="B1783" s="567"/>
      <c r="C1783" s="567"/>
      <c r="D1783" s="567"/>
      <c r="E1783" s="567"/>
      <c r="F1783" s="567"/>
      <c r="G1783" s="567"/>
      <c r="H1783" s="567"/>
    </row>
    <row r="1784" spans="1:8" s="568" customFormat="1">
      <c r="A1784" s="567"/>
      <c r="B1784" s="567"/>
      <c r="C1784" s="567"/>
      <c r="D1784" s="567"/>
      <c r="E1784" s="567"/>
      <c r="F1784" s="567"/>
      <c r="G1784" s="567"/>
      <c r="H1784" s="567"/>
    </row>
    <row r="1785" spans="1:8" s="568" customFormat="1">
      <c r="A1785" s="567"/>
      <c r="B1785" s="567"/>
      <c r="C1785" s="567"/>
      <c r="D1785" s="567"/>
      <c r="E1785" s="567"/>
      <c r="F1785" s="567"/>
      <c r="G1785" s="567"/>
      <c r="H1785" s="567"/>
    </row>
    <row r="1786" spans="1:8" s="568" customFormat="1">
      <c r="A1786" s="567"/>
      <c r="B1786" s="567"/>
      <c r="C1786" s="567"/>
      <c r="D1786" s="567"/>
      <c r="E1786" s="567"/>
      <c r="F1786" s="567"/>
      <c r="G1786" s="567"/>
      <c r="H1786" s="567"/>
    </row>
    <row r="1787" spans="1:8" s="568" customFormat="1">
      <c r="A1787" s="567"/>
      <c r="B1787" s="567"/>
      <c r="C1787" s="567"/>
      <c r="D1787" s="567"/>
      <c r="E1787" s="567"/>
      <c r="F1787" s="567"/>
      <c r="G1787" s="567"/>
      <c r="H1787" s="567"/>
    </row>
    <row r="1788" spans="1:8" s="568" customFormat="1">
      <c r="A1788" s="567"/>
      <c r="B1788" s="567"/>
      <c r="C1788" s="567"/>
      <c r="D1788" s="567"/>
      <c r="E1788" s="567"/>
      <c r="F1788" s="567"/>
      <c r="G1788" s="567"/>
      <c r="H1788" s="567"/>
    </row>
    <row r="1789" spans="1:8" s="568" customFormat="1">
      <c r="A1789" s="567"/>
      <c r="B1789" s="567"/>
      <c r="C1789" s="567"/>
      <c r="D1789" s="567"/>
      <c r="E1789" s="567"/>
      <c r="F1789" s="567"/>
      <c r="G1789" s="567"/>
      <c r="H1789" s="567"/>
    </row>
    <row r="1790" spans="1:8" s="568" customFormat="1">
      <c r="A1790" s="567"/>
      <c r="B1790" s="567"/>
      <c r="C1790" s="567"/>
      <c r="D1790" s="567"/>
      <c r="E1790" s="567"/>
      <c r="F1790" s="567"/>
      <c r="G1790" s="567"/>
      <c r="H1790" s="567"/>
    </row>
    <row r="1791" spans="1:8" s="568" customFormat="1">
      <c r="A1791" s="567"/>
      <c r="B1791" s="567"/>
      <c r="C1791" s="567"/>
      <c r="D1791" s="567"/>
      <c r="E1791" s="567"/>
      <c r="F1791" s="567"/>
      <c r="G1791" s="567"/>
      <c r="H1791" s="567"/>
    </row>
    <row r="1792" spans="1:8" s="568" customFormat="1">
      <c r="A1792" s="567"/>
      <c r="B1792" s="567"/>
      <c r="C1792" s="567"/>
      <c r="D1792" s="567"/>
      <c r="E1792" s="567"/>
      <c r="F1792" s="567"/>
      <c r="G1792" s="567"/>
      <c r="H1792" s="567"/>
    </row>
    <row r="1793" spans="1:8" s="568" customFormat="1">
      <c r="A1793" s="567"/>
      <c r="B1793" s="567"/>
      <c r="C1793" s="567"/>
      <c r="D1793" s="567"/>
      <c r="E1793" s="567"/>
      <c r="F1793" s="567"/>
      <c r="G1793" s="567"/>
      <c r="H1793" s="567"/>
    </row>
    <row r="1794" spans="1:8" s="568" customFormat="1">
      <c r="A1794" s="567"/>
      <c r="B1794" s="567"/>
      <c r="C1794" s="567"/>
      <c r="D1794" s="567"/>
      <c r="E1794" s="567"/>
      <c r="F1794" s="567"/>
      <c r="G1794" s="567"/>
      <c r="H1794" s="567"/>
    </row>
    <row r="1795" spans="1:8" s="568" customFormat="1">
      <c r="A1795" s="567"/>
      <c r="B1795" s="567"/>
      <c r="C1795" s="567"/>
      <c r="D1795" s="567"/>
      <c r="E1795" s="567"/>
      <c r="F1795" s="567"/>
      <c r="G1795" s="567"/>
      <c r="H1795" s="567"/>
    </row>
    <row r="1796" spans="1:8" s="568" customFormat="1">
      <c r="A1796" s="567"/>
      <c r="B1796" s="567"/>
      <c r="C1796" s="567"/>
      <c r="D1796" s="567"/>
      <c r="E1796" s="567"/>
      <c r="F1796" s="567"/>
      <c r="G1796" s="567"/>
      <c r="H1796" s="567"/>
    </row>
    <row r="1797" spans="1:8" s="568" customFormat="1">
      <c r="A1797" s="567"/>
      <c r="B1797" s="567"/>
      <c r="C1797" s="567"/>
      <c r="D1797" s="567"/>
      <c r="E1797" s="567"/>
      <c r="F1797" s="567"/>
      <c r="G1797" s="567"/>
      <c r="H1797" s="567"/>
    </row>
    <row r="1798" spans="1:8" s="568" customFormat="1">
      <c r="A1798" s="567"/>
      <c r="B1798" s="567"/>
      <c r="C1798" s="567"/>
      <c r="D1798" s="567"/>
      <c r="E1798" s="567"/>
      <c r="F1798" s="567"/>
      <c r="G1798" s="567"/>
      <c r="H1798" s="567"/>
    </row>
    <row r="1799" spans="1:8" s="568" customFormat="1">
      <c r="A1799" s="567"/>
      <c r="B1799" s="567"/>
      <c r="C1799" s="567"/>
      <c r="D1799" s="567"/>
      <c r="E1799" s="567"/>
      <c r="F1799" s="567"/>
      <c r="G1799" s="567"/>
      <c r="H1799" s="567"/>
    </row>
    <row r="1800" spans="1:8" s="568" customFormat="1">
      <c r="A1800" s="567"/>
      <c r="B1800" s="567"/>
      <c r="C1800" s="567"/>
      <c r="D1800" s="567"/>
      <c r="E1800" s="567"/>
      <c r="F1800" s="567"/>
      <c r="G1800" s="567"/>
      <c r="H1800" s="567"/>
    </row>
    <row r="1801" spans="1:8" s="568" customFormat="1">
      <c r="A1801" s="567"/>
      <c r="B1801" s="567"/>
      <c r="C1801" s="567"/>
      <c r="D1801" s="567"/>
      <c r="E1801" s="567"/>
      <c r="F1801" s="567"/>
      <c r="G1801" s="567"/>
      <c r="H1801" s="567"/>
    </row>
    <row r="1802" spans="1:8" s="568" customFormat="1">
      <c r="A1802" s="567"/>
      <c r="B1802" s="567"/>
      <c r="C1802" s="567"/>
      <c r="D1802" s="567"/>
      <c r="E1802" s="567"/>
      <c r="F1802" s="567"/>
      <c r="G1802" s="567"/>
      <c r="H1802" s="567"/>
    </row>
    <row r="1803" spans="1:8" s="568" customFormat="1">
      <c r="A1803" s="567"/>
      <c r="B1803" s="567"/>
      <c r="C1803" s="567"/>
      <c r="D1803" s="567"/>
      <c r="E1803" s="567"/>
      <c r="F1803" s="567"/>
      <c r="G1803" s="567"/>
      <c r="H1803" s="567"/>
    </row>
    <row r="1804" spans="1:8" s="568" customFormat="1">
      <c r="A1804" s="567"/>
      <c r="B1804" s="567"/>
      <c r="C1804" s="567"/>
      <c r="D1804" s="567"/>
      <c r="E1804" s="567"/>
      <c r="F1804" s="567"/>
      <c r="G1804" s="567"/>
      <c r="H1804" s="567"/>
    </row>
    <row r="1805" spans="1:8" s="568" customFormat="1">
      <c r="A1805" s="567"/>
      <c r="B1805" s="567"/>
      <c r="C1805" s="567"/>
      <c r="D1805" s="567"/>
      <c r="E1805" s="567"/>
      <c r="F1805" s="567"/>
      <c r="G1805" s="567"/>
      <c r="H1805" s="567"/>
    </row>
    <row r="1806" spans="1:8" s="568" customFormat="1">
      <c r="A1806" s="567"/>
      <c r="B1806" s="567"/>
      <c r="C1806" s="567"/>
      <c r="D1806" s="567"/>
      <c r="E1806" s="567"/>
      <c r="F1806" s="567"/>
      <c r="G1806" s="567"/>
      <c r="H1806" s="567"/>
    </row>
    <row r="1807" spans="1:8" s="568" customFormat="1">
      <c r="A1807" s="567"/>
      <c r="B1807" s="567"/>
      <c r="C1807" s="567"/>
      <c r="D1807" s="567"/>
      <c r="E1807" s="567"/>
      <c r="F1807" s="567"/>
      <c r="G1807" s="567"/>
      <c r="H1807" s="567"/>
    </row>
    <row r="1808" spans="1:8" s="568" customFormat="1">
      <c r="A1808" s="567"/>
      <c r="B1808" s="567"/>
      <c r="C1808" s="567"/>
      <c r="D1808" s="567"/>
      <c r="E1808" s="567"/>
      <c r="F1808" s="567"/>
      <c r="G1808" s="567"/>
      <c r="H1808" s="567"/>
    </row>
    <row r="1809" spans="1:8" s="568" customFormat="1">
      <c r="A1809" s="567"/>
      <c r="B1809" s="567"/>
      <c r="C1809" s="567"/>
      <c r="D1809" s="567"/>
      <c r="E1809" s="567"/>
      <c r="F1809" s="567"/>
      <c r="G1809" s="567"/>
      <c r="H1809" s="567"/>
    </row>
    <row r="1810" spans="1:8" s="568" customFormat="1">
      <c r="A1810" s="567"/>
      <c r="B1810" s="567"/>
      <c r="C1810" s="567"/>
      <c r="D1810" s="567"/>
      <c r="E1810" s="567"/>
      <c r="F1810" s="567"/>
      <c r="G1810" s="567"/>
      <c r="H1810" s="567"/>
    </row>
    <row r="1811" spans="1:8" s="568" customFormat="1">
      <c r="A1811" s="567"/>
      <c r="B1811" s="567"/>
      <c r="C1811" s="567"/>
      <c r="D1811" s="567"/>
      <c r="E1811" s="567"/>
      <c r="F1811" s="567"/>
      <c r="G1811" s="567"/>
      <c r="H1811" s="567"/>
    </row>
    <row r="1812" spans="1:8" s="568" customFormat="1">
      <c r="A1812" s="567"/>
      <c r="B1812" s="567"/>
      <c r="C1812" s="567"/>
      <c r="D1812" s="567"/>
      <c r="E1812" s="567"/>
      <c r="F1812" s="567"/>
      <c r="G1812" s="567"/>
      <c r="H1812" s="567"/>
    </row>
    <row r="1813" spans="1:8" s="568" customFormat="1">
      <c r="A1813" s="567"/>
      <c r="B1813" s="567"/>
      <c r="C1813" s="567"/>
      <c r="D1813" s="567"/>
      <c r="E1813" s="567"/>
      <c r="F1813" s="567"/>
      <c r="G1813" s="567"/>
      <c r="H1813" s="567"/>
    </row>
    <row r="1814" spans="1:8" s="568" customFormat="1">
      <c r="A1814" s="567"/>
      <c r="B1814" s="567"/>
      <c r="C1814" s="567"/>
      <c r="D1814" s="567"/>
      <c r="E1814" s="567"/>
      <c r="F1814" s="567"/>
      <c r="G1814" s="567"/>
      <c r="H1814" s="567"/>
    </row>
    <row r="1815" spans="1:8" s="568" customFormat="1">
      <c r="A1815" s="567"/>
      <c r="B1815" s="567"/>
      <c r="C1815" s="567"/>
      <c r="D1815" s="567"/>
      <c r="E1815" s="567"/>
      <c r="F1815" s="567"/>
      <c r="G1815" s="567"/>
      <c r="H1815" s="567"/>
    </row>
    <row r="1816" spans="1:8" s="568" customFormat="1">
      <c r="A1816" s="567"/>
      <c r="B1816" s="567"/>
      <c r="C1816" s="567"/>
      <c r="D1816" s="567"/>
      <c r="E1816" s="567"/>
      <c r="F1816" s="567"/>
      <c r="G1816" s="567"/>
      <c r="H1816" s="567"/>
    </row>
    <row r="1817" spans="1:8" s="568" customFormat="1">
      <c r="A1817" s="567"/>
      <c r="B1817" s="567"/>
      <c r="C1817" s="567"/>
      <c r="D1817" s="567"/>
      <c r="E1817" s="567"/>
      <c r="F1817" s="567"/>
      <c r="G1817" s="567"/>
      <c r="H1817" s="567"/>
    </row>
    <row r="1818" spans="1:8" s="568" customFormat="1">
      <c r="A1818" s="567"/>
      <c r="B1818" s="567"/>
      <c r="C1818" s="567"/>
      <c r="D1818" s="567"/>
      <c r="E1818" s="567"/>
      <c r="F1818" s="567"/>
      <c r="G1818" s="567"/>
      <c r="H1818" s="567"/>
    </row>
    <row r="1819" spans="1:8" s="568" customFormat="1">
      <c r="A1819" s="567"/>
      <c r="B1819" s="567"/>
      <c r="C1819" s="567"/>
      <c r="D1819" s="567"/>
      <c r="E1819" s="567"/>
      <c r="F1819" s="567"/>
      <c r="G1819" s="567"/>
      <c r="H1819" s="567"/>
    </row>
    <row r="1820" spans="1:8" s="568" customFormat="1">
      <c r="A1820" s="567"/>
      <c r="B1820" s="567"/>
      <c r="C1820" s="567"/>
      <c r="D1820" s="567"/>
      <c r="E1820" s="567"/>
      <c r="F1820" s="567"/>
      <c r="G1820" s="567"/>
      <c r="H1820" s="567"/>
    </row>
    <row r="1821" spans="1:8" s="568" customFormat="1">
      <c r="A1821" s="567"/>
      <c r="B1821" s="567"/>
      <c r="C1821" s="567"/>
      <c r="D1821" s="567"/>
      <c r="E1821" s="567"/>
      <c r="F1821" s="567"/>
      <c r="G1821" s="567"/>
      <c r="H1821" s="567"/>
    </row>
    <row r="1822" spans="1:8" s="568" customFormat="1">
      <c r="A1822" s="567"/>
      <c r="B1822" s="567"/>
      <c r="C1822" s="567"/>
      <c r="D1822" s="567"/>
      <c r="E1822" s="567"/>
      <c r="F1822" s="567"/>
      <c r="G1822" s="567"/>
      <c r="H1822" s="567"/>
    </row>
    <row r="1823" spans="1:8" s="568" customFormat="1">
      <c r="A1823" s="567"/>
      <c r="B1823" s="567"/>
      <c r="C1823" s="567"/>
      <c r="D1823" s="567"/>
      <c r="E1823" s="567"/>
      <c r="F1823" s="567"/>
      <c r="G1823" s="567"/>
      <c r="H1823" s="567"/>
    </row>
    <row r="1824" spans="1:8" s="568" customFormat="1">
      <c r="A1824" s="567"/>
      <c r="B1824" s="567"/>
      <c r="C1824" s="567"/>
      <c r="D1824" s="567"/>
      <c r="E1824" s="567"/>
      <c r="F1824" s="567"/>
      <c r="G1824" s="567"/>
      <c r="H1824" s="567"/>
    </row>
    <row r="1825" spans="1:8" s="568" customFormat="1">
      <c r="A1825" s="567"/>
      <c r="B1825" s="567"/>
      <c r="C1825" s="567"/>
      <c r="D1825" s="567"/>
      <c r="E1825" s="567"/>
      <c r="F1825" s="567"/>
      <c r="G1825" s="567"/>
      <c r="H1825" s="567"/>
    </row>
    <row r="1826" spans="1:8" s="568" customFormat="1">
      <c r="A1826" s="567"/>
      <c r="B1826" s="567"/>
      <c r="C1826" s="567"/>
      <c r="D1826" s="567"/>
      <c r="E1826" s="567"/>
      <c r="F1826" s="567"/>
      <c r="G1826" s="567"/>
      <c r="H1826" s="567"/>
    </row>
    <row r="1827" spans="1:8" s="568" customFormat="1">
      <c r="A1827" s="567"/>
      <c r="B1827" s="567"/>
      <c r="C1827" s="567"/>
      <c r="D1827" s="567"/>
      <c r="E1827" s="567"/>
      <c r="F1827" s="567"/>
      <c r="G1827" s="567"/>
      <c r="H1827" s="567"/>
    </row>
    <row r="1828" spans="1:8" s="568" customFormat="1">
      <c r="A1828" s="567"/>
      <c r="B1828" s="567"/>
      <c r="C1828" s="567"/>
      <c r="D1828" s="567"/>
      <c r="E1828" s="567"/>
      <c r="F1828" s="567"/>
      <c r="G1828" s="567"/>
      <c r="H1828" s="567"/>
    </row>
    <row r="1829" spans="1:8" s="568" customFormat="1">
      <c r="A1829" s="567"/>
      <c r="B1829" s="567"/>
      <c r="C1829" s="567"/>
      <c r="D1829" s="567"/>
      <c r="E1829" s="567"/>
      <c r="F1829" s="567"/>
      <c r="G1829" s="567"/>
      <c r="H1829" s="567"/>
    </row>
    <row r="1830" spans="1:8" s="568" customFormat="1">
      <c r="A1830" s="567"/>
      <c r="B1830" s="567"/>
      <c r="C1830" s="567"/>
      <c r="D1830" s="567"/>
      <c r="E1830" s="567"/>
      <c r="F1830" s="567"/>
      <c r="G1830" s="567"/>
      <c r="H1830" s="567"/>
    </row>
    <row r="1831" spans="1:8" s="568" customFormat="1">
      <c r="A1831" s="567"/>
      <c r="B1831" s="567"/>
      <c r="C1831" s="567"/>
      <c r="D1831" s="567"/>
      <c r="E1831" s="567"/>
      <c r="F1831" s="567"/>
      <c r="G1831" s="567"/>
      <c r="H1831" s="567"/>
    </row>
    <row r="1832" spans="1:8" s="568" customFormat="1">
      <c r="A1832" s="567"/>
      <c r="B1832" s="567"/>
      <c r="C1832" s="567"/>
      <c r="D1832" s="567"/>
      <c r="E1832" s="567"/>
      <c r="F1832" s="567"/>
      <c r="G1832" s="567"/>
      <c r="H1832" s="567"/>
    </row>
    <row r="1833" spans="1:8" s="568" customFormat="1">
      <c r="A1833" s="567"/>
      <c r="B1833" s="567"/>
      <c r="C1833" s="567"/>
      <c r="D1833" s="567"/>
      <c r="E1833" s="567"/>
      <c r="F1833" s="567"/>
      <c r="G1833" s="567"/>
      <c r="H1833" s="567"/>
    </row>
    <row r="1834" spans="1:8" s="568" customFormat="1">
      <c r="A1834" s="567"/>
      <c r="B1834" s="567"/>
      <c r="C1834" s="567"/>
      <c r="D1834" s="567"/>
      <c r="E1834" s="567"/>
      <c r="F1834" s="567"/>
      <c r="G1834" s="567"/>
      <c r="H1834" s="567"/>
    </row>
    <row r="1835" spans="1:8" s="568" customFormat="1">
      <c r="A1835" s="567"/>
      <c r="B1835" s="567"/>
      <c r="C1835" s="567"/>
      <c r="D1835" s="567"/>
      <c r="E1835" s="567"/>
      <c r="F1835" s="567"/>
      <c r="G1835" s="567"/>
      <c r="H1835" s="567"/>
    </row>
    <row r="1836" spans="1:8" s="568" customFormat="1">
      <c r="A1836" s="567"/>
      <c r="B1836" s="567"/>
      <c r="C1836" s="567"/>
      <c r="D1836" s="567"/>
      <c r="E1836" s="567"/>
      <c r="F1836" s="567"/>
      <c r="G1836" s="567"/>
      <c r="H1836" s="567"/>
    </row>
    <row r="1837" spans="1:8" s="568" customFormat="1">
      <c r="A1837" s="567"/>
      <c r="B1837" s="567"/>
      <c r="C1837" s="567"/>
      <c r="D1837" s="567"/>
      <c r="E1837" s="567"/>
      <c r="F1837" s="567"/>
      <c r="G1837" s="567"/>
      <c r="H1837" s="567"/>
    </row>
    <row r="1838" spans="1:8" s="568" customFormat="1">
      <c r="A1838" s="567"/>
      <c r="B1838" s="567"/>
      <c r="C1838" s="567"/>
      <c r="D1838" s="567"/>
      <c r="E1838" s="567"/>
      <c r="F1838" s="567"/>
      <c r="G1838" s="567"/>
      <c r="H1838" s="567"/>
    </row>
    <row r="1839" spans="1:8" s="568" customFormat="1">
      <c r="A1839" s="567"/>
      <c r="B1839" s="567"/>
      <c r="C1839" s="567"/>
      <c r="D1839" s="567"/>
      <c r="E1839" s="567"/>
      <c r="F1839" s="567"/>
      <c r="G1839" s="567"/>
      <c r="H1839" s="567"/>
    </row>
    <row r="1840" spans="1:8" s="568" customFormat="1">
      <c r="A1840" s="567"/>
      <c r="B1840" s="567"/>
      <c r="C1840" s="567"/>
      <c r="D1840" s="567"/>
      <c r="E1840" s="567"/>
      <c r="F1840" s="567"/>
      <c r="G1840" s="567"/>
      <c r="H1840" s="567"/>
    </row>
    <row r="1841" spans="1:8" s="568" customFormat="1">
      <c r="A1841" s="567"/>
      <c r="B1841" s="567"/>
      <c r="C1841" s="567"/>
      <c r="D1841" s="567"/>
      <c r="E1841" s="567"/>
      <c r="F1841" s="567"/>
      <c r="G1841" s="567"/>
      <c r="H1841" s="567"/>
    </row>
    <row r="1842" spans="1:8" s="568" customFormat="1">
      <c r="A1842" s="567"/>
      <c r="B1842" s="567"/>
      <c r="C1842" s="567"/>
      <c r="D1842" s="567"/>
      <c r="E1842" s="567"/>
      <c r="F1842" s="567"/>
      <c r="G1842" s="567"/>
      <c r="H1842" s="567"/>
    </row>
    <row r="1843" spans="1:8" s="568" customFormat="1">
      <c r="A1843" s="567"/>
      <c r="B1843" s="567"/>
      <c r="C1843" s="567"/>
      <c r="D1843" s="567"/>
      <c r="E1843" s="567"/>
      <c r="F1843" s="567"/>
      <c r="G1843" s="567"/>
      <c r="H1843" s="567"/>
    </row>
    <row r="1844" spans="1:8" s="568" customFormat="1">
      <c r="A1844" s="567"/>
      <c r="B1844" s="567"/>
      <c r="C1844" s="567"/>
      <c r="D1844" s="567"/>
      <c r="E1844" s="567"/>
      <c r="F1844" s="567"/>
      <c r="G1844" s="567"/>
      <c r="H1844" s="567"/>
    </row>
    <row r="1845" spans="1:8" s="568" customFormat="1">
      <c r="A1845" s="567"/>
      <c r="B1845" s="567"/>
      <c r="C1845" s="567"/>
      <c r="D1845" s="567"/>
      <c r="E1845" s="567"/>
      <c r="F1845" s="567"/>
      <c r="G1845" s="567"/>
      <c r="H1845" s="567"/>
    </row>
    <row r="1846" spans="1:8" s="568" customFormat="1">
      <c r="A1846" s="567"/>
      <c r="B1846" s="567"/>
      <c r="C1846" s="567"/>
      <c r="D1846" s="567"/>
      <c r="E1846" s="567"/>
      <c r="F1846" s="567"/>
      <c r="G1846" s="567"/>
      <c r="H1846" s="567"/>
    </row>
    <row r="1847" spans="1:8" s="568" customFormat="1">
      <c r="A1847" s="567"/>
      <c r="B1847" s="567"/>
      <c r="C1847" s="567"/>
      <c r="D1847" s="567"/>
      <c r="E1847" s="567"/>
      <c r="F1847" s="567"/>
      <c r="G1847" s="567"/>
      <c r="H1847" s="567"/>
    </row>
    <row r="1848" spans="1:8" s="568" customFormat="1">
      <c r="A1848" s="567"/>
      <c r="B1848" s="567"/>
      <c r="C1848" s="567"/>
      <c r="D1848" s="567"/>
      <c r="E1848" s="567"/>
      <c r="F1848" s="567"/>
      <c r="G1848" s="567"/>
      <c r="H1848" s="567"/>
    </row>
    <row r="1849" spans="1:8" s="568" customFormat="1">
      <c r="A1849" s="567"/>
      <c r="B1849" s="567"/>
      <c r="C1849" s="567"/>
      <c r="D1849" s="567"/>
      <c r="E1849" s="567"/>
      <c r="F1849" s="567"/>
      <c r="G1849" s="567"/>
      <c r="H1849" s="567"/>
    </row>
    <row r="1850" spans="1:8" s="568" customFormat="1">
      <c r="A1850" s="567"/>
      <c r="B1850" s="567"/>
      <c r="C1850" s="567"/>
      <c r="D1850" s="567"/>
      <c r="E1850" s="567"/>
      <c r="F1850" s="567"/>
      <c r="G1850" s="567"/>
      <c r="H1850" s="567"/>
    </row>
    <row r="1851" spans="1:8" s="568" customFormat="1">
      <c r="A1851" s="567"/>
      <c r="B1851" s="567"/>
      <c r="C1851" s="567"/>
      <c r="D1851" s="567"/>
      <c r="E1851" s="567"/>
      <c r="F1851" s="567"/>
      <c r="G1851" s="567"/>
      <c r="H1851" s="567"/>
    </row>
    <row r="1852" spans="1:8" s="568" customFormat="1">
      <c r="A1852" s="567"/>
      <c r="B1852" s="567"/>
      <c r="C1852" s="567"/>
      <c r="D1852" s="567"/>
      <c r="E1852" s="567"/>
      <c r="F1852" s="567"/>
      <c r="G1852" s="567"/>
      <c r="H1852" s="567"/>
    </row>
    <row r="1853" spans="1:8" s="568" customFormat="1">
      <c r="A1853" s="567"/>
      <c r="B1853" s="567"/>
      <c r="C1853" s="567"/>
      <c r="D1853" s="567"/>
      <c r="E1853" s="567"/>
      <c r="F1853" s="567"/>
      <c r="G1853" s="567"/>
      <c r="H1853" s="567"/>
    </row>
    <row r="1854" spans="1:8" s="568" customFormat="1">
      <c r="A1854" s="567"/>
      <c r="B1854" s="567"/>
      <c r="C1854" s="567"/>
      <c r="D1854" s="567"/>
      <c r="E1854" s="567"/>
      <c r="F1854" s="567"/>
      <c r="G1854" s="567"/>
      <c r="H1854" s="567"/>
    </row>
    <row r="1855" spans="1:8" s="568" customFormat="1">
      <c r="A1855" s="567"/>
      <c r="B1855" s="567"/>
      <c r="C1855" s="567"/>
      <c r="D1855" s="567"/>
      <c r="E1855" s="567"/>
      <c r="F1855" s="567"/>
      <c r="G1855" s="567"/>
      <c r="H1855" s="567"/>
    </row>
    <row r="1856" spans="1:8" s="568" customFormat="1">
      <c r="A1856" s="567"/>
      <c r="B1856" s="567"/>
      <c r="C1856" s="567"/>
      <c r="D1856" s="567"/>
      <c r="E1856" s="567"/>
      <c r="F1856" s="567"/>
      <c r="G1856" s="567"/>
      <c r="H1856" s="567"/>
    </row>
    <row r="1857" spans="1:8" s="568" customFormat="1">
      <c r="A1857" s="567"/>
      <c r="B1857" s="567"/>
      <c r="C1857" s="567"/>
      <c r="D1857" s="567"/>
      <c r="E1857" s="567"/>
      <c r="F1857" s="567"/>
      <c r="G1857" s="567"/>
      <c r="H1857" s="567"/>
    </row>
    <row r="1858" spans="1:8" s="568" customFormat="1">
      <c r="A1858" s="567"/>
      <c r="B1858" s="567"/>
      <c r="C1858" s="567"/>
      <c r="D1858" s="567"/>
      <c r="E1858" s="567"/>
      <c r="F1858" s="567"/>
      <c r="G1858" s="567"/>
      <c r="H1858" s="567"/>
    </row>
    <row r="1859" spans="1:8" s="568" customFormat="1">
      <c r="A1859" s="567"/>
      <c r="B1859" s="567"/>
      <c r="C1859" s="567"/>
      <c r="D1859" s="567"/>
      <c r="E1859" s="567"/>
      <c r="F1859" s="567"/>
      <c r="G1859" s="567"/>
      <c r="H1859" s="567"/>
    </row>
    <row r="1860" spans="1:8" s="568" customFormat="1">
      <c r="A1860" s="567"/>
      <c r="B1860" s="567"/>
      <c r="C1860" s="567"/>
      <c r="D1860" s="567"/>
      <c r="E1860" s="567"/>
      <c r="F1860" s="567"/>
      <c r="G1860" s="567"/>
      <c r="H1860" s="567"/>
    </row>
    <row r="1861" spans="1:8" s="568" customFormat="1">
      <c r="A1861" s="567"/>
      <c r="B1861" s="567"/>
      <c r="C1861" s="567"/>
      <c r="D1861" s="567"/>
      <c r="E1861" s="567"/>
      <c r="F1861" s="567"/>
      <c r="G1861" s="567"/>
      <c r="H1861" s="567"/>
    </row>
    <row r="1862" spans="1:8" s="568" customFormat="1">
      <c r="A1862" s="567"/>
      <c r="B1862" s="567"/>
      <c r="C1862" s="567"/>
      <c r="D1862" s="567"/>
      <c r="E1862" s="567"/>
      <c r="F1862" s="567"/>
      <c r="G1862" s="567"/>
      <c r="H1862" s="567"/>
    </row>
    <row r="1863" spans="1:8" s="568" customFormat="1">
      <c r="A1863" s="567"/>
      <c r="B1863" s="567"/>
      <c r="C1863" s="567"/>
      <c r="D1863" s="567"/>
      <c r="E1863" s="567"/>
      <c r="F1863" s="567"/>
      <c r="G1863" s="567"/>
      <c r="H1863" s="567"/>
    </row>
    <row r="1864" spans="1:8" s="568" customFormat="1">
      <c r="A1864" s="567"/>
      <c r="B1864" s="567"/>
      <c r="C1864" s="567"/>
      <c r="D1864" s="567"/>
      <c r="E1864" s="567"/>
      <c r="F1864" s="567"/>
      <c r="G1864" s="567"/>
      <c r="H1864" s="567"/>
    </row>
    <row r="1865" spans="1:8" s="568" customFormat="1">
      <c r="A1865" s="567"/>
      <c r="B1865" s="567"/>
      <c r="C1865" s="567"/>
      <c r="D1865" s="567"/>
      <c r="E1865" s="567"/>
      <c r="F1865" s="567"/>
      <c r="G1865" s="567"/>
      <c r="H1865" s="567"/>
    </row>
    <row r="1866" spans="1:8" s="568" customFormat="1">
      <c r="A1866" s="567"/>
      <c r="B1866" s="567"/>
      <c r="C1866" s="567"/>
      <c r="D1866" s="567"/>
      <c r="E1866" s="567"/>
      <c r="F1866" s="567"/>
      <c r="G1866" s="567"/>
      <c r="H1866" s="567"/>
    </row>
    <row r="1867" spans="1:8" s="568" customFormat="1">
      <c r="A1867" s="567"/>
      <c r="B1867" s="567"/>
      <c r="C1867" s="567"/>
      <c r="D1867" s="567"/>
      <c r="E1867" s="567"/>
      <c r="F1867" s="567"/>
      <c r="G1867" s="567"/>
      <c r="H1867" s="567"/>
    </row>
    <row r="1868" spans="1:8" s="568" customFormat="1">
      <c r="A1868" s="567"/>
      <c r="B1868" s="567"/>
      <c r="C1868" s="567"/>
      <c r="D1868" s="567"/>
      <c r="E1868" s="567"/>
      <c r="F1868" s="567"/>
      <c r="G1868" s="567"/>
      <c r="H1868" s="567"/>
    </row>
    <row r="1869" spans="1:8" s="568" customFormat="1">
      <c r="A1869" s="567"/>
      <c r="B1869" s="567"/>
      <c r="C1869" s="567"/>
      <c r="D1869" s="567"/>
      <c r="E1869" s="567"/>
      <c r="F1869" s="567"/>
      <c r="G1869" s="567"/>
      <c r="H1869" s="567"/>
    </row>
    <row r="1870" spans="1:8" s="568" customFormat="1">
      <c r="A1870" s="567"/>
      <c r="B1870" s="567"/>
      <c r="C1870" s="567"/>
      <c r="D1870" s="567"/>
      <c r="E1870" s="567"/>
      <c r="F1870" s="567"/>
      <c r="G1870" s="567"/>
      <c r="H1870" s="567"/>
    </row>
    <row r="1871" spans="1:8" s="568" customFormat="1">
      <c r="A1871" s="567"/>
      <c r="B1871" s="567"/>
      <c r="C1871" s="567"/>
      <c r="D1871" s="567"/>
      <c r="E1871" s="567"/>
      <c r="F1871" s="567"/>
      <c r="G1871" s="567"/>
      <c r="H1871" s="567"/>
    </row>
    <row r="1872" spans="1:8" s="568" customFormat="1">
      <c r="A1872" s="567"/>
      <c r="B1872" s="567"/>
      <c r="C1872" s="567"/>
      <c r="D1872" s="567"/>
      <c r="E1872" s="567"/>
      <c r="F1872" s="567"/>
      <c r="G1872" s="567"/>
      <c r="H1872" s="567"/>
    </row>
    <row r="1873" spans="1:8" s="568" customFormat="1">
      <c r="A1873" s="567"/>
      <c r="B1873" s="567"/>
      <c r="C1873" s="567"/>
      <c r="D1873" s="567"/>
      <c r="E1873" s="567"/>
      <c r="F1873" s="567"/>
      <c r="G1873" s="567"/>
      <c r="H1873" s="567"/>
    </row>
    <row r="1874" spans="1:8" s="568" customFormat="1">
      <c r="A1874" s="567"/>
      <c r="B1874" s="567"/>
      <c r="C1874" s="567"/>
      <c r="D1874" s="567"/>
      <c r="E1874" s="567"/>
      <c r="F1874" s="567"/>
      <c r="G1874" s="567"/>
      <c r="H1874" s="567"/>
    </row>
    <row r="1875" spans="1:8" s="568" customFormat="1">
      <c r="A1875" s="567"/>
      <c r="B1875" s="567"/>
      <c r="C1875" s="567"/>
      <c r="D1875" s="567"/>
      <c r="E1875" s="567"/>
      <c r="F1875" s="567"/>
      <c r="G1875" s="567"/>
      <c r="H1875" s="567"/>
    </row>
    <row r="1876" spans="1:8" s="568" customFormat="1">
      <c r="A1876" s="567"/>
      <c r="B1876" s="567"/>
      <c r="C1876" s="567"/>
      <c r="D1876" s="567"/>
      <c r="E1876" s="567"/>
      <c r="F1876" s="567"/>
      <c r="G1876" s="567"/>
      <c r="H1876" s="567"/>
    </row>
    <row r="1877" spans="1:8" s="568" customFormat="1">
      <c r="A1877" s="567"/>
      <c r="B1877" s="567"/>
      <c r="C1877" s="567"/>
      <c r="D1877" s="567"/>
      <c r="E1877" s="567"/>
      <c r="F1877" s="567"/>
      <c r="G1877" s="567"/>
      <c r="H1877" s="567"/>
    </row>
    <row r="1878" spans="1:8" s="568" customFormat="1">
      <c r="A1878" s="567"/>
      <c r="B1878" s="567"/>
      <c r="C1878" s="567"/>
      <c r="D1878" s="567"/>
      <c r="E1878" s="567"/>
      <c r="F1878" s="567"/>
      <c r="G1878" s="567"/>
      <c r="H1878" s="567"/>
    </row>
    <row r="1879" spans="1:8" s="568" customFormat="1">
      <c r="A1879" s="567"/>
      <c r="B1879" s="567"/>
      <c r="C1879" s="567"/>
      <c r="D1879" s="567"/>
      <c r="E1879" s="567"/>
      <c r="F1879" s="567"/>
      <c r="G1879" s="567"/>
      <c r="H1879" s="567"/>
    </row>
    <row r="1880" spans="1:8" s="568" customFormat="1">
      <c r="A1880" s="567"/>
      <c r="B1880" s="567"/>
      <c r="C1880" s="567"/>
      <c r="D1880" s="567"/>
      <c r="E1880" s="567"/>
      <c r="F1880" s="567"/>
      <c r="G1880" s="567"/>
      <c r="H1880" s="567"/>
    </row>
    <row r="1881" spans="1:8" s="568" customFormat="1">
      <c r="A1881" s="567"/>
      <c r="B1881" s="567"/>
      <c r="C1881" s="567"/>
      <c r="D1881" s="567"/>
      <c r="E1881" s="567"/>
      <c r="F1881" s="567"/>
      <c r="G1881" s="567"/>
      <c r="H1881" s="567"/>
    </row>
    <row r="1882" spans="1:8" s="568" customFormat="1">
      <c r="A1882" s="567"/>
      <c r="B1882" s="567"/>
      <c r="C1882" s="567"/>
      <c r="D1882" s="567"/>
      <c r="E1882" s="567"/>
      <c r="F1882" s="567"/>
      <c r="G1882" s="567"/>
      <c r="H1882" s="567"/>
    </row>
    <row r="1883" spans="1:8" s="568" customFormat="1">
      <c r="A1883" s="567"/>
      <c r="B1883" s="567"/>
      <c r="C1883" s="567"/>
      <c r="D1883" s="567"/>
      <c r="E1883" s="567"/>
      <c r="F1883" s="567"/>
      <c r="G1883" s="567"/>
      <c r="H1883" s="567"/>
    </row>
    <row r="1884" spans="1:8" s="568" customFormat="1">
      <c r="A1884" s="567"/>
      <c r="B1884" s="567"/>
      <c r="C1884" s="567"/>
      <c r="D1884" s="567"/>
      <c r="E1884" s="567"/>
      <c r="F1884" s="567"/>
      <c r="G1884" s="567"/>
      <c r="H1884" s="567"/>
    </row>
    <row r="1885" spans="1:8" s="568" customFormat="1">
      <c r="A1885" s="567"/>
      <c r="B1885" s="567"/>
      <c r="C1885" s="567"/>
      <c r="D1885" s="567"/>
      <c r="E1885" s="567"/>
      <c r="F1885" s="567"/>
      <c r="G1885" s="567"/>
      <c r="H1885" s="567"/>
    </row>
    <row r="1886" spans="1:8" s="568" customFormat="1">
      <c r="A1886" s="567"/>
      <c r="B1886" s="567"/>
      <c r="C1886" s="567"/>
      <c r="D1886" s="567"/>
      <c r="E1886" s="567"/>
      <c r="F1886" s="567"/>
      <c r="G1886" s="567"/>
      <c r="H1886" s="567"/>
    </row>
    <row r="1887" spans="1:8" s="568" customFormat="1">
      <c r="A1887" s="567"/>
      <c r="B1887" s="567"/>
      <c r="C1887" s="567"/>
      <c r="D1887" s="567"/>
      <c r="E1887" s="567"/>
      <c r="F1887" s="567"/>
      <c r="G1887" s="567"/>
      <c r="H1887" s="567"/>
    </row>
    <row r="1888" spans="1:8" s="568" customFormat="1">
      <c r="A1888" s="567"/>
      <c r="B1888" s="567"/>
      <c r="C1888" s="567"/>
      <c r="D1888" s="567"/>
      <c r="E1888" s="567"/>
      <c r="F1888" s="567"/>
      <c r="G1888" s="567"/>
      <c r="H1888" s="567"/>
    </row>
    <row r="1889" spans="1:8" s="568" customFormat="1">
      <c r="A1889" s="567"/>
      <c r="B1889" s="567"/>
      <c r="C1889" s="567"/>
      <c r="D1889" s="567"/>
      <c r="E1889" s="567"/>
      <c r="F1889" s="567"/>
      <c r="G1889" s="567"/>
      <c r="H1889" s="567"/>
    </row>
    <row r="1890" spans="1:8" s="568" customFormat="1">
      <c r="A1890" s="567"/>
      <c r="B1890" s="567"/>
      <c r="C1890" s="567"/>
      <c r="D1890" s="567"/>
      <c r="E1890" s="567"/>
      <c r="F1890" s="567"/>
      <c r="G1890" s="567"/>
      <c r="H1890" s="567"/>
    </row>
    <row r="1891" spans="1:8" s="568" customFormat="1">
      <c r="A1891" s="567"/>
      <c r="B1891" s="567"/>
      <c r="C1891" s="567"/>
      <c r="D1891" s="567"/>
      <c r="E1891" s="567"/>
      <c r="F1891" s="567"/>
      <c r="G1891" s="567"/>
      <c r="H1891" s="567"/>
    </row>
    <row r="1892" spans="1:8" s="568" customFormat="1">
      <c r="A1892" s="567"/>
      <c r="B1892" s="567"/>
      <c r="C1892" s="567"/>
      <c r="D1892" s="567"/>
      <c r="E1892" s="567"/>
      <c r="F1892" s="567"/>
      <c r="G1892" s="567"/>
      <c r="H1892" s="567"/>
    </row>
    <row r="1893" spans="1:8" s="568" customFormat="1">
      <c r="A1893" s="567"/>
      <c r="B1893" s="567"/>
      <c r="C1893" s="567"/>
      <c r="D1893" s="567"/>
      <c r="E1893" s="567"/>
      <c r="F1893" s="567"/>
      <c r="G1893" s="567"/>
      <c r="H1893" s="567"/>
    </row>
    <row r="1894" spans="1:8" s="568" customFormat="1">
      <c r="A1894" s="567"/>
      <c r="B1894" s="567"/>
      <c r="C1894" s="567"/>
      <c r="D1894" s="567"/>
      <c r="E1894" s="567"/>
      <c r="F1894" s="567"/>
      <c r="G1894" s="567"/>
      <c r="H1894" s="567"/>
    </row>
    <row r="1895" spans="1:8" s="568" customFormat="1">
      <c r="A1895" s="567"/>
      <c r="B1895" s="567"/>
      <c r="C1895" s="567"/>
      <c r="D1895" s="567"/>
      <c r="E1895" s="567"/>
      <c r="F1895" s="567"/>
      <c r="G1895" s="567"/>
      <c r="H1895" s="567"/>
    </row>
    <row r="1896" spans="1:8" s="568" customFormat="1">
      <c r="A1896" s="567"/>
      <c r="B1896" s="567"/>
      <c r="C1896" s="567"/>
      <c r="D1896" s="567"/>
      <c r="E1896" s="567"/>
      <c r="F1896" s="567"/>
      <c r="G1896" s="567"/>
      <c r="H1896" s="567"/>
    </row>
    <row r="1897" spans="1:8" s="568" customFormat="1">
      <c r="A1897" s="567"/>
      <c r="B1897" s="567"/>
      <c r="C1897" s="567"/>
      <c r="D1897" s="567"/>
      <c r="E1897" s="567"/>
      <c r="F1897" s="567"/>
      <c r="G1897" s="567"/>
      <c r="H1897" s="567"/>
    </row>
    <row r="1898" spans="1:8" s="568" customFormat="1">
      <c r="A1898" s="567"/>
      <c r="B1898" s="567"/>
      <c r="C1898" s="567"/>
      <c r="D1898" s="567"/>
      <c r="E1898" s="567"/>
      <c r="F1898" s="567"/>
      <c r="G1898" s="567"/>
      <c r="H1898" s="567"/>
    </row>
    <row r="1899" spans="1:8" s="568" customFormat="1">
      <c r="A1899" s="567"/>
      <c r="B1899" s="567"/>
      <c r="C1899" s="567"/>
      <c r="D1899" s="567"/>
      <c r="E1899" s="567"/>
      <c r="F1899" s="567"/>
      <c r="G1899" s="567"/>
      <c r="H1899" s="567"/>
    </row>
    <row r="1900" spans="1:8" s="568" customFormat="1">
      <c r="A1900" s="567"/>
      <c r="B1900" s="567"/>
      <c r="C1900" s="567"/>
      <c r="D1900" s="567"/>
      <c r="E1900" s="567"/>
      <c r="F1900" s="567"/>
      <c r="G1900" s="567"/>
      <c r="H1900" s="567"/>
    </row>
    <row r="1901" spans="1:8" s="568" customFormat="1">
      <c r="A1901" s="567"/>
      <c r="B1901" s="567"/>
      <c r="C1901" s="567"/>
      <c r="D1901" s="567"/>
      <c r="E1901" s="567"/>
      <c r="F1901" s="567"/>
      <c r="G1901" s="567"/>
      <c r="H1901" s="567"/>
    </row>
    <row r="1902" spans="1:8" s="568" customFormat="1">
      <c r="A1902" s="567"/>
      <c r="B1902" s="567"/>
      <c r="C1902" s="567"/>
      <c r="D1902" s="567"/>
      <c r="E1902" s="567"/>
      <c r="F1902" s="567"/>
      <c r="G1902" s="567"/>
      <c r="H1902" s="567"/>
    </row>
    <row r="1903" spans="1:8" s="568" customFormat="1">
      <c r="A1903" s="567"/>
      <c r="B1903" s="567"/>
      <c r="C1903" s="567"/>
      <c r="D1903" s="567"/>
      <c r="E1903" s="567"/>
      <c r="F1903" s="567"/>
      <c r="G1903" s="567"/>
      <c r="H1903" s="567"/>
    </row>
    <row r="1904" spans="1:8" s="568" customFormat="1">
      <c r="A1904" s="567"/>
      <c r="B1904" s="567"/>
      <c r="C1904" s="567"/>
      <c r="D1904" s="567"/>
      <c r="E1904" s="567"/>
      <c r="F1904" s="567"/>
      <c r="G1904" s="567"/>
      <c r="H1904" s="567"/>
    </row>
    <row r="1905" spans="1:8" s="568" customFormat="1">
      <c r="A1905" s="567"/>
      <c r="B1905" s="567"/>
      <c r="C1905" s="567"/>
      <c r="D1905" s="567"/>
      <c r="E1905" s="567"/>
      <c r="F1905" s="567"/>
      <c r="G1905" s="567"/>
      <c r="H1905" s="567"/>
    </row>
    <row r="1906" spans="1:8" s="568" customFormat="1">
      <c r="A1906" s="567"/>
      <c r="B1906" s="567"/>
      <c r="C1906" s="567"/>
      <c r="D1906" s="567"/>
      <c r="E1906" s="567"/>
      <c r="F1906" s="567"/>
      <c r="G1906" s="567"/>
      <c r="H1906" s="567"/>
    </row>
    <row r="1907" spans="1:8" s="568" customFormat="1">
      <c r="A1907" s="567"/>
      <c r="B1907" s="567"/>
      <c r="C1907" s="567"/>
      <c r="D1907" s="567"/>
      <c r="E1907" s="567"/>
      <c r="F1907" s="567"/>
      <c r="G1907" s="567"/>
      <c r="H1907" s="567"/>
    </row>
    <row r="1908" spans="1:8" s="568" customFormat="1">
      <c r="A1908" s="567"/>
      <c r="B1908" s="567"/>
      <c r="C1908" s="567"/>
      <c r="D1908" s="567"/>
      <c r="E1908" s="567"/>
      <c r="F1908" s="567"/>
      <c r="G1908" s="567"/>
      <c r="H1908" s="567"/>
    </row>
    <row r="1909" spans="1:8" s="568" customFormat="1">
      <c r="A1909" s="567"/>
      <c r="B1909" s="567"/>
      <c r="C1909" s="567"/>
      <c r="D1909" s="567"/>
      <c r="E1909" s="567"/>
      <c r="F1909" s="567"/>
      <c r="G1909" s="567"/>
      <c r="H1909" s="567"/>
    </row>
    <row r="1910" spans="1:8" s="568" customFormat="1">
      <c r="A1910" s="567"/>
      <c r="B1910" s="567"/>
      <c r="C1910" s="567"/>
      <c r="D1910" s="567"/>
      <c r="E1910" s="567"/>
      <c r="F1910" s="567"/>
      <c r="G1910" s="567"/>
      <c r="H1910" s="567"/>
    </row>
    <row r="1911" spans="1:8" s="568" customFormat="1">
      <c r="A1911" s="567"/>
      <c r="B1911" s="567"/>
      <c r="C1911" s="567"/>
      <c r="D1911" s="567"/>
      <c r="E1911" s="567"/>
      <c r="F1911" s="567"/>
      <c r="G1911" s="567"/>
      <c r="H1911" s="567"/>
    </row>
    <row r="1912" spans="1:8" s="568" customFormat="1">
      <c r="A1912" s="567"/>
      <c r="B1912" s="567"/>
      <c r="C1912" s="567"/>
      <c r="D1912" s="567"/>
      <c r="E1912" s="567"/>
      <c r="F1912" s="567"/>
      <c r="G1912" s="567"/>
      <c r="H1912" s="567"/>
    </row>
    <row r="1913" spans="1:8" s="568" customFormat="1">
      <c r="A1913" s="567"/>
      <c r="B1913" s="567"/>
      <c r="C1913" s="567"/>
      <c r="D1913" s="567"/>
      <c r="E1913" s="567"/>
      <c r="F1913" s="567"/>
      <c r="G1913" s="567"/>
      <c r="H1913" s="567"/>
    </row>
    <row r="1914" spans="1:8" s="568" customFormat="1">
      <c r="A1914" s="567"/>
      <c r="B1914" s="567"/>
      <c r="C1914" s="567"/>
      <c r="D1914" s="567"/>
      <c r="E1914" s="567"/>
      <c r="F1914" s="567"/>
      <c r="G1914" s="567"/>
      <c r="H1914" s="567"/>
    </row>
    <row r="1915" spans="1:8" s="568" customFormat="1">
      <c r="A1915" s="567"/>
      <c r="B1915" s="567"/>
      <c r="C1915" s="567"/>
      <c r="D1915" s="567"/>
      <c r="E1915" s="567"/>
      <c r="F1915" s="567"/>
      <c r="G1915" s="567"/>
      <c r="H1915" s="567"/>
    </row>
    <row r="1916" spans="1:8" s="568" customFormat="1">
      <c r="A1916" s="567"/>
      <c r="B1916" s="567"/>
      <c r="C1916" s="567"/>
      <c r="D1916" s="567"/>
      <c r="E1916" s="567"/>
      <c r="F1916" s="567"/>
      <c r="G1916" s="567"/>
      <c r="H1916" s="567"/>
    </row>
    <row r="1917" spans="1:8" s="568" customFormat="1">
      <c r="A1917" s="567"/>
      <c r="B1917" s="567"/>
      <c r="C1917" s="567"/>
      <c r="D1917" s="567"/>
      <c r="E1917" s="567"/>
      <c r="F1917" s="567"/>
      <c r="G1917" s="567"/>
      <c r="H1917" s="567"/>
    </row>
    <row r="1918" spans="1:8" s="568" customFormat="1">
      <c r="A1918" s="567"/>
      <c r="B1918" s="567"/>
      <c r="C1918" s="567"/>
      <c r="D1918" s="567"/>
      <c r="E1918" s="567"/>
      <c r="F1918" s="567"/>
      <c r="G1918" s="567"/>
      <c r="H1918" s="567"/>
    </row>
    <row r="1919" spans="1:8" s="568" customFormat="1">
      <c r="A1919" s="567"/>
      <c r="B1919" s="567"/>
      <c r="C1919" s="567"/>
      <c r="D1919" s="567"/>
      <c r="E1919" s="567"/>
      <c r="F1919" s="567"/>
      <c r="G1919" s="567"/>
      <c r="H1919" s="567"/>
    </row>
    <row r="1920" spans="1:8" s="568" customFormat="1">
      <c r="A1920" s="567"/>
      <c r="B1920" s="567"/>
      <c r="C1920" s="567"/>
      <c r="D1920" s="567"/>
      <c r="E1920" s="567"/>
      <c r="F1920" s="567"/>
      <c r="G1920" s="567"/>
      <c r="H1920" s="567"/>
    </row>
    <row r="1921" spans="1:8" s="568" customFormat="1">
      <c r="A1921" s="567"/>
      <c r="B1921" s="567"/>
      <c r="C1921" s="567"/>
      <c r="D1921" s="567"/>
      <c r="E1921" s="567"/>
      <c r="F1921" s="567"/>
      <c r="G1921" s="567"/>
      <c r="H1921" s="567"/>
    </row>
    <row r="1922" spans="1:8" s="568" customFormat="1">
      <c r="A1922" s="567"/>
      <c r="B1922" s="567"/>
      <c r="C1922" s="567"/>
      <c r="D1922" s="567"/>
      <c r="E1922" s="567"/>
      <c r="F1922" s="567"/>
      <c r="G1922" s="567"/>
      <c r="H1922" s="567"/>
    </row>
    <row r="1923" spans="1:8" s="568" customFormat="1">
      <c r="A1923" s="567"/>
      <c r="B1923" s="567"/>
      <c r="C1923" s="567"/>
      <c r="D1923" s="567"/>
      <c r="E1923" s="567"/>
      <c r="F1923" s="567"/>
      <c r="G1923" s="567"/>
      <c r="H1923" s="567"/>
    </row>
    <row r="1924" spans="1:8" s="568" customFormat="1">
      <c r="A1924" s="567"/>
      <c r="B1924" s="567"/>
      <c r="C1924" s="567"/>
      <c r="D1924" s="567"/>
      <c r="E1924" s="567"/>
      <c r="F1924" s="567"/>
      <c r="G1924" s="567"/>
      <c r="H1924" s="567"/>
    </row>
    <row r="1925" spans="1:8" s="568" customFormat="1">
      <c r="A1925" s="567"/>
      <c r="B1925" s="567"/>
      <c r="C1925" s="567"/>
      <c r="D1925" s="567"/>
      <c r="E1925" s="567"/>
      <c r="F1925" s="567"/>
      <c r="G1925" s="567"/>
      <c r="H1925" s="567"/>
    </row>
    <row r="1926" spans="1:8" s="568" customFormat="1">
      <c r="A1926" s="567"/>
      <c r="B1926" s="567"/>
      <c r="C1926" s="567"/>
      <c r="D1926" s="567"/>
      <c r="E1926" s="567"/>
      <c r="F1926" s="567"/>
      <c r="G1926" s="567"/>
      <c r="H1926" s="567"/>
    </row>
    <row r="1927" spans="1:8" s="568" customFormat="1">
      <c r="A1927" s="567"/>
      <c r="B1927" s="567"/>
      <c r="C1927" s="567"/>
      <c r="D1927" s="567"/>
      <c r="E1927" s="567"/>
      <c r="F1927" s="567"/>
      <c r="G1927" s="567"/>
      <c r="H1927" s="567"/>
    </row>
    <row r="1928" spans="1:8" s="568" customFormat="1">
      <c r="A1928" s="567"/>
      <c r="B1928" s="567"/>
      <c r="C1928" s="567"/>
      <c r="D1928" s="567"/>
      <c r="E1928" s="567"/>
      <c r="F1928" s="567"/>
      <c r="G1928" s="567"/>
      <c r="H1928" s="567"/>
    </row>
    <row r="1929" spans="1:8" s="568" customFormat="1">
      <c r="A1929" s="567"/>
      <c r="B1929" s="567"/>
      <c r="C1929" s="567"/>
      <c r="D1929" s="567"/>
      <c r="E1929" s="567"/>
      <c r="F1929" s="567"/>
      <c r="G1929" s="567"/>
      <c r="H1929" s="567"/>
    </row>
    <row r="1930" spans="1:8" s="568" customFormat="1">
      <c r="A1930" s="567"/>
      <c r="B1930" s="567"/>
      <c r="C1930" s="567"/>
      <c r="D1930" s="567"/>
      <c r="E1930" s="567"/>
      <c r="F1930" s="567"/>
      <c r="G1930" s="567"/>
      <c r="H1930" s="567"/>
    </row>
    <row r="1931" spans="1:8" s="568" customFormat="1">
      <c r="A1931" s="567"/>
      <c r="B1931" s="567"/>
      <c r="C1931" s="567"/>
      <c r="D1931" s="567"/>
      <c r="E1931" s="567"/>
      <c r="F1931" s="567"/>
      <c r="G1931" s="567"/>
      <c r="H1931" s="567"/>
    </row>
    <row r="1932" spans="1:8" s="568" customFormat="1">
      <c r="A1932" s="567"/>
      <c r="B1932" s="567"/>
      <c r="C1932" s="567"/>
      <c r="D1932" s="567"/>
      <c r="E1932" s="567"/>
      <c r="F1932" s="567"/>
      <c r="G1932" s="567"/>
      <c r="H1932" s="567"/>
    </row>
    <row r="1933" spans="1:8" s="568" customFormat="1">
      <c r="A1933" s="567"/>
      <c r="B1933" s="567"/>
      <c r="C1933" s="567"/>
      <c r="D1933" s="567"/>
      <c r="E1933" s="567"/>
      <c r="F1933" s="567"/>
      <c r="G1933" s="567"/>
      <c r="H1933" s="567"/>
    </row>
    <row r="1934" spans="1:8" s="568" customFormat="1">
      <c r="A1934" s="567"/>
      <c r="B1934" s="567"/>
      <c r="C1934" s="567"/>
      <c r="D1934" s="567"/>
      <c r="E1934" s="567"/>
      <c r="F1934" s="567"/>
      <c r="G1934" s="567"/>
      <c r="H1934" s="567"/>
    </row>
    <row r="1935" spans="1:8" s="568" customFormat="1">
      <c r="A1935" s="567"/>
      <c r="B1935" s="567"/>
      <c r="C1935" s="567"/>
      <c r="D1935" s="567"/>
      <c r="E1935" s="567"/>
      <c r="F1935" s="567"/>
      <c r="G1935" s="567"/>
      <c r="H1935" s="567"/>
    </row>
    <row r="1936" spans="1:8" s="568" customFormat="1">
      <c r="A1936" s="567"/>
      <c r="B1936" s="567"/>
      <c r="C1936" s="567"/>
      <c r="D1936" s="567"/>
      <c r="E1936" s="567"/>
      <c r="F1936" s="567"/>
      <c r="G1936" s="567"/>
      <c r="H1936" s="567"/>
    </row>
    <row r="1937" spans="1:8" s="568" customFormat="1">
      <c r="A1937" s="567"/>
      <c r="B1937" s="567"/>
      <c r="C1937" s="567"/>
      <c r="D1937" s="567"/>
      <c r="E1937" s="567"/>
      <c r="F1937" s="567"/>
      <c r="G1937" s="567"/>
      <c r="H1937" s="567"/>
    </row>
    <row r="1938" spans="1:8" s="568" customFormat="1">
      <c r="A1938" s="567"/>
      <c r="B1938" s="567"/>
      <c r="C1938" s="567"/>
      <c r="D1938" s="567"/>
      <c r="E1938" s="567"/>
      <c r="F1938" s="567"/>
      <c r="G1938" s="567"/>
      <c r="H1938" s="567"/>
    </row>
    <row r="1939" spans="1:8" s="568" customFormat="1">
      <c r="A1939" s="567"/>
      <c r="B1939" s="567"/>
      <c r="C1939" s="567"/>
      <c r="D1939" s="567"/>
      <c r="E1939" s="567"/>
      <c r="F1939" s="567"/>
      <c r="G1939" s="567"/>
      <c r="H1939" s="567"/>
    </row>
    <row r="1940" spans="1:8" s="568" customFormat="1">
      <c r="A1940" s="567"/>
      <c r="B1940" s="567"/>
      <c r="C1940" s="567"/>
      <c r="D1940" s="567"/>
      <c r="E1940" s="567"/>
      <c r="F1940" s="567"/>
      <c r="G1940" s="567"/>
      <c r="H1940" s="567"/>
    </row>
    <row r="1941" spans="1:8" s="568" customFormat="1">
      <c r="A1941" s="567"/>
      <c r="B1941" s="567"/>
      <c r="C1941" s="567"/>
      <c r="D1941" s="567"/>
      <c r="E1941" s="567"/>
      <c r="F1941" s="567"/>
      <c r="G1941" s="567"/>
      <c r="H1941" s="567"/>
    </row>
    <row r="1942" spans="1:8" s="568" customFormat="1">
      <c r="A1942" s="567"/>
      <c r="B1942" s="567"/>
      <c r="C1942" s="567"/>
      <c r="D1942" s="567"/>
      <c r="E1942" s="567"/>
      <c r="F1942" s="567"/>
      <c r="G1942" s="567"/>
      <c r="H1942" s="567"/>
    </row>
    <row r="1943" spans="1:8" s="568" customFormat="1">
      <c r="A1943" s="567"/>
      <c r="B1943" s="567"/>
      <c r="C1943" s="567"/>
      <c r="D1943" s="567"/>
      <c r="E1943" s="567"/>
      <c r="F1943" s="567"/>
      <c r="G1943" s="567"/>
      <c r="H1943" s="567"/>
    </row>
    <row r="1944" spans="1:8" s="568" customFormat="1">
      <c r="A1944" s="567"/>
      <c r="B1944" s="567"/>
      <c r="C1944" s="567"/>
      <c r="D1944" s="567"/>
      <c r="E1944" s="567"/>
      <c r="F1944" s="567"/>
      <c r="G1944" s="567"/>
      <c r="H1944" s="567"/>
    </row>
    <row r="1945" spans="1:8" s="568" customFormat="1">
      <c r="A1945" s="567"/>
      <c r="B1945" s="567"/>
      <c r="C1945" s="567"/>
      <c r="D1945" s="567"/>
      <c r="E1945" s="567"/>
      <c r="F1945" s="567"/>
      <c r="G1945" s="567"/>
      <c r="H1945" s="567"/>
    </row>
    <row r="1946" spans="1:8" s="568" customFormat="1">
      <c r="A1946" s="567"/>
      <c r="B1946" s="567"/>
      <c r="C1946" s="567"/>
      <c r="D1946" s="567"/>
      <c r="E1946" s="567"/>
      <c r="F1946" s="567"/>
      <c r="G1946" s="567"/>
      <c r="H1946" s="567"/>
    </row>
    <row r="1947" spans="1:8" s="568" customFormat="1">
      <c r="A1947" s="567"/>
      <c r="B1947" s="567"/>
      <c r="C1947" s="567"/>
      <c r="D1947" s="567"/>
      <c r="E1947" s="567"/>
      <c r="F1947" s="567"/>
      <c r="G1947" s="567"/>
      <c r="H1947" s="567"/>
    </row>
    <row r="1948" spans="1:8" s="568" customFormat="1">
      <c r="A1948" s="567"/>
      <c r="B1948" s="567"/>
      <c r="C1948" s="567"/>
      <c r="D1948" s="567"/>
      <c r="E1948" s="567"/>
      <c r="F1948" s="567"/>
      <c r="G1948" s="567"/>
      <c r="H1948" s="567"/>
    </row>
    <row r="1949" spans="1:8" s="568" customFormat="1">
      <c r="A1949" s="567"/>
      <c r="B1949" s="567"/>
      <c r="C1949" s="567"/>
      <c r="D1949" s="567"/>
      <c r="E1949" s="567"/>
      <c r="F1949" s="567"/>
      <c r="G1949" s="567"/>
      <c r="H1949" s="567"/>
    </row>
    <row r="1950" spans="1:8" s="568" customFormat="1">
      <c r="A1950" s="567"/>
      <c r="B1950" s="567"/>
      <c r="C1950" s="567"/>
      <c r="D1950" s="567"/>
      <c r="E1950" s="567"/>
      <c r="F1950" s="567"/>
      <c r="G1950" s="567"/>
      <c r="H1950" s="567"/>
    </row>
    <row r="1951" spans="1:8" s="568" customFormat="1">
      <c r="A1951" s="567"/>
      <c r="B1951" s="567"/>
      <c r="C1951" s="567"/>
      <c r="D1951" s="567"/>
      <c r="E1951" s="567"/>
      <c r="F1951" s="567"/>
      <c r="G1951" s="567"/>
      <c r="H1951" s="567"/>
    </row>
    <row r="1952" spans="1:8" s="568" customFormat="1">
      <c r="A1952" s="567"/>
      <c r="B1952" s="567"/>
      <c r="C1952" s="567"/>
      <c r="D1952" s="567"/>
      <c r="E1952" s="567"/>
      <c r="F1952" s="567"/>
      <c r="G1952" s="567"/>
      <c r="H1952" s="567"/>
    </row>
    <row r="1953" spans="1:8" s="568" customFormat="1">
      <c r="A1953" s="567"/>
      <c r="B1953" s="567"/>
      <c r="C1953" s="567"/>
      <c r="D1953" s="567"/>
      <c r="E1953" s="567"/>
      <c r="F1953" s="567"/>
      <c r="G1953" s="567"/>
      <c r="H1953" s="567"/>
    </row>
    <row r="1954" spans="1:8" s="568" customFormat="1">
      <c r="A1954" s="567"/>
      <c r="B1954" s="567"/>
      <c r="C1954" s="567"/>
      <c r="D1954" s="567"/>
      <c r="E1954" s="567"/>
      <c r="F1954" s="567"/>
      <c r="G1954" s="567"/>
      <c r="H1954" s="567"/>
    </row>
    <row r="1955" spans="1:8" s="568" customFormat="1">
      <c r="A1955" s="567"/>
      <c r="B1955" s="567"/>
      <c r="C1955" s="567"/>
      <c r="D1955" s="567"/>
      <c r="E1955" s="567"/>
      <c r="F1955" s="567"/>
      <c r="G1955" s="567"/>
      <c r="H1955" s="567"/>
    </row>
    <row r="1956" spans="1:8" s="568" customFormat="1">
      <c r="A1956" s="567"/>
      <c r="B1956" s="567"/>
      <c r="C1956" s="567"/>
      <c r="D1956" s="567"/>
      <c r="E1956" s="567"/>
      <c r="F1956" s="567"/>
      <c r="G1956" s="567"/>
      <c r="H1956" s="567"/>
    </row>
    <row r="1957" spans="1:8" s="568" customFormat="1">
      <c r="A1957" s="567"/>
      <c r="B1957" s="567"/>
      <c r="C1957" s="567"/>
      <c r="D1957" s="567"/>
      <c r="E1957" s="567"/>
      <c r="F1957" s="567"/>
      <c r="G1957" s="567"/>
      <c r="H1957" s="567"/>
    </row>
    <row r="1958" spans="1:8" s="568" customFormat="1">
      <c r="A1958" s="567"/>
      <c r="B1958" s="567"/>
      <c r="C1958" s="567"/>
      <c r="D1958" s="567"/>
      <c r="E1958" s="567"/>
      <c r="F1958" s="567"/>
      <c r="G1958" s="567"/>
      <c r="H1958" s="567"/>
    </row>
    <row r="1959" spans="1:8" s="568" customFormat="1">
      <c r="A1959" s="567"/>
      <c r="B1959" s="567"/>
      <c r="C1959" s="567"/>
      <c r="D1959" s="567"/>
      <c r="E1959" s="567"/>
      <c r="F1959" s="567"/>
      <c r="G1959" s="567"/>
      <c r="H1959" s="567"/>
    </row>
    <row r="1960" spans="1:8" s="568" customFormat="1">
      <c r="A1960" s="567"/>
      <c r="B1960" s="567"/>
      <c r="C1960" s="567"/>
      <c r="D1960" s="567"/>
      <c r="E1960" s="567"/>
      <c r="F1960" s="567"/>
      <c r="G1960" s="567"/>
      <c r="H1960" s="567"/>
    </row>
    <row r="1961" spans="1:8" s="568" customFormat="1">
      <c r="A1961" s="567"/>
      <c r="B1961" s="567"/>
      <c r="C1961" s="567"/>
      <c r="D1961" s="567"/>
      <c r="E1961" s="567"/>
      <c r="F1961" s="567"/>
      <c r="G1961" s="567"/>
      <c r="H1961" s="567"/>
    </row>
    <row r="1962" spans="1:8" s="568" customFormat="1">
      <c r="A1962" s="567"/>
      <c r="B1962" s="567"/>
      <c r="C1962" s="567"/>
      <c r="D1962" s="567"/>
      <c r="E1962" s="567"/>
      <c r="F1962" s="567"/>
      <c r="G1962" s="567"/>
      <c r="H1962" s="567"/>
    </row>
    <row r="1963" spans="1:8" s="568" customFormat="1">
      <c r="A1963" s="567"/>
      <c r="B1963" s="567"/>
      <c r="C1963" s="567"/>
      <c r="D1963" s="567"/>
      <c r="E1963" s="567"/>
      <c r="F1963" s="567"/>
      <c r="G1963" s="567"/>
      <c r="H1963" s="567"/>
    </row>
    <row r="1964" spans="1:8" s="568" customFormat="1">
      <c r="A1964" s="567"/>
      <c r="B1964" s="567"/>
      <c r="C1964" s="567"/>
      <c r="D1964" s="567"/>
      <c r="E1964" s="567"/>
      <c r="F1964" s="567"/>
      <c r="G1964" s="567"/>
      <c r="H1964" s="567"/>
    </row>
    <row r="1965" spans="1:8" s="568" customFormat="1">
      <c r="A1965" s="567"/>
      <c r="B1965" s="567"/>
      <c r="C1965" s="567"/>
      <c r="D1965" s="567"/>
      <c r="E1965" s="567"/>
      <c r="F1965" s="567"/>
      <c r="G1965" s="567"/>
      <c r="H1965" s="567"/>
    </row>
    <row r="1966" spans="1:8" s="568" customFormat="1">
      <c r="A1966" s="567"/>
      <c r="B1966" s="567"/>
      <c r="C1966" s="567"/>
      <c r="D1966" s="567"/>
      <c r="E1966" s="567"/>
      <c r="F1966" s="567"/>
      <c r="G1966" s="567"/>
      <c r="H1966" s="567"/>
    </row>
    <row r="1967" spans="1:8" s="568" customFormat="1">
      <c r="A1967" s="567"/>
      <c r="B1967" s="567"/>
      <c r="C1967" s="567"/>
      <c r="D1967" s="567"/>
      <c r="E1967" s="567"/>
      <c r="F1967" s="567"/>
      <c r="G1967" s="567"/>
      <c r="H1967" s="567"/>
    </row>
    <row r="1968" spans="1:8" s="568" customFormat="1">
      <c r="A1968" s="567"/>
      <c r="B1968" s="567"/>
      <c r="C1968" s="567"/>
      <c r="D1968" s="567"/>
      <c r="E1968" s="567"/>
      <c r="F1968" s="567"/>
      <c r="G1968" s="567"/>
      <c r="H1968" s="567"/>
    </row>
    <row r="1969" spans="1:8" s="568" customFormat="1">
      <c r="A1969" s="567"/>
      <c r="B1969" s="567"/>
      <c r="C1969" s="567"/>
      <c r="D1969" s="567"/>
      <c r="E1969" s="567"/>
      <c r="F1969" s="567"/>
      <c r="G1969" s="567"/>
      <c r="H1969" s="567"/>
    </row>
    <row r="1970" spans="1:8" s="568" customFormat="1">
      <c r="A1970" s="567"/>
      <c r="B1970" s="567"/>
      <c r="C1970" s="567"/>
      <c r="D1970" s="567"/>
      <c r="E1970" s="567"/>
      <c r="F1970" s="567"/>
      <c r="G1970" s="567"/>
      <c r="H1970" s="567"/>
    </row>
    <row r="1971" spans="1:8" s="568" customFormat="1">
      <c r="A1971" s="567"/>
      <c r="B1971" s="567"/>
      <c r="C1971" s="567"/>
      <c r="D1971" s="567"/>
      <c r="E1971" s="567"/>
      <c r="F1971" s="567"/>
      <c r="G1971" s="567"/>
      <c r="H1971" s="567"/>
    </row>
    <row r="1972" spans="1:8" s="568" customFormat="1">
      <c r="A1972" s="567"/>
      <c r="B1972" s="567"/>
      <c r="C1972" s="567"/>
      <c r="D1972" s="567"/>
      <c r="E1972" s="567"/>
      <c r="F1972" s="567"/>
      <c r="G1972" s="567"/>
      <c r="H1972" s="567"/>
    </row>
    <row r="1973" spans="1:8" s="568" customFormat="1">
      <c r="A1973" s="567"/>
      <c r="B1973" s="567"/>
      <c r="C1973" s="567"/>
      <c r="D1973" s="567"/>
      <c r="E1973" s="567"/>
      <c r="F1973" s="567"/>
      <c r="G1973" s="567"/>
      <c r="H1973" s="567"/>
    </row>
    <row r="1974" spans="1:8" s="568" customFormat="1">
      <c r="A1974" s="567"/>
      <c r="B1974" s="567"/>
      <c r="C1974" s="567"/>
      <c r="D1974" s="567"/>
      <c r="E1974" s="567"/>
      <c r="F1974" s="567"/>
      <c r="G1974" s="567"/>
      <c r="H1974" s="567"/>
    </row>
    <row r="1975" spans="1:8" s="568" customFormat="1">
      <c r="A1975" s="567"/>
      <c r="B1975" s="567"/>
      <c r="C1975" s="567"/>
      <c r="D1975" s="567"/>
      <c r="E1975" s="567"/>
      <c r="F1975" s="567"/>
      <c r="G1975" s="567"/>
      <c r="H1975" s="567"/>
    </row>
    <row r="1976" spans="1:8" s="568" customFormat="1">
      <c r="A1976" s="567"/>
      <c r="B1976" s="567"/>
      <c r="C1976" s="567"/>
      <c r="D1976" s="567"/>
      <c r="E1976" s="567"/>
      <c r="F1976" s="567"/>
      <c r="G1976" s="567"/>
      <c r="H1976" s="567"/>
    </row>
    <row r="1977" spans="1:8" s="568" customFormat="1">
      <c r="A1977" s="567"/>
      <c r="B1977" s="567"/>
      <c r="C1977" s="567"/>
      <c r="D1977" s="567"/>
      <c r="E1977" s="567"/>
      <c r="F1977" s="567"/>
      <c r="G1977" s="567"/>
      <c r="H1977" s="567"/>
    </row>
    <row r="1978" spans="1:8" s="568" customFormat="1">
      <c r="A1978" s="567"/>
      <c r="B1978" s="567"/>
      <c r="C1978" s="567"/>
      <c r="D1978" s="567"/>
      <c r="E1978" s="567"/>
      <c r="F1978" s="567"/>
      <c r="G1978" s="567"/>
      <c r="H1978" s="567"/>
    </row>
    <row r="1979" spans="1:8" s="568" customFormat="1">
      <c r="A1979" s="567"/>
      <c r="B1979" s="567"/>
      <c r="C1979" s="567"/>
      <c r="D1979" s="567"/>
      <c r="E1979" s="567"/>
      <c r="F1979" s="567"/>
      <c r="G1979" s="567"/>
      <c r="H1979" s="567"/>
    </row>
    <row r="1980" spans="1:8" s="568" customFormat="1">
      <c r="A1980" s="567"/>
      <c r="B1980" s="567"/>
      <c r="C1980" s="567"/>
      <c r="D1980" s="567"/>
      <c r="E1980" s="567"/>
      <c r="F1980" s="567"/>
      <c r="G1980" s="567"/>
      <c r="H1980" s="567"/>
    </row>
    <row r="1981" spans="1:8" s="568" customFormat="1">
      <c r="A1981" s="567"/>
      <c r="B1981" s="567"/>
      <c r="C1981" s="567"/>
      <c r="D1981" s="567"/>
      <c r="E1981" s="567"/>
      <c r="F1981" s="567"/>
      <c r="G1981" s="567"/>
      <c r="H1981" s="567"/>
    </row>
    <row r="1982" spans="1:8" s="568" customFormat="1">
      <c r="A1982" s="567"/>
      <c r="B1982" s="567"/>
      <c r="C1982" s="567"/>
      <c r="D1982" s="567"/>
      <c r="E1982" s="567"/>
      <c r="F1982" s="567"/>
      <c r="G1982" s="567"/>
      <c r="H1982" s="567"/>
    </row>
    <row r="1983" spans="1:8" s="568" customFormat="1">
      <c r="A1983" s="567"/>
      <c r="B1983" s="567"/>
      <c r="C1983" s="567"/>
      <c r="D1983" s="567"/>
      <c r="E1983" s="567"/>
      <c r="F1983" s="567"/>
      <c r="G1983" s="567"/>
      <c r="H1983" s="567"/>
    </row>
    <row r="1984" spans="1:8" s="568" customFormat="1">
      <c r="A1984" s="567"/>
      <c r="B1984" s="567"/>
      <c r="C1984" s="567"/>
      <c r="D1984" s="567"/>
      <c r="E1984" s="567"/>
      <c r="F1984" s="567"/>
      <c r="G1984" s="567"/>
      <c r="H1984" s="567"/>
    </row>
    <row r="1985" spans="1:8" s="568" customFormat="1">
      <c r="A1985" s="567"/>
      <c r="B1985" s="567"/>
      <c r="C1985" s="567"/>
      <c r="D1985" s="567"/>
      <c r="E1985" s="567"/>
      <c r="F1985" s="567"/>
      <c r="G1985" s="567"/>
      <c r="H1985" s="567"/>
    </row>
    <row r="1986" spans="1:8" s="568" customFormat="1">
      <c r="A1986" s="567"/>
      <c r="B1986" s="567"/>
      <c r="C1986" s="567"/>
      <c r="D1986" s="567"/>
      <c r="E1986" s="567"/>
      <c r="F1986" s="567"/>
      <c r="G1986" s="567"/>
      <c r="H1986" s="567"/>
    </row>
    <row r="1987" spans="1:8" s="568" customFormat="1">
      <c r="A1987" s="567"/>
      <c r="B1987" s="567"/>
      <c r="C1987" s="567"/>
      <c r="D1987" s="567"/>
      <c r="E1987" s="567"/>
      <c r="F1987" s="567"/>
      <c r="G1987" s="567"/>
      <c r="H1987" s="567"/>
    </row>
    <row r="1988" spans="1:8" s="568" customFormat="1">
      <c r="A1988" s="567"/>
      <c r="B1988" s="567"/>
      <c r="C1988" s="567"/>
      <c r="D1988" s="567"/>
      <c r="E1988" s="567"/>
      <c r="F1988" s="567"/>
      <c r="G1988" s="567"/>
      <c r="H1988" s="567"/>
    </row>
    <row r="1989" spans="1:8" s="568" customFormat="1">
      <c r="A1989" s="567"/>
      <c r="B1989" s="567"/>
      <c r="C1989" s="567"/>
      <c r="D1989" s="567"/>
      <c r="E1989" s="567"/>
      <c r="F1989" s="567"/>
      <c r="G1989" s="567"/>
      <c r="H1989" s="567"/>
    </row>
    <row r="1990" spans="1:8" s="568" customFormat="1">
      <c r="A1990" s="567"/>
      <c r="B1990" s="567"/>
      <c r="C1990" s="567"/>
      <c r="D1990" s="567"/>
      <c r="E1990" s="567"/>
      <c r="F1990" s="567"/>
      <c r="G1990" s="567"/>
      <c r="H1990" s="567"/>
    </row>
    <row r="1991" spans="1:8" s="568" customFormat="1">
      <c r="A1991" s="567"/>
      <c r="B1991" s="567"/>
      <c r="C1991" s="567"/>
      <c r="D1991" s="567"/>
      <c r="E1991" s="567"/>
      <c r="F1991" s="567"/>
      <c r="G1991" s="567"/>
      <c r="H1991" s="567"/>
    </row>
    <row r="1992" spans="1:8" s="568" customFormat="1">
      <c r="A1992" s="567"/>
      <c r="B1992" s="567"/>
      <c r="C1992" s="567"/>
      <c r="D1992" s="567"/>
      <c r="E1992" s="567"/>
      <c r="F1992" s="567"/>
      <c r="G1992" s="567"/>
      <c r="H1992" s="567"/>
    </row>
    <row r="1993" spans="1:8" s="568" customFormat="1">
      <c r="A1993" s="567"/>
      <c r="B1993" s="567"/>
      <c r="C1993" s="567"/>
      <c r="D1993" s="567"/>
      <c r="E1993" s="567"/>
      <c r="F1993" s="567"/>
      <c r="G1993" s="567"/>
      <c r="H1993" s="567"/>
    </row>
    <row r="1994" spans="1:8" s="568" customFormat="1">
      <c r="A1994" s="567"/>
      <c r="B1994" s="567"/>
      <c r="C1994" s="567"/>
      <c r="D1994" s="567"/>
      <c r="E1994" s="567"/>
      <c r="F1994" s="567"/>
      <c r="G1994" s="567"/>
      <c r="H1994" s="567"/>
    </row>
    <row r="1995" spans="1:8" s="568" customFormat="1">
      <c r="A1995" s="567"/>
      <c r="B1995" s="567"/>
      <c r="C1995" s="567"/>
      <c r="D1995" s="567"/>
      <c r="E1995" s="567"/>
      <c r="F1995" s="567"/>
      <c r="G1995" s="567"/>
      <c r="H1995" s="567"/>
    </row>
    <row r="1996" spans="1:8" s="568" customFormat="1">
      <c r="A1996" s="567"/>
      <c r="B1996" s="567"/>
      <c r="C1996" s="567"/>
      <c r="D1996" s="567"/>
      <c r="E1996" s="567"/>
      <c r="F1996" s="567"/>
      <c r="G1996" s="567"/>
      <c r="H1996" s="567"/>
    </row>
    <row r="1997" spans="1:8" s="568" customFormat="1">
      <c r="A1997" s="567"/>
      <c r="B1997" s="567"/>
      <c r="C1997" s="567"/>
      <c r="D1997" s="567"/>
      <c r="E1997" s="567"/>
      <c r="F1997" s="567"/>
      <c r="G1997" s="567"/>
      <c r="H1997" s="567"/>
    </row>
    <row r="1998" spans="1:8" s="568" customFormat="1">
      <c r="A1998" s="567"/>
      <c r="B1998" s="567"/>
      <c r="C1998" s="567"/>
      <c r="D1998" s="567"/>
      <c r="E1998" s="567"/>
      <c r="F1998" s="567"/>
      <c r="G1998" s="567"/>
      <c r="H1998" s="567"/>
    </row>
    <row r="1999" spans="1:8" s="568" customFormat="1">
      <c r="A1999" s="567"/>
      <c r="B1999" s="567"/>
      <c r="C1999" s="567"/>
      <c r="D1999" s="567"/>
      <c r="E1999" s="567"/>
      <c r="F1999" s="567"/>
      <c r="G1999" s="567"/>
      <c r="H1999" s="567"/>
    </row>
    <row r="2000" spans="1:8" s="568" customFormat="1">
      <c r="A2000" s="567"/>
      <c r="B2000" s="567"/>
      <c r="C2000" s="567"/>
      <c r="D2000" s="567"/>
      <c r="E2000" s="567"/>
      <c r="F2000" s="567"/>
      <c r="G2000" s="567"/>
      <c r="H2000" s="567"/>
    </row>
    <row r="2001" spans="1:8" s="568" customFormat="1">
      <c r="A2001" s="567"/>
      <c r="B2001" s="567"/>
      <c r="C2001" s="567"/>
      <c r="D2001" s="567"/>
      <c r="E2001" s="567"/>
      <c r="F2001" s="567"/>
      <c r="G2001" s="567"/>
      <c r="H2001" s="567"/>
    </row>
    <row r="2002" spans="1:8" s="568" customFormat="1">
      <c r="A2002" s="567"/>
      <c r="B2002" s="567"/>
      <c r="C2002" s="567"/>
      <c r="D2002" s="567"/>
      <c r="E2002" s="567"/>
      <c r="F2002" s="567"/>
      <c r="G2002" s="567"/>
      <c r="H2002" s="567"/>
    </row>
    <row r="2003" spans="1:8" s="568" customFormat="1">
      <c r="A2003" s="567"/>
      <c r="B2003" s="567"/>
      <c r="C2003" s="567"/>
      <c r="D2003" s="567"/>
      <c r="E2003" s="567"/>
      <c r="F2003" s="567"/>
      <c r="G2003" s="567"/>
      <c r="H2003" s="567"/>
    </row>
    <row r="2004" spans="1:8" s="568" customFormat="1">
      <c r="A2004" s="567"/>
      <c r="B2004" s="567"/>
      <c r="C2004" s="567"/>
      <c r="D2004" s="567"/>
      <c r="E2004" s="567"/>
      <c r="F2004" s="567"/>
      <c r="G2004" s="567"/>
      <c r="H2004" s="567"/>
    </row>
    <row r="2005" spans="1:8" s="568" customFormat="1">
      <c r="A2005" s="567"/>
      <c r="B2005" s="567"/>
      <c r="C2005" s="567"/>
      <c r="D2005" s="567"/>
      <c r="E2005" s="567"/>
      <c r="F2005" s="567"/>
      <c r="G2005" s="567"/>
      <c r="H2005" s="567"/>
    </row>
    <row r="2006" spans="1:8" s="568" customFormat="1">
      <c r="A2006" s="567"/>
      <c r="B2006" s="567"/>
      <c r="C2006" s="567"/>
      <c r="D2006" s="567"/>
      <c r="E2006" s="567"/>
      <c r="F2006" s="567"/>
      <c r="G2006" s="567"/>
      <c r="H2006" s="567"/>
    </row>
    <row r="2007" spans="1:8" s="568" customFormat="1">
      <c r="A2007" s="567"/>
      <c r="B2007" s="567"/>
      <c r="C2007" s="567"/>
      <c r="D2007" s="567"/>
      <c r="E2007" s="567"/>
      <c r="F2007" s="567"/>
      <c r="G2007" s="567"/>
      <c r="H2007" s="567"/>
    </row>
    <row r="2008" spans="1:8" s="568" customFormat="1">
      <c r="A2008" s="567"/>
      <c r="B2008" s="567"/>
      <c r="C2008" s="567"/>
      <c r="D2008" s="567"/>
      <c r="E2008" s="567"/>
      <c r="F2008" s="567"/>
      <c r="G2008" s="567"/>
      <c r="H2008" s="567"/>
    </row>
    <row r="2009" spans="1:8" s="568" customFormat="1">
      <c r="A2009" s="567"/>
      <c r="B2009" s="567"/>
      <c r="C2009" s="567"/>
      <c r="D2009" s="567"/>
      <c r="E2009" s="567"/>
      <c r="F2009" s="567"/>
      <c r="G2009" s="567"/>
      <c r="H2009" s="567"/>
    </row>
    <row r="2010" spans="1:8" s="568" customFormat="1">
      <c r="A2010" s="567"/>
      <c r="B2010" s="567"/>
      <c r="C2010" s="567"/>
      <c r="D2010" s="567"/>
      <c r="E2010" s="567"/>
      <c r="F2010" s="567"/>
      <c r="G2010" s="567"/>
      <c r="H2010" s="567"/>
    </row>
    <row r="2011" spans="1:8" s="568" customFormat="1">
      <c r="A2011" s="567"/>
      <c r="B2011" s="567"/>
      <c r="C2011" s="567"/>
      <c r="D2011" s="567"/>
      <c r="E2011" s="567"/>
      <c r="F2011" s="567"/>
      <c r="G2011" s="567"/>
      <c r="H2011" s="567"/>
    </row>
    <row r="2012" spans="1:8" s="568" customFormat="1">
      <c r="A2012" s="567"/>
      <c r="B2012" s="567"/>
      <c r="C2012" s="567"/>
      <c r="D2012" s="567"/>
      <c r="E2012" s="567"/>
      <c r="F2012" s="567"/>
      <c r="G2012" s="567"/>
      <c r="H2012" s="567"/>
    </row>
    <row r="2013" spans="1:8" s="568" customFormat="1">
      <c r="A2013" s="567"/>
      <c r="B2013" s="567"/>
      <c r="C2013" s="567"/>
      <c r="D2013" s="567"/>
      <c r="E2013" s="567"/>
      <c r="F2013" s="567"/>
      <c r="G2013" s="567"/>
      <c r="H2013" s="567"/>
    </row>
    <row r="2014" spans="1:8" s="568" customFormat="1">
      <c r="A2014" s="567"/>
      <c r="B2014" s="567"/>
      <c r="C2014" s="567"/>
      <c r="D2014" s="567"/>
      <c r="E2014" s="567"/>
      <c r="F2014" s="567"/>
      <c r="G2014" s="567"/>
      <c r="H2014" s="567"/>
    </row>
    <row r="2015" spans="1:8" s="568" customFormat="1">
      <c r="A2015" s="567"/>
      <c r="B2015" s="567"/>
      <c r="C2015" s="567"/>
      <c r="D2015" s="567"/>
      <c r="E2015" s="567"/>
      <c r="F2015" s="567"/>
      <c r="G2015" s="567"/>
      <c r="H2015" s="567"/>
    </row>
    <row r="2016" spans="1:8" s="568" customFormat="1">
      <c r="A2016" s="567"/>
      <c r="B2016" s="567"/>
      <c r="C2016" s="567"/>
      <c r="D2016" s="567"/>
      <c r="E2016" s="567"/>
      <c r="F2016" s="567"/>
      <c r="G2016" s="567"/>
      <c r="H2016" s="567"/>
    </row>
    <row r="2017" spans="1:8" s="568" customFormat="1">
      <c r="A2017" s="567"/>
      <c r="B2017" s="567"/>
      <c r="C2017" s="567"/>
      <c r="D2017" s="567"/>
      <c r="E2017" s="567"/>
      <c r="F2017" s="567"/>
      <c r="G2017" s="567"/>
      <c r="H2017" s="567"/>
    </row>
    <row r="2018" spans="1:8" s="568" customFormat="1">
      <c r="A2018" s="567"/>
      <c r="B2018" s="567"/>
      <c r="C2018" s="567"/>
      <c r="D2018" s="567"/>
      <c r="E2018" s="567"/>
      <c r="F2018" s="567"/>
      <c r="G2018" s="567"/>
      <c r="H2018" s="567"/>
    </row>
    <row r="2019" spans="1:8" s="568" customFormat="1">
      <c r="A2019" s="567"/>
      <c r="B2019" s="567"/>
      <c r="C2019" s="567"/>
      <c r="D2019" s="567"/>
      <c r="E2019" s="567"/>
      <c r="F2019" s="567"/>
      <c r="G2019" s="567"/>
      <c r="H2019" s="567"/>
    </row>
    <row r="2020" spans="1:8" s="568" customFormat="1">
      <c r="A2020" s="567"/>
      <c r="B2020" s="567"/>
      <c r="C2020" s="567"/>
      <c r="D2020" s="567"/>
      <c r="E2020" s="567"/>
      <c r="F2020" s="567"/>
      <c r="G2020" s="567"/>
      <c r="H2020" s="567"/>
    </row>
    <row r="2021" spans="1:8" s="568" customFormat="1">
      <c r="A2021" s="567"/>
      <c r="B2021" s="567"/>
      <c r="C2021" s="567"/>
      <c r="D2021" s="567"/>
      <c r="E2021" s="567"/>
      <c r="F2021" s="567"/>
      <c r="G2021" s="567"/>
      <c r="H2021" s="567"/>
    </row>
    <row r="2022" spans="1:8" s="568" customFormat="1">
      <c r="A2022" s="567"/>
      <c r="B2022" s="567"/>
      <c r="C2022" s="567"/>
      <c r="D2022" s="567"/>
      <c r="E2022" s="567"/>
      <c r="F2022" s="567"/>
      <c r="G2022" s="567"/>
      <c r="H2022" s="567"/>
    </row>
    <row r="2023" spans="1:8" s="568" customFormat="1">
      <c r="A2023" s="567"/>
      <c r="B2023" s="567"/>
      <c r="C2023" s="567"/>
      <c r="D2023" s="567"/>
      <c r="E2023" s="567"/>
      <c r="F2023" s="567"/>
      <c r="G2023" s="567"/>
      <c r="H2023" s="567"/>
    </row>
    <row r="2024" spans="1:8" s="568" customFormat="1">
      <c r="A2024" s="567"/>
      <c r="B2024" s="567"/>
      <c r="C2024" s="567"/>
      <c r="D2024" s="567"/>
      <c r="E2024" s="567"/>
      <c r="F2024" s="567"/>
      <c r="G2024" s="567"/>
      <c r="H2024" s="567"/>
    </row>
    <row r="2025" spans="1:8" s="568" customFormat="1">
      <c r="A2025" s="567"/>
      <c r="B2025" s="567"/>
      <c r="C2025" s="567"/>
      <c r="D2025" s="567"/>
      <c r="E2025" s="567"/>
      <c r="F2025" s="567"/>
      <c r="G2025" s="567"/>
      <c r="H2025" s="567"/>
    </row>
    <row r="2026" spans="1:8" s="568" customFormat="1">
      <c r="A2026" s="567"/>
      <c r="B2026" s="567"/>
      <c r="C2026" s="567"/>
      <c r="D2026" s="567"/>
      <c r="E2026" s="567"/>
      <c r="F2026" s="567"/>
      <c r="G2026" s="567"/>
      <c r="H2026" s="567"/>
    </row>
    <row r="2027" spans="1:8" s="568" customFormat="1">
      <c r="A2027" s="567"/>
      <c r="B2027" s="567"/>
      <c r="C2027" s="567"/>
      <c r="D2027" s="567"/>
      <c r="E2027" s="567"/>
      <c r="F2027" s="567"/>
      <c r="G2027" s="567"/>
      <c r="H2027" s="567"/>
    </row>
    <row r="2028" spans="1:8" s="568" customFormat="1">
      <c r="A2028" s="567"/>
      <c r="B2028" s="567"/>
      <c r="C2028" s="567"/>
      <c r="D2028" s="567"/>
      <c r="E2028" s="567"/>
      <c r="F2028" s="567"/>
      <c r="G2028" s="567"/>
      <c r="H2028" s="567"/>
    </row>
    <row r="2029" spans="1:8" s="568" customFormat="1">
      <c r="A2029" s="567"/>
      <c r="B2029" s="567"/>
      <c r="C2029" s="567"/>
      <c r="D2029" s="567"/>
      <c r="E2029" s="567"/>
      <c r="F2029" s="567"/>
      <c r="G2029" s="567"/>
      <c r="H2029" s="567"/>
    </row>
    <row r="2030" spans="1:8" s="568" customFormat="1">
      <c r="A2030" s="567"/>
      <c r="B2030" s="567"/>
      <c r="C2030" s="567"/>
      <c r="D2030" s="567"/>
      <c r="E2030" s="567"/>
      <c r="F2030" s="567"/>
      <c r="G2030" s="567"/>
      <c r="H2030" s="567"/>
    </row>
    <row r="2031" spans="1:8" s="568" customFormat="1">
      <c r="A2031" s="567"/>
      <c r="B2031" s="567"/>
      <c r="C2031" s="567"/>
      <c r="D2031" s="567"/>
      <c r="E2031" s="567"/>
      <c r="F2031" s="567"/>
      <c r="G2031" s="567"/>
      <c r="H2031" s="567"/>
    </row>
    <row r="2032" spans="1:8" s="568" customFormat="1">
      <c r="A2032" s="567"/>
      <c r="B2032" s="567"/>
      <c r="C2032" s="567"/>
      <c r="D2032" s="567"/>
      <c r="E2032" s="567"/>
      <c r="F2032" s="567"/>
      <c r="G2032" s="567"/>
      <c r="H2032" s="567"/>
    </row>
    <row r="2033" spans="1:8" s="568" customFormat="1">
      <c r="A2033" s="567"/>
      <c r="B2033" s="567"/>
      <c r="C2033" s="567"/>
      <c r="D2033" s="567"/>
      <c r="E2033" s="567"/>
      <c r="F2033" s="567"/>
      <c r="G2033" s="567"/>
      <c r="H2033" s="567"/>
    </row>
    <row r="2034" spans="1:8" s="568" customFormat="1">
      <c r="A2034" s="567"/>
      <c r="B2034" s="567"/>
      <c r="C2034" s="567"/>
      <c r="D2034" s="567"/>
      <c r="E2034" s="567"/>
      <c r="F2034" s="567"/>
      <c r="G2034" s="567"/>
      <c r="H2034" s="567"/>
    </row>
    <row r="2035" spans="1:8" s="568" customFormat="1">
      <c r="A2035" s="567"/>
      <c r="B2035" s="567"/>
      <c r="C2035" s="567"/>
      <c r="D2035" s="567"/>
      <c r="E2035" s="567"/>
      <c r="F2035" s="567"/>
      <c r="G2035" s="567"/>
      <c r="H2035" s="567"/>
    </row>
    <row r="2036" spans="1:8" s="568" customFormat="1">
      <c r="A2036" s="567"/>
      <c r="B2036" s="567"/>
      <c r="C2036" s="567"/>
      <c r="D2036" s="567"/>
      <c r="E2036" s="567"/>
      <c r="F2036" s="567"/>
      <c r="G2036" s="567"/>
      <c r="H2036" s="567"/>
    </row>
    <row r="2037" spans="1:8" s="568" customFormat="1">
      <c r="A2037" s="567"/>
      <c r="B2037" s="567"/>
      <c r="C2037" s="567"/>
      <c r="D2037" s="567"/>
      <c r="E2037" s="567"/>
      <c r="F2037" s="567"/>
      <c r="G2037" s="567"/>
      <c r="H2037" s="567"/>
    </row>
    <row r="2038" spans="1:8" s="568" customFormat="1">
      <c r="A2038" s="567"/>
      <c r="B2038" s="567"/>
      <c r="C2038" s="567"/>
      <c r="D2038" s="567"/>
      <c r="E2038" s="567"/>
      <c r="F2038" s="567"/>
      <c r="G2038" s="567"/>
      <c r="H2038" s="567"/>
    </row>
    <row r="2039" spans="1:8" s="568" customFormat="1">
      <c r="A2039" s="567"/>
      <c r="B2039" s="567"/>
      <c r="C2039" s="567"/>
      <c r="D2039" s="567"/>
      <c r="E2039" s="567"/>
      <c r="F2039" s="567"/>
      <c r="G2039" s="567"/>
      <c r="H2039" s="567"/>
    </row>
    <row r="2040" spans="1:8" s="568" customFormat="1">
      <c r="A2040" s="567"/>
      <c r="B2040" s="567"/>
      <c r="C2040" s="567"/>
      <c r="D2040" s="567"/>
      <c r="E2040" s="567"/>
      <c r="F2040" s="567"/>
      <c r="G2040" s="567"/>
      <c r="H2040" s="567"/>
    </row>
    <row r="2041" spans="1:8" s="568" customFormat="1">
      <c r="A2041" s="567"/>
      <c r="B2041" s="567"/>
      <c r="C2041" s="567"/>
      <c r="D2041" s="567"/>
      <c r="E2041" s="567"/>
      <c r="F2041" s="567"/>
      <c r="G2041" s="567"/>
      <c r="H2041" s="567"/>
    </row>
    <row r="2042" spans="1:8" s="568" customFormat="1">
      <c r="A2042" s="567"/>
      <c r="B2042" s="567"/>
      <c r="C2042" s="567"/>
      <c r="D2042" s="567"/>
      <c r="E2042" s="567"/>
      <c r="F2042" s="567"/>
      <c r="G2042" s="567"/>
      <c r="H2042" s="567"/>
    </row>
    <row r="2043" spans="1:8" s="568" customFormat="1">
      <c r="A2043" s="567"/>
      <c r="B2043" s="567"/>
      <c r="C2043" s="567"/>
      <c r="D2043" s="567"/>
      <c r="E2043" s="567"/>
      <c r="F2043" s="567"/>
      <c r="G2043" s="567"/>
      <c r="H2043" s="567"/>
    </row>
    <row r="2044" spans="1:8" s="568" customFormat="1">
      <c r="A2044" s="567"/>
      <c r="B2044" s="567"/>
      <c r="C2044" s="567"/>
      <c r="D2044" s="567"/>
      <c r="E2044" s="567"/>
      <c r="F2044" s="567"/>
      <c r="G2044" s="567"/>
      <c r="H2044" s="567"/>
    </row>
    <row r="2045" spans="1:8" s="568" customFormat="1">
      <c r="A2045" s="567"/>
      <c r="B2045" s="567"/>
      <c r="C2045" s="567"/>
      <c r="D2045" s="567"/>
      <c r="E2045" s="567"/>
      <c r="F2045" s="567"/>
      <c r="G2045" s="567"/>
      <c r="H2045" s="567"/>
    </row>
    <row r="2046" spans="1:8" s="568" customFormat="1">
      <c r="A2046" s="567"/>
      <c r="B2046" s="567"/>
      <c r="C2046" s="567"/>
      <c r="D2046" s="567"/>
      <c r="E2046" s="567"/>
      <c r="F2046" s="567"/>
      <c r="G2046" s="567"/>
      <c r="H2046" s="567"/>
    </row>
    <row r="2047" spans="1:8" s="568" customFormat="1">
      <c r="A2047" s="567"/>
      <c r="B2047" s="567"/>
      <c r="C2047" s="567"/>
      <c r="D2047" s="567"/>
      <c r="E2047" s="567"/>
      <c r="F2047" s="567"/>
      <c r="G2047" s="567"/>
      <c r="H2047" s="567"/>
    </row>
    <row r="2048" spans="1:8" s="568" customFormat="1">
      <c r="A2048" s="567"/>
      <c r="B2048" s="567"/>
      <c r="C2048" s="567"/>
      <c r="D2048" s="567"/>
      <c r="E2048" s="567"/>
      <c r="F2048" s="567"/>
      <c r="G2048" s="567"/>
      <c r="H2048" s="567"/>
    </row>
    <row r="2049" spans="1:8" s="568" customFormat="1">
      <c r="A2049" s="567"/>
      <c r="B2049" s="567"/>
      <c r="C2049" s="567"/>
      <c r="D2049" s="567"/>
      <c r="E2049" s="567"/>
      <c r="F2049" s="567"/>
      <c r="G2049" s="567"/>
      <c r="H2049" s="567"/>
    </row>
    <row r="2050" spans="1:8" s="568" customFormat="1">
      <c r="A2050" s="567"/>
      <c r="B2050" s="567"/>
      <c r="C2050" s="567"/>
      <c r="D2050" s="567"/>
      <c r="E2050" s="567"/>
      <c r="F2050" s="567"/>
      <c r="G2050" s="567"/>
      <c r="H2050" s="567"/>
    </row>
    <row r="2051" spans="1:8" s="568" customFormat="1">
      <c r="A2051" s="567"/>
      <c r="B2051" s="567"/>
      <c r="C2051" s="567"/>
      <c r="D2051" s="567"/>
      <c r="E2051" s="567"/>
      <c r="F2051" s="567"/>
      <c r="G2051" s="567"/>
      <c r="H2051" s="567"/>
    </row>
    <row r="2052" spans="1:8" s="568" customFormat="1">
      <c r="A2052" s="567"/>
      <c r="B2052" s="567"/>
      <c r="C2052" s="567"/>
      <c r="D2052" s="567"/>
      <c r="E2052" s="567"/>
      <c r="F2052" s="567"/>
      <c r="G2052" s="567"/>
      <c r="H2052" s="567"/>
    </row>
    <row r="2053" spans="1:8" s="568" customFormat="1">
      <c r="A2053" s="567"/>
      <c r="B2053" s="567"/>
      <c r="C2053" s="567"/>
      <c r="D2053" s="567"/>
      <c r="E2053" s="567"/>
      <c r="F2053" s="567"/>
      <c r="G2053" s="567"/>
      <c r="H2053" s="567"/>
    </row>
    <row r="2054" spans="1:8" s="568" customFormat="1">
      <c r="A2054" s="567"/>
      <c r="B2054" s="567"/>
      <c r="C2054" s="567"/>
      <c r="D2054" s="567"/>
      <c r="E2054" s="567"/>
      <c r="F2054" s="567"/>
      <c r="G2054" s="567"/>
      <c r="H2054" s="567"/>
    </row>
    <row r="2055" spans="1:8" s="568" customFormat="1">
      <c r="A2055" s="567"/>
      <c r="B2055" s="567"/>
      <c r="C2055" s="567"/>
      <c r="D2055" s="567"/>
      <c r="E2055" s="567"/>
      <c r="F2055" s="567"/>
      <c r="G2055" s="567"/>
      <c r="H2055" s="567"/>
    </row>
    <row r="2056" spans="1:8" s="568" customFormat="1">
      <c r="A2056" s="567"/>
      <c r="B2056" s="567"/>
      <c r="C2056" s="567"/>
      <c r="D2056" s="567"/>
      <c r="E2056" s="567"/>
      <c r="F2056" s="567"/>
      <c r="G2056" s="567"/>
      <c r="H2056" s="567"/>
    </row>
    <row r="2057" spans="1:8" s="568" customFormat="1">
      <c r="A2057" s="567"/>
      <c r="B2057" s="567"/>
      <c r="C2057" s="567"/>
      <c r="D2057" s="567"/>
      <c r="E2057" s="567"/>
      <c r="F2057" s="567"/>
      <c r="G2057" s="567"/>
      <c r="H2057" s="567"/>
    </row>
    <row r="2058" spans="1:8" s="568" customFormat="1">
      <c r="A2058" s="567"/>
      <c r="B2058" s="567"/>
      <c r="C2058" s="567"/>
      <c r="D2058" s="567"/>
      <c r="E2058" s="567"/>
      <c r="F2058" s="567"/>
      <c r="G2058" s="567"/>
      <c r="H2058" s="567"/>
    </row>
    <row r="2059" spans="1:8" s="568" customFormat="1">
      <c r="A2059" s="567"/>
      <c r="B2059" s="567"/>
      <c r="C2059" s="567"/>
      <c r="D2059" s="567"/>
      <c r="E2059" s="567"/>
      <c r="F2059" s="567"/>
      <c r="G2059" s="567"/>
      <c r="H2059" s="567"/>
    </row>
    <row r="2060" spans="1:8" s="568" customFormat="1">
      <c r="A2060" s="567"/>
      <c r="B2060" s="567"/>
      <c r="C2060" s="567"/>
      <c r="D2060" s="567"/>
      <c r="E2060" s="567"/>
      <c r="F2060" s="567"/>
      <c r="G2060" s="567"/>
      <c r="H2060" s="567"/>
    </row>
    <row r="2061" spans="1:8" s="568" customFormat="1">
      <c r="A2061" s="567"/>
      <c r="B2061" s="567"/>
      <c r="C2061" s="567"/>
      <c r="D2061" s="567"/>
      <c r="E2061" s="567"/>
      <c r="F2061" s="567"/>
      <c r="G2061" s="567"/>
      <c r="H2061" s="567"/>
    </row>
    <row r="2062" spans="1:8" s="568" customFormat="1">
      <c r="A2062" s="567"/>
      <c r="B2062" s="567"/>
      <c r="C2062" s="567"/>
      <c r="D2062" s="567"/>
      <c r="E2062" s="567"/>
      <c r="F2062" s="567"/>
      <c r="G2062" s="567"/>
      <c r="H2062" s="567"/>
    </row>
    <row r="2063" spans="1:8" s="568" customFormat="1">
      <c r="A2063" s="567"/>
      <c r="B2063" s="567"/>
      <c r="C2063" s="567"/>
      <c r="D2063" s="567"/>
      <c r="E2063" s="567"/>
      <c r="F2063" s="567"/>
      <c r="G2063" s="567"/>
      <c r="H2063" s="567"/>
    </row>
    <row r="2064" spans="1:8" s="568" customFormat="1">
      <c r="A2064" s="567"/>
      <c r="B2064" s="567"/>
      <c r="C2064" s="567"/>
      <c r="D2064" s="567"/>
      <c r="E2064" s="567"/>
      <c r="F2064" s="567"/>
      <c r="G2064" s="567"/>
      <c r="H2064" s="567"/>
    </row>
    <row r="2065" spans="1:8" s="568" customFormat="1">
      <c r="A2065" s="567"/>
      <c r="B2065" s="567"/>
      <c r="C2065" s="567"/>
      <c r="D2065" s="567"/>
      <c r="E2065" s="567"/>
      <c r="F2065" s="567"/>
      <c r="G2065" s="567"/>
      <c r="H2065" s="567"/>
    </row>
    <row r="2066" spans="1:8" s="568" customFormat="1">
      <c r="A2066" s="567"/>
      <c r="B2066" s="567"/>
      <c r="C2066" s="567"/>
      <c r="D2066" s="567"/>
      <c r="E2066" s="567"/>
      <c r="F2066" s="567"/>
      <c r="G2066" s="567"/>
      <c r="H2066" s="567"/>
    </row>
    <row r="2067" spans="1:8" s="568" customFormat="1">
      <c r="A2067" s="567"/>
      <c r="B2067" s="567"/>
      <c r="C2067" s="567"/>
      <c r="D2067" s="567"/>
      <c r="E2067" s="567"/>
      <c r="F2067" s="567"/>
      <c r="G2067" s="567"/>
      <c r="H2067" s="567"/>
    </row>
    <row r="2068" spans="1:8" s="568" customFormat="1">
      <c r="A2068" s="567"/>
      <c r="B2068" s="567"/>
      <c r="C2068" s="567"/>
      <c r="D2068" s="567"/>
      <c r="E2068" s="567"/>
      <c r="F2068" s="567"/>
      <c r="G2068" s="567"/>
      <c r="H2068" s="567"/>
    </row>
    <row r="2069" spans="1:8" s="568" customFormat="1">
      <c r="A2069" s="567"/>
      <c r="B2069" s="567"/>
      <c r="C2069" s="567"/>
      <c r="D2069" s="567"/>
      <c r="E2069" s="567"/>
      <c r="F2069" s="567"/>
      <c r="G2069" s="567"/>
      <c r="H2069" s="567"/>
    </row>
    <row r="2070" spans="1:8" s="568" customFormat="1">
      <c r="A2070" s="567"/>
      <c r="B2070" s="567"/>
      <c r="C2070" s="567"/>
      <c r="D2070" s="567"/>
      <c r="E2070" s="567"/>
      <c r="F2070" s="567"/>
      <c r="G2070" s="567"/>
      <c r="H2070" s="567"/>
    </row>
    <row r="2071" spans="1:8" s="568" customFormat="1">
      <c r="A2071" s="567"/>
      <c r="B2071" s="567"/>
      <c r="C2071" s="567"/>
      <c r="D2071" s="567"/>
      <c r="E2071" s="567"/>
      <c r="F2071" s="567"/>
      <c r="G2071" s="567"/>
      <c r="H2071" s="567"/>
    </row>
    <row r="2072" spans="1:8" s="568" customFormat="1">
      <c r="A2072" s="567"/>
      <c r="B2072" s="567"/>
      <c r="C2072" s="567"/>
      <c r="D2072" s="567"/>
      <c r="E2072" s="567"/>
      <c r="F2072" s="567"/>
      <c r="G2072" s="567"/>
      <c r="H2072" s="567"/>
    </row>
    <row r="2073" spans="1:8" s="568" customFormat="1">
      <c r="A2073" s="567"/>
      <c r="B2073" s="567"/>
      <c r="C2073" s="567"/>
      <c r="D2073" s="567"/>
      <c r="E2073" s="567"/>
      <c r="F2073" s="567"/>
      <c r="G2073" s="567"/>
      <c r="H2073" s="567"/>
    </row>
    <row r="2074" spans="1:8" s="568" customFormat="1">
      <c r="A2074" s="567"/>
      <c r="B2074" s="567"/>
      <c r="C2074" s="567"/>
      <c r="D2074" s="567"/>
      <c r="E2074" s="567"/>
      <c r="F2074" s="567"/>
      <c r="G2074" s="567"/>
      <c r="H2074" s="567"/>
    </row>
    <row r="2075" spans="1:8" s="568" customFormat="1">
      <c r="A2075" s="567"/>
      <c r="B2075" s="567"/>
      <c r="C2075" s="567"/>
      <c r="D2075" s="567"/>
      <c r="E2075" s="567"/>
      <c r="F2075" s="567"/>
      <c r="G2075" s="567"/>
      <c r="H2075" s="567"/>
    </row>
    <row r="2076" spans="1:8" s="568" customFormat="1">
      <c r="A2076" s="567"/>
      <c r="B2076" s="567"/>
      <c r="C2076" s="567"/>
      <c r="D2076" s="567"/>
      <c r="E2076" s="567"/>
      <c r="F2076" s="567"/>
      <c r="G2076" s="567"/>
      <c r="H2076" s="567"/>
    </row>
    <row r="2077" spans="1:8" s="568" customFormat="1">
      <c r="A2077" s="567"/>
      <c r="B2077" s="567"/>
      <c r="C2077" s="567"/>
      <c r="D2077" s="567"/>
      <c r="E2077" s="567"/>
      <c r="F2077" s="567"/>
      <c r="G2077" s="567"/>
      <c r="H2077" s="567"/>
    </row>
    <row r="2078" spans="1:8" s="568" customFormat="1">
      <c r="A2078" s="567"/>
      <c r="B2078" s="567"/>
      <c r="C2078" s="567"/>
      <c r="D2078" s="567"/>
      <c r="E2078" s="567"/>
      <c r="F2078" s="567"/>
      <c r="G2078" s="567"/>
      <c r="H2078" s="567"/>
    </row>
    <row r="2079" spans="1:8" s="568" customFormat="1">
      <c r="A2079" s="567"/>
      <c r="B2079" s="567"/>
      <c r="C2079" s="567"/>
      <c r="D2079" s="567"/>
      <c r="E2079" s="567"/>
      <c r="F2079" s="567"/>
      <c r="G2079" s="567"/>
      <c r="H2079" s="567"/>
    </row>
    <row r="2080" spans="1:8" s="568" customFormat="1">
      <c r="A2080" s="567"/>
      <c r="B2080" s="567"/>
      <c r="C2080" s="567"/>
      <c r="D2080" s="567"/>
      <c r="E2080" s="567"/>
      <c r="F2080" s="567"/>
      <c r="G2080" s="567"/>
      <c r="H2080" s="567"/>
    </row>
    <row r="2081" spans="1:8" s="568" customFormat="1">
      <c r="A2081" s="567"/>
      <c r="B2081" s="567"/>
      <c r="C2081" s="567"/>
      <c r="D2081" s="567"/>
      <c r="E2081" s="567"/>
      <c r="F2081" s="567"/>
      <c r="G2081" s="567"/>
      <c r="H2081" s="567"/>
    </row>
    <row r="2082" spans="1:8" s="568" customFormat="1">
      <c r="A2082" s="567"/>
      <c r="B2082" s="567"/>
      <c r="C2082" s="567"/>
      <c r="D2082" s="567"/>
      <c r="E2082" s="567"/>
      <c r="F2082" s="567"/>
      <c r="G2082" s="567"/>
      <c r="H2082" s="567"/>
    </row>
    <row r="2083" spans="1:8" s="568" customFormat="1">
      <c r="A2083" s="567"/>
      <c r="B2083" s="567"/>
      <c r="C2083" s="567"/>
      <c r="D2083" s="567"/>
      <c r="E2083" s="567"/>
      <c r="F2083" s="567"/>
      <c r="G2083" s="567"/>
      <c r="H2083" s="567"/>
    </row>
    <row r="2084" spans="1:8" s="568" customFormat="1">
      <c r="A2084" s="567"/>
      <c r="B2084" s="567"/>
      <c r="C2084" s="567"/>
      <c r="D2084" s="567"/>
      <c r="E2084" s="567"/>
      <c r="F2084" s="567"/>
      <c r="G2084" s="567"/>
      <c r="H2084" s="567"/>
    </row>
    <row r="2085" spans="1:8" s="568" customFormat="1">
      <c r="A2085" s="567"/>
      <c r="B2085" s="567"/>
      <c r="C2085" s="567"/>
      <c r="D2085" s="567"/>
      <c r="E2085" s="567"/>
      <c r="F2085" s="567"/>
      <c r="G2085" s="567"/>
      <c r="H2085" s="567"/>
    </row>
    <row r="2086" spans="1:8" s="568" customFormat="1">
      <c r="A2086" s="567"/>
      <c r="B2086" s="567"/>
      <c r="C2086" s="567"/>
      <c r="D2086" s="567"/>
      <c r="E2086" s="567"/>
      <c r="F2086" s="567"/>
      <c r="G2086" s="567"/>
      <c r="H2086" s="567"/>
    </row>
    <row r="2087" spans="1:8" s="568" customFormat="1">
      <c r="A2087" s="567"/>
      <c r="B2087" s="567"/>
      <c r="C2087" s="567"/>
      <c r="D2087" s="567"/>
      <c r="E2087" s="567"/>
      <c r="F2087" s="567"/>
      <c r="G2087" s="567"/>
      <c r="H2087" s="567"/>
    </row>
    <row r="2088" spans="1:8" s="568" customFormat="1">
      <c r="A2088" s="567"/>
      <c r="B2088" s="567"/>
      <c r="C2088" s="567"/>
      <c r="D2088" s="567"/>
      <c r="E2088" s="567"/>
      <c r="F2088" s="567"/>
      <c r="G2088" s="567"/>
      <c r="H2088" s="567"/>
    </row>
    <row r="2089" spans="1:8" s="568" customFormat="1">
      <c r="A2089" s="567"/>
      <c r="B2089" s="567"/>
      <c r="C2089" s="567"/>
      <c r="D2089" s="567"/>
      <c r="E2089" s="567"/>
      <c r="F2089" s="567"/>
      <c r="G2089" s="567"/>
      <c r="H2089" s="567"/>
    </row>
    <row r="2090" spans="1:8" s="568" customFormat="1">
      <c r="A2090" s="567"/>
      <c r="B2090" s="567"/>
      <c r="C2090" s="567"/>
      <c r="D2090" s="567"/>
      <c r="E2090" s="567"/>
      <c r="F2090" s="567"/>
      <c r="G2090" s="567"/>
      <c r="H2090" s="567"/>
    </row>
    <row r="2091" spans="1:8" s="568" customFormat="1">
      <c r="A2091" s="567"/>
      <c r="B2091" s="567"/>
      <c r="C2091" s="567"/>
      <c r="D2091" s="567"/>
      <c r="E2091" s="567"/>
      <c r="F2091" s="567"/>
      <c r="G2091" s="567"/>
      <c r="H2091" s="567"/>
    </row>
    <row r="2092" spans="1:8" s="568" customFormat="1">
      <c r="A2092" s="567"/>
      <c r="B2092" s="567"/>
      <c r="C2092" s="567"/>
      <c r="D2092" s="567"/>
      <c r="E2092" s="567"/>
      <c r="F2092" s="567"/>
      <c r="G2092" s="567"/>
      <c r="H2092" s="567"/>
    </row>
    <row r="2093" spans="1:8" s="568" customFormat="1">
      <c r="A2093" s="567"/>
      <c r="B2093" s="567"/>
      <c r="C2093" s="567"/>
      <c r="D2093" s="567"/>
      <c r="E2093" s="567"/>
      <c r="F2093" s="567"/>
      <c r="G2093" s="567"/>
      <c r="H2093" s="567"/>
    </row>
    <row r="2094" spans="1:8" s="568" customFormat="1">
      <c r="A2094" s="567"/>
      <c r="B2094" s="567"/>
      <c r="C2094" s="567"/>
      <c r="D2094" s="567"/>
      <c r="E2094" s="567"/>
      <c r="F2094" s="567"/>
      <c r="G2094" s="567"/>
      <c r="H2094" s="567"/>
    </row>
    <row r="2095" spans="1:8" s="568" customFormat="1">
      <c r="A2095" s="567"/>
      <c r="B2095" s="567"/>
      <c r="C2095" s="567"/>
      <c r="D2095" s="567"/>
      <c r="E2095" s="567"/>
      <c r="F2095" s="567"/>
      <c r="G2095" s="567"/>
      <c r="H2095" s="567"/>
    </row>
    <row r="2096" spans="1:8" s="568" customFormat="1">
      <c r="A2096" s="567"/>
      <c r="B2096" s="567"/>
      <c r="C2096" s="567"/>
      <c r="D2096" s="567"/>
      <c r="E2096" s="567"/>
      <c r="F2096" s="567"/>
      <c r="G2096" s="567"/>
      <c r="H2096" s="567"/>
    </row>
    <row r="2097" spans="1:8" s="568" customFormat="1">
      <c r="A2097" s="567"/>
      <c r="B2097" s="567"/>
      <c r="C2097" s="567"/>
      <c r="D2097" s="567"/>
      <c r="E2097" s="567"/>
      <c r="F2097" s="567"/>
      <c r="G2097" s="567"/>
      <c r="H2097" s="567"/>
    </row>
    <row r="2098" spans="1:8" s="568" customFormat="1">
      <c r="A2098" s="567"/>
      <c r="B2098" s="567"/>
      <c r="C2098" s="567"/>
      <c r="D2098" s="567"/>
      <c r="E2098" s="567"/>
      <c r="F2098" s="567"/>
      <c r="G2098" s="567"/>
      <c r="H2098" s="567"/>
    </row>
    <row r="2099" spans="1:8" s="568" customFormat="1">
      <c r="A2099" s="567"/>
      <c r="B2099" s="567"/>
      <c r="C2099" s="567"/>
      <c r="D2099" s="567"/>
      <c r="E2099" s="567"/>
      <c r="F2099" s="567"/>
      <c r="G2099" s="567"/>
      <c r="H2099" s="567"/>
    </row>
    <row r="2100" spans="1:8" s="568" customFormat="1">
      <c r="A2100" s="567"/>
      <c r="B2100" s="567"/>
      <c r="C2100" s="567"/>
      <c r="D2100" s="567"/>
      <c r="E2100" s="567"/>
      <c r="F2100" s="567"/>
      <c r="G2100" s="567"/>
      <c r="H2100" s="567"/>
    </row>
    <row r="2101" spans="1:8" s="568" customFormat="1">
      <c r="A2101" s="567"/>
      <c r="B2101" s="567"/>
      <c r="C2101" s="567"/>
      <c r="D2101" s="567"/>
      <c r="E2101" s="567"/>
      <c r="F2101" s="567"/>
      <c r="G2101" s="567"/>
      <c r="H2101" s="567"/>
    </row>
    <row r="2102" spans="1:8" s="568" customFormat="1">
      <c r="A2102" s="567"/>
      <c r="B2102" s="567"/>
      <c r="C2102" s="567"/>
      <c r="D2102" s="567"/>
      <c r="E2102" s="567"/>
      <c r="F2102" s="567"/>
      <c r="G2102" s="567"/>
      <c r="H2102" s="567"/>
    </row>
    <row r="2103" spans="1:8" s="568" customFormat="1">
      <c r="A2103" s="567"/>
      <c r="B2103" s="567"/>
      <c r="C2103" s="567"/>
      <c r="D2103" s="567"/>
      <c r="E2103" s="567"/>
      <c r="F2103" s="567"/>
      <c r="G2103" s="567"/>
      <c r="H2103" s="567"/>
    </row>
    <row r="2104" spans="1:8" s="568" customFormat="1">
      <c r="A2104" s="567"/>
      <c r="B2104" s="567"/>
      <c r="C2104" s="567"/>
      <c r="D2104" s="567"/>
      <c r="E2104" s="567"/>
      <c r="F2104" s="567"/>
      <c r="G2104" s="567"/>
      <c r="H2104" s="567"/>
    </row>
    <row r="2105" spans="1:8" s="568" customFormat="1">
      <c r="A2105" s="567"/>
      <c r="B2105" s="567"/>
      <c r="C2105" s="567"/>
      <c r="D2105" s="567"/>
      <c r="E2105" s="567"/>
      <c r="F2105" s="567"/>
      <c r="G2105" s="567"/>
      <c r="H2105" s="567"/>
    </row>
    <row r="2106" spans="1:8" s="568" customFormat="1">
      <c r="A2106" s="567"/>
      <c r="B2106" s="567"/>
      <c r="C2106" s="567"/>
      <c r="D2106" s="567"/>
      <c r="E2106" s="567"/>
      <c r="F2106" s="567"/>
      <c r="G2106" s="567"/>
      <c r="H2106" s="567"/>
    </row>
    <row r="2107" spans="1:8" s="568" customFormat="1">
      <c r="A2107" s="567"/>
      <c r="B2107" s="567"/>
      <c r="C2107" s="567"/>
      <c r="D2107" s="567"/>
      <c r="E2107" s="567"/>
      <c r="F2107" s="567"/>
      <c r="G2107" s="567"/>
      <c r="H2107" s="567"/>
    </row>
    <row r="2108" spans="1:8" s="568" customFormat="1">
      <c r="A2108" s="567"/>
      <c r="B2108" s="567"/>
      <c r="C2108" s="567"/>
      <c r="D2108" s="567"/>
      <c r="E2108" s="567"/>
      <c r="F2108" s="567"/>
      <c r="G2108" s="567"/>
      <c r="H2108" s="567"/>
    </row>
    <row r="2109" spans="1:8" s="568" customFormat="1">
      <c r="A2109" s="567"/>
      <c r="B2109" s="567"/>
      <c r="C2109" s="567"/>
      <c r="D2109" s="567"/>
      <c r="E2109" s="567"/>
      <c r="F2109" s="567"/>
      <c r="G2109" s="567"/>
      <c r="H2109" s="567"/>
    </row>
    <row r="2110" spans="1:8" s="568" customFormat="1">
      <c r="A2110" s="567"/>
      <c r="B2110" s="567"/>
      <c r="C2110" s="567"/>
      <c r="D2110" s="567"/>
      <c r="E2110" s="567"/>
      <c r="F2110" s="567"/>
      <c r="G2110" s="567"/>
      <c r="H2110" s="567"/>
    </row>
    <row r="2111" spans="1:8" s="568" customFormat="1">
      <c r="A2111" s="567"/>
      <c r="B2111" s="567"/>
      <c r="C2111" s="567"/>
      <c r="D2111" s="567"/>
      <c r="E2111" s="567"/>
      <c r="F2111" s="567"/>
      <c r="G2111" s="567"/>
      <c r="H2111" s="567"/>
    </row>
    <row r="2112" spans="1:8" s="568" customFormat="1">
      <c r="A2112" s="567"/>
      <c r="B2112" s="567"/>
      <c r="C2112" s="567"/>
      <c r="D2112" s="567"/>
      <c r="E2112" s="567"/>
      <c r="F2112" s="567"/>
      <c r="G2112" s="567"/>
      <c r="H2112" s="567"/>
    </row>
    <row r="2113" spans="1:8" s="568" customFormat="1">
      <c r="A2113" s="567"/>
      <c r="B2113" s="567"/>
      <c r="C2113" s="567"/>
      <c r="D2113" s="567"/>
      <c r="E2113" s="567"/>
      <c r="F2113" s="567"/>
      <c r="G2113" s="567"/>
      <c r="H2113" s="567"/>
    </row>
    <row r="2114" spans="1:8" s="568" customFormat="1">
      <c r="A2114" s="567"/>
      <c r="B2114" s="567"/>
      <c r="C2114" s="567"/>
      <c r="D2114" s="567"/>
      <c r="E2114" s="567"/>
      <c r="F2114" s="567"/>
      <c r="G2114" s="567"/>
      <c r="H2114" s="567"/>
    </row>
    <row r="2115" spans="1:8" s="568" customFormat="1">
      <c r="A2115" s="567"/>
      <c r="B2115" s="567"/>
      <c r="C2115" s="567"/>
      <c r="D2115" s="567"/>
      <c r="E2115" s="567"/>
      <c r="F2115" s="567"/>
      <c r="G2115" s="567"/>
      <c r="H2115" s="567"/>
    </row>
    <row r="2116" spans="1:8" s="568" customFormat="1">
      <c r="A2116" s="567"/>
      <c r="B2116" s="567"/>
      <c r="C2116" s="567"/>
      <c r="D2116" s="567"/>
      <c r="E2116" s="567"/>
      <c r="F2116" s="567"/>
      <c r="G2116" s="567"/>
      <c r="H2116" s="567"/>
    </row>
    <row r="2117" spans="1:8" s="568" customFormat="1">
      <c r="A2117" s="567"/>
      <c r="B2117" s="567"/>
      <c r="C2117" s="567"/>
      <c r="D2117" s="567"/>
      <c r="E2117" s="567"/>
      <c r="F2117" s="567"/>
      <c r="G2117" s="567"/>
      <c r="H2117" s="567"/>
    </row>
    <row r="2118" spans="1:8" s="568" customFormat="1">
      <c r="A2118" s="567"/>
      <c r="B2118" s="567"/>
      <c r="C2118" s="567"/>
      <c r="D2118" s="567"/>
      <c r="E2118" s="567"/>
      <c r="F2118" s="567"/>
      <c r="G2118" s="567"/>
      <c r="H2118" s="567"/>
    </row>
    <row r="2119" spans="1:8" s="568" customFormat="1">
      <c r="A2119" s="567"/>
      <c r="B2119" s="567"/>
      <c r="C2119" s="567"/>
      <c r="D2119" s="567"/>
      <c r="E2119" s="567"/>
      <c r="F2119" s="567"/>
      <c r="G2119" s="567"/>
      <c r="H2119" s="567"/>
    </row>
    <row r="2120" spans="1:8" s="568" customFormat="1">
      <c r="A2120" s="567"/>
      <c r="B2120" s="567"/>
      <c r="C2120" s="567"/>
      <c r="D2120" s="567"/>
      <c r="E2120" s="567"/>
      <c r="F2120" s="567"/>
      <c r="G2120" s="567"/>
      <c r="H2120" s="567"/>
    </row>
    <row r="2121" spans="1:8" s="568" customFormat="1">
      <c r="A2121" s="567"/>
      <c r="B2121" s="567"/>
      <c r="C2121" s="567"/>
      <c r="D2121" s="567"/>
      <c r="E2121" s="567"/>
      <c r="F2121" s="567"/>
      <c r="G2121" s="567"/>
      <c r="H2121" s="567"/>
    </row>
    <row r="2122" spans="1:8" s="568" customFormat="1">
      <c r="A2122" s="567"/>
      <c r="B2122" s="567"/>
      <c r="C2122" s="567"/>
      <c r="D2122" s="567"/>
      <c r="E2122" s="567"/>
      <c r="F2122" s="567"/>
      <c r="G2122" s="567"/>
      <c r="H2122" s="567"/>
    </row>
    <row r="2123" spans="1:8" s="568" customFormat="1">
      <c r="A2123" s="567"/>
      <c r="B2123" s="567"/>
      <c r="C2123" s="567"/>
      <c r="D2123" s="567"/>
      <c r="E2123" s="567"/>
      <c r="F2123" s="567"/>
      <c r="G2123" s="567"/>
      <c r="H2123" s="567"/>
    </row>
    <row r="2124" spans="1:8" s="568" customFormat="1">
      <c r="A2124" s="567"/>
      <c r="B2124" s="567"/>
      <c r="C2124" s="567"/>
      <c r="D2124" s="567"/>
      <c r="E2124" s="567"/>
      <c r="F2124" s="567"/>
      <c r="G2124" s="567"/>
      <c r="H2124" s="567"/>
    </row>
    <row r="2125" spans="1:8" s="568" customFormat="1">
      <c r="A2125" s="567"/>
      <c r="B2125" s="567"/>
      <c r="C2125" s="567"/>
      <c r="D2125" s="567"/>
      <c r="E2125" s="567"/>
      <c r="F2125" s="567"/>
      <c r="G2125" s="567"/>
      <c r="H2125" s="567"/>
    </row>
    <row r="2126" spans="1:8" s="568" customFormat="1">
      <c r="A2126" s="567"/>
      <c r="B2126" s="567"/>
      <c r="C2126" s="567"/>
      <c r="D2126" s="567"/>
      <c r="E2126" s="567"/>
      <c r="F2126" s="567"/>
      <c r="G2126" s="567"/>
      <c r="H2126" s="567"/>
    </row>
    <row r="2127" spans="1:8" s="568" customFormat="1">
      <c r="A2127" s="567"/>
      <c r="B2127" s="567"/>
      <c r="C2127" s="567"/>
      <c r="D2127" s="567"/>
      <c r="E2127" s="567"/>
      <c r="F2127" s="567"/>
      <c r="G2127" s="567"/>
      <c r="H2127" s="567"/>
    </row>
    <row r="2128" spans="1:8" s="568" customFormat="1">
      <c r="A2128" s="567"/>
      <c r="B2128" s="567"/>
      <c r="C2128" s="567"/>
      <c r="D2128" s="567"/>
      <c r="E2128" s="567"/>
      <c r="F2128" s="567"/>
      <c r="G2128" s="567"/>
      <c r="H2128" s="567"/>
    </row>
    <row r="2129" spans="1:8" s="568" customFormat="1">
      <c r="A2129" s="567"/>
      <c r="B2129" s="567"/>
      <c r="C2129" s="567"/>
      <c r="D2129" s="567"/>
      <c r="E2129" s="567"/>
      <c r="F2129" s="567"/>
      <c r="G2129" s="567"/>
      <c r="H2129" s="567"/>
    </row>
    <row r="2130" spans="1:8" s="568" customFormat="1">
      <c r="A2130" s="567"/>
      <c r="B2130" s="567"/>
      <c r="C2130" s="567"/>
      <c r="D2130" s="567"/>
      <c r="E2130" s="567"/>
      <c r="F2130" s="567"/>
      <c r="G2130" s="567"/>
      <c r="H2130" s="567"/>
    </row>
    <row r="2131" spans="1:8" s="568" customFormat="1">
      <c r="A2131" s="567"/>
      <c r="B2131" s="567"/>
      <c r="C2131" s="567"/>
      <c r="D2131" s="567"/>
      <c r="E2131" s="567"/>
      <c r="F2131" s="567"/>
      <c r="G2131" s="567"/>
      <c r="H2131" s="567"/>
    </row>
    <row r="2132" spans="1:8" s="568" customFormat="1">
      <c r="A2132" s="567"/>
      <c r="B2132" s="567"/>
      <c r="C2132" s="567"/>
      <c r="D2132" s="567"/>
      <c r="E2132" s="567"/>
      <c r="F2132" s="567"/>
      <c r="G2132" s="567"/>
      <c r="H2132" s="567"/>
    </row>
    <row r="2133" spans="1:8" s="568" customFormat="1">
      <c r="A2133" s="567"/>
      <c r="B2133" s="567"/>
      <c r="C2133" s="567"/>
      <c r="D2133" s="567"/>
      <c r="E2133" s="567"/>
      <c r="F2133" s="567"/>
      <c r="G2133" s="567"/>
      <c r="H2133" s="567"/>
    </row>
    <row r="2134" spans="1:8" s="568" customFormat="1">
      <c r="A2134" s="567"/>
      <c r="B2134" s="567"/>
      <c r="C2134" s="567"/>
      <c r="D2134" s="567"/>
      <c r="E2134" s="567"/>
      <c r="F2134" s="567"/>
      <c r="G2134" s="567"/>
      <c r="H2134" s="567"/>
    </row>
    <row r="2135" spans="1:8" s="568" customFormat="1">
      <c r="A2135" s="567"/>
      <c r="B2135" s="567"/>
      <c r="C2135" s="567"/>
      <c r="D2135" s="567"/>
      <c r="E2135" s="567"/>
      <c r="F2135" s="567"/>
      <c r="G2135" s="567"/>
      <c r="H2135" s="567"/>
    </row>
    <row r="2136" spans="1:8" s="568" customFormat="1">
      <c r="A2136" s="567"/>
      <c r="B2136" s="567"/>
      <c r="C2136" s="567"/>
      <c r="D2136" s="567"/>
      <c r="E2136" s="567"/>
      <c r="F2136" s="567"/>
      <c r="G2136" s="567"/>
      <c r="H2136" s="567"/>
    </row>
    <row r="2137" spans="1:8" s="568" customFormat="1">
      <c r="A2137" s="567"/>
      <c r="B2137" s="567"/>
      <c r="C2137" s="567"/>
      <c r="D2137" s="567"/>
      <c r="E2137" s="567"/>
      <c r="F2137" s="567"/>
      <c r="G2137" s="567"/>
      <c r="H2137" s="567"/>
    </row>
    <row r="2138" spans="1:8" s="568" customFormat="1">
      <c r="A2138" s="567"/>
      <c r="B2138" s="567"/>
      <c r="C2138" s="567"/>
      <c r="D2138" s="567"/>
      <c r="E2138" s="567"/>
      <c r="F2138" s="567"/>
      <c r="G2138" s="567"/>
      <c r="H2138" s="567"/>
    </row>
    <row r="2139" spans="1:8" s="568" customFormat="1">
      <c r="A2139" s="567"/>
      <c r="B2139" s="567"/>
      <c r="C2139" s="567"/>
      <c r="D2139" s="567"/>
      <c r="E2139" s="567"/>
      <c r="F2139" s="567"/>
      <c r="G2139" s="567"/>
      <c r="H2139" s="567"/>
    </row>
    <row r="2140" spans="1:8" s="568" customFormat="1">
      <c r="A2140" s="567"/>
      <c r="B2140" s="567"/>
      <c r="C2140" s="567"/>
      <c r="D2140" s="567"/>
      <c r="E2140" s="567"/>
      <c r="F2140" s="567"/>
      <c r="G2140" s="567"/>
      <c r="H2140" s="567"/>
    </row>
    <row r="2141" spans="1:8" s="568" customFormat="1">
      <c r="A2141" s="567"/>
      <c r="B2141" s="567"/>
      <c r="C2141" s="567"/>
      <c r="D2141" s="567"/>
      <c r="E2141" s="567"/>
      <c r="F2141" s="567"/>
      <c r="G2141" s="567"/>
      <c r="H2141" s="567"/>
    </row>
    <row r="2142" spans="1:8" s="568" customFormat="1">
      <c r="A2142" s="567"/>
      <c r="B2142" s="567"/>
      <c r="C2142" s="567"/>
      <c r="D2142" s="567"/>
      <c r="E2142" s="567"/>
      <c r="F2142" s="567"/>
      <c r="G2142" s="567"/>
      <c r="H2142" s="567"/>
    </row>
    <row r="2143" spans="1:8" s="568" customFormat="1">
      <c r="A2143" s="567"/>
      <c r="B2143" s="567"/>
      <c r="C2143" s="567"/>
      <c r="D2143" s="567"/>
      <c r="E2143" s="567"/>
      <c r="F2143" s="567"/>
      <c r="G2143" s="567"/>
      <c r="H2143" s="567"/>
    </row>
    <row r="2144" spans="1:8" s="568" customFormat="1">
      <c r="A2144" s="567"/>
      <c r="B2144" s="567"/>
      <c r="C2144" s="567"/>
      <c r="D2144" s="567"/>
      <c r="E2144" s="567"/>
      <c r="F2144" s="567"/>
      <c r="G2144" s="567"/>
      <c r="H2144" s="567"/>
    </row>
    <row r="2145" spans="1:8" s="568" customFormat="1">
      <c r="A2145" s="567"/>
      <c r="B2145" s="567"/>
      <c r="C2145" s="567"/>
      <c r="D2145" s="567"/>
      <c r="E2145" s="567"/>
      <c r="F2145" s="567"/>
      <c r="G2145" s="567"/>
      <c r="H2145" s="567"/>
    </row>
    <row r="2146" spans="1:8" s="568" customFormat="1">
      <c r="A2146" s="567"/>
      <c r="B2146" s="567"/>
      <c r="C2146" s="567"/>
      <c r="D2146" s="567"/>
      <c r="E2146" s="567"/>
      <c r="F2146" s="567"/>
      <c r="G2146" s="567"/>
      <c r="H2146" s="567"/>
    </row>
    <row r="2147" spans="1:8" s="568" customFormat="1">
      <c r="A2147" s="567"/>
      <c r="B2147" s="567"/>
      <c r="C2147" s="567"/>
      <c r="D2147" s="567"/>
      <c r="E2147" s="567"/>
      <c r="F2147" s="567"/>
      <c r="G2147" s="567"/>
      <c r="H2147" s="567"/>
    </row>
    <row r="2148" spans="1:8" s="568" customFormat="1">
      <c r="A2148" s="567"/>
      <c r="B2148" s="567"/>
      <c r="C2148" s="567"/>
      <c r="D2148" s="567"/>
      <c r="E2148" s="567"/>
      <c r="F2148" s="567"/>
      <c r="G2148" s="567"/>
      <c r="H2148" s="567"/>
    </row>
    <row r="2149" spans="1:8" s="568" customFormat="1">
      <c r="A2149" s="567"/>
      <c r="B2149" s="567"/>
      <c r="C2149" s="567"/>
      <c r="D2149" s="567"/>
      <c r="E2149" s="567"/>
      <c r="F2149" s="567"/>
      <c r="G2149" s="567"/>
      <c r="H2149" s="567"/>
    </row>
    <row r="2150" spans="1:8" s="568" customFormat="1">
      <c r="A2150" s="567"/>
      <c r="B2150" s="567"/>
      <c r="C2150" s="567"/>
      <c r="D2150" s="567"/>
      <c r="E2150" s="567"/>
      <c r="F2150" s="567"/>
      <c r="G2150" s="567"/>
      <c r="H2150" s="567"/>
    </row>
    <row r="2151" spans="1:8" s="568" customFormat="1">
      <c r="A2151" s="567"/>
      <c r="B2151" s="567"/>
      <c r="C2151" s="567"/>
      <c r="D2151" s="567"/>
      <c r="E2151" s="567"/>
      <c r="F2151" s="567"/>
      <c r="G2151" s="567"/>
      <c r="H2151" s="567"/>
    </row>
    <row r="2152" spans="1:8" s="568" customFormat="1">
      <c r="A2152" s="567"/>
      <c r="B2152" s="567"/>
      <c r="C2152" s="567"/>
      <c r="D2152" s="567"/>
      <c r="E2152" s="567"/>
      <c r="F2152" s="567"/>
      <c r="G2152" s="567"/>
      <c r="H2152" s="567"/>
    </row>
    <row r="2153" spans="1:8" s="568" customFormat="1">
      <c r="A2153" s="567"/>
      <c r="B2153" s="567"/>
      <c r="C2153" s="567"/>
      <c r="D2153" s="567"/>
      <c r="E2153" s="567"/>
      <c r="F2153" s="567"/>
      <c r="G2153" s="567"/>
      <c r="H2153" s="567"/>
    </row>
    <row r="2154" spans="1:8" s="568" customFormat="1">
      <c r="A2154" s="567"/>
      <c r="B2154" s="567"/>
      <c r="C2154" s="567"/>
      <c r="D2154" s="567"/>
      <c r="E2154" s="567"/>
      <c r="F2154" s="567"/>
      <c r="G2154" s="567"/>
      <c r="H2154" s="567"/>
    </row>
    <row r="2155" spans="1:8" s="568" customFormat="1">
      <c r="A2155" s="567"/>
      <c r="B2155" s="567"/>
      <c r="C2155" s="567"/>
      <c r="D2155" s="567"/>
      <c r="E2155" s="567"/>
      <c r="F2155" s="567"/>
      <c r="G2155" s="567"/>
      <c r="H2155" s="567"/>
    </row>
    <row r="2156" spans="1:8" s="568" customFormat="1">
      <c r="A2156" s="567"/>
      <c r="B2156" s="567"/>
      <c r="C2156" s="567"/>
      <c r="D2156" s="567"/>
      <c r="E2156" s="567"/>
      <c r="F2156" s="567"/>
      <c r="G2156" s="567"/>
      <c r="H2156" s="567"/>
    </row>
    <row r="2157" spans="1:8" s="568" customFormat="1">
      <c r="A2157" s="567"/>
      <c r="B2157" s="567"/>
      <c r="C2157" s="567"/>
      <c r="D2157" s="567"/>
      <c r="E2157" s="567"/>
      <c r="F2157" s="567"/>
      <c r="G2157" s="567"/>
      <c r="H2157" s="567"/>
    </row>
    <row r="2158" spans="1:8" s="568" customFormat="1">
      <c r="A2158" s="567"/>
      <c r="B2158" s="567"/>
      <c r="C2158" s="567"/>
      <c r="D2158" s="567"/>
      <c r="E2158" s="567"/>
      <c r="F2158" s="567"/>
      <c r="G2158" s="567"/>
      <c r="H2158" s="567"/>
    </row>
    <row r="2159" spans="1:8" s="568" customFormat="1">
      <c r="A2159" s="567"/>
      <c r="B2159" s="567"/>
      <c r="C2159" s="567"/>
      <c r="D2159" s="567"/>
      <c r="E2159" s="567"/>
      <c r="F2159" s="567"/>
      <c r="G2159" s="567"/>
      <c r="H2159" s="567"/>
    </row>
    <row r="2160" spans="1:8" s="568" customFormat="1">
      <c r="A2160" s="567"/>
      <c r="B2160" s="567"/>
      <c r="C2160" s="567"/>
      <c r="D2160" s="567"/>
      <c r="E2160" s="567"/>
      <c r="F2160" s="567"/>
      <c r="G2160" s="567"/>
      <c r="H2160" s="567"/>
    </row>
    <row r="2161" spans="1:8" s="568" customFormat="1">
      <c r="A2161" s="567"/>
      <c r="B2161" s="567"/>
      <c r="C2161" s="567"/>
      <c r="D2161" s="567"/>
      <c r="E2161" s="567"/>
      <c r="F2161" s="567"/>
      <c r="G2161" s="567"/>
      <c r="H2161" s="567"/>
    </row>
    <row r="2162" spans="1:8" s="568" customFormat="1">
      <c r="A2162" s="567"/>
      <c r="B2162" s="567"/>
      <c r="C2162" s="567"/>
      <c r="D2162" s="567"/>
      <c r="E2162" s="567"/>
      <c r="F2162" s="567"/>
      <c r="G2162" s="567"/>
      <c r="H2162" s="567"/>
    </row>
    <row r="2163" spans="1:8" s="568" customFormat="1">
      <c r="A2163" s="567"/>
      <c r="B2163" s="567"/>
      <c r="C2163" s="567"/>
      <c r="D2163" s="567"/>
      <c r="E2163" s="567"/>
      <c r="F2163" s="567"/>
      <c r="G2163" s="567"/>
      <c r="H2163" s="567"/>
    </row>
    <row r="2164" spans="1:8" s="568" customFormat="1">
      <c r="A2164" s="567"/>
      <c r="B2164" s="567"/>
      <c r="C2164" s="567"/>
      <c r="D2164" s="567"/>
      <c r="E2164" s="567"/>
      <c r="F2164" s="567"/>
      <c r="G2164" s="567"/>
      <c r="H2164" s="567"/>
    </row>
    <row r="2165" spans="1:8" s="568" customFormat="1">
      <c r="A2165" s="567"/>
      <c r="B2165" s="567"/>
      <c r="C2165" s="567"/>
      <c r="D2165" s="567"/>
      <c r="E2165" s="567"/>
      <c r="F2165" s="567"/>
      <c r="G2165" s="567"/>
      <c r="H2165" s="567"/>
    </row>
    <row r="2166" spans="1:8" s="568" customFormat="1">
      <c r="A2166" s="567"/>
      <c r="B2166" s="567"/>
      <c r="C2166" s="567"/>
      <c r="D2166" s="567"/>
      <c r="E2166" s="567"/>
      <c r="F2166" s="567"/>
      <c r="G2166" s="567"/>
      <c r="H2166" s="567"/>
    </row>
    <row r="2167" spans="1:8" s="568" customFormat="1">
      <c r="A2167" s="567"/>
      <c r="B2167" s="567"/>
      <c r="C2167" s="567"/>
      <c r="D2167" s="567"/>
      <c r="E2167" s="567"/>
      <c r="F2167" s="567"/>
      <c r="G2167" s="567"/>
      <c r="H2167" s="567"/>
    </row>
    <row r="2168" spans="1:8" s="568" customFormat="1">
      <c r="A2168" s="567"/>
      <c r="B2168" s="567"/>
      <c r="C2168" s="567"/>
      <c r="D2168" s="567"/>
      <c r="E2168" s="567"/>
      <c r="F2168" s="567"/>
      <c r="G2168" s="567"/>
      <c r="H2168" s="567"/>
    </row>
    <row r="2169" spans="1:8" s="568" customFormat="1">
      <c r="A2169" s="567"/>
      <c r="B2169" s="567"/>
      <c r="C2169" s="567"/>
      <c r="D2169" s="567"/>
      <c r="E2169" s="567"/>
      <c r="F2169" s="567"/>
      <c r="G2169" s="567"/>
      <c r="H2169" s="567"/>
    </row>
    <row r="2170" spans="1:8" s="568" customFormat="1">
      <c r="A2170" s="567"/>
      <c r="B2170" s="567"/>
      <c r="C2170" s="567"/>
      <c r="D2170" s="567"/>
      <c r="E2170" s="567"/>
      <c r="F2170" s="567"/>
      <c r="G2170" s="567"/>
      <c r="H2170" s="567"/>
    </row>
    <row r="2171" spans="1:8" s="568" customFormat="1">
      <c r="A2171" s="567"/>
      <c r="B2171" s="567"/>
      <c r="C2171" s="567"/>
      <c r="D2171" s="567"/>
      <c r="E2171" s="567"/>
      <c r="F2171" s="567"/>
      <c r="G2171" s="567"/>
      <c r="H2171" s="567"/>
    </row>
    <row r="2172" spans="1:8" s="568" customFormat="1">
      <c r="A2172" s="567"/>
      <c r="B2172" s="567"/>
      <c r="C2172" s="567"/>
      <c r="D2172" s="567"/>
      <c r="E2172" s="567"/>
      <c r="F2172" s="567"/>
      <c r="G2172" s="567"/>
      <c r="H2172" s="567"/>
    </row>
    <row r="2173" spans="1:8" s="568" customFormat="1">
      <c r="A2173" s="567"/>
      <c r="B2173" s="567"/>
      <c r="C2173" s="567"/>
      <c r="D2173" s="567"/>
      <c r="E2173" s="567"/>
      <c r="F2173" s="567"/>
      <c r="G2173" s="567"/>
      <c r="H2173" s="567"/>
    </row>
    <row r="2174" spans="1:8" s="568" customFormat="1">
      <c r="A2174" s="567"/>
      <c r="B2174" s="567"/>
      <c r="C2174" s="567"/>
      <c r="D2174" s="567"/>
      <c r="E2174" s="567"/>
      <c r="F2174" s="567"/>
      <c r="G2174" s="567"/>
      <c r="H2174" s="567"/>
    </row>
    <row r="2175" spans="1:8" s="568" customFormat="1">
      <c r="A2175" s="567"/>
      <c r="B2175" s="567"/>
      <c r="C2175" s="567"/>
      <c r="D2175" s="567"/>
      <c r="E2175" s="567"/>
      <c r="F2175" s="567"/>
      <c r="G2175" s="567"/>
      <c r="H2175" s="567"/>
    </row>
    <row r="2176" spans="1:8" s="568" customFormat="1">
      <c r="A2176" s="567"/>
      <c r="B2176" s="567"/>
      <c r="C2176" s="567"/>
      <c r="D2176" s="567"/>
      <c r="E2176" s="567"/>
      <c r="F2176" s="567"/>
      <c r="G2176" s="567"/>
      <c r="H2176" s="567"/>
    </row>
    <row r="2177" spans="1:8" s="568" customFormat="1">
      <c r="A2177" s="567"/>
      <c r="B2177" s="567"/>
      <c r="C2177" s="567"/>
      <c r="D2177" s="567"/>
      <c r="E2177" s="567"/>
      <c r="F2177" s="567"/>
      <c r="G2177" s="567"/>
      <c r="H2177" s="567"/>
    </row>
    <row r="2178" spans="1:8" s="568" customFormat="1">
      <c r="A2178" s="567"/>
      <c r="B2178" s="567"/>
      <c r="C2178" s="567"/>
      <c r="D2178" s="567"/>
      <c r="E2178" s="567"/>
      <c r="F2178" s="567"/>
      <c r="G2178" s="567"/>
      <c r="H2178" s="567"/>
    </row>
    <row r="2179" spans="1:8" s="568" customFormat="1">
      <c r="A2179" s="567"/>
      <c r="B2179" s="567"/>
      <c r="C2179" s="567"/>
      <c r="D2179" s="567"/>
      <c r="E2179" s="567"/>
      <c r="F2179" s="567"/>
      <c r="G2179" s="567"/>
      <c r="H2179" s="567"/>
    </row>
    <row r="2180" spans="1:8" s="568" customFormat="1">
      <c r="A2180" s="567"/>
      <c r="B2180" s="567"/>
      <c r="C2180" s="567"/>
      <c r="D2180" s="567"/>
      <c r="E2180" s="567"/>
      <c r="F2180" s="567"/>
      <c r="G2180" s="567"/>
      <c r="H2180" s="567"/>
    </row>
    <row r="2181" spans="1:8" s="568" customFormat="1">
      <c r="A2181" s="567"/>
      <c r="B2181" s="567"/>
      <c r="C2181" s="567"/>
      <c r="D2181" s="567"/>
      <c r="E2181" s="567"/>
      <c r="F2181" s="567"/>
      <c r="G2181" s="567"/>
      <c r="H2181" s="567"/>
    </row>
    <row r="2182" spans="1:8" s="568" customFormat="1">
      <c r="A2182" s="567"/>
      <c r="B2182" s="567"/>
      <c r="C2182" s="567"/>
      <c r="D2182" s="567"/>
      <c r="E2182" s="567"/>
      <c r="F2182" s="567"/>
      <c r="G2182" s="567"/>
      <c r="H2182" s="567"/>
    </row>
    <row r="2183" spans="1:8" s="568" customFormat="1">
      <c r="A2183" s="567"/>
      <c r="B2183" s="567"/>
      <c r="C2183" s="567"/>
      <c r="D2183" s="567"/>
      <c r="E2183" s="567"/>
      <c r="F2183" s="567"/>
      <c r="G2183" s="567"/>
      <c r="H2183" s="567"/>
    </row>
    <row r="2184" spans="1:8" s="568" customFormat="1">
      <c r="A2184" s="567"/>
      <c r="B2184" s="567"/>
      <c r="C2184" s="567"/>
      <c r="D2184" s="567"/>
      <c r="E2184" s="567"/>
      <c r="F2184" s="567"/>
      <c r="G2184" s="567"/>
      <c r="H2184" s="567"/>
    </row>
    <row r="2185" spans="1:8" s="568" customFormat="1">
      <c r="A2185" s="567"/>
      <c r="B2185" s="567"/>
      <c r="C2185" s="567"/>
      <c r="D2185" s="567"/>
      <c r="E2185" s="567"/>
      <c r="F2185" s="567"/>
      <c r="G2185" s="567"/>
      <c r="H2185" s="567"/>
    </row>
    <row r="2186" spans="1:8" s="568" customFormat="1">
      <c r="A2186" s="567"/>
      <c r="B2186" s="567"/>
      <c r="C2186" s="567"/>
      <c r="D2186" s="567"/>
      <c r="E2186" s="567"/>
      <c r="F2186" s="567"/>
      <c r="G2186" s="567"/>
      <c r="H2186" s="567"/>
    </row>
    <row r="2187" spans="1:8" s="568" customFormat="1">
      <c r="A2187" s="567"/>
      <c r="B2187" s="567"/>
      <c r="C2187" s="567"/>
      <c r="D2187" s="567"/>
      <c r="E2187" s="567"/>
      <c r="F2187" s="567"/>
      <c r="G2187" s="567"/>
      <c r="H2187" s="567"/>
    </row>
    <row r="2188" spans="1:8" s="568" customFormat="1">
      <c r="A2188" s="567"/>
      <c r="B2188" s="567"/>
      <c r="C2188" s="567"/>
      <c r="D2188" s="567"/>
      <c r="E2188" s="567"/>
      <c r="F2188" s="567"/>
      <c r="G2188" s="567"/>
      <c r="H2188" s="567"/>
    </row>
    <row r="2189" spans="1:8" s="568" customFormat="1">
      <c r="A2189" s="567"/>
      <c r="B2189" s="567"/>
      <c r="C2189" s="567"/>
      <c r="D2189" s="567"/>
      <c r="E2189" s="567"/>
      <c r="F2189" s="567"/>
      <c r="G2189" s="567"/>
      <c r="H2189" s="567"/>
    </row>
    <row r="2190" spans="1:8" s="568" customFormat="1">
      <c r="A2190" s="567"/>
      <c r="B2190" s="567"/>
      <c r="C2190" s="567"/>
      <c r="D2190" s="567"/>
      <c r="E2190" s="567"/>
      <c r="F2190" s="567"/>
      <c r="G2190" s="567"/>
      <c r="H2190" s="567"/>
    </row>
    <row r="2191" spans="1:8" s="568" customFormat="1">
      <c r="A2191" s="567"/>
      <c r="B2191" s="567"/>
      <c r="C2191" s="567"/>
      <c r="D2191" s="567"/>
      <c r="E2191" s="567"/>
      <c r="F2191" s="567"/>
      <c r="G2191" s="567"/>
      <c r="H2191" s="567"/>
    </row>
    <row r="2192" spans="1:8" s="568" customFormat="1">
      <c r="A2192" s="567"/>
      <c r="B2192" s="567"/>
      <c r="C2192" s="567"/>
      <c r="D2192" s="567"/>
      <c r="E2192" s="567"/>
      <c r="F2192" s="567"/>
      <c r="G2192" s="567"/>
      <c r="H2192" s="567"/>
    </row>
    <row r="2193" spans="1:8" s="568" customFormat="1">
      <c r="A2193" s="567"/>
      <c r="B2193" s="567"/>
      <c r="C2193" s="567"/>
      <c r="D2193" s="567"/>
      <c r="E2193" s="567"/>
      <c r="F2193" s="567"/>
      <c r="G2193" s="567"/>
      <c r="H2193" s="567"/>
    </row>
    <row r="2194" spans="1:8" s="568" customFormat="1">
      <c r="A2194" s="567"/>
      <c r="B2194" s="567"/>
      <c r="C2194" s="567"/>
      <c r="D2194" s="567"/>
      <c r="E2194" s="567"/>
      <c r="F2194" s="567"/>
      <c r="G2194" s="567"/>
      <c r="H2194" s="567"/>
    </row>
    <row r="2195" spans="1:8" s="568" customFormat="1">
      <c r="A2195" s="567"/>
      <c r="B2195" s="567"/>
      <c r="C2195" s="567"/>
      <c r="D2195" s="567"/>
      <c r="E2195" s="567"/>
      <c r="F2195" s="567"/>
      <c r="G2195" s="567"/>
      <c r="H2195" s="567"/>
    </row>
    <row r="2196" spans="1:8" s="568" customFormat="1">
      <c r="A2196" s="567"/>
      <c r="B2196" s="567"/>
      <c r="C2196" s="567"/>
      <c r="D2196" s="567"/>
      <c r="E2196" s="567"/>
      <c r="F2196" s="567"/>
      <c r="G2196" s="567"/>
      <c r="H2196" s="567"/>
    </row>
    <row r="2197" spans="1:8" s="568" customFormat="1">
      <c r="A2197" s="567"/>
      <c r="B2197" s="567"/>
      <c r="C2197" s="567"/>
      <c r="D2197" s="567"/>
      <c r="E2197" s="567"/>
      <c r="F2197" s="567"/>
      <c r="G2197" s="567"/>
      <c r="H2197" s="567"/>
    </row>
    <row r="2198" spans="1:8" s="568" customFormat="1">
      <c r="A2198" s="567"/>
      <c r="B2198" s="567"/>
      <c r="C2198" s="567"/>
      <c r="D2198" s="567"/>
      <c r="E2198" s="567"/>
      <c r="F2198" s="567"/>
      <c r="G2198" s="567"/>
      <c r="H2198" s="567"/>
    </row>
    <row r="2199" spans="1:8" s="568" customFormat="1">
      <c r="A2199" s="567"/>
      <c r="B2199" s="567"/>
      <c r="C2199" s="567"/>
      <c r="D2199" s="567"/>
      <c r="E2199" s="567"/>
      <c r="F2199" s="567"/>
      <c r="G2199" s="567"/>
      <c r="H2199" s="567"/>
    </row>
    <row r="2200" spans="1:8" s="568" customFormat="1">
      <c r="A2200" s="567"/>
      <c r="B2200" s="567"/>
      <c r="C2200" s="567"/>
      <c r="D2200" s="567"/>
      <c r="E2200" s="567"/>
      <c r="F2200" s="567"/>
      <c r="G2200" s="567"/>
      <c r="H2200" s="567"/>
    </row>
    <row r="2201" spans="1:8" s="568" customFormat="1">
      <c r="A2201" s="567"/>
      <c r="B2201" s="567"/>
      <c r="C2201" s="567"/>
      <c r="D2201" s="567"/>
      <c r="E2201" s="567"/>
      <c r="F2201" s="567"/>
      <c r="G2201" s="567"/>
      <c r="H2201" s="567"/>
    </row>
    <row r="2202" spans="1:8" s="568" customFormat="1">
      <c r="A2202" s="567"/>
      <c r="B2202" s="567"/>
      <c r="C2202" s="567"/>
      <c r="D2202" s="567"/>
      <c r="E2202" s="567"/>
      <c r="F2202" s="567"/>
      <c r="G2202" s="567"/>
      <c r="H2202" s="567"/>
    </row>
    <row r="2203" spans="1:8" s="568" customFormat="1">
      <c r="A2203" s="567"/>
      <c r="B2203" s="567"/>
      <c r="C2203" s="567"/>
      <c r="D2203" s="567"/>
      <c r="E2203" s="567"/>
      <c r="F2203" s="567"/>
      <c r="G2203" s="567"/>
      <c r="H2203" s="567"/>
    </row>
    <row r="2204" spans="1:8" s="568" customFormat="1">
      <c r="A2204" s="567"/>
      <c r="B2204" s="567"/>
      <c r="C2204" s="567"/>
      <c r="D2204" s="567"/>
      <c r="E2204" s="567"/>
      <c r="F2204" s="567"/>
      <c r="G2204" s="567"/>
      <c r="H2204" s="567"/>
    </row>
    <row r="2205" spans="1:8" s="568" customFormat="1">
      <c r="A2205" s="567"/>
      <c r="B2205" s="567"/>
      <c r="C2205" s="567"/>
      <c r="D2205" s="567"/>
      <c r="E2205" s="567"/>
      <c r="F2205" s="567"/>
      <c r="G2205" s="567"/>
      <c r="H2205" s="567"/>
    </row>
    <row r="2206" spans="1:8" s="568" customFormat="1">
      <c r="A2206" s="567"/>
      <c r="B2206" s="567"/>
      <c r="C2206" s="567"/>
      <c r="D2206" s="567"/>
      <c r="E2206" s="567"/>
      <c r="F2206" s="567"/>
      <c r="G2206" s="567"/>
      <c r="H2206" s="567"/>
    </row>
    <row r="2207" spans="1:8" s="568" customFormat="1">
      <c r="A2207" s="567"/>
      <c r="B2207" s="567"/>
      <c r="C2207" s="567"/>
      <c r="D2207" s="567"/>
      <c r="E2207" s="567"/>
      <c r="F2207" s="567"/>
      <c r="G2207" s="567"/>
      <c r="H2207" s="567"/>
    </row>
    <row r="2208" spans="1:8" s="568" customFormat="1">
      <c r="A2208" s="567"/>
      <c r="B2208" s="567"/>
      <c r="C2208" s="567"/>
      <c r="D2208" s="567"/>
      <c r="E2208" s="567"/>
      <c r="F2208" s="567"/>
      <c r="G2208" s="567"/>
      <c r="H2208" s="567"/>
    </row>
    <row r="2209" spans="1:8" s="568" customFormat="1">
      <c r="A2209" s="567"/>
      <c r="B2209" s="567"/>
      <c r="C2209" s="567"/>
      <c r="D2209" s="567"/>
      <c r="E2209" s="567"/>
      <c r="F2209" s="567"/>
      <c r="G2209" s="567"/>
      <c r="H2209" s="567"/>
    </row>
    <row r="2210" spans="1:8" s="568" customFormat="1">
      <c r="A2210" s="567"/>
      <c r="B2210" s="567"/>
      <c r="C2210" s="567"/>
      <c r="D2210" s="567"/>
      <c r="E2210" s="567"/>
      <c r="F2210" s="567"/>
      <c r="G2210" s="567"/>
      <c r="H2210" s="567"/>
    </row>
    <row r="2211" spans="1:8" s="568" customFormat="1">
      <c r="A2211" s="567"/>
      <c r="B2211" s="567"/>
      <c r="C2211" s="567"/>
      <c r="D2211" s="567"/>
      <c r="E2211" s="567"/>
      <c r="F2211" s="567"/>
      <c r="G2211" s="567"/>
      <c r="H2211" s="567"/>
    </row>
    <row r="2212" spans="1:8" s="568" customFormat="1">
      <c r="A2212" s="567"/>
      <c r="B2212" s="567"/>
      <c r="C2212" s="567"/>
      <c r="D2212" s="567"/>
      <c r="E2212" s="567"/>
      <c r="F2212" s="567"/>
      <c r="G2212" s="567"/>
      <c r="H2212" s="567"/>
    </row>
    <row r="2213" spans="1:8" s="568" customFormat="1">
      <c r="A2213" s="567"/>
      <c r="B2213" s="567"/>
      <c r="C2213" s="567"/>
      <c r="D2213" s="567"/>
      <c r="E2213" s="567"/>
      <c r="F2213" s="567"/>
      <c r="G2213" s="567"/>
      <c r="H2213" s="567"/>
    </row>
    <row r="2214" spans="1:8" s="568" customFormat="1">
      <c r="A2214" s="567"/>
      <c r="B2214" s="567"/>
      <c r="C2214" s="567"/>
      <c r="D2214" s="567"/>
      <c r="E2214" s="567"/>
      <c r="F2214" s="567"/>
      <c r="G2214" s="567"/>
      <c r="H2214" s="567"/>
    </row>
    <row r="2215" spans="1:8" s="568" customFormat="1">
      <c r="A2215" s="567"/>
      <c r="B2215" s="567"/>
      <c r="C2215" s="567"/>
      <c r="D2215" s="567"/>
      <c r="E2215" s="567"/>
      <c r="F2215" s="567"/>
      <c r="G2215" s="567"/>
      <c r="H2215" s="567"/>
    </row>
    <row r="2216" spans="1:8" s="568" customFormat="1">
      <c r="A2216" s="567"/>
      <c r="B2216" s="567"/>
      <c r="C2216" s="567"/>
      <c r="D2216" s="567"/>
      <c r="E2216" s="567"/>
      <c r="F2216" s="567"/>
      <c r="G2216" s="567"/>
      <c r="H2216" s="567"/>
    </row>
    <row r="2217" spans="1:8" s="568" customFormat="1">
      <c r="A2217" s="567"/>
      <c r="B2217" s="567"/>
      <c r="C2217" s="567"/>
      <c r="D2217" s="567"/>
      <c r="E2217" s="567"/>
      <c r="F2217" s="567"/>
      <c r="G2217" s="567"/>
      <c r="H2217" s="567"/>
    </row>
    <row r="2218" spans="1:8" s="568" customFormat="1">
      <c r="A2218" s="567"/>
      <c r="B2218" s="567"/>
      <c r="C2218" s="567"/>
      <c r="D2218" s="567"/>
      <c r="E2218" s="567"/>
      <c r="F2218" s="567"/>
      <c r="G2218" s="567"/>
      <c r="H2218" s="567"/>
    </row>
    <row r="2219" spans="1:8" s="568" customFormat="1">
      <c r="A2219" s="567"/>
      <c r="B2219" s="567"/>
      <c r="C2219" s="567"/>
      <c r="D2219" s="567"/>
      <c r="E2219" s="567"/>
      <c r="F2219" s="567"/>
      <c r="G2219" s="567"/>
      <c r="H2219" s="567"/>
    </row>
    <row r="2220" spans="1:8" s="568" customFormat="1">
      <c r="A2220" s="567"/>
      <c r="B2220" s="567"/>
      <c r="C2220" s="567"/>
      <c r="D2220" s="567"/>
      <c r="E2220" s="567"/>
      <c r="F2220" s="567"/>
      <c r="G2220" s="567"/>
      <c r="H2220" s="567"/>
    </row>
    <row r="2221" spans="1:8" s="568" customFormat="1">
      <c r="A2221" s="567"/>
      <c r="B2221" s="567"/>
      <c r="C2221" s="567"/>
      <c r="D2221" s="567"/>
      <c r="E2221" s="567"/>
      <c r="F2221" s="567"/>
      <c r="G2221" s="567"/>
      <c r="H2221" s="567"/>
    </row>
    <row r="2222" spans="1:8" s="568" customFormat="1">
      <c r="A2222" s="567"/>
      <c r="B2222" s="567"/>
      <c r="C2222" s="567"/>
      <c r="D2222" s="567"/>
      <c r="E2222" s="567"/>
      <c r="F2222" s="567"/>
      <c r="G2222" s="567"/>
      <c r="H2222" s="567"/>
    </row>
    <row r="2223" spans="1:8" s="568" customFormat="1">
      <c r="A2223" s="567"/>
      <c r="B2223" s="567"/>
      <c r="C2223" s="567"/>
      <c r="D2223" s="567"/>
      <c r="E2223" s="567"/>
      <c r="F2223" s="567"/>
      <c r="G2223" s="567"/>
      <c r="H2223" s="567"/>
    </row>
    <row r="2224" spans="1:8" s="568" customFormat="1">
      <c r="A2224" s="567"/>
      <c r="B2224" s="567"/>
      <c r="C2224" s="567"/>
      <c r="D2224" s="567"/>
      <c r="E2224" s="567"/>
      <c r="F2224" s="567"/>
      <c r="G2224" s="567"/>
      <c r="H2224" s="567"/>
    </row>
    <row r="2225" spans="1:8" s="568" customFormat="1">
      <c r="A2225" s="567"/>
      <c r="B2225" s="567"/>
      <c r="C2225" s="567"/>
      <c r="D2225" s="567"/>
      <c r="E2225" s="567"/>
      <c r="F2225" s="567"/>
      <c r="G2225" s="567"/>
      <c r="H2225" s="567"/>
    </row>
    <row r="2226" spans="1:8" s="568" customFormat="1">
      <c r="A2226" s="567"/>
      <c r="B2226" s="567"/>
      <c r="C2226" s="567"/>
      <c r="D2226" s="567"/>
      <c r="E2226" s="567"/>
      <c r="F2226" s="567"/>
      <c r="G2226" s="567"/>
      <c r="H2226" s="567"/>
    </row>
    <row r="2227" spans="1:8" s="568" customFormat="1">
      <c r="A2227" s="567"/>
      <c r="B2227" s="567"/>
      <c r="C2227" s="567"/>
      <c r="D2227" s="567"/>
      <c r="E2227" s="567"/>
      <c r="F2227" s="567"/>
      <c r="G2227" s="567"/>
      <c r="H2227" s="567"/>
    </row>
    <row r="2228" spans="1:8" s="568" customFormat="1">
      <c r="A2228" s="567"/>
      <c r="B2228" s="567"/>
      <c r="C2228" s="567"/>
      <c r="D2228" s="567"/>
      <c r="E2228" s="567"/>
      <c r="F2228" s="567"/>
      <c r="G2228" s="567"/>
      <c r="H2228" s="567"/>
    </row>
    <row r="2229" spans="1:8" s="568" customFormat="1">
      <c r="A2229" s="567"/>
      <c r="B2229" s="567"/>
      <c r="C2229" s="567"/>
      <c r="D2229" s="567"/>
      <c r="E2229" s="567"/>
      <c r="F2229" s="567"/>
      <c r="G2229" s="567"/>
      <c r="H2229" s="567"/>
    </row>
    <row r="2230" spans="1:8" s="568" customFormat="1">
      <c r="A2230" s="567"/>
      <c r="B2230" s="567"/>
      <c r="C2230" s="567"/>
      <c r="D2230" s="567"/>
      <c r="E2230" s="567"/>
      <c r="F2230" s="567"/>
      <c r="G2230" s="567"/>
      <c r="H2230" s="567"/>
    </row>
    <row r="2231" spans="1:8" s="568" customFormat="1">
      <c r="A2231" s="567"/>
      <c r="B2231" s="567"/>
      <c r="C2231" s="567"/>
      <c r="D2231" s="567"/>
      <c r="E2231" s="567"/>
      <c r="F2231" s="567"/>
      <c r="G2231" s="567"/>
      <c r="H2231" s="567"/>
    </row>
    <row r="2232" spans="1:8" s="568" customFormat="1">
      <c r="A2232" s="567"/>
      <c r="B2232" s="567"/>
      <c r="C2232" s="567"/>
      <c r="D2232" s="567"/>
      <c r="E2232" s="567"/>
      <c r="F2232" s="567"/>
      <c r="G2232" s="567"/>
      <c r="H2232" s="567"/>
    </row>
    <row r="2233" spans="1:8" s="568" customFormat="1">
      <c r="A2233" s="567"/>
      <c r="B2233" s="567"/>
      <c r="C2233" s="567"/>
      <c r="D2233" s="567"/>
      <c r="E2233" s="567"/>
      <c r="F2233" s="567"/>
      <c r="G2233" s="567"/>
      <c r="H2233" s="567"/>
    </row>
    <row r="2234" spans="1:8" s="568" customFormat="1">
      <c r="A2234" s="567"/>
      <c r="B2234" s="567"/>
      <c r="C2234" s="567"/>
      <c r="D2234" s="567"/>
      <c r="E2234" s="567"/>
      <c r="F2234" s="567"/>
      <c r="G2234" s="567"/>
      <c r="H2234" s="567"/>
    </row>
    <row r="2235" spans="1:8" s="568" customFormat="1">
      <c r="A2235" s="567"/>
      <c r="B2235" s="567"/>
      <c r="C2235" s="567"/>
      <c r="D2235" s="567"/>
      <c r="E2235" s="567"/>
      <c r="F2235" s="567"/>
      <c r="G2235" s="567"/>
      <c r="H2235" s="567"/>
    </row>
    <row r="2236" spans="1:8" s="568" customFormat="1">
      <c r="A2236" s="567"/>
      <c r="B2236" s="567"/>
      <c r="C2236" s="567"/>
      <c r="D2236" s="567"/>
      <c r="E2236" s="567"/>
      <c r="F2236" s="567"/>
      <c r="G2236" s="567"/>
      <c r="H2236" s="567"/>
    </row>
    <row r="2237" spans="1:8" s="568" customFormat="1">
      <c r="A2237" s="567"/>
      <c r="B2237" s="567"/>
      <c r="C2237" s="567"/>
      <c r="D2237" s="567"/>
      <c r="E2237" s="567"/>
      <c r="F2237" s="567"/>
      <c r="G2237" s="567"/>
      <c r="H2237" s="567"/>
    </row>
    <row r="2238" spans="1:8" s="568" customFormat="1">
      <c r="A2238" s="567"/>
      <c r="B2238" s="567"/>
      <c r="C2238" s="567"/>
      <c r="D2238" s="567"/>
      <c r="E2238" s="567"/>
      <c r="F2238" s="567"/>
      <c r="G2238" s="567"/>
      <c r="H2238" s="567"/>
    </row>
    <row r="2239" spans="1:8" s="568" customFormat="1">
      <c r="A2239" s="567"/>
      <c r="B2239" s="567"/>
      <c r="C2239" s="567"/>
      <c r="D2239" s="567"/>
      <c r="E2239" s="567"/>
      <c r="F2239" s="567"/>
      <c r="G2239" s="567"/>
      <c r="H2239" s="567"/>
    </row>
    <row r="2240" spans="1:8" s="568" customFormat="1">
      <c r="A2240" s="567"/>
      <c r="B2240" s="567"/>
      <c r="C2240" s="567"/>
      <c r="D2240" s="567"/>
      <c r="E2240" s="567"/>
      <c r="F2240" s="567"/>
      <c r="G2240" s="567"/>
      <c r="H2240" s="567"/>
    </row>
    <row r="2241" spans="1:8" s="568" customFormat="1">
      <c r="A2241" s="567"/>
      <c r="B2241" s="567"/>
      <c r="C2241" s="567"/>
      <c r="D2241" s="567"/>
      <c r="E2241" s="567"/>
      <c r="F2241" s="567"/>
      <c r="G2241" s="567"/>
      <c r="H2241" s="567"/>
    </row>
    <row r="2242" spans="1:8" s="568" customFormat="1">
      <c r="A2242" s="567"/>
      <c r="B2242" s="567"/>
      <c r="C2242" s="567"/>
      <c r="D2242" s="567"/>
      <c r="E2242" s="567"/>
      <c r="F2242" s="567"/>
      <c r="G2242" s="567"/>
      <c r="H2242" s="567"/>
    </row>
    <row r="2243" spans="1:8" s="568" customFormat="1">
      <c r="A2243" s="567"/>
      <c r="B2243" s="567"/>
      <c r="C2243" s="567"/>
      <c r="D2243" s="567"/>
      <c r="E2243" s="567"/>
      <c r="F2243" s="567"/>
      <c r="G2243" s="567"/>
      <c r="H2243" s="567"/>
    </row>
    <row r="2244" spans="1:8" s="568" customFormat="1">
      <c r="A2244" s="567"/>
      <c r="B2244" s="567"/>
      <c r="C2244" s="567"/>
      <c r="D2244" s="567"/>
      <c r="E2244" s="567"/>
      <c r="F2244" s="567"/>
      <c r="G2244" s="567"/>
      <c r="H2244" s="567"/>
    </row>
    <row r="2245" spans="1:8" s="568" customFormat="1">
      <c r="A2245" s="567"/>
      <c r="B2245" s="567"/>
      <c r="C2245" s="567"/>
      <c r="D2245" s="567"/>
      <c r="E2245" s="567"/>
      <c r="F2245" s="567"/>
      <c r="G2245" s="567"/>
      <c r="H2245" s="567"/>
    </row>
    <row r="2246" spans="1:8" s="568" customFormat="1">
      <c r="A2246" s="567"/>
      <c r="B2246" s="567"/>
      <c r="C2246" s="567"/>
      <c r="D2246" s="567"/>
      <c r="E2246" s="567"/>
      <c r="F2246" s="567"/>
      <c r="G2246" s="567"/>
      <c r="H2246" s="567"/>
    </row>
    <row r="2247" spans="1:8" s="568" customFormat="1">
      <c r="A2247" s="567"/>
      <c r="B2247" s="567"/>
      <c r="C2247" s="567"/>
      <c r="D2247" s="567"/>
      <c r="E2247" s="567"/>
      <c r="F2247" s="567"/>
      <c r="G2247" s="567"/>
      <c r="H2247" s="567"/>
    </row>
    <row r="2248" spans="1:8" s="568" customFormat="1">
      <c r="A2248" s="567"/>
      <c r="B2248" s="567"/>
      <c r="C2248" s="567"/>
      <c r="D2248" s="567"/>
      <c r="E2248" s="567"/>
      <c r="F2248" s="567"/>
      <c r="G2248" s="567"/>
      <c r="H2248" s="567"/>
    </row>
    <row r="2249" spans="1:8" s="568" customFormat="1">
      <c r="A2249" s="567"/>
      <c r="B2249" s="567"/>
      <c r="C2249" s="567"/>
      <c r="D2249" s="567"/>
      <c r="E2249" s="567"/>
      <c r="F2249" s="567"/>
      <c r="G2249" s="567"/>
      <c r="H2249" s="567"/>
    </row>
    <row r="2250" spans="1:8" s="568" customFormat="1">
      <c r="A2250" s="567"/>
      <c r="B2250" s="567"/>
      <c r="C2250" s="567"/>
      <c r="D2250" s="567"/>
      <c r="E2250" s="567"/>
      <c r="F2250" s="567"/>
      <c r="G2250" s="567"/>
      <c r="H2250" s="567"/>
    </row>
    <row r="2251" spans="1:8" s="568" customFormat="1">
      <c r="A2251" s="567"/>
      <c r="B2251" s="567"/>
      <c r="C2251" s="567"/>
      <c r="D2251" s="567"/>
      <c r="E2251" s="567"/>
      <c r="F2251" s="567"/>
      <c r="G2251" s="567"/>
      <c r="H2251" s="567"/>
    </row>
    <row r="2252" spans="1:8" s="568" customFormat="1">
      <c r="A2252" s="567"/>
      <c r="B2252" s="567"/>
      <c r="C2252" s="567"/>
      <c r="D2252" s="567"/>
      <c r="E2252" s="567"/>
      <c r="F2252" s="567"/>
      <c r="G2252" s="567"/>
      <c r="H2252" s="567"/>
    </row>
    <row r="2253" spans="1:8" s="568" customFormat="1">
      <c r="A2253" s="567"/>
      <c r="B2253" s="567"/>
      <c r="C2253" s="567"/>
      <c r="D2253" s="567"/>
      <c r="E2253" s="567"/>
      <c r="F2253" s="567"/>
      <c r="G2253" s="567"/>
      <c r="H2253" s="567"/>
    </row>
    <row r="2254" spans="1:8" s="568" customFormat="1">
      <c r="A2254" s="567"/>
      <c r="B2254" s="567"/>
      <c r="C2254" s="567"/>
      <c r="D2254" s="567"/>
      <c r="E2254" s="567"/>
      <c r="F2254" s="567"/>
      <c r="G2254" s="567"/>
      <c r="H2254" s="567"/>
    </row>
    <row r="2255" spans="1:8" s="568" customFormat="1">
      <c r="A2255" s="567"/>
      <c r="B2255" s="567"/>
      <c r="C2255" s="567"/>
      <c r="D2255" s="567"/>
      <c r="E2255" s="567"/>
      <c r="F2255" s="567"/>
      <c r="G2255" s="567"/>
      <c r="H2255" s="567"/>
    </row>
    <row r="2256" spans="1:8" s="568" customFormat="1">
      <c r="A2256" s="567"/>
      <c r="B2256" s="567"/>
      <c r="C2256" s="567"/>
      <c r="D2256" s="567"/>
      <c r="E2256" s="567"/>
      <c r="F2256" s="567"/>
      <c r="G2256" s="567"/>
      <c r="H2256" s="567"/>
    </row>
    <row r="2257" spans="1:8" s="568" customFormat="1">
      <c r="A2257" s="567"/>
      <c r="B2257" s="567"/>
      <c r="C2257" s="567"/>
      <c r="D2257" s="567"/>
      <c r="E2257" s="567"/>
      <c r="F2257" s="567"/>
      <c r="G2257" s="567"/>
      <c r="H2257" s="567"/>
    </row>
    <row r="2258" spans="1:8" s="568" customFormat="1">
      <c r="A2258" s="567"/>
      <c r="B2258" s="567"/>
      <c r="C2258" s="567"/>
      <c r="D2258" s="567"/>
      <c r="E2258" s="567"/>
      <c r="F2258" s="567"/>
      <c r="G2258" s="567"/>
      <c r="H2258" s="567"/>
    </row>
    <row r="2259" spans="1:8" s="568" customFormat="1">
      <c r="A2259" s="567"/>
      <c r="B2259" s="567"/>
      <c r="C2259" s="567"/>
      <c r="D2259" s="567"/>
      <c r="E2259" s="567"/>
      <c r="F2259" s="567"/>
      <c r="G2259" s="567"/>
      <c r="H2259" s="567"/>
    </row>
    <row r="2260" spans="1:8" s="568" customFormat="1">
      <c r="A2260" s="567"/>
      <c r="B2260" s="567"/>
      <c r="C2260" s="567"/>
      <c r="D2260" s="567"/>
      <c r="E2260" s="567"/>
      <c r="F2260" s="567"/>
      <c r="G2260" s="567"/>
      <c r="H2260" s="567"/>
    </row>
    <row r="2261" spans="1:8" s="568" customFormat="1">
      <c r="A2261" s="567"/>
      <c r="B2261" s="567"/>
      <c r="C2261" s="567"/>
      <c r="D2261" s="567"/>
      <c r="E2261" s="567"/>
      <c r="F2261" s="567"/>
      <c r="G2261" s="567"/>
      <c r="H2261" s="567"/>
    </row>
    <row r="2262" spans="1:8" s="568" customFormat="1">
      <c r="A2262" s="567"/>
      <c r="B2262" s="567"/>
      <c r="C2262" s="567"/>
      <c r="D2262" s="567"/>
      <c r="E2262" s="567"/>
      <c r="F2262" s="567"/>
      <c r="G2262" s="567"/>
      <c r="H2262" s="567"/>
    </row>
    <row r="2263" spans="1:8" s="568" customFormat="1">
      <c r="A2263" s="567"/>
      <c r="B2263" s="567"/>
      <c r="C2263" s="567"/>
      <c r="D2263" s="567"/>
      <c r="E2263" s="567"/>
      <c r="F2263" s="567"/>
      <c r="G2263" s="567"/>
      <c r="H2263" s="567"/>
    </row>
    <row r="2264" spans="1:8" s="568" customFormat="1">
      <c r="A2264" s="567"/>
      <c r="B2264" s="567"/>
      <c r="C2264" s="567"/>
      <c r="D2264" s="567"/>
      <c r="E2264" s="567"/>
      <c r="F2264" s="567"/>
      <c r="G2264" s="567"/>
      <c r="H2264" s="567"/>
    </row>
    <row r="2265" spans="1:8" s="568" customFormat="1">
      <c r="A2265" s="567"/>
      <c r="B2265" s="567"/>
      <c r="C2265" s="567"/>
      <c r="D2265" s="567"/>
      <c r="E2265" s="567"/>
      <c r="F2265" s="567"/>
      <c r="G2265" s="567"/>
      <c r="H2265" s="567"/>
    </row>
    <row r="2266" spans="1:8" s="568" customFormat="1">
      <c r="A2266" s="567"/>
      <c r="B2266" s="567"/>
      <c r="C2266" s="567"/>
      <c r="D2266" s="567"/>
      <c r="E2266" s="567"/>
      <c r="F2266" s="567"/>
      <c r="G2266" s="567"/>
      <c r="H2266" s="567"/>
    </row>
    <row r="2267" spans="1:8" s="568" customFormat="1">
      <c r="A2267" s="567"/>
      <c r="B2267" s="567"/>
      <c r="C2267" s="567"/>
      <c r="D2267" s="567"/>
      <c r="E2267" s="567"/>
      <c r="F2267" s="567"/>
      <c r="G2267" s="567"/>
      <c r="H2267" s="567"/>
    </row>
    <row r="2268" spans="1:8" s="568" customFormat="1">
      <c r="A2268" s="567"/>
      <c r="B2268" s="567"/>
      <c r="C2268" s="567"/>
      <c r="D2268" s="567"/>
      <c r="E2268" s="567"/>
      <c r="F2268" s="567"/>
      <c r="G2268" s="567"/>
      <c r="H2268" s="567"/>
    </row>
    <row r="2269" spans="1:8" s="568" customFormat="1">
      <c r="A2269" s="567"/>
      <c r="B2269" s="567"/>
      <c r="C2269" s="567"/>
      <c r="D2269" s="567"/>
      <c r="E2269" s="567"/>
      <c r="F2269" s="567"/>
      <c r="G2269" s="567"/>
      <c r="H2269" s="567"/>
    </row>
    <row r="2270" spans="1:8" s="568" customFormat="1">
      <c r="A2270" s="567"/>
      <c r="B2270" s="567"/>
      <c r="C2270" s="567"/>
      <c r="D2270" s="567"/>
      <c r="E2270" s="567"/>
      <c r="F2270" s="567"/>
      <c r="G2270" s="567"/>
      <c r="H2270" s="567"/>
    </row>
    <row r="2271" spans="1:8" s="568" customFormat="1">
      <c r="A2271" s="567"/>
      <c r="B2271" s="567"/>
      <c r="C2271" s="567"/>
      <c r="D2271" s="567"/>
      <c r="E2271" s="567"/>
      <c r="F2271" s="567"/>
      <c r="G2271" s="567"/>
      <c r="H2271" s="567"/>
    </row>
    <row r="2272" spans="1:8" s="568" customFormat="1">
      <c r="A2272" s="567"/>
      <c r="B2272" s="567"/>
      <c r="C2272" s="567"/>
      <c r="D2272" s="567"/>
      <c r="E2272" s="567"/>
      <c r="F2272" s="567"/>
      <c r="G2272" s="567"/>
      <c r="H2272" s="567"/>
    </row>
    <row r="2273" spans="1:8" s="568" customFormat="1">
      <c r="A2273" s="567"/>
      <c r="B2273" s="567"/>
      <c r="C2273" s="567"/>
      <c r="D2273" s="567"/>
      <c r="E2273" s="567"/>
      <c r="F2273" s="567"/>
      <c r="G2273" s="567"/>
      <c r="H2273" s="567"/>
    </row>
    <row r="2274" spans="1:8" s="568" customFormat="1">
      <c r="A2274" s="567"/>
      <c r="B2274" s="567"/>
      <c r="C2274" s="567"/>
      <c r="D2274" s="567"/>
      <c r="E2274" s="567"/>
      <c r="F2274" s="567"/>
      <c r="G2274" s="567"/>
      <c r="H2274" s="567"/>
    </row>
    <row r="2275" spans="1:8" s="568" customFormat="1">
      <c r="A2275" s="567"/>
      <c r="B2275" s="567"/>
      <c r="C2275" s="567"/>
      <c r="D2275" s="567"/>
      <c r="E2275" s="567"/>
      <c r="F2275" s="567"/>
      <c r="G2275" s="567"/>
      <c r="H2275" s="567"/>
    </row>
    <row r="2276" spans="1:8" s="568" customFormat="1">
      <c r="A2276" s="567"/>
      <c r="B2276" s="567"/>
      <c r="C2276" s="567"/>
      <c r="D2276" s="567"/>
      <c r="E2276" s="567"/>
      <c r="F2276" s="567"/>
      <c r="G2276" s="567"/>
      <c r="H2276" s="567"/>
    </row>
    <row r="2277" spans="1:8" s="568" customFormat="1">
      <c r="A2277" s="567"/>
      <c r="B2277" s="567"/>
      <c r="C2277" s="567"/>
      <c r="D2277" s="567"/>
      <c r="E2277" s="567"/>
      <c r="F2277" s="567"/>
      <c r="G2277" s="567"/>
      <c r="H2277" s="567"/>
    </row>
    <row r="2278" spans="1:8" s="568" customFormat="1">
      <c r="A2278" s="567"/>
      <c r="B2278" s="567"/>
      <c r="C2278" s="567"/>
      <c r="D2278" s="567"/>
      <c r="E2278" s="567"/>
      <c r="F2278" s="567"/>
      <c r="G2278" s="567"/>
      <c r="H2278" s="567"/>
    </row>
    <row r="2279" spans="1:8" s="568" customFormat="1">
      <c r="A2279" s="567"/>
      <c r="B2279" s="567"/>
      <c r="C2279" s="567"/>
      <c r="D2279" s="567"/>
      <c r="E2279" s="567"/>
      <c r="F2279" s="567"/>
      <c r="G2279" s="567"/>
      <c r="H2279" s="567"/>
    </row>
    <row r="2280" spans="1:8" s="568" customFormat="1">
      <c r="A2280" s="567"/>
      <c r="B2280" s="567"/>
      <c r="C2280" s="567"/>
      <c r="D2280" s="567"/>
      <c r="E2280" s="567"/>
      <c r="F2280" s="567"/>
      <c r="G2280" s="567"/>
      <c r="H2280" s="567"/>
    </row>
    <row r="2281" spans="1:8" s="568" customFormat="1">
      <c r="A2281" s="567"/>
      <c r="B2281" s="567"/>
      <c r="C2281" s="567"/>
      <c r="D2281" s="567"/>
      <c r="E2281" s="567"/>
      <c r="F2281" s="567"/>
      <c r="G2281" s="567"/>
      <c r="H2281" s="567"/>
    </row>
    <row r="2282" spans="1:8" s="568" customFormat="1">
      <c r="A2282" s="567"/>
      <c r="B2282" s="567"/>
      <c r="C2282" s="567"/>
      <c r="D2282" s="567"/>
      <c r="E2282" s="567"/>
      <c r="F2282" s="567"/>
      <c r="G2282" s="567"/>
      <c r="H2282" s="567"/>
    </row>
    <row r="2283" spans="1:8" s="568" customFormat="1">
      <c r="A2283" s="567"/>
      <c r="B2283" s="567"/>
      <c r="C2283" s="567"/>
      <c r="D2283" s="567"/>
      <c r="E2283" s="567"/>
      <c r="F2283" s="567"/>
      <c r="G2283" s="567"/>
      <c r="H2283" s="567"/>
    </row>
    <row r="2284" spans="1:8" s="568" customFormat="1">
      <c r="A2284" s="567"/>
      <c r="B2284" s="567"/>
      <c r="C2284" s="567"/>
      <c r="D2284" s="567"/>
      <c r="E2284" s="567"/>
      <c r="F2284" s="567"/>
      <c r="G2284" s="567"/>
      <c r="H2284" s="567"/>
    </row>
    <row r="2285" spans="1:8" s="568" customFormat="1">
      <c r="A2285" s="567"/>
      <c r="B2285" s="567"/>
      <c r="C2285" s="567"/>
      <c r="D2285" s="567"/>
      <c r="E2285" s="567"/>
      <c r="F2285" s="567"/>
      <c r="G2285" s="567"/>
      <c r="H2285" s="567"/>
    </row>
    <row r="2286" spans="1:8" s="568" customFormat="1">
      <c r="A2286" s="567"/>
      <c r="B2286" s="567"/>
      <c r="C2286" s="567"/>
      <c r="D2286" s="567"/>
      <c r="E2286" s="567"/>
      <c r="F2286" s="567"/>
      <c r="G2286" s="567"/>
      <c r="H2286" s="567"/>
    </row>
    <row r="2287" spans="1:8" s="568" customFormat="1">
      <c r="A2287" s="567"/>
      <c r="B2287" s="567"/>
      <c r="C2287" s="567"/>
      <c r="D2287" s="567"/>
      <c r="E2287" s="567"/>
      <c r="F2287" s="567"/>
      <c r="G2287" s="567"/>
      <c r="H2287" s="567"/>
    </row>
    <row r="2288" spans="1:8" s="568" customFormat="1">
      <c r="A2288" s="567"/>
      <c r="B2288" s="567"/>
      <c r="C2288" s="567"/>
      <c r="D2288" s="567"/>
      <c r="E2288" s="567"/>
      <c r="F2288" s="567"/>
      <c r="G2288" s="567"/>
      <c r="H2288" s="567"/>
    </row>
    <row r="2289" spans="1:8" s="568" customFormat="1">
      <c r="A2289" s="567"/>
      <c r="B2289" s="567"/>
      <c r="C2289" s="567"/>
      <c r="D2289" s="567"/>
      <c r="E2289" s="567"/>
      <c r="F2289" s="567"/>
      <c r="G2289" s="567"/>
      <c r="H2289" s="567"/>
    </row>
    <row r="2290" spans="1:8" s="568" customFormat="1">
      <c r="A2290" s="567"/>
      <c r="B2290" s="567"/>
      <c r="C2290" s="567"/>
      <c r="D2290" s="567"/>
      <c r="E2290" s="567"/>
      <c r="F2290" s="567"/>
      <c r="G2290" s="567"/>
      <c r="H2290" s="567"/>
    </row>
    <row r="2291" spans="1:8" s="568" customFormat="1">
      <c r="A2291" s="567"/>
      <c r="B2291" s="567"/>
      <c r="C2291" s="567"/>
      <c r="D2291" s="567"/>
      <c r="E2291" s="567"/>
      <c r="F2291" s="567"/>
      <c r="G2291" s="567"/>
      <c r="H2291" s="567"/>
    </row>
    <row r="2292" spans="1:8" s="568" customFormat="1">
      <c r="A2292" s="567"/>
      <c r="B2292" s="567"/>
      <c r="C2292" s="567"/>
      <c r="D2292" s="567"/>
      <c r="E2292" s="567"/>
      <c r="F2292" s="567"/>
      <c r="G2292" s="567"/>
      <c r="H2292" s="567"/>
    </row>
    <row r="2293" spans="1:8" s="568" customFormat="1">
      <c r="A2293" s="567"/>
      <c r="B2293" s="567"/>
      <c r="C2293" s="567"/>
      <c r="D2293" s="567"/>
      <c r="E2293" s="567"/>
      <c r="F2293" s="567"/>
      <c r="G2293" s="567"/>
      <c r="H2293" s="567"/>
    </row>
    <row r="2294" spans="1:8" s="568" customFormat="1">
      <c r="A2294" s="567"/>
      <c r="B2294" s="567"/>
      <c r="C2294" s="567"/>
      <c r="D2294" s="567"/>
      <c r="E2294" s="567"/>
      <c r="F2294" s="567"/>
      <c r="G2294" s="567"/>
      <c r="H2294" s="567"/>
    </row>
    <row r="2295" spans="1:8" s="568" customFormat="1">
      <c r="A2295" s="567"/>
      <c r="B2295" s="567"/>
      <c r="C2295" s="567"/>
      <c r="D2295" s="567"/>
      <c r="E2295" s="567"/>
      <c r="F2295" s="567"/>
      <c r="G2295" s="567"/>
      <c r="H2295" s="567"/>
    </row>
    <row r="2296" spans="1:8" s="568" customFormat="1">
      <c r="A2296" s="567"/>
      <c r="B2296" s="567"/>
      <c r="C2296" s="567"/>
      <c r="D2296" s="567"/>
      <c r="E2296" s="567"/>
      <c r="F2296" s="567"/>
      <c r="G2296" s="567"/>
      <c r="H2296" s="567"/>
    </row>
    <row r="2297" spans="1:8" s="568" customFormat="1">
      <c r="A2297" s="567"/>
      <c r="B2297" s="567"/>
      <c r="C2297" s="567"/>
      <c r="D2297" s="567"/>
      <c r="E2297" s="567"/>
      <c r="F2297" s="567"/>
      <c r="G2297" s="567"/>
      <c r="H2297" s="567"/>
    </row>
    <row r="2298" spans="1:8" s="568" customFormat="1">
      <c r="A2298" s="567"/>
      <c r="B2298" s="567"/>
      <c r="C2298" s="567"/>
      <c r="D2298" s="567"/>
      <c r="E2298" s="567"/>
      <c r="F2298" s="567"/>
      <c r="G2298" s="567"/>
      <c r="H2298" s="567"/>
    </row>
    <row r="2299" spans="1:8" s="568" customFormat="1">
      <c r="A2299" s="567"/>
      <c r="B2299" s="567"/>
      <c r="C2299" s="567"/>
      <c r="D2299" s="567"/>
      <c r="E2299" s="567"/>
      <c r="F2299" s="567"/>
      <c r="G2299" s="567"/>
      <c r="H2299" s="567"/>
    </row>
    <row r="2300" spans="1:8" s="568" customFormat="1">
      <c r="A2300" s="567"/>
      <c r="B2300" s="567"/>
      <c r="C2300" s="567"/>
      <c r="D2300" s="567"/>
      <c r="E2300" s="567"/>
      <c r="F2300" s="567"/>
      <c r="G2300" s="567"/>
      <c r="H2300" s="567"/>
    </row>
    <row r="2301" spans="1:8" s="568" customFormat="1">
      <c r="A2301" s="567"/>
      <c r="B2301" s="567"/>
      <c r="C2301" s="567"/>
      <c r="D2301" s="567"/>
      <c r="E2301" s="567"/>
      <c r="F2301" s="567"/>
      <c r="G2301" s="567"/>
      <c r="H2301" s="567"/>
    </row>
    <row r="2302" spans="1:8" s="568" customFormat="1">
      <c r="A2302" s="567"/>
      <c r="B2302" s="567"/>
      <c r="C2302" s="567"/>
      <c r="D2302" s="567"/>
      <c r="E2302" s="567"/>
      <c r="F2302" s="567"/>
      <c r="G2302" s="567"/>
      <c r="H2302" s="567"/>
    </row>
    <row r="2303" spans="1:8" s="568" customFormat="1">
      <c r="A2303" s="567"/>
      <c r="B2303" s="567"/>
      <c r="C2303" s="567"/>
      <c r="D2303" s="567"/>
      <c r="E2303" s="567"/>
      <c r="F2303" s="567"/>
      <c r="G2303" s="567"/>
      <c r="H2303" s="567"/>
    </row>
    <row r="2304" spans="1:8" s="568" customFormat="1">
      <c r="A2304" s="567"/>
      <c r="B2304" s="567"/>
      <c r="C2304" s="567"/>
      <c r="D2304" s="567"/>
      <c r="E2304" s="567"/>
      <c r="F2304" s="567"/>
      <c r="G2304" s="567"/>
      <c r="H2304" s="567"/>
    </row>
    <row r="2305" spans="1:8" s="568" customFormat="1">
      <c r="A2305" s="567"/>
      <c r="B2305" s="567"/>
      <c r="C2305" s="567"/>
      <c r="D2305" s="567"/>
      <c r="E2305" s="567"/>
      <c r="F2305" s="567"/>
      <c r="G2305" s="567"/>
      <c r="H2305" s="567"/>
    </row>
    <row r="2306" spans="1:8" s="568" customFormat="1">
      <c r="A2306" s="567"/>
      <c r="B2306" s="567"/>
      <c r="C2306" s="567"/>
      <c r="D2306" s="567"/>
      <c r="E2306" s="567"/>
      <c r="F2306" s="567"/>
      <c r="G2306" s="567"/>
      <c r="H2306" s="567"/>
    </row>
    <row r="2307" spans="1:8" s="568" customFormat="1">
      <c r="A2307" s="567"/>
      <c r="B2307" s="567"/>
      <c r="C2307" s="567"/>
      <c r="D2307" s="567"/>
      <c r="E2307" s="567"/>
      <c r="F2307" s="567"/>
      <c r="G2307" s="567"/>
      <c r="H2307" s="567"/>
    </row>
    <row r="2308" spans="1:8" s="568" customFormat="1">
      <c r="A2308" s="567"/>
      <c r="B2308" s="567"/>
      <c r="C2308" s="567"/>
      <c r="D2308" s="567"/>
      <c r="E2308" s="567"/>
      <c r="F2308" s="567"/>
      <c r="G2308" s="567"/>
      <c r="H2308" s="567"/>
    </row>
    <row r="2309" spans="1:8" s="568" customFormat="1">
      <c r="A2309" s="567"/>
      <c r="B2309" s="567"/>
      <c r="C2309" s="567"/>
      <c r="D2309" s="567"/>
      <c r="E2309" s="567"/>
      <c r="F2309" s="567"/>
      <c r="G2309" s="567"/>
      <c r="H2309" s="567"/>
    </row>
    <row r="2310" spans="1:8" s="568" customFormat="1">
      <c r="A2310" s="567"/>
      <c r="B2310" s="567"/>
      <c r="C2310" s="567"/>
      <c r="D2310" s="567"/>
      <c r="E2310" s="567"/>
      <c r="F2310" s="567"/>
      <c r="G2310" s="567"/>
      <c r="H2310" s="567"/>
    </row>
    <row r="2311" spans="1:8" s="568" customFormat="1">
      <c r="A2311" s="567"/>
      <c r="B2311" s="567"/>
      <c r="C2311" s="567"/>
      <c r="D2311" s="567"/>
      <c r="E2311" s="567"/>
      <c r="F2311" s="567"/>
      <c r="G2311" s="567"/>
      <c r="H2311" s="567"/>
    </row>
    <row r="2312" spans="1:8" s="568" customFormat="1">
      <c r="A2312" s="567"/>
      <c r="B2312" s="567"/>
      <c r="C2312" s="567"/>
      <c r="D2312" s="567"/>
      <c r="E2312" s="567"/>
      <c r="F2312" s="567"/>
      <c r="G2312" s="567"/>
      <c r="H2312" s="567"/>
    </row>
    <row r="2313" spans="1:8" s="568" customFormat="1">
      <c r="A2313" s="567"/>
      <c r="B2313" s="567"/>
      <c r="C2313" s="567"/>
      <c r="D2313" s="567"/>
      <c r="E2313" s="567"/>
      <c r="F2313" s="567"/>
      <c r="G2313" s="567"/>
      <c r="H2313" s="567"/>
    </row>
    <row r="2314" spans="1:8" s="568" customFormat="1">
      <c r="A2314" s="567"/>
      <c r="B2314" s="567"/>
      <c r="C2314" s="567"/>
      <c r="D2314" s="567"/>
      <c r="E2314" s="567"/>
      <c r="F2314" s="567"/>
      <c r="G2314" s="567"/>
      <c r="H2314" s="567"/>
    </row>
    <row r="2315" spans="1:8" s="568" customFormat="1">
      <c r="A2315" s="567"/>
      <c r="B2315" s="567"/>
      <c r="C2315" s="567"/>
      <c r="D2315" s="567"/>
      <c r="E2315" s="567"/>
      <c r="F2315" s="567"/>
      <c r="G2315" s="567"/>
      <c r="H2315" s="567"/>
    </row>
    <row r="2316" spans="1:8" s="568" customFormat="1">
      <c r="A2316" s="567"/>
      <c r="B2316" s="567"/>
      <c r="C2316" s="567"/>
      <c r="D2316" s="567"/>
      <c r="E2316" s="567"/>
      <c r="F2316" s="567"/>
      <c r="G2316" s="567"/>
      <c r="H2316" s="567"/>
    </row>
    <row r="2317" spans="1:8" s="568" customFormat="1">
      <c r="A2317" s="567"/>
      <c r="B2317" s="567"/>
      <c r="C2317" s="567"/>
      <c r="D2317" s="567"/>
      <c r="E2317" s="567"/>
      <c r="F2317" s="567"/>
      <c r="G2317" s="567"/>
      <c r="H2317" s="567"/>
    </row>
    <row r="2318" spans="1:8" s="568" customFormat="1">
      <c r="A2318" s="567"/>
      <c r="B2318" s="567"/>
      <c r="C2318" s="567"/>
      <c r="D2318" s="567"/>
      <c r="E2318" s="567"/>
      <c r="F2318" s="567"/>
      <c r="G2318" s="567"/>
      <c r="H2318" s="567"/>
    </row>
    <row r="2319" spans="1:8" s="568" customFormat="1">
      <c r="A2319" s="567"/>
      <c r="B2319" s="567"/>
      <c r="C2319" s="567"/>
      <c r="D2319" s="567"/>
      <c r="E2319" s="567"/>
      <c r="F2319" s="567"/>
      <c r="G2319" s="567"/>
      <c r="H2319" s="567"/>
    </row>
    <row r="2320" spans="1:8" s="568" customFormat="1">
      <c r="A2320" s="567"/>
      <c r="B2320" s="567"/>
      <c r="C2320" s="567"/>
      <c r="D2320" s="567"/>
      <c r="E2320" s="567"/>
      <c r="F2320" s="567"/>
      <c r="G2320" s="567"/>
      <c r="H2320" s="567"/>
    </row>
    <row r="2321" spans="1:8" s="568" customFormat="1">
      <c r="A2321" s="567"/>
      <c r="B2321" s="567"/>
      <c r="C2321" s="567"/>
      <c r="D2321" s="567"/>
      <c r="E2321" s="567"/>
      <c r="F2321" s="567"/>
      <c r="G2321" s="567"/>
      <c r="H2321" s="567"/>
    </row>
    <row r="2322" spans="1:8" s="568" customFormat="1">
      <c r="A2322" s="567"/>
      <c r="B2322" s="567"/>
      <c r="C2322" s="567"/>
      <c r="D2322" s="567"/>
      <c r="E2322" s="567"/>
      <c r="F2322" s="567"/>
      <c r="G2322" s="567"/>
      <c r="H2322" s="567"/>
    </row>
    <row r="2323" spans="1:8" s="568" customFormat="1">
      <c r="A2323" s="567"/>
      <c r="B2323" s="567"/>
      <c r="C2323" s="567"/>
      <c r="D2323" s="567"/>
      <c r="E2323" s="567"/>
      <c r="F2323" s="567"/>
      <c r="G2323" s="567"/>
      <c r="H2323" s="567"/>
    </row>
    <row r="2324" spans="1:8" s="568" customFormat="1">
      <c r="A2324" s="567"/>
      <c r="B2324" s="567"/>
      <c r="C2324" s="567"/>
      <c r="D2324" s="567"/>
      <c r="E2324" s="567"/>
      <c r="F2324" s="567"/>
      <c r="G2324" s="567"/>
      <c r="H2324" s="567"/>
    </row>
    <row r="2325" spans="1:8" s="568" customFormat="1">
      <c r="A2325" s="567"/>
      <c r="B2325" s="567"/>
      <c r="C2325" s="567"/>
      <c r="D2325" s="567"/>
      <c r="E2325" s="567"/>
      <c r="F2325" s="567"/>
      <c r="G2325" s="567"/>
      <c r="H2325" s="567"/>
    </row>
    <row r="2326" spans="1:8" s="568" customFormat="1">
      <c r="A2326" s="567"/>
      <c r="B2326" s="567"/>
      <c r="C2326" s="567"/>
      <c r="D2326" s="567"/>
      <c r="E2326" s="567"/>
      <c r="F2326" s="567"/>
      <c r="G2326" s="567"/>
      <c r="H2326" s="567"/>
    </row>
    <row r="2327" spans="1:8" s="568" customFormat="1">
      <c r="A2327" s="567"/>
      <c r="B2327" s="567"/>
      <c r="C2327" s="567"/>
      <c r="D2327" s="567"/>
      <c r="E2327" s="567"/>
      <c r="F2327" s="567"/>
      <c r="G2327" s="567"/>
      <c r="H2327" s="567"/>
    </row>
    <row r="2328" spans="1:8" s="568" customFormat="1">
      <c r="A2328" s="567"/>
      <c r="B2328" s="567"/>
      <c r="C2328" s="567"/>
      <c r="D2328" s="567"/>
      <c r="E2328" s="567"/>
      <c r="F2328" s="567"/>
      <c r="G2328" s="567"/>
      <c r="H2328" s="567"/>
    </row>
    <row r="2329" spans="1:8" s="568" customFormat="1">
      <c r="A2329" s="567"/>
      <c r="B2329" s="567"/>
      <c r="C2329" s="567"/>
      <c r="D2329" s="567"/>
      <c r="E2329" s="567"/>
      <c r="F2329" s="567"/>
      <c r="G2329" s="567"/>
      <c r="H2329" s="567"/>
    </row>
    <row r="2330" spans="1:8" s="568" customFormat="1">
      <c r="A2330" s="567"/>
      <c r="B2330" s="567"/>
      <c r="C2330" s="567"/>
      <c r="D2330" s="567"/>
      <c r="E2330" s="567"/>
      <c r="F2330" s="567"/>
      <c r="G2330" s="567"/>
      <c r="H2330" s="567"/>
    </row>
    <row r="2331" spans="1:8" s="568" customFormat="1">
      <c r="A2331" s="567"/>
      <c r="B2331" s="567"/>
      <c r="C2331" s="567"/>
      <c r="D2331" s="567"/>
      <c r="E2331" s="567"/>
      <c r="F2331" s="567"/>
      <c r="G2331" s="567"/>
      <c r="H2331" s="567"/>
    </row>
    <row r="2332" spans="1:8" s="568" customFormat="1">
      <c r="A2332" s="567"/>
      <c r="B2332" s="567"/>
      <c r="C2332" s="567"/>
      <c r="D2332" s="567"/>
      <c r="E2332" s="567"/>
      <c r="F2332" s="567"/>
      <c r="G2332" s="567"/>
      <c r="H2332" s="567"/>
    </row>
    <row r="2333" spans="1:8" s="568" customFormat="1">
      <c r="A2333" s="567"/>
      <c r="B2333" s="567"/>
      <c r="C2333" s="567"/>
      <c r="D2333" s="567"/>
      <c r="E2333" s="567"/>
      <c r="F2333" s="567"/>
      <c r="G2333" s="567"/>
      <c r="H2333" s="567"/>
    </row>
    <row r="2334" spans="1:8" s="568" customFormat="1">
      <c r="A2334" s="567"/>
      <c r="B2334" s="567"/>
      <c r="C2334" s="567"/>
      <c r="D2334" s="567"/>
      <c r="E2334" s="567"/>
      <c r="F2334" s="567"/>
      <c r="G2334" s="567"/>
      <c r="H2334" s="567"/>
    </row>
    <row r="2335" spans="1:8" s="568" customFormat="1">
      <c r="A2335" s="567"/>
      <c r="B2335" s="567"/>
      <c r="C2335" s="567"/>
      <c r="D2335" s="567"/>
      <c r="E2335" s="567"/>
      <c r="F2335" s="567"/>
      <c r="G2335" s="567"/>
      <c r="H2335" s="567"/>
    </row>
    <row r="2336" spans="1:8" s="568" customFormat="1">
      <c r="A2336" s="567"/>
      <c r="B2336" s="567"/>
      <c r="C2336" s="567"/>
      <c r="D2336" s="567"/>
      <c r="E2336" s="567"/>
      <c r="F2336" s="567"/>
      <c r="G2336" s="567"/>
      <c r="H2336" s="567"/>
    </row>
    <row r="2337" spans="1:8" s="568" customFormat="1">
      <c r="A2337" s="567"/>
      <c r="B2337" s="567"/>
      <c r="C2337" s="567"/>
      <c r="D2337" s="567"/>
      <c r="E2337" s="567"/>
      <c r="F2337" s="567"/>
      <c r="G2337" s="567"/>
      <c r="H2337" s="567"/>
    </row>
    <row r="2338" spans="1:8" s="568" customFormat="1">
      <c r="A2338" s="567"/>
      <c r="B2338" s="567"/>
      <c r="C2338" s="567"/>
      <c r="D2338" s="567"/>
      <c r="E2338" s="567"/>
      <c r="F2338" s="567"/>
      <c r="G2338" s="567"/>
      <c r="H2338" s="567"/>
    </row>
    <row r="2339" spans="1:8" s="568" customFormat="1">
      <c r="A2339" s="567"/>
      <c r="B2339" s="567"/>
      <c r="C2339" s="567"/>
      <c r="D2339" s="567"/>
      <c r="E2339" s="567"/>
      <c r="F2339" s="567"/>
      <c r="G2339" s="567"/>
      <c r="H2339" s="567"/>
    </row>
    <row r="2340" spans="1:8" s="568" customFormat="1">
      <c r="A2340" s="567"/>
      <c r="B2340" s="567"/>
      <c r="C2340" s="567"/>
      <c r="D2340" s="567"/>
      <c r="E2340" s="567"/>
      <c r="F2340" s="567"/>
      <c r="G2340" s="567"/>
      <c r="H2340" s="567"/>
    </row>
    <row r="2341" spans="1:8" s="568" customFormat="1">
      <c r="A2341" s="567"/>
      <c r="B2341" s="567"/>
      <c r="C2341" s="567"/>
      <c r="D2341" s="567"/>
      <c r="E2341" s="567"/>
      <c r="F2341" s="567"/>
      <c r="G2341" s="567"/>
      <c r="H2341" s="567"/>
    </row>
    <row r="2342" spans="1:8" s="568" customFormat="1">
      <c r="A2342" s="567"/>
      <c r="B2342" s="567"/>
      <c r="C2342" s="567"/>
      <c r="D2342" s="567"/>
      <c r="E2342" s="567"/>
      <c r="F2342" s="567"/>
      <c r="G2342" s="567"/>
      <c r="H2342" s="567"/>
    </row>
    <row r="2343" spans="1:8" s="568" customFormat="1">
      <c r="A2343" s="567"/>
      <c r="B2343" s="567"/>
      <c r="C2343" s="567"/>
      <c r="D2343" s="567"/>
      <c r="E2343" s="567"/>
      <c r="F2343" s="567"/>
      <c r="G2343" s="567"/>
      <c r="H2343" s="567"/>
    </row>
    <row r="2344" spans="1:8" s="568" customFormat="1">
      <c r="A2344" s="567"/>
      <c r="B2344" s="567"/>
      <c r="C2344" s="567"/>
      <c r="D2344" s="567"/>
      <c r="E2344" s="567"/>
      <c r="F2344" s="567"/>
      <c r="G2344" s="567"/>
      <c r="H2344" s="567"/>
    </row>
    <row r="2345" spans="1:8" s="568" customFormat="1">
      <c r="A2345" s="567"/>
      <c r="B2345" s="567"/>
      <c r="C2345" s="567"/>
      <c r="D2345" s="567"/>
      <c r="E2345" s="567"/>
      <c r="F2345" s="567"/>
      <c r="G2345" s="567"/>
      <c r="H2345" s="567"/>
    </row>
    <row r="2346" spans="1:8" s="568" customFormat="1">
      <c r="A2346" s="567"/>
      <c r="B2346" s="567"/>
      <c r="C2346" s="567"/>
      <c r="D2346" s="567"/>
      <c r="E2346" s="567"/>
      <c r="F2346" s="567"/>
      <c r="G2346" s="567"/>
      <c r="H2346" s="567"/>
    </row>
    <row r="2347" spans="1:8" s="568" customFormat="1">
      <c r="A2347" s="567"/>
      <c r="B2347" s="567"/>
      <c r="C2347" s="567"/>
      <c r="D2347" s="567"/>
      <c r="E2347" s="567"/>
      <c r="F2347" s="567"/>
      <c r="G2347" s="567"/>
      <c r="H2347" s="567"/>
    </row>
    <row r="2348" spans="1:8" s="568" customFormat="1">
      <c r="A2348" s="567"/>
      <c r="B2348" s="567"/>
      <c r="C2348" s="567"/>
      <c r="D2348" s="567"/>
      <c r="E2348" s="567"/>
      <c r="F2348" s="567"/>
      <c r="G2348" s="567"/>
      <c r="H2348" s="567"/>
    </row>
    <row r="2349" spans="1:8" s="568" customFormat="1">
      <c r="A2349" s="567"/>
      <c r="B2349" s="567"/>
      <c r="C2349" s="567"/>
      <c r="D2349" s="567"/>
      <c r="E2349" s="567"/>
      <c r="F2349" s="567"/>
      <c r="G2349" s="567"/>
      <c r="H2349" s="567"/>
    </row>
    <row r="2350" spans="1:8" s="568" customFormat="1">
      <c r="A2350" s="567"/>
      <c r="B2350" s="567"/>
      <c r="C2350" s="567"/>
      <c r="D2350" s="567"/>
      <c r="E2350" s="567"/>
      <c r="F2350" s="567"/>
      <c r="G2350" s="567"/>
      <c r="H2350" s="567"/>
    </row>
    <row r="2351" spans="1:8" s="568" customFormat="1">
      <c r="A2351" s="567"/>
      <c r="B2351" s="567"/>
      <c r="C2351" s="567"/>
      <c r="D2351" s="567"/>
      <c r="E2351" s="567"/>
      <c r="F2351" s="567"/>
      <c r="G2351" s="567"/>
      <c r="H2351" s="567"/>
    </row>
    <row r="2352" spans="1:8" s="568" customFormat="1">
      <c r="A2352" s="567"/>
      <c r="B2352" s="567"/>
      <c r="C2352" s="567"/>
      <c r="D2352" s="567"/>
      <c r="E2352" s="567"/>
      <c r="F2352" s="567"/>
      <c r="G2352" s="567"/>
      <c r="H2352" s="567"/>
    </row>
    <row r="2353" spans="1:8" s="568" customFormat="1">
      <c r="A2353" s="567"/>
      <c r="B2353" s="567"/>
      <c r="C2353" s="567"/>
      <c r="D2353" s="567"/>
      <c r="E2353" s="567"/>
      <c r="F2353" s="567"/>
      <c r="G2353" s="567"/>
      <c r="H2353" s="567"/>
    </row>
    <row r="2354" spans="1:8" s="568" customFormat="1">
      <c r="A2354" s="567"/>
      <c r="B2354" s="567"/>
      <c r="C2354" s="567"/>
      <c r="D2354" s="567"/>
      <c r="E2354" s="567"/>
      <c r="F2354" s="567"/>
      <c r="G2354" s="567"/>
      <c r="H2354" s="567"/>
    </row>
    <row r="2355" spans="1:8" s="568" customFormat="1">
      <c r="A2355" s="567"/>
      <c r="B2355" s="567"/>
      <c r="C2355" s="567"/>
      <c r="D2355" s="567"/>
      <c r="E2355" s="567"/>
      <c r="F2355" s="567"/>
      <c r="G2355" s="567"/>
      <c r="H2355" s="567"/>
    </row>
    <row r="2356" spans="1:8" s="568" customFormat="1">
      <c r="A2356" s="567"/>
      <c r="B2356" s="567"/>
      <c r="C2356" s="567"/>
      <c r="D2356" s="567"/>
      <c r="E2356" s="567"/>
      <c r="F2356" s="567"/>
      <c r="G2356" s="567"/>
      <c r="H2356" s="567"/>
    </row>
    <row r="2357" spans="1:8" s="568" customFormat="1">
      <c r="A2357" s="567"/>
      <c r="B2357" s="567"/>
      <c r="C2357" s="567"/>
      <c r="D2357" s="567"/>
      <c r="E2357" s="567"/>
      <c r="F2357" s="567"/>
      <c r="G2357" s="567"/>
      <c r="H2357" s="567"/>
    </row>
    <row r="2358" spans="1:8" s="568" customFormat="1">
      <c r="A2358" s="567"/>
      <c r="B2358" s="567"/>
      <c r="C2358" s="567"/>
      <c r="D2358" s="567"/>
      <c r="E2358" s="567"/>
      <c r="F2358" s="567"/>
      <c r="G2358" s="567"/>
      <c r="H2358" s="567"/>
    </row>
    <row r="2359" spans="1:8" s="568" customFormat="1">
      <c r="A2359" s="567"/>
      <c r="B2359" s="567"/>
      <c r="C2359" s="567"/>
      <c r="D2359" s="567"/>
      <c r="E2359" s="567"/>
      <c r="F2359" s="567"/>
      <c r="G2359" s="567"/>
      <c r="H2359" s="567"/>
    </row>
    <row r="2360" spans="1:8" s="568" customFormat="1">
      <c r="A2360" s="567"/>
      <c r="B2360" s="567"/>
      <c r="C2360" s="567"/>
      <c r="D2360" s="567"/>
      <c r="E2360" s="567"/>
      <c r="F2360" s="567"/>
      <c r="G2360" s="567"/>
      <c r="H2360" s="567"/>
    </row>
    <row r="2361" spans="1:8" s="568" customFormat="1">
      <c r="A2361" s="567"/>
      <c r="B2361" s="567"/>
      <c r="C2361" s="567"/>
      <c r="D2361" s="567"/>
      <c r="E2361" s="567"/>
      <c r="F2361" s="567"/>
      <c r="G2361" s="567"/>
      <c r="H2361" s="567"/>
    </row>
    <row r="2362" spans="1:8" s="568" customFormat="1">
      <c r="A2362" s="567"/>
      <c r="B2362" s="567"/>
      <c r="C2362" s="567"/>
      <c r="D2362" s="567"/>
      <c r="E2362" s="567"/>
      <c r="F2362" s="567"/>
      <c r="G2362" s="567"/>
      <c r="H2362" s="567"/>
    </row>
    <row r="2363" spans="1:8" s="568" customFormat="1">
      <c r="A2363" s="567"/>
      <c r="B2363" s="567"/>
      <c r="C2363" s="567"/>
      <c r="D2363" s="567"/>
      <c r="E2363" s="567"/>
      <c r="F2363" s="567"/>
      <c r="G2363" s="567"/>
      <c r="H2363" s="567"/>
    </row>
    <row r="2364" spans="1:8" s="568" customFormat="1">
      <c r="A2364" s="567"/>
      <c r="B2364" s="567"/>
      <c r="C2364" s="567"/>
      <c r="D2364" s="567"/>
      <c r="E2364" s="567"/>
      <c r="F2364" s="567"/>
      <c r="G2364" s="567"/>
      <c r="H2364" s="567"/>
    </row>
    <row r="2365" spans="1:8" s="568" customFormat="1">
      <c r="A2365" s="567"/>
      <c r="B2365" s="567"/>
      <c r="C2365" s="567"/>
      <c r="D2365" s="567"/>
      <c r="E2365" s="567"/>
      <c r="F2365" s="567"/>
      <c r="G2365" s="567"/>
      <c r="H2365" s="567"/>
    </row>
    <row r="2366" spans="1:8" s="568" customFormat="1">
      <c r="A2366" s="567"/>
      <c r="B2366" s="567"/>
      <c r="C2366" s="567"/>
      <c r="D2366" s="567"/>
      <c r="E2366" s="567"/>
      <c r="F2366" s="567"/>
      <c r="G2366" s="567"/>
      <c r="H2366" s="567"/>
    </row>
    <row r="2367" spans="1:8" s="568" customFormat="1">
      <c r="A2367" s="567"/>
      <c r="B2367" s="567"/>
      <c r="C2367" s="567"/>
      <c r="D2367" s="567"/>
      <c r="E2367" s="567"/>
      <c r="F2367" s="567"/>
      <c r="G2367" s="567"/>
      <c r="H2367" s="567"/>
    </row>
    <row r="2368" spans="1:8" s="568" customFormat="1">
      <c r="A2368" s="567"/>
      <c r="B2368" s="567"/>
      <c r="C2368" s="567"/>
      <c r="D2368" s="567"/>
      <c r="E2368" s="567"/>
      <c r="F2368" s="567"/>
      <c r="G2368" s="567"/>
      <c r="H2368" s="567"/>
    </row>
    <row r="2369" spans="1:8" s="568" customFormat="1">
      <c r="A2369" s="567"/>
      <c r="B2369" s="567"/>
      <c r="C2369" s="567"/>
      <c r="D2369" s="567"/>
      <c r="E2369" s="567"/>
      <c r="F2369" s="567"/>
      <c r="G2369" s="567"/>
      <c r="H2369" s="567"/>
    </row>
    <row r="2370" spans="1:8" s="568" customFormat="1">
      <c r="A2370" s="567"/>
      <c r="B2370" s="567"/>
      <c r="C2370" s="567"/>
      <c r="D2370" s="567"/>
      <c r="E2370" s="567"/>
      <c r="F2370" s="567"/>
      <c r="G2370" s="567"/>
      <c r="H2370" s="567"/>
    </row>
    <row r="2371" spans="1:8" s="568" customFormat="1">
      <c r="A2371" s="567"/>
      <c r="B2371" s="567"/>
      <c r="C2371" s="567"/>
      <c r="D2371" s="567"/>
      <c r="E2371" s="567"/>
      <c r="F2371" s="567"/>
      <c r="G2371" s="567"/>
      <c r="H2371" s="567"/>
    </row>
    <row r="2372" spans="1:8" s="568" customFormat="1">
      <c r="A2372" s="567"/>
      <c r="B2372" s="567"/>
      <c r="C2372" s="567"/>
      <c r="D2372" s="567"/>
      <c r="E2372" s="567"/>
      <c r="F2372" s="567"/>
      <c r="G2372" s="567"/>
      <c r="H2372" s="567"/>
    </row>
    <row r="2373" spans="1:8" s="568" customFormat="1">
      <c r="A2373" s="567"/>
      <c r="B2373" s="567"/>
      <c r="C2373" s="567"/>
      <c r="D2373" s="567"/>
      <c r="E2373" s="567"/>
      <c r="F2373" s="567"/>
      <c r="G2373" s="567"/>
      <c r="H2373" s="567"/>
    </row>
    <row r="2374" spans="1:8" s="568" customFormat="1">
      <c r="A2374" s="567"/>
      <c r="B2374" s="567"/>
      <c r="C2374" s="567"/>
      <c r="D2374" s="567"/>
      <c r="E2374" s="567"/>
      <c r="F2374" s="567"/>
      <c r="G2374" s="567"/>
      <c r="H2374" s="567"/>
    </row>
    <row r="2375" spans="1:8" s="568" customFormat="1">
      <c r="A2375" s="567"/>
      <c r="B2375" s="567"/>
      <c r="C2375" s="567"/>
      <c r="D2375" s="567"/>
      <c r="E2375" s="567"/>
      <c r="F2375" s="567"/>
      <c r="G2375" s="567"/>
      <c r="H2375" s="567"/>
    </row>
    <row r="2376" spans="1:8" s="568" customFormat="1">
      <c r="A2376" s="567"/>
      <c r="B2376" s="567"/>
      <c r="C2376" s="567"/>
      <c r="D2376" s="567"/>
      <c r="E2376" s="567"/>
      <c r="F2376" s="567"/>
      <c r="G2376" s="567"/>
      <c r="H2376" s="567"/>
    </row>
    <row r="2377" spans="1:8" s="568" customFormat="1">
      <c r="A2377" s="567"/>
      <c r="B2377" s="567"/>
      <c r="C2377" s="567"/>
      <c r="D2377" s="567"/>
      <c r="E2377" s="567"/>
      <c r="F2377" s="567"/>
      <c r="G2377" s="567"/>
      <c r="H2377" s="567"/>
    </row>
    <row r="2378" spans="1:8" s="568" customFormat="1">
      <c r="A2378" s="567"/>
      <c r="B2378" s="567"/>
      <c r="C2378" s="567"/>
      <c r="D2378" s="567"/>
      <c r="E2378" s="567"/>
      <c r="F2378" s="567"/>
      <c r="G2378" s="567"/>
      <c r="H2378" s="567"/>
    </row>
    <row r="2379" spans="1:8" s="568" customFormat="1">
      <c r="A2379" s="567"/>
      <c r="B2379" s="567"/>
      <c r="C2379" s="567"/>
      <c r="D2379" s="567"/>
      <c r="E2379" s="567"/>
      <c r="F2379" s="567"/>
      <c r="G2379" s="567"/>
      <c r="H2379" s="567"/>
    </row>
    <row r="2380" spans="1:8" s="568" customFormat="1">
      <c r="A2380" s="567"/>
      <c r="B2380" s="567"/>
      <c r="C2380" s="567"/>
      <c r="D2380" s="567"/>
      <c r="E2380" s="567"/>
      <c r="F2380" s="567"/>
      <c r="G2380" s="567"/>
      <c r="H2380" s="567"/>
    </row>
    <row r="2381" spans="1:8" s="568" customFormat="1">
      <c r="A2381" s="567"/>
      <c r="B2381" s="567"/>
      <c r="C2381" s="567"/>
      <c r="D2381" s="567"/>
      <c r="E2381" s="567"/>
      <c r="F2381" s="567"/>
      <c r="G2381" s="567"/>
      <c r="H2381" s="567"/>
    </row>
    <row r="2382" spans="1:8" s="568" customFormat="1">
      <c r="A2382" s="567"/>
      <c r="B2382" s="567"/>
      <c r="C2382" s="567"/>
      <c r="D2382" s="567"/>
      <c r="E2382" s="567"/>
      <c r="F2382" s="567"/>
      <c r="G2382" s="567"/>
      <c r="H2382" s="567"/>
    </row>
    <row r="2383" spans="1:8" s="568" customFormat="1">
      <c r="A2383" s="567"/>
      <c r="B2383" s="567"/>
      <c r="C2383" s="567"/>
      <c r="D2383" s="567"/>
      <c r="E2383" s="567"/>
      <c r="F2383" s="567"/>
      <c r="G2383" s="567"/>
      <c r="H2383" s="567"/>
    </row>
    <row r="2384" spans="1:8" s="568" customFormat="1">
      <c r="A2384" s="567"/>
      <c r="B2384" s="567"/>
      <c r="C2384" s="567"/>
      <c r="D2384" s="567"/>
      <c r="E2384" s="567"/>
      <c r="F2384" s="567"/>
      <c r="G2384" s="567"/>
      <c r="H2384" s="567"/>
    </row>
    <row r="2385" spans="1:8" s="568" customFormat="1">
      <c r="A2385" s="567"/>
      <c r="B2385" s="567"/>
      <c r="C2385" s="567"/>
      <c r="D2385" s="567"/>
      <c r="E2385" s="567"/>
      <c r="F2385" s="567"/>
      <c r="G2385" s="567"/>
      <c r="H2385" s="567"/>
    </row>
    <row r="2386" spans="1:8" s="568" customFormat="1">
      <c r="A2386" s="567"/>
      <c r="B2386" s="567"/>
      <c r="C2386" s="567"/>
      <c r="D2386" s="567"/>
      <c r="E2386" s="567"/>
      <c r="F2386" s="567"/>
      <c r="G2386" s="567"/>
      <c r="H2386" s="567"/>
    </row>
    <row r="2387" spans="1:8" s="568" customFormat="1">
      <c r="A2387" s="567"/>
      <c r="B2387" s="567"/>
      <c r="C2387" s="567"/>
      <c r="D2387" s="567"/>
      <c r="E2387" s="567"/>
      <c r="F2387" s="567"/>
      <c r="G2387" s="567"/>
      <c r="H2387" s="567"/>
    </row>
    <row r="2388" spans="1:8" s="568" customFormat="1">
      <c r="A2388" s="567"/>
      <c r="B2388" s="567"/>
      <c r="C2388" s="567"/>
      <c r="D2388" s="567"/>
      <c r="E2388" s="567"/>
      <c r="F2388" s="567"/>
      <c r="G2388" s="567"/>
      <c r="H2388" s="567"/>
    </row>
    <row r="2389" spans="1:8" s="568" customFormat="1">
      <c r="A2389" s="567"/>
      <c r="B2389" s="567"/>
      <c r="C2389" s="567"/>
      <c r="D2389" s="567"/>
      <c r="E2389" s="567"/>
      <c r="F2389" s="567"/>
      <c r="G2389" s="567"/>
      <c r="H2389" s="567"/>
    </row>
    <row r="2390" spans="1:8" s="568" customFormat="1">
      <c r="A2390" s="567"/>
      <c r="B2390" s="567"/>
      <c r="C2390" s="567"/>
      <c r="D2390" s="567"/>
      <c r="E2390" s="567"/>
      <c r="F2390" s="567"/>
      <c r="G2390" s="567"/>
      <c r="H2390" s="567"/>
    </row>
    <row r="2391" spans="1:8" s="568" customFormat="1">
      <c r="A2391" s="567"/>
      <c r="B2391" s="567"/>
      <c r="C2391" s="567"/>
      <c r="D2391" s="567"/>
      <c r="E2391" s="567"/>
      <c r="F2391" s="567"/>
      <c r="G2391" s="567"/>
      <c r="H2391" s="567"/>
    </row>
    <row r="2392" spans="1:8" s="568" customFormat="1">
      <c r="A2392" s="567"/>
      <c r="B2392" s="567"/>
      <c r="C2392" s="567"/>
      <c r="D2392" s="567"/>
      <c r="E2392" s="567"/>
      <c r="F2392" s="567"/>
      <c r="G2392" s="567"/>
      <c r="H2392" s="567"/>
    </row>
    <row r="2393" spans="1:8" s="568" customFormat="1">
      <c r="A2393" s="567"/>
      <c r="B2393" s="567"/>
      <c r="C2393" s="567"/>
      <c r="D2393" s="567"/>
      <c r="E2393" s="567"/>
      <c r="F2393" s="567"/>
      <c r="G2393" s="567"/>
      <c r="H2393" s="567"/>
    </row>
    <row r="2394" spans="1:8" s="568" customFormat="1">
      <c r="A2394" s="567"/>
      <c r="B2394" s="567"/>
      <c r="C2394" s="567"/>
      <c r="D2394" s="567"/>
      <c r="E2394" s="567"/>
      <c r="F2394" s="567"/>
      <c r="G2394" s="567"/>
      <c r="H2394" s="567"/>
    </row>
    <row r="2395" spans="1:8" s="568" customFormat="1">
      <c r="A2395" s="567"/>
      <c r="B2395" s="567"/>
      <c r="C2395" s="567"/>
      <c r="D2395" s="567"/>
      <c r="E2395" s="567"/>
      <c r="F2395" s="567"/>
      <c r="G2395" s="567"/>
      <c r="H2395" s="567"/>
    </row>
    <row r="2396" spans="1:8" s="568" customFormat="1">
      <c r="A2396" s="567"/>
      <c r="B2396" s="567"/>
      <c r="C2396" s="567"/>
      <c r="D2396" s="567"/>
      <c r="E2396" s="567"/>
      <c r="F2396" s="567"/>
      <c r="G2396" s="567"/>
      <c r="H2396" s="567"/>
    </row>
    <row r="2397" spans="1:8" s="568" customFormat="1">
      <c r="A2397" s="567"/>
      <c r="B2397" s="567"/>
      <c r="C2397" s="567"/>
      <c r="D2397" s="567"/>
      <c r="E2397" s="567"/>
      <c r="F2397" s="567"/>
      <c r="G2397" s="567"/>
      <c r="H2397" s="567"/>
    </row>
    <row r="2398" spans="1:8" s="568" customFormat="1">
      <c r="A2398" s="567"/>
      <c r="B2398" s="567"/>
      <c r="C2398" s="567"/>
      <c r="D2398" s="567"/>
      <c r="E2398" s="567"/>
      <c r="F2398" s="567"/>
      <c r="G2398" s="567"/>
      <c r="H2398" s="567"/>
    </row>
    <row r="2399" spans="1:8" s="568" customFormat="1">
      <c r="A2399" s="567"/>
      <c r="B2399" s="567"/>
      <c r="C2399" s="567"/>
      <c r="D2399" s="567"/>
      <c r="E2399" s="567"/>
      <c r="F2399" s="567"/>
      <c r="G2399" s="567"/>
      <c r="H2399" s="567"/>
    </row>
    <row r="2400" spans="1:8" s="568" customFormat="1">
      <c r="A2400" s="567"/>
      <c r="B2400" s="567"/>
      <c r="C2400" s="567"/>
      <c r="D2400" s="567"/>
      <c r="E2400" s="567"/>
      <c r="F2400" s="567"/>
      <c r="G2400" s="567"/>
      <c r="H2400" s="567"/>
    </row>
    <row r="2401" spans="1:8" s="568" customFormat="1">
      <c r="A2401" s="567"/>
      <c r="B2401" s="567"/>
      <c r="C2401" s="567"/>
      <c r="D2401" s="567"/>
      <c r="E2401" s="567"/>
      <c r="F2401" s="567"/>
      <c r="G2401" s="567"/>
      <c r="H2401" s="567"/>
    </row>
    <row r="2402" spans="1:8" s="568" customFormat="1">
      <c r="A2402" s="567"/>
      <c r="B2402" s="567"/>
      <c r="C2402" s="567"/>
      <c r="D2402" s="567"/>
      <c r="E2402" s="567"/>
      <c r="F2402" s="567"/>
      <c r="G2402" s="567"/>
      <c r="H2402" s="567"/>
    </row>
    <row r="2403" spans="1:8" s="568" customFormat="1">
      <c r="A2403" s="567"/>
      <c r="B2403" s="567"/>
      <c r="C2403" s="567"/>
      <c r="D2403" s="567"/>
      <c r="E2403" s="567"/>
      <c r="F2403" s="567"/>
      <c r="G2403" s="567"/>
      <c r="H2403" s="567"/>
    </row>
    <row r="2404" spans="1:8" s="568" customFormat="1">
      <c r="A2404" s="567"/>
      <c r="B2404" s="567"/>
      <c r="C2404" s="567"/>
      <c r="D2404" s="567"/>
      <c r="E2404" s="567"/>
      <c r="F2404" s="567"/>
      <c r="G2404" s="567"/>
      <c r="H2404" s="567"/>
    </row>
    <row r="2405" spans="1:8" s="568" customFormat="1">
      <c r="A2405" s="567"/>
      <c r="B2405" s="567"/>
      <c r="C2405" s="567"/>
      <c r="D2405" s="567"/>
      <c r="E2405" s="567"/>
      <c r="F2405" s="567"/>
      <c r="G2405" s="567"/>
      <c r="H2405" s="567"/>
    </row>
    <row r="2406" spans="1:8" s="568" customFormat="1">
      <c r="A2406" s="567"/>
      <c r="B2406" s="567"/>
      <c r="C2406" s="567"/>
      <c r="D2406" s="567"/>
      <c r="E2406" s="567"/>
      <c r="F2406" s="567"/>
      <c r="G2406" s="567"/>
      <c r="H2406" s="567"/>
    </row>
    <row r="2407" spans="1:8" s="568" customFormat="1">
      <c r="A2407" s="567"/>
      <c r="B2407" s="567"/>
      <c r="C2407" s="567"/>
      <c r="D2407" s="567"/>
      <c r="E2407" s="567"/>
      <c r="F2407" s="567"/>
      <c r="G2407" s="567"/>
      <c r="H2407" s="567"/>
    </row>
    <row r="2408" spans="1:8" s="568" customFormat="1">
      <c r="A2408" s="567"/>
      <c r="B2408" s="567"/>
      <c r="C2408" s="567"/>
      <c r="D2408" s="567"/>
      <c r="E2408" s="567"/>
      <c r="F2408" s="567"/>
      <c r="G2408" s="567"/>
      <c r="H2408" s="567"/>
    </row>
    <row r="2409" spans="1:8" s="568" customFormat="1">
      <c r="A2409" s="567"/>
      <c r="B2409" s="567"/>
      <c r="C2409" s="567"/>
      <c r="D2409" s="567"/>
      <c r="E2409" s="567"/>
      <c r="F2409" s="567"/>
      <c r="G2409" s="567"/>
      <c r="H2409" s="567"/>
    </row>
    <row r="2410" spans="1:8" s="568" customFormat="1">
      <c r="A2410" s="567"/>
      <c r="B2410" s="567"/>
      <c r="C2410" s="567"/>
      <c r="D2410" s="567"/>
      <c r="E2410" s="567"/>
      <c r="F2410" s="567"/>
      <c r="G2410" s="567"/>
      <c r="H2410" s="567"/>
    </row>
    <row r="2411" spans="1:8" s="568" customFormat="1">
      <c r="A2411" s="567"/>
      <c r="B2411" s="567"/>
      <c r="C2411" s="567"/>
      <c r="D2411" s="567"/>
      <c r="E2411" s="567"/>
      <c r="F2411" s="567"/>
      <c r="G2411" s="567"/>
      <c r="H2411" s="567"/>
    </row>
    <row r="2412" spans="1:8" s="568" customFormat="1">
      <c r="A2412" s="567"/>
      <c r="B2412" s="567"/>
      <c r="C2412" s="567"/>
      <c r="D2412" s="567"/>
      <c r="E2412" s="567"/>
      <c r="F2412" s="567"/>
      <c r="G2412" s="567"/>
      <c r="H2412" s="567"/>
    </row>
    <row r="2413" spans="1:8" s="568" customFormat="1">
      <c r="A2413" s="567"/>
      <c r="B2413" s="567"/>
      <c r="C2413" s="567"/>
      <c r="D2413" s="567"/>
      <c r="E2413" s="567"/>
      <c r="F2413" s="567"/>
      <c r="G2413" s="567"/>
      <c r="H2413" s="567"/>
    </row>
    <row r="2414" spans="1:8" s="568" customFormat="1">
      <c r="A2414" s="567"/>
      <c r="B2414" s="567"/>
      <c r="C2414" s="567"/>
      <c r="D2414" s="567"/>
      <c r="E2414" s="567"/>
      <c r="F2414" s="567"/>
      <c r="G2414" s="567"/>
      <c r="H2414" s="567"/>
    </row>
    <row r="2415" spans="1:8" s="568" customFormat="1">
      <c r="A2415" s="567"/>
      <c r="B2415" s="567"/>
      <c r="C2415" s="567"/>
      <c r="D2415" s="567"/>
      <c r="E2415" s="567"/>
      <c r="F2415" s="567"/>
      <c r="G2415" s="567"/>
      <c r="H2415" s="567"/>
    </row>
    <row r="2416" spans="1:8" s="568" customFormat="1">
      <c r="A2416" s="567"/>
      <c r="B2416" s="567"/>
      <c r="C2416" s="567"/>
      <c r="D2416" s="567"/>
      <c r="E2416" s="567"/>
      <c r="F2416" s="567"/>
      <c r="G2416" s="567"/>
      <c r="H2416" s="567"/>
    </row>
    <row r="2417" spans="1:8" s="568" customFormat="1">
      <c r="A2417" s="567"/>
      <c r="B2417" s="567"/>
      <c r="C2417" s="567"/>
      <c r="D2417" s="567"/>
      <c r="E2417" s="567"/>
      <c r="F2417" s="567"/>
      <c r="G2417" s="567"/>
      <c r="H2417" s="567"/>
    </row>
    <row r="2418" spans="1:8" s="568" customFormat="1">
      <c r="A2418" s="567"/>
      <c r="B2418" s="567"/>
      <c r="C2418" s="567"/>
      <c r="D2418" s="567"/>
      <c r="E2418" s="567"/>
      <c r="F2418" s="567"/>
      <c r="G2418" s="567"/>
      <c r="H2418" s="567"/>
    </row>
    <row r="2419" spans="1:8" s="568" customFormat="1">
      <c r="A2419" s="567"/>
      <c r="B2419" s="567"/>
      <c r="C2419" s="567"/>
      <c r="D2419" s="567"/>
      <c r="E2419" s="567"/>
      <c r="F2419" s="567"/>
      <c r="G2419" s="567"/>
      <c r="H2419" s="567"/>
    </row>
    <row r="2420" spans="1:8" s="568" customFormat="1">
      <c r="A2420" s="567"/>
      <c r="B2420" s="567"/>
      <c r="C2420" s="567"/>
      <c r="D2420" s="567"/>
      <c r="E2420" s="567"/>
      <c r="F2420" s="567"/>
      <c r="G2420" s="567"/>
      <c r="H2420" s="567"/>
    </row>
    <row r="2421" spans="1:8" s="568" customFormat="1">
      <c r="A2421" s="567"/>
      <c r="B2421" s="567"/>
      <c r="C2421" s="567"/>
      <c r="D2421" s="567"/>
      <c r="E2421" s="567"/>
      <c r="F2421" s="567"/>
      <c r="G2421" s="567"/>
      <c r="H2421" s="567"/>
    </row>
    <row r="2422" spans="1:8" s="568" customFormat="1">
      <c r="A2422" s="567"/>
      <c r="B2422" s="567"/>
      <c r="C2422" s="567"/>
      <c r="D2422" s="567"/>
      <c r="E2422" s="567"/>
      <c r="F2422" s="567"/>
      <c r="G2422" s="567"/>
      <c r="H2422" s="567"/>
    </row>
    <row r="2423" spans="1:8" s="568" customFormat="1">
      <c r="A2423" s="567"/>
      <c r="B2423" s="567"/>
      <c r="C2423" s="567"/>
      <c r="D2423" s="567"/>
      <c r="E2423" s="567"/>
      <c r="F2423" s="567"/>
      <c r="G2423" s="567"/>
      <c r="H2423" s="567"/>
    </row>
    <row r="2424" spans="1:8" s="568" customFormat="1">
      <c r="A2424" s="567"/>
      <c r="B2424" s="567"/>
      <c r="C2424" s="567"/>
      <c r="D2424" s="567"/>
      <c r="E2424" s="567"/>
      <c r="F2424" s="567"/>
      <c r="G2424" s="567"/>
      <c r="H2424" s="567"/>
    </row>
    <row r="2425" spans="1:8" s="568" customFormat="1">
      <c r="A2425" s="567"/>
      <c r="B2425" s="567"/>
      <c r="C2425" s="567"/>
      <c r="D2425" s="567"/>
      <c r="E2425" s="567"/>
      <c r="F2425" s="567"/>
      <c r="G2425" s="567"/>
      <c r="H2425" s="567"/>
    </row>
    <row r="2426" spans="1:8" s="568" customFormat="1">
      <c r="A2426" s="567"/>
      <c r="B2426" s="567"/>
      <c r="C2426" s="567"/>
      <c r="D2426" s="567"/>
      <c r="E2426" s="567"/>
      <c r="F2426" s="567"/>
      <c r="G2426" s="567"/>
      <c r="H2426" s="567"/>
    </row>
    <row r="2427" spans="1:8" s="568" customFormat="1">
      <c r="A2427" s="567"/>
      <c r="B2427" s="567"/>
      <c r="C2427" s="567"/>
      <c r="D2427" s="567"/>
      <c r="E2427" s="567"/>
      <c r="F2427" s="567"/>
      <c r="G2427" s="567"/>
      <c r="H2427" s="567"/>
    </row>
    <row r="2428" spans="1:8" s="568" customFormat="1">
      <c r="A2428" s="567"/>
      <c r="B2428" s="567"/>
      <c r="C2428" s="567"/>
      <c r="D2428" s="567"/>
      <c r="E2428" s="567"/>
      <c r="F2428" s="567"/>
      <c r="G2428" s="567"/>
      <c r="H2428" s="567"/>
    </row>
    <row r="2429" spans="1:8" s="568" customFormat="1">
      <c r="A2429" s="567"/>
      <c r="B2429" s="567"/>
      <c r="C2429" s="567"/>
      <c r="D2429" s="567"/>
      <c r="E2429" s="567"/>
      <c r="F2429" s="567"/>
      <c r="G2429" s="567"/>
      <c r="H2429" s="567"/>
    </row>
    <row r="2430" spans="1:8" s="568" customFormat="1">
      <c r="A2430" s="567"/>
      <c r="B2430" s="567"/>
      <c r="C2430" s="567"/>
      <c r="D2430" s="567"/>
      <c r="E2430" s="567"/>
      <c r="F2430" s="567"/>
      <c r="G2430" s="567"/>
      <c r="H2430" s="567"/>
    </row>
    <row r="2431" spans="1:8" s="568" customFormat="1">
      <c r="A2431" s="567"/>
      <c r="B2431" s="567"/>
      <c r="C2431" s="567"/>
      <c r="D2431" s="567"/>
      <c r="E2431" s="567"/>
      <c r="F2431" s="567"/>
      <c r="G2431" s="567"/>
      <c r="H2431" s="567"/>
    </row>
    <row r="2432" spans="1:8" s="568" customFormat="1">
      <c r="A2432" s="567"/>
      <c r="B2432" s="567"/>
      <c r="C2432" s="567"/>
      <c r="D2432" s="567"/>
      <c r="E2432" s="567"/>
      <c r="F2432" s="567"/>
      <c r="G2432" s="567"/>
      <c r="H2432" s="567"/>
    </row>
    <row r="2433" spans="1:8" s="568" customFormat="1">
      <c r="A2433" s="567"/>
      <c r="B2433" s="567"/>
      <c r="C2433" s="567"/>
      <c r="D2433" s="567"/>
      <c r="E2433" s="567"/>
      <c r="F2433" s="567"/>
      <c r="G2433" s="567"/>
      <c r="H2433" s="567"/>
    </row>
    <row r="2434" spans="1:8" s="568" customFormat="1">
      <c r="A2434" s="567"/>
      <c r="B2434" s="567"/>
      <c r="C2434" s="567"/>
      <c r="D2434" s="567"/>
      <c r="E2434" s="567"/>
      <c r="F2434" s="567"/>
      <c r="G2434" s="567"/>
      <c r="H2434" s="567"/>
    </row>
    <row r="2435" spans="1:8" s="568" customFormat="1">
      <c r="A2435" s="567"/>
      <c r="B2435" s="567"/>
      <c r="C2435" s="567"/>
      <c r="D2435" s="567"/>
      <c r="E2435" s="567"/>
      <c r="F2435" s="567"/>
      <c r="G2435" s="567"/>
      <c r="H2435" s="567"/>
    </row>
    <row r="2436" spans="1:8" s="568" customFormat="1">
      <c r="A2436" s="567"/>
      <c r="B2436" s="567"/>
      <c r="C2436" s="567"/>
      <c r="D2436" s="567"/>
      <c r="E2436" s="567"/>
      <c r="F2436" s="567"/>
      <c r="G2436" s="567"/>
      <c r="H2436" s="567"/>
    </row>
    <row r="2437" spans="1:8" s="568" customFormat="1">
      <c r="A2437" s="567"/>
      <c r="B2437" s="567"/>
      <c r="C2437" s="567"/>
      <c r="D2437" s="567"/>
      <c r="E2437" s="567"/>
      <c r="F2437" s="567"/>
      <c r="G2437" s="567"/>
      <c r="H2437" s="567"/>
    </row>
    <row r="2438" spans="1:8" s="568" customFormat="1">
      <c r="A2438" s="567"/>
      <c r="B2438" s="567"/>
      <c r="C2438" s="567"/>
      <c r="D2438" s="567"/>
      <c r="E2438" s="567"/>
      <c r="F2438" s="567"/>
      <c r="G2438" s="567"/>
      <c r="H2438" s="567"/>
    </row>
    <row r="2439" spans="1:8" s="568" customFormat="1">
      <c r="A2439" s="567"/>
      <c r="B2439" s="567"/>
      <c r="C2439" s="567"/>
      <c r="D2439" s="567"/>
      <c r="E2439" s="567"/>
      <c r="F2439" s="567"/>
      <c r="G2439" s="567"/>
      <c r="H2439" s="567"/>
    </row>
    <row r="2440" spans="1:8" s="568" customFormat="1">
      <c r="A2440" s="567"/>
      <c r="B2440" s="567"/>
      <c r="C2440" s="567"/>
      <c r="D2440" s="567"/>
      <c r="E2440" s="567"/>
      <c r="F2440" s="567"/>
      <c r="G2440" s="567"/>
      <c r="H2440" s="567"/>
    </row>
    <row r="2441" spans="1:8" s="568" customFormat="1">
      <c r="A2441" s="567"/>
      <c r="B2441" s="567"/>
      <c r="C2441" s="567"/>
      <c r="D2441" s="567"/>
      <c r="E2441" s="567"/>
      <c r="F2441" s="567"/>
      <c r="G2441" s="567"/>
      <c r="H2441" s="567"/>
    </row>
    <row r="2442" spans="1:8" s="568" customFormat="1">
      <c r="A2442" s="567"/>
      <c r="B2442" s="567"/>
      <c r="C2442" s="567"/>
      <c r="D2442" s="567"/>
      <c r="E2442" s="567"/>
      <c r="F2442" s="567"/>
      <c r="G2442" s="567"/>
      <c r="H2442" s="567"/>
    </row>
    <row r="2443" spans="1:8" s="568" customFormat="1">
      <c r="A2443" s="567"/>
      <c r="B2443" s="567"/>
      <c r="C2443" s="567"/>
      <c r="D2443" s="567"/>
      <c r="E2443" s="567"/>
      <c r="F2443" s="567"/>
      <c r="G2443" s="567"/>
      <c r="H2443" s="567"/>
    </row>
    <row r="2444" spans="1:8" s="568" customFormat="1">
      <c r="A2444" s="567"/>
      <c r="B2444" s="567"/>
      <c r="C2444" s="567"/>
      <c r="D2444" s="567"/>
      <c r="E2444" s="567"/>
      <c r="F2444" s="567"/>
      <c r="G2444" s="567"/>
      <c r="H2444" s="567"/>
    </row>
    <row r="2445" spans="1:8" s="568" customFormat="1">
      <c r="A2445" s="567"/>
      <c r="B2445" s="567"/>
      <c r="C2445" s="567"/>
      <c r="D2445" s="567"/>
      <c r="E2445" s="567"/>
      <c r="F2445" s="567"/>
      <c r="G2445" s="567"/>
      <c r="H2445" s="567"/>
    </row>
    <row r="2446" spans="1:8" s="568" customFormat="1">
      <c r="A2446" s="567"/>
      <c r="B2446" s="567"/>
      <c r="C2446" s="567"/>
      <c r="D2446" s="567"/>
      <c r="E2446" s="567"/>
      <c r="F2446" s="567"/>
      <c r="G2446" s="567"/>
      <c r="H2446" s="567"/>
    </row>
    <row r="2447" spans="1:8" s="568" customFormat="1">
      <c r="A2447" s="567"/>
      <c r="B2447" s="567"/>
      <c r="C2447" s="567"/>
      <c r="D2447" s="567"/>
      <c r="E2447" s="567"/>
      <c r="F2447" s="567"/>
      <c r="G2447" s="567"/>
      <c r="H2447" s="567"/>
    </row>
    <row r="2448" spans="1:8" s="568" customFormat="1">
      <c r="A2448" s="567"/>
      <c r="B2448" s="567"/>
      <c r="C2448" s="567"/>
      <c r="D2448" s="567"/>
      <c r="E2448" s="567"/>
      <c r="F2448" s="567"/>
      <c r="G2448" s="567"/>
      <c r="H2448" s="567"/>
    </row>
    <row r="2449" spans="1:8" s="568" customFormat="1">
      <c r="A2449" s="567"/>
      <c r="B2449" s="567"/>
      <c r="C2449" s="567"/>
      <c r="D2449" s="567"/>
      <c r="E2449" s="567"/>
      <c r="F2449" s="567"/>
      <c r="G2449" s="567"/>
      <c r="H2449" s="567"/>
    </row>
    <row r="2450" spans="1:8" s="568" customFormat="1">
      <c r="A2450" s="567"/>
      <c r="B2450" s="567"/>
      <c r="C2450" s="567"/>
      <c r="D2450" s="567"/>
      <c r="E2450" s="567"/>
      <c r="F2450" s="567"/>
      <c r="G2450" s="567"/>
      <c r="H2450" s="567"/>
    </row>
    <row r="2451" spans="1:8" s="568" customFormat="1">
      <c r="A2451" s="567"/>
      <c r="B2451" s="567"/>
      <c r="C2451" s="567"/>
      <c r="D2451" s="567"/>
      <c r="E2451" s="567"/>
      <c r="F2451" s="567"/>
      <c r="G2451" s="567"/>
      <c r="H2451" s="567"/>
    </row>
    <row r="2452" spans="1:8" s="568" customFormat="1">
      <c r="A2452" s="567"/>
      <c r="B2452" s="567"/>
      <c r="C2452" s="567"/>
      <c r="D2452" s="567"/>
      <c r="E2452" s="567"/>
      <c r="F2452" s="567"/>
      <c r="G2452" s="567"/>
      <c r="H2452" s="567"/>
    </row>
    <row r="2453" spans="1:8" s="568" customFormat="1">
      <c r="A2453" s="567"/>
      <c r="B2453" s="567"/>
      <c r="C2453" s="567"/>
      <c r="D2453" s="567"/>
      <c r="E2453" s="567"/>
      <c r="F2453" s="567"/>
      <c r="G2453" s="567"/>
      <c r="H2453" s="567"/>
    </row>
    <row r="2454" spans="1:8" s="568" customFormat="1">
      <c r="A2454" s="567"/>
      <c r="B2454" s="567"/>
      <c r="C2454" s="567"/>
      <c r="D2454" s="567"/>
      <c r="E2454" s="567"/>
      <c r="F2454" s="567"/>
      <c r="G2454" s="567"/>
      <c r="H2454" s="567"/>
    </row>
    <row r="2455" spans="1:8" s="568" customFormat="1">
      <c r="A2455" s="567"/>
      <c r="B2455" s="567"/>
      <c r="C2455" s="567"/>
      <c r="D2455" s="567"/>
      <c r="E2455" s="567"/>
      <c r="F2455" s="567"/>
      <c r="G2455" s="567"/>
      <c r="H2455" s="567"/>
    </row>
    <row r="2456" spans="1:8" s="568" customFormat="1">
      <c r="A2456" s="567"/>
      <c r="B2456" s="567"/>
      <c r="C2456" s="567"/>
      <c r="D2456" s="567"/>
      <c r="E2456" s="567"/>
      <c r="F2456" s="567"/>
      <c r="G2456" s="567"/>
      <c r="H2456" s="567"/>
    </row>
    <row r="2457" spans="1:8" s="568" customFormat="1">
      <c r="A2457" s="567"/>
      <c r="B2457" s="567"/>
      <c r="C2457" s="567"/>
      <c r="D2457" s="567"/>
      <c r="E2457" s="567"/>
      <c r="F2457" s="567"/>
      <c r="G2457" s="567"/>
      <c r="H2457" s="567"/>
    </row>
    <row r="2458" spans="1:8" s="568" customFormat="1">
      <c r="A2458" s="567"/>
      <c r="B2458" s="567"/>
      <c r="C2458" s="567"/>
      <c r="D2458" s="567"/>
      <c r="E2458" s="567"/>
      <c r="F2458" s="567"/>
      <c r="G2458" s="567"/>
      <c r="H2458" s="567"/>
    </row>
    <row r="2459" spans="1:8" s="568" customFormat="1">
      <c r="A2459" s="567"/>
      <c r="B2459" s="567"/>
      <c r="C2459" s="567"/>
      <c r="D2459" s="567"/>
      <c r="E2459" s="567"/>
      <c r="F2459" s="567"/>
      <c r="G2459" s="567"/>
      <c r="H2459" s="567"/>
    </row>
    <row r="2460" spans="1:8" s="568" customFormat="1">
      <c r="A2460" s="567"/>
      <c r="B2460" s="567"/>
      <c r="C2460" s="567"/>
      <c r="D2460" s="567"/>
      <c r="E2460" s="567"/>
      <c r="F2460" s="567"/>
      <c r="G2460" s="567"/>
      <c r="H2460" s="567"/>
    </row>
    <row r="2461" spans="1:8" s="568" customFormat="1">
      <c r="A2461" s="567"/>
      <c r="B2461" s="567"/>
      <c r="C2461" s="567"/>
      <c r="D2461" s="567"/>
      <c r="E2461" s="567"/>
      <c r="F2461" s="567"/>
      <c r="G2461" s="567"/>
      <c r="H2461" s="567"/>
    </row>
    <row r="2462" spans="1:8" s="568" customFormat="1">
      <c r="A2462" s="567"/>
      <c r="B2462" s="567"/>
      <c r="C2462" s="567"/>
      <c r="D2462" s="567"/>
      <c r="E2462" s="567"/>
      <c r="F2462" s="567"/>
      <c r="G2462" s="567"/>
      <c r="H2462" s="567"/>
    </row>
    <row r="2463" spans="1:8" s="568" customFormat="1">
      <c r="A2463" s="567"/>
      <c r="B2463" s="567"/>
      <c r="C2463" s="567"/>
      <c r="D2463" s="567"/>
      <c r="E2463" s="567"/>
      <c r="F2463" s="567"/>
      <c r="G2463" s="567"/>
      <c r="H2463" s="567"/>
    </row>
    <row r="2464" spans="1:8" s="568" customFormat="1">
      <c r="A2464" s="567"/>
      <c r="B2464" s="567"/>
      <c r="C2464" s="567"/>
      <c r="D2464" s="567"/>
      <c r="E2464" s="567"/>
      <c r="F2464" s="567"/>
      <c r="G2464" s="567"/>
      <c r="H2464" s="567"/>
    </row>
    <row r="2465" spans="1:8" s="568" customFormat="1">
      <c r="A2465" s="567"/>
      <c r="B2465" s="567"/>
      <c r="C2465" s="567"/>
      <c r="D2465" s="567"/>
      <c r="E2465" s="567"/>
      <c r="F2465" s="567"/>
      <c r="G2465" s="567"/>
      <c r="H2465" s="567"/>
    </row>
    <row r="2466" spans="1:8" s="568" customFormat="1">
      <c r="A2466" s="567"/>
      <c r="B2466" s="567"/>
      <c r="C2466" s="567"/>
      <c r="D2466" s="567"/>
      <c r="E2466" s="567"/>
      <c r="F2466" s="567"/>
      <c r="G2466" s="567"/>
      <c r="H2466" s="567"/>
    </row>
    <row r="2467" spans="1:8" s="568" customFormat="1">
      <c r="A2467" s="567"/>
      <c r="B2467" s="567"/>
      <c r="C2467" s="567"/>
      <c r="D2467" s="567"/>
      <c r="E2467" s="567"/>
      <c r="F2467" s="567"/>
      <c r="G2467" s="567"/>
      <c r="H2467" s="567"/>
    </row>
    <row r="2468" spans="1:8" s="568" customFormat="1">
      <c r="A2468" s="567"/>
      <c r="B2468" s="567"/>
      <c r="C2468" s="567"/>
      <c r="D2468" s="567"/>
      <c r="E2468" s="567"/>
      <c r="F2468" s="567"/>
      <c r="G2468" s="567"/>
      <c r="H2468" s="567"/>
    </row>
    <row r="2469" spans="1:8" s="568" customFormat="1">
      <c r="A2469" s="567"/>
      <c r="B2469" s="567"/>
      <c r="C2469" s="567"/>
      <c r="D2469" s="567"/>
      <c r="E2469" s="567"/>
      <c r="F2469" s="567"/>
      <c r="G2469" s="567"/>
      <c r="H2469" s="567"/>
    </row>
    <row r="2470" spans="1:8" s="568" customFormat="1">
      <c r="A2470" s="567"/>
      <c r="B2470" s="567"/>
      <c r="C2470" s="567"/>
      <c r="D2470" s="567"/>
      <c r="E2470" s="567"/>
      <c r="F2470" s="567"/>
      <c r="G2470" s="567"/>
      <c r="H2470" s="567"/>
    </row>
    <row r="2471" spans="1:8" s="568" customFormat="1">
      <c r="A2471" s="567"/>
      <c r="B2471" s="567"/>
      <c r="C2471" s="567"/>
      <c r="D2471" s="567"/>
      <c r="E2471" s="567"/>
      <c r="F2471" s="567"/>
      <c r="G2471" s="567"/>
      <c r="H2471" s="567"/>
    </row>
    <row r="2472" spans="1:8" s="568" customFormat="1">
      <c r="A2472" s="567"/>
      <c r="B2472" s="567"/>
      <c r="C2472" s="567"/>
      <c r="D2472" s="567"/>
      <c r="E2472" s="567"/>
      <c r="F2472" s="567"/>
      <c r="G2472" s="567"/>
      <c r="H2472" s="567"/>
    </row>
    <row r="2473" spans="1:8" s="568" customFormat="1">
      <c r="A2473" s="567"/>
      <c r="B2473" s="567"/>
      <c r="C2473" s="567"/>
      <c r="D2473" s="567"/>
      <c r="E2473" s="567"/>
      <c r="F2473" s="567"/>
      <c r="G2473" s="567"/>
      <c r="H2473" s="567"/>
    </row>
    <row r="2474" spans="1:8" s="568" customFormat="1">
      <c r="A2474" s="567"/>
      <c r="B2474" s="567"/>
      <c r="C2474" s="567"/>
      <c r="D2474" s="567"/>
      <c r="E2474" s="567"/>
      <c r="F2474" s="567"/>
      <c r="G2474" s="567"/>
      <c r="H2474" s="567"/>
    </row>
    <row r="2475" spans="1:8" s="568" customFormat="1">
      <c r="A2475" s="567"/>
      <c r="B2475" s="567"/>
      <c r="C2475" s="567"/>
      <c r="D2475" s="567"/>
      <c r="E2475" s="567"/>
      <c r="F2475" s="567"/>
      <c r="G2475" s="567"/>
      <c r="H2475" s="567"/>
    </row>
    <row r="2476" spans="1:8" s="568" customFormat="1">
      <c r="A2476" s="567"/>
      <c r="B2476" s="567"/>
      <c r="C2476" s="567"/>
      <c r="D2476" s="567"/>
      <c r="E2476" s="567"/>
      <c r="F2476" s="567"/>
      <c r="G2476" s="567"/>
      <c r="H2476" s="567"/>
    </row>
    <row r="2477" spans="1:8" s="568" customFormat="1">
      <c r="A2477" s="567"/>
      <c r="B2477" s="567"/>
      <c r="C2477" s="567"/>
      <c r="D2477" s="567"/>
      <c r="E2477" s="567"/>
      <c r="F2477" s="567"/>
      <c r="G2477" s="567"/>
      <c r="H2477" s="567"/>
    </row>
    <row r="2478" spans="1:8" s="568" customFormat="1">
      <c r="A2478" s="567"/>
      <c r="B2478" s="567"/>
      <c r="C2478" s="567"/>
      <c r="D2478" s="567"/>
      <c r="E2478" s="567"/>
      <c r="F2478" s="567"/>
      <c r="G2478" s="567"/>
      <c r="H2478" s="567"/>
    </row>
    <row r="2479" spans="1:8" s="568" customFormat="1">
      <c r="A2479" s="567"/>
      <c r="B2479" s="567"/>
      <c r="C2479" s="567"/>
      <c r="D2479" s="567"/>
      <c r="E2479" s="567"/>
      <c r="F2479" s="567"/>
      <c r="G2479" s="567"/>
      <c r="H2479" s="567"/>
    </row>
    <row r="2480" spans="1:8" s="568" customFormat="1">
      <c r="A2480" s="567"/>
      <c r="B2480" s="567"/>
      <c r="C2480" s="567"/>
      <c r="D2480" s="567"/>
      <c r="E2480" s="567"/>
      <c r="F2480" s="567"/>
      <c r="G2480" s="567"/>
      <c r="H2480" s="567"/>
    </row>
    <row r="2481" spans="1:8" s="568" customFormat="1">
      <c r="A2481" s="567"/>
      <c r="B2481" s="567"/>
      <c r="C2481" s="567"/>
      <c r="D2481" s="567"/>
      <c r="E2481" s="567"/>
      <c r="F2481" s="567"/>
      <c r="G2481" s="567"/>
      <c r="H2481" s="567"/>
    </row>
    <row r="2482" spans="1:8" s="568" customFormat="1">
      <c r="A2482" s="567"/>
      <c r="B2482" s="567"/>
      <c r="C2482" s="567"/>
      <c r="D2482" s="567"/>
      <c r="E2482" s="567"/>
      <c r="F2482" s="567"/>
      <c r="G2482" s="567"/>
      <c r="H2482" s="567"/>
    </row>
    <row r="2483" spans="1:8" s="568" customFormat="1">
      <c r="A2483" s="567"/>
      <c r="B2483" s="567"/>
      <c r="C2483" s="567"/>
      <c r="D2483" s="567"/>
      <c r="E2483" s="567"/>
      <c r="F2483" s="567"/>
      <c r="G2483" s="567"/>
      <c r="H2483" s="567"/>
    </row>
    <row r="2484" spans="1:8" s="568" customFormat="1">
      <c r="A2484" s="567"/>
      <c r="B2484" s="567"/>
      <c r="C2484" s="567"/>
      <c r="D2484" s="567"/>
      <c r="E2484" s="567"/>
      <c r="F2484" s="567"/>
      <c r="G2484" s="567"/>
      <c r="H2484" s="567"/>
    </row>
    <row r="2485" spans="1:8" s="568" customFormat="1">
      <c r="A2485" s="567"/>
      <c r="B2485" s="567"/>
      <c r="C2485" s="567"/>
      <c r="D2485" s="567"/>
      <c r="E2485" s="567"/>
      <c r="F2485" s="567"/>
      <c r="G2485" s="567"/>
      <c r="H2485" s="567"/>
    </row>
    <row r="2486" spans="1:8" s="568" customFormat="1">
      <c r="A2486" s="567"/>
      <c r="B2486" s="567"/>
      <c r="C2486" s="567"/>
      <c r="D2486" s="567"/>
      <c r="E2486" s="567"/>
      <c r="F2486" s="567"/>
      <c r="G2486" s="567"/>
      <c r="H2486" s="567"/>
    </row>
    <row r="2487" spans="1:8" s="568" customFormat="1">
      <c r="A2487" s="567"/>
      <c r="B2487" s="567"/>
      <c r="C2487" s="567"/>
      <c r="D2487" s="567"/>
      <c r="E2487" s="567"/>
      <c r="F2487" s="567"/>
      <c r="G2487" s="567"/>
      <c r="H2487" s="567"/>
    </row>
    <row r="2488" spans="1:8" s="568" customFormat="1">
      <c r="A2488" s="567"/>
      <c r="B2488" s="567"/>
      <c r="C2488" s="567"/>
      <c r="D2488" s="567"/>
      <c r="E2488" s="567"/>
      <c r="F2488" s="567"/>
      <c r="G2488" s="567"/>
      <c r="H2488" s="567"/>
    </row>
    <row r="2489" spans="1:8" s="568" customFormat="1">
      <c r="A2489" s="567"/>
      <c r="B2489" s="567"/>
      <c r="C2489" s="567"/>
      <c r="D2489" s="567"/>
      <c r="E2489" s="567"/>
      <c r="F2489" s="567"/>
      <c r="G2489" s="567"/>
      <c r="H2489" s="567"/>
    </row>
    <row r="2490" spans="1:8" s="568" customFormat="1">
      <c r="A2490" s="567"/>
      <c r="B2490" s="567"/>
      <c r="C2490" s="567"/>
      <c r="D2490" s="567"/>
      <c r="E2490" s="567"/>
      <c r="F2490" s="567"/>
      <c r="G2490" s="567"/>
      <c r="H2490" s="567"/>
    </row>
    <row r="2491" spans="1:8" s="568" customFormat="1">
      <c r="A2491" s="567"/>
      <c r="B2491" s="567"/>
      <c r="C2491" s="567"/>
      <c r="D2491" s="567"/>
      <c r="E2491" s="567"/>
      <c r="F2491" s="567"/>
      <c r="G2491" s="567"/>
      <c r="H2491" s="567"/>
    </row>
    <row r="2492" spans="1:8" s="568" customFormat="1">
      <c r="A2492" s="567"/>
      <c r="B2492" s="567"/>
      <c r="C2492" s="567"/>
      <c r="D2492" s="567"/>
      <c r="E2492" s="567"/>
      <c r="F2492" s="567"/>
      <c r="G2492" s="567"/>
      <c r="H2492" s="567"/>
    </row>
    <row r="2493" spans="1:8" s="568" customFormat="1">
      <c r="A2493" s="567"/>
      <c r="B2493" s="567"/>
      <c r="C2493" s="567"/>
      <c r="D2493" s="567"/>
      <c r="E2493" s="567"/>
      <c r="F2493" s="567"/>
      <c r="G2493" s="567"/>
      <c r="H2493" s="567"/>
    </row>
    <row r="2494" spans="1:8" s="568" customFormat="1">
      <c r="A2494" s="567"/>
      <c r="B2494" s="567"/>
      <c r="C2494" s="567"/>
      <c r="D2494" s="567"/>
      <c r="E2494" s="567"/>
      <c r="F2494" s="567"/>
      <c r="G2494" s="567"/>
      <c r="H2494" s="567"/>
    </row>
    <row r="2495" spans="1:8" s="568" customFormat="1">
      <c r="A2495" s="567"/>
      <c r="B2495" s="567"/>
      <c r="C2495" s="567"/>
      <c r="D2495" s="567"/>
      <c r="E2495" s="567"/>
      <c r="F2495" s="567"/>
      <c r="G2495" s="567"/>
      <c r="H2495" s="567"/>
    </row>
    <row r="2496" spans="1:8" s="568" customFormat="1">
      <c r="A2496" s="567"/>
      <c r="B2496" s="567"/>
      <c r="C2496" s="567"/>
      <c r="D2496" s="567"/>
      <c r="E2496" s="567"/>
      <c r="F2496" s="567"/>
      <c r="G2496" s="567"/>
      <c r="H2496" s="567"/>
    </row>
    <row r="2497" spans="1:8" s="568" customFormat="1">
      <c r="A2497" s="567"/>
      <c r="B2497" s="567"/>
      <c r="C2497" s="567"/>
      <c r="D2497" s="567"/>
      <c r="E2497" s="567"/>
      <c r="F2497" s="567"/>
      <c r="G2497" s="567"/>
      <c r="H2497" s="567"/>
    </row>
    <row r="2498" spans="1:8" s="568" customFormat="1">
      <c r="A2498" s="567"/>
      <c r="B2498" s="567"/>
      <c r="C2498" s="567"/>
      <c r="D2498" s="567"/>
      <c r="E2498" s="567"/>
      <c r="F2498" s="567"/>
      <c r="G2498" s="567"/>
      <c r="H2498" s="567"/>
    </row>
    <row r="2499" spans="1:8" s="568" customFormat="1">
      <c r="A2499" s="567"/>
      <c r="B2499" s="567"/>
      <c r="C2499" s="567"/>
      <c r="D2499" s="567"/>
      <c r="E2499" s="567"/>
      <c r="F2499" s="567"/>
      <c r="G2499" s="567"/>
      <c r="H2499" s="567"/>
    </row>
    <row r="2500" spans="1:8" s="568" customFormat="1">
      <c r="A2500" s="567"/>
      <c r="B2500" s="567"/>
      <c r="C2500" s="567"/>
      <c r="D2500" s="567"/>
      <c r="E2500" s="567"/>
      <c r="F2500" s="567"/>
      <c r="G2500" s="567"/>
      <c r="H2500" s="567"/>
    </row>
    <row r="2501" spans="1:8" s="568" customFormat="1">
      <c r="A2501" s="567"/>
      <c r="B2501" s="567"/>
      <c r="C2501" s="567"/>
      <c r="D2501" s="567"/>
      <c r="E2501" s="567"/>
      <c r="F2501" s="567"/>
      <c r="G2501" s="567"/>
      <c r="H2501" s="567"/>
    </row>
    <row r="2502" spans="1:8" s="568" customFormat="1">
      <c r="A2502" s="567"/>
      <c r="B2502" s="567"/>
      <c r="C2502" s="567"/>
      <c r="D2502" s="567"/>
      <c r="E2502" s="567"/>
      <c r="F2502" s="567"/>
      <c r="G2502" s="567"/>
      <c r="H2502" s="567"/>
    </row>
    <row r="2503" spans="1:8" s="568" customFormat="1">
      <c r="A2503" s="567"/>
      <c r="B2503" s="567"/>
      <c r="C2503" s="567"/>
      <c r="D2503" s="567"/>
      <c r="E2503" s="567"/>
      <c r="F2503" s="567"/>
      <c r="G2503" s="567"/>
      <c r="H2503" s="567"/>
    </row>
    <row r="2504" spans="1:8" s="568" customFormat="1">
      <c r="A2504" s="567"/>
      <c r="B2504" s="567"/>
      <c r="C2504" s="567"/>
      <c r="D2504" s="567"/>
      <c r="E2504" s="567"/>
      <c r="F2504" s="567"/>
      <c r="G2504" s="567"/>
      <c r="H2504" s="567"/>
    </row>
    <row r="2505" spans="1:8" s="568" customFormat="1">
      <c r="A2505" s="567"/>
      <c r="B2505" s="567"/>
      <c r="C2505" s="567"/>
      <c r="D2505" s="567"/>
      <c r="E2505" s="567"/>
      <c r="F2505" s="567"/>
      <c r="G2505" s="567"/>
      <c r="H2505" s="567"/>
    </row>
    <row r="2506" spans="1:8" s="568" customFormat="1">
      <c r="A2506" s="567"/>
      <c r="B2506" s="567"/>
      <c r="C2506" s="567"/>
      <c r="D2506" s="567"/>
      <c r="E2506" s="567"/>
      <c r="F2506" s="567"/>
      <c r="G2506" s="567"/>
      <c r="H2506" s="567"/>
    </row>
    <row r="2507" spans="1:8" s="568" customFormat="1">
      <c r="A2507" s="567"/>
      <c r="B2507" s="567"/>
      <c r="C2507" s="567"/>
      <c r="D2507" s="567"/>
      <c r="E2507" s="567"/>
      <c r="F2507" s="567"/>
      <c r="G2507" s="567"/>
      <c r="H2507" s="567"/>
    </row>
    <row r="2508" spans="1:8" s="568" customFormat="1">
      <c r="A2508" s="567"/>
      <c r="B2508" s="567"/>
      <c r="C2508" s="567"/>
      <c r="D2508" s="567"/>
      <c r="E2508" s="567"/>
      <c r="F2508" s="567"/>
      <c r="G2508" s="567"/>
      <c r="H2508" s="567"/>
    </row>
    <row r="2509" spans="1:8" s="568" customFormat="1">
      <c r="A2509" s="567"/>
      <c r="B2509" s="567"/>
      <c r="C2509" s="567"/>
      <c r="D2509" s="567"/>
      <c r="E2509" s="567"/>
      <c r="F2509" s="567"/>
      <c r="G2509" s="567"/>
      <c r="H2509" s="567"/>
    </row>
    <row r="2510" spans="1:8" s="568" customFormat="1">
      <c r="A2510" s="567"/>
      <c r="B2510" s="567"/>
      <c r="C2510" s="567"/>
      <c r="D2510" s="567"/>
      <c r="E2510" s="567"/>
      <c r="F2510" s="567"/>
      <c r="G2510" s="567"/>
      <c r="H2510" s="567"/>
    </row>
    <row r="2511" spans="1:8" s="568" customFormat="1">
      <c r="A2511" s="567"/>
      <c r="B2511" s="567"/>
      <c r="C2511" s="567"/>
      <c r="D2511" s="567"/>
      <c r="E2511" s="567"/>
      <c r="F2511" s="567"/>
      <c r="G2511" s="567"/>
      <c r="H2511" s="567"/>
    </row>
    <row r="2512" spans="1:8" s="568" customFormat="1">
      <c r="A2512" s="567"/>
      <c r="B2512" s="567"/>
      <c r="C2512" s="567"/>
      <c r="D2512" s="567"/>
      <c r="E2512" s="567"/>
      <c r="F2512" s="567"/>
      <c r="G2512" s="567"/>
      <c r="H2512" s="567"/>
    </row>
    <row r="2513" spans="1:8" s="568" customFormat="1">
      <c r="A2513" s="567"/>
      <c r="B2513" s="567"/>
      <c r="C2513" s="567"/>
      <c r="D2513" s="567"/>
      <c r="E2513" s="567"/>
      <c r="F2513" s="567"/>
      <c r="G2513" s="567"/>
      <c r="H2513" s="567"/>
    </row>
    <row r="2514" spans="1:8" s="568" customFormat="1">
      <c r="A2514" s="567"/>
      <c r="B2514" s="567"/>
      <c r="C2514" s="567"/>
      <c r="D2514" s="567"/>
      <c r="E2514" s="567"/>
      <c r="F2514" s="567"/>
      <c r="G2514" s="567"/>
      <c r="H2514" s="567"/>
    </row>
    <row r="2515" spans="1:8" s="568" customFormat="1">
      <c r="A2515" s="567"/>
      <c r="B2515" s="567"/>
      <c r="C2515" s="567"/>
      <c r="D2515" s="567"/>
      <c r="E2515" s="567"/>
      <c r="F2515" s="567"/>
      <c r="G2515" s="567"/>
      <c r="H2515" s="567"/>
    </row>
    <row r="2516" spans="1:8" s="568" customFormat="1">
      <c r="A2516" s="567"/>
      <c r="B2516" s="567"/>
      <c r="C2516" s="567"/>
      <c r="D2516" s="567"/>
      <c r="E2516" s="567"/>
      <c r="F2516" s="567"/>
      <c r="G2516" s="567"/>
      <c r="H2516" s="567"/>
    </row>
    <row r="2517" spans="1:8" s="568" customFormat="1">
      <c r="A2517" s="567"/>
      <c r="B2517" s="567"/>
      <c r="C2517" s="567"/>
      <c r="D2517" s="567"/>
      <c r="E2517" s="567"/>
      <c r="F2517" s="567"/>
      <c r="G2517" s="567"/>
      <c r="H2517" s="567"/>
    </row>
    <row r="2518" spans="1:8" s="568" customFormat="1">
      <c r="A2518" s="567"/>
      <c r="B2518" s="567"/>
      <c r="C2518" s="567"/>
      <c r="D2518" s="567"/>
      <c r="E2518" s="567"/>
      <c r="F2518" s="567"/>
      <c r="G2518" s="567"/>
      <c r="H2518" s="567"/>
    </row>
    <row r="2519" spans="1:8" s="568" customFormat="1">
      <c r="A2519" s="567"/>
      <c r="B2519" s="567"/>
      <c r="C2519" s="567"/>
      <c r="D2519" s="567"/>
      <c r="E2519" s="567"/>
      <c r="F2519" s="567"/>
      <c r="G2519" s="567"/>
      <c r="H2519" s="567"/>
    </row>
    <row r="2520" spans="1:8" s="568" customFormat="1">
      <c r="A2520" s="567"/>
      <c r="B2520" s="567"/>
      <c r="C2520" s="567"/>
      <c r="D2520" s="567"/>
      <c r="E2520" s="567"/>
      <c r="F2520" s="567"/>
      <c r="G2520" s="567"/>
      <c r="H2520" s="567"/>
    </row>
    <row r="2521" spans="1:8" s="568" customFormat="1">
      <c r="A2521" s="567"/>
      <c r="B2521" s="567"/>
      <c r="C2521" s="567"/>
      <c r="D2521" s="567"/>
      <c r="E2521" s="567"/>
      <c r="F2521" s="567"/>
      <c r="G2521" s="567"/>
      <c r="H2521" s="567"/>
    </row>
    <row r="2522" spans="1:8" s="568" customFormat="1">
      <c r="A2522" s="567"/>
      <c r="B2522" s="567"/>
      <c r="C2522" s="567"/>
      <c r="D2522" s="567"/>
      <c r="E2522" s="567"/>
      <c r="F2522" s="567"/>
      <c r="G2522" s="567"/>
      <c r="H2522" s="567"/>
    </row>
    <row r="2523" spans="1:8" s="568" customFormat="1">
      <c r="A2523" s="567"/>
      <c r="B2523" s="567"/>
      <c r="C2523" s="567"/>
      <c r="D2523" s="567"/>
      <c r="E2523" s="567"/>
      <c r="F2523" s="567"/>
      <c r="G2523" s="567"/>
      <c r="H2523" s="567"/>
    </row>
    <row r="2524" spans="1:8" s="568" customFormat="1">
      <c r="A2524" s="567"/>
      <c r="B2524" s="567"/>
      <c r="C2524" s="567"/>
      <c r="D2524" s="567"/>
      <c r="E2524" s="567"/>
      <c r="F2524" s="567"/>
      <c r="G2524" s="567"/>
      <c r="H2524" s="567"/>
    </row>
    <row r="2525" spans="1:8" s="568" customFormat="1">
      <c r="A2525" s="567"/>
      <c r="B2525" s="567"/>
      <c r="C2525" s="567"/>
      <c r="D2525" s="567"/>
      <c r="E2525" s="567"/>
      <c r="F2525" s="567"/>
      <c r="G2525" s="567"/>
      <c r="H2525" s="567"/>
    </row>
    <row r="2526" spans="1:8" s="568" customFormat="1">
      <c r="A2526" s="567"/>
      <c r="B2526" s="567"/>
      <c r="C2526" s="567"/>
      <c r="D2526" s="567"/>
      <c r="E2526" s="567"/>
      <c r="F2526" s="567"/>
      <c r="G2526" s="567"/>
      <c r="H2526" s="567"/>
    </row>
    <row r="2527" spans="1:8" s="568" customFormat="1">
      <c r="A2527" s="567"/>
      <c r="B2527" s="567"/>
      <c r="C2527" s="567"/>
      <c r="D2527" s="567"/>
      <c r="E2527" s="567"/>
      <c r="F2527" s="567"/>
      <c r="G2527" s="567"/>
      <c r="H2527" s="567"/>
    </row>
    <row r="2528" spans="1:8" s="568" customFormat="1">
      <c r="A2528" s="567"/>
      <c r="B2528" s="567"/>
      <c r="C2528" s="567"/>
      <c r="D2528" s="567"/>
      <c r="E2528" s="567"/>
      <c r="F2528" s="567"/>
      <c r="G2528" s="567"/>
      <c r="H2528" s="567"/>
    </row>
    <row r="2529" spans="1:8" s="568" customFormat="1">
      <c r="A2529" s="567"/>
      <c r="B2529" s="567"/>
      <c r="C2529" s="567"/>
      <c r="D2529" s="567"/>
      <c r="E2529" s="567"/>
      <c r="F2529" s="567"/>
      <c r="G2529" s="567"/>
      <c r="H2529" s="567"/>
    </row>
    <row r="2530" spans="1:8" s="568" customFormat="1">
      <c r="A2530" s="567"/>
      <c r="B2530" s="567"/>
      <c r="C2530" s="567"/>
      <c r="D2530" s="567"/>
      <c r="E2530" s="567"/>
      <c r="F2530" s="567"/>
      <c r="G2530" s="567"/>
      <c r="H2530" s="567"/>
    </row>
    <row r="2531" spans="1:8" s="568" customFormat="1">
      <c r="A2531" s="567"/>
      <c r="B2531" s="567"/>
      <c r="C2531" s="567"/>
      <c r="D2531" s="567"/>
      <c r="E2531" s="567"/>
      <c r="F2531" s="567"/>
      <c r="G2531" s="567"/>
      <c r="H2531" s="567"/>
    </row>
    <row r="2532" spans="1:8" s="568" customFormat="1">
      <c r="A2532" s="567"/>
      <c r="B2532" s="567"/>
      <c r="C2532" s="567"/>
      <c r="D2532" s="567"/>
      <c r="E2532" s="567"/>
      <c r="F2532" s="567"/>
      <c r="G2532" s="567"/>
      <c r="H2532" s="567"/>
    </row>
    <row r="2533" spans="1:8" s="568" customFormat="1">
      <c r="A2533" s="567"/>
      <c r="B2533" s="567"/>
      <c r="C2533" s="567"/>
      <c r="D2533" s="567"/>
      <c r="E2533" s="567"/>
      <c r="F2533" s="567"/>
      <c r="G2533" s="567"/>
      <c r="H2533" s="567"/>
    </row>
    <row r="2534" spans="1:8" s="568" customFormat="1">
      <c r="A2534" s="567"/>
      <c r="B2534" s="567"/>
      <c r="C2534" s="567"/>
      <c r="D2534" s="567"/>
      <c r="E2534" s="567"/>
      <c r="F2534" s="567"/>
      <c r="G2534" s="567"/>
      <c r="H2534" s="567"/>
    </row>
    <row r="2535" spans="1:8" s="568" customFormat="1">
      <c r="A2535" s="567"/>
      <c r="B2535" s="567"/>
      <c r="C2535" s="567"/>
      <c r="D2535" s="567"/>
      <c r="E2535" s="567"/>
      <c r="F2535" s="567"/>
      <c r="G2535" s="567"/>
      <c r="H2535" s="567"/>
    </row>
    <row r="2536" spans="1:8" s="568" customFormat="1">
      <c r="A2536" s="567"/>
      <c r="B2536" s="567"/>
      <c r="C2536" s="567"/>
      <c r="D2536" s="567"/>
      <c r="E2536" s="567"/>
      <c r="F2536" s="567"/>
      <c r="G2536" s="567"/>
      <c r="H2536" s="567"/>
    </row>
    <row r="2537" spans="1:8" s="568" customFormat="1">
      <c r="A2537" s="567"/>
      <c r="B2537" s="567"/>
      <c r="C2537" s="567"/>
      <c r="D2537" s="567"/>
      <c r="E2537" s="567"/>
      <c r="F2537" s="567"/>
      <c r="G2537" s="567"/>
      <c r="H2537" s="567"/>
    </row>
    <row r="2538" spans="1:8" s="568" customFormat="1">
      <c r="A2538" s="567"/>
      <c r="B2538" s="567"/>
      <c r="C2538" s="567"/>
      <c r="D2538" s="567"/>
      <c r="E2538" s="567"/>
      <c r="F2538" s="567"/>
      <c r="G2538" s="567"/>
      <c r="H2538" s="567"/>
    </row>
    <row r="2539" spans="1:8" s="568" customFormat="1">
      <c r="A2539" s="567"/>
      <c r="B2539" s="567"/>
      <c r="C2539" s="567"/>
      <c r="D2539" s="567"/>
      <c r="E2539" s="567"/>
      <c r="F2539" s="567"/>
      <c r="G2539" s="567"/>
      <c r="H2539" s="567"/>
    </row>
    <row r="2540" spans="1:8" s="568" customFormat="1">
      <c r="A2540" s="567"/>
      <c r="B2540" s="567"/>
      <c r="C2540" s="567"/>
      <c r="D2540" s="567"/>
      <c r="E2540" s="567"/>
      <c r="F2540" s="567"/>
      <c r="G2540" s="567"/>
      <c r="H2540" s="567"/>
    </row>
    <row r="2541" spans="1:8" s="568" customFormat="1">
      <c r="A2541" s="567"/>
      <c r="B2541" s="567"/>
      <c r="C2541" s="567"/>
      <c r="D2541" s="567"/>
      <c r="E2541" s="567"/>
      <c r="F2541" s="567"/>
      <c r="G2541" s="567"/>
      <c r="H2541" s="567"/>
    </row>
    <row r="2542" spans="1:8" s="568" customFormat="1">
      <c r="A2542" s="567"/>
      <c r="B2542" s="567"/>
      <c r="C2542" s="567"/>
      <c r="D2542" s="567"/>
      <c r="E2542" s="567"/>
      <c r="F2542" s="567"/>
      <c r="G2542" s="567"/>
      <c r="H2542" s="567"/>
    </row>
    <row r="2543" spans="1:8" s="568" customFormat="1">
      <c r="A2543" s="567"/>
      <c r="B2543" s="567"/>
      <c r="C2543" s="567"/>
      <c r="D2543" s="567"/>
      <c r="E2543" s="567"/>
      <c r="F2543" s="567"/>
      <c r="G2543" s="567"/>
      <c r="H2543" s="567"/>
    </row>
    <row r="2544" spans="1:8" s="568" customFormat="1">
      <c r="A2544" s="567"/>
      <c r="B2544" s="567"/>
      <c r="C2544" s="567"/>
      <c r="D2544" s="567"/>
      <c r="E2544" s="567"/>
      <c r="F2544" s="567"/>
      <c r="G2544" s="567"/>
      <c r="H2544" s="567"/>
    </row>
    <row r="2545" spans="1:8" s="568" customFormat="1">
      <c r="A2545" s="567"/>
      <c r="B2545" s="567"/>
      <c r="C2545" s="567"/>
      <c r="D2545" s="567"/>
      <c r="E2545" s="567"/>
      <c r="F2545" s="567"/>
      <c r="G2545" s="567"/>
      <c r="H2545" s="567"/>
    </row>
    <row r="2546" spans="1:8" s="568" customFormat="1">
      <c r="A2546" s="567"/>
      <c r="B2546" s="567"/>
      <c r="C2546" s="567"/>
      <c r="D2546" s="567"/>
      <c r="E2546" s="567"/>
      <c r="F2546" s="567"/>
      <c r="G2546" s="567"/>
      <c r="H2546" s="567"/>
    </row>
    <row r="2547" spans="1:8" s="568" customFormat="1">
      <c r="A2547" s="567"/>
      <c r="B2547" s="567"/>
      <c r="C2547" s="567"/>
      <c r="D2547" s="567"/>
      <c r="E2547" s="567"/>
      <c r="F2547" s="567"/>
      <c r="G2547" s="567"/>
      <c r="H2547" s="567"/>
    </row>
    <row r="2548" spans="1:8" s="568" customFormat="1">
      <c r="A2548" s="567"/>
      <c r="B2548" s="567"/>
      <c r="C2548" s="567"/>
      <c r="D2548" s="567"/>
      <c r="E2548" s="567"/>
      <c r="F2548" s="567"/>
      <c r="G2548" s="567"/>
      <c r="H2548" s="567"/>
    </row>
    <row r="2549" spans="1:8" s="568" customFormat="1">
      <c r="A2549" s="567"/>
      <c r="B2549" s="567"/>
      <c r="C2549" s="567"/>
      <c r="D2549" s="567"/>
      <c r="E2549" s="567"/>
      <c r="F2549" s="567"/>
      <c r="G2549" s="567"/>
      <c r="H2549" s="567"/>
    </row>
    <row r="2550" spans="1:8" s="568" customFormat="1">
      <c r="A2550" s="567"/>
      <c r="B2550" s="567"/>
      <c r="C2550" s="567"/>
      <c r="D2550" s="567"/>
      <c r="E2550" s="567"/>
      <c r="F2550" s="567"/>
      <c r="G2550" s="567"/>
      <c r="H2550" s="567"/>
    </row>
    <row r="2551" spans="1:8" s="568" customFormat="1">
      <c r="A2551" s="567"/>
      <c r="B2551" s="567"/>
      <c r="C2551" s="567"/>
      <c r="D2551" s="567"/>
      <c r="E2551" s="567"/>
      <c r="F2551" s="567"/>
      <c r="G2551" s="567"/>
      <c r="H2551" s="567"/>
    </row>
    <row r="2552" spans="1:8" s="568" customFormat="1">
      <c r="A2552" s="567"/>
      <c r="B2552" s="567"/>
      <c r="C2552" s="567"/>
      <c r="D2552" s="567"/>
      <c r="E2552" s="567"/>
      <c r="F2552" s="567"/>
      <c r="G2552" s="567"/>
      <c r="H2552" s="567"/>
    </row>
    <row r="2553" spans="1:8" s="568" customFormat="1">
      <c r="A2553" s="567"/>
      <c r="B2553" s="567"/>
      <c r="C2553" s="567"/>
      <c r="D2553" s="567"/>
      <c r="E2553" s="567"/>
      <c r="F2553" s="567"/>
      <c r="G2553" s="567"/>
      <c r="H2553" s="567"/>
    </row>
    <row r="2554" spans="1:8" s="568" customFormat="1">
      <c r="A2554" s="567"/>
      <c r="B2554" s="567"/>
      <c r="C2554" s="567"/>
      <c r="D2554" s="567"/>
      <c r="E2554" s="567"/>
      <c r="F2554" s="567"/>
      <c r="G2554" s="567"/>
      <c r="H2554" s="567"/>
    </row>
    <row r="2555" spans="1:8" s="568" customFormat="1">
      <c r="A2555" s="567"/>
      <c r="B2555" s="567"/>
      <c r="C2555" s="567"/>
      <c r="D2555" s="567"/>
      <c r="E2555" s="567"/>
      <c r="F2555" s="567"/>
      <c r="G2555" s="567"/>
      <c r="H2555" s="567"/>
    </row>
    <row r="2556" spans="1:8" s="568" customFormat="1">
      <c r="A2556" s="567"/>
      <c r="B2556" s="567"/>
      <c r="C2556" s="567"/>
      <c r="D2556" s="567"/>
      <c r="E2556" s="567"/>
      <c r="F2556" s="567"/>
      <c r="G2556" s="567"/>
      <c r="H2556" s="567"/>
    </row>
    <row r="2557" spans="1:8" s="568" customFormat="1">
      <c r="A2557" s="567"/>
      <c r="B2557" s="567"/>
      <c r="C2557" s="567"/>
      <c r="D2557" s="567"/>
      <c r="E2557" s="567"/>
      <c r="F2557" s="567"/>
      <c r="G2557" s="567"/>
      <c r="H2557" s="567"/>
    </row>
    <row r="2558" spans="1:8" s="568" customFormat="1">
      <c r="A2558" s="567"/>
      <c r="B2558" s="567"/>
      <c r="C2558" s="567"/>
      <c r="D2558" s="567"/>
      <c r="E2558" s="567"/>
      <c r="F2558" s="567"/>
      <c r="G2558" s="567"/>
      <c r="H2558" s="567"/>
    </row>
    <row r="2559" spans="1:8" s="568" customFormat="1">
      <c r="A2559" s="567"/>
      <c r="B2559" s="567"/>
      <c r="C2559" s="567"/>
      <c r="D2559" s="567"/>
      <c r="E2559" s="567"/>
      <c r="F2559" s="567"/>
      <c r="G2559" s="567"/>
      <c r="H2559" s="567"/>
    </row>
    <row r="2560" spans="1:8" s="568" customFormat="1">
      <c r="A2560" s="567"/>
      <c r="B2560" s="567"/>
      <c r="C2560" s="567"/>
      <c r="D2560" s="567"/>
      <c r="E2560" s="567"/>
      <c r="F2560" s="567"/>
      <c r="G2560" s="567"/>
      <c r="H2560" s="567"/>
    </row>
    <row r="2561" spans="1:8" s="568" customFormat="1">
      <c r="A2561" s="567"/>
      <c r="B2561" s="567"/>
      <c r="C2561" s="567"/>
      <c r="D2561" s="567"/>
      <c r="E2561" s="567"/>
      <c r="F2561" s="567"/>
      <c r="G2561" s="567"/>
      <c r="H2561" s="567"/>
    </row>
    <row r="2562" spans="1:8" s="568" customFormat="1">
      <c r="A2562" s="567"/>
      <c r="B2562" s="567"/>
      <c r="C2562" s="567"/>
      <c r="D2562" s="567"/>
      <c r="E2562" s="567"/>
      <c r="F2562" s="567"/>
      <c r="G2562" s="567"/>
      <c r="H2562" s="567"/>
    </row>
    <row r="2563" spans="1:8" s="568" customFormat="1">
      <c r="A2563" s="567"/>
      <c r="B2563" s="567"/>
      <c r="C2563" s="567"/>
      <c r="D2563" s="567"/>
      <c r="E2563" s="567"/>
      <c r="F2563" s="567"/>
      <c r="G2563" s="567"/>
      <c r="H2563" s="567"/>
    </row>
    <row r="2564" spans="1:8" s="568" customFormat="1">
      <c r="A2564" s="567"/>
      <c r="B2564" s="567"/>
      <c r="C2564" s="567"/>
      <c r="D2564" s="567"/>
      <c r="E2564" s="567"/>
      <c r="F2564" s="567"/>
      <c r="G2564" s="567"/>
      <c r="H2564" s="567"/>
    </row>
    <row r="2565" spans="1:8" s="568" customFormat="1">
      <c r="A2565" s="567"/>
      <c r="B2565" s="567"/>
      <c r="C2565" s="567"/>
      <c r="D2565" s="567"/>
      <c r="E2565" s="567"/>
      <c r="F2565" s="567"/>
      <c r="G2565" s="567"/>
      <c r="H2565" s="567"/>
    </row>
    <row r="2566" spans="1:8" s="568" customFormat="1">
      <c r="A2566" s="567"/>
      <c r="B2566" s="567"/>
      <c r="C2566" s="567"/>
      <c r="D2566" s="567"/>
      <c r="E2566" s="567"/>
      <c r="F2566" s="567"/>
      <c r="G2566" s="567"/>
      <c r="H2566" s="567"/>
    </row>
    <row r="2567" spans="1:8" s="568" customFormat="1">
      <c r="A2567" s="567"/>
      <c r="B2567" s="567"/>
      <c r="C2567" s="567"/>
      <c r="D2567" s="567"/>
      <c r="E2567" s="567"/>
      <c r="F2567" s="567"/>
      <c r="G2567" s="567"/>
      <c r="H2567" s="567"/>
    </row>
    <row r="2568" spans="1:8" s="568" customFormat="1">
      <c r="A2568" s="567"/>
      <c r="B2568" s="567"/>
      <c r="C2568" s="567"/>
      <c r="D2568" s="567"/>
      <c r="E2568" s="567"/>
      <c r="F2568" s="567"/>
      <c r="G2568" s="567"/>
      <c r="H2568" s="567"/>
    </row>
    <row r="2569" spans="1:8" s="568" customFormat="1">
      <c r="A2569" s="567"/>
      <c r="B2569" s="567"/>
      <c r="C2569" s="567"/>
      <c r="D2569" s="567"/>
      <c r="E2569" s="567"/>
      <c r="F2569" s="567"/>
      <c r="G2569" s="567"/>
      <c r="H2569" s="567"/>
    </row>
    <row r="2570" spans="1:8" s="568" customFormat="1">
      <c r="A2570" s="567"/>
      <c r="B2570" s="567"/>
      <c r="C2570" s="567"/>
      <c r="D2570" s="567"/>
      <c r="E2570" s="567"/>
      <c r="F2570" s="567"/>
      <c r="G2570" s="567"/>
      <c r="H2570" s="567"/>
    </row>
    <row r="2571" spans="1:8" s="568" customFormat="1">
      <c r="A2571" s="567"/>
      <c r="B2571" s="567"/>
      <c r="C2571" s="567"/>
      <c r="D2571" s="567"/>
      <c r="E2571" s="567"/>
      <c r="F2571" s="567"/>
      <c r="G2571" s="567"/>
      <c r="H2571" s="567"/>
    </row>
    <row r="2572" spans="1:8" s="568" customFormat="1">
      <c r="A2572" s="567"/>
      <c r="B2572" s="567"/>
      <c r="C2572" s="567"/>
      <c r="D2572" s="567"/>
      <c r="E2572" s="567"/>
      <c r="F2572" s="567"/>
      <c r="G2572" s="567"/>
      <c r="H2572" s="567"/>
    </row>
    <row r="2573" spans="1:8" s="568" customFormat="1">
      <c r="A2573" s="567"/>
      <c r="B2573" s="567"/>
      <c r="C2573" s="567"/>
      <c r="D2573" s="567"/>
      <c r="E2573" s="567"/>
      <c r="F2573" s="567"/>
      <c r="G2573" s="567"/>
      <c r="H2573" s="567"/>
    </row>
    <row r="2574" spans="1:8" s="568" customFormat="1">
      <c r="A2574" s="567"/>
      <c r="B2574" s="567"/>
      <c r="C2574" s="567"/>
      <c r="D2574" s="567"/>
      <c r="E2574" s="567"/>
      <c r="F2574" s="567"/>
      <c r="G2574" s="567"/>
      <c r="H2574" s="567"/>
    </row>
    <row r="2575" spans="1:8" s="568" customFormat="1">
      <c r="A2575" s="567"/>
      <c r="B2575" s="567"/>
      <c r="C2575" s="567"/>
      <c r="D2575" s="567"/>
      <c r="E2575" s="567"/>
      <c r="F2575" s="567"/>
      <c r="G2575" s="567"/>
      <c r="H2575" s="567"/>
    </row>
    <row r="2576" spans="1:8" s="568" customFormat="1">
      <c r="A2576" s="567"/>
      <c r="B2576" s="567"/>
      <c r="C2576" s="567"/>
      <c r="D2576" s="567"/>
      <c r="E2576" s="567"/>
      <c r="F2576" s="567"/>
      <c r="G2576" s="567"/>
      <c r="H2576" s="567"/>
    </row>
    <row r="2577" spans="1:8" s="568" customFormat="1">
      <c r="A2577" s="567"/>
      <c r="B2577" s="567"/>
      <c r="C2577" s="567"/>
      <c r="D2577" s="567"/>
      <c r="E2577" s="567"/>
      <c r="F2577" s="567"/>
      <c r="G2577" s="567"/>
      <c r="H2577" s="567"/>
    </row>
    <row r="2578" spans="1:8" s="568" customFormat="1">
      <c r="A2578" s="567"/>
      <c r="B2578" s="567"/>
      <c r="C2578" s="567"/>
      <c r="D2578" s="567"/>
      <c r="E2578" s="567"/>
      <c r="F2578" s="567"/>
      <c r="G2578" s="567"/>
      <c r="H2578" s="567"/>
    </row>
    <row r="2579" spans="1:8" s="568" customFormat="1">
      <c r="A2579" s="567"/>
      <c r="B2579" s="567"/>
      <c r="C2579" s="567"/>
      <c r="D2579" s="567"/>
      <c r="E2579" s="567"/>
      <c r="F2579" s="567"/>
      <c r="G2579" s="567"/>
      <c r="H2579" s="567"/>
    </row>
    <row r="2580" spans="1:8" s="568" customFormat="1">
      <c r="A2580" s="567"/>
      <c r="B2580" s="567"/>
      <c r="C2580" s="567"/>
      <c r="D2580" s="567"/>
      <c r="E2580" s="567"/>
      <c r="F2580" s="567"/>
      <c r="G2580" s="567"/>
      <c r="H2580" s="567"/>
    </row>
    <row r="2581" spans="1:8" s="568" customFormat="1">
      <c r="A2581" s="567"/>
      <c r="B2581" s="567"/>
      <c r="C2581" s="567"/>
      <c r="D2581" s="567"/>
      <c r="E2581" s="567"/>
      <c r="F2581" s="567"/>
      <c r="G2581" s="567"/>
      <c r="H2581" s="567"/>
    </row>
    <row r="2582" spans="1:8" s="568" customFormat="1">
      <c r="A2582" s="567"/>
      <c r="B2582" s="567"/>
      <c r="C2582" s="567"/>
      <c r="D2582" s="567"/>
      <c r="E2582" s="567"/>
      <c r="F2582" s="567"/>
      <c r="G2582" s="567"/>
      <c r="H2582" s="567"/>
    </row>
    <row r="2583" spans="1:8" s="568" customFormat="1">
      <c r="A2583" s="567"/>
      <c r="B2583" s="567"/>
      <c r="C2583" s="567"/>
      <c r="D2583" s="567"/>
      <c r="E2583" s="567"/>
      <c r="F2583" s="567"/>
      <c r="G2583" s="567"/>
      <c r="H2583" s="567"/>
    </row>
    <row r="2584" spans="1:8" s="568" customFormat="1">
      <c r="A2584" s="567"/>
      <c r="B2584" s="567"/>
      <c r="C2584" s="567"/>
      <c r="D2584" s="567"/>
      <c r="E2584" s="567"/>
      <c r="F2584" s="567"/>
      <c r="G2584" s="567"/>
      <c r="H2584" s="567"/>
    </row>
    <row r="2585" spans="1:8" s="568" customFormat="1">
      <c r="A2585" s="567"/>
      <c r="B2585" s="567"/>
      <c r="C2585" s="567"/>
      <c r="D2585" s="567"/>
      <c r="E2585" s="567"/>
      <c r="F2585" s="567"/>
      <c r="G2585" s="567"/>
      <c r="H2585" s="567"/>
    </row>
    <row r="2586" spans="1:8" s="568" customFormat="1">
      <c r="A2586" s="567"/>
      <c r="B2586" s="567"/>
      <c r="C2586" s="567"/>
      <c r="D2586" s="567"/>
      <c r="E2586" s="567"/>
      <c r="F2586" s="567"/>
      <c r="G2586" s="567"/>
      <c r="H2586" s="567"/>
    </row>
    <row r="2587" spans="1:8" s="568" customFormat="1">
      <c r="A2587" s="567"/>
      <c r="B2587" s="567"/>
      <c r="C2587" s="567"/>
      <c r="D2587" s="567"/>
      <c r="E2587" s="567"/>
      <c r="F2587" s="567"/>
      <c r="G2587" s="567"/>
      <c r="H2587" s="567"/>
    </row>
    <row r="2588" spans="1:8" s="568" customFormat="1">
      <c r="A2588" s="567"/>
      <c r="B2588" s="567"/>
      <c r="C2588" s="567"/>
      <c r="D2588" s="567"/>
      <c r="E2588" s="567"/>
      <c r="F2588" s="567"/>
      <c r="G2588" s="567"/>
      <c r="H2588" s="567"/>
    </row>
    <row r="2589" spans="1:8" s="568" customFormat="1">
      <c r="A2589" s="567"/>
      <c r="B2589" s="567"/>
      <c r="C2589" s="567"/>
      <c r="D2589" s="567"/>
      <c r="E2589" s="567"/>
      <c r="F2589" s="567"/>
      <c r="G2589" s="567"/>
      <c r="H2589" s="567"/>
    </row>
    <row r="2590" spans="1:8" s="568" customFormat="1">
      <c r="A2590" s="567"/>
      <c r="B2590" s="567"/>
      <c r="C2590" s="567"/>
      <c r="D2590" s="567"/>
      <c r="E2590" s="567"/>
      <c r="F2590" s="567"/>
      <c r="G2590" s="567"/>
      <c r="H2590" s="567"/>
    </row>
    <row r="2591" spans="1:8" s="568" customFormat="1">
      <c r="A2591" s="567"/>
      <c r="B2591" s="567"/>
      <c r="C2591" s="567"/>
      <c r="D2591" s="567"/>
      <c r="E2591" s="567"/>
      <c r="F2591" s="567"/>
      <c r="G2591" s="567"/>
      <c r="H2591" s="567"/>
    </row>
    <row r="2592" spans="1:8" s="568" customFormat="1">
      <c r="A2592" s="567"/>
      <c r="B2592" s="567"/>
      <c r="C2592" s="567"/>
      <c r="D2592" s="567"/>
      <c r="E2592" s="567"/>
      <c r="F2592" s="567"/>
      <c r="G2592" s="567"/>
      <c r="H2592" s="567"/>
    </row>
    <row r="2593" spans="1:8" s="568" customFormat="1">
      <c r="A2593" s="567"/>
      <c r="B2593" s="567"/>
      <c r="C2593" s="567"/>
      <c r="D2593" s="567"/>
      <c r="E2593" s="567"/>
      <c r="F2593" s="567"/>
      <c r="G2593" s="567"/>
      <c r="H2593" s="567"/>
    </row>
    <row r="2594" spans="1:8" s="568" customFormat="1">
      <c r="A2594" s="567"/>
      <c r="B2594" s="567"/>
      <c r="C2594" s="567"/>
      <c r="D2594" s="567"/>
      <c r="E2594" s="567"/>
      <c r="F2594" s="567"/>
      <c r="G2594" s="567"/>
      <c r="H2594" s="567"/>
    </row>
    <row r="2595" spans="1:8" s="568" customFormat="1">
      <c r="A2595" s="567"/>
      <c r="B2595" s="567"/>
      <c r="C2595" s="567"/>
      <c r="D2595" s="567"/>
      <c r="E2595" s="567"/>
      <c r="F2595" s="567"/>
      <c r="G2595" s="567"/>
      <c r="H2595" s="567"/>
    </row>
    <row r="2596" spans="1:8" s="568" customFormat="1">
      <c r="A2596" s="567"/>
      <c r="B2596" s="567"/>
      <c r="C2596" s="567"/>
      <c r="D2596" s="567"/>
      <c r="E2596" s="567"/>
      <c r="F2596" s="567"/>
      <c r="G2596" s="567"/>
      <c r="H2596" s="567"/>
    </row>
    <row r="2597" spans="1:8" s="568" customFormat="1">
      <c r="A2597" s="567"/>
      <c r="B2597" s="567"/>
      <c r="C2597" s="567"/>
      <c r="D2597" s="567"/>
      <c r="E2597" s="567"/>
      <c r="F2597" s="567"/>
      <c r="G2597" s="567"/>
      <c r="H2597" s="567"/>
    </row>
    <row r="2598" spans="1:8" s="568" customFormat="1">
      <c r="A2598" s="567"/>
      <c r="B2598" s="567"/>
      <c r="C2598" s="567"/>
      <c r="D2598" s="567"/>
      <c r="E2598" s="567"/>
      <c r="F2598" s="567"/>
      <c r="G2598" s="567"/>
      <c r="H2598" s="567"/>
    </row>
    <row r="2599" spans="1:8" s="568" customFormat="1">
      <c r="A2599" s="567"/>
      <c r="B2599" s="567"/>
      <c r="C2599" s="567"/>
      <c r="D2599" s="567"/>
      <c r="E2599" s="567"/>
      <c r="F2599" s="567"/>
      <c r="G2599" s="567"/>
      <c r="H2599" s="567"/>
    </row>
    <row r="2600" spans="1:8" s="568" customFormat="1">
      <c r="A2600" s="567"/>
      <c r="B2600" s="567"/>
      <c r="C2600" s="567"/>
      <c r="D2600" s="567"/>
      <c r="E2600" s="567"/>
      <c r="F2600" s="567"/>
      <c r="G2600" s="567"/>
      <c r="H2600" s="567"/>
    </row>
    <row r="2601" spans="1:8" s="568" customFormat="1">
      <c r="A2601" s="567"/>
      <c r="B2601" s="567"/>
      <c r="C2601" s="567"/>
      <c r="D2601" s="567"/>
      <c r="E2601" s="567"/>
      <c r="F2601" s="567"/>
      <c r="G2601" s="567"/>
      <c r="H2601" s="567"/>
    </row>
    <row r="2602" spans="1:8" s="568" customFormat="1">
      <c r="A2602" s="567"/>
      <c r="B2602" s="567"/>
      <c r="C2602" s="567"/>
      <c r="D2602" s="567"/>
      <c r="E2602" s="567"/>
      <c r="F2602" s="567"/>
      <c r="G2602" s="567"/>
      <c r="H2602" s="567"/>
    </row>
    <row r="2603" spans="1:8" s="568" customFormat="1">
      <c r="A2603" s="567"/>
      <c r="B2603" s="567"/>
      <c r="C2603" s="567"/>
      <c r="D2603" s="567"/>
      <c r="E2603" s="567"/>
      <c r="F2603" s="567"/>
      <c r="G2603" s="567"/>
      <c r="H2603" s="567"/>
    </row>
    <row r="2604" spans="1:8" s="568" customFormat="1">
      <c r="A2604" s="567"/>
      <c r="B2604" s="567"/>
      <c r="C2604" s="567"/>
      <c r="D2604" s="567"/>
      <c r="E2604" s="567"/>
      <c r="F2604" s="567"/>
      <c r="G2604" s="567"/>
      <c r="H2604" s="567"/>
    </row>
    <row r="2605" spans="1:8" s="568" customFormat="1">
      <c r="A2605" s="567"/>
      <c r="B2605" s="567"/>
      <c r="C2605" s="567"/>
      <c r="D2605" s="567"/>
      <c r="E2605" s="567"/>
      <c r="F2605" s="567"/>
      <c r="G2605" s="567"/>
      <c r="H2605" s="567"/>
    </row>
    <row r="2606" spans="1:8" s="568" customFormat="1">
      <c r="A2606" s="567"/>
      <c r="B2606" s="567"/>
      <c r="C2606" s="567"/>
      <c r="D2606" s="567"/>
      <c r="E2606" s="567"/>
      <c r="F2606" s="567"/>
      <c r="G2606" s="567"/>
      <c r="H2606" s="567"/>
    </row>
    <row r="2607" spans="1:8" s="568" customFormat="1">
      <c r="A2607" s="567"/>
      <c r="B2607" s="567"/>
      <c r="C2607" s="567"/>
      <c r="D2607" s="567"/>
      <c r="E2607" s="567"/>
      <c r="F2607" s="567"/>
      <c r="G2607" s="567"/>
      <c r="H2607" s="567"/>
    </row>
    <row r="2608" spans="1:8" s="568" customFormat="1">
      <c r="A2608" s="567"/>
      <c r="B2608" s="567"/>
      <c r="C2608" s="567"/>
      <c r="D2608" s="567"/>
      <c r="E2608" s="567"/>
      <c r="F2608" s="567"/>
      <c r="G2608" s="567"/>
      <c r="H2608" s="567"/>
    </row>
    <row r="2609" spans="1:8" s="568" customFormat="1">
      <c r="A2609" s="567"/>
      <c r="B2609" s="567"/>
      <c r="C2609" s="567"/>
      <c r="D2609" s="567"/>
      <c r="E2609" s="567"/>
      <c r="F2609" s="567"/>
      <c r="G2609" s="567"/>
      <c r="H2609" s="567"/>
    </row>
    <row r="2610" spans="1:8" s="568" customFormat="1">
      <c r="A2610" s="567"/>
      <c r="B2610" s="567"/>
      <c r="C2610" s="567"/>
      <c r="D2610" s="567"/>
      <c r="E2610" s="567"/>
      <c r="F2610" s="567"/>
      <c r="G2610" s="567"/>
      <c r="H2610" s="567"/>
    </row>
    <row r="2611" spans="1:8" s="568" customFormat="1">
      <c r="A2611" s="567"/>
      <c r="B2611" s="567"/>
      <c r="C2611" s="567"/>
      <c r="D2611" s="567"/>
      <c r="E2611" s="567"/>
      <c r="F2611" s="567"/>
      <c r="G2611" s="567"/>
      <c r="H2611" s="567"/>
    </row>
    <row r="2612" spans="1:8" s="568" customFormat="1">
      <c r="A2612" s="567"/>
      <c r="B2612" s="567"/>
      <c r="C2612" s="567"/>
      <c r="D2612" s="567"/>
      <c r="E2612" s="567"/>
      <c r="F2612" s="567"/>
      <c r="G2612" s="567"/>
      <c r="H2612" s="567"/>
    </row>
    <row r="2613" spans="1:8" s="568" customFormat="1">
      <c r="A2613" s="567"/>
      <c r="B2613" s="567"/>
      <c r="C2613" s="567"/>
      <c r="D2613" s="567"/>
      <c r="E2613" s="567"/>
      <c r="F2613" s="567"/>
      <c r="G2613" s="567"/>
      <c r="H2613" s="567"/>
    </row>
    <row r="2614" spans="1:8" s="568" customFormat="1">
      <c r="A2614" s="567"/>
      <c r="B2614" s="567"/>
      <c r="C2614" s="567"/>
      <c r="D2614" s="567"/>
      <c r="E2614" s="567"/>
      <c r="F2614" s="567"/>
      <c r="G2614" s="567"/>
      <c r="H2614" s="567"/>
    </row>
    <row r="2615" spans="1:8" s="568" customFormat="1">
      <c r="A2615" s="567"/>
      <c r="B2615" s="567"/>
      <c r="C2615" s="567"/>
      <c r="D2615" s="567"/>
      <c r="E2615" s="567"/>
      <c r="F2615" s="567"/>
      <c r="G2615" s="567"/>
      <c r="H2615" s="567"/>
    </row>
    <row r="2616" spans="1:8" s="568" customFormat="1">
      <c r="A2616" s="567"/>
      <c r="B2616" s="567"/>
      <c r="C2616" s="567"/>
      <c r="D2616" s="567"/>
      <c r="E2616" s="567"/>
      <c r="F2616" s="567"/>
      <c r="G2616" s="567"/>
      <c r="H2616" s="567"/>
    </row>
    <row r="2617" spans="1:8" s="568" customFormat="1">
      <c r="A2617" s="567"/>
      <c r="B2617" s="567"/>
      <c r="C2617" s="567"/>
      <c r="D2617" s="567"/>
      <c r="E2617" s="567"/>
      <c r="F2617" s="567"/>
      <c r="G2617" s="567"/>
      <c r="H2617" s="567"/>
    </row>
    <row r="2618" spans="1:8" s="568" customFormat="1">
      <c r="A2618" s="567"/>
      <c r="B2618" s="567"/>
      <c r="C2618" s="567"/>
      <c r="D2618" s="567"/>
      <c r="E2618" s="567"/>
      <c r="F2618" s="567"/>
      <c r="G2618" s="567"/>
      <c r="H2618" s="567"/>
    </row>
    <row r="2619" spans="1:8" s="568" customFormat="1">
      <c r="A2619" s="567"/>
      <c r="B2619" s="567"/>
      <c r="C2619" s="567"/>
      <c r="D2619" s="567"/>
      <c r="E2619" s="567"/>
      <c r="F2619" s="567"/>
      <c r="G2619" s="567"/>
      <c r="H2619" s="567"/>
    </row>
    <row r="2620" spans="1:8" s="568" customFormat="1">
      <c r="A2620" s="567"/>
      <c r="B2620" s="567"/>
      <c r="C2620" s="567"/>
      <c r="D2620" s="567"/>
      <c r="E2620" s="567"/>
      <c r="F2620" s="567"/>
      <c r="G2620" s="567"/>
      <c r="H2620" s="567"/>
    </row>
    <row r="2621" spans="1:8" s="568" customFormat="1">
      <c r="A2621" s="567"/>
      <c r="B2621" s="567"/>
      <c r="C2621" s="567"/>
      <c r="D2621" s="567"/>
      <c r="E2621" s="567"/>
      <c r="F2621" s="567"/>
      <c r="G2621" s="567"/>
      <c r="H2621" s="567"/>
    </row>
    <row r="2622" spans="1:8" s="568" customFormat="1">
      <c r="A2622" s="567"/>
      <c r="B2622" s="567"/>
      <c r="C2622" s="567"/>
      <c r="D2622" s="567"/>
      <c r="E2622" s="567"/>
      <c r="F2622" s="567"/>
      <c r="G2622" s="567"/>
      <c r="H2622" s="567"/>
    </row>
    <row r="2623" spans="1:8" s="568" customFormat="1">
      <c r="A2623" s="567"/>
      <c r="B2623" s="567"/>
      <c r="C2623" s="567"/>
      <c r="D2623" s="567"/>
      <c r="E2623" s="567"/>
      <c r="F2623" s="567"/>
      <c r="G2623" s="567"/>
      <c r="H2623" s="567"/>
    </row>
    <row r="2624" spans="1:8" s="568" customFormat="1">
      <c r="A2624" s="567"/>
      <c r="B2624" s="567"/>
      <c r="C2624" s="567"/>
      <c r="D2624" s="567"/>
      <c r="E2624" s="567"/>
      <c r="F2624" s="567"/>
      <c r="G2624" s="567"/>
      <c r="H2624" s="567"/>
    </row>
    <row r="2625" spans="1:8" s="568" customFormat="1">
      <c r="A2625" s="567"/>
      <c r="B2625" s="567"/>
      <c r="C2625" s="567"/>
      <c r="D2625" s="567"/>
      <c r="E2625" s="567"/>
      <c r="F2625" s="567"/>
      <c r="G2625" s="567"/>
      <c r="H2625" s="567"/>
    </row>
    <row r="2626" spans="1:8" s="568" customFormat="1">
      <c r="A2626" s="567"/>
      <c r="B2626" s="567"/>
      <c r="C2626" s="567"/>
      <c r="D2626" s="567"/>
      <c r="E2626" s="567"/>
      <c r="F2626" s="567"/>
      <c r="G2626" s="567"/>
      <c r="H2626" s="567"/>
    </row>
    <row r="2627" spans="1:8" s="568" customFormat="1">
      <c r="A2627" s="567"/>
      <c r="B2627" s="567"/>
      <c r="C2627" s="567"/>
      <c r="D2627" s="567"/>
      <c r="E2627" s="567"/>
      <c r="F2627" s="567"/>
      <c r="G2627" s="567"/>
      <c r="H2627" s="567"/>
    </row>
    <row r="2628" spans="1:8" s="568" customFormat="1">
      <c r="A2628" s="567"/>
      <c r="B2628" s="567"/>
      <c r="C2628" s="567"/>
      <c r="D2628" s="567"/>
      <c r="E2628" s="567"/>
      <c r="F2628" s="567"/>
      <c r="G2628" s="567"/>
      <c r="H2628" s="567"/>
    </row>
    <row r="2629" spans="1:8" s="568" customFormat="1">
      <c r="A2629" s="567"/>
      <c r="B2629" s="567"/>
      <c r="C2629" s="567"/>
      <c r="D2629" s="567"/>
      <c r="E2629" s="567"/>
      <c r="F2629" s="567"/>
      <c r="G2629" s="567"/>
      <c r="H2629" s="567"/>
    </row>
    <row r="2630" spans="1:8" s="568" customFormat="1">
      <c r="A2630" s="567"/>
      <c r="B2630" s="567"/>
      <c r="C2630" s="567"/>
      <c r="D2630" s="567"/>
      <c r="E2630" s="567"/>
      <c r="F2630" s="567"/>
      <c r="G2630" s="567"/>
      <c r="H2630" s="567"/>
    </row>
    <row r="2631" spans="1:8" s="568" customFormat="1">
      <c r="A2631" s="567"/>
      <c r="B2631" s="567"/>
      <c r="C2631" s="567"/>
      <c r="D2631" s="567"/>
      <c r="E2631" s="567"/>
      <c r="F2631" s="567"/>
      <c r="G2631" s="567"/>
      <c r="H2631" s="567"/>
    </row>
    <row r="2632" spans="1:8" s="568" customFormat="1">
      <c r="A2632" s="567"/>
      <c r="B2632" s="567"/>
      <c r="C2632" s="567"/>
      <c r="D2632" s="567"/>
      <c r="E2632" s="567"/>
      <c r="F2632" s="567"/>
      <c r="G2632" s="567"/>
      <c r="H2632" s="567"/>
    </row>
    <row r="2633" spans="1:8" s="568" customFormat="1">
      <c r="A2633" s="567"/>
      <c r="B2633" s="567"/>
      <c r="C2633" s="567"/>
      <c r="D2633" s="567"/>
      <c r="E2633" s="567"/>
      <c r="F2633" s="567"/>
      <c r="G2633" s="567"/>
      <c r="H2633" s="567"/>
    </row>
    <row r="2634" spans="1:8" s="568" customFormat="1">
      <c r="A2634" s="567"/>
      <c r="B2634" s="567"/>
      <c r="C2634" s="567"/>
      <c r="D2634" s="567"/>
      <c r="E2634" s="567"/>
      <c r="F2634" s="567"/>
      <c r="G2634" s="567"/>
      <c r="H2634" s="567"/>
    </row>
    <row r="2635" spans="1:8" s="568" customFormat="1">
      <c r="A2635" s="567"/>
      <c r="B2635" s="567"/>
      <c r="C2635" s="567"/>
      <c r="D2635" s="567"/>
      <c r="E2635" s="567"/>
      <c r="F2635" s="567"/>
      <c r="G2635" s="567"/>
      <c r="H2635" s="567"/>
    </row>
    <row r="2636" spans="1:8" s="568" customFormat="1">
      <c r="A2636" s="567"/>
      <c r="B2636" s="567"/>
      <c r="C2636" s="567"/>
      <c r="D2636" s="567"/>
      <c r="E2636" s="567"/>
      <c r="F2636" s="567"/>
      <c r="G2636" s="567"/>
      <c r="H2636" s="567"/>
    </row>
    <row r="2637" spans="1:8" s="568" customFormat="1">
      <c r="A2637" s="567"/>
      <c r="B2637" s="567"/>
      <c r="C2637" s="567"/>
      <c r="D2637" s="567"/>
      <c r="E2637" s="567"/>
      <c r="F2637" s="567"/>
      <c r="G2637" s="567"/>
      <c r="H2637" s="567"/>
    </row>
    <row r="2638" spans="1:8" s="568" customFormat="1">
      <c r="A2638" s="567"/>
      <c r="B2638" s="567"/>
      <c r="C2638" s="567"/>
      <c r="D2638" s="567"/>
      <c r="E2638" s="567"/>
      <c r="F2638" s="567"/>
      <c r="G2638" s="567"/>
      <c r="H2638" s="567"/>
    </row>
    <row r="2639" spans="1:8" s="568" customFormat="1">
      <c r="A2639" s="567"/>
      <c r="B2639" s="567"/>
      <c r="C2639" s="567"/>
      <c r="D2639" s="567"/>
      <c r="E2639" s="567"/>
      <c r="F2639" s="567"/>
      <c r="G2639" s="567"/>
      <c r="H2639" s="567"/>
    </row>
    <row r="2640" spans="1:8" s="568" customFormat="1">
      <c r="A2640" s="567"/>
      <c r="B2640" s="567"/>
      <c r="C2640" s="567"/>
      <c r="D2640" s="567"/>
      <c r="E2640" s="567"/>
      <c r="F2640" s="567"/>
      <c r="G2640" s="567"/>
      <c r="H2640" s="567"/>
    </row>
    <row r="2641" spans="1:8" s="568" customFormat="1">
      <c r="A2641" s="567"/>
      <c r="B2641" s="567"/>
      <c r="C2641" s="567"/>
      <c r="D2641" s="567"/>
      <c r="E2641" s="567"/>
      <c r="F2641" s="567"/>
      <c r="G2641" s="567"/>
      <c r="H2641" s="567"/>
    </row>
    <row r="2642" spans="1:8" s="568" customFormat="1">
      <c r="A2642" s="567"/>
      <c r="B2642" s="567"/>
      <c r="C2642" s="567"/>
      <c r="D2642" s="567"/>
      <c r="E2642" s="567"/>
      <c r="F2642" s="567"/>
      <c r="G2642" s="567"/>
      <c r="H2642" s="567"/>
    </row>
    <row r="2643" spans="1:8" s="568" customFormat="1">
      <c r="A2643" s="567"/>
      <c r="B2643" s="567"/>
      <c r="C2643" s="567"/>
      <c r="D2643" s="567"/>
      <c r="E2643" s="567"/>
      <c r="F2643" s="567"/>
      <c r="G2643" s="567"/>
      <c r="H2643" s="567"/>
    </row>
    <row r="2644" spans="1:8" s="568" customFormat="1">
      <c r="A2644" s="567"/>
      <c r="B2644" s="567"/>
      <c r="C2644" s="567"/>
      <c r="D2644" s="567"/>
      <c r="E2644" s="567"/>
      <c r="F2644" s="567"/>
      <c r="G2644" s="567"/>
      <c r="H2644" s="567"/>
    </row>
    <row r="2645" spans="1:8" s="568" customFormat="1">
      <c r="A2645" s="567"/>
      <c r="B2645" s="567"/>
      <c r="C2645" s="567"/>
      <c r="D2645" s="567"/>
      <c r="E2645" s="567"/>
      <c r="F2645" s="567"/>
      <c r="G2645" s="567"/>
      <c r="H2645" s="567"/>
    </row>
    <row r="2646" spans="1:8" s="568" customFormat="1">
      <c r="A2646" s="567"/>
      <c r="B2646" s="567"/>
      <c r="C2646" s="567"/>
      <c r="D2646" s="567"/>
      <c r="E2646" s="567"/>
      <c r="F2646" s="567"/>
      <c r="G2646" s="567"/>
      <c r="H2646" s="567"/>
    </row>
    <row r="2647" spans="1:8" s="568" customFormat="1">
      <c r="A2647" s="567"/>
      <c r="B2647" s="567"/>
      <c r="C2647" s="567"/>
      <c r="D2647" s="567"/>
      <c r="E2647" s="567"/>
      <c r="F2647" s="567"/>
      <c r="G2647" s="567"/>
      <c r="H2647" s="567"/>
    </row>
    <row r="2648" spans="1:8" s="568" customFormat="1">
      <c r="A2648" s="567"/>
      <c r="B2648" s="567"/>
      <c r="C2648" s="567"/>
      <c r="D2648" s="567"/>
      <c r="E2648" s="567"/>
      <c r="F2648" s="567"/>
      <c r="G2648" s="567"/>
      <c r="H2648" s="567"/>
    </row>
    <row r="2649" spans="1:8" s="568" customFormat="1">
      <c r="A2649" s="567"/>
      <c r="B2649" s="567"/>
      <c r="C2649" s="567"/>
      <c r="D2649" s="567"/>
      <c r="E2649" s="567"/>
      <c r="F2649" s="567"/>
      <c r="G2649" s="567"/>
      <c r="H2649" s="567"/>
    </row>
    <row r="2650" spans="1:8" s="568" customFormat="1">
      <c r="A2650" s="567"/>
      <c r="B2650" s="567"/>
      <c r="C2650" s="567"/>
      <c r="D2650" s="567"/>
      <c r="E2650" s="567"/>
      <c r="F2650" s="567"/>
      <c r="G2650" s="567"/>
      <c r="H2650" s="567"/>
    </row>
    <row r="2651" spans="1:8" s="568" customFormat="1">
      <c r="A2651" s="567"/>
      <c r="B2651" s="567"/>
      <c r="C2651" s="567"/>
      <c r="D2651" s="567"/>
      <c r="E2651" s="567"/>
      <c r="F2651" s="567"/>
      <c r="G2651" s="567"/>
      <c r="H2651" s="567"/>
    </row>
    <row r="2652" spans="1:8" s="568" customFormat="1">
      <c r="A2652" s="567"/>
      <c r="B2652" s="567"/>
      <c r="C2652" s="567"/>
      <c r="D2652" s="567"/>
      <c r="E2652" s="567"/>
      <c r="F2652" s="567"/>
      <c r="G2652" s="567"/>
      <c r="H2652" s="567"/>
    </row>
    <row r="2653" spans="1:8" s="568" customFormat="1">
      <c r="A2653" s="567"/>
      <c r="B2653" s="567"/>
      <c r="C2653" s="567"/>
      <c r="D2653" s="567"/>
      <c r="E2653" s="567"/>
      <c r="F2653" s="567"/>
      <c r="G2653" s="567"/>
      <c r="H2653" s="567"/>
    </row>
    <row r="2654" spans="1:8" s="568" customFormat="1">
      <c r="A2654" s="567"/>
      <c r="B2654" s="567"/>
      <c r="C2654" s="567"/>
      <c r="D2654" s="567"/>
      <c r="E2654" s="567"/>
      <c r="F2654" s="567"/>
      <c r="G2654" s="567"/>
      <c r="H2654" s="567"/>
    </row>
    <row r="2655" spans="1:8" s="568" customFormat="1">
      <c r="A2655" s="567"/>
      <c r="B2655" s="567"/>
      <c r="C2655" s="567"/>
      <c r="D2655" s="567"/>
      <c r="E2655" s="567"/>
      <c r="F2655" s="567"/>
      <c r="G2655" s="567"/>
      <c r="H2655" s="567"/>
    </row>
    <row r="2656" spans="1:8" s="568" customFormat="1">
      <c r="A2656" s="567"/>
      <c r="B2656" s="567"/>
      <c r="C2656" s="567"/>
      <c r="D2656" s="567"/>
      <c r="E2656" s="567"/>
      <c r="F2656" s="567"/>
      <c r="G2656" s="567"/>
      <c r="H2656" s="567"/>
    </row>
    <row r="2657" spans="1:8" s="568" customFormat="1">
      <c r="A2657" s="567"/>
      <c r="B2657" s="567"/>
      <c r="C2657" s="567"/>
      <c r="D2657" s="567"/>
      <c r="E2657" s="567"/>
      <c r="F2657" s="567"/>
      <c r="G2657" s="567"/>
      <c r="H2657" s="567"/>
    </row>
    <row r="2658" spans="1:8" s="568" customFormat="1">
      <c r="A2658" s="567"/>
      <c r="B2658" s="567"/>
      <c r="C2658" s="567"/>
      <c r="D2658" s="567"/>
      <c r="E2658" s="567"/>
      <c r="F2658" s="567"/>
      <c r="G2658" s="567"/>
      <c r="H2658" s="567"/>
    </row>
    <row r="2659" spans="1:8" s="568" customFormat="1">
      <c r="A2659" s="567"/>
      <c r="B2659" s="567"/>
      <c r="C2659" s="567"/>
      <c r="D2659" s="567"/>
      <c r="E2659" s="567"/>
      <c r="F2659" s="567"/>
      <c r="G2659" s="567"/>
      <c r="H2659" s="567"/>
    </row>
    <row r="2660" spans="1:8" s="568" customFormat="1">
      <c r="A2660" s="567"/>
      <c r="B2660" s="567"/>
      <c r="C2660" s="567"/>
      <c r="D2660" s="567"/>
      <c r="E2660" s="567"/>
      <c r="F2660" s="567"/>
      <c r="G2660" s="567"/>
      <c r="H2660" s="567"/>
    </row>
    <row r="2661" spans="1:8" s="568" customFormat="1">
      <c r="A2661" s="567"/>
      <c r="B2661" s="567"/>
      <c r="C2661" s="567"/>
      <c r="D2661" s="567"/>
      <c r="E2661" s="567"/>
      <c r="F2661" s="567"/>
      <c r="G2661" s="567"/>
      <c r="H2661" s="567"/>
    </row>
    <row r="2662" spans="1:8" s="568" customFormat="1">
      <c r="A2662" s="567"/>
      <c r="B2662" s="567"/>
      <c r="C2662" s="567"/>
      <c r="D2662" s="567"/>
      <c r="E2662" s="567"/>
      <c r="F2662" s="567"/>
      <c r="G2662" s="567"/>
      <c r="H2662" s="567"/>
    </row>
    <row r="2663" spans="1:8" s="568" customFormat="1">
      <c r="A2663" s="567"/>
      <c r="B2663" s="567"/>
      <c r="C2663" s="567"/>
      <c r="D2663" s="567"/>
      <c r="E2663" s="567"/>
      <c r="F2663" s="567"/>
      <c r="G2663" s="567"/>
      <c r="H2663" s="567"/>
    </row>
    <row r="2664" spans="1:8" s="568" customFormat="1">
      <c r="A2664" s="567"/>
      <c r="B2664" s="567"/>
      <c r="C2664" s="567"/>
      <c r="D2664" s="567"/>
      <c r="E2664" s="567"/>
      <c r="F2664" s="567"/>
      <c r="G2664" s="567"/>
      <c r="H2664" s="567"/>
    </row>
    <row r="2665" spans="1:8" s="568" customFormat="1">
      <c r="A2665" s="567"/>
      <c r="B2665" s="567"/>
      <c r="C2665" s="567"/>
      <c r="D2665" s="567"/>
      <c r="E2665" s="567"/>
      <c r="F2665" s="567"/>
      <c r="G2665" s="567"/>
      <c r="H2665" s="567"/>
    </row>
    <row r="2666" spans="1:8" s="568" customFormat="1">
      <c r="A2666" s="567"/>
      <c r="B2666" s="567"/>
      <c r="C2666" s="567"/>
      <c r="D2666" s="567"/>
      <c r="E2666" s="567"/>
      <c r="F2666" s="567"/>
      <c r="G2666" s="567"/>
      <c r="H2666" s="567"/>
    </row>
    <row r="2667" spans="1:8" s="568" customFormat="1">
      <c r="A2667" s="567"/>
      <c r="B2667" s="567"/>
      <c r="C2667" s="567"/>
      <c r="D2667" s="567"/>
      <c r="E2667" s="567"/>
      <c r="F2667" s="567"/>
      <c r="G2667" s="567"/>
      <c r="H2667" s="567"/>
    </row>
    <row r="2668" spans="1:8" s="568" customFormat="1">
      <c r="A2668" s="567"/>
      <c r="B2668" s="567"/>
      <c r="C2668" s="567"/>
      <c r="D2668" s="567"/>
      <c r="E2668" s="567"/>
      <c r="F2668" s="567"/>
      <c r="G2668" s="567"/>
      <c r="H2668" s="567"/>
    </row>
    <row r="2669" spans="1:8" s="568" customFormat="1">
      <c r="A2669" s="567"/>
      <c r="B2669" s="567"/>
      <c r="C2669" s="567"/>
      <c r="D2669" s="567"/>
      <c r="E2669" s="567"/>
      <c r="F2669" s="567"/>
      <c r="G2669" s="567"/>
      <c r="H2669" s="567"/>
    </row>
    <row r="2670" spans="1:8" s="568" customFormat="1">
      <c r="A2670" s="567"/>
      <c r="B2670" s="567"/>
      <c r="C2670" s="567"/>
      <c r="D2670" s="567"/>
      <c r="E2670" s="567"/>
      <c r="F2670" s="567"/>
      <c r="G2670" s="567"/>
      <c r="H2670" s="567"/>
    </row>
    <row r="2671" spans="1:8" s="568" customFormat="1">
      <c r="A2671" s="567"/>
      <c r="B2671" s="567"/>
      <c r="C2671" s="567"/>
      <c r="D2671" s="567"/>
      <c r="E2671" s="567"/>
      <c r="F2671" s="567"/>
      <c r="G2671" s="567"/>
      <c r="H2671" s="567"/>
    </row>
    <row r="2672" spans="1:8" s="568" customFormat="1">
      <c r="A2672" s="567"/>
      <c r="B2672" s="567"/>
      <c r="C2672" s="567"/>
      <c r="D2672" s="567"/>
      <c r="E2672" s="567"/>
      <c r="F2672" s="567"/>
      <c r="G2672" s="567"/>
      <c r="H2672" s="567"/>
    </row>
    <row r="2673" spans="1:8" s="568" customFormat="1">
      <c r="A2673" s="567"/>
      <c r="B2673" s="567"/>
      <c r="C2673" s="567"/>
      <c r="D2673" s="567"/>
      <c r="E2673" s="567"/>
      <c r="F2673" s="567"/>
      <c r="G2673" s="567"/>
      <c r="H2673" s="567"/>
    </row>
    <row r="2674" spans="1:8" s="568" customFormat="1">
      <c r="A2674" s="567"/>
      <c r="B2674" s="567"/>
      <c r="C2674" s="567"/>
      <c r="D2674" s="567"/>
      <c r="E2674" s="567"/>
      <c r="F2674" s="567"/>
      <c r="G2674" s="567"/>
      <c r="H2674" s="567"/>
    </row>
    <row r="2675" spans="1:8" s="568" customFormat="1">
      <c r="A2675" s="567"/>
      <c r="B2675" s="567"/>
      <c r="C2675" s="567"/>
      <c r="D2675" s="567"/>
      <c r="E2675" s="567"/>
      <c r="F2675" s="567"/>
      <c r="G2675" s="567"/>
      <c r="H2675" s="567"/>
    </row>
    <row r="2676" spans="1:8" s="568" customFormat="1">
      <c r="A2676" s="567"/>
      <c r="B2676" s="567"/>
      <c r="C2676" s="567"/>
      <c r="D2676" s="567"/>
      <c r="E2676" s="567"/>
      <c r="F2676" s="567"/>
      <c r="G2676" s="567"/>
      <c r="H2676" s="567"/>
    </row>
    <row r="2677" spans="1:8" s="568" customFormat="1">
      <c r="A2677" s="567"/>
      <c r="B2677" s="567"/>
      <c r="C2677" s="567"/>
      <c r="D2677" s="567"/>
      <c r="E2677" s="567"/>
      <c r="F2677" s="567"/>
      <c r="G2677" s="567"/>
      <c r="H2677" s="567"/>
    </row>
    <row r="2678" spans="1:8" s="568" customFormat="1">
      <c r="A2678" s="567"/>
      <c r="B2678" s="567"/>
      <c r="C2678" s="567"/>
      <c r="D2678" s="567"/>
      <c r="E2678" s="567"/>
      <c r="F2678" s="567"/>
      <c r="G2678" s="567"/>
      <c r="H2678" s="567"/>
    </row>
    <row r="2679" spans="1:8" s="568" customFormat="1">
      <c r="A2679" s="567"/>
      <c r="B2679" s="567"/>
      <c r="C2679" s="567"/>
      <c r="D2679" s="567"/>
      <c r="E2679" s="567"/>
      <c r="F2679" s="567"/>
      <c r="G2679" s="567"/>
      <c r="H2679" s="567"/>
    </row>
    <row r="2680" spans="1:8" s="568" customFormat="1">
      <c r="A2680" s="567"/>
      <c r="B2680" s="567"/>
      <c r="C2680" s="567"/>
      <c r="D2680" s="567"/>
      <c r="E2680" s="567"/>
      <c r="F2680" s="567"/>
      <c r="G2680" s="567"/>
      <c r="H2680" s="567"/>
    </row>
    <row r="2681" spans="1:8" s="568" customFormat="1">
      <c r="A2681" s="567"/>
      <c r="B2681" s="567"/>
      <c r="C2681" s="567"/>
      <c r="D2681" s="567"/>
      <c r="E2681" s="567"/>
      <c r="F2681" s="567"/>
      <c r="G2681" s="567"/>
      <c r="H2681" s="567"/>
    </row>
    <row r="2682" spans="1:8" s="568" customFormat="1">
      <c r="A2682" s="567"/>
      <c r="B2682" s="567"/>
      <c r="C2682" s="567"/>
      <c r="D2682" s="567"/>
      <c r="E2682" s="567"/>
      <c r="F2682" s="567"/>
      <c r="G2682" s="567"/>
      <c r="H2682" s="567"/>
    </row>
    <row r="2683" spans="1:8" s="568" customFormat="1">
      <c r="A2683" s="567"/>
      <c r="B2683" s="567"/>
      <c r="C2683" s="567"/>
      <c r="D2683" s="567"/>
      <c r="E2683" s="567"/>
      <c r="F2683" s="567"/>
      <c r="G2683" s="567"/>
      <c r="H2683" s="567"/>
    </row>
    <row r="2684" spans="1:8" s="568" customFormat="1">
      <c r="A2684" s="567"/>
      <c r="B2684" s="567"/>
      <c r="C2684" s="567"/>
      <c r="D2684" s="567"/>
      <c r="E2684" s="567"/>
      <c r="F2684" s="567"/>
      <c r="G2684" s="567"/>
      <c r="H2684" s="567"/>
    </row>
    <row r="2685" spans="1:8" s="568" customFormat="1">
      <c r="A2685" s="567"/>
      <c r="B2685" s="567"/>
      <c r="C2685" s="567"/>
      <c r="D2685" s="567"/>
      <c r="E2685" s="567"/>
      <c r="F2685" s="567"/>
      <c r="G2685" s="567"/>
      <c r="H2685" s="567"/>
    </row>
    <row r="2686" spans="1:8" s="568" customFormat="1">
      <c r="A2686" s="567"/>
      <c r="B2686" s="567"/>
      <c r="C2686" s="567"/>
      <c r="D2686" s="567"/>
      <c r="E2686" s="567"/>
      <c r="F2686" s="567"/>
      <c r="G2686" s="567"/>
      <c r="H2686" s="567"/>
    </row>
    <row r="2687" spans="1:8" s="568" customFormat="1">
      <c r="A2687" s="567"/>
      <c r="B2687" s="567"/>
      <c r="C2687" s="567"/>
      <c r="D2687" s="567"/>
      <c r="E2687" s="567"/>
      <c r="F2687" s="567"/>
      <c r="G2687" s="567"/>
      <c r="H2687" s="567"/>
    </row>
    <row r="2688" spans="1:8" s="568" customFormat="1">
      <c r="A2688" s="567"/>
      <c r="B2688" s="567"/>
      <c r="C2688" s="567"/>
      <c r="D2688" s="567"/>
      <c r="E2688" s="567"/>
      <c r="F2688" s="567"/>
      <c r="G2688" s="567"/>
      <c r="H2688" s="567"/>
    </row>
    <row r="2689" spans="1:8" s="568" customFormat="1">
      <c r="A2689" s="567"/>
      <c r="B2689" s="567"/>
      <c r="C2689" s="567"/>
      <c r="D2689" s="567"/>
      <c r="E2689" s="567"/>
      <c r="F2689" s="567"/>
      <c r="G2689" s="567"/>
      <c r="H2689" s="567"/>
    </row>
    <row r="2690" spans="1:8" s="568" customFormat="1">
      <c r="A2690" s="567"/>
      <c r="B2690" s="567"/>
      <c r="C2690" s="567"/>
      <c r="D2690" s="567"/>
      <c r="E2690" s="567"/>
      <c r="F2690" s="567"/>
      <c r="G2690" s="567"/>
      <c r="H2690" s="567"/>
    </row>
    <row r="2691" spans="1:8" s="568" customFormat="1">
      <c r="A2691" s="567"/>
      <c r="B2691" s="567"/>
      <c r="C2691" s="567"/>
      <c r="D2691" s="567"/>
      <c r="E2691" s="567"/>
      <c r="F2691" s="567"/>
      <c r="G2691" s="567"/>
      <c r="H2691" s="567"/>
    </row>
    <row r="2692" spans="1:8" s="568" customFormat="1">
      <c r="A2692" s="567"/>
      <c r="B2692" s="567"/>
      <c r="C2692" s="567"/>
      <c r="D2692" s="567"/>
      <c r="E2692" s="567"/>
      <c r="F2692" s="567"/>
      <c r="G2692" s="567"/>
      <c r="H2692" s="567"/>
    </row>
    <row r="2693" spans="1:8" s="568" customFormat="1">
      <c r="A2693" s="567"/>
      <c r="B2693" s="567"/>
      <c r="C2693" s="567"/>
      <c r="D2693" s="567"/>
      <c r="E2693" s="567"/>
      <c r="F2693" s="567"/>
      <c r="G2693" s="567"/>
      <c r="H2693" s="567"/>
    </row>
    <row r="2694" spans="1:8" s="568" customFormat="1">
      <c r="A2694" s="567"/>
      <c r="B2694" s="567"/>
      <c r="C2694" s="567"/>
      <c r="D2694" s="567"/>
      <c r="E2694" s="567"/>
      <c r="F2694" s="567"/>
      <c r="G2694" s="567"/>
      <c r="H2694" s="567"/>
    </row>
    <row r="2695" spans="1:8" s="568" customFormat="1">
      <c r="A2695" s="567"/>
      <c r="B2695" s="567"/>
      <c r="C2695" s="567"/>
      <c r="D2695" s="567"/>
      <c r="E2695" s="567"/>
      <c r="F2695" s="567"/>
      <c r="G2695" s="567"/>
      <c r="H2695" s="567"/>
    </row>
    <row r="2696" spans="1:8" s="568" customFormat="1">
      <c r="A2696" s="567"/>
      <c r="B2696" s="567"/>
      <c r="C2696" s="567"/>
      <c r="D2696" s="567"/>
      <c r="E2696" s="567"/>
      <c r="F2696" s="567"/>
      <c r="G2696" s="567"/>
      <c r="H2696" s="567"/>
    </row>
    <row r="2697" spans="1:8" s="568" customFormat="1">
      <c r="A2697" s="567"/>
      <c r="B2697" s="567"/>
      <c r="C2697" s="567"/>
      <c r="D2697" s="567"/>
      <c r="E2697" s="567"/>
      <c r="F2697" s="567"/>
      <c r="G2697" s="567"/>
      <c r="H2697" s="567"/>
    </row>
    <row r="2698" spans="1:8" s="568" customFormat="1">
      <c r="A2698" s="567"/>
      <c r="B2698" s="567"/>
      <c r="C2698" s="567"/>
      <c r="D2698" s="567"/>
      <c r="E2698" s="567"/>
      <c r="F2698" s="567"/>
      <c r="G2698" s="567"/>
      <c r="H2698" s="567"/>
    </row>
    <row r="2699" spans="1:8" s="568" customFormat="1">
      <c r="A2699" s="567"/>
      <c r="B2699" s="567"/>
      <c r="C2699" s="567"/>
      <c r="D2699" s="567"/>
      <c r="E2699" s="567"/>
      <c r="F2699" s="567"/>
      <c r="G2699" s="567"/>
      <c r="H2699" s="567"/>
    </row>
    <row r="2700" spans="1:8" s="568" customFormat="1">
      <c r="A2700" s="567"/>
      <c r="B2700" s="567"/>
      <c r="C2700" s="567"/>
      <c r="D2700" s="567"/>
      <c r="E2700" s="567"/>
      <c r="F2700" s="567"/>
      <c r="G2700" s="567"/>
      <c r="H2700" s="567"/>
    </row>
    <row r="2701" spans="1:8" s="568" customFormat="1">
      <c r="A2701" s="567"/>
      <c r="B2701" s="567"/>
      <c r="C2701" s="567"/>
      <c r="D2701" s="567"/>
      <c r="E2701" s="567"/>
      <c r="F2701" s="567"/>
      <c r="G2701" s="567"/>
      <c r="H2701" s="567"/>
    </row>
    <row r="2702" spans="1:8" s="568" customFormat="1">
      <c r="A2702" s="567"/>
      <c r="B2702" s="567"/>
      <c r="C2702" s="567"/>
      <c r="D2702" s="567"/>
      <c r="E2702" s="567"/>
      <c r="F2702" s="567"/>
      <c r="G2702" s="567"/>
      <c r="H2702" s="567"/>
    </row>
    <row r="2703" spans="1:8" s="568" customFormat="1">
      <c r="A2703" s="567"/>
      <c r="B2703" s="567"/>
      <c r="C2703" s="567"/>
      <c r="D2703" s="567"/>
      <c r="E2703" s="567"/>
      <c r="F2703" s="567"/>
      <c r="G2703" s="567"/>
      <c r="H2703" s="567"/>
    </row>
    <row r="2704" spans="1:8" s="568" customFormat="1">
      <c r="A2704" s="567"/>
      <c r="B2704" s="567"/>
      <c r="C2704" s="567"/>
      <c r="D2704" s="567"/>
      <c r="E2704" s="567"/>
      <c r="F2704" s="567"/>
      <c r="G2704" s="567"/>
      <c r="H2704" s="567"/>
    </row>
    <row r="2705" spans="1:8" s="568" customFormat="1">
      <c r="A2705" s="567"/>
      <c r="B2705" s="567"/>
      <c r="C2705" s="567"/>
      <c r="D2705" s="567"/>
      <c r="E2705" s="567"/>
      <c r="F2705" s="567"/>
      <c r="G2705" s="567"/>
      <c r="H2705" s="567"/>
    </row>
    <row r="2706" spans="1:8" s="568" customFormat="1">
      <c r="A2706" s="567"/>
      <c r="B2706" s="567"/>
      <c r="C2706" s="567"/>
      <c r="D2706" s="567"/>
      <c r="E2706" s="567"/>
      <c r="F2706" s="567"/>
      <c r="G2706" s="567"/>
      <c r="H2706" s="567"/>
    </row>
    <row r="2707" spans="1:8" s="568" customFormat="1">
      <c r="A2707" s="567"/>
      <c r="B2707" s="567"/>
      <c r="C2707" s="567"/>
      <c r="D2707" s="567"/>
      <c r="E2707" s="567"/>
      <c r="F2707" s="567"/>
      <c r="G2707" s="567"/>
      <c r="H2707" s="567"/>
    </row>
    <row r="2708" spans="1:8" s="568" customFormat="1">
      <c r="A2708" s="567"/>
      <c r="B2708" s="567"/>
      <c r="C2708" s="567"/>
      <c r="D2708" s="567"/>
      <c r="E2708" s="567"/>
      <c r="F2708" s="567"/>
      <c r="G2708" s="567"/>
      <c r="H2708" s="567"/>
    </row>
    <row r="2709" spans="1:8" s="568" customFormat="1">
      <c r="A2709" s="567"/>
      <c r="B2709" s="567"/>
      <c r="C2709" s="567"/>
      <c r="D2709" s="567"/>
      <c r="E2709" s="567"/>
      <c r="F2709" s="567"/>
      <c r="G2709" s="567"/>
      <c r="H2709" s="567"/>
    </row>
    <row r="2710" spans="1:8" s="568" customFormat="1">
      <c r="A2710" s="567"/>
      <c r="B2710" s="567"/>
      <c r="C2710" s="567"/>
      <c r="D2710" s="567"/>
      <c r="E2710" s="567"/>
      <c r="F2710" s="567"/>
      <c r="G2710" s="567"/>
      <c r="H2710" s="567"/>
    </row>
    <row r="2711" spans="1:8" s="568" customFormat="1">
      <c r="A2711" s="567"/>
      <c r="B2711" s="567"/>
      <c r="C2711" s="567"/>
      <c r="D2711" s="567"/>
      <c r="E2711" s="567"/>
      <c r="F2711" s="567"/>
      <c r="G2711" s="567"/>
      <c r="H2711" s="567"/>
    </row>
    <row r="2712" spans="1:8" s="568" customFormat="1">
      <c r="A2712" s="567"/>
      <c r="B2712" s="567"/>
      <c r="C2712" s="567"/>
      <c r="D2712" s="567"/>
      <c r="E2712" s="567"/>
      <c r="F2712" s="567"/>
      <c r="G2712" s="567"/>
      <c r="H2712" s="567"/>
    </row>
    <row r="2713" spans="1:8" s="568" customFormat="1">
      <c r="A2713" s="567"/>
      <c r="B2713" s="567"/>
      <c r="C2713" s="567"/>
      <c r="D2713" s="567"/>
      <c r="E2713" s="567"/>
      <c r="F2713" s="567"/>
      <c r="G2713" s="567"/>
      <c r="H2713" s="567"/>
    </row>
    <row r="2714" spans="1:8" s="568" customFormat="1">
      <c r="A2714" s="567"/>
      <c r="B2714" s="567"/>
      <c r="C2714" s="567"/>
      <c r="D2714" s="567"/>
      <c r="E2714" s="567"/>
      <c r="F2714" s="567"/>
      <c r="G2714" s="567"/>
      <c r="H2714" s="567"/>
    </row>
    <row r="2715" spans="1:8" s="568" customFormat="1">
      <c r="A2715" s="567"/>
      <c r="B2715" s="567"/>
      <c r="C2715" s="567"/>
      <c r="D2715" s="567"/>
      <c r="E2715" s="567"/>
      <c r="F2715" s="567"/>
      <c r="G2715" s="567"/>
      <c r="H2715" s="567"/>
    </row>
    <row r="2716" spans="1:8" s="568" customFormat="1">
      <c r="A2716" s="567"/>
      <c r="B2716" s="567"/>
      <c r="C2716" s="567"/>
      <c r="D2716" s="567"/>
      <c r="E2716" s="567"/>
      <c r="F2716" s="567"/>
      <c r="G2716" s="567"/>
      <c r="H2716" s="567"/>
    </row>
    <row r="2717" spans="1:8" s="568" customFormat="1">
      <c r="A2717" s="567"/>
      <c r="B2717" s="567"/>
      <c r="C2717" s="567"/>
      <c r="D2717" s="567"/>
      <c r="E2717" s="567"/>
      <c r="F2717" s="567"/>
      <c r="G2717" s="567"/>
      <c r="H2717" s="567"/>
    </row>
    <row r="2718" spans="1:8" s="568" customFormat="1">
      <c r="A2718" s="567"/>
      <c r="B2718" s="567"/>
      <c r="C2718" s="567"/>
      <c r="D2718" s="567"/>
      <c r="E2718" s="567"/>
      <c r="F2718" s="567"/>
      <c r="G2718" s="567"/>
      <c r="H2718" s="567"/>
    </row>
    <row r="2719" spans="1:8" s="568" customFormat="1">
      <c r="A2719" s="567"/>
      <c r="B2719" s="567"/>
      <c r="C2719" s="567"/>
      <c r="D2719" s="567"/>
      <c r="E2719" s="567"/>
      <c r="F2719" s="567"/>
      <c r="G2719" s="567"/>
      <c r="H2719" s="567"/>
    </row>
    <row r="2720" spans="1:8" s="568" customFormat="1">
      <c r="A2720" s="567"/>
      <c r="B2720" s="567"/>
      <c r="C2720" s="567"/>
      <c r="D2720" s="567"/>
      <c r="E2720" s="567"/>
      <c r="F2720" s="567"/>
      <c r="G2720" s="567"/>
      <c r="H2720" s="567"/>
    </row>
    <row r="2721" spans="1:8" s="568" customFormat="1">
      <c r="A2721" s="567"/>
      <c r="B2721" s="567"/>
      <c r="C2721" s="567"/>
      <c r="D2721" s="567"/>
      <c r="E2721" s="567"/>
      <c r="F2721" s="567"/>
      <c r="G2721" s="567"/>
      <c r="H2721" s="567"/>
    </row>
    <row r="2722" spans="1:8" s="568" customFormat="1">
      <c r="A2722" s="567"/>
      <c r="B2722" s="567"/>
      <c r="C2722" s="567"/>
      <c r="D2722" s="567"/>
      <c r="E2722" s="567"/>
      <c r="F2722" s="567"/>
      <c r="G2722" s="567"/>
      <c r="H2722" s="567"/>
    </row>
    <row r="2723" spans="1:8" s="568" customFormat="1">
      <c r="A2723" s="567"/>
      <c r="B2723" s="567"/>
      <c r="C2723" s="567"/>
      <c r="D2723" s="567"/>
      <c r="E2723" s="567"/>
      <c r="F2723" s="567"/>
      <c r="G2723" s="567"/>
      <c r="H2723" s="567"/>
    </row>
    <row r="2724" spans="1:8" s="568" customFormat="1">
      <c r="A2724" s="567"/>
      <c r="B2724" s="567"/>
      <c r="C2724" s="567"/>
      <c r="D2724" s="567"/>
      <c r="E2724" s="567"/>
      <c r="F2724" s="567"/>
      <c r="G2724" s="567"/>
      <c r="H2724" s="567"/>
    </row>
    <row r="2725" spans="1:8" s="568" customFormat="1">
      <c r="A2725" s="567"/>
      <c r="B2725" s="567"/>
      <c r="C2725" s="567"/>
      <c r="D2725" s="567"/>
      <c r="E2725" s="567"/>
      <c r="F2725" s="567"/>
      <c r="G2725" s="567"/>
      <c r="H2725" s="567"/>
    </row>
    <row r="2726" spans="1:8" s="568" customFormat="1">
      <c r="A2726" s="567"/>
      <c r="B2726" s="567"/>
      <c r="C2726" s="567"/>
      <c r="D2726" s="567"/>
      <c r="E2726" s="567"/>
      <c r="F2726" s="567"/>
      <c r="G2726" s="567"/>
      <c r="H2726" s="567"/>
    </row>
    <row r="2727" spans="1:8" s="568" customFormat="1">
      <c r="A2727" s="567"/>
      <c r="B2727" s="567"/>
      <c r="C2727" s="567"/>
      <c r="D2727" s="567"/>
      <c r="E2727" s="567"/>
      <c r="F2727" s="567"/>
      <c r="G2727" s="567"/>
      <c r="H2727" s="567"/>
    </row>
    <row r="2728" spans="1:8" s="568" customFormat="1">
      <c r="A2728" s="567"/>
      <c r="B2728" s="567"/>
      <c r="C2728" s="567"/>
      <c r="D2728" s="567"/>
      <c r="E2728" s="567"/>
      <c r="F2728" s="567"/>
      <c r="G2728" s="567"/>
      <c r="H2728" s="567"/>
    </row>
    <row r="2729" spans="1:8" s="568" customFormat="1">
      <c r="A2729" s="567"/>
      <c r="B2729" s="567"/>
      <c r="C2729" s="567"/>
      <c r="D2729" s="567"/>
      <c r="E2729" s="567"/>
      <c r="F2729" s="567"/>
      <c r="G2729" s="567"/>
      <c r="H2729" s="567"/>
    </row>
    <row r="2730" spans="1:8" s="568" customFormat="1">
      <c r="A2730" s="567"/>
      <c r="B2730" s="567"/>
      <c r="C2730" s="567"/>
      <c r="D2730" s="567"/>
      <c r="E2730" s="567"/>
      <c r="F2730" s="567"/>
      <c r="G2730" s="567"/>
      <c r="H2730" s="567"/>
    </row>
    <row r="2731" spans="1:8" s="568" customFormat="1">
      <c r="A2731" s="567"/>
      <c r="B2731" s="567"/>
      <c r="C2731" s="567"/>
      <c r="D2731" s="567"/>
      <c r="E2731" s="567"/>
      <c r="F2731" s="567"/>
      <c r="G2731" s="567"/>
      <c r="H2731" s="567"/>
    </row>
    <row r="2732" spans="1:8" s="568" customFormat="1">
      <c r="A2732" s="567"/>
      <c r="B2732" s="567"/>
      <c r="C2732" s="567"/>
      <c r="D2732" s="567"/>
      <c r="E2732" s="567"/>
      <c r="F2732" s="567"/>
      <c r="G2732" s="567"/>
      <c r="H2732" s="567"/>
    </row>
    <row r="2733" spans="1:8" s="568" customFormat="1">
      <c r="A2733" s="567"/>
      <c r="B2733" s="567"/>
      <c r="C2733" s="567"/>
      <c r="D2733" s="567"/>
      <c r="E2733" s="567"/>
      <c r="F2733" s="567"/>
      <c r="G2733" s="567"/>
      <c r="H2733" s="567"/>
    </row>
    <row r="2734" spans="1:8" s="568" customFormat="1">
      <c r="A2734" s="567"/>
      <c r="B2734" s="567"/>
      <c r="C2734" s="567"/>
      <c r="D2734" s="567"/>
      <c r="E2734" s="567"/>
      <c r="F2734" s="567"/>
      <c r="G2734" s="567"/>
      <c r="H2734" s="567"/>
    </row>
    <row r="2735" spans="1:8" s="568" customFormat="1">
      <c r="A2735" s="567"/>
      <c r="B2735" s="567"/>
      <c r="C2735" s="567"/>
      <c r="D2735" s="567"/>
      <c r="E2735" s="567"/>
      <c r="F2735" s="567"/>
      <c r="G2735" s="567"/>
      <c r="H2735" s="567"/>
    </row>
    <row r="2736" spans="1:8" s="568" customFormat="1">
      <c r="A2736" s="567"/>
      <c r="B2736" s="567"/>
      <c r="C2736" s="567"/>
      <c r="D2736" s="567"/>
      <c r="E2736" s="567"/>
      <c r="F2736" s="567"/>
      <c r="G2736" s="567"/>
      <c r="H2736" s="567"/>
    </row>
    <row r="2737" spans="1:8" s="568" customFormat="1">
      <c r="A2737" s="567"/>
      <c r="B2737" s="567"/>
      <c r="C2737" s="567"/>
      <c r="D2737" s="567"/>
      <c r="E2737" s="567"/>
      <c r="F2737" s="567"/>
      <c r="G2737" s="567"/>
      <c r="H2737" s="567"/>
    </row>
    <row r="2738" spans="1:8" s="568" customFormat="1">
      <c r="A2738" s="567"/>
      <c r="B2738" s="567"/>
      <c r="C2738" s="567"/>
      <c r="D2738" s="567"/>
      <c r="E2738" s="567"/>
      <c r="F2738" s="567"/>
      <c r="G2738" s="567"/>
      <c r="H2738" s="567"/>
    </row>
    <row r="2739" spans="1:8" s="568" customFormat="1">
      <c r="A2739" s="567"/>
      <c r="B2739" s="567"/>
      <c r="C2739" s="567"/>
      <c r="D2739" s="567"/>
      <c r="E2739" s="567"/>
      <c r="F2739" s="567"/>
      <c r="G2739" s="567"/>
      <c r="H2739" s="567"/>
    </row>
    <row r="2740" spans="1:8" s="568" customFormat="1">
      <c r="A2740" s="567"/>
      <c r="B2740" s="567"/>
      <c r="C2740" s="567"/>
      <c r="D2740" s="567"/>
      <c r="E2740" s="567"/>
      <c r="F2740" s="567"/>
      <c r="G2740" s="567"/>
      <c r="H2740" s="567"/>
    </row>
    <row r="2741" spans="1:8" s="568" customFormat="1">
      <c r="A2741" s="567"/>
      <c r="B2741" s="567"/>
      <c r="C2741" s="567"/>
      <c r="D2741" s="567"/>
      <c r="E2741" s="567"/>
      <c r="F2741" s="567"/>
      <c r="G2741" s="567"/>
      <c r="H2741" s="567"/>
    </row>
    <row r="2742" spans="1:8" s="568" customFormat="1">
      <c r="A2742" s="567"/>
      <c r="B2742" s="567"/>
      <c r="C2742" s="567"/>
      <c r="D2742" s="567"/>
      <c r="E2742" s="567"/>
      <c r="F2742" s="567"/>
      <c r="G2742" s="567"/>
      <c r="H2742" s="567"/>
    </row>
    <row r="2743" spans="1:8" s="568" customFormat="1">
      <c r="A2743" s="567"/>
      <c r="B2743" s="567"/>
      <c r="C2743" s="567"/>
      <c r="D2743" s="567"/>
      <c r="E2743" s="567"/>
      <c r="F2743" s="567"/>
      <c r="G2743" s="567"/>
      <c r="H2743" s="567"/>
    </row>
    <row r="2744" spans="1:8" s="568" customFormat="1">
      <c r="A2744" s="567"/>
      <c r="B2744" s="567"/>
      <c r="C2744" s="567"/>
      <c r="D2744" s="567"/>
      <c r="E2744" s="567"/>
      <c r="F2744" s="567"/>
      <c r="G2744" s="567"/>
      <c r="H2744" s="567"/>
    </row>
    <row r="2745" spans="1:8" s="568" customFormat="1">
      <c r="A2745" s="567"/>
      <c r="B2745" s="567"/>
      <c r="C2745" s="567"/>
      <c r="D2745" s="567"/>
      <c r="E2745" s="567"/>
      <c r="F2745" s="567"/>
      <c r="G2745" s="567"/>
      <c r="H2745" s="567"/>
    </row>
    <row r="2746" spans="1:8" s="568" customFormat="1">
      <c r="A2746" s="567"/>
      <c r="B2746" s="567"/>
      <c r="C2746" s="567"/>
      <c r="D2746" s="567"/>
      <c r="E2746" s="567"/>
      <c r="F2746" s="567"/>
      <c r="G2746" s="567"/>
      <c r="H2746" s="567"/>
    </row>
    <row r="2747" spans="1:8" s="568" customFormat="1">
      <c r="A2747" s="567"/>
      <c r="B2747" s="567"/>
      <c r="C2747" s="567"/>
      <c r="D2747" s="567"/>
      <c r="E2747" s="567"/>
      <c r="F2747" s="567"/>
      <c r="G2747" s="567"/>
      <c r="H2747" s="567"/>
    </row>
    <row r="2748" spans="1:8" s="568" customFormat="1">
      <c r="A2748" s="567"/>
      <c r="B2748" s="567"/>
      <c r="C2748" s="567"/>
      <c r="D2748" s="567"/>
      <c r="E2748" s="567"/>
      <c r="F2748" s="567"/>
      <c r="G2748" s="567"/>
      <c r="H2748" s="567"/>
    </row>
    <row r="2749" spans="1:8" s="568" customFormat="1">
      <c r="A2749" s="567"/>
      <c r="B2749" s="567"/>
      <c r="C2749" s="567"/>
      <c r="D2749" s="567"/>
      <c r="E2749" s="567"/>
      <c r="F2749" s="567"/>
      <c r="G2749" s="567"/>
      <c r="H2749" s="567"/>
    </row>
    <row r="2750" spans="1:8" s="568" customFormat="1">
      <c r="A2750" s="567"/>
      <c r="B2750" s="567"/>
      <c r="C2750" s="567"/>
      <c r="D2750" s="567"/>
      <c r="E2750" s="567"/>
      <c r="F2750" s="567"/>
      <c r="G2750" s="567"/>
      <c r="H2750" s="567"/>
    </row>
    <row r="2751" spans="1:8" s="568" customFormat="1">
      <c r="A2751" s="567"/>
      <c r="B2751" s="567"/>
      <c r="C2751" s="567"/>
      <c r="D2751" s="567"/>
      <c r="E2751" s="567"/>
      <c r="F2751" s="567"/>
      <c r="G2751" s="567"/>
      <c r="H2751" s="567"/>
    </row>
    <row r="2752" spans="1:8" s="568" customFormat="1">
      <c r="A2752" s="567"/>
      <c r="B2752" s="567"/>
      <c r="C2752" s="567"/>
      <c r="D2752" s="567"/>
      <c r="E2752" s="567"/>
      <c r="F2752" s="567"/>
      <c r="G2752" s="567"/>
      <c r="H2752" s="567"/>
    </row>
    <row r="2753" spans="1:8" s="568" customFormat="1">
      <c r="A2753" s="567"/>
      <c r="B2753" s="567"/>
      <c r="C2753" s="567"/>
      <c r="D2753" s="567"/>
      <c r="E2753" s="567"/>
      <c r="F2753" s="567"/>
      <c r="G2753" s="567"/>
      <c r="H2753" s="567"/>
    </row>
    <row r="2754" spans="1:8" s="568" customFormat="1">
      <c r="A2754" s="567"/>
      <c r="B2754" s="567"/>
      <c r="C2754" s="567"/>
      <c r="D2754" s="567"/>
      <c r="E2754" s="567"/>
      <c r="F2754" s="567"/>
      <c r="G2754" s="567"/>
      <c r="H2754" s="567"/>
    </row>
    <row r="2755" spans="1:8" s="568" customFormat="1">
      <c r="A2755" s="567"/>
      <c r="B2755" s="567"/>
      <c r="C2755" s="567"/>
      <c r="D2755" s="567"/>
      <c r="E2755" s="567"/>
      <c r="F2755" s="567"/>
      <c r="G2755" s="567"/>
      <c r="H2755" s="567"/>
    </row>
    <row r="2756" spans="1:8" s="568" customFormat="1">
      <c r="A2756" s="567"/>
      <c r="B2756" s="567"/>
      <c r="C2756" s="567"/>
      <c r="D2756" s="567"/>
      <c r="E2756" s="567"/>
      <c r="F2756" s="567"/>
      <c r="G2756" s="567"/>
      <c r="H2756" s="567"/>
    </row>
    <row r="2757" spans="1:8" s="568" customFormat="1">
      <c r="A2757" s="567"/>
      <c r="B2757" s="567"/>
      <c r="C2757" s="567"/>
      <c r="D2757" s="567"/>
      <c r="E2757" s="567"/>
      <c r="F2757" s="567"/>
      <c r="G2757" s="567"/>
      <c r="H2757" s="567"/>
    </row>
    <row r="2758" spans="1:8" s="568" customFormat="1">
      <c r="A2758" s="567"/>
      <c r="B2758" s="567"/>
      <c r="C2758" s="567"/>
      <c r="D2758" s="567"/>
      <c r="E2758" s="567"/>
      <c r="F2758" s="567"/>
      <c r="G2758" s="567"/>
      <c r="H2758" s="567"/>
    </row>
    <row r="2759" spans="1:8" s="568" customFormat="1">
      <c r="A2759" s="567"/>
      <c r="B2759" s="567"/>
      <c r="C2759" s="567"/>
      <c r="D2759" s="567"/>
      <c r="E2759" s="567"/>
      <c r="F2759" s="567"/>
      <c r="G2759" s="567"/>
      <c r="H2759" s="567"/>
    </row>
    <row r="2760" spans="1:8" s="568" customFormat="1">
      <c r="A2760" s="567"/>
      <c r="B2760" s="567"/>
      <c r="C2760" s="567"/>
      <c r="D2760" s="567"/>
      <c r="E2760" s="567"/>
      <c r="F2760" s="567"/>
      <c r="G2760" s="567"/>
      <c r="H2760" s="567"/>
    </row>
    <row r="2761" spans="1:8" s="568" customFormat="1">
      <c r="A2761" s="567"/>
      <c r="B2761" s="567"/>
      <c r="C2761" s="567"/>
      <c r="D2761" s="567"/>
      <c r="E2761" s="567"/>
      <c r="F2761" s="567"/>
      <c r="G2761" s="567"/>
      <c r="H2761" s="567"/>
    </row>
    <row r="2762" spans="1:8" s="568" customFormat="1">
      <c r="A2762" s="567"/>
      <c r="B2762" s="567"/>
      <c r="C2762" s="567"/>
      <c r="D2762" s="567"/>
      <c r="E2762" s="567"/>
      <c r="F2762" s="567"/>
      <c r="G2762" s="567"/>
      <c r="H2762" s="567"/>
    </row>
    <row r="2763" spans="1:8" s="568" customFormat="1">
      <c r="A2763" s="567"/>
      <c r="B2763" s="567"/>
      <c r="C2763" s="567"/>
      <c r="D2763" s="567"/>
      <c r="E2763" s="567"/>
      <c r="F2763" s="567"/>
      <c r="G2763" s="567"/>
      <c r="H2763" s="567"/>
    </row>
    <row r="2764" spans="1:8" s="568" customFormat="1">
      <c r="A2764" s="567"/>
      <c r="B2764" s="567"/>
      <c r="C2764" s="567"/>
      <c r="D2764" s="567"/>
      <c r="E2764" s="567"/>
      <c r="F2764" s="567"/>
      <c r="G2764" s="567"/>
      <c r="H2764" s="567"/>
    </row>
    <row r="2765" spans="1:8" s="568" customFormat="1">
      <c r="A2765" s="567"/>
      <c r="B2765" s="567"/>
      <c r="C2765" s="567"/>
      <c r="D2765" s="567"/>
      <c r="E2765" s="567"/>
      <c r="F2765" s="567"/>
      <c r="G2765" s="567"/>
      <c r="H2765" s="567"/>
    </row>
    <row r="2766" spans="1:8" s="568" customFormat="1">
      <c r="A2766" s="567"/>
      <c r="B2766" s="567"/>
      <c r="C2766" s="567"/>
      <c r="D2766" s="567"/>
      <c r="E2766" s="567"/>
      <c r="F2766" s="567"/>
      <c r="G2766" s="567"/>
      <c r="H2766" s="567"/>
    </row>
    <row r="2767" spans="1:8" s="568" customFormat="1">
      <c r="A2767" s="567"/>
      <c r="B2767" s="567"/>
      <c r="C2767" s="567"/>
      <c r="D2767" s="567"/>
      <c r="E2767" s="567"/>
      <c r="F2767" s="567"/>
      <c r="G2767" s="567"/>
      <c r="H2767" s="567"/>
    </row>
    <row r="2768" spans="1:8" s="568" customFormat="1">
      <c r="A2768" s="567"/>
      <c r="B2768" s="567"/>
      <c r="C2768" s="567"/>
      <c r="D2768" s="567"/>
      <c r="E2768" s="567"/>
      <c r="F2768" s="567"/>
      <c r="G2768" s="567"/>
      <c r="H2768" s="567"/>
    </row>
    <row r="2769" spans="1:8" s="568" customFormat="1">
      <c r="A2769" s="567"/>
      <c r="B2769" s="567"/>
      <c r="C2769" s="567"/>
      <c r="D2769" s="567"/>
      <c r="E2769" s="567"/>
      <c r="F2769" s="567"/>
      <c r="G2769" s="567"/>
      <c r="H2769" s="567"/>
    </row>
    <row r="2770" spans="1:8" s="568" customFormat="1">
      <c r="A2770" s="567"/>
      <c r="B2770" s="567"/>
      <c r="C2770" s="567"/>
      <c r="D2770" s="567"/>
      <c r="E2770" s="567"/>
      <c r="F2770" s="567"/>
      <c r="G2770" s="567"/>
      <c r="H2770" s="567"/>
    </row>
    <row r="2771" spans="1:8" s="568" customFormat="1">
      <c r="A2771" s="567"/>
      <c r="B2771" s="567"/>
      <c r="C2771" s="567"/>
      <c r="D2771" s="567"/>
      <c r="E2771" s="567"/>
      <c r="F2771" s="567"/>
      <c r="G2771" s="567"/>
      <c r="H2771" s="567"/>
    </row>
    <row r="2772" spans="1:8" s="568" customFormat="1">
      <c r="A2772" s="567"/>
      <c r="B2772" s="567"/>
      <c r="C2772" s="567"/>
      <c r="D2772" s="567"/>
      <c r="E2772" s="567"/>
      <c r="F2772" s="567"/>
      <c r="G2772" s="567"/>
      <c r="H2772" s="567"/>
    </row>
    <row r="2773" spans="1:8" s="568" customFormat="1">
      <c r="A2773" s="567"/>
      <c r="B2773" s="567"/>
      <c r="C2773" s="567"/>
      <c r="D2773" s="567"/>
      <c r="E2773" s="567"/>
      <c r="F2773" s="567"/>
      <c r="G2773" s="567"/>
      <c r="H2773" s="567"/>
    </row>
    <row r="2774" spans="1:8" s="568" customFormat="1">
      <c r="A2774" s="567"/>
      <c r="B2774" s="567"/>
      <c r="C2774" s="567"/>
      <c r="D2774" s="567"/>
      <c r="E2774" s="567"/>
      <c r="F2774" s="567"/>
      <c r="G2774" s="567"/>
      <c r="H2774" s="567"/>
    </row>
    <row r="2775" spans="1:8" s="568" customFormat="1">
      <c r="A2775" s="567"/>
      <c r="B2775" s="567"/>
      <c r="C2775" s="567"/>
      <c r="D2775" s="567"/>
      <c r="E2775" s="567"/>
      <c r="F2775" s="567"/>
      <c r="G2775" s="567"/>
      <c r="H2775" s="567"/>
    </row>
    <row r="2776" spans="1:8" s="568" customFormat="1">
      <c r="A2776" s="567"/>
      <c r="B2776" s="567"/>
      <c r="C2776" s="567"/>
      <c r="D2776" s="567"/>
      <c r="E2776" s="567"/>
      <c r="F2776" s="567"/>
      <c r="G2776" s="567"/>
      <c r="H2776" s="567"/>
    </row>
    <row r="2777" spans="1:8" s="568" customFormat="1">
      <c r="A2777" s="567"/>
      <c r="B2777" s="567"/>
      <c r="C2777" s="567"/>
      <c r="D2777" s="567"/>
      <c r="E2777" s="567"/>
      <c r="F2777" s="567"/>
      <c r="G2777" s="567"/>
      <c r="H2777" s="567"/>
    </row>
    <row r="2778" spans="1:8" s="568" customFormat="1">
      <c r="A2778" s="567"/>
      <c r="B2778" s="567"/>
      <c r="C2778" s="567"/>
      <c r="D2778" s="567"/>
      <c r="E2778" s="567"/>
      <c r="F2778" s="567"/>
      <c r="G2778" s="567"/>
      <c r="H2778" s="567"/>
    </row>
    <row r="2779" spans="1:8" s="568" customFormat="1">
      <c r="A2779" s="567"/>
      <c r="B2779" s="567"/>
      <c r="C2779" s="567"/>
      <c r="D2779" s="567"/>
      <c r="E2779" s="567"/>
      <c r="F2779" s="567"/>
      <c r="G2779" s="567"/>
      <c r="H2779" s="567"/>
    </row>
    <row r="2780" spans="1:8" s="568" customFormat="1">
      <c r="A2780" s="567"/>
      <c r="B2780" s="567"/>
      <c r="C2780" s="567"/>
      <c r="D2780" s="567"/>
      <c r="E2780" s="567"/>
      <c r="F2780" s="567"/>
      <c r="G2780" s="567"/>
      <c r="H2780" s="567"/>
    </row>
    <row r="2781" spans="1:8" s="568" customFormat="1">
      <c r="A2781" s="567"/>
      <c r="B2781" s="567"/>
      <c r="C2781" s="567"/>
      <c r="D2781" s="567"/>
      <c r="E2781" s="567"/>
      <c r="F2781" s="567"/>
      <c r="G2781" s="567"/>
      <c r="H2781" s="567"/>
    </row>
    <row r="2782" spans="1:8" s="568" customFormat="1">
      <c r="A2782" s="567"/>
      <c r="B2782" s="567"/>
      <c r="C2782" s="567"/>
      <c r="D2782" s="567"/>
      <c r="E2782" s="567"/>
      <c r="F2782" s="567"/>
      <c r="G2782" s="567"/>
      <c r="H2782" s="567"/>
    </row>
    <row r="2783" spans="1:8" s="568" customFormat="1">
      <c r="A2783" s="567"/>
      <c r="B2783" s="567"/>
      <c r="C2783" s="567"/>
      <c r="D2783" s="567"/>
      <c r="E2783" s="567"/>
      <c r="F2783" s="567"/>
      <c r="G2783" s="567"/>
      <c r="H2783" s="567"/>
    </row>
    <row r="2784" spans="1:8" s="568" customFormat="1">
      <c r="A2784" s="567"/>
      <c r="B2784" s="567"/>
      <c r="C2784" s="567"/>
      <c r="D2784" s="567"/>
      <c r="E2784" s="567"/>
      <c r="F2784" s="567"/>
      <c r="G2784" s="567"/>
      <c r="H2784" s="567"/>
    </row>
    <row r="2785" spans="1:8" s="568" customFormat="1">
      <c r="A2785" s="567"/>
      <c r="B2785" s="567"/>
      <c r="C2785" s="567"/>
      <c r="D2785" s="567"/>
      <c r="E2785" s="567"/>
      <c r="F2785" s="567"/>
      <c r="G2785" s="567"/>
      <c r="H2785" s="567"/>
    </row>
    <row r="2786" spans="1:8" s="568" customFormat="1">
      <c r="A2786" s="567"/>
      <c r="B2786" s="567"/>
      <c r="C2786" s="567"/>
      <c r="D2786" s="567"/>
      <c r="E2786" s="567"/>
      <c r="F2786" s="567"/>
      <c r="G2786" s="567"/>
      <c r="H2786" s="567"/>
    </row>
    <row r="2787" spans="1:8" s="568" customFormat="1">
      <c r="A2787" s="567"/>
      <c r="B2787" s="567"/>
      <c r="C2787" s="567"/>
      <c r="D2787" s="567"/>
      <c r="E2787" s="567"/>
      <c r="F2787" s="567"/>
      <c r="G2787" s="567"/>
      <c r="H2787" s="567"/>
    </row>
    <row r="2788" spans="1:8" s="568" customFormat="1">
      <c r="A2788" s="567"/>
      <c r="B2788" s="567"/>
      <c r="C2788" s="567"/>
      <c r="D2788" s="567"/>
      <c r="E2788" s="567"/>
      <c r="F2788" s="567"/>
      <c r="G2788" s="567"/>
      <c r="H2788" s="567"/>
    </row>
    <row r="2789" spans="1:8" s="568" customFormat="1">
      <c r="A2789" s="567"/>
      <c r="B2789" s="567"/>
      <c r="C2789" s="567"/>
      <c r="D2789" s="567"/>
      <c r="E2789" s="567"/>
      <c r="F2789" s="567"/>
      <c r="G2789" s="567"/>
      <c r="H2789" s="567"/>
    </row>
    <row r="2790" spans="1:8" s="568" customFormat="1">
      <c r="A2790" s="567"/>
      <c r="B2790" s="567"/>
      <c r="C2790" s="567"/>
      <c r="D2790" s="567"/>
      <c r="E2790" s="567"/>
      <c r="F2790" s="567"/>
      <c r="G2790" s="567"/>
      <c r="H2790" s="567"/>
    </row>
    <row r="2791" spans="1:8" s="568" customFormat="1">
      <c r="A2791" s="567"/>
      <c r="B2791" s="567"/>
      <c r="C2791" s="567"/>
      <c r="D2791" s="567"/>
      <c r="E2791" s="567"/>
      <c r="F2791" s="567"/>
      <c r="G2791" s="567"/>
      <c r="H2791" s="567"/>
    </row>
    <row r="2792" spans="1:8" s="568" customFormat="1">
      <c r="A2792" s="567"/>
      <c r="B2792" s="567"/>
      <c r="C2792" s="567"/>
      <c r="D2792" s="567"/>
      <c r="E2792" s="567"/>
      <c r="F2792" s="567"/>
      <c r="G2792" s="567"/>
      <c r="H2792" s="567"/>
    </row>
    <row r="2793" spans="1:8" s="568" customFormat="1">
      <c r="A2793" s="567"/>
      <c r="B2793" s="567"/>
      <c r="C2793" s="567"/>
      <c r="D2793" s="567"/>
      <c r="E2793" s="567"/>
      <c r="F2793" s="567"/>
      <c r="G2793" s="567"/>
      <c r="H2793" s="567"/>
    </row>
    <row r="2794" spans="1:8" s="568" customFormat="1">
      <c r="A2794" s="567"/>
      <c r="B2794" s="567"/>
      <c r="C2794" s="567"/>
      <c r="D2794" s="567"/>
      <c r="E2794" s="567"/>
      <c r="F2794" s="567"/>
      <c r="G2794" s="567"/>
      <c r="H2794" s="567"/>
    </row>
    <row r="2795" spans="1:8" s="568" customFormat="1">
      <c r="A2795" s="567"/>
      <c r="B2795" s="567"/>
      <c r="C2795" s="567"/>
      <c r="D2795" s="567"/>
      <c r="E2795" s="567"/>
      <c r="F2795" s="567"/>
      <c r="G2795" s="567"/>
      <c r="H2795" s="567"/>
    </row>
    <row r="2796" spans="1:8" s="568" customFormat="1">
      <c r="A2796" s="567"/>
      <c r="B2796" s="567"/>
      <c r="C2796" s="567"/>
      <c r="D2796" s="567"/>
      <c r="E2796" s="567"/>
      <c r="F2796" s="567"/>
      <c r="G2796" s="567"/>
      <c r="H2796" s="567"/>
    </row>
    <row r="2797" spans="1:8" s="568" customFormat="1">
      <c r="A2797" s="567"/>
      <c r="B2797" s="567"/>
      <c r="C2797" s="567"/>
      <c r="D2797" s="567"/>
      <c r="E2797" s="567"/>
      <c r="F2797" s="567"/>
      <c r="G2797" s="567"/>
      <c r="H2797" s="567"/>
    </row>
    <row r="2798" spans="1:8" s="568" customFormat="1">
      <c r="A2798" s="567"/>
      <c r="B2798" s="567"/>
      <c r="C2798" s="567"/>
      <c r="D2798" s="567"/>
      <c r="E2798" s="567"/>
      <c r="F2798" s="567"/>
      <c r="G2798" s="567"/>
      <c r="H2798" s="567"/>
    </row>
    <row r="2799" spans="1:8" s="568" customFormat="1">
      <c r="A2799" s="567"/>
      <c r="B2799" s="567"/>
      <c r="C2799" s="567"/>
      <c r="D2799" s="567"/>
      <c r="E2799" s="567"/>
      <c r="F2799" s="567"/>
      <c r="G2799" s="567"/>
      <c r="H2799" s="567"/>
    </row>
    <row r="2800" spans="1:8" s="568" customFormat="1">
      <c r="A2800" s="567"/>
      <c r="B2800" s="567"/>
      <c r="C2800" s="567"/>
      <c r="D2800" s="567"/>
      <c r="E2800" s="567"/>
      <c r="F2800" s="567"/>
      <c r="G2800" s="567"/>
      <c r="H2800" s="567"/>
    </row>
    <row r="2801" spans="1:8" s="568" customFormat="1">
      <c r="A2801" s="567"/>
      <c r="B2801" s="567"/>
      <c r="C2801" s="567"/>
      <c r="D2801" s="567"/>
      <c r="E2801" s="567"/>
      <c r="F2801" s="567"/>
      <c r="G2801" s="567"/>
      <c r="H2801" s="567"/>
    </row>
    <row r="2802" spans="1:8" s="568" customFormat="1">
      <c r="A2802" s="567"/>
      <c r="B2802" s="567"/>
      <c r="C2802" s="567"/>
      <c r="D2802" s="567"/>
      <c r="E2802" s="567"/>
      <c r="F2802" s="567"/>
      <c r="G2802" s="567"/>
      <c r="H2802" s="567"/>
    </row>
    <row r="2803" spans="1:8" s="568" customFormat="1">
      <c r="A2803" s="567"/>
      <c r="B2803" s="567"/>
      <c r="C2803" s="567"/>
      <c r="D2803" s="567"/>
      <c r="E2803" s="567"/>
      <c r="F2803" s="567"/>
      <c r="G2803" s="567"/>
      <c r="H2803" s="567"/>
    </row>
    <row r="2804" spans="1:8" s="568" customFormat="1">
      <c r="A2804" s="567"/>
      <c r="B2804" s="567"/>
      <c r="C2804" s="567"/>
      <c r="D2804" s="567"/>
      <c r="E2804" s="567"/>
      <c r="F2804" s="567"/>
      <c r="G2804" s="567"/>
      <c r="H2804" s="567"/>
    </row>
    <row r="2805" spans="1:8" s="568" customFormat="1">
      <c r="A2805" s="567"/>
      <c r="B2805" s="567"/>
      <c r="C2805" s="567"/>
      <c r="D2805" s="567"/>
      <c r="E2805" s="567"/>
      <c r="F2805" s="567"/>
      <c r="G2805" s="567"/>
      <c r="H2805" s="567"/>
    </row>
    <row r="2806" spans="1:8" s="568" customFormat="1">
      <c r="A2806" s="567"/>
      <c r="B2806" s="567"/>
      <c r="C2806" s="567"/>
      <c r="D2806" s="567"/>
      <c r="E2806" s="567"/>
      <c r="F2806" s="567"/>
      <c r="G2806" s="567"/>
      <c r="H2806" s="567"/>
    </row>
    <row r="2807" spans="1:8" s="568" customFormat="1">
      <c r="A2807" s="567"/>
      <c r="B2807" s="567"/>
      <c r="C2807" s="567"/>
      <c r="D2807" s="567"/>
      <c r="E2807" s="567"/>
      <c r="F2807" s="567"/>
      <c r="G2807" s="567"/>
      <c r="H2807" s="567"/>
    </row>
    <row r="2808" spans="1:8" s="568" customFormat="1">
      <c r="A2808" s="567"/>
      <c r="B2808" s="567"/>
      <c r="C2808" s="567"/>
      <c r="D2808" s="567"/>
      <c r="E2808" s="567"/>
      <c r="F2808" s="567"/>
      <c r="G2808" s="567"/>
      <c r="H2808" s="567"/>
    </row>
    <row r="2809" spans="1:8" s="568" customFormat="1">
      <c r="A2809" s="567"/>
      <c r="B2809" s="567"/>
      <c r="C2809" s="567"/>
      <c r="D2809" s="567"/>
      <c r="E2809" s="567"/>
      <c r="F2809" s="567"/>
      <c r="G2809" s="567"/>
      <c r="H2809" s="567"/>
    </row>
    <row r="2810" spans="1:8" s="568" customFormat="1">
      <c r="A2810" s="567"/>
      <c r="B2810" s="567"/>
      <c r="C2810" s="567"/>
      <c r="D2810" s="567"/>
      <c r="E2810" s="567"/>
      <c r="F2810" s="567"/>
      <c r="G2810" s="567"/>
      <c r="H2810" s="567"/>
    </row>
    <row r="2811" spans="1:8" s="568" customFormat="1">
      <c r="A2811" s="567"/>
      <c r="B2811" s="567"/>
      <c r="C2811" s="567"/>
      <c r="D2811" s="567"/>
      <c r="E2811" s="567"/>
      <c r="F2811" s="567"/>
      <c r="G2811" s="567"/>
      <c r="H2811" s="567"/>
    </row>
    <row r="2812" spans="1:8" s="568" customFormat="1">
      <c r="A2812" s="567"/>
      <c r="B2812" s="567"/>
      <c r="C2812" s="567"/>
      <c r="D2812" s="567"/>
      <c r="E2812" s="567"/>
      <c r="F2812" s="567"/>
      <c r="G2812" s="567"/>
      <c r="H2812" s="567"/>
    </row>
    <row r="2813" spans="1:8" s="568" customFormat="1">
      <c r="A2813" s="567"/>
      <c r="B2813" s="567"/>
      <c r="C2813" s="567"/>
      <c r="D2813" s="567"/>
      <c r="E2813" s="567"/>
      <c r="F2813" s="567"/>
      <c r="G2813" s="567"/>
      <c r="H2813" s="567"/>
    </row>
    <row r="2814" spans="1:8" s="568" customFormat="1">
      <c r="A2814" s="567"/>
      <c r="B2814" s="567"/>
      <c r="C2814" s="567"/>
      <c r="D2814" s="567"/>
      <c r="E2814" s="567"/>
      <c r="F2814" s="567"/>
      <c r="G2814" s="567"/>
      <c r="H2814" s="567"/>
    </row>
    <row r="2815" spans="1:8" s="568" customFormat="1">
      <c r="A2815" s="567"/>
      <c r="B2815" s="567"/>
      <c r="C2815" s="567"/>
      <c r="D2815" s="567"/>
      <c r="E2815" s="567"/>
      <c r="F2815" s="567"/>
      <c r="G2815" s="567"/>
      <c r="H2815" s="567"/>
    </row>
    <row r="2816" spans="1:8" s="568" customFormat="1">
      <c r="A2816" s="567"/>
      <c r="B2816" s="567"/>
      <c r="C2816" s="567"/>
      <c r="D2816" s="567"/>
      <c r="E2816" s="567"/>
      <c r="F2816" s="567"/>
      <c r="G2816" s="567"/>
      <c r="H2816" s="567"/>
    </row>
    <row r="2817" spans="1:8" s="568" customFormat="1">
      <c r="A2817" s="567"/>
      <c r="B2817" s="567"/>
      <c r="C2817" s="567"/>
      <c r="D2817" s="567"/>
      <c r="E2817" s="567"/>
      <c r="F2817" s="567"/>
      <c r="G2817" s="567"/>
      <c r="H2817" s="567"/>
    </row>
    <row r="2818" spans="1:8" s="568" customFormat="1">
      <c r="A2818" s="567"/>
      <c r="B2818" s="567"/>
      <c r="C2818" s="567"/>
      <c r="D2818" s="567"/>
      <c r="E2818" s="567"/>
      <c r="F2818" s="567"/>
      <c r="G2818" s="567"/>
      <c r="H2818" s="567"/>
    </row>
    <row r="2819" spans="1:8" s="568" customFormat="1">
      <c r="A2819" s="567"/>
      <c r="B2819" s="567"/>
      <c r="C2819" s="567"/>
      <c r="D2819" s="567"/>
      <c r="E2819" s="567"/>
      <c r="F2819" s="567"/>
      <c r="G2819" s="567"/>
      <c r="H2819" s="567"/>
    </row>
    <row r="2820" spans="1:8" s="568" customFormat="1">
      <c r="A2820" s="567"/>
      <c r="B2820" s="567"/>
      <c r="C2820" s="567"/>
      <c r="D2820" s="567"/>
      <c r="E2820" s="567"/>
      <c r="F2820" s="567"/>
      <c r="G2820" s="567"/>
      <c r="H2820" s="567"/>
    </row>
    <row r="2821" spans="1:8" s="568" customFormat="1">
      <c r="A2821" s="567"/>
      <c r="B2821" s="567"/>
      <c r="C2821" s="567"/>
      <c r="D2821" s="567"/>
      <c r="E2821" s="567"/>
      <c r="F2821" s="567"/>
      <c r="G2821" s="567"/>
      <c r="H2821" s="567"/>
    </row>
    <row r="2822" spans="1:8" s="568" customFormat="1">
      <c r="A2822" s="567"/>
      <c r="B2822" s="567"/>
      <c r="C2822" s="567"/>
      <c r="D2822" s="567"/>
      <c r="E2822" s="567"/>
      <c r="F2822" s="567"/>
      <c r="G2822" s="567"/>
      <c r="H2822" s="567"/>
    </row>
    <row r="2823" spans="1:8" s="568" customFormat="1">
      <c r="A2823" s="567"/>
      <c r="B2823" s="567"/>
      <c r="C2823" s="567"/>
      <c r="D2823" s="567"/>
      <c r="E2823" s="567"/>
      <c r="F2823" s="567"/>
      <c r="G2823" s="567"/>
      <c r="H2823" s="567"/>
    </row>
    <row r="2824" spans="1:8" s="568" customFormat="1">
      <c r="A2824" s="567"/>
      <c r="B2824" s="567"/>
      <c r="C2824" s="567"/>
      <c r="D2824" s="567"/>
      <c r="E2824" s="567"/>
      <c r="F2824" s="567"/>
      <c r="G2824" s="567"/>
      <c r="H2824" s="567"/>
    </row>
    <row r="2825" spans="1:8" s="568" customFormat="1">
      <c r="A2825" s="567"/>
      <c r="B2825" s="567"/>
      <c r="C2825" s="567"/>
      <c r="D2825" s="567"/>
      <c r="E2825" s="567"/>
      <c r="F2825" s="567"/>
      <c r="G2825" s="567"/>
      <c r="H2825" s="567"/>
    </row>
    <row r="2826" spans="1:8" s="568" customFormat="1">
      <c r="A2826" s="567"/>
      <c r="B2826" s="567"/>
      <c r="C2826" s="567"/>
      <c r="D2826" s="567"/>
      <c r="E2826" s="567"/>
      <c r="F2826" s="567"/>
      <c r="G2826" s="567"/>
      <c r="H2826" s="567"/>
    </row>
    <row r="2827" spans="1:8" s="568" customFormat="1">
      <c r="A2827" s="567"/>
      <c r="B2827" s="567"/>
      <c r="C2827" s="567"/>
      <c r="D2827" s="567"/>
      <c r="E2827" s="567"/>
      <c r="F2827" s="567"/>
      <c r="G2827" s="567"/>
      <c r="H2827" s="567"/>
    </row>
    <row r="2828" spans="1:8" s="568" customFormat="1">
      <c r="A2828" s="567"/>
      <c r="B2828" s="567"/>
      <c r="C2828" s="567"/>
      <c r="D2828" s="567"/>
      <c r="E2828" s="567"/>
      <c r="F2828" s="567"/>
      <c r="G2828" s="567"/>
      <c r="H2828" s="567"/>
    </row>
    <row r="2829" spans="1:8" s="568" customFormat="1">
      <c r="A2829" s="567"/>
      <c r="B2829" s="567"/>
      <c r="C2829" s="567"/>
      <c r="D2829" s="567"/>
      <c r="E2829" s="567"/>
      <c r="F2829" s="567"/>
      <c r="G2829" s="567"/>
      <c r="H2829" s="567"/>
    </row>
    <row r="2830" spans="1:8" s="568" customFormat="1">
      <c r="A2830" s="567"/>
      <c r="B2830" s="567"/>
      <c r="C2830" s="567"/>
      <c r="D2830" s="567"/>
      <c r="E2830" s="567"/>
      <c r="F2830" s="567"/>
      <c r="G2830" s="567"/>
      <c r="H2830" s="567"/>
    </row>
    <row r="2831" spans="1:8" s="568" customFormat="1">
      <c r="A2831" s="567"/>
      <c r="B2831" s="567"/>
      <c r="C2831" s="567"/>
      <c r="D2831" s="567"/>
      <c r="E2831" s="567"/>
      <c r="F2831" s="567"/>
      <c r="G2831" s="567"/>
      <c r="H2831" s="567"/>
    </row>
    <row r="2832" spans="1:8" s="568" customFormat="1">
      <c r="A2832" s="567"/>
      <c r="B2832" s="567"/>
      <c r="C2832" s="567"/>
      <c r="D2832" s="567"/>
      <c r="E2832" s="567"/>
      <c r="F2832" s="567"/>
      <c r="G2832" s="567"/>
      <c r="H2832" s="567"/>
    </row>
    <row r="2833" spans="1:8" s="568" customFormat="1">
      <c r="A2833" s="567"/>
      <c r="B2833" s="567"/>
      <c r="C2833" s="567"/>
      <c r="D2833" s="567"/>
      <c r="E2833" s="567"/>
      <c r="F2833" s="567"/>
      <c r="G2833" s="567"/>
      <c r="H2833" s="567"/>
    </row>
    <row r="2834" spans="1:8" s="568" customFormat="1">
      <c r="A2834" s="567"/>
      <c r="B2834" s="567"/>
      <c r="C2834" s="567"/>
      <c r="D2834" s="567"/>
      <c r="E2834" s="567"/>
      <c r="F2834" s="567"/>
      <c r="G2834" s="567"/>
      <c r="H2834" s="567"/>
    </row>
    <row r="2835" spans="1:8" s="568" customFormat="1">
      <c r="A2835" s="567"/>
      <c r="B2835" s="567"/>
      <c r="C2835" s="567"/>
      <c r="D2835" s="567"/>
      <c r="E2835" s="567"/>
      <c r="F2835" s="567"/>
      <c r="G2835" s="567"/>
      <c r="H2835" s="567"/>
    </row>
    <row r="2836" spans="1:8" s="568" customFormat="1">
      <c r="A2836" s="567"/>
      <c r="B2836" s="567"/>
      <c r="C2836" s="567"/>
      <c r="D2836" s="567"/>
      <c r="E2836" s="567"/>
      <c r="F2836" s="567"/>
      <c r="G2836" s="567"/>
      <c r="H2836" s="567"/>
    </row>
    <row r="2837" spans="1:8" s="568" customFormat="1">
      <c r="A2837" s="567"/>
      <c r="B2837" s="567"/>
      <c r="C2837" s="567"/>
      <c r="D2837" s="567"/>
      <c r="E2837" s="567"/>
      <c r="F2837" s="567"/>
      <c r="G2837" s="567"/>
      <c r="H2837" s="567"/>
    </row>
    <row r="2838" spans="1:8" s="568" customFormat="1">
      <c r="A2838" s="567"/>
      <c r="B2838" s="567"/>
      <c r="C2838" s="567"/>
      <c r="D2838" s="567"/>
      <c r="E2838" s="567"/>
      <c r="F2838" s="567"/>
      <c r="G2838" s="567"/>
      <c r="H2838" s="567"/>
    </row>
    <row r="2839" spans="1:8" s="568" customFormat="1">
      <c r="A2839" s="567"/>
      <c r="B2839" s="567"/>
      <c r="C2839" s="567"/>
      <c r="D2839" s="567"/>
      <c r="E2839" s="567"/>
      <c r="F2839" s="567"/>
      <c r="G2839" s="567"/>
      <c r="H2839" s="567"/>
    </row>
    <row r="2840" spans="1:8" s="568" customFormat="1">
      <c r="A2840" s="567"/>
      <c r="B2840" s="567"/>
      <c r="C2840" s="567"/>
      <c r="D2840" s="567"/>
      <c r="E2840" s="567"/>
      <c r="F2840" s="567"/>
      <c r="G2840" s="567"/>
      <c r="H2840" s="567"/>
    </row>
    <row r="2841" spans="1:8" s="568" customFormat="1">
      <c r="A2841" s="567"/>
      <c r="B2841" s="567"/>
      <c r="C2841" s="567"/>
      <c r="D2841" s="567"/>
      <c r="E2841" s="567"/>
      <c r="F2841" s="567"/>
      <c r="G2841" s="567"/>
      <c r="H2841" s="567"/>
    </row>
    <row r="2842" spans="1:8" s="568" customFormat="1">
      <c r="A2842" s="567"/>
      <c r="B2842" s="567"/>
      <c r="C2842" s="567"/>
      <c r="D2842" s="567"/>
      <c r="E2842" s="567"/>
      <c r="F2842" s="567"/>
      <c r="G2842" s="567"/>
      <c r="H2842" s="567"/>
    </row>
    <row r="2843" spans="1:8" s="568" customFormat="1">
      <c r="A2843" s="567"/>
      <c r="B2843" s="567"/>
      <c r="C2843" s="567"/>
      <c r="D2843" s="567"/>
      <c r="E2843" s="567"/>
      <c r="F2843" s="567"/>
      <c r="G2843" s="567"/>
      <c r="H2843" s="567"/>
    </row>
    <row r="2844" spans="1:8" s="568" customFormat="1">
      <c r="A2844" s="567"/>
      <c r="B2844" s="567"/>
      <c r="C2844" s="567"/>
      <c r="D2844" s="567"/>
      <c r="E2844" s="567"/>
      <c r="F2844" s="567"/>
      <c r="G2844" s="567"/>
      <c r="H2844" s="567"/>
    </row>
    <row r="2845" spans="1:8" s="568" customFormat="1">
      <c r="A2845" s="567"/>
      <c r="B2845" s="567"/>
      <c r="C2845" s="567"/>
      <c r="D2845" s="567"/>
      <c r="E2845" s="567"/>
      <c r="F2845" s="567"/>
      <c r="G2845" s="567"/>
      <c r="H2845" s="567"/>
    </row>
    <row r="2846" spans="1:8" s="568" customFormat="1">
      <c r="A2846" s="567"/>
      <c r="B2846" s="567"/>
      <c r="C2846" s="567"/>
      <c r="D2846" s="567"/>
      <c r="E2846" s="567"/>
      <c r="F2846" s="567"/>
      <c r="G2846" s="567"/>
      <c r="H2846" s="567"/>
    </row>
    <row r="2847" spans="1:8" s="568" customFormat="1">
      <c r="A2847" s="567"/>
      <c r="B2847" s="567"/>
      <c r="C2847" s="567"/>
      <c r="D2847" s="567"/>
      <c r="E2847" s="567"/>
      <c r="F2847" s="567"/>
      <c r="G2847" s="567"/>
      <c r="H2847" s="567"/>
    </row>
    <row r="2848" spans="1:8" s="568" customFormat="1">
      <c r="A2848" s="567"/>
      <c r="B2848" s="567"/>
      <c r="C2848" s="567"/>
      <c r="D2848" s="567"/>
      <c r="E2848" s="567"/>
      <c r="F2848" s="567"/>
      <c r="G2848" s="567"/>
      <c r="H2848" s="567"/>
    </row>
    <row r="2849" spans="1:8" s="568" customFormat="1">
      <c r="A2849" s="567"/>
      <c r="B2849" s="567"/>
      <c r="C2849" s="567"/>
      <c r="D2849" s="567"/>
      <c r="E2849" s="567"/>
      <c r="F2849" s="567"/>
      <c r="G2849" s="567"/>
      <c r="H2849" s="567"/>
    </row>
    <row r="2850" spans="1:8" s="568" customFormat="1">
      <c r="A2850" s="567"/>
      <c r="B2850" s="567"/>
      <c r="C2850" s="567"/>
      <c r="D2850" s="567"/>
      <c r="E2850" s="567"/>
      <c r="F2850" s="567"/>
      <c r="G2850" s="567"/>
      <c r="H2850" s="567"/>
    </row>
    <row r="2851" spans="1:8" s="568" customFormat="1">
      <c r="A2851" s="567"/>
      <c r="B2851" s="567"/>
      <c r="C2851" s="567"/>
      <c r="D2851" s="567"/>
      <c r="E2851" s="567"/>
      <c r="F2851" s="567"/>
      <c r="G2851" s="567"/>
      <c r="H2851" s="567"/>
    </row>
    <row r="2852" spans="1:8" s="568" customFormat="1">
      <c r="A2852" s="567"/>
      <c r="B2852" s="567"/>
      <c r="C2852" s="567"/>
      <c r="D2852" s="567"/>
      <c r="E2852" s="567"/>
      <c r="F2852" s="567"/>
      <c r="G2852" s="567"/>
      <c r="H2852" s="567"/>
    </row>
    <row r="2853" spans="1:8" s="568" customFormat="1">
      <c r="A2853" s="567"/>
      <c r="B2853" s="567"/>
      <c r="C2853" s="567"/>
      <c r="D2853" s="567"/>
      <c r="E2853" s="567"/>
      <c r="F2853" s="567"/>
      <c r="G2853" s="567"/>
      <c r="H2853" s="567"/>
    </row>
    <row r="2854" spans="1:8" s="568" customFormat="1">
      <c r="A2854" s="567"/>
      <c r="B2854" s="567"/>
      <c r="C2854" s="567"/>
      <c r="D2854" s="567"/>
      <c r="E2854" s="567"/>
      <c r="F2854" s="567"/>
      <c r="G2854" s="567"/>
      <c r="H2854" s="567"/>
    </row>
    <row r="2855" spans="1:8" s="568" customFormat="1">
      <c r="A2855" s="567"/>
      <c r="B2855" s="567"/>
      <c r="C2855" s="567"/>
      <c r="D2855" s="567"/>
      <c r="E2855" s="567"/>
      <c r="F2855" s="567"/>
      <c r="G2855" s="567"/>
      <c r="H2855" s="567"/>
    </row>
    <row r="2856" spans="1:8" s="568" customFormat="1">
      <c r="A2856" s="567"/>
      <c r="B2856" s="567"/>
      <c r="C2856" s="567"/>
      <c r="D2856" s="567"/>
      <c r="E2856" s="567"/>
      <c r="F2856" s="567"/>
      <c r="G2856" s="567"/>
      <c r="H2856" s="567"/>
    </row>
    <row r="2857" spans="1:8" s="568" customFormat="1">
      <c r="A2857" s="567"/>
      <c r="B2857" s="567"/>
      <c r="C2857" s="567"/>
      <c r="D2857" s="567"/>
      <c r="E2857" s="567"/>
      <c r="F2857" s="567"/>
      <c r="G2857" s="567"/>
      <c r="H2857" s="567"/>
    </row>
    <row r="2858" spans="1:8" s="568" customFormat="1">
      <c r="A2858" s="567"/>
      <c r="B2858" s="567"/>
      <c r="C2858" s="567"/>
      <c r="D2858" s="567"/>
      <c r="E2858" s="567"/>
      <c r="F2858" s="567"/>
      <c r="G2858" s="567"/>
      <c r="H2858" s="567"/>
    </row>
    <row r="2859" spans="1:8" s="568" customFormat="1">
      <c r="A2859" s="567"/>
      <c r="B2859" s="567"/>
      <c r="C2859" s="567"/>
      <c r="D2859" s="567"/>
      <c r="E2859" s="567"/>
      <c r="F2859" s="567"/>
      <c r="G2859" s="567"/>
      <c r="H2859" s="567"/>
    </row>
    <row r="2860" spans="1:8" s="568" customFormat="1">
      <c r="A2860" s="567"/>
      <c r="B2860" s="567"/>
      <c r="C2860" s="567"/>
      <c r="D2860" s="567"/>
      <c r="E2860" s="567"/>
      <c r="F2860" s="567"/>
      <c r="G2860" s="567"/>
      <c r="H2860" s="567"/>
    </row>
    <row r="2861" spans="1:8" s="568" customFormat="1">
      <c r="A2861" s="567"/>
      <c r="B2861" s="567"/>
      <c r="C2861" s="567"/>
      <c r="D2861" s="567"/>
      <c r="E2861" s="567"/>
      <c r="F2861" s="567"/>
      <c r="G2861" s="567"/>
      <c r="H2861" s="567"/>
    </row>
    <row r="2862" spans="1:8" s="568" customFormat="1">
      <c r="A2862" s="567"/>
      <c r="B2862" s="567"/>
      <c r="C2862" s="567"/>
      <c r="D2862" s="567"/>
      <c r="E2862" s="567"/>
      <c r="F2862" s="567"/>
      <c r="G2862" s="567"/>
      <c r="H2862" s="567"/>
    </row>
    <row r="2863" spans="1:8" s="568" customFormat="1">
      <c r="A2863" s="567"/>
      <c r="B2863" s="567"/>
      <c r="C2863" s="567"/>
      <c r="D2863" s="567"/>
      <c r="E2863" s="567"/>
      <c r="F2863" s="567"/>
      <c r="G2863" s="567"/>
      <c r="H2863" s="567"/>
    </row>
    <row r="2864" spans="1:8" s="568" customFormat="1">
      <c r="A2864" s="567"/>
      <c r="B2864" s="567"/>
      <c r="C2864" s="567"/>
      <c r="D2864" s="567"/>
      <c r="E2864" s="567"/>
      <c r="F2864" s="567"/>
      <c r="G2864" s="567"/>
      <c r="H2864" s="567"/>
    </row>
    <row r="2865" spans="1:8" s="568" customFormat="1">
      <c r="A2865" s="567"/>
      <c r="B2865" s="567"/>
      <c r="C2865" s="567"/>
      <c r="D2865" s="567"/>
      <c r="E2865" s="567"/>
      <c r="F2865" s="567"/>
      <c r="G2865" s="567"/>
      <c r="H2865" s="567"/>
    </row>
    <row r="2866" spans="1:8" s="568" customFormat="1">
      <c r="A2866" s="567"/>
      <c r="B2866" s="567"/>
      <c r="C2866" s="567"/>
      <c r="D2866" s="567"/>
      <c r="E2866" s="567"/>
      <c r="F2866" s="567"/>
      <c r="G2866" s="567"/>
      <c r="H2866" s="567"/>
    </row>
    <row r="2867" spans="1:8" s="568" customFormat="1">
      <c r="A2867" s="567"/>
      <c r="B2867" s="567"/>
      <c r="C2867" s="567"/>
      <c r="D2867" s="567"/>
      <c r="E2867" s="567"/>
      <c r="F2867" s="567"/>
      <c r="G2867" s="567"/>
      <c r="H2867" s="567"/>
    </row>
    <row r="2868" spans="1:8" s="568" customFormat="1">
      <c r="A2868" s="567"/>
      <c r="B2868" s="567"/>
      <c r="C2868" s="567"/>
      <c r="D2868" s="567"/>
      <c r="E2868" s="567"/>
      <c r="F2868" s="567"/>
      <c r="G2868" s="567"/>
      <c r="H2868" s="567"/>
    </row>
    <row r="2869" spans="1:8" s="568" customFormat="1">
      <c r="A2869" s="567"/>
      <c r="B2869" s="567"/>
      <c r="C2869" s="567"/>
      <c r="D2869" s="567"/>
      <c r="E2869" s="567"/>
      <c r="F2869" s="567"/>
      <c r="G2869" s="567"/>
      <c r="H2869" s="567"/>
    </row>
    <row r="2870" spans="1:8" s="568" customFormat="1">
      <c r="A2870" s="567"/>
      <c r="B2870" s="567"/>
      <c r="C2870" s="567"/>
      <c r="D2870" s="567"/>
      <c r="E2870" s="567"/>
      <c r="F2870" s="567"/>
      <c r="G2870" s="567"/>
      <c r="H2870" s="567"/>
    </row>
    <row r="2871" spans="1:8" s="568" customFormat="1">
      <c r="A2871" s="567"/>
      <c r="B2871" s="567"/>
      <c r="C2871" s="567"/>
      <c r="D2871" s="567"/>
      <c r="E2871" s="567"/>
      <c r="F2871" s="567"/>
      <c r="G2871" s="567"/>
      <c r="H2871" s="567"/>
    </row>
    <row r="2872" spans="1:8" s="568" customFormat="1">
      <c r="A2872" s="567"/>
      <c r="B2872" s="567"/>
      <c r="C2872" s="567"/>
      <c r="D2872" s="567"/>
      <c r="E2872" s="567"/>
      <c r="F2872" s="567"/>
      <c r="G2872" s="567"/>
      <c r="H2872" s="567"/>
    </row>
    <row r="2873" spans="1:8" s="568" customFormat="1">
      <c r="A2873" s="567"/>
      <c r="B2873" s="567"/>
      <c r="C2873" s="567"/>
      <c r="D2873" s="567"/>
      <c r="E2873" s="567"/>
      <c r="F2873" s="567"/>
      <c r="G2873" s="567"/>
      <c r="H2873" s="567"/>
    </row>
    <row r="2874" spans="1:8" s="568" customFormat="1">
      <c r="A2874" s="567"/>
      <c r="B2874" s="567"/>
      <c r="C2874" s="567"/>
      <c r="D2874" s="567"/>
      <c r="E2874" s="567"/>
      <c r="F2874" s="567"/>
      <c r="G2874" s="567"/>
      <c r="H2874" s="567"/>
    </row>
    <row r="2875" spans="1:8" s="568" customFormat="1">
      <c r="A2875" s="567"/>
      <c r="B2875" s="567"/>
      <c r="C2875" s="567"/>
      <c r="D2875" s="567"/>
      <c r="E2875" s="567"/>
      <c r="F2875" s="567"/>
      <c r="G2875" s="567"/>
      <c r="H2875" s="567"/>
    </row>
    <row r="2876" spans="1:8" s="568" customFormat="1">
      <c r="A2876" s="567"/>
      <c r="B2876" s="567"/>
      <c r="C2876" s="567"/>
      <c r="D2876" s="567"/>
      <c r="E2876" s="567"/>
      <c r="F2876" s="567"/>
      <c r="G2876" s="567"/>
      <c r="H2876" s="567"/>
    </row>
    <row r="2877" spans="1:8" s="568" customFormat="1">
      <c r="A2877" s="567"/>
      <c r="B2877" s="567"/>
      <c r="C2877" s="567"/>
      <c r="D2877" s="567"/>
      <c r="E2877" s="567"/>
      <c r="F2877" s="567"/>
      <c r="G2877" s="567"/>
      <c r="H2877" s="567"/>
    </row>
    <row r="2878" spans="1:8" s="568" customFormat="1">
      <c r="A2878" s="567"/>
      <c r="B2878" s="567"/>
      <c r="C2878" s="567"/>
      <c r="D2878" s="567"/>
      <c r="E2878" s="567"/>
      <c r="F2878" s="567"/>
      <c r="G2878" s="567"/>
      <c r="H2878" s="567"/>
    </row>
    <row r="2879" spans="1:8" s="568" customFormat="1">
      <c r="A2879" s="567"/>
      <c r="B2879" s="567"/>
      <c r="C2879" s="567"/>
      <c r="D2879" s="567"/>
      <c r="E2879" s="567"/>
      <c r="F2879" s="567"/>
      <c r="G2879" s="567"/>
      <c r="H2879" s="567"/>
    </row>
    <row r="2880" spans="1:8" s="568" customFormat="1">
      <c r="A2880" s="567"/>
      <c r="B2880" s="567"/>
      <c r="C2880" s="567"/>
      <c r="D2880" s="567"/>
      <c r="E2880" s="567"/>
      <c r="F2880" s="567"/>
      <c r="G2880" s="567"/>
      <c r="H2880" s="567"/>
    </row>
    <row r="2881" spans="1:8" s="568" customFormat="1">
      <c r="A2881" s="567"/>
      <c r="B2881" s="567"/>
      <c r="C2881" s="567"/>
      <c r="D2881" s="567"/>
      <c r="E2881" s="567"/>
      <c r="F2881" s="567"/>
      <c r="G2881" s="567"/>
      <c r="H2881" s="567"/>
    </row>
    <row r="2882" spans="1:8" s="568" customFormat="1">
      <c r="A2882" s="567"/>
      <c r="B2882" s="567"/>
      <c r="C2882" s="567"/>
      <c r="D2882" s="567"/>
      <c r="E2882" s="567"/>
      <c r="F2882" s="567"/>
      <c r="G2882" s="567"/>
      <c r="H2882" s="567"/>
    </row>
    <row r="2883" spans="1:8" s="568" customFormat="1">
      <c r="A2883" s="567"/>
      <c r="B2883" s="567"/>
      <c r="C2883" s="567"/>
      <c r="D2883" s="567"/>
      <c r="E2883" s="567"/>
      <c r="F2883" s="567"/>
      <c r="G2883" s="567"/>
      <c r="H2883" s="567"/>
    </row>
    <row r="2884" spans="1:8" s="568" customFormat="1">
      <c r="A2884" s="567"/>
      <c r="B2884" s="567"/>
      <c r="C2884" s="567"/>
      <c r="D2884" s="567"/>
      <c r="E2884" s="567"/>
      <c r="F2884" s="567"/>
      <c r="G2884" s="567"/>
      <c r="H2884" s="567"/>
    </row>
    <row r="2885" spans="1:8" s="568" customFormat="1">
      <c r="A2885" s="567"/>
      <c r="B2885" s="567"/>
      <c r="C2885" s="567"/>
      <c r="D2885" s="567"/>
      <c r="E2885" s="567"/>
      <c r="F2885" s="567"/>
      <c r="G2885" s="567"/>
      <c r="H2885" s="567"/>
    </row>
    <row r="2886" spans="1:8" s="568" customFormat="1">
      <c r="A2886" s="567"/>
      <c r="B2886" s="567"/>
      <c r="C2886" s="567"/>
      <c r="D2886" s="567"/>
      <c r="E2886" s="567"/>
      <c r="F2886" s="567"/>
      <c r="G2886" s="567"/>
      <c r="H2886" s="567"/>
    </row>
    <row r="2887" spans="1:8" s="568" customFormat="1">
      <c r="A2887" s="567"/>
      <c r="B2887" s="567"/>
      <c r="C2887" s="567"/>
      <c r="D2887" s="567"/>
      <c r="E2887" s="567"/>
      <c r="F2887" s="567"/>
      <c r="G2887" s="567"/>
      <c r="H2887" s="567"/>
    </row>
    <row r="2888" spans="1:8" s="568" customFormat="1">
      <c r="A2888" s="567"/>
      <c r="B2888" s="567"/>
      <c r="C2888" s="567"/>
      <c r="D2888" s="567"/>
      <c r="E2888" s="567"/>
      <c r="F2888" s="567"/>
      <c r="G2888" s="567"/>
      <c r="H2888" s="567"/>
    </row>
    <row r="2889" spans="1:8" s="568" customFormat="1">
      <c r="A2889" s="567"/>
      <c r="B2889" s="567"/>
      <c r="C2889" s="567"/>
      <c r="D2889" s="567"/>
      <c r="E2889" s="567"/>
      <c r="F2889" s="567"/>
      <c r="G2889" s="567"/>
      <c r="H2889" s="567"/>
    </row>
    <row r="2890" spans="1:8" s="568" customFormat="1">
      <c r="A2890" s="567"/>
      <c r="B2890" s="567"/>
      <c r="C2890" s="567"/>
      <c r="D2890" s="567"/>
      <c r="E2890" s="567"/>
      <c r="F2890" s="567"/>
      <c r="G2890" s="567"/>
      <c r="H2890" s="567"/>
    </row>
    <row r="2891" spans="1:8" s="568" customFormat="1">
      <c r="A2891" s="567"/>
      <c r="B2891" s="567"/>
      <c r="C2891" s="567"/>
      <c r="D2891" s="567"/>
      <c r="E2891" s="567"/>
      <c r="F2891" s="567"/>
      <c r="G2891" s="567"/>
      <c r="H2891" s="567"/>
    </row>
    <row r="2892" spans="1:8" s="568" customFormat="1">
      <c r="A2892" s="567"/>
      <c r="B2892" s="567"/>
      <c r="C2892" s="567"/>
      <c r="D2892" s="567"/>
      <c r="E2892" s="567"/>
      <c r="F2892" s="567"/>
      <c r="G2892" s="567"/>
      <c r="H2892" s="567"/>
    </row>
    <row r="2893" spans="1:8" s="568" customFormat="1">
      <c r="A2893" s="567"/>
      <c r="B2893" s="567"/>
      <c r="C2893" s="567"/>
      <c r="D2893" s="567"/>
      <c r="E2893" s="567"/>
      <c r="F2893" s="567"/>
      <c r="G2893" s="567"/>
      <c r="H2893" s="567"/>
    </row>
    <row r="2894" spans="1:8" s="568" customFormat="1">
      <c r="A2894" s="567"/>
      <c r="B2894" s="567"/>
      <c r="C2894" s="567"/>
      <c r="D2894" s="567"/>
      <c r="E2894" s="567"/>
      <c r="F2894" s="567"/>
      <c r="G2894" s="567"/>
      <c r="H2894" s="567"/>
    </row>
    <row r="2895" spans="1:8" s="568" customFormat="1">
      <c r="A2895" s="567"/>
      <c r="B2895" s="567"/>
      <c r="C2895" s="567"/>
      <c r="D2895" s="567"/>
      <c r="E2895" s="567"/>
      <c r="F2895" s="567"/>
      <c r="G2895" s="567"/>
      <c r="H2895" s="567"/>
    </row>
    <row r="2896" spans="1:8" s="568" customFormat="1">
      <c r="A2896" s="567"/>
      <c r="B2896" s="567"/>
      <c r="C2896" s="567"/>
      <c r="D2896" s="567"/>
      <c r="E2896" s="567"/>
      <c r="F2896" s="567"/>
      <c r="G2896" s="567"/>
      <c r="H2896" s="567"/>
    </row>
    <row r="2897" spans="1:8" s="568" customFormat="1">
      <c r="A2897" s="567"/>
      <c r="B2897" s="567"/>
      <c r="C2897" s="567"/>
      <c r="D2897" s="567"/>
      <c r="E2897" s="567"/>
      <c r="F2897" s="567"/>
      <c r="G2897" s="567"/>
      <c r="H2897" s="567"/>
    </row>
    <row r="2898" spans="1:8" s="568" customFormat="1">
      <c r="A2898" s="567"/>
      <c r="B2898" s="567"/>
      <c r="C2898" s="567"/>
      <c r="D2898" s="567"/>
      <c r="E2898" s="567"/>
      <c r="F2898" s="567"/>
      <c r="G2898" s="567"/>
      <c r="H2898" s="567"/>
    </row>
    <row r="2899" spans="1:8" s="568" customFormat="1">
      <c r="A2899" s="567"/>
      <c r="B2899" s="567"/>
      <c r="C2899" s="567"/>
      <c r="D2899" s="567"/>
      <c r="E2899" s="567"/>
      <c r="F2899" s="567"/>
      <c r="G2899" s="567"/>
      <c r="H2899" s="567"/>
    </row>
    <row r="2900" spans="1:8" s="568" customFormat="1">
      <c r="A2900" s="567"/>
      <c r="B2900" s="567"/>
      <c r="C2900" s="567"/>
      <c r="D2900" s="567"/>
      <c r="E2900" s="567"/>
      <c r="F2900" s="567"/>
      <c r="G2900" s="567"/>
      <c r="H2900" s="567"/>
    </row>
    <row r="2901" spans="1:8" s="568" customFormat="1">
      <c r="A2901" s="567"/>
      <c r="B2901" s="567"/>
      <c r="C2901" s="567"/>
      <c r="D2901" s="567"/>
      <c r="E2901" s="567"/>
      <c r="F2901" s="567"/>
      <c r="G2901" s="567"/>
      <c r="H2901" s="567"/>
    </row>
    <row r="2902" spans="1:8" s="568" customFormat="1">
      <c r="A2902" s="567"/>
      <c r="B2902" s="567"/>
      <c r="C2902" s="567"/>
      <c r="D2902" s="567"/>
      <c r="E2902" s="567"/>
      <c r="F2902" s="567"/>
      <c r="G2902" s="567"/>
      <c r="H2902" s="567"/>
    </row>
    <row r="2903" spans="1:8" s="568" customFormat="1">
      <c r="A2903" s="567"/>
      <c r="B2903" s="567"/>
      <c r="C2903" s="567"/>
      <c r="D2903" s="567"/>
      <c r="E2903" s="567"/>
      <c r="F2903" s="567"/>
      <c r="G2903" s="567"/>
      <c r="H2903" s="567"/>
    </row>
    <row r="2904" spans="1:8" s="568" customFormat="1">
      <c r="A2904" s="567"/>
      <c r="B2904" s="567"/>
      <c r="C2904" s="567"/>
      <c r="D2904" s="567"/>
      <c r="E2904" s="567"/>
      <c r="F2904" s="567"/>
      <c r="G2904" s="567"/>
      <c r="H2904" s="567"/>
    </row>
    <row r="2905" spans="1:8" s="568" customFormat="1">
      <c r="A2905" s="567"/>
      <c r="B2905" s="567"/>
      <c r="C2905" s="567"/>
      <c r="D2905" s="567"/>
      <c r="E2905" s="567"/>
      <c r="F2905" s="567"/>
      <c r="G2905" s="567"/>
      <c r="H2905" s="567"/>
    </row>
    <row r="2906" spans="1:8" s="568" customFormat="1">
      <c r="A2906" s="567"/>
      <c r="B2906" s="567"/>
      <c r="C2906" s="567"/>
      <c r="D2906" s="567"/>
      <c r="E2906" s="567"/>
      <c r="F2906" s="567"/>
      <c r="G2906" s="567"/>
      <c r="H2906" s="567"/>
    </row>
    <row r="2907" spans="1:8" s="568" customFormat="1">
      <c r="A2907" s="567"/>
      <c r="B2907" s="567"/>
      <c r="C2907" s="567"/>
      <c r="D2907" s="567"/>
      <c r="E2907" s="567"/>
      <c r="F2907" s="567"/>
      <c r="G2907" s="567"/>
      <c r="H2907" s="567"/>
    </row>
    <row r="2908" spans="1:8" s="568" customFormat="1">
      <c r="A2908" s="567"/>
      <c r="B2908" s="567"/>
      <c r="C2908" s="567"/>
      <c r="D2908" s="567"/>
      <c r="E2908" s="567"/>
      <c r="F2908" s="567"/>
      <c r="G2908" s="567"/>
      <c r="H2908" s="567"/>
    </row>
    <row r="2909" spans="1:8" s="568" customFormat="1">
      <c r="A2909" s="567"/>
      <c r="B2909" s="567"/>
      <c r="C2909" s="567"/>
      <c r="D2909" s="567"/>
      <c r="E2909" s="567"/>
      <c r="F2909" s="567"/>
      <c r="G2909" s="567"/>
      <c r="H2909" s="567"/>
    </row>
    <row r="2910" spans="1:8" s="568" customFormat="1">
      <c r="A2910" s="567"/>
      <c r="B2910" s="567"/>
      <c r="C2910" s="567"/>
      <c r="D2910" s="567"/>
      <c r="E2910" s="567"/>
      <c r="F2910" s="567"/>
      <c r="G2910" s="567"/>
      <c r="H2910" s="567"/>
    </row>
    <row r="2911" spans="1:8" s="568" customFormat="1">
      <c r="A2911" s="567"/>
      <c r="B2911" s="567"/>
      <c r="C2911" s="567"/>
      <c r="D2911" s="567"/>
      <c r="E2911" s="567"/>
      <c r="F2911" s="567"/>
      <c r="G2911" s="567"/>
      <c r="H2911" s="567"/>
    </row>
    <row r="2912" spans="1:8" s="568" customFormat="1">
      <c r="A2912" s="567"/>
      <c r="B2912" s="567"/>
      <c r="C2912" s="567"/>
      <c r="D2912" s="567"/>
      <c r="E2912" s="567"/>
      <c r="F2912" s="567"/>
      <c r="G2912" s="567"/>
      <c r="H2912" s="567"/>
    </row>
    <row r="2913" spans="1:8" s="568" customFormat="1">
      <c r="A2913" s="567"/>
      <c r="B2913" s="567"/>
      <c r="C2913" s="567"/>
      <c r="D2913" s="567"/>
      <c r="E2913" s="567"/>
      <c r="F2913" s="567"/>
      <c r="G2913" s="567"/>
      <c r="H2913" s="567"/>
    </row>
    <row r="2914" spans="1:8" s="568" customFormat="1">
      <c r="A2914" s="567"/>
      <c r="B2914" s="567"/>
      <c r="C2914" s="567"/>
      <c r="D2914" s="567"/>
      <c r="E2914" s="567"/>
      <c r="F2914" s="567"/>
      <c r="G2914" s="567"/>
      <c r="H2914" s="567"/>
    </row>
    <row r="2915" spans="1:8" s="568" customFormat="1">
      <c r="A2915" s="567"/>
      <c r="B2915" s="567"/>
      <c r="C2915" s="567"/>
      <c r="D2915" s="567"/>
      <c r="E2915" s="567"/>
      <c r="F2915" s="567"/>
      <c r="G2915" s="567"/>
      <c r="H2915" s="567"/>
    </row>
    <row r="2916" spans="1:8" s="568" customFormat="1">
      <c r="A2916" s="567"/>
      <c r="B2916" s="567"/>
      <c r="C2916" s="567"/>
      <c r="D2916" s="567"/>
      <c r="E2916" s="567"/>
      <c r="F2916" s="567"/>
      <c r="G2916" s="567"/>
      <c r="H2916" s="567"/>
    </row>
    <row r="2917" spans="1:8" s="568" customFormat="1">
      <c r="A2917" s="567"/>
      <c r="B2917" s="567"/>
      <c r="C2917" s="567"/>
      <c r="D2917" s="567"/>
      <c r="E2917" s="567"/>
      <c r="F2917" s="567"/>
      <c r="G2917" s="567"/>
      <c r="H2917" s="567"/>
    </row>
    <row r="2918" spans="1:8" s="568" customFormat="1">
      <c r="A2918" s="567"/>
      <c r="B2918" s="567"/>
      <c r="C2918" s="567"/>
      <c r="D2918" s="567"/>
      <c r="E2918" s="567"/>
      <c r="F2918" s="567"/>
      <c r="G2918" s="567"/>
      <c r="H2918" s="567"/>
    </row>
    <row r="2919" spans="1:8" s="568" customFormat="1">
      <c r="A2919" s="567"/>
      <c r="B2919" s="567"/>
      <c r="C2919" s="567"/>
      <c r="D2919" s="567"/>
      <c r="E2919" s="567"/>
      <c r="F2919" s="567"/>
      <c r="G2919" s="567"/>
      <c r="H2919" s="567"/>
    </row>
    <row r="2920" spans="1:8" s="568" customFormat="1">
      <c r="A2920" s="567"/>
      <c r="B2920" s="567"/>
      <c r="C2920" s="567"/>
      <c r="D2920" s="567"/>
      <c r="E2920" s="567"/>
      <c r="F2920" s="567"/>
      <c r="G2920" s="567"/>
      <c r="H2920" s="567"/>
    </row>
    <row r="2921" spans="1:8" s="568" customFormat="1">
      <c r="A2921" s="567"/>
      <c r="B2921" s="567"/>
      <c r="C2921" s="567"/>
      <c r="D2921" s="567"/>
      <c r="E2921" s="567"/>
      <c r="F2921" s="567"/>
      <c r="G2921" s="567"/>
      <c r="H2921" s="567"/>
    </row>
    <row r="2922" spans="1:8" s="568" customFormat="1">
      <c r="A2922" s="567"/>
      <c r="B2922" s="567"/>
      <c r="C2922" s="567"/>
      <c r="D2922" s="567"/>
      <c r="E2922" s="567"/>
      <c r="F2922" s="567"/>
      <c r="G2922" s="567"/>
      <c r="H2922" s="567"/>
    </row>
    <row r="2923" spans="1:8" s="568" customFormat="1">
      <c r="A2923" s="567"/>
      <c r="B2923" s="567"/>
      <c r="C2923" s="567"/>
      <c r="D2923" s="567"/>
      <c r="E2923" s="567"/>
      <c r="F2923" s="567"/>
      <c r="G2923" s="567"/>
      <c r="H2923" s="567"/>
    </row>
    <row r="2924" spans="1:8" s="568" customFormat="1">
      <c r="A2924" s="567"/>
      <c r="B2924" s="567"/>
      <c r="C2924" s="567"/>
      <c r="D2924" s="567"/>
      <c r="E2924" s="567"/>
      <c r="F2924" s="567"/>
      <c r="G2924" s="567"/>
      <c r="H2924" s="567"/>
    </row>
    <row r="2925" spans="1:8" s="568" customFormat="1">
      <c r="A2925" s="567"/>
      <c r="B2925" s="567"/>
      <c r="C2925" s="567"/>
      <c r="D2925" s="567"/>
      <c r="E2925" s="567"/>
      <c r="F2925" s="567"/>
      <c r="G2925" s="567"/>
      <c r="H2925" s="567"/>
    </row>
    <row r="2926" spans="1:8" s="568" customFormat="1">
      <c r="A2926" s="567"/>
      <c r="B2926" s="567"/>
      <c r="C2926" s="567"/>
      <c r="D2926" s="567"/>
      <c r="E2926" s="567"/>
      <c r="F2926" s="567"/>
      <c r="G2926" s="567"/>
      <c r="H2926" s="567"/>
    </row>
    <row r="2927" spans="1:8" s="568" customFormat="1">
      <c r="A2927" s="567"/>
      <c r="B2927" s="567"/>
      <c r="C2927" s="567"/>
      <c r="D2927" s="567"/>
      <c r="E2927" s="567"/>
      <c r="F2927" s="567"/>
      <c r="G2927" s="567"/>
      <c r="H2927" s="567"/>
    </row>
    <row r="2928" spans="1:8" s="568" customFormat="1">
      <c r="A2928" s="567"/>
      <c r="B2928" s="567"/>
      <c r="C2928" s="567"/>
      <c r="D2928" s="567"/>
      <c r="E2928" s="567"/>
      <c r="F2928" s="567"/>
      <c r="G2928" s="567"/>
      <c r="H2928" s="567"/>
    </row>
    <row r="2929" spans="1:8" s="568" customFormat="1">
      <c r="A2929" s="567"/>
      <c r="B2929" s="567"/>
      <c r="C2929" s="567"/>
      <c r="D2929" s="567"/>
      <c r="E2929" s="567"/>
      <c r="F2929" s="567"/>
      <c r="G2929" s="567"/>
      <c r="H2929" s="567"/>
    </row>
    <row r="2930" spans="1:8" s="568" customFormat="1">
      <c r="A2930" s="567"/>
      <c r="B2930" s="567"/>
      <c r="C2930" s="567"/>
      <c r="D2930" s="567"/>
      <c r="E2930" s="567"/>
      <c r="F2930" s="567"/>
      <c r="G2930" s="567"/>
      <c r="H2930" s="567"/>
    </row>
    <row r="2931" spans="1:8" s="568" customFormat="1">
      <c r="A2931" s="567"/>
      <c r="B2931" s="567"/>
      <c r="C2931" s="567"/>
      <c r="D2931" s="567"/>
      <c r="E2931" s="567"/>
      <c r="F2931" s="567"/>
      <c r="G2931" s="567"/>
      <c r="H2931" s="567"/>
    </row>
    <row r="2932" spans="1:8" s="568" customFormat="1">
      <c r="A2932" s="567"/>
      <c r="B2932" s="567"/>
      <c r="C2932" s="567"/>
      <c r="D2932" s="567"/>
      <c r="E2932" s="567"/>
      <c r="F2932" s="567"/>
      <c r="G2932" s="567"/>
      <c r="H2932" s="567"/>
    </row>
    <row r="2933" spans="1:8" s="568" customFormat="1">
      <c r="A2933" s="567"/>
      <c r="B2933" s="567"/>
      <c r="C2933" s="567"/>
      <c r="D2933" s="567"/>
      <c r="E2933" s="567"/>
      <c r="F2933" s="567"/>
      <c r="G2933" s="567"/>
      <c r="H2933" s="567"/>
    </row>
    <row r="2934" spans="1:8" s="568" customFormat="1">
      <c r="A2934" s="567"/>
      <c r="B2934" s="567"/>
      <c r="C2934" s="567"/>
      <c r="D2934" s="567"/>
      <c r="E2934" s="567"/>
      <c r="F2934" s="567"/>
      <c r="G2934" s="567"/>
      <c r="H2934" s="567"/>
    </row>
    <row r="2935" spans="1:8" s="568" customFormat="1">
      <c r="A2935" s="567"/>
      <c r="B2935" s="567"/>
      <c r="C2935" s="567"/>
      <c r="D2935" s="567"/>
      <c r="E2935" s="567"/>
      <c r="F2935" s="567"/>
      <c r="G2935" s="567"/>
      <c r="H2935" s="567"/>
    </row>
    <row r="2936" spans="1:8" s="568" customFormat="1">
      <c r="A2936" s="567"/>
      <c r="B2936" s="567"/>
      <c r="C2936" s="567"/>
      <c r="D2936" s="567"/>
      <c r="E2936" s="567"/>
      <c r="F2936" s="567"/>
      <c r="G2936" s="567"/>
      <c r="H2936" s="567"/>
    </row>
    <row r="2937" spans="1:8" s="568" customFormat="1">
      <c r="A2937" s="567"/>
      <c r="B2937" s="567"/>
      <c r="C2937" s="567"/>
      <c r="D2937" s="567"/>
      <c r="E2937" s="567"/>
      <c r="F2937" s="567"/>
      <c r="G2937" s="567"/>
      <c r="H2937" s="567"/>
    </row>
    <row r="2938" spans="1:8" s="568" customFormat="1">
      <c r="A2938" s="567"/>
      <c r="B2938" s="567"/>
      <c r="C2938" s="567"/>
      <c r="D2938" s="567"/>
      <c r="E2938" s="567"/>
      <c r="F2938" s="567"/>
      <c r="G2938" s="567"/>
      <c r="H2938" s="567"/>
    </row>
    <row r="2939" spans="1:8" s="568" customFormat="1">
      <c r="A2939" s="567"/>
      <c r="B2939" s="567"/>
      <c r="C2939" s="567"/>
      <c r="D2939" s="567"/>
      <c r="E2939" s="567"/>
      <c r="F2939" s="567"/>
      <c r="G2939" s="567"/>
      <c r="H2939" s="567"/>
    </row>
    <row r="2940" spans="1:8" s="568" customFormat="1">
      <c r="A2940" s="567"/>
      <c r="B2940" s="567"/>
      <c r="C2940" s="567"/>
      <c r="D2940" s="567"/>
      <c r="E2940" s="567"/>
      <c r="F2940" s="567"/>
      <c r="G2940" s="567"/>
      <c r="H2940" s="567"/>
    </row>
    <row r="2941" spans="1:8" s="568" customFormat="1">
      <c r="A2941" s="567"/>
      <c r="B2941" s="567"/>
      <c r="C2941" s="567"/>
      <c r="D2941" s="567"/>
      <c r="E2941" s="567"/>
      <c r="F2941" s="567"/>
      <c r="G2941" s="567"/>
      <c r="H2941" s="567"/>
    </row>
    <row r="2942" spans="1:8" s="568" customFormat="1">
      <c r="A2942" s="567"/>
      <c r="B2942" s="567"/>
      <c r="C2942" s="567"/>
      <c r="D2942" s="567"/>
      <c r="E2942" s="567"/>
      <c r="F2942" s="567"/>
      <c r="G2942" s="567"/>
      <c r="H2942" s="567"/>
    </row>
    <row r="2943" spans="1:8" s="568" customFormat="1">
      <c r="A2943" s="567"/>
      <c r="B2943" s="567"/>
      <c r="C2943" s="567"/>
      <c r="D2943" s="567"/>
      <c r="E2943" s="567"/>
      <c r="F2943" s="567"/>
      <c r="G2943" s="567"/>
      <c r="H2943" s="567"/>
    </row>
    <row r="2944" spans="1:8" s="568" customFormat="1">
      <c r="A2944" s="567"/>
      <c r="B2944" s="567"/>
      <c r="C2944" s="567"/>
      <c r="D2944" s="567"/>
      <c r="E2944" s="567"/>
      <c r="F2944" s="567"/>
      <c r="G2944" s="567"/>
      <c r="H2944" s="567"/>
    </row>
    <row r="2945" spans="1:8" s="568" customFormat="1">
      <c r="A2945" s="567"/>
      <c r="B2945" s="567"/>
      <c r="C2945" s="567"/>
      <c r="D2945" s="567"/>
      <c r="E2945" s="567"/>
      <c r="F2945" s="567"/>
      <c r="G2945" s="567"/>
      <c r="H2945" s="567"/>
    </row>
    <row r="2946" spans="1:8" s="568" customFormat="1">
      <c r="A2946" s="567"/>
      <c r="B2946" s="567"/>
      <c r="C2946" s="567"/>
      <c r="D2946" s="567"/>
      <c r="E2946" s="567"/>
      <c r="F2946" s="567"/>
      <c r="G2946" s="567"/>
      <c r="H2946" s="567"/>
    </row>
    <row r="2947" spans="1:8" s="568" customFormat="1">
      <c r="A2947" s="567"/>
      <c r="B2947" s="567"/>
      <c r="C2947" s="567"/>
      <c r="D2947" s="567"/>
      <c r="E2947" s="567"/>
      <c r="F2947" s="567"/>
      <c r="G2947" s="567"/>
      <c r="H2947" s="567"/>
    </row>
    <row r="2948" spans="1:8" s="568" customFormat="1">
      <c r="A2948" s="567"/>
      <c r="B2948" s="567"/>
      <c r="C2948" s="567"/>
      <c r="D2948" s="567"/>
      <c r="E2948" s="567"/>
      <c r="F2948" s="567"/>
      <c r="G2948" s="567"/>
      <c r="H2948" s="567"/>
    </row>
    <row r="2949" spans="1:8" s="568" customFormat="1">
      <c r="A2949" s="567"/>
      <c r="B2949" s="567"/>
      <c r="C2949" s="567"/>
      <c r="D2949" s="567"/>
      <c r="E2949" s="567"/>
      <c r="F2949" s="567"/>
      <c r="G2949" s="567"/>
      <c r="H2949" s="567"/>
    </row>
    <row r="2950" spans="1:8" s="568" customFormat="1">
      <c r="A2950" s="567"/>
      <c r="B2950" s="567"/>
      <c r="C2950" s="567"/>
      <c r="D2950" s="567"/>
      <c r="E2950" s="567"/>
      <c r="F2950" s="567"/>
      <c r="G2950" s="567"/>
      <c r="H2950" s="567"/>
    </row>
    <row r="2951" spans="1:8" s="568" customFormat="1">
      <c r="A2951" s="567"/>
      <c r="B2951" s="567"/>
      <c r="C2951" s="567"/>
      <c r="D2951" s="567"/>
      <c r="E2951" s="567"/>
      <c r="F2951" s="567"/>
      <c r="G2951" s="567"/>
      <c r="H2951" s="567"/>
    </row>
    <row r="2952" spans="1:8" s="568" customFormat="1">
      <c r="A2952" s="567"/>
      <c r="B2952" s="567"/>
      <c r="C2952" s="567"/>
      <c r="D2952" s="567"/>
      <c r="E2952" s="567"/>
      <c r="F2952" s="567"/>
      <c r="G2952" s="567"/>
      <c r="H2952" s="567"/>
    </row>
    <row r="2953" spans="1:8" s="568" customFormat="1">
      <c r="A2953" s="567"/>
      <c r="B2953" s="567"/>
      <c r="C2953" s="567"/>
      <c r="D2953" s="567"/>
      <c r="E2953" s="567"/>
      <c r="F2953" s="567"/>
      <c r="G2953" s="567"/>
      <c r="H2953" s="567"/>
    </row>
    <row r="2954" spans="1:8" s="568" customFormat="1">
      <c r="A2954" s="567"/>
      <c r="B2954" s="567"/>
      <c r="C2954" s="567"/>
      <c r="D2954" s="567"/>
      <c r="E2954" s="567"/>
      <c r="F2954" s="567"/>
      <c r="G2954" s="567"/>
      <c r="H2954" s="567"/>
    </row>
    <row r="2955" spans="1:8" s="568" customFormat="1">
      <c r="A2955" s="567"/>
      <c r="B2955" s="567"/>
      <c r="C2955" s="567"/>
      <c r="D2955" s="567"/>
      <c r="E2955" s="567"/>
      <c r="F2955" s="567"/>
      <c r="G2955" s="567"/>
      <c r="H2955" s="567"/>
    </row>
    <row r="2956" spans="1:8" s="568" customFormat="1">
      <c r="A2956" s="567"/>
      <c r="B2956" s="567"/>
      <c r="C2956" s="567"/>
      <c r="D2956" s="567"/>
      <c r="E2956" s="567"/>
      <c r="F2956" s="567"/>
      <c r="G2956" s="567"/>
      <c r="H2956" s="567"/>
    </row>
    <row r="2957" spans="1:8" s="568" customFormat="1">
      <c r="A2957" s="567"/>
      <c r="B2957" s="567"/>
      <c r="C2957" s="567"/>
      <c r="D2957" s="567"/>
      <c r="E2957" s="567"/>
      <c r="F2957" s="567"/>
      <c r="G2957" s="567"/>
      <c r="H2957" s="567"/>
    </row>
    <row r="2958" spans="1:8" s="568" customFormat="1">
      <c r="A2958" s="567"/>
      <c r="B2958" s="567"/>
      <c r="C2958" s="567"/>
      <c r="D2958" s="567"/>
      <c r="E2958" s="567"/>
      <c r="F2958" s="567"/>
      <c r="G2958" s="567"/>
      <c r="H2958" s="567"/>
    </row>
    <row r="2959" spans="1:8" s="568" customFormat="1">
      <c r="A2959" s="567"/>
      <c r="B2959" s="567"/>
      <c r="C2959" s="567"/>
      <c r="D2959" s="567"/>
      <c r="E2959" s="567"/>
      <c r="F2959" s="567"/>
      <c r="G2959" s="567"/>
      <c r="H2959" s="567"/>
    </row>
    <row r="2960" spans="1:8" s="568" customFormat="1">
      <c r="A2960" s="567"/>
      <c r="B2960" s="567"/>
      <c r="C2960" s="567"/>
      <c r="D2960" s="567"/>
      <c r="E2960" s="567"/>
      <c r="F2960" s="567"/>
      <c r="G2960" s="567"/>
      <c r="H2960" s="567"/>
    </row>
    <row r="2961" spans="1:8" s="568" customFormat="1">
      <c r="A2961" s="567"/>
      <c r="B2961" s="567"/>
      <c r="C2961" s="567"/>
      <c r="D2961" s="567"/>
      <c r="E2961" s="567"/>
      <c r="F2961" s="567"/>
      <c r="G2961" s="567"/>
      <c r="H2961" s="567"/>
    </row>
    <row r="2962" spans="1:8" s="568" customFormat="1">
      <c r="A2962" s="567"/>
      <c r="B2962" s="567"/>
      <c r="C2962" s="567"/>
      <c r="D2962" s="567"/>
      <c r="E2962" s="567"/>
      <c r="F2962" s="567"/>
      <c r="G2962" s="567"/>
      <c r="H2962" s="567"/>
    </row>
    <row r="2963" spans="1:8" s="568" customFormat="1">
      <c r="A2963" s="567"/>
      <c r="B2963" s="567"/>
      <c r="C2963" s="567"/>
      <c r="D2963" s="567"/>
      <c r="E2963" s="567"/>
      <c r="F2963" s="567"/>
      <c r="G2963" s="567"/>
      <c r="H2963" s="567"/>
    </row>
    <row r="2964" spans="1:8" s="568" customFormat="1">
      <c r="A2964" s="567"/>
      <c r="B2964" s="567"/>
      <c r="C2964" s="567"/>
      <c r="D2964" s="567"/>
      <c r="E2964" s="567"/>
      <c r="F2964" s="567"/>
      <c r="G2964" s="567"/>
      <c r="H2964" s="567"/>
    </row>
    <row r="2965" spans="1:8" s="568" customFormat="1">
      <c r="A2965" s="567"/>
      <c r="B2965" s="567"/>
      <c r="C2965" s="567"/>
      <c r="D2965" s="567"/>
      <c r="E2965" s="567"/>
      <c r="F2965" s="567"/>
      <c r="G2965" s="567"/>
      <c r="H2965" s="567"/>
    </row>
    <row r="2966" spans="1:8" s="568" customFormat="1">
      <c r="A2966" s="567"/>
      <c r="B2966" s="567"/>
      <c r="C2966" s="567"/>
      <c r="D2966" s="567"/>
      <c r="E2966" s="567"/>
      <c r="F2966" s="567"/>
      <c r="G2966" s="567"/>
      <c r="H2966" s="567"/>
    </row>
    <row r="2967" spans="1:8" s="568" customFormat="1">
      <c r="A2967" s="567"/>
      <c r="B2967" s="567"/>
      <c r="C2967" s="567"/>
      <c r="D2967" s="567"/>
      <c r="E2967" s="567"/>
      <c r="F2967" s="567"/>
      <c r="G2967" s="567"/>
      <c r="H2967" s="567"/>
    </row>
    <row r="2968" spans="1:8" s="568" customFormat="1">
      <c r="A2968" s="567"/>
      <c r="B2968" s="567"/>
      <c r="C2968" s="567"/>
      <c r="D2968" s="567"/>
      <c r="E2968" s="567"/>
      <c r="F2968" s="567"/>
      <c r="G2968" s="567"/>
      <c r="H2968" s="567"/>
    </row>
    <row r="2969" spans="1:8" s="568" customFormat="1">
      <c r="A2969" s="567"/>
      <c r="B2969" s="567"/>
      <c r="C2969" s="567"/>
      <c r="D2969" s="567"/>
      <c r="E2969" s="567"/>
      <c r="F2969" s="567"/>
      <c r="G2969" s="567"/>
      <c r="H2969" s="567"/>
    </row>
    <row r="2970" spans="1:8" s="568" customFormat="1">
      <c r="A2970" s="567"/>
      <c r="B2970" s="567"/>
      <c r="C2970" s="567"/>
      <c r="D2970" s="567"/>
      <c r="E2970" s="567"/>
      <c r="F2970" s="567"/>
      <c r="G2970" s="567"/>
      <c r="H2970" s="567"/>
    </row>
    <row r="2971" spans="1:8" s="568" customFormat="1">
      <c r="A2971" s="567"/>
      <c r="B2971" s="567"/>
      <c r="C2971" s="567"/>
      <c r="D2971" s="567"/>
      <c r="E2971" s="567"/>
      <c r="F2971" s="567"/>
      <c r="G2971" s="567"/>
      <c r="H2971" s="567"/>
    </row>
    <row r="2972" spans="1:8" s="568" customFormat="1">
      <c r="A2972" s="567"/>
      <c r="B2972" s="567"/>
      <c r="C2972" s="567"/>
      <c r="D2972" s="567"/>
      <c r="E2972" s="567"/>
      <c r="F2972" s="567"/>
      <c r="G2972" s="567"/>
      <c r="H2972" s="567"/>
    </row>
    <row r="2973" spans="1:8" s="568" customFormat="1">
      <c r="A2973" s="567"/>
      <c r="B2973" s="567"/>
      <c r="C2973" s="567"/>
      <c r="D2973" s="567"/>
      <c r="E2973" s="567"/>
      <c r="F2973" s="567"/>
      <c r="G2973" s="567"/>
      <c r="H2973" s="567"/>
    </row>
    <row r="2974" spans="1:8" s="568" customFormat="1">
      <c r="A2974" s="567"/>
      <c r="B2974" s="567"/>
      <c r="C2974" s="567"/>
      <c r="D2974" s="567"/>
      <c r="E2974" s="567"/>
      <c r="F2974" s="567"/>
      <c r="G2974" s="567"/>
      <c r="H2974" s="567"/>
    </row>
    <row r="2975" spans="1:8" s="568" customFormat="1">
      <c r="A2975" s="567"/>
      <c r="B2975" s="567"/>
      <c r="C2975" s="567"/>
      <c r="D2975" s="567"/>
      <c r="E2975" s="567"/>
      <c r="F2975" s="567"/>
      <c r="G2975" s="567"/>
      <c r="H2975" s="567"/>
    </row>
    <row r="2976" spans="1:8" s="568" customFormat="1">
      <c r="A2976" s="567"/>
      <c r="B2976" s="567"/>
      <c r="C2976" s="567"/>
      <c r="D2976" s="567"/>
      <c r="E2976" s="567"/>
      <c r="F2976" s="567"/>
      <c r="G2976" s="567"/>
      <c r="H2976" s="567"/>
    </row>
    <row r="2977" spans="1:8" s="568" customFormat="1">
      <c r="A2977" s="567"/>
      <c r="B2977" s="567"/>
      <c r="C2977" s="567"/>
      <c r="D2977" s="567"/>
      <c r="E2977" s="567"/>
      <c r="F2977" s="567"/>
      <c r="G2977" s="567"/>
      <c r="H2977" s="567"/>
    </row>
    <row r="2978" spans="1:8" s="568" customFormat="1">
      <c r="A2978" s="567"/>
      <c r="B2978" s="567"/>
      <c r="C2978" s="567"/>
      <c r="D2978" s="567"/>
      <c r="E2978" s="567"/>
      <c r="F2978" s="567"/>
      <c r="G2978" s="567"/>
      <c r="H2978" s="567"/>
    </row>
    <row r="2979" spans="1:8" s="568" customFormat="1">
      <c r="A2979" s="567"/>
      <c r="B2979" s="567"/>
      <c r="C2979" s="567"/>
      <c r="D2979" s="567"/>
      <c r="E2979" s="567"/>
      <c r="F2979" s="567"/>
      <c r="G2979" s="567"/>
      <c r="H2979" s="567"/>
    </row>
    <row r="2980" spans="1:8" s="568" customFormat="1">
      <c r="A2980" s="567"/>
      <c r="B2980" s="567"/>
      <c r="C2980" s="567"/>
      <c r="D2980" s="567"/>
      <c r="E2980" s="567"/>
      <c r="F2980" s="567"/>
      <c r="G2980" s="567"/>
      <c r="H2980" s="567"/>
    </row>
    <row r="2981" spans="1:8" s="568" customFormat="1">
      <c r="A2981" s="567"/>
      <c r="B2981" s="567"/>
      <c r="C2981" s="567"/>
      <c r="D2981" s="567"/>
      <c r="E2981" s="567"/>
      <c r="F2981" s="567"/>
      <c r="G2981" s="567"/>
      <c r="H2981" s="567"/>
    </row>
    <row r="2982" spans="1:8" s="568" customFormat="1">
      <c r="A2982" s="567"/>
      <c r="B2982" s="567"/>
      <c r="C2982" s="567"/>
      <c r="D2982" s="567"/>
      <c r="E2982" s="567"/>
      <c r="F2982" s="567"/>
      <c r="G2982" s="567"/>
      <c r="H2982" s="567"/>
    </row>
    <row r="2983" spans="1:8" s="568" customFormat="1">
      <c r="A2983" s="567"/>
      <c r="B2983" s="567"/>
      <c r="C2983" s="567"/>
      <c r="D2983" s="567"/>
      <c r="E2983" s="567"/>
      <c r="F2983" s="567"/>
      <c r="G2983" s="567"/>
      <c r="H2983" s="567"/>
    </row>
    <row r="2984" spans="1:8" s="568" customFormat="1">
      <c r="A2984" s="567"/>
      <c r="B2984" s="567"/>
      <c r="C2984" s="567"/>
      <c r="D2984" s="567"/>
      <c r="E2984" s="567"/>
      <c r="F2984" s="567"/>
      <c r="G2984" s="567"/>
      <c r="H2984" s="567"/>
    </row>
    <row r="2985" spans="1:8" s="568" customFormat="1">
      <c r="A2985" s="567"/>
      <c r="B2985" s="567"/>
      <c r="C2985" s="567"/>
      <c r="D2985" s="567"/>
      <c r="E2985" s="567"/>
      <c r="F2985" s="567"/>
      <c r="G2985" s="567"/>
      <c r="H2985" s="567"/>
    </row>
    <row r="2986" spans="1:8" s="568" customFormat="1">
      <c r="A2986" s="567"/>
      <c r="B2986" s="567"/>
      <c r="C2986" s="567"/>
      <c r="D2986" s="567"/>
      <c r="E2986" s="567"/>
      <c r="F2986" s="567"/>
      <c r="G2986" s="567"/>
      <c r="H2986" s="567"/>
    </row>
    <row r="2987" spans="1:8" s="568" customFormat="1">
      <c r="A2987" s="567"/>
      <c r="B2987" s="567"/>
      <c r="C2987" s="567"/>
      <c r="D2987" s="567"/>
      <c r="E2987" s="567"/>
      <c r="F2987" s="567"/>
      <c r="G2987" s="567"/>
      <c r="H2987" s="567"/>
    </row>
    <row r="2988" spans="1:8" s="568" customFormat="1">
      <c r="A2988" s="567"/>
      <c r="B2988" s="567"/>
      <c r="C2988" s="567"/>
      <c r="D2988" s="567"/>
      <c r="E2988" s="567"/>
      <c r="F2988" s="567"/>
      <c r="G2988" s="567"/>
      <c r="H2988" s="567"/>
    </row>
    <row r="2989" spans="1:8" s="568" customFormat="1">
      <c r="A2989" s="567"/>
      <c r="B2989" s="567"/>
      <c r="C2989" s="567"/>
      <c r="D2989" s="567"/>
      <c r="E2989" s="567"/>
      <c r="F2989" s="567"/>
      <c r="G2989" s="567"/>
      <c r="H2989" s="567"/>
    </row>
    <row r="2990" spans="1:8" s="568" customFormat="1">
      <c r="A2990" s="567"/>
      <c r="B2990" s="567"/>
      <c r="C2990" s="567"/>
      <c r="D2990" s="567"/>
      <c r="E2990" s="567"/>
      <c r="F2990" s="567"/>
      <c r="G2990" s="567"/>
      <c r="H2990" s="567"/>
    </row>
    <row r="2991" spans="1:8" s="568" customFormat="1">
      <c r="A2991" s="567"/>
      <c r="B2991" s="567"/>
      <c r="C2991" s="567"/>
      <c r="D2991" s="567"/>
      <c r="E2991" s="567"/>
      <c r="F2991" s="567"/>
      <c r="G2991" s="567"/>
      <c r="H2991" s="567"/>
    </row>
    <row r="2992" spans="1:8" s="568" customFormat="1">
      <c r="A2992" s="567"/>
      <c r="B2992" s="567"/>
      <c r="C2992" s="567"/>
      <c r="D2992" s="567"/>
      <c r="E2992" s="567"/>
      <c r="F2992" s="567"/>
      <c r="G2992" s="567"/>
      <c r="H2992" s="567"/>
    </row>
    <row r="2993" spans="1:8" s="568" customFormat="1">
      <c r="A2993" s="567"/>
      <c r="B2993" s="567"/>
      <c r="C2993" s="567"/>
      <c r="D2993" s="567"/>
      <c r="E2993" s="567"/>
      <c r="F2993" s="567"/>
      <c r="G2993" s="567"/>
      <c r="H2993" s="567"/>
    </row>
    <row r="2994" spans="1:8" s="568" customFormat="1">
      <c r="A2994" s="567"/>
      <c r="B2994" s="567"/>
      <c r="C2994" s="567"/>
      <c r="D2994" s="567"/>
      <c r="E2994" s="567"/>
      <c r="F2994" s="567"/>
      <c r="G2994" s="567"/>
      <c r="H2994" s="567"/>
    </row>
    <row r="2995" spans="1:8" s="568" customFormat="1">
      <c r="A2995" s="567"/>
      <c r="B2995" s="567"/>
      <c r="C2995" s="567"/>
      <c r="D2995" s="567"/>
      <c r="E2995" s="567"/>
      <c r="F2995" s="567"/>
      <c r="G2995" s="567"/>
      <c r="H2995" s="567"/>
    </row>
    <row r="2996" spans="1:8" s="568" customFormat="1">
      <c r="A2996" s="567"/>
      <c r="B2996" s="567"/>
      <c r="C2996" s="567"/>
      <c r="D2996" s="567"/>
      <c r="E2996" s="567"/>
      <c r="F2996" s="567"/>
      <c r="G2996" s="567"/>
      <c r="H2996" s="567"/>
    </row>
    <row r="2997" spans="1:8" s="568" customFormat="1">
      <c r="A2997" s="567"/>
      <c r="B2997" s="567"/>
      <c r="C2997" s="567"/>
      <c r="D2997" s="567"/>
      <c r="E2997" s="567"/>
      <c r="F2997" s="567"/>
      <c r="G2997" s="567"/>
      <c r="H2997" s="567"/>
    </row>
    <row r="2998" spans="1:8" s="568" customFormat="1">
      <c r="A2998" s="567"/>
      <c r="B2998" s="567"/>
      <c r="C2998" s="567"/>
      <c r="D2998" s="567"/>
      <c r="E2998" s="567"/>
      <c r="F2998" s="567"/>
      <c r="G2998" s="567"/>
      <c r="H2998" s="567"/>
    </row>
    <row r="2999" spans="1:8" s="568" customFormat="1">
      <c r="A2999" s="567"/>
      <c r="B2999" s="567"/>
      <c r="C2999" s="567"/>
      <c r="D2999" s="567"/>
      <c r="E2999" s="567"/>
      <c r="F2999" s="567"/>
      <c r="G2999" s="567"/>
      <c r="H2999" s="567"/>
    </row>
    <row r="3000" spans="1:8" s="568" customFormat="1">
      <c r="A3000" s="567"/>
      <c r="B3000" s="567"/>
      <c r="C3000" s="567"/>
      <c r="D3000" s="567"/>
      <c r="E3000" s="567"/>
      <c r="F3000" s="567"/>
      <c r="G3000" s="567"/>
      <c r="H3000" s="567"/>
    </row>
    <row r="3001" spans="1:8" s="568" customFormat="1">
      <c r="A3001" s="567"/>
      <c r="B3001" s="567"/>
      <c r="C3001" s="567"/>
      <c r="D3001" s="567"/>
      <c r="E3001" s="567"/>
      <c r="F3001" s="567"/>
      <c r="G3001" s="567"/>
      <c r="H3001" s="567"/>
    </row>
    <row r="3002" spans="1:8" s="568" customFormat="1">
      <c r="A3002" s="567"/>
      <c r="B3002" s="567"/>
      <c r="C3002" s="567"/>
      <c r="D3002" s="567"/>
      <c r="E3002" s="567"/>
      <c r="F3002" s="567"/>
      <c r="G3002" s="567"/>
      <c r="H3002" s="567"/>
    </row>
    <row r="3003" spans="1:8" s="568" customFormat="1">
      <c r="A3003" s="567"/>
      <c r="B3003" s="567"/>
      <c r="C3003" s="567"/>
      <c r="D3003" s="567"/>
      <c r="E3003" s="567"/>
      <c r="F3003" s="567"/>
      <c r="G3003" s="567"/>
      <c r="H3003" s="567"/>
    </row>
    <row r="3004" spans="1:8" s="568" customFormat="1">
      <c r="A3004" s="567"/>
      <c r="B3004" s="567"/>
      <c r="C3004" s="567"/>
      <c r="D3004" s="567"/>
      <c r="E3004" s="567"/>
      <c r="F3004" s="567"/>
      <c r="G3004" s="567"/>
      <c r="H3004" s="567"/>
    </row>
    <row r="3005" spans="1:8" s="568" customFormat="1">
      <c r="A3005" s="567"/>
      <c r="B3005" s="567"/>
      <c r="C3005" s="567"/>
      <c r="D3005" s="567"/>
      <c r="E3005" s="567"/>
      <c r="F3005" s="567"/>
      <c r="G3005" s="567"/>
      <c r="H3005" s="567"/>
    </row>
    <row r="3006" spans="1:8" s="568" customFormat="1">
      <c r="A3006" s="567"/>
      <c r="B3006" s="567"/>
      <c r="C3006" s="567"/>
      <c r="D3006" s="567"/>
      <c r="E3006" s="567"/>
      <c r="F3006" s="567"/>
      <c r="G3006" s="567"/>
      <c r="H3006" s="567"/>
    </row>
    <row r="3007" spans="1:8" s="568" customFormat="1">
      <c r="A3007" s="567"/>
      <c r="B3007" s="567"/>
      <c r="C3007" s="567"/>
      <c r="D3007" s="567"/>
      <c r="E3007" s="567"/>
      <c r="F3007" s="567"/>
      <c r="G3007" s="567"/>
      <c r="H3007" s="567"/>
    </row>
    <row r="3008" spans="1:8" s="568" customFormat="1">
      <c r="A3008" s="567"/>
      <c r="B3008" s="567"/>
      <c r="C3008" s="567"/>
      <c r="D3008" s="567"/>
      <c r="E3008" s="567"/>
      <c r="F3008" s="567"/>
      <c r="G3008" s="567"/>
      <c r="H3008" s="567"/>
    </row>
    <row r="3009" spans="1:8" s="568" customFormat="1">
      <c r="A3009" s="567"/>
      <c r="B3009" s="567"/>
      <c r="C3009" s="567"/>
      <c r="D3009" s="567"/>
      <c r="E3009" s="567"/>
      <c r="F3009" s="567"/>
      <c r="G3009" s="567"/>
      <c r="H3009" s="567"/>
    </row>
    <row r="3010" spans="1:8" s="568" customFormat="1">
      <c r="A3010" s="567"/>
      <c r="B3010" s="567"/>
      <c r="C3010" s="567"/>
      <c r="D3010" s="567"/>
      <c r="E3010" s="567"/>
      <c r="F3010" s="567"/>
      <c r="G3010" s="567"/>
      <c r="H3010" s="567"/>
    </row>
    <row r="3011" spans="1:8" s="568" customFormat="1">
      <c r="A3011" s="567"/>
      <c r="B3011" s="567"/>
      <c r="C3011" s="567"/>
      <c r="D3011" s="567"/>
      <c r="E3011" s="567"/>
      <c r="F3011" s="567"/>
      <c r="G3011" s="567"/>
      <c r="H3011" s="567"/>
    </row>
    <row r="3012" spans="1:8" s="568" customFormat="1">
      <c r="A3012" s="567"/>
      <c r="B3012" s="567"/>
      <c r="C3012" s="567"/>
      <c r="D3012" s="567"/>
      <c r="E3012" s="567"/>
      <c r="F3012" s="567"/>
      <c r="G3012" s="567"/>
      <c r="H3012" s="567"/>
    </row>
    <row r="3013" spans="1:8" s="568" customFormat="1">
      <c r="A3013" s="567"/>
      <c r="B3013" s="567"/>
      <c r="C3013" s="567"/>
      <c r="D3013" s="567"/>
      <c r="E3013" s="567"/>
      <c r="F3013" s="567"/>
      <c r="G3013" s="567"/>
      <c r="H3013" s="567"/>
    </row>
    <row r="3014" spans="1:8" s="568" customFormat="1">
      <c r="A3014" s="567"/>
      <c r="B3014" s="567"/>
      <c r="C3014" s="567"/>
      <c r="D3014" s="567"/>
      <c r="E3014" s="567"/>
      <c r="F3014" s="567"/>
      <c r="G3014" s="567"/>
      <c r="H3014" s="567"/>
    </row>
    <row r="3015" spans="1:8" s="568" customFormat="1">
      <c r="A3015" s="567"/>
      <c r="B3015" s="567"/>
      <c r="C3015" s="567"/>
      <c r="D3015" s="567"/>
      <c r="E3015" s="567"/>
      <c r="F3015" s="567"/>
      <c r="G3015" s="567"/>
      <c r="H3015" s="567"/>
    </row>
    <row r="3016" spans="1:8" s="568" customFormat="1">
      <c r="A3016" s="567"/>
      <c r="B3016" s="567"/>
      <c r="C3016" s="567"/>
      <c r="D3016" s="567"/>
      <c r="E3016" s="567"/>
      <c r="F3016" s="567"/>
      <c r="G3016" s="567"/>
      <c r="H3016" s="567"/>
    </row>
    <row r="3017" spans="1:8" s="568" customFormat="1">
      <c r="A3017" s="567"/>
      <c r="B3017" s="567"/>
      <c r="C3017" s="567"/>
      <c r="D3017" s="567"/>
      <c r="E3017" s="567"/>
      <c r="F3017" s="567"/>
      <c r="G3017" s="567"/>
      <c r="H3017" s="567"/>
    </row>
    <row r="3018" spans="1:8" s="568" customFormat="1">
      <c r="A3018" s="567"/>
      <c r="B3018" s="567"/>
      <c r="C3018" s="567"/>
      <c r="D3018" s="567"/>
      <c r="E3018" s="567"/>
      <c r="F3018" s="567"/>
      <c r="G3018" s="567"/>
      <c r="H3018" s="567"/>
    </row>
    <row r="3019" spans="1:8" s="568" customFormat="1">
      <c r="A3019" s="567"/>
      <c r="B3019" s="567"/>
      <c r="C3019" s="567"/>
      <c r="D3019" s="567"/>
      <c r="E3019" s="567"/>
      <c r="F3019" s="567"/>
      <c r="G3019" s="567"/>
      <c r="H3019" s="567"/>
    </row>
    <row r="3020" spans="1:8" s="568" customFormat="1">
      <c r="A3020" s="567"/>
      <c r="B3020" s="567"/>
      <c r="C3020" s="567"/>
      <c r="D3020" s="567"/>
      <c r="E3020" s="567"/>
      <c r="F3020" s="567"/>
      <c r="G3020" s="567"/>
      <c r="H3020" s="567"/>
    </row>
    <row r="3021" spans="1:8" s="568" customFormat="1">
      <c r="A3021" s="567"/>
      <c r="B3021" s="567"/>
      <c r="C3021" s="567"/>
      <c r="D3021" s="567"/>
      <c r="E3021" s="567"/>
      <c r="F3021" s="567"/>
      <c r="G3021" s="567"/>
      <c r="H3021" s="567"/>
    </row>
    <row r="3022" spans="1:8" s="568" customFormat="1">
      <c r="A3022" s="567"/>
      <c r="B3022" s="567"/>
      <c r="C3022" s="567"/>
      <c r="D3022" s="567"/>
      <c r="E3022" s="567"/>
      <c r="F3022" s="567"/>
      <c r="G3022" s="567"/>
      <c r="H3022" s="567"/>
    </row>
    <row r="3023" spans="1:8" s="568" customFormat="1">
      <c r="A3023" s="567"/>
      <c r="B3023" s="567"/>
      <c r="C3023" s="567"/>
      <c r="D3023" s="567"/>
      <c r="E3023" s="567"/>
      <c r="F3023" s="567"/>
      <c r="G3023" s="567"/>
      <c r="H3023" s="567"/>
    </row>
    <row r="3024" spans="1:8" s="568" customFormat="1">
      <c r="A3024" s="567"/>
      <c r="B3024" s="567"/>
      <c r="C3024" s="567"/>
      <c r="D3024" s="567"/>
      <c r="E3024" s="567"/>
      <c r="F3024" s="567"/>
      <c r="G3024" s="567"/>
      <c r="H3024" s="567"/>
    </row>
    <row r="3025" spans="1:8" s="568" customFormat="1">
      <c r="A3025" s="567"/>
      <c r="B3025" s="567"/>
      <c r="C3025" s="567"/>
      <c r="D3025" s="567"/>
      <c r="E3025" s="567"/>
      <c r="F3025" s="567"/>
      <c r="G3025" s="567"/>
      <c r="H3025" s="567"/>
    </row>
    <row r="3026" spans="1:8" s="568" customFormat="1">
      <c r="A3026" s="567"/>
      <c r="B3026" s="567"/>
      <c r="C3026" s="567"/>
      <c r="D3026" s="567"/>
      <c r="E3026" s="567"/>
      <c r="F3026" s="567"/>
      <c r="G3026" s="567"/>
      <c r="H3026" s="567"/>
    </row>
    <row r="3027" spans="1:8" s="568" customFormat="1">
      <c r="A3027" s="567"/>
      <c r="B3027" s="567"/>
      <c r="C3027" s="567"/>
      <c r="D3027" s="567"/>
      <c r="E3027" s="567"/>
      <c r="F3027" s="567"/>
      <c r="G3027" s="567"/>
      <c r="H3027" s="567"/>
    </row>
    <row r="3028" spans="1:8" s="568" customFormat="1">
      <c r="A3028" s="567"/>
      <c r="B3028" s="567"/>
      <c r="C3028" s="567"/>
      <c r="D3028" s="567"/>
      <c r="E3028" s="567"/>
      <c r="F3028" s="567"/>
      <c r="G3028" s="567"/>
      <c r="H3028" s="567"/>
    </row>
    <row r="3029" spans="1:8" s="568" customFormat="1">
      <c r="A3029" s="567"/>
      <c r="B3029" s="567"/>
      <c r="C3029" s="567"/>
      <c r="D3029" s="567"/>
      <c r="E3029" s="567"/>
      <c r="F3029" s="567"/>
      <c r="G3029" s="567"/>
      <c r="H3029" s="567"/>
    </row>
    <row r="3030" spans="1:8" s="568" customFormat="1">
      <c r="A3030" s="567"/>
      <c r="B3030" s="567"/>
      <c r="C3030" s="567"/>
      <c r="D3030" s="567"/>
      <c r="E3030" s="567"/>
      <c r="F3030" s="567"/>
      <c r="G3030" s="567"/>
      <c r="H3030" s="567"/>
    </row>
    <row r="3031" spans="1:8" s="568" customFormat="1">
      <c r="A3031" s="567"/>
      <c r="B3031" s="567"/>
      <c r="C3031" s="567"/>
      <c r="D3031" s="567"/>
      <c r="E3031" s="567"/>
      <c r="F3031" s="567"/>
      <c r="G3031" s="567"/>
      <c r="H3031" s="567"/>
    </row>
    <row r="3032" spans="1:8" s="568" customFormat="1">
      <c r="A3032" s="567"/>
      <c r="B3032" s="567"/>
      <c r="C3032" s="567"/>
      <c r="D3032" s="567"/>
      <c r="E3032" s="567"/>
      <c r="F3032" s="567"/>
      <c r="G3032" s="567"/>
      <c r="H3032" s="567"/>
    </row>
    <row r="3033" spans="1:8" s="568" customFormat="1">
      <c r="A3033" s="567"/>
      <c r="B3033" s="567"/>
      <c r="C3033" s="567"/>
      <c r="D3033" s="567"/>
      <c r="E3033" s="567"/>
      <c r="F3033" s="567"/>
      <c r="G3033" s="567"/>
      <c r="H3033" s="567"/>
    </row>
    <row r="3034" spans="1:8" s="568" customFormat="1">
      <c r="A3034" s="567"/>
      <c r="B3034" s="567"/>
      <c r="C3034" s="567"/>
      <c r="D3034" s="567"/>
      <c r="E3034" s="567"/>
      <c r="F3034" s="567"/>
      <c r="G3034" s="567"/>
      <c r="H3034" s="567"/>
    </row>
    <row r="3035" spans="1:8" s="568" customFormat="1">
      <c r="A3035" s="567"/>
      <c r="B3035" s="567"/>
      <c r="C3035" s="567"/>
      <c r="D3035" s="567"/>
      <c r="E3035" s="567"/>
      <c r="F3035" s="567"/>
      <c r="G3035" s="567"/>
      <c r="H3035" s="567"/>
    </row>
    <row r="3036" spans="1:8" s="568" customFormat="1">
      <c r="A3036" s="567"/>
      <c r="B3036" s="567"/>
      <c r="C3036" s="567"/>
      <c r="D3036" s="567"/>
      <c r="E3036" s="567"/>
      <c r="F3036" s="567"/>
      <c r="G3036" s="567"/>
      <c r="H3036" s="567"/>
    </row>
    <row r="3037" spans="1:8" s="568" customFormat="1">
      <c r="A3037" s="567"/>
      <c r="B3037" s="567"/>
      <c r="C3037" s="567"/>
      <c r="D3037" s="567"/>
      <c r="E3037" s="567"/>
      <c r="F3037" s="567"/>
      <c r="G3037" s="567"/>
      <c r="H3037" s="567"/>
    </row>
    <row r="3038" spans="1:8" s="568" customFormat="1">
      <c r="A3038" s="567"/>
      <c r="B3038" s="567"/>
      <c r="C3038" s="567"/>
      <c r="D3038" s="567"/>
      <c r="E3038" s="567"/>
      <c r="F3038" s="567"/>
      <c r="G3038" s="567"/>
      <c r="H3038" s="567"/>
    </row>
    <row r="3039" spans="1:8" s="568" customFormat="1">
      <c r="A3039" s="567"/>
      <c r="B3039" s="567"/>
      <c r="C3039" s="567"/>
      <c r="D3039" s="567"/>
      <c r="E3039" s="567"/>
      <c r="F3039" s="567"/>
      <c r="G3039" s="567"/>
      <c r="H3039" s="567"/>
    </row>
    <row r="3040" spans="1:8" s="568" customFormat="1">
      <c r="A3040" s="567"/>
      <c r="B3040" s="567"/>
      <c r="C3040" s="567"/>
      <c r="D3040" s="567"/>
      <c r="E3040" s="567"/>
      <c r="F3040" s="567"/>
      <c r="G3040" s="567"/>
      <c r="H3040" s="567"/>
    </row>
    <row r="3041" spans="1:8" s="568" customFormat="1">
      <c r="A3041" s="567"/>
      <c r="B3041" s="567"/>
      <c r="C3041" s="567"/>
      <c r="D3041" s="567"/>
      <c r="E3041" s="567"/>
      <c r="F3041" s="567"/>
      <c r="G3041" s="567"/>
      <c r="H3041" s="567"/>
    </row>
    <row r="3042" spans="1:8" s="568" customFormat="1">
      <c r="A3042" s="567"/>
      <c r="B3042" s="567"/>
      <c r="C3042" s="567"/>
      <c r="D3042" s="567"/>
      <c r="E3042" s="567"/>
      <c r="F3042" s="567"/>
      <c r="G3042" s="567"/>
      <c r="H3042" s="567"/>
    </row>
    <row r="3043" spans="1:8" s="568" customFormat="1">
      <c r="A3043" s="567"/>
      <c r="B3043" s="567"/>
      <c r="C3043" s="567"/>
      <c r="D3043" s="567"/>
      <c r="E3043" s="567"/>
      <c r="F3043" s="567"/>
      <c r="G3043" s="567"/>
      <c r="H3043" s="567"/>
    </row>
    <row r="3044" spans="1:8" s="568" customFormat="1">
      <c r="A3044" s="567"/>
      <c r="B3044" s="567"/>
      <c r="C3044" s="567"/>
      <c r="D3044" s="567"/>
      <c r="E3044" s="567"/>
      <c r="F3044" s="567"/>
      <c r="G3044" s="567"/>
      <c r="H3044" s="567"/>
    </row>
    <row r="3045" spans="1:8" s="568" customFormat="1">
      <c r="A3045" s="567"/>
      <c r="B3045" s="567"/>
      <c r="C3045" s="567"/>
      <c r="D3045" s="567"/>
      <c r="E3045" s="567"/>
      <c r="F3045" s="567"/>
      <c r="G3045" s="567"/>
      <c r="H3045" s="567"/>
    </row>
    <row r="3046" spans="1:8" s="568" customFormat="1">
      <c r="A3046" s="567"/>
      <c r="B3046" s="567"/>
      <c r="C3046" s="567"/>
      <c r="D3046" s="567"/>
      <c r="E3046" s="567"/>
      <c r="F3046" s="567"/>
      <c r="G3046" s="567"/>
      <c r="H3046" s="567"/>
    </row>
    <row r="3047" spans="1:8" s="568" customFormat="1">
      <c r="A3047" s="567"/>
      <c r="B3047" s="567"/>
      <c r="C3047" s="567"/>
      <c r="D3047" s="567"/>
      <c r="E3047" s="567"/>
      <c r="F3047" s="567"/>
      <c r="G3047" s="567"/>
      <c r="H3047" s="567"/>
    </row>
    <row r="3048" spans="1:8" s="568" customFormat="1">
      <c r="A3048" s="567"/>
      <c r="B3048" s="567"/>
      <c r="C3048" s="567"/>
      <c r="D3048" s="567"/>
      <c r="E3048" s="567"/>
      <c r="F3048" s="567"/>
      <c r="G3048" s="567"/>
      <c r="H3048" s="567"/>
    </row>
    <row r="3049" spans="1:8" s="568" customFormat="1">
      <c r="A3049" s="567"/>
      <c r="B3049" s="567"/>
      <c r="C3049" s="567"/>
      <c r="D3049" s="567"/>
      <c r="E3049" s="567"/>
      <c r="F3049" s="567"/>
      <c r="G3049" s="567"/>
      <c r="H3049" s="567"/>
    </row>
    <row r="3050" spans="1:8" s="568" customFormat="1">
      <c r="A3050" s="567"/>
      <c r="B3050" s="567"/>
      <c r="C3050" s="567"/>
      <c r="D3050" s="567"/>
      <c r="E3050" s="567"/>
      <c r="F3050" s="567"/>
      <c r="G3050" s="567"/>
      <c r="H3050" s="567"/>
    </row>
    <row r="3051" spans="1:8" s="568" customFormat="1">
      <c r="A3051" s="567"/>
      <c r="B3051" s="567"/>
      <c r="C3051" s="567"/>
      <c r="D3051" s="567"/>
      <c r="E3051" s="567"/>
      <c r="F3051" s="567"/>
      <c r="G3051" s="567"/>
      <c r="H3051" s="567"/>
    </row>
    <row r="3052" spans="1:8" s="568" customFormat="1">
      <c r="A3052" s="567"/>
      <c r="B3052" s="567"/>
      <c r="C3052" s="567"/>
      <c r="D3052" s="567"/>
      <c r="E3052" s="567"/>
      <c r="F3052" s="567"/>
      <c r="G3052" s="567"/>
      <c r="H3052" s="567"/>
    </row>
    <row r="3053" spans="1:8" s="568" customFormat="1">
      <c r="A3053" s="567"/>
      <c r="B3053" s="567"/>
      <c r="C3053" s="567"/>
      <c r="D3053" s="567"/>
      <c r="E3053" s="567"/>
      <c r="F3053" s="567"/>
      <c r="G3053" s="567"/>
      <c r="H3053" s="567"/>
    </row>
    <row r="3054" spans="1:8" s="568" customFormat="1">
      <c r="A3054" s="567"/>
      <c r="B3054" s="567"/>
      <c r="C3054" s="567"/>
      <c r="D3054" s="567"/>
      <c r="E3054" s="567"/>
      <c r="F3054" s="567"/>
      <c r="G3054" s="567"/>
      <c r="H3054" s="567"/>
    </row>
    <row r="3055" spans="1:8" s="568" customFormat="1">
      <c r="A3055" s="567"/>
      <c r="B3055" s="567"/>
      <c r="C3055" s="567"/>
      <c r="D3055" s="567"/>
      <c r="E3055" s="567"/>
      <c r="F3055" s="567"/>
      <c r="G3055" s="567"/>
      <c r="H3055" s="567"/>
    </row>
    <row r="3056" spans="1:8" s="568" customFormat="1">
      <c r="A3056" s="567"/>
      <c r="B3056" s="567"/>
      <c r="C3056" s="567"/>
      <c r="D3056" s="567"/>
      <c r="E3056" s="567"/>
      <c r="F3056" s="567"/>
      <c r="G3056" s="567"/>
      <c r="H3056" s="567"/>
    </row>
    <row r="3057" spans="1:8" s="568" customFormat="1">
      <c r="A3057" s="567"/>
      <c r="B3057" s="567"/>
      <c r="C3057" s="567"/>
      <c r="D3057" s="567"/>
      <c r="E3057" s="567"/>
      <c r="F3057" s="567"/>
      <c r="G3057" s="567"/>
      <c r="H3057" s="567"/>
    </row>
    <row r="3058" spans="1:8" s="568" customFormat="1">
      <c r="A3058" s="567"/>
      <c r="B3058" s="567"/>
      <c r="C3058" s="567"/>
      <c r="D3058" s="567"/>
      <c r="E3058" s="567"/>
      <c r="F3058" s="567"/>
      <c r="G3058" s="567"/>
      <c r="H3058" s="567"/>
    </row>
    <row r="3059" spans="1:8" s="568" customFormat="1">
      <c r="A3059" s="567"/>
      <c r="B3059" s="567"/>
      <c r="C3059" s="567"/>
      <c r="D3059" s="567"/>
      <c r="E3059" s="567"/>
      <c r="F3059" s="567"/>
      <c r="G3059" s="567"/>
      <c r="H3059" s="567"/>
    </row>
    <row r="3060" spans="1:8" s="568" customFormat="1">
      <c r="A3060" s="567"/>
      <c r="B3060" s="567"/>
      <c r="C3060" s="567"/>
      <c r="D3060" s="567"/>
      <c r="E3060" s="567"/>
      <c r="F3060" s="567"/>
      <c r="G3060" s="567"/>
      <c r="H3060" s="567"/>
    </row>
    <row r="3061" spans="1:8" s="568" customFormat="1">
      <c r="A3061" s="567"/>
      <c r="B3061" s="567"/>
      <c r="C3061" s="567"/>
      <c r="D3061" s="567"/>
      <c r="E3061" s="567"/>
      <c r="F3061" s="567"/>
      <c r="G3061" s="567"/>
      <c r="H3061" s="567"/>
    </row>
    <row r="3062" spans="1:8" s="568" customFormat="1">
      <c r="A3062" s="567"/>
      <c r="B3062" s="567"/>
      <c r="C3062" s="567"/>
      <c r="D3062" s="567"/>
      <c r="E3062" s="567"/>
      <c r="F3062" s="567"/>
      <c r="G3062" s="567"/>
      <c r="H3062" s="567"/>
    </row>
    <row r="3063" spans="1:8" s="568" customFormat="1">
      <c r="A3063" s="567"/>
      <c r="B3063" s="567"/>
      <c r="C3063" s="567"/>
      <c r="D3063" s="567"/>
      <c r="E3063" s="567"/>
      <c r="F3063" s="567"/>
      <c r="G3063" s="567"/>
      <c r="H3063" s="567"/>
    </row>
    <row r="3064" spans="1:8" s="568" customFormat="1">
      <c r="A3064" s="567"/>
      <c r="B3064" s="567"/>
      <c r="C3064" s="567"/>
      <c r="D3064" s="567"/>
      <c r="E3064" s="567"/>
      <c r="F3064" s="567"/>
      <c r="G3064" s="567"/>
      <c r="H3064" s="567"/>
    </row>
    <row r="3065" spans="1:8" s="568" customFormat="1">
      <c r="A3065" s="567"/>
      <c r="B3065" s="567"/>
      <c r="C3065" s="567"/>
      <c r="D3065" s="567"/>
      <c r="E3065" s="567"/>
      <c r="F3065" s="567"/>
      <c r="G3065" s="567"/>
      <c r="H3065" s="567"/>
    </row>
    <row r="3066" spans="1:8" s="568" customFormat="1">
      <c r="A3066" s="567"/>
      <c r="B3066" s="567"/>
      <c r="C3066" s="567"/>
      <c r="D3066" s="567"/>
      <c r="E3066" s="567"/>
      <c r="F3066" s="567"/>
      <c r="G3066" s="567"/>
      <c r="H3066" s="567"/>
    </row>
    <row r="3067" spans="1:8" s="568" customFormat="1">
      <c r="A3067" s="567"/>
      <c r="B3067" s="567"/>
      <c r="C3067" s="567"/>
      <c r="D3067" s="567"/>
      <c r="E3067" s="567"/>
      <c r="F3067" s="567"/>
      <c r="G3067" s="567"/>
      <c r="H3067" s="567"/>
    </row>
    <row r="3068" spans="1:8" s="568" customFormat="1">
      <c r="A3068" s="567"/>
      <c r="B3068" s="567"/>
      <c r="C3068" s="567"/>
      <c r="D3068" s="567"/>
      <c r="E3068" s="567"/>
      <c r="F3068" s="567"/>
      <c r="G3068" s="567"/>
      <c r="H3068" s="567"/>
    </row>
    <row r="3069" spans="1:8" s="568" customFormat="1">
      <c r="A3069" s="567"/>
      <c r="B3069" s="567"/>
      <c r="C3069" s="567"/>
      <c r="D3069" s="567"/>
      <c r="E3069" s="567"/>
      <c r="F3069" s="567"/>
      <c r="G3069" s="567"/>
      <c r="H3069" s="567"/>
    </row>
    <row r="3070" spans="1:8" s="568" customFormat="1">
      <c r="A3070" s="567"/>
      <c r="B3070" s="567"/>
      <c r="C3070" s="567"/>
      <c r="D3070" s="567"/>
      <c r="E3070" s="567"/>
      <c r="F3070" s="567"/>
      <c r="G3070" s="567"/>
      <c r="H3070" s="567"/>
    </row>
    <row r="3071" spans="1:8" s="568" customFormat="1">
      <c r="A3071" s="567"/>
      <c r="B3071" s="567"/>
      <c r="C3071" s="567"/>
      <c r="D3071" s="567"/>
      <c r="E3071" s="567"/>
      <c r="F3071" s="567"/>
      <c r="G3071" s="567"/>
      <c r="H3071" s="567"/>
    </row>
    <row r="3072" spans="1:8" s="568" customFormat="1">
      <c r="A3072" s="567"/>
      <c r="B3072" s="567"/>
      <c r="C3072" s="567"/>
      <c r="D3072" s="567"/>
      <c r="E3072" s="567"/>
      <c r="F3072" s="567"/>
      <c r="G3072" s="567"/>
      <c r="H3072" s="567"/>
    </row>
    <row r="3073" spans="1:8" s="568" customFormat="1">
      <c r="A3073" s="567"/>
      <c r="B3073" s="567"/>
      <c r="C3073" s="567"/>
      <c r="D3073" s="567"/>
      <c r="E3073" s="567"/>
      <c r="F3073" s="567"/>
      <c r="G3073" s="567"/>
      <c r="H3073" s="567"/>
    </row>
    <row r="3074" spans="1:8" s="568" customFormat="1">
      <c r="A3074" s="567"/>
      <c r="B3074" s="567"/>
      <c r="C3074" s="567"/>
      <c r="D3074" s="567"/>
      <c r="E3074" s="567"/>
      <c r="F3074" s="567"/>
      <c r="G3074" s="567"/>
      <c r="H3074" s="567"/>
    </row>
    <row r="3075" spans="1:8" s="568" customFormat="1">
      <c r="A3075" s="567"/>
      <c r="B3075" s="567"/>
      <c r="C3075" s="567"/>
      <c r="D3075" s="567"/>
      <c r="E3075" s="567"/>
      <c r="F3075" s="567"/>
      <c r="G3075" s="567"/>
      <c r="H3075" s="567"/>
    </row>
    <row r="3076" spans="1:8" s="568" customFormat="1">
      <c r="A3076" s="567"/>
      <c r="B3076" s="567"/>
      <c r="C3076" s="567"/>
      <c r="D3076" s="567"/>
      <c r="E3076" s="567"/>
      <c r="F3076" s="567"/>
      <c r="G3076" s="567"/>
      <c r="H3076" s="567"/>
    </row>
    <row r="3077" spans="1:8" s="568" customFormat="1">
      <c r="A3077" s="567"/>
      <c r="B3077" s="567"/>
      <c r="C3077" s="567"/>
      <c r="D3077" s="567"/>
      <c r="E3077" s="567"/>
      <c r="F3077" s="567"/>
      <c r="G3077" s="567"/>
      <c r="H3077" s="567"/>
    </row>
    <row r="3078" spans="1:8" s="568" customFormat="1">
      <c r="A3078" s="567"/>
      <c r="B3078" s="567"/>
      <c r="C3078" s="567"/>
      <c r="D3078" s="567"/>
      <c r="E3078" s="567"/>
      <c r="F3078" s="567"/>
      <c r="G3078" s="567"/>
      <c r="H3078" s="567"/>
    </row>
    <row r="3079" spans="1:8" s="568" customFormat="1">
      <c r="A3079" s="567"/>
      <c r="B3079" s="567"/>
      <c r="C3079" s="567"/>
      <c r="D3079" s="567"/>
      <c r="E3079" s="567"/>
      <c r="F3079" s="567"/>
      <c r="G3079" s="567"/>
      <c r="H3079" s="567"/>
    </row>
    <row r="3080" spans="1:8" s="568" customFormat="1">
      <c r="A3080" s="567"/>
      <c r="B3080" s="567"/>
      <c r="C3080" s="567"/>
      <c r="D3080" s="567"/>
      <c r="E3080" s="567"/>
      <c r="F3080" s="567"/>
      <c r="G3080" s="567"/>
      <c r="H3080" s="567"/>
    </row>
    <row r="3081" spans="1:8" s="568" customFormat="1">
      <c r="A3081" s="567"/>
      <c r="B3081" s="567"/>
      <c r="C3081" s="567"/>
      <c r="D3081" s="567"/>
      <c r="E3081" s="567"/>
      <c r="F3081" s="567"/>
      <c r="G3081" s="567"/>
      <c r="H3081" s="567"/>
    </row>
    <row r="3082" spans="1:8" s="568" customFormat="1">
      <c r="A3082" s="567"/>
      <c r="B3082" s="567"/>
      <c r="C3082" s="567"/>
      <c r="D3082" s="567"/>
      <c r="E3082" s="567"/>
      <c r="F3082" s="567"/>
      <c r="G3082" s="567"/>
      <c r="H3082" s="567"/>
    </row>
    <row r="3083" spans="1:8" s="568" customFormat="1">
      <c r="A3083" s="567"/>
      <c r="B3083" s="567"/>
      <c r="C3083" s="567"/>
      <c r="D3083" s="567"/>
      <c r="E3083" s="567"/>
      <c r="F3083" s="567"/>
      <c r="G3083" s="567"/>
      <c r="H3083" s="567"/>
    </row>
    <row r="3084" spans="1:8" s="568" customFormat="1">
      <c r="A3084" s="567"/>
      <c r="B3084" s="567"/>
      <c r="C3084" s="567"/>
      <c r="D3084" s="567"/>
      <c r="E3084" s="567"/>
      <c r="F3084" s="567"/>
      <c r="G3084" s="567"/>
      <c r="H3084" s="567"/>
    </row>
    <row r="3085" spans="1:8" s="568" customFormat="1">
      <c r="A3085" s="567"/>
      <c r="B3085" s="567"/>
      <c r="C3085" s="567"/>
      <c r="D3085" s="567"/>
      <c r="E3085" s="567"/>
      <c r="F3085" s="567"/>
      <c r="G3085" s="567"/>
      <c r="H3085" s="567"/>
    </row>
    <row r="3086" spans="1:8" s="568" customFormat="1">
      <c r="A3086" s="567"/>
      <c r="B3086" s="567"/>
      <c r="C3086" s="567"/>
      <c r="D3086" s="567"/>
      <c r="E3086" s="567"/>
      <c r="F3086" s="567"/>
      <c r="G3086" s="567"/>
      <c r="H3086" s="567"/>
    </row>
    <row r="3087" spans="1:8" s="568" customFormat="1">
      <c r="A3087" s="567"/>
      <c r="B3087" s="567"/>
      <c r="C3087" s="567"/>
      <c r="D3087" s="567"/>
      <c r="E3087" s="567"/>
      <c r="F3087" s="567"/>
      <c r="G3087" s="567"/>
      <c r="H3087" s="567"/>
    </row>
    <row r="3088" spans="1:8" s="568" customFormat="1">
      <c r="A3088" s="567"/>
      <c r="B3088" s="567"/>
      <c r="C3088" s="567"/>
      <c r="D3088" s="567"/>
      <c r="E3088" s="567"/>
      <c r="F3088" s="567"/>
      <c r="G3088" s="567"/>
      <c r="H3088" s="567"/>
    </row>
    <row r="3089" spans="1:8" s="568" customFormat="1">
      <c r="A3089" s="567"/>
      <c r="B3089" s="567"/>
      <c r="C3089" s="567"/>
      <c r="D3089" s="567"/>
      <c r="E3089" s="567"/>
      <c r="F3089" s="567"/>
      <c r="G3089" s="567"/>
      <c r="H3089" s="567"/>
    </row>
    <row r="3090" spans="1:8" s="568" customFormat="1">
      <c r="A3090" s="567"/>
      <c r="B3090" s="567"/>
      <c r="C3090" s="567"/>
      <c r="D3090" s="567"/>
      <c r="E3090" s="567"/>
      <c r="F3090" s="567"/>
      <c r="G3090" s="567"/>
      <c r="H3090" s="567"/>
    </row>
    <row r="3091" spans="1:8" s="568" customFormat="1">
      <c r="A3091" s="567"/>
      <c r="B3091" s="567"/>
      <c r="C3091" s="567"/>
      <c r="D3091" s="567"/>
      <c r="E3091" s="567"/>
      <c r="F3091" s="567"/>
      <c r="G3091" s="567"/>
      <c r="H3091" s="567"/>
    </row>
    <row r="3092" spans="1:8" s="568" customFormat="1">
      <c r="A3092" s="567"/>
      <c r="B3092" s="567"/>
      <c r="C3092" s="567"/>
      <c r="D3092" s="567"/>
      <c r="E3092" s="567"/>
      <c r="F3092" s="567"/>
      <c r="G3092" s="567"/>
      <c r="H3092" s="567"/>
    </row>
    <row r="3093" spans="1:8" s="568" customFormat="1">
      <c r="A3093" s="567"/>
      <c r="B3093" s="567"/>
      <c r="C3093" s="567"/>
      <c r="D3093" s="567"/>
      <c r="E3093" s="567"/>
      <c r="F3093" s="567"/>
      <c r="G3093" s="567"/>
      <c r="H3093" s="567"/>
    </row>
    <row r="3094" spans="1:8" s="568" customFormat="1">
      <c r="A3094" s="567"/>
      <c r="B3094" s="567"/>
      <c r="C3094" s="567"/>
      <c r="D3094" s="567"/>
      <c r="E3094" s="567"/>
      <c r="F3094" s="567"/>
      <c r="G3094" s="567"/>
      <c r="H3094" s="567"/>
    </row>
    <row r="3095" spans="1:8" s="568" customFormat="1">
      <c r="A3095" s="567"/>
      <c r="B3095" s="567"/>
      <c r="C3095" s="567"/>
      <c r="D3095" s="567"/>
      <c r="E3095" s="567"/>
      <c r="F3095" s="567"/>
      <c r="G3095" s="567"/>
      <c r="H3095" s="567"/>
    </row>
    <row r="3096" spans="1:8" s="568" customFormat="1">
      <c r="A3096" s="567"/>
      <c r="B3096" s="567"/>
      <c r="C3096" s="567"/>
      <c r="D3096" s="567"/>
      <c r="E3096" s="567"/>
      <c r="F3096" s="567"/>
      <c r="G3096" s="567"/>
      <c r="H3096" s="567"/>
    </row>
    <row r="3097" spans="1:8" s="568" customFormat="1">
      <c r="A3097" s="567"/>
      <c r="B3097" s="567"/>
      <c r="C3097" s="567"/>
      <c r="D3097" s="567"/>
      <c r="E3097" s="567"/>
      <c r="F3097" s="567"/>
      <c r="G3097" s="567"/>
      <c r="H3097" s="567"/>
    </row>
    <row r="3098" spans="1:8" s="568" customFormat="1">
      <c r="A3098" s="567"/>
      <c r="B3098" s="567"/>
      <c r="C3098" s="567"/>
      <c r="D3098" s="567"/>
      <c r="E3098" s="567"/>
      <c r="F3098" s="567"/>
      <c r="G3098" s="567"/>
      <c r="H3098" s="567"/>
    </row>
  </sheetData>
  <mergeCells count="692">
    <mergeCell ref="A167:H167"/>
    <mergeCell ref="A168:H168"/>
    <mergeCell ref="B169:H169"/>
    <mergeCell ref="A157:A158"/>
    <mergeCell ref="F157:F158"/>
    <mergeCell ref="G157:G158"/>
    <mergeCell ref="H157:H158"/>
    <mergeCell ref="E157:E158"/>
    <mergeCell ref="G29:G30"/>
    <mergeCell ref="F29:F30"/>
    <mergeCell ref="E29:E30"/>
    <mergeCell ref="H29:H30"/>
    <mergeCell ref="B154:H154"/>
    <mergeCell ref="C155:F155"/>
    <mergeCell ref="C156:F156"/>
    <mergeCell ref="B141:D141"/>
    <mergeCell ref="A144:G144"/>
    <mergeCell ref="B145:H145"/>
    <mergeCell ref="A148:B151"/>
    <mergeCell ref="C148:F150"/>
    <mergeCell ref="G148:H150"/>
    <mergeCell ref="C151:F151"/>
    <mergeCell ref="G135:H135"/>
    <mergeCell ref="B157:D157"/>
    <mergeCell ref="A160:G160"/>
    <mergeCell ref="B161:H161"/>
    <mergeCell ref="A163:B166"/>
    <mergeCell ref="C163:F165"/>
    <mergeCell ref="G163:H165"/>
    <mergeCell ref="C166:F166"/>
    <mergeCell ref="G166:H166"/>
    <mergeCell ref="C28:F28"/>
    <mergeCell ref="B29:D29"/>
    <mergeCell ref="A77:H77"/>
    <mergeCell ref="A78:H78"/>
    <mergeCell ref="B79:H79"/>
    <mergeCell ref="C80:F80"/>
    <mergeCell ref="C81:F81"/>
    <mergeCell ref="A73:B76"/>
    <mergeCell ref="C73:F75"/>
    <mergeCell ref="G73:H75"/>
    <mergeCell ref="C76:F76"/>
    <mergeCell ref="G76:H76"/>
    <mergeCell ref="B34:H34"/>
    <mergeCell ref="A33:G33"/>
    <mergeCell ref="A45:A46"/>
    <mergeCell ref="E45:E46"/>
    <mergeCell ref="F45:F46"/>
    <mergeCell ref="A1:B4"/>
    <mergeCell ref="C1:F3"/>
    <mergeCell ref="G1:H3"/>
    <mergeCell ref="C4:F4"/>
    <mergeCell ref="G4:H4"/>
    <mergeCell ref="B15:H15"/>
    <mergeCell ref="A6:H6"/>
    <mergeCell ref="B7:H7"/>
    <mergeCell ref="C8:F8"/>
    <mergeCell ref="C9:F9"/>
    <mergeCell ref="B10:D10"/>
    <mergeCell ref="A14:G14"/>
    <mergeCell ref="A5:H5"/>
    <mergeCell ref="A10:A11"/>
    <mergeCell ref="E10:E11"/>
    <mergeCell ref="F10:F11"/>
    <mergeCell ref="G10:G11"/>
    <mergeCell ref="H10:H11"/>
    <mergeCell ref="A20:B23"/>
    <mergeCell ref="C20:F22"/>
    <mergeCell ref="G20:H22"/>
    <mergeCell ref="C23:F23"/>
    <mergeCell ref="G23:H23"/>
    <mergeCell ref="A24:H24"/>
    <mergeCell ref="A25:H25"/>
    <mergeCell ref="B26:H26"/>
    <mergeCell ref="C27:F27"/>
    <mergeCell ref="B177:H177"/>
    <mergeCell ref="A36:B39"/>
    <mergeCell ref="C36:F38"/>
    <mergeCell ref="G36:H38"/>
    <mergeCell ref="C39:F39"/>
    <mergeCell ref="G39:H39"/>
    <mergeCell ref="A49:G49"/>
    <mergeCell ref="B50:H50"/>
    <mergeCell ref="A40:H40"/>
    <mergeCell ref="A41:H41"/>
    <mergeCell ref="B42:H42"/>
    <mergeCell ref="C43:F43"/>
    <mergeCell ref="C44:F44"/>
    <mergeCell ref="B45:D45"/>
    <mergeCell ref="A136:H136"/>
    <mergeCell ref="A137:H137"/>
    <mergeCell ref="B138:H138"/>
    <mergeCell ref="C139:F139"/>
    <mergeCell ref="C140:F140"/>
    <mergeCell ref="B82:D82"/>
    <mergeCell ref="A152:H152"/>
    <mergeCell ref="A153:H153"/>
    <mergeCell ref="A118:H118"/>
    <mergeCell ref="B119:H119"/>
    <mergeCell ref="G45:G46"/>
    <mergeCell ref="H45:H46"/>
    <mergeCell ref="C170:F170"/>
    <mergeCell ref="C171:F171"/>
    <mergeCell ref="B172:D172"/>
    <mergeCell ref="A176:G176"/>
    <mergeCell ref="C120:F120"/>
    <mergeCell ref="C121:F121"/>
    <mergeCell ref="B122:D122"/>
    <mergeCell ref="A126:G126"/>
    <mergeCell ref="B127:H127"/>
    <mergeCell ref="G151:H151"/>
    <mergeCell ref="A141:A142"/>
    <mergeCell ref="F141:F142"/>
    <mergeCell ref="E141:E142"/>
    <mergeCell ref="G141:G142"/>
    <mergeCell ref="H141:H142"/>
    <mergeCell ref="A132:B135"/>
    <mergeCell ref="C132:F134"/>
    <mergeCell ref="G132:H134"/>
    <mergeCell ref="C135:F135"/>
    <mergeCell ref="A113:B116"/>
    <mergeCell ref="C113:F115"/>
    <mergeCell ref="G113:H115"/>
    <mergeCell ref="C116:F116"/>
    <mergeCell ref="G116:H116"/>
    <mergeCell ref="A117:H117"/>
    <mergeCell ref="A89:G89"/>
    <mergeCell ref="B90:H90"/>
    <mergeCell ref="A82:A83"/>
    <mergeCell ref="E82:E83"/>
    <mergeCell ref="F82:F83"/>
    <mergeCell ref="G82:G83"/>
    <mergeCell ref="H82:H83"/>
    <mergeCell ref="C187:F187"/>
    <mergeCell ref="B188:D188"/>
    <mergeCell ref="A192:G192"/>
    <mergeCell ref="B193:H193"/>
    <mergeCell ref="A179:B182"/>
    <mergeCell ref="C179:F181"/>
    <mergeCell ref="G179:H181"/>
    <mergeCell ref="C182:F182"/>
    <mergeCell ref="G182:H182"/>
    <mergeCell ref="A183:H183"/>
    <mergeCell ref="A184:H184"/>
    <mergeCell ref="B185:H185"/>
    <mergeCell ref="C186:F186"/>
    <mergeCell ref="A195:B198"/>
    <mergeCell ref="C195:F197"/>
    <mergeCell ref="G195:H197"/>
    <mergeCell ref="C198:F198"/>
    <mergeCell ref="G198:H198"/>
    <mergeCell ref="B219:H219"/>
    <mergeCell ref="C220:F220"/>
    <mergeCell ref="C221:F221"/>
    <mergeCell ref="B222:D222"/>
    <mergeCell ref="A199:H199"/>
    <mergeCell ref="A200:H200"/>
    <mergeCell ref="B201:H201"/>
    <mergeCell ref="C202:F202"/>
    <mergeCell ref="C203:F203"/>
    <mergeCell ref="B204:D204"/>
    <mergeCell ref="A208:G208"/>
    <mergeCell ref="B209:H209"/>
    <mergeCell ref="G232:H234"/>
    <mergeCell ref="C235:F235"/>
    <mergeCell ref="G235:H235"/>
    <mergeCell ref="A226:G226"/>
    <mergeCell ref="B227:H227"/>
    <mergeCell ref="A213:B216"/>
    <mergeCell ref="C213:F215"/>
    <mergeCell ref="G213:H215"/>
    <mergeCell ref="C216:F216"/>
    <mergeCell ref="G216:H216"/>
    <mergeCell ref="A217:H217"/>
    <mergeCell ref="A218:H218"/>
    <mergeCell ref="A232:B235"/>
    <mergeCell ref="C232:F234"/>
    <mergeCell ref="A252:B255"/>
    <mergeCell ref="C252:F254"/>
    <mergeCell ref="G252:H254"/>
    <mergeCell ref="C255:F255"/>
    <mergeCell ref="G255:H255"/>
    <mergeCell ref="A236:H236"/>
    <mergeCell ref="A237:H237"/>
    <mergeCell ref="B238:H238"/>
    <mergeCell ref="C239:F239"/>
    <mergeCell ref="C240:F240"/>
    <mergeCell ref="B241:D241"/>
    <mergeCell ref="A245:G245"/>
    <mergeCell ref="B246:H246"/>
    <mergeCell ref="B278:H278"/>
    <mergeCell ref="C279:F279"/>
    <mergeCell ref="C280:F280"/>
    <mergeCell ref="B281:D281"/>
    <mergeCell ref="A286:G286"/>
    <mergeCell ref="B287:H287"/>
    <mergeCell ref="A256:H256"/>
    <mergeCell ref="A257:H257"/>
    <mergeCell ref="B258:H258"/>
    <mergeCell ref="C259:F259"/>
    <mergeCell ref="C260:F260"/>
    <mergeCell ref="B261:D261"/>
    <mergeCell ref="A266:G266"/>
    <mergeCell ref="B267:H267"/>
    <mergeCell ref="A272:B275"/>
    <mergeCell ref="C272:F274"/>
    <mergeCell ref="G272:H274"/>
    <mergeCell ref="C275:F275"/>
    <mergeCell ref="G275:H275"/>
    <mergeCell ref="A276:H276"/>
    <mergeCell ref="A277:H277"/>
    <mergeCell ref="A292:B295"/>
    <mergeCell ref="C292:F294"/>
    <mergeCell ref="G292:H294"/>
    <mergeCell ref="C295:F295"/>
    <mergeCell ref="G295:H295"/>
    <mergeCell ref="A296:H296"/>
    <mergeCell ref="A297:H297"/>
    <mergeCell ref="B298:H298"/>
    <mergeCell ref="C299:F299"/>
    <mergeCell ref="C300:F300"/>
    <mergeCell ref="B301:D301"/>
    <mergeCell ref="A305:G305"/>
    <mergeCell ref="B306:H306"/>
    <mergeCell ref="A311:B314"/>
    <mergeCell ref="C311:F313"/>
    <mergeCell ref="G311:H313"/>
    <mergeCell ref="C314:F314"/>
    <mergeCell ref="G314:H314"/>
    <mergeCell ref="A315:H315"/>
    <mergeCell ref="A316:H316"/>
    <mergeCell ref="B317:H317"/>
    <mergeCell ref="C318:F318"/>
    <mergeCell ref="C319:F319"/>
    <mergeCell ref="B320:D320"/>
    <mergeCell ref="A331:G331"/>
    <mergeCell ref="B332:H332"/>
    <mergeCell ref="A337:B340"/>
    <mergeCell ref="C337:F339"/>
    <mergeCell ref="G337:H339"/>
    <mergeCell ref="C340:F340"/>
    <mergeCell ref="G340:H340"/>
    <mergeCell ref="A341:H341"/>
    <mergeCell ref="A342:H342"/>
    <mergeCell ref="B343:H343"/>
    <mergeCell ref="C344:F344"/>
    <mergeCell ref="C345:F345"/>
    <mergeCell ref="B346:D346"/>
    <mergeCell ref="A352:G352"/>
    <mergeCell ref="B353:H353"/>
    <mergeCell ref="A358:B361"/>
    <mergeCell ref="C358:F360"/>
    <mergeCell ref="G358:H360"/>
    <mergeCell ref="C361:F361"/>
    <mergeCell ref="G361:H361"/>
    <mergeCell ref="A362:H362"/>
    <mergeCell ref="A363:H363"/>
    <mergeCell ref="B364:H364"/>
    <mergeCell ref="C365:F365"/>
    <mergeCell ref="C366:F366"/>
    <mergeCell ref="B367:D367"/>
    <mergeCell ref="A373:G373"/>
    <mergeCell ref="B374:H374"/>
    <mergeCell ref="A378:B381"/>
    <mergeCell ref="C378:F380"/>
    <mergeCell ref="G378:H380"/>
    <mergeCell ref="C381:F381"/>
    <mergeCell ref="G381:H381"/>
    <mergeCell ref="A382:H382"/>
    <mergeCell ref="A383:H383"/>
    <mergeCell ref="B384:H384"/>
    <mergeCell ref="C385:F385"/>
    <mergeCell ref="C386:F386"/>
    <mergeCell ref="B387:D387"/>
    <mergeCell ref="A393:G393"/>
    <mergeCell ref="B394:H394"/>
    <mergeCell ref="A400:B403"/>
    <mergeCell ref="C400:F402"/>
    <mergeCell ref="G400:H402"/>
    <mergeCell ref="C403:F403"/>
    <mergeCell ref="G403:H403"/>
    <mergeCell ref="A404:H404"/>
    <mergeCell ref="A405:H405"/>
    <mergeCell ref="B406:H406"/>
    <mergeCell ref="C407:F407"/>
    <mergeCell ref="C408:F408"/>
    <mergeCell ref="B409:D409"/>
    <mergeCell ref="A415:G415"/>
    <mergeCell ref="B416:H416"/>
    <mergeCell ref="A422:B425"/>
    <mergeCell ref="C422:F424"/>
    <mergeCell ref="G422:H424"/>
    <mergeCell ref="C425:F425"/>
    <mergeCell ref="G425:H425"/>
    <mergeCell ref="A426:H426"/>
    <mergeCell ref="A427:H427"/>
    <mergeCell ref="B428:H428"/>
    <mergeCell ref="C429:F429"/>
    <mergeCell ref="C430:F430"/>
    <mergeCell ref="B431:D431"/>
    <mergeCell ref="A437:G437"/>
    <mergeCell ref="B438:H438"/>
    <mergeCell ref="A444:B447"/>
    <mergeCell ref="C444:F446"/>
    <mergeCell ref="G444:H446"/>
    <mergeCell ref="C447:F447"/>
    <mergeCell ref="G447:H447"/>
    <mergeCell ref="A448:H448"/>
    <mergeCell ref="A449:H449"/>
    <mergeCell ref="B450:H450"/>
    <mergeCell ref="C451:F451"/>
    <mergeCell ref="C452:F452"/>
    <mergeCell ref="B453:D453"/>
    <mergeCell ref="A459:G459"/>
    <mergeCell ref="B460:H460"/>
    <mergeCell ref="A466:B469"/>
    <mergeCell ref="C466:F468"/>
    <mergeCell ref="G466:H468"/>
    <mergeCell ref="C469:F469"/>
    <mergeCell ref="G469:H469"/>
    <mergeCell ref="A470:H470"/>
    <mergeCell ref="A471:H471"/>
    <mergeCell ref="B472:H472"/>
    <mergeCell ref="C473:F473"/>
    <mergeCell ref="C474:F474"/>
    <mergeCell ref="B475:D475"/>
    <mergeCell ref="A481:G481"/>
    <mergeCell ref="B482:H482"/>
    <mergeCell ref="A487:B490"/>
    <mergeCell ref="C487:F489"/>
    <mergeCell ref="G487:H489"/>
    <mergeCell ref="C490:F490"/>
    <mergeCell ref="G490:H490"/>
    <mergeCell ref="A491:H491"/>
    <mergeCell ref="A492:H492"/>
    <mergeCell ref="B493:H493"/>
    <mergeCell ref="C494:F494"/>
    <mergeCell ref="C495:F495"/>
    <mergeCell ref="B496:D496"/>
    <mergeCell ref="A502:G502"/>
    <mergeCell ref="B503:H503"/>
    <mergeCell ref="A508:B511"/>
    <mergeCell ref="C508:F510"/>
    <mergeCell ref="G508:H510"/>
    <mergeCell ref="C511:F511"/>
    <mergeCell ref="G511:H511"/>
    <mergeCell ref="A512:H512"/>
    <mergeCell ref="A513:H513"/>
    <mergeCell ref="B514:H514"/>
    <mergeCell ref="C515:F515"/>
    <mergeCell ref="C516:F516"/>
    <mergeCell ref="B517:D517"/>
    <mergeCell ref="A523:G523"/>
    <mergeCell ref="B524:H524"/>
    <mergeCell ref="A529:B532"/>
    <mergeCell ref="C529:F531"/>
    <mergeCell ref="G529:H531"/>
    <mergeCell ref="C532:F532"/>
    <mergeCell ref="G532:H532"/>
    <mergeCell ref="A533:H533"/>
    <mergeCell ref="A534:H534"/>
    <mergeCell ref="B535:H535"/>
    <mergeCell ref="C536:F536"/>
    <mergeCell ref="C537:F537"/>
    <mergeCell ref="B538:D538"/>
    <mergeCell ref="A544:G544"/>
    <mergeCell ref="B545:H545"/>
    <mergeCell ref="A550:B553"/>
    <mergeCell ref="C550:F552"/>
    <mergeCell ref="G550:H552"/>
    <mergeCell ref="C553:F553"/>
    <mergeCell ref="G553:H553"/>
    <mergeCell ref="A554:H554"/>
    <mergeCell ref="A555:H555"/>
    <mergeCell ref="B556:H556"/>
    <mergeCell ref="C557:F557"/>
    <mergeCell ref="C558:F558"/>
    <mergeCell ref="B559:D559"/>
    <mergeCell ref="A565:G565"/>
    <mergeCell ref="B566:H566"/>
    <mergeCell ref="A571:B574"/>
    <mergeCell ref="C571:F573"/>
    <mergeCell ref="G571:H573"/>
    <mergeCell ref="C574:F574"/>
    <mergeCell ref="G574:H574"/>
    <mergeCell ref="A575:H575"/>
    <mergeCell ref="A576:H576"/>
    <mergeCell ref="B577:H577"/>
    <mergeCell ref="C578:F578"/>
    <mergeCell ref="C579:F579"/>
    <mergeCell ref="B580:D580"/>
    <mergeCell ref="A586:G586"/>
    <mergeCell ref="B587:H587"/>
    <mergeCell ref="A592:B595"/>
    <mergeCell ref="C592:F594"/>
    <mergeCell ref="G592:H594"/>
    <mergeCell ref="C595:F595"/>
    <mergeCell ref="G595:H595"/>
    <mergeCell ref="A596:H596"/>
    <mergeCell ref="A597:H597"/>
    <mergeCell ref="B598:H598"/>
    <mergeCell ref="C599:F599"/>
    <mergeCell ref="C600:F600"/>
    <mergeCell ref="B601:D601"/>
    <mergeCell ref="A607:G607"/>
    <mergeCell ref="B608:H608"/>
    <mergeCell ref="A613:B616"/>
    <mergeCell ref="C613:F615"/>
    <mergeCell ref="G613:H615"/>
    <mergeCell ref="C616:F616"/>
    <mergeCell ref="G616:H616"/>
    <mergeCell ref="A617:H617"/>
    <mergeCell ref="A618:H618"/>
    <mergeCell ref="B619:H619"/>
    <mergeCell ref="C620:F620"/>
    <mergeCell ref="C621:F621"/>
    <mergeCell ref="B622:D622"/>
    <mergeCell ref="A628:G628"/>
    <mergeCell ref="B629:H629"/>
    <mergeCell ref="A634:B637"/>
    <mergeCell ref="C634:F636"/>
    <mergeCell ref="G634:H636"/>
    <mergeCell ref="C637:F637"/>
    <mergeCell ref="G637:H637"/>
    <mergeCell ref="A638:H638"/>
    <mergeCell ref="A639:H639"/>
    <mergeCell ref="B640:H640"/>
    <mergeCell ref="C641:F641"/>
    <mergeCell ref="C642:F642"/>
    <mergeCell ref="B643:D643"/>
    <mergeCell ref="A649:G649"/>
    <mergeCell ref="B650:H650"/>
    <mergeCell ref="A655:B658"/>
    <mergeCell ref="C655:F657"/>
    <mergeCell ref="G655:H657"/>
    <mergeCell ref="C658:F658"/>
    <mergeCell ref="G658:H658"/>
    <mergeCell ref="A659:H659"/>
    <mergeCell ref="A660:H660"/>
    <mergeCell ref="B661:H661"/>
    <mergeCell ref="C662:F662"/>
    <mergeCell ref="C663:F663"/>
    <mergeCell ref="B664:D664"/>
    <mergeCell ref="A670:G670"/>
    <mergeCell ref="B671:H671"/>
    <mergeCell ref="A676:B679"/>
    <mergeCell ref="C676:F678"/>
    <mergeCell ref="G676:H678"/>
    <mergeCell ref="C679:F679"/>
    <mergeCell ref="G679:H679"/>
    <mergeCell ref="A680:H680"/>
    <mergeCell ref="A681:H681"/>
    <mergeCell ref="B682:H682"/>
    <mergeCell ref="C683:F683"/>
    <mergeCell ref="C684:F684"/>
    <mergeCell ref="B685:D685"/>
    <mergeCell ref="A691:G691"/>
    <mergeCell ref="B692:H692"/>
    <mergeCell ref="A697:B700"/>
    <mergeCell ref="C697:F699"/>
    <mergeCell ref="G697:H699"/>
    <mergeCell ref="C700:F700"/>
    <mergeCell ref="G700:H700"/>
    <mergeCell ref="A701:H701"/>
    <mergeCell ref="A702:H702"/>
    <mergeCell ref="B703:H703"/>
    <mergeCell ref="C704:F704"/>
    <mergeCell ref="C705:F705"/>
    <mergeCell ref="B706:D706"/>
    <mergeCell ref="A712:G712"/>
    <mergeCell ref="B713:H713"/>
    <mergeCell ref="A718:B721"/>
    <mergeCell ref="C718:F720"/>
    <mergeCell ref="G718:H720"/>
    <mergeCell ref="C721:F721"/>
    <mergeCell ref="G721:H721"/>
    <mergeCell ref="A722:H722"/>
    <mergeCell ref="A723:H723"/>
    <mergeCell ref="B724:H724"/>
    <mergeCell ref="C725:F725"/>
    <mergeCell ref="C726:F726"/>
    <mergeCell ref="B727:D727"/>
    <mergeCell ref="A732:G732"/>
    <mergeCell ref="B733:H733"/>
    <mergeCell ref="A737:B740"/>
    <mergeCell ref="C737:F739"/>
    <mergeCell ref="G737:H739"/>
    <mergeCell ref="C740:F740"/>
    <mergeCell ref="G740:H740"/>
    <mergeCell ref="A741:H741"/>
    <mergeCell ref="A742:H742"/>
    <mergeCell ref="B743:H743"/>
    <mergeCell ref="C744:F744"/>
    <mergeCell ref="C745:F745"/>
    <mergeCell ref="B746:D746"/>
    <mergeCell ref="A752:G752"/>
    <mergeCell ref="B753:H753"/>
    <mergeCell ref="A758:B761"/>
    <mergeCell ref="C758:F760"/>
    <mergeCell ref="G758:H760"/>
    <mergeCell ref="C761:F761"/>
    <mergeCell ref="G761:H761"/>
    <mergeCell ref="A762:H762"/>
    <mergeCell ref="A763:H763"/>
    <mergeCell ref="B764:H764"/>
    <mergeCell ref="C765:F765"/>
    <mergeCell ref="C766:F766"/>
    <mergeCell ref="B767:D767"/>
    <mergeCell ref="A773:G773"/>
    <mergeCell ref="B774:H774"/>
    <mergeCell ref="A779:B782"/>
    <mergeCell ref="C779:F781"/>
    <mergeCell ref="G779:H781"/>
    <mergeCell ref="C782:F782"/>
    <mergeCell ref="G782:H782"/>
    <mergeCell ref="A783:H783"/>
    <mergeCell ref="A784:H784"/>
    <mergeCell ref="B785:H785"/>
    <mergeCell ref="C786:F786"/>
    <mergeCell ref="C787:F787"/>
    <mergeCell ref="B788:D788"/>
    <mergeCell ref="A794:G794"/>
    <mergeCell ref="B795:H795"/>
    <mergeCell ref="A800:B803"/>
    <mergeCell ref="C800:F802"/>
    <mergeCell ref="G800:H802"/>
    <mergeCell ref="C803:F803"/>
    <mergeCell ref="G803:H803"/>
    <mergeCell ref="A804:H804"/>
    <mergeCell ref="A805:H805"/>
    <mergeCell ref="B806:H806"/>
    <mergeCell ref="C807:F807"/>
    <mergeCell ref="C808:F808"/>
    <mergeCell ref="B809:D809"/>
    <mergeCell ref="A815:G815"/>
    <mergeCell ref="B816:H816"/>
    <mergeCell ref="A821:B824"/>
    <mergeCell ref="C821:F823"/>
    <mergeCell ref="G821:H823"/>
    <mergeCell ref="C824:F824"/>
    <mergeCell ref="G824:H824"/>
    <mergeCell ref="A825:H825"/>
    <mergeCell ref="A826:H826"/>
    <mergeCell ref="B827:H827"/>
    <mergeCell ref="C828:F828"/>
    <mergeCell ref="C829:F829"/>
    <mergeCell ref="B830:D830"/>
    <mergeCell ref="A836:G836"/>
    <mergeCell ref="B837:H837"/>
    <mergeCell ref="A842:B845"/>
    <mergeCell ref="C842:F844"/>
    <mergeCell ref="G842:H844"/>
    <mergeCell ref="C845:F845"/>
    <mergeCell ref="G845:H845"/>
    <mergeCell ref="A846:H846"/>
    <mergeCell ref="A847:H847"/>
    <mergeCell ref="B848:H848"/>
    <mergeCell ref="C849:F849"/>
    <mergeCell ref="C850:F850"/>
    <mergeCell ref="B851:D851"/>
    <mergeCell ref="A857:G857"/>
    <mergeCell ref="B858:H858"/>
    <mergeCell ref="A864:B867"/>
    <mergeCell ref="C864:F866"/>
    <mergeCell ref="G864:H866"/>
    <mergeCell ref="C867:F867"/>
    <mergeCell ref="G867:H867"/>
    <mergeCell ref="A868:H868"/>
    <mergeCell ref="A869:H869"/>
    <mergeCell ref="B870:H870"/>
    <mergeCell ref="C871:F871"/>
    <mergeCell ref="C872:F872"/>
    <mergeCell ref="B873:D873"/>
    <mergeCell ref="A879:G879"/>
    <mergeCell ref="B880:H880"/>
    <mergeCell ref="A885:B888"/>
    <mergeCell ref="C885:F887"/>
    <mergeCell ref="G885:H887"/>
    <mergeCell ref="C888:F888"/>
    <mergeCell ref="G888:H888"/>
    <mergeCell ref="A889:H889"/>
    <mergeCell ref="A890:H890"/>
    <mergeCell ref="B891:H891"/>
    <mergeCell ref="C892:F892"/>
    <mergeCell ref="C893:F893"/>
    <mergeCell ref="B894:D894"/>
    <mergeCell ref="A900:G900"/>
    <mergeCell ref="B901:H901"/>
    <mergeCell ref="A907:B910"/>
    <mergeCell ref="C907:F909"/>
    <mergeCell ref="G907:H909"/>
    <mergeCell ref="C910:F910"/>
    <mergeCell ref="G910:H910"/>
    <mergeCell ref="A911:H911"/>
    <mergeCell ref="A912:H912"/>
    <mergeCell ref="B913:H913"/>
    <mergeCell ref="C914:F914"/>
    <mergeCell ref="C915:F915"/>
    <mergeCell ref="B916:D916"/>
    <mergeCell ref="A922:G922"/>
    <mergeCell ref="B923:H923"/>
    <mergeCell ref="A928:B931"/>
    <mergeCell ref="C928:F930"/>
    <mergeCell ref="G928:H930"/>
    <mergeCell ref="C931:F931"/>
    <mergeCell ref="G931:H931"/>
    <mergeCell ref="A932:H932"/>
    <mergeCell ref="A933:H933"/>
    <mergeCell ref="B934:H934"/>
    <mergeCell ref="C935:F935"/>
    <mergeCell ref="C936:F936"/>
    <mergeCell ref="B937:D937"/>
    <mergeCell ref="A943:G943"/>
    <mergeCell ref="B944:H944"/>
    <mergeCell ref="A950:B953"/>
    <mergeCell ref="C950:F952"/>
    <mergeCell ref="G950:H952"/>
    <mergeCell ref="C953:F953"/>
    <mergeCell ref="G953:H953"/>
    <mergeCell ref="A954:H954"/>
    <mergeCell ref="A955:H955"/>
    <mergeCell ref="B956:H956"/>
    <mergeCell ref="C957:F957"/>
    <mergeCell ref="C958:F958"/>
    <mergeCell ref="B959:D959"/>
    <mergeCell ref="A965:G965"/>
    <mergeCell ref="B966:H966"/>
    <mergeCell ref="A971:B974"/>
    <mergeCell ref="C971:F973"/>
    <mergeCell ref="G971:H973"/>
    <mergeCell ref="C974:F974"/>
    <mergeCell ref="G974:H974"/>
    <mergeCell ref="A975:H975"/>
    <mergeCell ref="A976:H976"/>
    <mergeCell ref="B977:H977"/>
    <mergeCell ref="C978:F978"/>
    <mergeCell ref="C979:F979"/>
    <mergeCell ref="B980:D980"/>
    <mergeCell ref="A986:G986"/>
    <mergeCell ref="B987:H987"/>
    <mergeCell ref="A992:B995"/>
    <mergeCell ref="C992:F994"/>
    <mergeCell ref="G992:H994"/>
    <mergeCell ref="C995:F995"/>
    <mergeCell ref="G995:H995"/>
    <mergeCell ref="A996:H996"/>
    <mergeCell ref="A997:H997"/>
    <mergeCell ref="B998:H998"/>
    <mergeCell ref="C999:F999"/>
    <mergeCell ref="C1000:F1000"/>
    <mergeCell ref="B1001:D1001"/>
    <mergeCell ref="A1007:G1007"/>
    <mergeCell ref="B1008:H1008"/>
    <mergeCell ref="A1013:B1016"/>
    <mergeCell ref="C1013:F1015"/>
    <mergeCell ref="G1013:H1015"/>
    <mergeCell ref="C1016:F1016"/>
    <mergeCell ref="G1016:H1016"/>
    <mergeCell ref="A1017:H1017"/>
    <mergeCell ref="A1018:H1018"/>
    <mergeCell ref="B1019:H1019"/>
    <mergeCell ref="C1020:F1020"/>
    <mergeCell ref="C1021:F1021"/>
    <mergeCell ref="B1022:D1022"/>
    <mergeCell ref="A1028:G1028"/>
    <mergeCell ref="B1029:H1029"/>
    <mergeCell ref="A1034:B1037"/>
    <mergeCell ref="C1034:F1036"/>
    <mergeCell ref="G1034:H1036"/>
    <mergeCell ref="C1037:F1037"/>
    <mergeCell ref="G1037:H1037"/>
    <mergeCell ref="A1059:H1059"/>
    <mergeCell ref="A1060:H1060"/>
    <mergeCell ref="B1061:H1061"/>
    <mergeCell ref="C1062:F1062"/>
    <mergeCell ref="C1063:F1063"/>
    <mergeCell ref="B1064:D1064"/>
    <mergeCell ref="A1070:G1070"/>
    <mergeCell ref="B1071:H1071"/>
    <mergeCell ref="A1038:H1038"/>
    <mergeCell ref="A1039:H1039"/>
    <mergeCell ref="B1040:H1040"/>
    <mergeCell ref="C1041:F1041"/>
    <mergeCell ref="C1042:F1042"/>
    <mergeCell ref="B1043:D1043"/>
    <mergeCell ref="A1049:G1049"/>
    <mergeCell ref="B1050:H1050"/>
    <mergeCell ref="A1055:B1058"/>
    <mergeCell ref="C1055:F1057"/>
    <mergeCell ref="G1055:H1057"/>
    <mergeCell ref="C1058:F1058"/>
    <mergeCell ref="G1058:H1058"/>
  </mergeCells>
  <phoneticPr fontId="55" type="noConversion"/>
  <pageMargins left="0.7" right="0.7" top="0.75" bottom="0.75" header="0.3" footer="0.3"/>
  <pageSetup scale="85" orientation="portrait" r:id="rId1"/>
  <rowBreaks count="7" manualBreakCount="7">
    <brk id="19" max="16383" man="1"/>
    <brk id="35" max="7" man="1"/>
    <brk id="112" max="16383" man="1"/>
    <brk id="147" max="16383" man="1"/>
    <brk id="161" max="7" man="1"/>
    <brk id="178" max="7" man="1"/>
    <brk id="194"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194"/>
  <sheetViews>
    <sheetView view="pageBreakPreview" topLeftCell="A79" zoomScale="90" zoomScaleNormal="100" zoomScaleSheetLayoutView="90" workbookViewId="0">
      <selection activeCell="M42" sqref="M42"/>
    </sheetView>
  </sheetViews>
  <sheetFormatPr baseColWidth="10" defaultRowHeight="12.75"/>
  <cols>
    <col min="1" max="4" width="10.85546875" style="247"/>
    <col min="5" max="6" width="11.5703125" style="247" bestFit="1" customWidth="1"/>
    <col min="7" max="7" width="15.42578125" style="247" bestFit="1" customWidth="1"/>
    <col min="8" max="8" width="12.85546875" style="247" bestFit="1" customWidth="1"/>
    <col min="9" max="9" width="15.7109375" style="247" bestFit="1" customWidth="1"/>
    <col min="10" max="10" width="11.5703125" style="247" bestFit="1" customWidth="1"/>
    <col min="11" max="11" width="12.140625" style="247" bestFit="1" customWidth="1"/>
    <col min="12" max="260" width="10.85546875" style="247"/>
    <col min="261" max="262" width="11.5703125" style="247" bestFit="1" customWidth="1"/>
    <col min="263" max="263" width="14.42578125" style="247" bestFit="1" customWidth="1"/>
    <col min="264" max="264" width="12.85546875" style="247" bestFit="1" customWidth="1"/>
    <col min="265" max="265" width="15.7109375" style="247" bestFit="1" customWidth="1"/>
    <col min="266" max="266" width="11.5703125" style="247" bestFit="1" customWidth="1"/>
    <col min="267" max="516" width="10.85546875" style="247"/>
    <col min="517" max="518" width="11.5703125" style="247" bestFit="1" customWidth="1"/>
    <col min="519" max="519" width="14.42578125" style="247" bestFit="1" customWidth="1"/>
    <col min="520" max="520" width="12.85546875" style="247" bestFit="1" customWidth="1"/>
    <col min="521" max="521" width="15.7109375" style="247" bestFit="1" customWidth="1"/>
    <col min="522" max="522" width="11.5703125" style="247" bestFit="1" customWidth="1"/>
    <col min="523" max="772" width="10.85546875" style="247"/>
    <col min="773" max="774" width="11.5703125" style="247" bestFit="1" customWidth="1"/>
    <col min="775" max="775" width="14.42578125" style="247" bestFit="1" customWidth="1"/>
    <col min="776" max="776" width="12.85546875" style="247" bestFit="1" customWidth="1"/>
    <col min="777" max="777" width="15.7109375" style="247" bestFit="1" customWidth="1"/>
    <col min="778" max="778" width="11.5703125" style="247" bestFit="1" customWidth="1"/>
    <col min="779" max="1028" width="10.85546875" style="247"/>
    <col min="1029" max="1030" width="11.5703125" style="247" bestFit="1" customWidth="1"/>
    <col min="1031" max="1031" width="14.42578125" style="247" bestFit="1" customWidth="1"/>
    <col min="1032" max="1032" width="12.85546875" style="247" bestFit="1" customWidth="1"/>
    <col min="1033" max="1033" width="15.7109375" style="247" bestFit="1" customWidth="1"/>
    <col min="1034" max="1034" width="11.5703125" style="247" bestFit="1" customWidth="1"/>
    <col min="1035" max="1284" width="10.85546875" style="247"/>
    <col min="1285" max="1286" width="11.5703125" style="247" bestFit="1" customWidth="1"/>
    <col min="1287" max="1287" width="14.42578125" style="247" bestFit="1" customWidth="1"/>
    <col min="1288" max="1288" width="12.85546875" style="247" bestFit="1" customWidth="1"/>
    <col min="1289" max="1289" width="15.7109375" style="247" bestFit="1" customWidth="1"/>
    <col min="1290" max="1290" width="11.5703125" style="247" bestFit="1" customWidth="1"/>
    <col min="1291" max="1540" width="10.85546875" style="247"/>
    <col min="1541" max="1542" width="11.5703125" style="247" bestFit="1" customWidth="1"/>
    <col min="1543" max="1543" width="14.42578125" style="247" bestFit="1" customWidth="1"/>
    <col min="1544" max="1544" width="12.85546875" style="247" bestFit="1" customWidth="1"/>
    <col min="1545" max="1545" width="15.7109375" style="247" bestFit="1" customWidth="1"/>
    <col min="1546" max="1546" width="11.5703125" style="247" bestFit="1" customWidth="1"/>
    <col min="1547" max="1796" width="10.85546875" style="247"/>
    <col min="1797" max="1798" width="11.5703125" style="247" bestFit="1" customWidth="1"/>
    <col min="1799" max="1799" width="14.42578125" style="247" bestFit="1" customWidth="1"/>
    <col min="1800" max="1800" width="12.85546875" style="247" bestFit="1" customWidth="1"/>
    <col min="1801" max="1801" width="15.7109375" style="247" bestFit="1" customWidth="1"/>
    <col min="1802" max="1802" width="11.5703125" style="247" bestFit="1" customWidth="1"/>
    <col min="1803" max="2052" width="10.85546875" style="247"/>
    <col min="2053" max="2054" width="11.5703125" style="247" bestFit="1" customWidth="1"/>
    <col min="2055" max="2055" width="14.42578125" style="247" bestFit="1" customWidth="1"/>
    <col min="2056" max="2056" width="12.85546875" style="247" bestFit="1" customWidth="1"/>
    <col min="2057" max="2057" width="15.7109375" style="247" bestFit="1" customWidth="1"/>
    <col min="2058" max="2058" width="11.5703125" style="247" bestFit="1" customWidth="1"/>
    <col min="2059" max="2308" width="10.85546875" style="247"/>
    <col min="2309" max="2310" width="11.5703125" style="247" bestFit="1" customWidth="1"/>
    <col min="2311" max="2311" width="14.42578125" style="247" bestFit="1" customWidth="1"/>
    <col min="2312" max="2312" width="12.85546875" style="247" bestFit="1" customWidth="1"/>
    <col min="2313" max="2313" width="15.7109375" style="247" bestFit="1" customWidth="1"/>
    <col min="2314" max="2314" width="11.5703125" style="247" bestFit="1" customWidth="1"/>
    <col min="2315" max="2564" width="10.85546875" style="247"/>
    <col min="2565" max="2566" width="11.5703125" style="247" bestFit="1" customWidth="1"/>
    <col min="2567" max="2567" width="14.42578125" style="247" bestFit="1" customWidth="1"/>
    <col min="2568" max="2568" width="12.85546875" style="247" bestFit="1" customWidth="1"/>
    <col min="2569" max="2569" width="15.7109375" style="247" bestFit="1" customWidth="1"/>
    <col min="2570" max="2570" width="11.5703125" style="247" bestFit="1" customWidth="1"/>
    <col min="2571" max="2820" width="10.85546875" style="247"/>
    <col min="2821" max="2822" width="11.5703125" style="247" bestFit="1" customWidth="1"/>
    <col min="2823" max="2823" width="14.42578125" style="247" bestFit="1" customWidth="1"/>
    <col min="2824" max="2824" width="12.85546875" style="247" bestFit="1" customWidth="1"/>
    <col min="2825" max="2825" width="15.7109375" style="247" bestFit="1" customWidth="1"/>
    <col min="2826" max="2826" width="11.5703125" style="247" bestFit="1" customWidth="1"/>
    <col min="2827" max="3076" width="10.85546875" style="247"/>
    <col min="3077" max="3078" width="11.5703125" style="247" bestFit="1" customWidth="1"/>
    <col min="3079" max="3079" width="14.42578125" style="247" bestFit="1" customWidth="1"/>
    <col min="3080" max="3080" width="12.85546875" style="247" bestFit="1" customWidth="1"/>
    <col min="3081" max="3081" width="15.7109375" style="247" bestFit="1" customWidth="1"/>
    <col min="3082" max="3082" width="11.5703125" style="247" bestFit="1" customWidth="1"/>
    <col min="3083" max="3332" width="10.85546875" style="247"/>
    <col min="3333" max="3334" width="11.5703125" style="247" bestFit="1" customWidth="1"/>
    <col min="3335" max="3335" width="14.42578125" style="247" bestFit="1" customWidth="1"/>
    <col min="3336" max="3336" width="12.85546875" style="247" bestFit="1" customWidth="1"/>
    <col min="3337" max="3337" width="15.7109375" style="247" bestFit="1" customWidth="1"/>
    <col min="3338" max="3338" width="11.5703125" style="247" bestFit="1" customWidth="1"/>
    <col min="3339" max="3588" width="10.85546875" style="247"/>
    <col min="3589" max="3590" width="11.5703125" style="247" bestFit="1" customWidth="1"/>
    <col min="3591" max="3591" width="14.42578125" style="247" bestFit="1" customWidth="1"/>
    <col min="3592" max="3592" width="12.85546875" style="247" bestFit="1" customWidth="1"/>
    <col min="3593" max="3593" width="15.7109375" style="247" bestFit="1" customWidth="1"/>
    <col min="3594" max="3594" width="11.5703125" style="247" bestFit="1" customWidth="1"/>
    <col min="3595" max="3844" width="10.85546875" style="247"/>
    <col min="3845" max="3846" width="11.5703125" style="247" bestFit="1" customWidth="1"/>
    <col min="3847" max="3847" width="14.42578125" style="247" bestFit="1" customWidth="1"/>
    <col min="3848" max="3848" width="12.85546875" style="247" bestFit="1" customWidth="1"/>
    <col min="3849" max="3849" width="15.7109375" style="247" bestFit="1" customWidth="1"/>
    <col min="3850" max="3850" width="11.5703125" style="247" bestFit="1" customWidth="1"/>
    <col min="3851" max="4100" width="10.85546875" style="247"/>
    <col min="4101" max="4102" width="11.5703125" style="247" bestFit="1" customWidth="1"/>
    <col min="4103" max="4103" width="14.42578125" style="247" bestFit="1" customWidth="1"/>
    <col min="4104" max="4104" width="12.85546875" style="247" bestFit="1" customWidth="1"/>
    <col min="4105" max="4105" width="15.7109375" style="247" bestFit="1" customWidth="1"/>
    <col min="4106" max="4106" width="11.5703125" style="247" bestFit="1" customWidth="1"/>
    <col min="4107" max="4356" width="10.85546875" style="247"/>
    <col min="4357" max="4358" width="11.5703125" style="247" bestFit="1" customWidth="1"/>
    <col min="4359" max="4359" width="14.42578125" style="247" bestFit="1" customWidth="1"/>
    <col min="4360" max="4360" width="12.85546875" style="247" bestFit="1" customWidth="1"/>
    <col min="4361" max="4361" width="15.7109375" style="247" bestFit="1" customWidth="1"/>
    <col min="4362" max="4362" width="11.5703125" style="247" bestFit="1" customWidth="1"/>
    <col min="4363" max="4612" width="10.85546875" style="247"/>
    <col min="4613" max="4614" width="11.5703125" style="247" bestFit="1" customWidth="1"/>
    <col min="4615" max="4615" width="14.42578125" style="247" bestFit="1" customWidth="1"/>
    <col min="4616" max="4616" width="12.85546875" style="247" bestFit="1" customWidth="1"/>
    <col min="4617" max="4617" width="15.7109375" style="247" bestFit="1" customWidth="1"/>
    <col min="4618" max="4618" width="11.5703125" style="247" bestFit="1" customWidth="1"/>
    <col min="4619" max="4868" width="10.85546875" style="247"/>
    <col min="4869" max="4870" width="11.5703125" style="247" bestFit="1" customWidth="1"/>
    <col min="4871" max="4871" width="14.42578125" style="247" bestFit="1" customWidth="1"/>
    <col min="4872" max="4872" width="12.85546875" style="247" bestFit="1" customWidth="1"/>
    <col min="4873" max="4873" width="15.7109375" style="247" bestFit="1" customWidth="1"/>
    <col min="4874" max="4874" width="11.5703125" style="247" bestFit="1" customWidth="1"/>
    <col min="4875" max="5124" width="10.85546875" style="247"/>
    <col min="5125" max="5126" width="11.5703125" style="247" bestFit="1" customWidth="1"/>
    <col min="5127" max="5127" width="14.42578125" style="247" bestFit="1" customWidth="1"/>
    <col min="5128" max="5128" width="12.85546875" style="247" bestFit="1" customWidth="1"/>
    <col min="5129" max="5129" width="15.7109375" style="247" bestFit="1" customWidth="1"/>
    <col min="5130" max="5130" width="11.5703125" style="247" bestFit="1" customWidth="1"/>
    <col min="5131" max="5380" width="10.85546875" style="247"/>
    <col min="5381" max="5382" width="11.5703125" style="247" bestFit="1" customWidth="1"/>
    <col min="5383" max="5383" width="14.42578125" style="247" bestFit="1" customWidth="1"/>
    <col min="5384" max="5384" width="12.85546875" style="247" bestFit="1" customWidth="1"/>
    <col min="5385" max="5385" width="15.7109375" style="247" bestFit="1" customWidth="1"/>
    <col min="5386" max="5386" width="11.5703125" style="247" bestFit="1" customWidth="1"/>
    <col min="5387" max="5636" width="10.85546875" style="247"/>
    <col min="5637" max="5638" width="11.5703125" style="247" bestFit="1" customWidth="1"/>
    <col min="5639" max="5639" width="14.42578125" style="247" bestFit="1" customWidth="1"/>
    <col min="5640" max="5640" width="12.85546875" style="247" bestFit="1" customWidth="1"/>
    <col min="5641" max="5641" width="15.7109375" style="247" bestFit="1" customWidth="1"/>
    <col min="5642" max="5642" width="11.5703125" style="247" bestFit="1" customWidth="1"/>
    <col min="5643" max="5892" width="10.85546875" style="247"/>
    <col min="5893" max="5894" width="11.5703125" style="247" bestFit="1" customWidth="1"/>
    <col min="5895" max="5895" width="14.42578125" style="247" bestFit="1" customWidth="1"/>
    <col min="5896" max="5896" width="12.85546875" style="247" bestFit="1" customWidth="1"/>
    <col min="5897" max="5897" width="15.7109375" style="247" bestFit="1" customWidth="1"/>
    <col min="5898" max="5898" width="11.5703125" style="247" bestFit="1" customWidth="1"/>
    <col min="5899" max="6148" width="10.85546875" style="247"/>
    <col min="6149" max="6150" width="11.5703125" style="247" bestFit="1" customWidth="1"/>
    <col min="6151" max="6151" width="14.42578125" style="247" bestFit="1" customWidth="1"/>
    <col min="6152" max="6152" width="12.85546875" style="247" bestFit="1" customWidth="1"/>
    <col min="6153" max="6153" width="15.7109375" style="247" bestFit="1" customWidth="1"/>
    <col min="6154" max="6154" width="11.5703125" style="247" bestFit="1" customWidth="1"/>
    <col min="6155" max="6404" width="10.85546875" style="247"/>
    <col min="6405" max="6406" width="11.5703125" style="247" bestFit="1" customWidth="1"/>
    <col min="6407" max="6407" width="14.42578125" style="247" bestFit="1" customWidth="1"/>
    <col min="6408" max="6408" width="12.85546875" style="247" bestFit="1" customWidth="1"/>
    <col min="6409" max="6409" width="15.7109375" style="247" bestFit="1" customWidth="1"/>
    <col min="6410" max="6410" width="11.5703125" style="247" bestFit="1" customWidth="1"/>
    <col min="6411" max="6660" width="10.85546875" style="247"/>
    <col min="6661" max="6662" width="11.5703125" style="247" bestFit="1" customWidth="1"/>
    <col min="6663" max="6663" width="14.42578125" style="247" bestFit="1" customWidth="1"/>
    <col min="6664" max="6664" width="12.85546875" style="247" bestFit="1" customWidth="1"/>
    <col min="6665" max="6665" width="15.7109375" style="247" bestFit="1" customWidth="1"/>
    <col min="6666" max="6666" width="11.5703125" style="247" bestFit="1" customWidth="1"/>
    <col min="6667" max="6916" width="10.85546875" style="247"/>
    <col min="6917" max="6918" width="11.5703125" style="247" bestFit="1" customWidth="1"/>
    <col min="6919" max="6919" width="14.42578125" style="247" bestFit="1" customWidth="1"/>
    <col min="6920" max="6920" width="12.85546875" style="247" bestFit="1" customWidth="1"/>
    <col min="6921" max="6921" width="15.7109375" style="247" bestFit="1" customWidth="1"/>
    <col min="6922" max="6922" width="11.5703125" style="247" bestFit="1" customWidth="1"/>
    <col min="6923" max="7172" width="10.85546875" style="247"/>
    <col min="7173" max="7174" width="11.5703125" style="247" bestFit="1" customWidth="1"/>
    <col min="7175" max="7175" width="14.42578125" style="247" bestFit="1" customWidth="1"/>
    <col min="7176" max="7176" width="12.85546875" style="247" bestFit="1" customWidth="1"/>
    <col min="7177" max="7177" width="15.7109375" style="247" bestFit="1" customWidth="1"/>
    <col min="7178" max="7178" width="11.5703125" style="247" bestFit="1" customWidth="1"/>
    <col min="7179" max="7428" width="10.85546875" style="247"/>
    <col min="7429" max="7430" width="11.5703125" style="247" bestFit="1" customWidth="1"/>
    <col min="7431" max="7431" width="14.42578125" style="247" bestFit="1" customWidth="1"/>
    <col min="7432" max="7432" width="12.85546875" style="247" bestFit="1" customWidth="1"/>
    <col min="7433" max="7433" width="15.7109375" style="247" bestFit="1" customWidth="1"/>
    <col min="7434" max="7434" width="11.5703125" style="247" bestFit="1" customWidth="1"/>
    <col min="7435" max="7684" width="10.85546875" style="247"/>
    <col min="7685" max="7686" width="11.5703125" style="247" bestFit="1" customWidth="1"/>
    <col min="7687" max="7687" width="14.42578125" style="247" bestFit="1" customWidth="1"/>
    <col min="7688" max="7688" width="12.85546875" style="247" bestFit="1" customWidth="1"/>
    <col min="7689" max="7689" width="15.7109375" style="247" bestFit="1" customWidth="1"/>
    <col min="7690" max="7690" width="11.5703125" style="247" bestFit="1" customWidth="1"/>
    <col min="7691" max="7940" width="10.85546875" style="247"/>
    <col min="7941" max="7942" width="11.5703125" style="247" bestFit="1" customWidth="1"/>
    <col min="7943" max="7943" width="14.42578125" style="247" bestFit="1" customWidth="1"/>
    <col min="7944" max="7944" width="12.85546875" style="247" bestFit="1" customWidth="1"/>
    <col min="7945" max="7945" width="15.7109375" style="247" bestFit="1" customWidth="1"/>
    <col min="7946" max="7946" width="11.5703125" style="247" bestFit="1" customWidth="1"/>
    <col min="7947" max="8196" width="10.85546875" style="247"/>
    <col min="8197" max="8198" width="11.5703125" style="247" bestFit="1" customWidth="1"/>
    <col min="8199" max="8199" width="14.42578125" style="247" bestFit="1" customWidth="1"/>
    <col min="8200" max="8200" width="12.85546875" style="247" bestFit="1" customWidth="1"/>
    <col min="8201" max="8201" width="15.7109375" style="247" bestFit="1" customWidth="1"/>
    <col min="8202" max="8202" width="11.5703125" style="247" bestFit="1" customWidth="1"/>
    <col min="8203" max="8452" width="10.85546875" style="247"/>
    <col min="8453" max="8454" width="11.5703125" style="247" bestFit="1" customWidth="1"/>
    <col min="8455" max="8455" width="14.42578125" style="247" bestFit="1" customWidth="1"/>
    <col min="8456" max="8456" width="12.85546875" style="247" bestFit="1" customWidth="1"/>
    <col min="8457" max="8457" width="15.7109375" style="247" bestFit="1" customWidth="1"/>
    <col min="8458" max="8458" width="11.5703125" style="247" bestFit="1" customWidth="1"/>
    <col min="8459" max="8708" width="10.85546875" style="247"/>
    <col min="8709" max="8710" width="11.5703125" style="247" bestFit="1" customWidth="1"/>
    <col min="8711" max="8711" width="14.42578125" style="247" bestFit="1" customWidth="1"/>
    <col min="8712" max="8712" width="12.85546875" style="247" bestFit="1" customWidth="1"/>
    <col min="8713" max="8713" width="15.7109375" style="247" bestFit="1" customWidth="1"/>
    <col min="8714" max="8714" width="11.5703125" style="247" bestFit="1" customWidth="1"/>
    <col min="8715" max="8964" width="10.85546875" style="247"/>
    <col min="8965" max="8966" width="11.5703125" style="247" bestFit="1" customWidth="1"/>
    <col min="8967" max="8967" width="14.42578125" style="247" bestFit="1" customWidth="1"/>
    <col min="8968" max="8968" width="12.85546875" style="247" bestFit="1" customWidth="1"/>
    <col min="8969" max="8969" width="15.7109375" style="247" bestFit="1" customWidth="1"/>
    <col min="8970" max="8970" width="11.5703125" style="247" bestFit="1" customWidth="1"/>
    <col min="8971" max="9220" width="10.85546875" style="247"/>
    <col min="9221" max="9222" width="11.5703125" style="247" bestFit="1" customWidth="1"/>
    <col min="9223" max="9223" width="14.42578125" style="247" bestFit="1" customWidth="1"/>
    <col min="9224" max="9224" width="12.85546875" style="247" bestFit="1" customWidth="1"/>
    <col min="9225" max="9225" width="15.7109375" style="247" bestFit="1" customWidth="1"/>
    <col min="9226" max="9226" width="11.5703125" style="247" bestFit="1" customWidth="1"/>
    <col min="9227" max="9476" width="10.85546875" style="247"/>
    <col min="9477" max="9478" width="11.5703125" style="247" bestFit="1" customWidth="1"/>
    <col min="9479" max="9479" width="14.42578125" style="247" bestFit="1" customWidth="1"/>
    <col min="9480" max="9480" width="12.85546875" style="247" bestFit="1" customWidth="1"/>
    <col min="9481" max="9481" width="15.7109375" style="247" bestFit="1" customWidth="1"/>
    <col min="9482" max="9482" width="11.5703125" style="247" bestFit="1" customWidth="1"/>
    <col min="9483" max="9732" width="10.85546875" style="247"/>
    <col min="9733" max="9734" width="11.5703125" style="247" bestFit="1" customWidth="1"/>
    <col min="9735" max="9735" width="14.42578125" style="247" bestFit="1" customWidth="1"/>
    <col min="9736" max="9736" width="12.85546875" style="247" bestFit="1" customWidth="1"/>
    <col min="9737" max="9737" width="15.7109375" style="247" bestFit="1" customWidth="1"/>
    <col min="9738" max="9738" width="11.5703125" style="247" bestFit="1" customWidth="1"/>
    <col min="9739" max="9988" width="10.85546875" style="247"/>
    <col min="9989" max="9990" width="11.5703125" style="247" bestFit="1" customWidth="1"/>
    <col min="9991" max="9991" width="14.42578125" style="247" bestFit="1" customWidth="1"/>
    <col min="9992" max="9992" width="12.85546875" style="247" bestFit="1" customWidth="1"/>
    <col min="9993" max="9993" width="15.7109375" style="247" bestFit="1" customWidth="1"/>
    <col min="9994" max="9994" width="11.5703125" style="247" bestFit="1" customWidth="1"/>
    <col min="9995" max="10244" width="10.85546875" style="247"/>
    <col min="10245" max="10246" width="11.5703125" style="247" bestFit="1" customWidth="1"/>
    <col min="10247" max="10247" width="14.42578125" style="247" bestFit="1" customWidth="1"/>
    <col min="10248" max="10248" width="12.85546875" style="247" bestFit="1" customWidth="1"/>
    <col min="10249" max="10249" width="15.7109375" style="247" bestFit="1" customWidth="1"/>
    <col min="10250" max="10250" width="11.5703125" style="247" bestFit="1" customWidth="1"/>
    <col min="10251" max="10500" width="10.85546875" style="247"/>
    <col min="10501" max="10502" width="11.5703125" style="247" bestFit="1" customWidth="1"/>
    <col min="10503" max="10503" width="14.42578125" style="247" bestFit="1" customWidth="1"/>
    <col min="10504" max="10504" width="12.85546875" style="247" bestFit="1" customWidth="1"/>
    <col min="10505" max="10505" width="15.7109375" style="247" bestFit="1" customWidth="1"/>
    <col min="10506" max="10506" width="11.5703125" style="247" bestFit="1" customWidth="1"/>
    <col min="10507" max="10756" width="10.85546875" style="247"/>
    <col min="10757" max="10758" width="11.5703125" style="247" bestFit="1" customWidth="1"/>
    <col min="10759" max="10759" width="14.42578125" style="247" bestFit="1" customWidth="1"/>
    <col min="10760" max="10760" width="12.85546875" style="247" bestFit="1" customWidth="1"/>
    <col min="10761" max="10761" width="15.7109375" style="247" bestFit="1" customWidth="1"/>
    <col min="10762" max="10762" width="11.5703125" style="247" bestFit="1" customWidth="1"/>
    <col min="10763" max="11012" width="10.85546875" style="247"/>
    <col min="11013" max="11014" width="11.5703125" style="247" bestFit="1" customWidth="1"/>
    <col min="11015" max="11015" width="14.42578125" style="247" bestFit="1" customWidth="1"/>
    <col min="11016" max="11016" width="12.85546875" style="247" bestFit="1" customWidth="1"/>
    <col min="11017" max="11017" width="15.7109375" style="247" bestFit="1" customWidth="1"/>
    <col min="11018" max="11018" width="11.5703125" style="247" bestFit="1" customWidth="1"/>
    <col min="11019" max="11268" width="10.85546875" style="247"/>
    <col min="11269" max="11270" width="11.5703125" style="247" bestFit="1" customWidth="1"/>
    <col min="11271" max="11271" width="14.42578125" style="247" bestFit="1" customWidth="1"/>
    <col min="11272" max="11272" width="12.85546875" style="247" bestFit="1" customWidth="1"/>
    <col min="11273" max="11273" width="15.7109375" style="247" bestFit="1" customWidth="1"/>
    <col min="11274" max="11274" width="11.5703125" style="247" bestFit="1" customWidth="1"/>
    <col min="11275" max="11524" width="10.85546875" style="247"/>
    <col min="11525" max="11526" width="11.5703125" style="247" bestFit="1" customWidth="1"/>
    <col min="11527" max="11527" width="14.42578125" style="247" bestFit="1" customWidth="1"/>
    <col min="11528" max="11528" width="12.85546875" style="247" bestFit="1" customWidth="1"/>
    <col min="11529" max="11529" width="15.7109375" style="247" bestFit="1" customWidth="1"/>
    <col min="11530" max="11530" width="11.5703125" style="247" bestFit="1" customWidth="1"/>
    <col min="11531" max="11780" width="10.85546875" style="247"/>
    <col min="11781" max="11782" width="11.5703125" style="247" bestFit="1" customWidth="1"/>
    <col min="11783" max="11783" width="14.42578125" style="247" bestFit="1" customWidth="1"/>
    <col min="11784" max="11784" width="12.85546875" style="247" bestFit="1" customWidth="1"/>
    <col min="11785" max="11785" width="15.7109375" style="247" bestFit="1" customWidth="1"/>
    <col min="11786" max="11786" width="11.5703125" style="247" bestFit="1" customWidth="1"/>
    <col min="11787" max="12036" width="10.85546875" style="247"/>
    <col min="12037" max="12038" width="11.5703125" style="247" bestFit="1" customWidth="1"/>
    <col min="12039" max="12039" width="14.42578125" style="247" bestFit="1" customWidth="1"/>
    <col min="12040" max="12040" width="12.85546875" style="247" bestFit="1" customWidth="1"/>
    <col min="12041" max="12041" width="15.7109375" style="247" bestFit="1" customWidth="1"/>
    <col min="12042" max="12042" width="11.5703125" style="247" bestFit="1" customWidth="1"/>
    <col min="12043" max="12292" width="10.85546875" style="247"/>
    <col min="12293" max="12294" width="11.5703125" style="247" bestFit="1" customWidth="1"/>
    <col min="12295" max="12295" width="14.42578125" style="247" bestFit="1" customWidth="1"/>
    <col min="12296" max="12296" width="12.85546875" style="247" bestFit="1" customWidth="1"/>
    <col min="12297" max="12297" width="15.7109375" style="247" bestFit="1" customWidth="1"/>
    <col min="12298" max="12298" width="11.5703125" style="247" bestFit="1" customWidth="1"/>
    <col min="12299" max="12548" width="10.85546875" style="247"/>
    <col min="12549" max="12550" width="11.5703125" style="247" bestFit="1" customWidth="1"/>
    <col min="12551" max="12551" width="14.42578125" style="247" bestFit="1" customWidth="1"/>
    <col min="12552" max="12552" width="12.85546875" style="247" bestFit="1" customWidth="1"/>
    <col min="12553" max="12553" width="15.7109375" style="247" bestFit="1" customWidth="1"/>
    <col min="12554" max="12554" width="11.5703125" style="247" bestFit="1" customWidth="1"/>
    <col min="12555" max="12804" width="10.85546875" style="247"/>
    <col min="12805" max="12806" width="11.5703125" style="247" bestFit="1" customWidth="1"/>
    <col min="12807" max="12807" width="14.42578125" style="247" bestFit="1" customWidth="1"/>
    <col min="12808" max="12808" width="12.85546875" style="247" bestFit="1" customWidth="1"/>
    <col min="12809" max="12809" width="15.7109375" style="247" bestFit="1" customWidth="1"/>
    <col min="12810" max="12810" width="11.5703125" style="247" bestFit="1" customWidth="1"/>
    <col min="12811" max="13060" width="10.85546875" style="247"/>
    <col min="13061" max="13062" width="11.5703125" style="247" bestFit="1" customWidth="1"/>
    <col min="13063" max="13063" width="14.42578125" style="247" bestFit="1" customWidth="1"/>
    <col min="13064" max="13064" width="12.85546875" style="247" bestFit="1" customWidth="1"/>
    <col min="13065" max="13065" width="15.7109375" style="247" bestFit="1" customWidth="1"/>
    <col min="13066" max="13066" width="11.5703125" style="247" bestFit="1" customWidth="1"/>
    <col min="13067" max="13316" width="10.85546875" style="247"/>
    <col min="13317" max="13318" width="11.5703125" style="247" bestFit="1" customWidth="1"/>
    <col min="13319" max="13319" width="14.42578125" style="247" bestFit="1" customWidth="1"/>
    <col min="13320" max="13320" width="12.85546875" style="247" bestFit="1" customWidth="1"/>
    <col min="13321" max="13321" width="15.7109375" style="247" bestFit="1" customWidth="1"/>
    <col min="13322" max="13322" width="11.5703125" style="247" bestFit="1" customWidth="1"/>
    <col min="13323" max="13572" width="10.85546875" style="247"/>
    <col min="13573" max="13574" width="11.5703125" style="247" bestFit="1" customWidth="1"/>
    <col min="13575" max="13575" width="14.42578125" style="247" bestFit="1" customWidth="1"/>
    <col min="13576" max="13576" width="12.85546875" style="247" bestFit="1" customWidth="1"/>
    <col min="13577" max="13577" width="15.7109375" style="247" bestFit="1" customWidth="1"/>
    <col min="13578" max="13578" width="11.5703125" style="247" bestFit="1" customWidth="1"/>
    <col min="13579" max="13828" width="10.85546875" style="247"/>
    <col min="13829" max="13830" width="11.5703125" style="247" bestFit="1" customWidth="1"/>
    <col min="13831" max="13831" width="14.42578125" style="247" bestFit="1" customWidth="1"/>
    <col min="13832" max="13832" width="12.85546875" style="247" bestFit="1" customWidth="1"/>
    <col min="13833" max="13833" width="15.7109375" style="247" bestFit="1" customWidth="1"/>
    <col min="13834" max="13834" width="11.5703125" style="247" bestFit="1" customWidth="1"/>
    <col min="13835" max="14084" width="10.85546875" style="247"/>
    <col min="14085" max="14086" width="11.5703125" style="247" bestFit="1" customWidth="1"/>
    <col min="14087" max="14087" width="14.42578125" style="247" bestFit="1" customWidth="1"/>
    <col min="14088" max="14088" width="12.85546875" style="247" bestFit="1" customWidth="1"/>
    <col min="14089" max="14089" width="15.7109375" style="247" bestFit="1" customWidth="1"/>
    <col min="14090" max="14090" width="11.5703125" style="247" bestFit="1" customWidth="1"/>
    <col min="14091" max="14340" width="10.85546875" style="247"/>
    <col min="14341" max="14342" width="11.5703125" style="247" bestFit="1" customWidth="1"/>
    <col min="14343" max="14343" width="14.42578125" style="247" bestFit="1" customWidth="1"/>
    <col min="14344" max="14344" width="12.85546875" style="247" bestFit="1" customWidth="1"/>
    <col min="14345" max="14345" width="15.7109375" style="247" bestFit="1" customWidth="1"/>
    <col min="14346" max="14346" width="11.5703125" style="247" bestFit="1" customWidth="1"/>
    <col min="14347" max="14596" width="10.85546875" style="247"/>
    <col min="14597" max="14598" width="11.5703125" style="247" bestFit="1" customWidth="1"/>
    <col min="14599" max="14599" width="14.42578125" style="247" bestFit="1" customWidth="1"/>
    <col min="14600" max="14600" width="12.85546875" style="247" bestFit="1" customWidth="1"/>
    <col min="14601" max="14601" width="15.7109375" style="247" bestFit="1" customWidth="1"/>
    <col min="14602" max="14602" width="11.5703125" style="247" bestFit="1" customWidth="1"/>
    <col min="14603" max="14852" width="10.85546875" style="247"/>
    <col min="14853" max="14854" width="11.5703125" style="247" bestFit="1" customWidth="1"/>
    <col min="14855" max="14855" width="14.42578125" style="247" bestFit="1" customWidth="1"/>
    <col min="14856" max="14856" width="12.85546875" style="247" bestFit="1" customWidth="1"/>
    <col min="14857" max="14857" width="15.7109375" style="247" bestFit="1" customWidth="1"/>
    <col min="14858" max="14858" width="11.5703125" style="247" bestFit="1" customWidth="1"/>
    <col min="14859" max="15108" width="10.85546875" style="247"/>
    <col min="15109" max="15110" width="11.5703125" style="247" bestFit="1" customWidth="1"/>
    <col min="15111" max="15111" width="14.42578125" style="247" bestFit="1" customWidth="1"/>
    <col min="15112" max="15112" width="12.85546875" style="247" bestFit="1" customWidth="1"/>
    <col min="15113" max="15113" width="15.7109375" style="247" bestFit="1" customWidth="1"/>
    <col min="15114" max="15114" width="11.5703125" style="247" bestFit="1" customWidth="1"/>
    <col min="15115" max="15364" width="10.85546875" style="247"/>
    <col min="15365" max="15366" width="11.5703125" style="247" bestFit="1" customWidth="1"/>
    <col min="15367" max="15367" width="14.42578125" style="247" bestFit="1" customWidth="1"/>
    <col min="15368" max="15368" width="12.85546875" style="247" bestFit="1" customWidth="1"/>
    <col min="15369" max="15369" width="15.7109375" style="247" bestFit="1" customWidth="1"/>
    <col min="15370" max="15370" width="11.5703125" style="247" bestFit="1" customWidth="1"/>
    <col min="15371" max="15620" width="10.85546875" style="247"/>
    <col min="15621" max="15622" width="11.5703125" style="247" bestFit="1" customWidth="1"/>
    <col min="15623" max="15623" width="14.42578125" style="247" bestFit="1" customWidth="1"/>
    <col min="15624" max="15624" width="12.85546875" style="247" bestFit="1" customWidth="1"/>
    <col min="15625" max="15625" width="15.7109375" style="247" bestFit="1" customWidth="1"/>
    <col min="15626" max="15626" width="11.5703125" style="247" bestFit="1" customWidth="1"/>
    <col min="15627" max="15876" width="10.85546875" style="247"/>
    <col min="15877" max="15878" width="11.5703125" style="247" bestFit="1" customWidth="1"/>
    <col min="15879" max="15879" width="14.42578125" style="247" bestFit="1" customWidth="1"/>
    <col min="15880" max="15880" width="12.85546875" style="247" bestFit="1" customWidth="1"/>
    <col min="15881" max="15881" width="15.7109375" style="247" bestFit="1" customWidth="1"/>
    <col min="15882" max="15882" width="11.5703125" style="247" bestFit="1" customWidth="1"/>
    <col min="15883" max="16132" width="10.85546875" style="247"/>
    <col min="16133" max="16134" width="11.5703125" style="247" bestFit="1" customWidth="1"/>
    <col min="16135" max="16135" width="14.42578125" style="247" bestFit="1" customWidth="1"/>
    <col min="16136" max="16136" width="12.85546875" style="247" bestFit="1" customWidth="1"/>
    <col min="16137" max="16137" width="15.7109375" style="247" bestFit="1" customWidth="1"/>
    <col min="16138" max="16138" width="11.5703125" style="247" bestFit="1" customWidth="1"/>
    <col min="16139" max="16384" width="10.85546875" style="247"/>
  </cols>
  <sheetData>
    <row r="1" spans="1:11" s="233" customFormat="1" ht="12.75" customHeight="1">
      <c r="A1" s="873" t="s">
        <v>10</v>
      </c>
      <c r="B1" s="873"/>
      <c r="C1" s="873"/>
      <c r="D1" s="873"/>
      <c r="E1" s="873"/>
      <c r="F1" s="873" t="s">
        <v>289</v>
      </c>
      <c r="G1" s="873"/>
      <c r="H1" s="873"/>
      <c r="I1" s="873"/>
    </row>
    <row r="2" spans="1:11" s="233" customFormat="1" ht="18.75" customHeight="1">
      <c r="A2" s="873"/>
      <c r="B2" s="873"/>
      <c r="C2" s="873"/>
      <c r="D2" s="873"/>
      <c r="E2" s="873"/>
      <c r="F2" s="873"/>
      <c r="G2" s="873"/>
      <c r="H2" s="873"/>
      <c r="I2" s="873"/>
    </row>
    <row r="3" spans="1:11" s="233" customFormat="1" ht="15.75" customHeight="1">
      <c r="A3" s="873"/>
      <c r="B3" s="873"/>
      <c r="C3" s="873"/>
      <c r="D3" s="873"/>
      <c r="E3" s="873"/>
      <c r="F3" s="873"/>
      <c r="G3" s="873"/>
      <c r="H3" s="873"/>
      <c r="I3" s="873"/>
    </row>
    <row r="4" spans="1:11" s="234" customFormat="1" ht="11.25">
      <c r="A4" s="295"/>
      <c r="H4" s="235"/>
      <c r="I4" s="296"/>
      <c r="K4" s="236"/>
    </row>
    <row r="5" spans="1:11" s="233" customFormat="1" ht="21.75" customHeight="1">
      <c r="A5" s="297" t="s">
        <v>216</v>
      </c>
      <c r="B5" s="874" t="e">
        <f>+#REF!</f>
        <v>#REF!</v>
      </c>
      <c r="C5" s="874"/>
      <c r="D5" s="874"/>
      <c r="E5" s="874"/>
      <c r="F5" s="874"/>
      <c r="G5" s="874"/>
      <c r="H5" s="874"/>
      <c r="I5" s="875"/>
      <c r="K5" s="237"/>
    </row>
    <row r="6" spans="1:11" s="233" customFormat="1" ht="24.95" customHeight="1">
      <c r="A6" s="298" t="s">
        <v>240</v>
      </c>
      <c r="B6" s="874"/>
      <c r="C6" s="874"/>
      <c r="D6" s="874"/>
      <c r="E6" s="874"/>
      <c r="F6" s="874"/>
      <c r="G6" s="874"/>
      <c r="H6" s="874"/>
      <c r="I6" s="875"/>
      <c r="K6" s="237"/>
    </row>
    <row r="7" spans="1:11" s="233" customFormat="1" ht="16.5" customHeight="1">
      <c r="A7" s="297" t="s">
        <v>241</v>
      </c>
      <c r="B7" s="876" t="s">
        <v>290</v>
      </c>
      <c r="C7" s="876"/>
      <c r="D7" s="876"/>
      <c r="E7" s="876"/>
      <c r="F7" s="876"/>
      <c r="G7" s="876"/>
      <c r="H7" s="876"/>
      <c r="I7" s="877"/>
    </row>
    <row r="8" spans="1:11" s="233" customFormat="1" ht="15">
      <c r="A8" s="299"/>
      <c r="B8" s="876"/>
      <c r="C8" s="876"/>
      <c r="D8" s="876"/>
      <c r="E8" s="876"/>
      <c r="F8" s="876"/>
      <c r="G8" s="876"/>
      <c r="H8" s="876"/>
      <c r="I8" s="877"/>
    </row>
    <row r="9" spans="1:11" s="233" customFormat="1" ht="15">
      <c r="A9" s="297"/>
      <c r="B9" s="238"/>
      <c r="C9" s="238"/>
      <c r="D9" s="239"/>
      <c r="E9" s="239"/>
      <c r="F9" s="239"/>
      <c r="G9" s="239"/>
      <c r="H9" s="240" t="s">
        <v>217</v>
      </c>
      <c r="I9" s="300" t="s">
        <v>100</v>
      </c>
    </row>
    <row r="10" spans="1:11" s="233" customFormat="1" ht="15">
      <c r="A10" s="297" t="s">
        <v>37</v>
      </c>
      <c r="B10" s="238"/>
      <c r="C10" s="238"/>
      <c r="D10" s="238"/>
      <c r="E10" s="239"/>
      <c r="F10" s="239"/>
      <c r="G10" s="239"/>
      <c r="H10" s="241"/>
      <c r="I10" s="301"/>
    </row>
    <row r="11" spans="1:11" s="233" customFormat="1" ht="15">
      <c r="A11" s="878" t="s">
        <v>33</v>
      </c>
      <c r="B11" s="878"/>
      <c r="C11" s="878"/>
      <c r="D11" s="878"/>
      <c r="E11" s="878"/>
      <c r="F11" s="311" t="s">
        <v>218</v>
      </c>
      <c r="G11" s="311" t="s">
        <v>219</v>
      </c>
      <c r="H11" s="242" t="s">
        <v>220</v>
      </c>
      <c r="I11" s="312" t="s">
        <v>221</v>
      </c>
    </row>
    <row r="12" spans="1:11" s="233" customFormat="1" ht="15">
      <c r="A12" s="880" t="s">
        <v>222</v>
      </c>
      <c r="B12" s="880"/>
      <c r="C12" s="880"/>
      <c r="D12" s="880"/>
      <c r="E12" s="880"/>
      <c r="F12" s="243"/>
      <c r="G12" s="244"/>
      <c r="H12" s="245"/>
      <c r="I12" s="268">
        <f>ROUND(I38*0.05,)</f>
        <v>7518</v>
      </c>
    </row>
    <row r="13" spans="1:11" ht="15">
      <c r="A13" s="880" t="s">
        <v>292</v>
      </c>
      <c r="B13" s="880"/>
      <c r="C13" s="880"/>
      <c r="D13" s="880"/>
      <c r="E13" s="880"/>
      <c r="F13" s="243">
        <v>2</v>
      </c>
      <c r="G13" s="244">
        <f>+MAQUINARIAS!E32</f>
        <v>15000</v>
      </c>
      <c r="H13" s="245">
        <f>+H36</f>
        <v>3.26</v>
      </c>
      <c r="I13" s="246">
        <f>F13*G13/H13</f>
        <v>9202.4539877300613</v>
      </c>
    </row>
    <row r="14" spans="1:11" s="233" customFormat="1" ht="15">
      <c r="A14" s="880" t="s">
        <v>293</v>
      </c>
      <c r="B14" s="880"/>
      <c r="C14" s="880"/>
      <c r="D14" s="880"/>
      <c r="E14" s="880"/>
      <c r="F14" s="243">
        <v>1</v>
      </c>
      <c r="G14" s="244">
        <f>+MAQUINARIAS!E29</f>
        <v>80000</v>
      </c>
      <c r="H14" s="245">
        <f>+H13</f>
        <v>3.26</v>
      </c>
      <c r="I14" s="246">
        <f>+F14*G14/H14</f>
        <v>24539.877300613498</v>
      </c>
    </row>
    <row r="15" spans="1:11" s="233" customFormat="1" ht="15">
      <c r="A15" s="881"/>
      <c r="B15" s="881"/>
      <c r="C15" s="881"/>
      <c r="D15" s="881"/>
      <c r="E15" s="881"/>
      <c r="F15" s="311"/>
      <c r="G15" s="248"/>
      <c r="H15" s="249"/>
      <c r="I15" s="250"/>
    </row>
    <row r="16" spans="1:11" s="233" customFormat="1" ht="15">
      <c r="A16" s="298"/>
      <c r="B16" s="239"/>
      <c r="C16" s="239"/>
      <c r="D16" s="239"/>
      <c r="E16" s="239"/>
      <c r="F16" s="239"/>
      <c r="G16" s="251"/>
      <c r="H16" s="240" t="s">
        <v>223</v>
      </c>
      <c r="I16" s="252">
        <f>ROUND((SUM(I12:I15)),0)</f>
        <v>41260</v>
      </c>
    </row>
    <row r="17" spans="1:9" s="233" customFormat="1" ht="15">
      <c r="A17" s="297" t="s">
        <v>224</v>
      </c>
      <c r="B17" s="238"/>
      <c r="C17" s="238"/>
      <c r="D17" s="238"/>
      <c r="E17" s="239"/>
      <c r="F17" s="239"/>
      <c r="G17" s="251"/>
      <c r="H17" s="241"/>
      <c r="I17" s="301"/>
    </row>
    <row r="18" spans="1:9" s="233" customFormat="1" ht="15">
      <c r="A18" s="878" t="s">
        <v>33</v>
      </c>
      <c r="B18" s="878"/>
      <c r="C18" s="878"/>
      <c r="D18" s="878"/>
      <c r="E18" s="878"/>
      <c r="F18" s="311" t="s">
        <v>225</v>
      </c>
      <c r="G18" s="253" t="s">
        <v>226</v>
      </c>
      <c r="H18" s="242" t="s">
        <v>227</v>
      </c>
      <c r="I18" s="312" t="s">
        <v>221</v>
      </c>
    </row>
    <row r="19" spans="1:9" s="233" customFormat="1" ht="15">
      <c r="A19" s="879" t="s">
        <v>294</v>
      </c>
      <c r="B19" s="879"/>
      <c r="C19" s="879"/>
      <c r="D19" s="879"/>
      <c r="E19" s="879"/>
      <c r="F19" s="311" t="s">
        <v>279</v>
      </c>
      <c r="G19" s="248">
        <f>+MATERIALES!E19</f>
        <v>32199.999999999996</v>
      </c>
      <c r="H19" s="249">
        <v>7.5</v>
      </c>
      <c r="I19" s="248">
        <f>+G19*H19</f>
        <v>241499.99999999997</v>
      </c>
    </row>
    <row r="20" spans="1:9" s="233" customFormat="1" ht="15">
      <c r="A20" s="879" t="s">
        <v>295</v>
      </c>
      <c r="B20" s="879"/>
      <c r="C20" s="879"/>
      <c r="D20" s="879"/>
      <c r="E20" s="879"/>
      <c r="F20" s="311" t="s">
        <v>53</v>
      </c>
      <c r="G20" s="248">
        <f>+MATERIALES!E26</f>
        <v>62333.333333333343</v>
      </c>
      <c r="H20" s="249">
        <v>1.5</v>
      </c>
      <c r="I20" s="248">
        <f>+G20*H20</f>
        <v>93500.000000000015</v>
      </c>
    </row>
    <row r="21" spans="1:9" s="233" customFormat="1" ht="15">
      <c r="A21" s="879" t="s">
        <v>296</v>
      </c>
      <c r="B21" s="879"/>
      <c r="C21" s="879"/>
      <c r="D21" s="879"/>
      <c r="E21" s="879"/>
      <c r="F21" s="311" t="s">
        <v>297</v>
      </c>
      <c r="G21" s="248">
        <f>+MATERIALES!E13</f>
        <v>200</v>
      </c>
      <c r="H21" s="249">
        <v>180</v>
      </c>
      <c r="I21" s="248">
        <f>+G21*H21</f>
        <v>36000</v>
      </c>
    </row>
    <row r="22" spans="1:9" s="233" customFormat="1" ht="15">
      <c r="A22" s="879"/>
      <c r="B22" s="879"/>
      <c r="C22" s="879"/>
      <c r="D22" s="879"/>
      <c r="E22" s="879"/>
      <c r="F22" s="311"/>
      <c r="G22" s="248"/>
      <c r="H22" s="249"/>
      <c r="I22" s="248"/>
    </row>
    <row r="23" spans="1:9" s="233" customFormat="1" ht="15">
      <c r="A23" s="879"/>
      <c r="B23" s="879"/>
      <c r="C23" s="879"/>
      <c r="D23" s="879"/>
      <c r="E23" s="879"/>
      <c r="F23" s="311"/>
      <c r="G23" s="248"/>
      <c r="H23" s="249"/>
      <c r="I23" s="248"/>
    </row>
    <row r="24" spans="1:9" s="233" customFormat="1" ht="15">
      <c r="A24" s="879"/>
      <c r="B24" s="879"/>
      <c r="C24" s="879"/>
      <c r="D24" s="879"/>
      <c r="E24" s="879"/>
      <c r="F24" s="311"/>
      <c r="G24" s="248"/>
      <c r="H24" s="249"/>
      <c r="I24" s="248"/>
    </row>
    <row r="25" spans="1:9" s="233" customFormat="1" ht="15">
      <c r="A25" s="879"/>
      <c r="B25" s="879"/>
      <c r="C25" s="879"/>
      <c r="D25" s="879"/>
      <c r="E25" s="879"/>
      <c r="F25" s="311"/>
      <c r="G25" s="248"/>
      <c r="H25" s="249"/>
      <c r="I25" s="248"/>
    </row>
    <row r="26" spans="1:9" s="233" customFormat="1" ht="15">
      <c r="A26" s="879"/>
      <c r="B26" s="879"/>
      <c r="C26" s="879"/>
      <c r="D26" s="879"/>
      <c r="E26" s="879"/>
      <c r="F26" s="311"/>
      <c r="G26" s="248"/>
      <c r="H26" s="249"/>
      <c r="I26" s="248"/>
    </row>
    <row r="27" spans="1:9" s="233" customFormat="1" ht="15">
      <c r="A27" s="298"/>
      <c r="B27" s="239"/>
      <c r="C27" s="239"/>
      <c r="D27" s="239"/>
      <c r="E27" s="239"/>
      <c r="F27" s="239"/>
      <c r="G27" s="251"/>
      <c r="H27" s="240" t="s">
        <v>223</v>
      </c>
      <c r="I27" s="252">
        <f>ROUND((SUM(I19:I26)),0)</f>
        <v>371000</v>
      </c>
    </row>
    <row r="28" spans="1:9" s="233" customFormat="1" ht="15">
      <c r="A28" s="297" t="s">
        <v>47</v>
      </c>
      <c r="B28" s="238"/>
      <c r="C28" s="238"/>
      <c r="D28" s="238"/>
      <c r="E28" s="239"/>
      <c r="F28" s="239"/>
      <c r="G28" s="239"/>
      <c r="H28" s="241"/>
      <c r="I28" s="301"/>
    </row>
    <row r="29" spans="1:9" s="233" customFormat="1" ht="15">
      <c r="A29" s="878" t="s">
        <v>48</v>
      </c>
      <c r="B29" s="878"/>
      <c r="C29" s="878"/>
      <c r="D29" s="878"/>
      <c r="E29" s="254" t="s">
        <v>228</v>
      </c>
      <c r="F29" s="311" t="s">
        <v>229</v>
      </c>
      <c r="G29" s="311" t="s">
        <v>230</v>
      </c>
      <c r="H29" s="242" t="s">
        <v>52</v>
      </c>
      <c r="I29" s="312" t="s">
        <v>221</v>
      </c>
    </row>
    <row r="30" spans="1:9" s="233" customFormat="1" ht="15">
      <c r="A30" s="879"/>
      <c r="B30" s="879"/>
      <c r="C30" s="879"/>
      <c r="D30" s="879"/>
      <c r="E30" s="254"/>
      <c r="F30" s="311"/>
      <c r="G30" s="311"/>
      <c r="H30" s="242"/>
      <c r="I30" s="312"/>
    </row>
    <row r="31" spans="1:9" s="233" customFormat="1" ht="15">
      <c r="A31" s="879"/>
      <c r="B31" s="879"/>
      <c r="C31" s="879"/>
      <c r="D31" s="879"/>
      <c r="E31" s="255"/>
      <c r="F31" s="255"/>
      <c r="G31" s="255"/>
      <c r="H31" s="256"/>
      <c r="I31" s="248"/>
    </row>
    <row r="32" spans="1:9" s="233" customFormat="1" ht="15">
      <c r="A32" s="879"/>
      <c r="B32" s="879"/>
      <c r="C32" s="879"/>
      <c r="D32" s="879"/>
      <c r="E32" s="255"/>
      <c r="F32" s="255"/>
      <c r="G32" s="255"/>
      <c r="H32" s="256"/>
      <c r="I32" s="248"/>
    </row>
    <row r="33" spans="1:9" s="233" customFormat="1" ht="15">
      <c r="A33" s="298"/>
      <c r="B33" s="239"/>
      <c r="C33" s="239"/>
      <c r="D33" s="239"/>
      <c r="E33" s="239"/>
      <c r="F33" s="239"/>
      <c r="G33" s="239"/>
      <c r="H33" s="240" t="s">
        <v>223</v>
      </c>
      <c r="I33" s="252">
        <f>ROUND((SUM(I31:I32)),0)</f>
        <v>0</v>
      </c>
    </row>
    <row r="34" spans="1:9" s="233" customFormat="1" ht="15">
      <c r="A34" s="297" t="s">
        <v>54</v>
      </c>
      <c r="B34" s="238"/>
      <c r="C34" s="238"/>
      <c r="D34" s="238"/>
      <c r="E34" s="239"/>
      <c r="F34" s="239"/>
      <c r="G34" s="239"/>
      <c r="H34" s="241"/>
      <c r="I34" s="301"/>
    </row>
    <row r="35" spans="1:9" s="233" customFormat="1" ht="15">
      <c r="A35" s="882" t="s">
        <v>231</v>
      </c>
      <c r="B35" s="883"/>
      <c r="C35" s="883"/>
      <c r="D35" s="883"/>
      <c r="E35" s="884"/>
      <c r="F35" s="881" t="s">
        <v>232</v>
      </c>
      <c r="G35" s="881"/>
      <c r="H35" s="242" t="s">
        <v>220</v>
      </c>
      <c r="I35" s="312" t="s">
        <v>221</v>
      </c>
    </row>
    <row r="36" spans="1:9" s="233" customFormat="1" ht="15">
      <c r="A36" s="882" t="str">
        <f>CUADRILLAS!B16</f>
        <v>CUADRILLA 5</v>
      </c>
      <c r="B36" s="883"/>
      <c r="C36" s="883"/>
      <c r="D36" s="883"/>
      <c r="E36" s="884"/>
      <c r="F36" s="885">
        <f>CUADRILLAS!C16</f>
        <v>490158</v>
      </c>
      <c r="G36" s="885"/>
      <c r="H36" s="242">
        <v>3.26</v>
      </c>
      <c r="I36" s="248">
        <f>F36/H36</f>
        <v>150355.21472392639</v>
      </c>
    </row>
    <row r="37" spans="1:9" s="233" customFormat="1" ht="15">
      <c r="A37" s="882"/>
      <c r="B37" s="883"/>
      <c r="C37" s="883"/>
      <c r="D37" s="883"/>
      <c r="E37" s="884"/>
      <c r="F37" s="886"/>
      <c r="G37" s="886"/>
      <c r="H37" s="249"/>
      <c r="I37" s="248"/>
    </row>
    <row r="38" spans="1:9" s="233" customFormat="1" ht="15">
      <c r="A38" s="298"/>
      <c r="B38" s="239"/>
      <c r="C38" s="239"/>
      <c r="D38" s="239"/>
      <c r="E38" s="251"/>
      <c r="F38" s="257"/>
      <c r="G38" s="251"/>
      <c r="H38" s="240" t="s">
        <v>223</v>
      </c>
      <c r="I38" s="252">
        <f>ROUND((SUM(I36:I37)),0)</f>
        <v>150355</v>
      </c>
    </row>
    <row r="39" spans="1:9" s="233" customFormat="1" ht="15">
      <c r="A39" s="298"/>
      <c r="B39" s="239"/>
      <c r="C39" s="239"/>
      <c r="D39" s="239"/>
      <c r="E39" s="251"/>
      <c r="F39" s="251"/>
      <c r="G39" s="251"/>
      <c r="H39" s="241"/>
      <c r="I39" s="300"/>
    </row>
    <row r="40" spans="1:9" s="233" customFormat="1" ht="15">
      <c r="A40" s="298"/>
      <c r="B40" s="239"/>
      <c r="C40" s="239"/>
      <c r="D40" s="239"/>
      <c r="E40" s="251"/>
      <c r="F40" s="258" t="s">
        <v>234</v>
      </c>
      <c r="G40" s="239"/>
      <c r="H40" s="259"/>
      <c r="I40" s="252">
        <f>+I38+I33+I27+I16</f>
        <v>562615</v>
      </c>
    </row>
    <row r="41" spans="1:9" s="233" customFormat="1" ht="15">
      <c r="A41" s="297" t="s">
        <v>62</v>
      </c>
      <c r="B41" s="238"/>
      <c r="C41" s="238"/>
      <c r="D41" s="238"/>
      <c r="E41" s="251"/>
      <c r="F41" s="251"/>
      <c r="G41" s="251"/>
      <c r="H41" s="241"/>
      <c r="I41" s="301"/>
    </row>
    <row r="42" spans="1:9" s="233" customFormat="1" ht="15">
      <c r="A42" s="878" t="s">
        <v>33</v>
      </c>
      <c r="B42" s="878"/>
      <c r="C42" s="878"/>
      <c r="D42" s="878"/>
      <c r="E42" s="878"/>
      <c r="F42" s="878"/>
      <c r="G42" s="878"/>
      <c r="H42" s="242" t="s">
        <v>214</v>
      </c>
      <c r="I42" s="312" t="s">
        <v>235</v>
      </c>
    </row>
    <row r="43" spans="1:9" s="233" customFormat="1" ht="15">
      <c r="A43" s="879" t="s">
        <v>236</v>
      </c>
      <c r="B43" s="879"/>
      <c r="C43" s="879"/>
      <c r="D43" s="879"/>
      <c r="E43" s="879"/>
      <c r="F43" s="879"/>
      <c r="G43" s="879"/>
      <c r="H43" s="260"/>
      <c r="I43" s="248">
        <f>ROUND((I40*H43),0)</f>
        <v>0</v>
      </c>
    </row>
    <row r="44" spans="1:9" s="233" customFormat="1" ht="15">
      <c r="A44" s="879" t="s">
        <v>237</v>
      </c>
      <c r="B44" s="879"/>
      <c r="C44" s="879"/>
      <c r="D44" s="879"/>
      <c r="E44" s="879"/>
      <c r="F44" s="879"/>
      <c r="G44" s="879"/>
      <c r="H44" s="260"/>
      <c r="I44" s="248">
        <f>ROUND((I40*H44),0)</f>
        <v>0</v>
      </c>
    </row>
    <row r="45" spans="1:9" s="233" customFormat="1" ht="15">
      <c r="A45" s="879" t="s">
        <v>238</v>
      </c>
      <c r="B45" s="879"/>
      <c r="C45" s="879"/>
      <c r="D45" s="879"/>
      <c r="E45" s="879"/>
      <c r="F45" s="879"/>
      <c r="G45" s="879"/>
      <c r="H45" s="260"/>
      <c r="I45" s="248">
        <f>ROUND((I40*H45),0)</f>
        <v>0</v>
      </c>
    </row>
    <row r="46" spans="1:9" s="233" customFormat="1" ht="15">
      <c r="A46" s="298"/>
      <c r="B46" s="239"/>
      <c r="C46" s="239"/>
      <c r="D46" s="239"/>
      <c r="E46" s="251"/>
      <c r="F46" s="251"/>
      <c r="G46" s="251"/>
      <c r="H46" s="240" t="s">
        <v>223</v>
      </c>
      <c r="I46" s="252">
        <f>ROUND((SUM(I43:I45)),0)</f>
        <v>0</v>
      </c>
    </row>
    <row r="47" spans="1:9" s="233" customFormat="1" ht="15">
      <c r="A47" s="298"/>
      <c r="B47" s="239"/>
      <c r="C47" s="239"/>
      <c r="D47" s="239"/>
      <c r="E47" s="251"/>
      <c r="F47" s="251"/>
      <c r="G47" s="251"/>
      <c r="H47" s="241"/>
      <c r="I47" s="304"/>
    </row>
    <row r="48" spans="1:9" s="233" customFormat="1" ht="15">
      <c r="A48" s="298"/>
      <c r="B48" s="239"/>
      <c r="C48" s="239"/>
      <c r="D48" s="239"/>
      <c r="E48" s="251"/>
      <c r="F48" s="258"/>
      <c r="G48" s="261"/>
      <c r="H48" s="262" t="s">
        <v>209</v>
      </c>
      <c r="I48" s="263">
        <f>ROUND((I40+I46),0)</f>
        <v>562615</v>
      </c>
    </row>
    <row r="49" spans="1:11" s="233" customFormat="1" ht="12.75" customHeight="1">
      <c r="A49" s="873" t="s">
        <v>10</v>
      </c>
      <c r="B49" s="873"/>
      <c r="C49" s="873"/>
      <c r="D49" s="873"/>
      <c r="E49" s="873"/>
      <c r="F49" s="873" t="s">
        <v>289</v>
      </c>
      <c r="G49" s="873"/>
      <c r="H49" s="873"/>
      <c r="I49" s="873"/>
    </row>
    <row r="50" spans="1:11" s="233" customFormat="1" ht="18.75" customHeight="1">
      <c r="A50" s="873"/>
      <c r="B50" s="873"/>
      <c r="C50" s="873"/>
      <c r="D50" s="873"/>
      <c r="E50" s="873"/>
      <c r="F50" s="873"/>
      <c r="G50" s="873"/>
      <c r="H50" s="873"/>
      <c r="I50" s="873"/>
    </row>
    <row r="51" spans="1:11" s="233" customFormat="1" ht="15.75" customHeight="1">
      <c r="A51" s="873"/>
      <c r="B51" s="873"/>
      <c r="C51" s="873"/>
      <c r="D51" s="873"/>
      <c r="E51" s="873"/>
      <c r="F51" s="873"/>
      <c r="G51" s="873"/>
      <c r="H51" s="873"/>
      <c r="I51" s="873"/>
    </row>
    <row r="52" spans="1:11" s="234" customFormat="1" ht="11.25">
      <c r="A52" s="295"/>
      <c r="H52" s="235"/>
      <c r="I52" s="296"/>
      <c r="K52" s="236"/>
    </row>
    <row r="53" spans="1:11" s="233" customFormat="1" ht="15">
      <c r="A53" s="297" t="s">
        <v>216</v>
      </c>
      <c r="B53" s="874" t="e">
        <f>+B5</f>
        <v>#REF!</v>
      </c>
      <c r="C53" s="874"/>
      <c r="D53" s="874"/>
      <c r="E53" s="874"/>
      <c r="F53" s="874"/>
      <c r="G53" s="874"/>
      <c r="H53" s="874"/>
      <c r="I53" s="875"/>
      <c r="K53" s="237"/>
    </row>
    <row r="54" spans="1:11" s="233" customFormat="1" ht="34.5" customHeight="1">
      <c r="A54" s="298" t="s">
        <v>240</v>
      </c>
      <c r="B54" s="874"/>
      <c r="C54" s="874"/>
      <c r="D54" s="874"/>
      <c r="E54" s="874"/>
      <c r="F54" s="874"/>
      <c r="G54" s="874"/>
      <c r="H54" s="874"/>
      <c r="I54" s="875"/>
      <c r="K54" s="237"/>
    </row>
    <row r="55" spans="1:11" s="233" customFormat="1" ht="16.5" customHeight="1">
      <c r="A55" s="297" t="s">
        <v>241</v>
      </c>
      <c r="B55" s="876" t="s">
        <v>298</v>
      </c>
      <c r="C55" s="876"/>
      <c r="D55" s="876"/>
      <c r="E55" s="876"/>
      <c r="F55" s="876"/>
      <c r="G55" s="876"/>
      <c r="H55" s="876"/>
      <c r="I55" s="877"/>
    </row>
    <row r="56" spans="1:11" s="233" customFormat="1" ht="15">
      <c r="A56" s="299"/>
      <c r="B56" s="876"/>
      <c r="C56" s="876"/>
      <c r="D56" s="876"/>
      <c r="E56" s="876"/>
      <c r="F56" s="876"/>
      <c r="G56" s="876"/>
      <c r="H56" s="876"/>
      <c r="I56" s="877"/>
    </row>
    <row r="57" spans="1:11" s="233" customFormat="1" ht="15">
      <c r="A57" s="297"/>
      <c r="B57" s="238"/>
      <c r="C57" s="238"/>
      <c r="D57" s="239"/>
      <c r="E57" s="239"/>
      <c r="F57" s="239"/>
      <c r="G57" s="239"/>
      <c r="H57" s="240" t="s">
        <v>217</v>
      </c>
      <c r="I57" s="331" t="s">
        <v>100</v>
      </c>
    </row>
    <row r="58" spans="1:11" s="265" customFormat="1" ht="15">
      <c r="A58" s="332" t="s">
        <v>37</v>
      </c>
      <c r="B58" s="264"/>
      <c r="C58" s="264"/>
      <c r="D58" s="264"/>
      <c r="E58" s="264"/>
      <c r="F58" s="264"/>
      <c r="G58" s="264"/>
      <c r="H58" s="264"/>
      <c r="I58" s="333"/>
    </row>
    <row r="59" spans="1:11" s="265" customFormat="1" ht="15">
      <c r="A59" s="888" t="s">
        <v>33</v>
      </c>
      <c r="B59" s="888"/>
      <c r="C59" s="888"/>
      <c r="D59" s="888"/>
      <c r="E59" s="888"/>
      <c r="F59" s="313" t="s">
        <v>218</v>
      </c>
      <c r="G59" s="313" t="s">
        <v>219</v>
      </c>
      <c r="H59" s="313" t="s">
        <v>220</v>
      </c>
      <c r="I59" s="266" t="s">
        <v>221</v>
      </c>
    </row>
    <row r="60" spans="1:11" s="265" customFormat="1" ht="15">
      <c r="A60" s="889" t="s">
        <v>242</v>
      </c>
      <c r="B60" s="889"/>
      <c r="C60" s="889"/>
      <c r="D60" s="889"/>
      <c r="E60" s="889"/>
      <c r="F60" s="266"/>
      <c r="G60" s="266"/>
      <c r="H60" s="267"/>
      <c r="I60" s="268">
        <f>ROUND(I86*0.05,)</f>
        <v>3805</v>
      </c>
    </row>
    <row r="61" spans="1:11" s="265" customFormat="1" ht="15">
      <c r="A61" s="889" t="s">
        <v>278</v>
      </c>
      <c r="B61" s="889"/>
      <c r="C61" s="889"/>
      <c r="D61" s="889"/>
      <c r="E61" s="889"/>
      <c r="F61" s="266">
        <v>1</v>
      </c>
      <c r="G61" s="267">
        <f>+G14</f>
        <v>80000</v>
      </c>
      <c r="H61" s="245">
        <f>H83</f>
        <v>3.26</v>
      </c>
      <c r="I61" s="268">
        <f>+ROUND((F61*G61)/H61,0)</f>
        <v>24540</v>
      </c>
    </row>
    <row r="62" spans="1:11" s="265" customFormat="1" ht="15">
      <c r="A62" s="887" t="s">
        <v>292</v>
      </c>
      <c r="B62" s="887"/>
      <c r="C62" s="887"/>
      <c r="D62" s="887"/>
      <c r="E62" s="887"/>
      <c r="F62" s="269">
        <v>2</v>
      </c>
      <c r="G62" s="270">
        <f>+G13</f>
        <v>15000</v>
      </c>
      <c r="H62" s="271">
        <f>H83</f>
        <v>3.26</v>
      </c>
      <c r="I62" s="272">
        <f>ROUND(F62*G62/H62,)</f>
        <v>9202</v>
      </c>
    </row>
    <row r="63" spans="1:11" s="265" customFormat="1" ht="15">
      <c r="A63" s="889"/>
      <c r="B63" s="889"/>
      <c r="C63" s="889"/>
      <c r="D63" s="889"/>
      <c r="E63" s="889"/>
      <c r="F63" s="266"/>
      <c r="G63" s="267"/>
      <c r="H63" s="267"/>
      <c r="I63" s="268"/>
    </row>
    <row r="64" spans="1:11" s="265" customFormat="1" ht="15">
      <c r="A64" s="890"/>
      <c r="B64" s="890"/>
      <c r="C64" s="890"/>
      <c r="D64" s="890"/>
      <c r="E64" s="890"/>
      <c r="F64" s="273"/>
      <c r="G64" s="274"/>
      <c r="H64" s="274"/>
      <c r="I64" s="268"/>
    </row>
    <row r="65" spans="1:13" s="265" customFormat="1" ht="15">
      <c r="A65" s="334"/>
      <c r="B65" s="264"/>
      <c r="C65" s="264"/>
      <c r="D65" s="264"/>
      <c r="E65" s="264"/>
      <c r="F65" s="264"/>
      <c r="G65" s="275"/>
      <c r="H65" s="276" t="s">
        <v>223</v>
      </c>
      <c r="I65" s="277">
        <f>ROUND(SUM(I60:I64),0)</f>
        <v>37547</v>
      </c>
    </row>
    <row r="66" spans="1:13" s="265" customFormat="1" ht="15">
      <c r="A66" s="332" t="s">
        <v>224</v>
      </c>
      <c r="B66" s="264"/>
      <c r="C66" s="264"/>
      <c r="D66" s="264"/>
      <c r="E66" s="264"/>
      <c r="F66" s="264"/>
      <c r="G66" s="275"/>
      <c r="H66" s="275"/>
      <c r="I66" s="333"/>
    </row>
    <row r="67" spans="1:13" s="265" customFormat="1" ht="15">
      <c r="A67" s="888" t="s">
        <v>33</v>
      </c>
      <c r="B67" s="888"/>
      <c r="C67" s="888"/>
      <c r="D67" s="888"/>
      <c r="E67" s="888"/>
      <c r="F67" s="313" t="s">
        <v>225</v>
      </c>
      <c r="G67" s="278" t="s">
        <v>226</v>
      </c>
      <c r="H67" s="278" t="s">
        <v>227</v>
      </c>
      <c r="I67" s="266" t="s">
        <v>221</v>
      </c>
    </row>
    <row r="68" spans="1:13" s="265" customFormat="1" ht="15">
      <c r="A68" s="889" t="s">
        <v>299</v>
      </c>
      <c r="B68" s="889"/>
      <c r="C68" s="889"/>
      <c r="D68" s="889"/>
      <c r="E68" s="889"/>
      <c r="F68" s="273" t="s">
        <v>300</v>
      </c>
      <c r="G68" s="270">
        <f>+G19</f>
        <v>32199.999999999996</v>
      </c>
      <c r="H68" s="267">
        <v>7.28</v>
      </c>
      <c r="I68" s="244">
        <f>ROUND(H68*G68,)</f>
        <v>234416</v>
      </c>
      <c r="M68" s="265">
        <f>364/50</f>
        <v>7.28</v>
      </c>
    </row>
    <row r="69" spans="1:13" s="265" customFormat="1" ht="15">
      <c r="A69" s="889" t="s">
        <v>301</v>
      </c>
      <c r="B69" s="889"/>
      <c r="C69" s="889"/>
      <c r="D69" s="889"/>
      <c r="E69" s="889"/>
      <c r="F69" s="273" t="s">
        <v>100</v>
      </c>
      <c r="G69" s="270">
        <f>+G20</f>
        <v>62333.333333333343</v>
      </c>
      <c r="H69" s="267">
        <v>1.1599999999999999</v>
      </c>
      <c r="I69" s="244">
        <f>ROUND(H69*G69,)</f>
        <v>72307</v>
      </c>
    </row>
    <row r="70" spans="1:13" s="265" customFormat="1" ht="15">
      <c r="A70" s="889" t="s">
        <v>280</v>
      </c>
      <c r="B70" s="889"/>
      <c r="C70" s="889"/>
      <c r="D70" s="889"/>
      <c r="E70" s="889"/>
      <c r="F70" s="273" t="s">
        <v>281</v>
      </c>
      <c r="G70" s="267">
        <f>+G21</f>
        <v>200</v>
      </c>
      <c r="H70" s="267">
        <v>180</v>
      </c>
      <c r="I70" s="244">
        <f>ROUND(H70*G70,)</f>
        <v>36000</v>
      </c>
    </row>
    <row r="71" spans="1:13" s="265" customFormat="1" ht="15">
      <c r="A71" s="889"/>
      <c r="B71" s="889"/>
      <c r="C71" s="889"/>
      <c r="D71" s="889"/>
      <c r="E71" s="889"/>
      <c r="F71" s="273"/>
      <c r="G71" s="267"/>
      <c r="H71" s="267"/>
      <c r="I71" s="244"/>
    </row>
    <row r="72" spans="1:13" s="265" customFormat="1" ht="15">
      <c r="A72" s="889"/>
      <c r="B72" s="889"/>
      <c r="C72" s="889"/>
      <c r="D72" s="889"/>
      <c r="E72" s="889"/>
      <c r="F72" s="273"/>
      <c r="G72" s="267"/>
      <c r="H72" s="267"/>
      <c r="I72" s="244"/>
    </row>
    <row r="73" spans="1:13" s="265" customFormat="1" ht="15">
      <c r="A73" s="889"/>
      <c r="B73" s="889"/>
      <c r="C73" s="889"/>
      <c r="D73" s="889"/>
      <c r="E73" s="889"/>
      <c r="F73" s="273"/>
      <c r="G73" s="267"/>
      <c r="H73" s="267"/>
      <c r="I73" s="244"/>
    </row>
    <row r="74" spans="1:13" s="265" customFormat="1" ht="15">
      <c r="A74" s="334"/>
      <c r="B74" s="264"/>
      <c r="C74" s="264"/>
      <c r="D74" s="264"/>
      <c r="E74" s="264"/>
      <c r="F74" s="264"/>
      <c r="G74" s="275"/>
      <c r="H74" s="276" t="s">
        <v>223</v>
      </c>
      <c r="I74" s="279">
        <f>SUM(I68:I73)</f>
        <v>342723</v>
      </c>
    </row>
    <row r="75" spans="1:13" s="265" customFormat="1" ht="15">
      <c r="A75" s="332" t="s">
        <v>302</v>
      </c>
      <c r="B75" s="264"/>
      <c r="C75" s="264"/>
      <c r="D75" s="264"/>
      <c r="E75" s="264"/>
      <c r="F75" s="264"/>
      <c r="G75" s="264"/>
      <c r="H75" s="264"/>
      <c r="I75" s="333"/>
    </row>
    <row r="76" spans="1:13" s="265" customFormat="1" ht="15">
      <c r="A76" s="888" t="s">
        <v>48</v>
      </c>
      <c r="B76" s="888"/>
      <c r="C76" s="888"/>
      <c r="D76" s="888"/>
      <c r="E76" s="280" t="s">
        <v>228</v>
      </c>
      <c r="F76" s="313" t="s">
        <v>229</v>
      </c>
      <c r="G76" s="313" t="s">
        <v>303</v>
      </c>
      <c r="H76" s="313" t="s">
        <v>52</v>
      </c>
      <c r="I76" s="266" t="s">
        <v>221</v>
      </c>
    </row>
    <row r="77" spans="1:13" s="265" customFormat="1" ht="15">
      <c r="A77" s="890"/>
      <c r="B77" s="890"/>
      <c r="C77" s="890"/>
      <c r="D77" s="890"/>
      <c r="E77" s="281"/>
      <c r="F77" s="273"/>
      <c r="G77" s="273"/>
      <c r="H77" s="273"/>
      <c r="I77" s="268"/>
    </row>
    <row r="78" spans="1:13" s="265" customFormat="1" ht="15">
      <c r="A78" s="890"/>
      <c r="B78" s="890"/>
      <c r="C78" s="890"/>
      <c r="D78" s="890"/>
      <c r="E78" s="281"/>
      <c r="F78" s="273"/>
      <c r="G78" s="273"/>
      <c r="H78" s="273"/>
      <c r="I78" s="244"/>
    </row>
    <row r="79" spans="1:13" s="265" customFormat="1" ht="15">
      <c r="A79" s="890"/>
      <c r="B79" s="890"/>
      <c r="C79" s="890"/>
      <c r="D79" s="890"/>
      <c r="E79" s="281"/>
      <c r="F79" s="273"/>
      <c r="G79" s="282"/>
      <c r="H79" s="282"/>
      <c r="I79" s="244"/>
    </row>
    <row r="80" spans="1:13" s="265" customFormat="1" ht="15">
      <c r="A80" s="334"/>
      <c r="B80" s="264"/>
      <c r="C80" s="264"/>
      <c r="D80" s="264"/>
      <c r="E80" s="264"/>
      <c r="F80" s="264"/>
      <c r="G80" s="264"/>
      <c r="H80" s="276" t="s">
        <v>223</v>
      </c>
      <c r="I80" s="279">
        <f>SUM(I77:I79)</f>
        <v>0</v>
      </c>
    </row>
    <row r="81" spans="1:9" s="265" customFormat="1" ht="15">
      <c r="A81" s="332" t="s">
        <v>54</v>
      </c>
      <c r="B81" s="264"/>
      <c r="C81" s="264"/>
      <c r="D81" s="264"/>
      <c r="E81" s="264"/>
      <c r="F81" s="264"/>
      <c r="G81" s="264"/>
      <c r="H81" s="264"/>
      <c r="I81" s="333"/>
    </row>
    <row r="82" spans="1:9" s="265" customFormat="1" ht="15">
      <c r="A82" s="888" t="s">
        <v>231</v>
      </c>
      <c r="B82" s="888"/>
      <c r="C82" s="888"/>
      <c r="D82" s="888"/>
      <c r="E82" s="313"/>
      <c r="F82" s="890" t="s">
        <v>232</v>
      </c>
      <c r="G82" s="890"/>
      <c r="H82" s="313" t="s">
        <v>220</v>
      </c>
      <c r="I82" s="266" t="s">
        <v>221</v>
      </c>
    </row>
    <row r="83" spans="1:9" s="265" customFormat="1" ht="15">
      <c r="A83" s="891" t="str">
        <f>+CUADRILLAS!B15</f>
        <v xml:space="preserve">CUADRILLA 4 </v>
      </c>
      <c r="B83" s="891"/>
      <c r="C83" s="891"/>
      <c r="D83" s="891"/>
      <c r="E83" s="270"/>
      <c r="F83" s="892">
        <f>+CUADRILLAS!C15</f>
        <v>248105</v>
      </c>
      <c r="G83" s="892"/>
      <c r="H83" s="271">
        <v>3.26</v>
      </c>
      <c r="I83" s="283">
        <f>ROUND(F83/H83,)</f>
        <v>76106</v>
      </c>
    </row>
    <row r="84" spans="1:9" s="265" customFormat="1" ht="15">
      <c r="A84" s="888"/>
      <c r="B84" s="888"/>
      <c r="C84" s="888"/>
      <c r="D84" s="888"/>
      <c r="E84" s="267"/>
      <c r="F84" s="893"/>
      <c r="G84" s="893"/>
      <c r="H84" s="267"/>
      <c r="I84" s="244"/>
    </row>
    <row r="85" spans="1:9" s="265" customFormat="1" ht="15">
      <c r="A85" s="888"/>
      <c r="B85" s="888"/>
      <c r="C85" s="888"/>
      <c r="D85" s="888"/>
      <c r="E85" s="267"/>
      <c r="F85" s="893"/>
      <c r="G85" s="893"/>
      <c r="H85" s="284"/>
      <c r="I85" s="244"/>
    </row>
    <row r="86" spans="1:9" s="265" customFormat="1" ht="15">
      <c r="A86" s="334"/>
      <c r="B86" s="264"/>
      <c r="C86" s="264"/>
      <c r="D86" s="264"/>
      <c r="E86" s="275"/>
      <c r="F86" s="275"/>
      <c r="G86" s="275"/>
      <c r="H86" s="276" t="s">
        <v>223</v>
      </c>
      <c r="I86" s="279">
        <f>SUM(I83:I85)</f>
        <v>76106</v>
      </c>
    </row>
    <row r="87" spans="1:9" s="265" customFormat="1" ht="15">
      <c r="A87" s="334"/>
      <c r="B87" s="264"/>
      <c r="C87" s="264"/>
      <c r="D87" s="264"/>
      <c r="E87" s="275"/>
      <c r="F87" s="275"/>
      <c r="G87" s="275"/>
      <c r="H87" s="275"/>
      <c r="I87" s="335"/>
    </row>
    <row r="88" spans="1:9" s="265" customFormat="1" ht="15">
      <c r="A88" s="334"/>
      <c r="B88" s="264"/>
      <c r="C88" s="264"/>
      <c r="D88" s="264"/>
      <c r="E88" s="275"/>
      <c r="F88" s="285" t="s">
        <v>234</v>
      </c>
      <c r="G88" s="286"/>
      <c r="H88" s="287"/>
      <c r="I88" s="279">
        <f>+I86+I80+I74+I65</f>
        <v>456376</v>
      </c>
    </row>
    <row r="89" spans="1:9" s="265" customFormat="1" ht="15">
      <c r="A89" s="332" t="s">
        <v>62</v>
      </c>
      <c r="B89" s="264"/>
      <c r="C89" s="264"/>
      <c r="D89" s="264"/>
      <c r="E89" s="275"/>
      <c r="F89" s="275"/>
      <c r="G89" s="275"/>
      <c r="H89" s="275"/>
      <c r="I89" s="333"/>
    </row>
    <row r="90" spans="1:9" s="265" customFormat="1" ht="15">
      <c r="A90" s="888" t="s">
        <v>33</v>
      </c>
      <c r="B90" s="888"/>
      <c r="C90" s="888"/>
      <c r="D90" s="888"/>
      <c r="E90" s="888"/>
      <c r="F90" s="888"/>
      <c r="G90" s="888"/>
      <c r="H90" s="278" t="s">
        <v>214</v>
      </c>
      <c r="I90" s="266" t="s">
        <v>235</v>
      </c>
    </row>
    <row r="91" spans="1:9" s="265" customFormat="1" ht="15">
      <c r="A91" s="889" t="s">
        <v>236</v>
      </c>
      <c r="B91" s="889"/>
      <c r="C91" s="889"/>
      <c r="D91" s="889"/>
      <c r="E91" s="889"/>
      <c r="F91" s="889"/>
      <c r="G91" s="889"/>
      <c r="H91" s="288"/>
      <c r="I91" s="267">
        <f>I88*H91/100</f>
        <v>0</v>
      </c>
    </row>
    <row r="92" spans="1:9" s="265" customFormat="1" ht="15">
      <c r="A92" s="889" t="s">
        <v>237</v>
      </c>
      <c r="B92" s="889"/>
      <c r="C92" s="889"/>
      <c r="D92" s="889"/>
      <c r="E92" s="889"/>
      <c r="F92" s="889"/>
      <c r="G92" s="889"/>
      <c r="H92" s="288"/>
      <c r="I92" s="267">
        <f>I88*H92/100</f>
        <v>0</v>
      </c>
    </row>
    <row r="93" spans="1:9" s="265" customFormat="1" ht="15">
      <c r="A93" s="889" t="s">
        <v>238</v>
      </c>
      <c r="B93" s="889"/>
      <c r="C93" s="889"/>
      <c r="D93" s="889"/>
      <c r="E93" s="889"/>
      <c r="F93" s="889"/>
      <c r="G93" s="889"/>
      <c r="H93" s="288"/>
      <c r="I93" s="267">
        <f>I88*H93/100</f>
        <v>0</v>
      </c>
    </row>
    <row r="94" spans="1:9" s="265" customFormat="1" ht="15">
      <c r="A94" s="334"/>
      <c r="B94" s="264"/>
      <c r="C94" s="264"/>
      <c r="D94" s="264"/>
      <c r="E94" s="275"/>
      <c r="F94" s="275"/>
      <c r="G94" s="275"/>
      <c r="H94" s="276" t="s">
        <v>223</v>
      </c>
      <c r="I94" s="289">
        <f>SUM(I91:I93)</f>
        <v>0</v>
      </c>
    </row>
    <row r="95" spans="1:9" s="265" customFormat="1" ht="15">
      <c r="A95" s="334"/>
      <c r="B95" s="264"/>
      <c r="C95" s="264"/>
      <c r="D95" s="264"/>
      <c r="E95" s="275"/>
      <c r="F95" s="275"/>
      <c r="G95" s="275"/>
      <c r="H95" s="290"/>
      <c r="I95" s="336"/>
    </row>
    <row r="96" spans="1:9" s="265" customFormat="1" ht="15">
      <c r="A96" s="334"/>
      <c r="B96" s="264"/>
      <c r="C96" s="264"/>
      <c r="D96" s="264"/>
      <c r="E96" s="291"/>
      <c r="F96" s="292"/>
      <c r="G96" s="293"/>
      <c r="H96" s="287" t="s">
        <v>209</v>
      </c>
      <c r="I96" s="294">
        <f>I88+I94</f>
        <v>456376</v>
      </c>
    </row>
    <row r="97" spans="1:11" s="233" customFormat="1" ht="12.75" customHeight="1">
      <c r="A97" s="897" t="s">
        <v>10</v>
      </c>
      <c r="B97" s="898"/>
      <c r="C97" s="898"/>
      <c r="D97" s="898"/>
      <c r="E97" s="899"/>
      <c r="F97" s="897" t="s">
        <v>289</v>
      </c>
      <c r="G97" s="898"/>
      <c r="H97" s="898"/>
      <c r="I97" s="899"/>
    </row>
    <row r="98" spans="1:11" s="233" customFormat="1" ht="18.75" customHeight="1">
      <c r="A98" s="900"/>
      <c r="B98" s="901"/>
      <c r="C98" s="901"/>
      <c r="D98" s="901"/>
      <c r="E98" s="902"/>
      <c r="F98" s="900"/>
      <c r="G98" s="901"/>
      <c r="H98" s="901"/>
      <c r="I98" s="902"/>
    </row>
    <row r="99" spans="1:11" s="233" customFormat="1" ht="15.75" customHeight="1">
      <c r="A99" s="903"/>
      <c r="B99" s="904"/>
      <c r="C99" s="904"/>
      <c r="D99" s="904"/>
      <c r="E99" s="905"/>
      <c r="F99" s="903"/>
      <c r="G99" s="904"/>
      <c r="H99" s="904"/>
      <c r="I99" s="905"/>
    </row>
    <row r="100" spans="1:11" s="234" customFormat="1" ht="11.25">
      <c r="A100" s="295"/>
      <c r="H100" s="235"/>
      <c r="I100" s="296"/>
      <c r="K100" s="236"/>
    </row>
    <row r="101" spans="1:11" s="233" customFormat="1" ht="15">
      <c r="A101" s="297" t="s">
        <v>216</v>
      </c>
      <c r="B101" s="874" t="e">
        <f>+B53</f>
        <v>#REF!</v>
      </c>
      <c r="C101" s="874"/>
      <c r="D101" s="874"/>
      <c r="E101" s="874"/>
      <c r="F101" s="874"/>
      <c r="G101" s="874"/>
      <c r="H101" s="874"/>
      <c r="I101" s="875"/>
      <c r="K101" s="237"/>
    </row>
    <row r="102" spans="1:11" s="233" customFormat="1" ht="21" customHeight="1">
      <c r="A102" s="298" t="s">
        <v>240</v>
      </c>
      <c r="B102" s="874"/>
      <c r="C102" s="874"/>
      <c r="D102" s="874"/>
      <c r="E102" s="874"/>
      <c r="F102" s="874"/>
      <c r="G102" s="874"/>
      <c r="H102" s="874"/>
      <c r="I102" s="875"/>
      <c r="K102" s="237"/>
    </row>
    <row r="103" spans="1:11" s="233" customFormat="1" ht="16.5" customHeight="1">
      <c r="A103" s="297" t="s">
        <v>241</v>
      </c>
      <c r="B103" s="876" t="s">
        <v>304</v>
      </c>
      <c r="C103" s="876"/>
      <c r="D103" s="876"/>
      <c r="E103" s="876"/>
      <c r="F103" s="876"/>
      <c r="G103" s="876"/>
      <c r="H103" s="876"/>
      <c r="I103" s="877"/>
    </row>
    <row r="104" spans="1:11" s="233" customFormat="1" ht="15">
      <c r="A104" s="299"/>
      <c r="B104" s="876"/>
      <c r="C104" s="876"/>
      <c r="D104" s="876"/>
      <c r="E104" s="876"/>
      <c r="F104" s="876"/>
      <c r="G104" s="876"/>
      <c r="H104" s="876"/>
      <c r="I104" s="877"/>
    </row>
    <row r="105" spans="1:11" s="233" customFormat="1" ht="15">
      <c r="A105" s="297"/>
      <c r="B105" s="238"/>
      <c r="C105" s="238"/>
      <c r="D105" s="239"/>
      <c r="E105" s="239"/>
      <c r="F105" s="239"/>
      <c r="G105" s="239"/>
      <c r="H105" s="240" t="s">
        <v>217</v>
      </c>
      <c r="I105" s="300" t="s">
        <v>100</v>
      </c>
    </row>
    <row r="106" spans="1:11" s="233" customFormat="1" ht="15">
      <c r="A106" s="297" t="s">
        <v>37</v>
      </c>
      <c r="B106" s="238"/>
      <c r="C106" s="238"/>
      <c r="D106" s="238"/>
      <c r="E106" s="239"/>
      <c r="F106" s="239"/>
      <c r="G106" s="239"/>
      <c r="H106" s="241"/>
      <c r="I106" s="301"/>
    </row>
    <row r="107" spans="1:11" s="233" customFormat="1" ht="15">
      <c r="A107" s="882" t="s">
        <v>33</v>
      </c>
      <c r="B107" s="883"/>
      <c r="C107" s="883"/>
      <c r="D107" s="883"/>
      <c r="E107" s="884"/>
      <c r="F107" s="311" t="s">
        <v>218</v>
      </c>
      <c r="G107" s="311" t="s">
        <v>219</v>
      </c>
      <c r="H107" s="242" t="s">
        <v>220</v>
      </c>
      <c r="I107" s="312" t="s">
        <v>221</v>
      </c>
    </row>
    <row r="108" spans="1:11" s="233" customFormat="1" ht="15">
      <c r="A108" s="906" t="s">
        <v>222</v>
      </c>
      <c r="B108" s="907"/>
      <c r="C108" s="907"/>
      <c r="D108" s="907"/>
      <c r="E108" s="908"/>
      <c r="F108" s="243"/>
      <c r="G108" s="302"/>
      <c r="H108" s="245"/>
      <c r="I108" s="268">
        <f>ROUND(I135*0.05,)</f>
        <v>2341</v>
      </c>
    </row>
    <row r="109" spans="1:11" s="233" customFormat="1" ht="15">
      <c r="A109" s="906" t="s">
        <v>305</v>
      </c>
      <c r="B109" s="907"/>
      <c r="C109" s="907"/>
      <c r="D109" s="907"/>
      <c r="E109" s="908"/>
      <c r="F109" s="243">
        <v>1</v>
      </c>
      <c r="G109" s="244">
        <f>+G61</f>
        <v>80000</v>
      </c>
      <c r="H109" s="245">
        <f>+H132</f>
        <v>5.3</v>
      </c>
      <c r="I109" s="246">
        <f>+F109*G109/H109</f>
        <v>15094.33962264151</v>
      </c>
    </row>
    <row r="110" spans="1:11" s="233" customFormat="1" ht="15">
      <c r="A110" s="906" t="s">
        <v>292</v>
      </c>
      <c r="B110" s="907"/>
      <c r="C110" s="907"/>
      <c r="D110" s="907"/>
      <c r="E110" s="908"/>
      <c r="F110" s="243">
        <v>2</v>
      </c>
      <c r="G110" s="244">
        <f>+G62</f>
        <v>15000</v>
      </c>
      <c r="H110" s="245">
        <f>+H109</f>
        <v>5.3</v>
      </c>
      <c r="I110" s="246">
        <f>ROUND(F110*G110/H110,)</f>
        <v>5660</v>
      </c>
    </row>
    <row r="111" spans="1:11" s="233" customFormat="1" ht="15">
      <c r="A111" s="909"/>
      <c r="B111" s="910"/>
      <c r="C111" s="910"/>
      <c r="D111" s="910"/>
      <c r="E111" s="911"/>
      <c r="F111" s="311"/>
      <c r="G111" s="248"/>
      <c r="H111" s="249"/>
      <c r="I111" s="250"/>
    </row>
    <row r="112" spans="1:11" s="233" customFormat="1" ht="15">
      <c r="A112" s="298"/>
      <c r="B112" s="239"/>
      <c r="C112" s="239"/>
      <c r="D112" s="239"/>
      <c r="E112" s="239"/>
      <c r="F112" s="239"/>
      <c r="G112" s="251"/>
      <c r="H112" s="240" t="s">
        <v>223</v>
      </c>
      <c r="I112" s="303">
        <f>ROUND((SUM(I108:I111)),0)</f>
        <v>23095</v>
      </c>
    </row>
    <row r="113" spans="1:10" s="233" customFormat="1" ht="15">
      <c r="A113" s="297" t="s">
        <v>224</v>
      </c>
      <c r="B113" s="238"/>
      <c r="C113" s="238"/>
      <c r="D113" s="238"/>
      <c r="E113" s="239"/>
      <c r="F113" s="239"/>
      <c r="G113" s="251"/>
      <c r="H113" s="241"/>
      <c r="I113" s="301"/>
    </row>
    <row r="114" spans="1:10" s="233" customFormat="1" ht="15">
      <c r="A114" s="882" t="s">
        <v>33</v>
      </c>
      <c r="B114" s="883"/>
      <c r="C114" s="883"/>
      <c r="D114" s="883"/>
      <c r="E114" s="884"/>
      <c r="F114" s="311" t="s">
        <v>225</v>
      </c>
      <c r="G114" s="253" t="s">
        <v>226</v>
      </c>
      <c r="H114" s="242" t="s">
        <v>227</v>
      </c>
      <c r="I114" s="312" t="s">
        <v>221</v>
      </c>
    </row>
    <row r="115" spans="1:10" s="233" customFormat="1" ht="15">
      <c r="A115" s="894" t="s">
        <v>294</v>
      </c>
      <c r="B115" s="895"/>
      <c r="C115" s="895"/>
      <c r="D115" s="895"/>
      <c r="E115" s="896"/>
      <c r="F115" s="311" t="s">
        <v>279</v>
      </c>
      <c r="G115" s="248">
        <f>+G68</f>
        <v>32199.999999999996</v>
      </c>
      <c r="H115" s="249">
        <v>4.99</v>
      </c>
      <c r="I115" s="248">
        <f>+G115*H115</f>
        <v>160678</v>
      </c>
    </row>
    <row r="116" spans="1:10" s="233" customFormat="1" ht="15">
      <c r="A116" s="894" t="s">
        <v>306</v>
      </c>
      <c r="B116" s="895"/>
      <c r="C116" s="895"/>
      <c r="D116" s="895"/>
      <c r="E116" s="896"/>
      <c r="F116" s="311" t="s">
        <v>53</v>
      </c>
      <c r="G116" s="248">
        <f>+G69</f>
        <v>62333.333333333343</v>
      </c>
      <c r="H116" s="249">
        <v>1.5</v>
      </c>
      <c r="I116" s="248">
        <f>+G116*H116</f>
        <v>93500.000000000015</v>
      </c>
    </row>
    <row r="117" spans="1:10" s="233" customFormat="1" ht="15">
      <c r="A117" s="894" t="s">
        <v>296</v>
      </c>
      <c r="B117" s="895"/>
      <c r="C117" s="895"/>
      <c r="D117" s="895"/>
      <c r="E117" s="896"/>
      <c r="F117" s="311" t="s">
        <v>297</v>
      </c>
      <c r="G117" s="248">
        <f>+G70</f>
        <v>200</v>
      </c>
      <c r="H117" s="249">
        <v>200</v>
      </c>
      <c r="I117" s="248">
        <f>+G117*H117</f>
        <v>40000</v>
      </c>
    </row>
    <row r="118" spans="1:10" s="233" customFormat="1" ht="15">
      <c r="A118" s="894"/>
      <c r="B118" s="895"/>
      <c r="C118" s="895"/>
      <c r="D118" s="895"/>
      <c r="E118" s="896"/>
      <c r="F118" s="311"/>
      <c r="G118" s="248"/>
      <c r="H118" s="249"/>
      <c r="I118" s="248"/>
    </row>
    <row r="119" spans="1:10" s="233" customFormat="1" ht="15">
      <c r="A119" s="894"/>
      <c r="B119" s="895"/>
      <c r="C119" s="895"/>
      <c r="D119" s="895"/>
      <c r="E119" s="896"/>
      <c r="F119" s="311"/>
      <c r="G119" s="248"/>
      <c r="H119" s="249"/>
      <c r="I119" s="248"/>
    </row>
    <row r="120" spans="1:10" s="233" customFormat="1" ht="15">
      <c r="A120" s="894"/>
      <c r="B120" s="895"/>
      <c r="C120" s="895"/>
      <c r="D120" s="895"/>
      <c r="E120" s="896"/>
      <c r="F120" s="311"/>
      <c r="G120" s="248"/>
      <c r="H120" s="249"/>
      <c r="I120" s="248"/>
    </row>
    <row r="121" spans="1:10" s="233" customFormat="1" ht="15">
      <c r="A121" s="894"/>
      <c r="B121" s="895"/>
      <c r="C121" s="895"/>
      <c r="D121" s="895"/>
      <c r="E121" s="896"/>
      <c r="F121" s="311"/>
      <c r="G121" s="248"/>
      <c r="H121" s="249"/>
      <c r="I121" s="248"/>
    </row>
    <row r="122" spans="1:10" s="233" customFormat="1" ht="15">
      <c r="A122" s="894"/>
      <c r="B122" s="895"/>
      <c r="C122" s="895"/>
      <c r="D122" s="895"/>
      <c r="E122" s="896"/>
      <c r="F122" s="311"/>
      <c r="G122" s="248"/>
      <c r="H122" s="249"/>
      <c r="I122" s="248"/>
    </row>
    <row r="123" spans="1:10" s="233" customFormat="1" ht="15">
      <c r="A123" s="298"/>
      <c r="B123" s="239"/>
      <c r="C123" s="239"/>
      <c r="D123" s="239"/>
      <c r="E123" s="239"/>
      <c r="F123" s="239"/>
      <c r="G123" s="251"/>
      <c r="H123" s="240" t="s">
        <v>223</v>
      </c>
      <c r="I123" s="303">
        <f>ROUND((SUM(I115:I122)),0)</f>
        <v>294178</v>
      </c>
    </row>
    <row r="124" spans="1:10" s="233" customFormat="1" ht="15">
      <c r="A124" s="297" t="s">
        <v>47</v>
      </c>
      <c r="B124" s="238"/>
      <c r="C124" s="238"/>
      <c r="D124" s="238"/>
      <c r="E124" s="239"/>
      <c r="F124" s="239"/>
      <c r="G124" s="239"/>
      <c r="H124" s="241"/>
      <c r="I124" s="301"/>
    </row>
    <row r="125" spans="1:10" s="233" customFormat="1" ht="15">
      <c r="A125" s="882" t="s">
        <v>48</v>
      </c>
      <c r="B125" s="883"/>
      <c r="C125" s="883"/>
      <c r="D125" s="884"/>
      <c r="E125" s="254" t="s">
        <v>228</v>
      </c>
      <c r="F125" s="311" t="s">
        <v>229</v>
      </c>
      <c r="G125" s="311" t="s">
        <v>230</v>
      </c>
      <c r="H125" s="242" t="s">
        <v>52</v>
      </c>
      <c r="I125" s="312" t="s">
        <v>221</v>
      </c>
    </row>
    <row r="126" spans="1:10" s="233" customFormat="1" ht="15">
      <c r="A126" s="894"/>
      <c r="B126" s="895"/>
      <c r="C126" s="895"/>
      <c r="D126" s="896"/>
      <c r="E126" s="255"/>
      <c r="F126" s="255"/>
      <c r="G126" s="255"/>
      <c r="H126" s="256"/>
      <c r="I126" s="248"/>
      <c r="J126" s="233">
        <f>+E126*500</f>
        <v>0</v>
      </c>
    </row>
    <row r="127" spans="1:10" s="233" customFormat="1" ht="15">
      <c r="A127" s="894"/>
      <c r="B127" s="895"/>
      <c r="C127" s="895"/>
      <c r="D127" s="896"/>
      <c r="E127" s="255"/>
      <c r="F127" s="255"/>
      <c r="G127" s="255"/>
      <c r="H127" s="256"/>
      <c r="I127" s="248"/>
    </row>
    <row r="128" spans="1:10" s="233" customFormat="1" ht="15">
      <c r="A128" s="894"/>
      <c r="B128" s="895"/>
      <c r="C128" s="895"/>
      <c r="D128" s="896"/>
      <c r="E128" s="255"/>
      <c r="F128" s="255"/>
      <c r="G128" s="255"/>
      <c r="H128" s="256"/>
      <c r="I128" s="248"/>
    </row>
    <row r="129" spans="1:9" s="233" customFormat="1" ht="15">
      <c r="A129" s="298"/>
      <c r="B129" s="239"/>
      <c r="C129" s="239"/>
      <c r="D129" s="239"/>
      <c r="E129" s="239"/>
      <c r="F129" s="239"/>
      <c r="G129" s="239"/>
      <c r="H129" s="240" t="s">
        <v>223</v>
      </c>
      <c r="I129" s="303">
        <f>ROUND((SUM(I126:I127)),0)</f>
        <v>0</v>
      </c>
    </row>
    <row r="130" spans="1:9" s="233" customFormat="1" ht="15">
      <c r="A130" s="297" t="s">
        <v>54</v>
      </c>
      <c r="B130" s="238"/>
      <c r="C130" s="238"/>
      <c r="D130" s="238"/>
      <c r="E130" s="239"/>
      <c r="F130" s="239"/>
      <c r="G130" s="239"/>
      <c r="H130" s="241"/>
      <c r="I130" s="301"/>
    </row>
    <row r="131" spans="1:9" s="233" customFormat="1" ht="15">
      <c r="A131" s="882" t="s">
        <v>231</v>
      </c>
      <c r="B131" s="883"/>
      <c r="C131" s="883"/>
      <c r="D131" s="883"/>
      <c r="E131" s="884"/>
      <c r="F131" s="909" t="s">
        <v>232</v>
      </c>
      <c r="G131" s="911"/>
      <c r="H131" s="242" t="s">
        <v>220</v>
      </c>
      <c r="I131" s="312" t="s">
        <v>221</v>
      </c>
    </row>
    <row r="132" spans="1:9" s="233" customFormat="1" ht="15">
      <c r="A132" s="882" t="str">
        <f>+CUADRILLAS!B15</f>
        <v xml:space="preserve">CUADRILLA 4 </v>
      </c>
      <c r="B132" s="883"/>
      <c r="C132" s="883"/>
      <c r="D132" s="883"/>
      <c r="E132" s="884"/>
      <c r="F132" s="912">
        <f>+CUADRILLAS!C15</f>
        <v>248105</v>
      </c>
      <c r="G132" s="913"/>
      <c r="H132" s="242">
        <v>5.3</v>
      </c>
      <c r="I132" s="248">
        <f>F132/H132</f>
        <v>46812.264150943396</v>
      </c>
    </row>
    <row r="133" spans="1:9" s="233" customFormat="1" ht="15">
      <c r="A133" s="882"/>
      <c r="B133" s="883"/>
      <c r="C133" s="883"/>
      <c r="D133" s="883"/>
      <c r="E133" s="884"/>
      <c r="F133" s="912"/>
      <c r="G133" s="913"/>
      <c r="H133" s="242"/>
      <c r="I133" s="248"/>
    </row>
    <row r="134" spans="1:9" s="233" customFormat="1" ht="15">
      <c r="A134" s="882"/>
      <c r="B134" s="883"/>
      <c r="C134" s="883"/>
      <c r="D134" s="883"/>
      <c r="E134" s="884"/>
      <c r="F134" s="914"/>
      <c r="G134" s="915"/>
      <c r="H134" s="249"/>
      <c r="I134" s="248"/>
    </row>
    <row r="135" spans="1:9" s="233" customFormat="1" ht="15">
      <c r="A135" s="298"/>
      <c r="B135" s="239"/>
      <c r="C135" s="239"/>
      <c r="D135" s="239"/>
      <c r="E135" s="251"/>
      <c r="F135" s="257"/>
      <c r="G135" s="251"/>
      <c r="H135" s="240" t="s">
        <v>223</v>
      </c>
      <c r="I135" s="252">
        <f>ROUND((SUM(I132:I134)),0)</f>
        <v>46812</v>
      </c>
    </row>
    <row r="136" spans="1:9" s="233" customFormat="1" ht="15">
      <c r="A136" s="298"/>
      <c r="B136" s="239"/>
      <c r="C136" s="239"/>
      <c r="D136" s="239"/>
      <c r="E136" s="251"/>
      <c r="F136" s="251"/>
      <c r="G136" s="251"/>
      <c r="H136" s="241"/>
      <c r="I136" s="300"/>
    </row>
    <row r="137" spans="1:9" s="233" customFormat="1" ht="15">
      <c r="A137" s="298"/>
      <c r="B137" s="239"/>
      <c r="C137" s="239"/>
      <c r="D137" s="239"/>
      <c r="E137" s="251"/>
      <c r="F137" s="258" t="s">
        <v>234</v>
      </c>
      <c r="G137" s="239"/>
      <c r="H137" s="259"/>
      <c r="I137" s="252">
        <f>+I135+I129+I123+I112</f>
        <v>364085</v>
      </c>
    </row>
    <row r="138" spans="1:9" s="233" customFormat="1" ht="15">
      <c r="A138" s="297" t="s">
        <v>62</v>
      </c>
      <c r="B138" s="238"/>
      <c r="C138" s="238"/>
      <c r="D138" s="238"/>
      <c r="E138" s="251"/>
      <c r="F138" s="251"/>
      <c r="G138" s="251"/>
      <c r="H138" s="241"/>
      <c r="I138" s="301"/>
    </row>
    <row r="139" spans="1:9" s="233" customFormat="1" ht="15">
      <c r="A139" s="882" t="s">
        <v>33</v>
      </c>
      <c r="B139" s="883"/>
      <c r="C139" s="883"/>
      <c r="D139" s="883"/>
      <c r="E139" s="883"/>
      <c r="F139" s="883"/>
      <c r="G139" s="884"/>
      <c r="H139" s="242" t="s">
        <v>214</v>
      </c>
      <c r="I139" s="312" t="s">
        <v>235</v>
      </c>
    </row>
    <row r="140" spans="1:9" s="233" customFormat="1" ht="15">
      <c r="A140" s="894" t="s">
        <v>236</v>
      </c>
      <c r="B140" s="895"/>
      <c r="C140" s="895"/>
      <c r="D140" s="895"/>
      <c r="E140" s="895"/>
      <c r="F140" s="895"/>
      <c r="G140" s="896"/>
      <c r="H140" s="260"/>
      <c r="I140" s="248"/>
    </row>
    <row r="141" spans="1:9" s="233" customFormat="1" ht="15">
      <c r="A141" s="894" t="s">
        <v>237</v>
      </c>
      <c r="B141" s="895"/>
      <c r="C141" s="895"/>
      <c r="D141" s="895"/>
      <c r="E141" s="895"/>
      <c r="F141" s="895"/>
      <c r="G141" s="896"/>
      <c r="H141" s="260"/>
      <c r="I141" s="248"/>
    </row>
    <row r="142" spans="1:9" s="233" customFormat="1" ht="15">
      <c r="A142" s="894" t="s">
        <v>238</v>
      </c>
      <c r="B142" s="895"/>
      <c r="C142" s="895"/>
      <c r="D142" s="895"/>
      <c r="E142" s="895"/>
      <c r="F142" s="895"/>
      <c r="G142" s="896"/>
      <c r="H142" s="260"/>
      <c r="I142" s="248">
        <f>ROUND((I137*H142),0)</f>
        <v>0</v>
      </c>
    </row>
    <row r="143" spans="1:9" s="233" customFormat="1" ht="15">
      <c r="A143" s="298"/>
      <c r="B143" s="239"/>
      <c r="C143" s="239"/>
      <c r="D143" s="239"/>
      <c r="E143" s="251"/>
      <c r="F143" s="251"/>
      <c r="G143" s="251"/>
      <c r="H143" s="240" t="s">
        <v>223</v>
      </c>
      <c r="I143" s="303">
        <f>ROUND((SUM(I140:I142)),0)</f>
        <v>0</v>
      </c>
    </row>
    <row r="144" spans="1:9" s="233" customFormat="1" ht="15">
      <c r="A144" s="298"/>
      <c r="B144" s="239"/>
      <c r="C144" s="239"/>
      <c r="D144" s="239"/>
      <c r="E144" s="251"/>
      <c r="F144" s="251"/>
      <c r="G144" s="251"/>
      <c r="H144" s="241"/>
      <c r="I144" s="304"/>
    </row>
    <row r="145" spans="1:11" s="233" customFormat="1" ht="15">
      <c r="A145" s="337"/>
      <c r="B145" s="338"/>
      <c r="C145" s="338"/>
      <c r="D145" s="338"/>
      <c r="E145" s="339"/>
      <c r="F145" s="340"/>
      <c r="G145" s="341"/>
      <c r="H145" s="342" t="s">
        <v>209</v>
      </c>
      <c r="I145" s="252">
        <f>ROUND((I137+I143),0)</f>
        <v>364085</v>
      </c>
    </row>
    <row r="146" spans="1:11" s="233" customFormat="1" ht="12.75" customHeight="1">
      <c r="A146" s="873" t="s">
        <v>10</v>
      </c>
      <c r="B146" s="873"/>
      <c r="C146" s="873"/>
      <c r="D146" s="873"/>
      <c r="E146" s="873"/>
      <c r="F146" s="873" t="s">
        <v>289</v>
      </c>
      <c r="G146" s="873"/>
      <c r="H146" s="873"/>
      <c r="I146" s="873"/>
    </row>
    <row r="147" spans="1:11" s="233" customFormat="1" ht="18.75" customHeight="1">
      <c r="A147" s="873"/>
      <c r="B147" s="873"/>
      <c r="C147" s="873"/>
      <c r="D147" s="873"/>
      <c r="E147" s="873"/>
      <c r="F147" s="873"/>
      <c r="G147" s="873"/>
      <c r="H147" s="873"/>
      <c r="I147" s="873"/>
    </row>
    <row r="148" spans="1:11" s="233" customFormat="1" ht="15.75" customHeight="1">
      <c r="A148" s="873"/>
      <c r="B148" s="873"/>
      <c r="C148" s="873"/>
      <c r="D148" s="873"/>
      <c r="E148" s="873"/>
      <c r="F148" s="873"/>
      <c r="G148" s="873"/>
      <c r="H148" s="873"/>
      <c r="I148" s="873"/>
    </row>
    <row r="149" spans="1:11" s="234" customFormat="1" ht="11.25">
      <c r="A149" s="295"/>
      <c r="H149" s="235"/>
      <c r="I149" s="296"/>
      <c r="K149" s="236"/>
    </row>
    <row r="150" spans="1:11" s="233" customFormat="1" ht="15">
      <c r="A150" s="297" t="s">
        <v>216</v>
      </c>
      <c r="B150" s="874" t="e">
        <f>+B101</f>
        <v>#REF!</v>
      </c>
      <c r="C150" s="874"/>
      <c r="D150" s="874"/>
      <c r="E150" s="874"/>
      <c r="F150" s="874"/>
      <c r="G150" s="874"/>
      <c r="H150" s="874"/>
      <c r="I150" s="875"/>
      <c r="K150" s="237"/>
    </row>
    <row r="151" spans="1:11" s="233" customFormat="1" ht="21" customHeight="1">
      <c r="A151" s="298" t="s">
        <v>240</v>
      </c>
      <c r="B151" s="874"/>
      <c r="C151" s="874"/>
      <c r="D151" s="874"/>
      <c r="E151" s="874"/>
      <c r="F151" s="874"/>
      <c r="G151" s="874"/>
      <c r="H151" s="874"/>
      <c r="I151" s="875"/>
      <c r="K151" s="237"/>
    </row>
    <row r="152" spans="1:11" s="233" customFormat="1" ht="16.5" customHeight="1">
      <c r="A152" s="297" t="s">
        <v>241</v>
      </c>
      <c r="B152" s="876" t="s">
        <v>459</v>
      </c>
      <c r="C152" s="876"/>
      <c r="D152" s="876"/>
      <c r="E152" s="876"/>
      <c r="F152" s="876"/>
      <c r="G152" s="876"/>
      <c r="H152" s="876"/>
      <c r="I152" s="877"/>
    </row>
    <row r="153" spans="1:11" s="233" customFormat="1" ht="15">
      <c r="A153" s="299"/>
      <c r="B153" s="876"/>
      <c r="C153" s="876"/>
      <c r="D153" s="876"/>
      <c r="E153" s="876"/>
      <c r="F153" s="876"/>
      <c r="G153" s="876"/>
      <c r="H153" s="876"/>
      <c r="I153" s="877"/>
    </row>
    <row r="154" spans="1:11" s="233" customFormat="1" ht="15">
      <c r="A154" s="297"/>
      <c r="B154" s="238"/>
      <c r="C154" s="238"/>
      <c r="D154" s="239"/>
      <c r="E154" s="239"/>
      <c r="F154" s="239"/>
      <c r="G154" s="239"/>
      <c r="H154" s="240" t="s">
        <v>217</v>
      </c>
      <c r="I154" s="300" t="s">
        <v>100</v>
      </c>
    </row>
    <row r="155" spans="1:11" s="233" customFormat="1" ht="15">
      <c r="A155" s="297" t="s">
        <v>37</v>
      </c>
      <c r="B155" s="238"/>
      <c r="C155" s="238"/>
      <c r="D155" s="238"/>
      <c r="E155" s="239"/>
      <c r="F155" s="239"/>
      <c r="G155" s="239"/>
      <c r="H155" s="241"/>
      <c r="I155" s="301"/>
    </row>
    <row r="156" spans="1:11" s="233" customFormat="1" ht="15">
      <c r="A156" s="878" t="s">
        <v>33</v>
      </c>
      <c r="B156" s="878"/>
      <c r="C156" s="878"/>
      <c r="D156" s="878"/>
      <c r="E156" s="878"/>
      <c r="F156" s="311" t="s">
        <v>218</v>
      </c>
      <c r="G156" s="311" t="s">
        <v>219</v>
      </c>
      <c r="H156" s="242" t="s">
        <v>220</v>
      </c>
      <c r="I156" s="312" t="s">
        <v>221</v>
      </c>
    </row>
    <row r="157" spans="1:11" s="233" customFormat="1" ht="15">
      <c r="A157" s="880" t="s">
        <v>222</v>
      </c>
      <c r="B157" s="880"/>
      <c r="C157" s="880"/>
      <c r="D157" s="880"/>
      <c r="E157" s="880"/>
      <c r="F157" s="243"/>
      <c r="G157" s="302"/>
      <c r="H157" s="245"/>
      <c r="I157" s="268">
        <f>ROUND(I184*0.05,)</f>
        <v>7806</v>
      </c>
    </row>
    <row r="158" spans="1:11" s="233" customFormat="1" ht="15">
      <c r="A158" s="880" t="s">
        <v>305</v>
      </c>
      <c r="B158" s="880"/>
      <c r="C158" s="880"/>
      <c r="D158" s="880"/>
      <c r="E158" s="880"/>
      <c r="F158" s="243">
        <v>1</v>
      </c>
      <c r="G158" s="244">
        <f>+G109</f>
        <v>80000</v>
      </c>
      <c r="H158" s="245">
        <f>+H181</f>
        <v>1.589145006777922</v>
      </c>
      <c r="I158" s="246">
        <f>+F158*G158/H158</f>
        <v>50341.53564261851</v>
      </c>
    </row>
    <row r="159" spans="1:11" s="233" customFormat="1" ht="15">
      <c r="A159" s="880" t="s">
        <v>292</v>
      </c>
      <c r="B159" s="880"/>
      <c r="C159" s="880"/>
      <c r="D159" s="880"/>
      <c r="E159" s="880"/>
      <c r="F159" s="243">
        <v>2</v>
      </c>
      <c r="G159" s="244">
        <f>+G110</f>
        <v>15000</v>
      </c>
      <c r="H159" s="245">
        <f>+H158</f>
        <v>1.589145006777922</v>
      </c>
      <c r="I159" s="246">
        <f>ROUND(F159*G159/H159,)</f>
        <v>18878</v>
      </c>
    </row>
    <row r="160" spans="1:11" s="233" customFormat="1" ht="15">
      <c r="A160" s="881"/>
      <c r="B160" s="881"/>
      <c r="C160" s="881"/>
      <c r="D160" s="881"/>
      <c r="E160" s="881"/>
      <c r="F160" s="311"/>
      <c r="G160" s="248"/>
      <c r="H160" s="249"/>
      <c r="I160" s="250"/>
    </row>
    <row r="161" spans="1:11" s="233" customFormat="1" ht="15">
      <c r="A161" s="298"/>
      <c r="B161" s="239"/>
      <c r="C161" s="239"/>
      <c r="D161" s="239"/>
      <c r="E161" s="239"/>
      <c r="F161" s="239"/>
      <c r="G161" s="251"/>
      <c r="H161" s="240" t="s">
        <v>223</v>
      </c>
      <c r="I161" s="303">
        <f>ROUND((SUM(I157:I160)),0)</f>
        <v>77026</v>
      </c>
    </row>
    <row r="162" spans="1:11" s="233" customFormat="1" ht="15">
      <c r="A162" s="297" t="s">
        <v>224</v>
      </c>
      <c r="B162" s="238"/>
      <c r="C162" s="238"/>
      <c r="D162" s="238"/>
      <c r="E162" s="239"/>
      <c r="F162" s="239"/>
      <c r="G162" s="251"/>
      <c r="H162" s="241"/>
      <c r="I162" s="301"/>
    </row>
    <row r="163" spans="1:11" s="233" customFormat="1" ht="15">
      <c r="A163" s="878" t="s">
        <v>33</v>
      </c>
      <c r="B163" s="878"/>
      <c r="C163" s="878"/>
      <c r="D163" s="878"/>
      <c r="E163" s="878"/>
      <c r="F163" s="311" t="s">
        <v>225</v>
      </c>
      <c r="G163" s="253" t="s">
        <v>226</v>
      </c>
      <c r="H163" s="242" t="s">
        <v>227</v>
      </c>
      <c r="I163" s="312" t="s">
        <v>221</v>
      </c>
    </row>
    <row r="164" spans="1:11" s="233" customFormat="1" ht="15">
      <c r="A164" s="879" t="s">
        <v>454</v>
      </c>
      <c r="B164" s="879"/>
      <c r="C164" s="879"/>
      <c r="D164" s="879"/>
      <c r="E164" s="879"/>
      <c r="F164" s="243" t="s">
        <v>300</v>
      </c>
      <c r="G164" s="244">
        <f>+G115</f>
        <v>32199.999999999996</v>
      </c>
      <c r="H164" s="245">
        <f>8.4*1.05</f>
        <v>8.82</v>
      </c>
      <c r="I164" s="246">
        <f>+H164*G164</f>
        <v>284004</v>
      </c>
    </row>
    <row r="165" spans="1:11" s="233" customFormat="1" ht="15">
      <c r="A165" s="879" t="s">
        <v>306</v>
      </c>
      <c r="B165" s="879"/>
      <c r="C165" s="879"/>
      <c r="D165" s="879"/>
      <c r="E165" s="879"/>
      <c r="F165" s="243" t="s">
        <v>100</v>
      </c>
      <c r="G165" s="244">
        <f>+G116</f>
        <v>62333.333333333343</v>
      </c>
      <c r="H165" s="245">
        <f>+(0.67)*1.25</f>
        <v>0.83750000000000002</v>
      </c>
      <c r="I165" s="246">
        <f>+H165*G165</f>
        <v>52204.166666666679</v>
      </c>
      <c r="K165" s="244"/>
    </row>
    <row r="166" spans="1:11" s="233" customFormat="1" ht="15">
      <c r="A166" s="879" t="s">
        <v>296</v>
      </c>
      <c r="B166" s="879"/>
      <c r="C166" s="879"/>
      <c r="D166" s="879"/>
      <c r="E166" s="879"/>
      <c r="F166" s="243" t="s">
        <v>281</v>
      </c>
      <c r="G166" s="244">
        <f>+G117</f>
        <v>200</v>
      </c>
      <c r="H166" s="245">
        <v>190</v>
      </c>
      <c r="I166" s="246">
        <f>+H166*G166</f>
        <v>38000</v>
      </c>
      <c r="K166" s="244"/>
    </row>
    <row r="167" spans="1:11" s="233" customFormat="1" ht="15">
      <c r="A167" s="879" t="str">
        <f>+MATERIALES!B31</f>
        <v>Triturado 3/4"</v>
      </c>
      <c r="B167" s="879"/>
      <c r="C167" s="879"/>
      <c r="D167" s="879"/>
      <c r="E167" s="879"/>
      <c r="F167" s="311" t="e">
        <f>+MATERIALES!#REF!</f>
        <v>#REF!</v>
      </c>
      <c r="G167" s="248">
        <f>+MATERIALES!E31</f>
        <v>55000</v>
      </c>
      <c r="H167" s="245">
        <f>0.67*1.25</f>
        <v>0.83750000000000002</v>
      </c>
      <c r="I167" s="246">
        <f>+H167*G167</f>
        <v>46062.5</v>
      </c>
    </row>
    <row r="168" spans="1:11" s="233" customFormat="1" ht="15">
      <c r="A168" s="879"/>
      <c r="B168" s="879"/>
      <c r="C168" s="879"/>
      <c r="D168" s="879"/>
      <c r="E168" s="879"/>
      <c r="F168" s="311"/>
      <c r="G168" s="248"/>
      <c r="H168" s="249"/>
      <c r="I168" s="248"/>
    </row>
    <row r="169" spans="1:11" s="233" customFormat="1" ht="15">
      <c r="A169" s="879"/>
      <c r="B169" s="879"/>
      <c r="C169" s="879"/>
      <c r="D169" s="879"/>
      <c r="E169" s="879"/>
      <c r="F169" s="311"/>
      <c r="G169" s="248"/>
      <c r="H169" s="249"/>
      <c r="I169" s="248"/>
    </row>
    <row r="170" spans="1:11" s="233" customFormat="1" ht="15">
      <c r="A170" s="879"/>
      <c r="B170" s="879"/>
      <c r="C170" s="879"/>
      <c r="D170" s="879"/>
      <c r="E170" s="879"/>
      <c r="F170" s="311"/>
      <c r="G170" s="248"/>
      <c r="H170" s="249"/>
      <c r="I170" s="248"/>
    </row>
    <row r="171" spans="1:11" s="233" customFormat="1" ht="15">
      <c r="A171" s="879"/>
      <c r="B171" s="879"/>
      <c r="C171" s="879"/>
      <c r="D171" s="879"/>
      <c r="E171" s="879"/>
      <c r="F171" s="311"/>
      <c r="G171" s="248"/>
      <c r="H171" s="249"/>
      <c r="I171" s="248"/>
    </row>
    <row r="172" spans="1:11" s="233" customFormat="1" ht="15">
      <c r="A172" s="298"/>
      <c r="B172" s="239"/>
      <c r="C172" s="239"/>
      <c r="D172" s="239"/>
      <c r="E172" s="239"/>
      <c r="F172" s="239"/>
      <c r="G172" s="251"/>
      <c r="H172" s="240" t="s">
        <v>223</v>
      </c>
      <c r="I172" s="303">
        <f>ROUND((SUM(I164:I171)),0)</f>
        <v>420271</v>
      </c>
    </row>
    <row r="173" spans="1:11" s="233" customFormat="1" ht="15">
      <c r="A173" s="297" t="s">
        <v>47</v>
      </c>
      <c r="B173" s="238"/>
      <c r="C173" s="238"/>
      <c r="D173" s="238"/>
      <c r="E173" s="239"/>
      <c r="F173" s="239"/>
      <c r="G173" s="239"/>
      <c r="H173" s="241"/>
      <c r="I173" s="301"/>
    </row>
    <row r="174" spans="1:11" s="233" customFormat="1" ht="15">
      <c r="A174" s="878" t="s">
        <v>48</v>
      </c>
      <c r="B174" s="878"/>
      <c r="C174" s="878"/>
      <c r="D174" s="878"/>
      <c r="E174" s="254" t="s">
        <v>228</v>
      </c>
      <c r="F174" s="311" t="s">
        <v>229</v>
      </c>
      <c r="G174" s="311" t="s">
        <v>230</v>
      </c>
      <c r="H174" s="242" t="s">
        <v>52</v>
      </c>
      <c r="I174" s="312" t="s">
        <v>221</v>
      </c>
    </row>
    <row r="175" spans="1:11" s="233" customFormat="1" ht="15">
      <c r="A175" s="879"/>
      <c r="B175" s="879"/>
      <c r="C175" s="879"/>
      <c r="D175" s="879"/>
      <c r="E175" s="255"/>
      <c r="F175" s="255"/>
      <c r="G175" s="255"/>
      <c r="H175" s="256"/>
      <c r="I175" s="248"/>
      <c r="J175" s="233">
        <f>+E175*500</f>
        <v>0</v>
      </c>
    </row>
    <row r="176" spans="1:11" s="233" customFormat="1" ht="15">
      <c r="A176" s="879"/>
      <c r="B176" s="879"/>
      <c r="C176" s="879"/>
      <c r="D176" s="879"/>
      <c r="E176" s="255"/>
      <c r="F176" s="255"/>
      <c r="G176" s="255"/>
      <c r="H176" s="256"/>
      <c r="I176" s="248"/>
    </row>
    <row r="177" spans="1:9" s="233" customFormat="1" ht="15">
      <c r="A177" s="879"/>
      <c r="B177" s="879"/>
      <c r="C177" s="879"/>
      <c r="D177" s="879"/>
      <c r="E177" s="255"/>
      <c r="F177" s="255"/>
      <c r="G177" s="255"/>
      <c r="H177" s="256"/>
      <c r="I177" s="248"/>
    </row>
    <row r="178" spans="1:9" s="233" customFormat="1" ht="15">
      <c r="A178" s="298"/>
      <c r="B178" s="239"/>
      <c r="C178" s="239"/>
      <c r="D178" s="239"/>
      <c r="E178" s="239"/>
      <c r="F178" s="239"/>
      <c r="G178" s="239"/>
      <c r="H178" s="240" t="s">
        <v>223</v>
      </c>
      <c r="I178" s="303">
        <f>ROUND((SUM(I175:I176)),0)</f>
        <v>0</v>
      </c>
    </row>
    <row r="179" spans="1:9" s="233" customFormat="1" ht="15">
      <c r="A179" s="297" t="s">
        <v>54</v>
      </c>
      <c r="B179" s="238"/>
      <c r="C179" s="238"/>
      <c r="D179" s="238"/>
      <c r="E179" s="239"/>
      <c r="F179" s="239"/>
      <c r="G179" s="239"/>
      <c r="H179" s="241"/>
      <c r="I179" s="301"/>
    </row>
    <row r="180" spans="1:9" s="233" customFormat="1" ht="15">
      <c r="A180" s="878" t="s">
        <v>231</v>
      </c>
      <c r="B180" s="878"/>
      <c r="C180" s="878"/>
      <c r="D180" s="878"/>
      <c r="E180" s="878"/>
      <c r="F180" s="881" t="s">
        <v>232</v>
      </c>
      <c r="G180" s="881"/>
      <c r="H180" s="242" t="s">
        <v>220</v>
      </c>
      <c r="I180" s="312" t="s">
        <v>221</v>
      </c>
    </row>
    <row r="181" spans="1:9" s="233" customFormat="1" ht="15">
      <c r="A181" s="878" t="str">
        <f>+CUADRILLAS!B15</f>
        <v xml:space="preserve">CUADRILLA 4 </v>
      </c>
      <c r="B181" s="878"/>
      <c r="C181" s="878"/>
      <c r="D181" s="878"/>
      <c r="E181" s="878"/>
      <c r="F181" s="916">
        <f>+CUADRILLAS!C15</f>
        <v>248105</v>
      </c>
      <c r="G181" s="916"/>
      <c r="H181" s="242">
        <v>1.589145006777922</v>
      </c>
      <c r="I181" s="248">
        <f>F181/H181</f>
        <v>156124.83375764833</v>
      </c>
    </row>
    <row r="182" spans="1:9" s="233" customFormat="1" ht="15">
      <c r="A182" s="878"/>
      <c r="B182" s="878"/>
      <c r="C182" s="878"/>
      <c r="D182" s="878"/>
      <c r="E182" s="878"/>
      <c r="F182" s="916"/>
      <c r="G182" s="916"/>
      <c r="H182" s="242"/>
      <c r="I182" s="248"/>
    </row>
    <row r="183" spans="1:9" s="233" customFormat="1" ht="15">
      <c r="A183" s="878"/>
      <c r="B183" s="878"/>
      <c r="C183" s="878"/>
      <c r="D183" s="878"/>
      <c r="E183" s="878"/>
      <c r="F183" s="886"/>
      <c r="G183" s="886"/>
      <c r="H183" s="249"/>
      <c r="I183" s="248"/>
    </row>
    <row r="184" spans="1:9" s="233" customFormat="1" ht="15">
      <c r="A184" s="298"/>
      <c r="B184" s="239"/>
      <c r="C184" s="239"/>
      <c r="D184" s="239"/>
      <c r="E184" s="251"/>
      <c r="F184" s="257"/>
      <c r="G184" s="251"/>
      <c r="H184" s="240" t="s">
        <v>223</v>
      </c>
      <c r="I184" s="252">
        <f>ROUND((SUM(I181:I183)),0)</f>
        <v>156125</v>
      </c>
    </row>
    <row r="185" spans="1:9" s="233" customFormat="1" ht="15">
      <c r="A185" s="298"/>
      <c r="B185" s="239"/>
      <c r="C185" s="239"/>
      <c r="D185" s="239"/>
      <c r="E185" s="251"/>
      <c r="F185" s="251"/>
      <c r="G185" s="251"/>
      <c r="H185" s="241"/>
      <c r="I185" s="300"/>
    </row>
    <row r="186" spans="1:9" s="233" customFormat="1" ht="15">
      <c r="A186" s="298"/>
      <c r="B186" s="239"/>
      <c r="C186" s="239"/>
      <c r="D186" s="239"/>
      <c r="E186" s="251"/>
      <c r="F186" s="258" t="s">
        <v>234</v>
      </c>
      <c r="G186" s="239"/>
      <c r="H186" s="259"/>
      <c r="I186" s="252">
        <f>+I184+I178+I172+I161</f>
        <v>653422</v>
      </c>
    </row>
    <row r="187" spans="1:9" s="233" customFormat="1" ht="15">
      <c r="A187" s="297" t="s">
        <v>62</v>
      </c>
      <c r="B187" s="238"/>
      <c r="C187" s="238"/>
      <c r="D187" s="238"/>
      <c r="E187" s="251"/>
      <c r="F187" s="251"/>
      <c r="G187" s="251"/>
      <c r="H187" s="241"/>
      <c r="I187" s="301"/>
    </row>
    <row r="188" spans="1:9" s="233" customFormat="1" ht="15">
      <c r="A188" s="878" t="s">
        <v>33</v>
      </c>
      <c r="B188" s="878"/>
      <c r="C188" s="878"/>
      <c r="D188" s="878"/>
      <c r="E188" s="878"/>
      <c r="F188" s="878"/>
      <c r="G188" s="878"/>
      <c r="H188" s="242" t="s">
        <v>214</v>
      </c>
      <c r="I188" s="312" t="s">
        <v>235</v>
      </c>
    </row>
    <row r="189" spans="1:9" s="233" customFormat="1" ht="15">
      <c r="A189" s="879" t="s">
        <v>236</v>
      </c>
      <c r="B189" s="879"/>
      <c r="C189" s="879"/>
      <c r="D189" s="879"/>
      <c r="E189" s="879"/>
      <c r="F189" s="879"/>
      <c r="G189" s="879"/>
      <c r="H189" s="260"/>
      <c r="I189" s="248"/>
    </row>
    <row r="190" spans="1:9" s="233" customFormat="1" ht="15">
      <c r="A190" s="879" t="s">
        <v>237</v>
      </c>
      <c r="B190" s="879"/>
      <c r="C190" s="879"/>
      <c r="D190" s="879"/>
      <c r="E190" s="879"/>
      <c r="F190" s="879"/>
      <c r="G190" s="879"/>
      <c r="H190" s="260"/>
      <c r="I190" s="248"/>
    </row>
    <row r="191" spans="1:9" s="233" customFormat="1" ht="15">
      <c r="A191" s="879" t="s">
        <v>238</v>
      </c>
      <c r="B191" s="879"/>
      <c r="C191" s="879"/>
      <c r="D191" s="879"/>
      <c r="E191" s="879"/>
      <c r="F191" s="879"/>
      <c r="G191" s="879"/>
      <c r="H191" s="260"/>
      <c r="I191" s="248">
        <f>ROUND((I186*H191),0)</f>
        <v>0</v>
      </c>
    </row>
    <row r="192" spans="1:9" s="233" customFormat="1" ht="15">
      <c r="A192" s="298"/>
      <c r="B192" s="239"/>
      <c r="C192" s="239"/>
      <c r="D192" s="239"/>
      <c r="E192" s="251"/>
      <c r="F192" s="251"/>
      <c r="G192" s="251"/>
      <c r="H192" s="240" t="s">
        <v>223</v>
      </c>
      <c r="I192" s="303">
        <f>ROUND((SUM(I189:I191)),0)</f>
        <v>0</v>
      </c>
    </row>
    <row r="193" spans="1:13" s="233" customFormat="1" ht="15">
      <c r="A193" s="298"/>
      <c r="B193" s="239"/>
      <c r="C193" s="239"/>
      <c r="D193" s="239"/>
      <c r="E193" s="251"/>
      <c r="F193" s="251"/>
      <c r="G193" s="251"/>
      <c r="H193" s="241"/>
      <c r="I193" s="304"/>
    </row>
    <row r="194" spans="1:13" s="233" customFormat="1" ht="15">
      <c r="A194" s="337"/>
      <c r="B194" s="338"/>
      <c r="C194" s="338"/>
      <c r="D194" s="338"/>
      <c r="E194" s="339"/>
      <c r="F194" s="340"/>
      <c r="G194" s="341"/>
      <c r="H194" s="342" t="s">
        <v>209</v>
      </c>
      <c r="I194" s="252">
        <f>ROUND((I186+I192),0)</f>
        <v>653422</v>
      </c>
      <c r="K194" s="545"/>
      <c r="M194" s="545"/>
    </row>
  </sheetData>
  <mergeCells count="133">
    <mergeCell ref="A189:G189"/>
    <mergeCell ref="A190:G190"/>
    <mergeCell ref="A191:G191"/>
    <mergeCell ref="A182:E182"/>
    <mergeCell ref="F182:G182"/>
    <mergeCell ref="A183:E183"/>
    <mergeCell ref="F183:G183"/>
    <mergeCell ref="A188:G188"/>
    <mergeCell ref="A176:D176"/>
    <mergeCell ref="A177:D177"/>
    <mergeCell ref="A180:E180"/>
    <mergeCell ref="F180:G180"/>
    <mergeCell ref="A181:E181"/>
    <mergeCell ref="F181:G181"/>
    <mergeCell ref="A169:E169"/>
    <mergeCell ref="A170:E170"/>
    <mergeCell ref="A171:E171"/>
    <mergeCell ref="A174:D174"/>
    <mergeCell ref="A175:D175"/>
    <mergeCell ref="A164:E164"/>
    <mergeCell ref="A165:E165"/>
    <mergeCell ref="A166:E166"/>
    <mergeCell ref="A167:E167"/>
    <mergeCell ref="A168:E168"/>
    <mergeCell ref="A157:E157"/>
    <mergeCell ref="A158:E158"/>
    <mergeCell ref="A159:E159"/>
    <mergeCell ref="A160:E160"/>
    <mergeCell ref="A163:E163"/>
    <mergeCell ref="A146:E148"/>
    <mergeCell ref="F146:I148"/>
    <mergeCell ref="B150:I151"/>
    <mergeCell ref="B152:I153"/>
    <mergeCell ref="A156:E156"/>
    <mergeCell ref="A139:G139"/>
    <mergeCell ref="A140:G140"/>
    <mergeCell ref="A141:G141"/>
    <mergeCell ref="A142:G142"/>
    <mergeCell ref="A132:E132"/>
    <mergeCell ref="F132:G132"/>
    <mergeCell ref="A133:E133"/>
    <mergeCell ref="F133:G133"/>
    <mergeCell ref="A134:E134"/>
    <mergeCell ref="F134:G134"/>
    <mergeCell ref="F131:G131"/>
    <mergeCell ref="A117:E117"/>
    <mergeCell ref="A118:E118"/>
    <mergeCell ref="A119:E119"/>
    <mergeCell ref="A120:E120"/>
    <mergeCell ref="A121:E121"/>
    <mergeCell ref="A122:E122"/>
    <mergeCell ref="A125:D125"/>
    <mergeCell ref="A126:D126"/>
    <mergeCell ref="A127:D127"/>
    <mergeCell ref="A128:D128"/>
    <mergeCell ref="A131:E131"/>
    <mergeCell ref="A116:E116"/>
    <mergeCell ref="A97:E99"/>
    <mergeCell ref="F97:I99"/>
    <mergeCell ref="B101:I102"/>
    <mergeCell ref="B103:I104"/>
    <mergeCell ref="A107:E107"/>
    <mergeCell ref="A108:E108"/>
    <mergeCell ref="A109:E109"/>
    <mergeCell ref="A110:E110"/>
    <mergeCell ref="A111:E111"/>
    <mergeCell ref="A114:E114"/>
    <mergeCell ref="A115:E115"/>
    <mergeCell ref="A93:G93"/>
    <mergeCell ref="A79:D79"/>
    <mergeCell ref="A82:D82"/>
    <mergeCell ref="F82:G82"/>
    <mergeCell ref="A83:D83"/>
    <mergeCell ref="F83:G83"/>
    <mergeCell ref="A84:D84"/>
    <mergeCell ref="F84:G84"/>
    <mergeCell ref="A85:D85"/>
    <mergeCell ref="F85:G85"/>
    <mergeCell ref="A90:G90"/>
    <mergeCell ref="A91:G91"/>
    <mergeCell ref="A92:G92"/>
    <mergeCell ref="A78:D78"/>
    <mergeCell ref="A63:E63"/>
    <mergeCell ref="A64:E64"/>
    <mergeCell ref="A67:E67"/>
    <mergeCell ref="A68:E68"/>
    <mergeCell ref="A69:E69"/>
    <mergeCell ref="A70:E70"/>
    <mergeCell ref="A71:E71"/>
    <mergeCell ref="A72:E72"/>
    <mergeCell ref="A73:E73"/>
    <mergeCell ref="A76:D76"/>
    <mergeCell ref="A77:D77"/>
    <mergeCell ref="A62:E62"/>
    <mergeCell ref="A42:G42"/>
    <mergeCell ref="A43:G43"/>
    <mergeCell ref="A44:G44"/>
    <mergeCell ref="A45:G45"/>
    <mergeCell ref="A49:E51"/>
    <mergeCell ref="F49:I51"/>
    <mergeCell ref="B53:I54"/>
    <mergeCell ref="B55:I56"/>
    <mergeCell ref="A59:E59"/>
    <mergeCell ref="A60:E60"/>
    <mergeCell ref="A61:E61"/>
    <mergeCell ref="A36:E36"/>
    <mergeCell ref="F36:G36"/>
    <mergeCell ref="A37:E37"/>
    <mergeCell ref="F37:G37"/>
    <mergeCell ref="A29:D29"/>
    <mergeCell ref="A30:D30"/>
    <mergeCell ref="A31:D31"/>
    <mergeCell ref="A32:D32"/>
    <mergeCell ref="A35:E35"/>
    <mergeCell ref="F35:G35"/>
    <mergeCell ref="A1:E3"/>
    <mergeCell ref="F1:I3"/>
    <mergeCell ref="B5:I6"/>
    <mergeCell ref="B7:I8"/>
    <mergeCell ref="A11:E11"/>
    <mergeCell ref="A25:E25"/>
    <mergeCell ref="A26:E26"/>
    <mergeCell ref="A13:E13"/>
    <mergeCell ref="A14:E14"/>
    <mergeCell ref="A15:E15"/>
    <mergeCell ref="A18:E18"/>
    <mergeCell ref="A19:E19"/>
    <mergeCell ref="A20:E20"/>
    <mergeCell ref="A12:E12"/>
    <mergeCell ref="A21:E21"/>
    <mergeCell ref="A22:E22"/>
    <mergeCell ref="A23:E23"/>
    <mergeCell ref="A24:E24"/>
  </mergeCells>
  <printOptions horizontalCentered="1"/>
  <pageMargins left="0.23622047244094491" right="0.23622047244094491" top="0.74803149606299213" bottom="0.74803149606299213" header="0.31496062992125984" footer="0.31496062992125984"/>
  <pageSetup scale="88" orientation="portrait" horizontalDpi="360" verticalDpi="360" r:id="rId1"/>
  <rowBreaks count="3" manualBreakCount="3">
    <brk id="48" max="16383" man="1"/>
    <brk id="96" max="8" man="1"/>
    <brk id="145" max="16383" man="1"/>
  </rowBreaks>
  <colBreaks count="1" manualBreakCount="1">
    <brk id="9"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39997558519241921"/>
  </sheetPr>
  <dimension ref="A1:N1596"/>
  <sheetViews>
    <sheetView view="pageBreakPreview" topLeftCell="E40" zoomScale="80" zoomScaleNormal="100" zoomScaleSheetLayoutView="80" workbookViewId="0">
      <selection activeCell="P57" sqref="P57"/>
    </sheetView>
  </sheetViews>
  <sheetFormatPr baseColWidth="10" defaultRowHeight="15"/>
  <cols>
    <col min="2" max="5" width="6" style="572" bestFit="1" customWidth="1"/>
    <col min="6" max="6" width="20.7109375" customWidth="1"/>
    <col min="7" max="7" width="17.5703125" customWidth="1"/>
    <col min="8" max="8" width="12.7109375" customWidth="1"/>
    <col min="9" max="9" width="15.140625" customWidth="1"/>
    <col min="10" max="10" width="20" customWidth="1"/>
    <col min="11" max="11" width="14.85546875" customWidth="1"/>
    <col min="12" max="12" width="16.140625" customWidth="1"/>
    <col min="14" max="14" width="15.140625" bestFit="1" customWidth="1"/>
  </cols>
  <sheetData>
    <row r="1" spans="2:14" ht="15.75" thickBot="1"/>
    <row r="2" spans="2:14" ht="15.75" customHeight="1" thickTop="1">
      <c r="F2" s="573"/>
      <c r="G2" s="917" t="str">
        <f>[92]Presupuesto!B5</f>
        <v>ADECUACIÓN Y MEJORAMIENTO DEL PARQUE DE LA VIRGEN, UBICADO EN EL BARRIO PUEBLO NUEVO DEL MUNICIPIO DE CAUCASIA, ANTIOQUIA</v>
      </c>
      <c r="H2" s="917"/>
      <c r="I2" s="917"/>
      <c r="J2" s="917"/>
      <c r="K2" s="917"/>
      <c r="L2" s="574"/>
    </row>
    <row r="3" spans="2:14" ht="15" customHeight="1">
      <c r="F3" s="575"/>
      <c r="G3" s="918"/>
      <c r="H3" s="918"/>
      <c r="I3" s="918"/>
      <c r="J3" s="918"/>
      <c r="K3" s="918"/>
      <c r="L3" s="576"/>
      <c r="N3" s="577">
        <v>44987</v>
      </c>
    </row>
    <row r="4" spans="2:14" ht="15.75" customHeight="1" thickBot="1">
      <c r="F4" s="578"/>
      <c r="G4" s="919"/>
      <c r="H4" s="919"/>
      <c r="I4" s="919"/>
      <c r="J4" s="919"/>
      <c r="K4" s="919"/>
      <c r="L4" s="579"/>
    </row>
    <row r="5" spans="2:14" ht="16.5" thickTop="1" thickBot="1">
      <c r="F5" s="920" t="s">
        <v>527</v>
      </c>
      <c r="G5" s="921"/>
      <c r="H5" s="921"/>
      <c r="I5" s="921"/>
      <c r="J5" s="921"/>
      <c r="K5" s="921"/>
      <c r="L5" s="922"/>
    </row>
    <row r="6" spans="2:14" ht="16.5" customHeight="1" thickBot="1">
      <c r="F6" s="923" t="s">
        <v>528</v>
      </c>
      <c r="G6" s="925" t="str">
        <f>+VLOOKUP(F8,[92]Presupuesto!B:G,2,FALSE)</f>
        <v>Localizacion y Replanteo</v>
      </c>
      <c r="H6" s="925"/>
      <c r="I6" s="925"/>
      <c r="J6" s="925"/>
      <c r="K6" s="580" t="s">
        <v>529</v>
      </c>
      <c r="L6" s="581" t="s">
        <v>530</v>
      </c>
    </row>
    <row r="7" spans="2:14" ht="16.5" customHeight="1" thickTop="1" thickBot="1">
      <c r="F7" s="924"/>
      <c r="G7" s="926"/>
      <c r="H7" s="926"/>
      <c r="I7" s="926"/>
      <c r="J7" s="926"/>
      <c r="K7" s="582" t="s">
        <v>531</v>
      </c>
      <c r="L7" s="583" t="s">
        <v>532</v>
      </c>
    </row>
    <row r="8" spans="2:14" ht="16.5" customHeight="1" thickTop="1" thickBot="1">
      <c r="F8" s="927">
        <f>+[92]Presupuesto!$B$9</f>
        <v>1.01</v>
      </c>
      <c r="G8" s="926"/>
      <c r="H8" s="926"/>
      <c r="I8" s="926"/>
      <c r="J8" s="926"/>
      <c r="K8" s="582" t="s">
        <v>533</v>
      </c>
      <c r="L8" s="584">
        <f>+$N$3</f>
        <v>44987</v>
      </c>
      <c r="N8" s="585"/>
    </row>
    <row r="9" spans="2:14" ht="16.5" customHeight="1" thickTop="1" thickBot="1">
      <c r="F9" s="924"/>
      <c r="G9" s="926"/>
      <c r="H9" s="926"/>
      <c r="I9" s="926"/>
      <c r="J9" s="926"/>
      <c r="K9" s="582" t="s">
        <v>217</v>
      </c>
      <c r="L9" s="586" t="str">
        <f>+VLOOKUP(F8,[92]Presupuesto!B:G,3,FALSE)</f>
        <v>m²</v>
      </c>
      <c r="M9">
        <f>+VLOOKUP(F8,[92]Presupuesto!B:G,4,FALSE)</f>
        <v>970</v>
      </c>
      <c r="N9" s="572">
        <f>+IFERROR(M9*J9,0)</f>
        <v>0</v>
      </c>
    </row>
    <row r="10" spans="2:14" ht="16.5" thickTop="1" thickBot="1">
      <c r="F10" s="587" t="s">
        <v>37</v>
      </c>
      <c r="G10" s="588"/>
      <c r="H10" s="588"/>
      <c r="I10" s="588"/>
      <c r="J10" s="588"/>
      <c r="K10" s="589"/>
      <c r="L10" s="590"/>
      <c r="M10">
        <f>+IFERROR(VLOOKUP(F9,[92]Presupuesto!B:G,4,FALSE),M9)</f>
        <v>0</v>
      </c>
      <c r="N10" s="572">
        <f t="shared" ref="N10:N44" si="0">+IFERROR(M10*J10,0)</f>
        <v>0</v>
      </c>
    </row>
    <row r="11" spans="2:14" ht="16.5" thickTop="1" thickBot="1">
      <c r="F11" s="928" t="s">
        <v>63</v>
      </c>
      <c r="G11" s="929"/>
      <c r="H11" s="591" t="s">
        <v>534</v>
      </c>
      <c r="I11" s="591" t="s">
        <v>535</v>
      </c>
      <c r="J11" s="591" t="s">
        <v>536</v>
      </c>
      <c r="K11" s="592" t="s">
        <v>537</v>
      </c>
      <c r="L11" s="930"/>
      <c r="M11">
        <f>+IFERROR(VLOOKUP(F10,[92]Presupuesto!B:G,4,FALSE),M10)</f>
        <v>0</v>
      </c>
      <c r="N11" s="572">
        <f t="shared" si="0"/>
        <v>0</v>
      </c>
    </row>
    <row r="12" spans="2:14" ht="16.5" thickTop="1" thickBot="1">
      <c r="F12" s="931" t="s">
        <v>222</v>
      </c>
      <c r="G12" s="932"/>
      <c r="H12" s="593" t="s">
        <v>538</v>
      </c>
      <c r="I12" s="594">
        <f>L39</f>
        <v>15594</v>
      </c>
      <c r="J12" s="595">
        <v>0.05</v>
      </c>
      <c r="K12" s="596">
        <f>+ROUND(J12*I12,0)</f>
        <v>780</v>
      </c>
      <c r="L12" s="930"/>
      <c r="M12">
        <f>+IFERROR(VLOOKUP(F11,[92]Presupuesto!B:G,4,FALSE),M11)</f>
        <v>0</v>
      </c>
      <c r="N12" s="572">
        <f t="shared" si="0"/>
        <v>0</v>
      </c>
    </row>
    <row r="13" spans="2:14" ht="16.5" thickTop="1" thickBot="1">
      <c r="F13" s="933"/>
      <c r="G13" s="934"/>
      <c r="H13" s="597"/>
      <c r="I13" s="598"/>
      <c r="J13" s="599"/>
      <c r="K13" s="600">
        <f>+ROUND(J13*I13,0)</f>
        <v>0</v>
      </c>
      <c r="L13" s="930"/>
      <c r="M13">
        <f>+IFERROR(VLOOKUP(F12,[92]Presupuesto!B:G,4,FALSE),M12)</f>
        <v>0</v>
      </c>
      <c r="N13" s="572">
        <f t="shared" si="0"/>
        <v>0</v>
      </c>
    </row>
    <row r="14" spans="2:14" ht="16.5" thickTop="1" thickBot="1">
      <c r="F14" s="933"/>
      <c r="G14" s="934"/>
      <c r="H14" s="597"/>
      <c r="I14" s="601"/>
      <c r="J14" s="599"/>
      <c r="K14" s="600">
        <f>+ROUND(J14*I14,0)</f>
        <v>0</v>
      </c>
      <c r="L14" s="930"/>
      <c r="M14">
        <f>+IFERROR(VLOOKUP(F13,[92]Presupuesto!B:G,4,FALSE),M13)</f>
        <v>0</v>
      </c>
      <c r="N14" s="572">
        <f t="shared" si="0"/>
        <v>0</v>
      </c>
    </row>
    <row r="15" spans="2:14" ht="16.5" thickTop="1" thickBot="1">
      <c r="F15" s="941"/>
      <c r="G15" s="942"/>
      <c r="H15" s="602"/>
      <c r="I15" s="603"/>
      <c r="J15" s="604"/>
      <c r="K15" s="605">
        <f>+ROUND(J15*I15,0)</f>
        <v>0</v>
      </c>
      <c r="L15" s="930"/>
      <c r="M15">
        <f>+IFERROR(VLOOKUP(F14,[92]Presupuesto!B:G,4,FALSE),M14)</f>
        <v>0</v>
      </c>
      <c r="N15" s="572">
        <f t="shared" si="0"/>
        <v>0</v>
      </c>
    </row>
    <row r="16" spans="2:14" ht="16.5" thickTop="1" thickBot="1">
      <c r="B16" s="572">
        <f>+F8</f>
        <v>1.01</v>
      </c>
      <c r="F16" s="606"/>
      <c r="G16" s="588"/>
      <c r="H16" s="588"/>
      <c r="I16" s="588"/>
      <c r="J16" s="607"/>
      <c r="K16" s="608" t="s">
        <v>539</v>
      </c>
      <c r="L16" s="609">
        <f>+SUM(K12:K15)</f>
        <v>780</v>
      </c>
      <c r="M16">
        <f>+IFERROR(VLOOKUP(F15,[92]Presupuesto!B:G,4,FALSE),M15)</f>
        <v>0</v>
      </c>
      <c r="N16" s="572">
        <f t="shared" si="0"/>
        <v>0</v>
      </c>
    </row>
    <row r="17" spans="3:14" ht="16.5" thickTop="1" thickBot="1">
      <c r="F17" s="587" t="s">
        <v>224</v>
      </c>
      <c r="G17" s="588"/>
      <c r="H17" s="588"/>
      <c r="I17" s="588"/>
      <c r="J17" s="607"/>
      <c r="K17" s="607"/>
      <c r="L17" s="610"/>
      <c r="M17">
        <f>+IFERROR(VLOOKUP(F16,[92]Presupuesto!B:G,4,FALSE),M16)</f>
        <v>0</v>
      </c>
      <c r="N17" s="572">
        <f t="shared" si="0"/>
        <v>0</v>
      </c>
    </row>
    <row r="18" spans="3:14" ht="16.5" thickTop="1" thickBot="1">
      <c r="F18" s="928" t="s">
        <v>63</v>
      </c>
      <c r="G18" s="929"/>
      <c r="H18" s="591" t="s">
        <v>93</v>
      </c>
      <c r="I18" s="611" t="s">
        <v>540</v>
      </c>
      <c r="J18" s="612" t="s">
        <v>541</v>
      </c>
      <c r="K18" s="613" t="s">
        <v>537</v>
      </c>
      <c r="L18" s="930"/>
      <c r="M18">
        <f>+IFERROR(VLOOKUP(F17,[92]Presupuesto!B:G,4,FALSE),M17)</f>
        <v>0</v>
      </c>
      <c r="N18" s="572">
        <f t="shared" si="0"/>
        <v>0</v>
      </c>
    </row>
    <row r="19" spans="3:14" ht="16.5" thickTop="1" thickBot="1">
      <c r="F19" s="931" t="str">
        <f>+[92]INSUMOS!$A$132</f>
        <v>Alambre negro No. 18</v>
      </c>
      <c r="G19" s="932"/>
      <c r="H19" s="614" t="str">
        <f>+VLOOKUP(F19,[92]INSUMOS!A:E,2,FALSE)</f>
        <v>kg</v>
      </c>
      <c r="I19" s="615">
        <f>+VLOOKUP(F19,[92]INSUMOS!A:E,3,FALSE)</f>
        <v>3400</v>
      </c>
      <c r="J19" s="616">
        <v>0.01</v>
      </c>
      <c r="K19" s="596">
        <f>+ROUND(J19*I19,0)</f>
        <v>34</v>
      </c>
      <c r="L19" s="930"/>
      <c r="M19">
        <f>+IFERROR(VLOOKUP(F18,[92]Presupuesto!B:G,4,FALSE),M18)</f>
        <v>0</v>
      </c>
      <c r="N19" s="572">
        <f t="shared" si="0"/>
        <v>0</v>
      </c>
    </row>
    <row r="20" spans="3:14" ht="16.5" thickTop="1" thickBot="1">
      <c r="F20" s="943" t="str">
        <f>+[92]INSUMOS!$A$133</f>
        <v>Durmiente</v>
      </c>
      <c r="G20" s="934"/>
      <c r="H20" s="617" t="str">
        <f>+VLOOKUP(F20,[92]INSUMOS!A:E,2,FALSE)</f>
        <v>m</v>
      </c>
      <c r="I20" s="597">
        <f>+VLOOKUP(F20,[92]INSUMOS!A:E,3,FALSE)</f>
        <v>2600</v>
      </c>
      <c r="J20" s="618">
        <v>0.5</v>
      </c>
      <c r="K20" s="600">
        <f>+ROUND(J20*I20,0)</f>
        <v>1300</v>
      </c>
      <c r="L20" s="930"/>
      <c r="M20">
        <f>+IFERROR(VLOOKUP(F19,[92]Presupuesto!B:G,4,FALSE),M19)</f>
        <v>0</v>
      </c>
      <c r="N20" s="572">
        <f t="shared" si="0"/>
        <v>0</v>
      </c>
    </row>
    <row r="21" spans="3:14" ht="16.5" thickTop="1" thickBot="1">
      <c r="F21" s="943" t="str">
        <f>+[92]INSUMOS!$A$134</f>
        <v>Puntilla de 1"</v>
      </c>
      <c r="G21" s="934"/>
      <c r="H21" s="617" t="str">
        <f>+VLOOKUP(F21,[92]INSUMOS!A:E,2,FALSE)</f>
        <v>lb</v>
      </c>
      <c r="I21" s="619">
        <f>+VLOOKUP(F21,[92]INSUMOS!A:E,3,FALSE)</f>
        <v>2350</v>
      </c>
      <c r="J21" s="618">
        <v>0.01</v>
      </c>
      <c r="K21" s="600">
        <f>+ROUND(J21*I21,0)</f>
        <v>24</v>
      </c>
      <c r="L21" s="930"/>
      <c r="M21">
        <f>+IFERROR(VLOOKUP(F20,[92]Presupuesto!B:G,4,FALSE),M20)</f>
        <v>0</v>
      </c>
      <c r="N21" s="572">
        <f t="shared" si="0"/>
        <v>0</v>
      </c>
    </row>
    <row r="22" spans="3:14" ht="16.5" thickTop="1" thickBot="1">
      <c r="F22" s="933"/>
      <c r="G22" s="934"/>
      <c r="H22" s="617"/>
      <c r="I22" s="619"/>
      <c r="J22" s="618"/>
      <c r="K22" s="600">
        <f>+ROUND(J22*I22,0)</f>
        <v>0</v>
      </c>
      <c r="L22" s="930"/>
      <c r="M22">
        <f>+IFERROR(VLOOKUP(F21,[92]Presupuesto!B:G,4,FALSE),M21)</f>
        <v>0</v>
      </c>
      <c r="N22" s="572">
        <f t="shared" si="0"/>
        <v>0</v>
      </c>
    </row>
    <row r="23" spans="3:14" ht="16.5" thickTop="1" thickBot="1">
      <c r="F23" s="941"/>
      <c r="G23" s="942"/>
      <c r="H23" s="602"/>
      <c r="I23" s="620"/>
      <c r="J23" s="621"/>
      <c r="K23" s="622">
        <f>+ROUND(J23*I23,0)</f>
        <v>0</v>
      </c>
      <c r="L23" s="930"/>
      <c r="M23">
        <f>+IFERROR(VLOOKUP(F22,[92]Presupuesto!B:G,4,FALSE),M22)</f>
        <v>0</v>
      </c>
      <c r="N23" s="572">
        <f t="shared" si="0"/>
        <v>0</v>
      </c>
    </row>
    <row r="24" spans="3:14" ht="16.5" thickTop="1" thickBot="1">
      <c r="C24" s="572">
        <f>+B16</f>
        <v>1.01</v>
      </c>
      <c r="F24" s="606"/>
      <c r="G24" s="588"/>
      <c r="H24" s="588"/>
      <c r="I24" s="588"/>
      <c r="J24" s="607"/>
      <c r="K24" s="608" t="s">
        <v>539</v>
      </c>
      <c r="L24" s="609">
        <f>+SUM(K19:K23)</f>
        <v>1358</v>
      </c>
      <c r="M24">
        <f>+IFERROR(VLOOKUP(F23,[92]Presupuesto!B:G,4,FALSE),M23)</f>
        <v>0</v>
      </c>
      <c r="N24" s="572">
        <f t="shared" si="0"/>
        <v>0</v>
      </c>
    </row>
    <row r="25" spans="3:14" ht="16.5" thickTop="1" thickBot="1">
      <c r="F25" s="587" t="s">
        <v>47</v>
      </c>
      <c r="G25" s="588"/>
      <c r="H25" s="588"/>
      <c r="I25" s="588"/>
      <c r="J25" s="607"/>
      <c r="K25" s="607"/>
      <c r="L25" s="610"/>
      <c r="M25">
        <f>+IFERROR(VLOOKUP(F24,[92]Presupuesto!B:G,4,FALSE),M24)</f>
        <v>0</v>
      </c>
      <c r="N25" s="572">
        <f t="shared" si="0"/>
        <v>0</v>
      </c>
    </row>
    <row r="26" spans="3:14" ht="16.5" thickTop="1" thickBot="1">
      <c r="F26" s="935" t="s">
        <v>63</v>
      </c>
      <c r="G26" s="936"/>
      <c r="H26" s="591" t="s">
        <v>534</v>
      </c>
      <c r="I26" s="591" t="s">
        <v>542</v>
      </c>
      <c r="J26" s="612" t="s">
        <v>543</v>
      </c>
      <c r="K26" s="613" t="s">
        <v>537</v>
      </c>
      <c r="L26" s="930"/>
      <c r="M26">
        <f>+IFERROR(VLOOKUP(F25,[92]Presupuesto!B:G,4,FALSE),M25)</f>
        <v>0</v>
      </c>
      <c r="N26" s="572">
        <f t="shared" si="0"/>
        <v>0</v>
      </c>
    </row>
    <row r="27" spans="3:14" ht="16.5" thickTop="1" thickBot="1">
      <c r="F27" s="933"/>
      <c r="G27" s="934"/>
      <c r="H27" s="597"/>
      <c r="I27" s="623"/>
      <c r="J27" s="624"/>
      <c r="K27" s="600">
        <f>+ROUND(J27*I27,0)</f>
        <v>0</v>
      </c>
      <c r="L27" s="930"/>
      <c r="M27">
        <f>+IFERROR(VLOOKUP(F26,[92]Presupuesto!B:G,4,FALSE),M26)</f>
        <v>0</v>
      </c>
      <c r="N27" s="572">
        <f t="shared" si="0"/>
        <v>0</v>
      </c>
    </row>
    <row r="28" spans="3:14" ht="16.5" thickTop="1" thickBot="1">
      <c r="F28" s="937"/>
      <c r="G28" s="938"/>
      <c r="H28" s="625"/>
      <c r="I28" s="625"/>
      <c r="J28" s="625"/>
      <c r="K28" s="626">
        <f>+ROUND(J28*I28,0)</f>
        <v>0</v>
      </c>
      <c r="L28" s="930"/>
      <c r="M28">
        <f>+IFERROR(VLOOKUP(F27,[92]Presupuesto!B:G,4,FALSE),M27)</f>
        <v>0</v>
      </c>
      <c r="N28" s="572">
        <f t="shared" si="0"/>
        <v>0</v>
      </c>
    </row>
    <row r="29" spans="3:14" ht="16.5" thickTop="1" thickBot="1">
      <c r="F29" s="937"/>
      <c r="G29" s="938"/>
      <c r="H29" s="625"/>
      <c r="I29" s="625"/>
      <c r="J29" s="625"/>
      <c r="K29" s="626">
        <f>+ROUND(J29*I29,0)</f>
        <v>0</v>
      </c>
      <c r="L29" s="930"/>
      <c r="M29">
        <f>+IFERROR(VLOOKUP(F28,[92]Presupuesto!B:G,4,FALSE),M28)</f>
        <v>0</v>
      </c>
      <c r="N29" s="572">
        <f t="shared" si="0"/>
        <v>0</v>
      </c>
    </row>
    <row r="30" spans="3:14" ht="16.5" thickTop="1" thickBot="1">
      <c r="F30" s="939"/>
      <c r="G30" s="940"/>
      <c r="H30" s="627"/>
      <c r="I30" s="627"/>
      <c r="J30" s="627"/>
      <c r="K30" s="605">
        <f>+ROUND(J30*I30,0)</f>
        <v>0</v>
      </c>
      <c r="L30" s="930"/>
      <c r="M30">
        <f>+IFERROR(VLOOKUP(F29,[92]Presupuesto!B:G,4,FALSE),M29)</f>
        <v>0</v>
      </c>
      <c r="N30" s="572">
        <f t="shared" si="0"/>
        <v>0</v>
      </c>
    </row>
    <row r="31" spans="3:14" ht="16.5" thickTop="1" thickBot="1">
      <c r="D31" s="572">
        <f>+C24</f>
        <v>1.01</v>
      </c>
      <c r="F31" s="606"/>
      <c r="G31" s="588"/>
      <c r="H31" s="588"/>
      <c r="I31" s="588"/>
      <c r="J31" s="607"/>
      <c r="K31" s="608" t="s">
        <v>539</v>
      </c>
      <c r="L31" s="628">
        <f>+SUM(K27:K30)</f>
        <v>0</v>
      </c>
      <c r="M31">
        <f>+IFERROR(VLOOKUP(F30,[92]Presupuesto!B:G,4,FALSE),M30)</f>
        <v>0</v>
      </c>
      <c r="N31" s="572">
        <f t="shared" si="0"/>
        <v>0</v>
      </c>
    </row>
    <row r="32" spans="3:14" ht="16.5" thickTop="1" thickBot="1">
      <c r="F32" s="587" t="s">
        <v>54</v>
      </c>
      <c r="G32" s="588"/>
      <c r="H32" s="588"/>
      <c r="I32" s="588"/>
      <c r="J32" s="607"/>
      <c r="K32" s="607"/>
      <c r="L32" s="610"/>
      <c r="M32">
        <f>+IFERROR(VLOOKUP(F31,[92]Presupuesto!B:G,4,FALSE),M31)</f>
        <v>0</v>
      </c>
      <c r="N32" s="572">
        <f t="shared" si="0"/>
        <v>0</v>
      </c>
    </row>
    <row r="33" spans="1:14" ht="16.5" thickTop="1" thickBot="1">
      <c r="F33" s="629" t="s">
        <v>544</v>
      </c>
      <c r="G33" s="591" t="s">
        <v>541</v>
      </c>
      <c r="H33" s="591" t="s">
        <v>545</v>
      </c>
      <c r="I33" s="591" t="s">
        <v>546</v>
      </c>
      <c r="J33" s="630" t="s">
        <v>547</v>
      </c>
      <c r="K33" s="612" t="s">
        <v>536</v>
      </c>
      <c r="L33" s="631" t="s">
        <v>537</v>
      </c>
      <c r="M33">
        <f>+IFERROR(VLOOKUP(F32,[92]Presupuesto!B:G,4,FALSE),M32)</f>
        <v>0</v>
      </c>
      <c r="N33" s="572">
        <f t="shared" si="0"/>
        <v>0</v>
      </c>
    </row>
    <row r="34" spans="1:14" ht="15.75" thickTop="1">
      <c r="F34" s="632" t="s">
        <v>548</v>
      </c>
      <c r="G34" s="633">
        <v>1</v>
      </c>
      <c r="H34" s="634">
        <f>+VLOOKUP(F34,[92]MO!A:D,2,FALSE)</f>
        <v>95342.465753424651</v>
      </c>
      <c r="I34" s="635">
        <f>+VLOOKUP(F34,[92]MO!A:D,3,FALSE)</f>
        <v>0.7</v>
      </c>
      <c r="J34" s="636">
        <f>+ROUND(H34*(1+I34),2)</f>
        <v>162082.19</v>
      </c>
      <c r="K34" s="637">
        <v>0.03</v>
      </c>
      <c r="L34" s="638">
        <f>+ROUND(G34*K34*J34,0)</f>
        <v>4862</v>
      </c>
      <c r="M34">
        <f>+IFERROR(VLOOKUP(F33,[92]Presupuesto!B:G,4,FALSE),M33)</f>
        <v>0</v>
      </c>
      <c r="N34" s="572">
        <f t="shared" si="0"/>
        <v>0</v>
      </c>
    </row>
    <row r="35" spans="1:14">
      <c r="F35" s="639" t="s">
        <v>549</v>
      </c>
      <c r="G35" s="625">
        <v>2</v>
      </c>
      <c r="H35" s="640">
        <f>+VLOOKUP(F35,[92]MO!A:D,2,FALSE)</f>
        <v>47671.232876712325</v>
      </c>
      <c r="I35" s="641">
        <f>+VLOOKUP(F35,[92]MO!A:D,3,FALSE)</f>
        <v>0.82000000000000006</v>
      </c>
      <c r="J35" s="640">
        <f>+ROUND(H35*(1+I35),2)</f>
        <v>86761.64</v>
      </c>
      <c r="K35" s="642">
        <f>+K34</f>
        <v>0.03</v>
      </c>
      <c r="L35" s="643">
        <f>+ROUND(G35*K35*J35,0)</f>
        <v>5206</v>
      </c>
      <c r="M35">
        <f>+IFERROR(VLOOKUP(F34,[92]Presupuesto!B:G,4,FALSE),M34)</f>
        <v>0</v>
      </c>
      <c r="N35" s="572">
        <f t="shared" si="0"/>
        <v>0</v>
      </c>
    </row>
    <row r="36" spans="1:14">
      <c r="F36" s="639" t="s">
        <v>550</v>
      </c>
      <c r="G36" s="625">
        <v>1</v>
      </c>
      <c r="H36" s="640">
        <f>+VLOOKUP(F36,[92]MO!A:D,2,FALSE)</f>
        <v>114410.95890410959</v>
      </c>
      <c r="I36" s="641">
        <f>+VLOOKUP(F36,[92]MO!A:D,3,FALSE)</f>
        <v>0.61</v>
      </c>
      <c r="J36" s="640">
        <f>+ROUND(H36*(1+I36),2)</f>
        <v>184201.64</v>
      </c>
      <c r="K36" s="642">
        <f>+K35</f>
        <v>0.03</v>
      </c>
      <c r="L36" s="643">
        <f>+ROUND(G36*K36*J36,0)</f>
        <v>5526</v>
      </c>
      <c r="M36">
        <f>+IFERROR(VLOOKUP(F35,[92]Presupuesto!B:G,4,FALSE),M35)</f>
        <v>0</v>
      </c>
      <c r="N36" s="572">
        <f t="shared" si="0"/>
        <v>0</v>
      </c>
    </row>
    <row r="37" spans="1:14">
      <c r="F37" s="639"/>
      <c r="G37" s="644"/>
      <c r="H37" s="645"/>
      <c r="I37" s="625"/>
      <c r="J37" s="646">
        <f>+ROUND(H37*(1+I37),2)</f>
        <v>0</v>
      </c>
      <c r="K37" s="625"/>
      <c r="L37" s="647">
        <f>+ROUND(G37*K37*J37,0)</f>
        <v>0</v>
      </c>
      <c r="M37">
        <f>+IFERROR(VLOOKUP(F36,[92]Presupuesto!B:G,4,FALSE),M36)</f>
        <v>0</v>
      </c>
      <c r="N37" s="572">
        <f t="shared" si="0"/>
        <v>0</v>
      </c>
    </row>
    <row r="38" spans="1:14" ht="15.75" thickBot="1">
      <c r="F38" s="648"/>
      <c r="G38" s="649"/>
      <c r="H38" s="649"/>
      <c r="I38" s="649"/>
      <c r="J38" s="650">
        <f>+ROUND(H38*(1+I38),2)</f>
        <v>0</v>
      </c>
      <c r="K38" s="649"/>
      <c r="L38" s="651">
        <f>+ROUND(G38*K38*J38,2)</f>
        <v>0</v>
      </c>
      <c r="M38">
        <f>+IFERROR(VLOOKUP(F37,[92]Presupuesto!B:G,4,FALSE),M37)</f>
        <v>0</v>
      </c>
      <c r="N38" s="572">
        <f t="shared" si="0"/>
        <v>0</v>
      </c>
    </row>
    <row r="39" spans="1:14" ht="16.5" thickTop="1" thickBot="1">
      <c r="E39" s="572">
        <f>+D31</f>
        <v>1.01</v>
      </c>
      <c r="F39" s="606"/>
      <c r="G39" s="588"/>
      <c r="H39" s="588"/>
      <c r="I39" s="588"/>
      <c r="J39" s="588"/>
      <c r="K39" s="608" t="s">
        <v>539</v>
      </c>
      <c r="L39" s="628">
        <f>+SUM(L34:L38)</f>
        <v>15594</v>
      </c>
      <c r="M39">
        <f>+IFERROR(VLOOKUP(F38,[92]Presupuesto!B:G,4,FALSE),M38)</f>
        <v>0</v>
      </c>
      <c r="N39" s="572">
        <f t="shared" si="0"/>
        <v>0</v>
      </c>
    </row>
    <row r="40" spans="1:14" ht="16.5" thickTop="1" thickBot="1">
      <c r="F40" s="606"/>
      <c r="G40" s="588"/>
      <c r="H40" s="588"/>
      <c r="I40" s="588"/>
      <c r="J40" s="588"/>
      <c r="K40" s="652"/>
      <c r="L40" s="610"/>
      <c r="M40">
        <f>+IFERROR(VLOOKUP(F39,[92]Presupuesto!B:G,4,FALSE),M39)</f>
        <v>0</v>
      </c>
      <c r="N40" s="572">
        <f t="shared" si="0"/>
        <v>0</v>
      </c>
    </row>
    <row r="41" spans="1:14" ht="16.5" thickTop="1" thickBot="1">
      <c r="A41" s="653">
        <f>+F8</f>
        <v>1.01</v>
      </c>
      <c r="F41" s="606" t="s">
        <v>551</v>
      </c>
      <c r="G41" s="588"/>
      <c r="H41" s="944" t="s">
        <v>552</v>
      </c>
      <c r="I41" s="944"/>
      <c r="J41" s="944"/>
      <c r="K41" s="944"/>
      <c r="L41" s="654">
        <f>+L16+L24+L31+L39</f>
        <v>17732</v>
      </c>
      <c r="M41">
        <f>+IFERROR(VLOOKUP(F40,[92]Presupuesto!B:G,4,FALSE),M40)</f>
        <v>0</v>
      </c>
      <c r="N41" s="572">
        <f t="shared" si="0"/>
        <v>0</v>
      </c>
    </row>
    <row r="42" spans="1:14" ht="15.75" thickTop="1">
      <c r="F42" s="655" t="str">
        <f>+[92]Presupuesto!$B$69</f>
        <v>STEFANY BOHORQUEZ PEREZ</v>
      </c>
      <c r="G42" s="656"/>
      <c r="I42" s="588"/>
      <c r="J42" s="588"/>
      <c r="K42" s="588"/>
      <c r="L42" s="610"/>
      <c r="M42">
        <f>+IFERROR(VLOOKUP(F41,[92]Presupuesto!B:G,4,FALSE),M41)</f>
        <v>0</v>
      </c>
      <c r="N42" s="572">
        <f t="shared" si="0"/>
        <v>0</v>
      </c>
    </row>
    <row r="43" spans="1:14">
      <c r="F43" s="655" t="str">
        <f>+[92]Presupuesto!$B$70</f>
        <v>SECRETARIA DE PLANEACION MUNICIPAL</v>
      </c>
      <c r="G43" s="656"/>
      <c r="I43" s="588"/>
      <c r="J43" s="588"/>
      <c r="K43" s="588"/>
      <c r="L43" s="610"/>
      <c r="M43">
        <f>+IFERROR(VLOOKUP(F42,[92]Presupuesto!B:G,4,FALSE),M42)</f>
        <v>0</v>
      </c>
      <c r="N43" s="572">
        <f t="shared" si="0"/>
        <v>0</v>
      </c>
    </row>
    <row r="44" spans="1:14" ht="15.75" thickBot="1">
      <c r="F44" s="655" t="str">
        <f>+[92]Presupuesto!$B$71</f>
        <v>MUNICIPIO DE CAUCASIA</v>
      </c>
      <c r="G44" s="657"/>
      <c r="H44" s="658"/>
      <c r="I44" s="657"/>
      <c r="J44" s="657"/>
      <c r="K44" s="657"/>
      <c r="L44" s="659"/>
      <c r="M44">
        <f>+IFERROR(VLOOKUP(F43,[92]Presupuesto!B:G,4,FALSE),M43)</f>
        <v>0</v>
      </c>
      <c r="N44" s="572">
        <f t="shared" si="0"/>
        <v>0</v>
      </c>
    </row>
    <row r="45" spans="1:14" ht="16.5" customHeight="1" thickBot="1">
      <c r="F45" s="923" t="s">
        <v>528</v>
      </c>
      <c r="G45" s="925" t="str">
        <f>+VLOOKUP(F47,[92]Presupuesto!B:G,2,FALSE)</f>
        <v>Descapote y Limpieza del Terreno</v>
      </c>
      <c r="H45" s="925"/>
      <c r="I45" s="925"/>
      <c r="J45" s="925"/>
      <c r="K45" s="580" t="s">
        <v>529</v>
      </c>
      <c r="L45" s="581" t="s">
        <v>530</v>
      </c>
    </row>
    <row r="46" spans="1:14" ht="16.5" customHeight="1" thickTop="1" thickBot="1">
      <c r="F46" s="924"/>
      <c r="G46" s="926"/>
      <c r="H46" s="926"/>
      <c r="I46" s="926"/>
      <c r="J46" s="926"/>
      <c r="K46" s="582" t="s">
        <v>531</v>
      </c>
      <c r="L46" s="583" t="s">
        <v>532</v>
      </c>
    </row>
    <row r="47" spans="1:14" ht="16.5" customHeight="1" thickTop="1" thickBot="1">
      <c r="F47" s="927">
        <f>+[92]Presupuesto!$B$10</f>
        <v>1.02</v>
      </c>
      <c r="G47" s="926"/>
      <c r="H47" s="926"/>
      <c r="I47" s="926"/>
      <c r="J47" s="926"/>
      <c r="K47" s="582" t="s">
        <v>533</v>
      </c>
      <c r="L47" s="584">
        <f>+L8</f>
        <v>44987</v>
      </c>
      <c r="N47" s="585"/>
    </row>
    <row r="48" spans="1:14" ht="16.5" customHeight="1" thickTop="1" thickBot="1">
      <c r="F48" s="924"/>
      <c r="G48" s="926"/>
      <c r="H48" s="926"/>
      <c r="I48" s="926"/>
      <c r="J48" s="926"/>
      <c r="K48" s="582" t="s">
        <v>217</v>
      </c>
      <c r="L48" s="586" t="str">
        <f>+VLOOKUP(F47,[92]Presupuesto!B:G,3,FALSE)</f>
        <v>m²</v>
      </c>
      <c r="M48">
        <f>+VLOOKUP(F47,[92]Presupuesto!B:G,4,FALSE)</f>
        <v>963</v>
      </c>
      <c r="N48" s="572">
        <f>+IFERROR(M48*J48,0)</f>
        <v>0</v>
      </c>
    </row>
    <row r="49" spans="2:14" ht="16.5" thickTop="1" thickBot="1">
      <c r="F49" s="587" t="s">
        <v>37</v>
      </c>
      <c r="G49" s="588"/>
      <c r="H49" s="588"/>
      <c r="I49" s="588"/>
      <c r="J49" s="588"/>
      <c r="K49" s="589"/>
      <c r="L49" s="590"/>
      <c r="M49">
        <f>+IFERROR(VLOOKUP(F48,[92]Presupuesto!B:G,4,FALSE),M48)</f>
        <v>0</v>
      </c>
      <c r="N49" s="572">
        <f t="shared" ref="N49:N83" si="1">+IFERROR(M49*J49,0)</f>
        <v>0</v>
      </c>
    </row>
    <row r="50" spans="2:14" ht="16.5" thickTop="1" thickBot="1">
      <c r="F50" s="928" t="s">
        <v>63</v>
      </c>
      <c r="G50" s="929"/>
      <c r="H50" s="591" t="s">
        <v>534</v>
      </c>
      <c r="I50" s="591" t="s">
        <v>535</v>
      </c>
      <c r="J50" s="591" t="s">
        <v>536</v>
      </c>
      <c r="K50" s="592" t="s">
        <v>537</v>
      </c>
      <c r="L50" s="930"/>
      <c r="M50">
        <f>+IFERROR(VLOOKUP(F49,[92]Presupuesto!B:G,4,FALSE),M49)</f>
        <v>0</v>
      </c>
      <c r="N50" s="572">
        <f t="shared" si="1"/>
        <v>0</v>
      </c>
    </row>
    <row r="51" spans="2:14" ht="16.5" thickTop="1" thickBot="1">
      <c r="F51" s="931" t="s">
        <v>222</v>
      </c>
      <c r="G51" s="932"/>
      <c r="H51" s="593" t="s">
        <v>538</v>
      </c>
      <c r="I51" s="594">
        <f>L78</f>
        <v>15273</v>
      </c>
      <c r="J51" s="595">
        <v>0.05</v>
      </c>
      <c r="K51" s="596">
        <f>+ROUND(J51*I51,0)</f>
        <v>764</v>
      </c>
      <c r="L51" s="930"/>
      <c r="M51">
        <f>+IFERROR(VLOOKUP(F50,[92]Presupuesto!B:G,4,FALSE),M50)</f>
        <v>0</v>
      </c>
      <c r="N51" s="572">
        <f t="shared" si="1"/>
        <v>0</v>
      </c>
    </row>
    <row r="52" spans="2:14" ht="16.5" thickTop="1" thickBot="1">
      <c r="F52" s="933"/>
      <c r="G52" s="934"/>
      <c r="H52" s="597"/>
      <c r="I52" s="598"/>
      <c r="J52" s="599"/>
      <c r="K52" s="600">
        <f>+ROUND(J52*I52,0)</f>
        <v>0</v>
      </c>
      <c r="L52" s="930"/>
      <c r="M52">
        <f>+IFERROR(VLOOKUP(F51,[92]Presupuesto!B:G,4,FALSE),M51)</f>
        <v>0</v>
      </c>
      <c r="N52" s="572">
        <f t="shared" si="1"/>
        <v>0</v>
      </c>
    </row>
    <row r="53" spans="2:14" ht="16.5" thickTop="1" thickBot="1">
      <c r="F53" s="933"/>
      <c r="G53" s="934"/>
      <c r="H53" s="597"/>
      <c r="I53" s="601"/>
      <c r="J53" s="599"/>
      <c r="K53" s="600">
        <f>+ROUND(J53*I53,0)</f>
        <v>0</v>
      </c>
      <c r="L53" s="930"/>
      <c r="M53">
        <f>+IFERROR(VLOOKUP(F52,[92]Presupuesto!B:G,4,FALSE),M52)</f>
        <v>0</v>
      </c>
      <c r="N53" s="572">
        <f t="shared" si="1"/>
        <v>0</v>
      </c>
    </row>
    <row r="54" spans="2:14" ht="16.5" thickTop="1" thickBot="1">
      <c r="F54" s="941"/>
      <c r="G54" s="942"/>
      <c r="H54" s="602"/>
      <c r="I54" s="603"/>
      <c r="J54" s="604"/>
      <c r="K54" s="605">
        <f>+ROUND(J54*I54,0)</f>
        <v>0</v>
      </c>
      <c r="L54" s="930"/>
      <c r="M54">
        <f>+IFERROR(VLOOKUP(F53,[92]Presupuesto!B:G,4,FALSE),M53)</f>
        <v>0</v>
      </c>
      <c r="N54" s="572">
        <f t="shared" si="1"/>
        <v>0</v>
      </c>
    </row>
    <row r="55" spans="2:14" ht="16.5" thickTop="1" thickBot="1">
      <c r="B55" s="572">
        <f>+F47</f>
        <v>1.02</v>
      </c>
      <c r="F55" s="606"/>
      <c r="G55" s="588"/>
      <c r="H55" s="588"/>
      <c r="I55" s="588"/>
      <c r="J55" s="607"/>
      <c r="K55" s="608" t="s">
        <v>539</v>
      </c>
      <c r="L55" s="609">
        <f>+SUM(K51:K54)</f>
        <v>764</v>
      </c>
      <c r="M55">
        <f>+IFERROR(VLOOKUP(F54,[92]Presupuesto!B:G,4,FALSE),M54)</f>
        <v>0</v>
      </c>
      <c r="N55" s="572">
        <f t="shared" si="1"/>
        <v>0</v>
      </c>
    </row>
    <row r="56" spans="2:14" ht="16.5" thickTop="1" thickBot="1">
      <c r="F56" s="587" t="s">
        <v>224</v>
      </c>
      <c r="G56" s="588"/>
      <c r="H56" s="588"/>
      <c r="I56" s="588"/>
      <c r="J56" s="607"/>
      <c r="K56" s="607"/>
      <c r="L56" s="610"/>
      <c r="M56">
        <f>+IFERROR(VLOOKUP(F55,[92]Presupuesto!B:G,4,FALSE),M55)</f>
        <v>0</v>
      </c>
      <c r="N56" s="572">
        <f t="shared" si="1"/>
        <v>0</v>
      </c>
    </row>
    <row r="57" spans="2:14" ht="16.5" thickTop="1" thickBot="1">
      <c r="F57" s="928" t="s">
        <v>63</v>
      </c>
      <c r="G57" s="929"/>
      <c r="H57" s="591" t="s">
        <v>93</v>
      </c>
      <c r="I57" s="611" t="s">
        <v>540</v>
      </c>
      <c r="J57" s="612" t="s">
        <v>541</v>
      </c>
      <c r="K57" s="613" t="s">
        <v>537</v>
      </c>
      <c r="L57" s="930"/>
      <c r="M57">
        <f>+IFERROR(VLOOKUP(F56,[92]Presupuesto!B:G,4,FALSE),M56)</f>
        <v>0</v>
      </c>
      <c r="N57" s="572">
        <f t="shared" si="1"/>
        <v>0</v>
      </c>
    </row>
    <row r="58" spans="2:14" ht="16.5" thickTop="1" thickBot="1">
      <c r="F58" s="931"/>
      <c r="G58" s="932"/>
      <c r="H58" s="614"/>
      <c r="I58" s="615"/>
      <c r="J58" s="616"/>
      <c r="K58" s="596">
        <f>+ROUND(J58*I58,0)</f>
        <v>0</v>
      </c>
      <c r="L58" s="930"/>
      <c r="M58">
        <f>+IFERROR(VLOOKUP(F57,[92]Presupuesto!B:G,4,FALSE),M57)</f>
        <v>0</v>
      </c>
      <c r="N58" s="572">
        <f t="shared" si="1"/>
        <v>0</v>
      </c>
    </row>
    <row r="59" spans="2:14" ht="16.5" thickTop="1" thickBot="1">
      <c r="F59" s="943"/>
      <c r="G59" s="934"/>
      <c r="H59" s="617"/>
      <c r="I59" s="597"/>
      <c r="J59" s="618"/>
      <c r="K59" s="600">
        <f>+ROUND(J59*I59,0)</f>
        <v>0</v>
      </c>
      <c r="L59" s="930"/>
      <c r="M59">
        <f>+IFERROR(VLOOKUP(F58,[92]Presupuesto!B:G,4,FALSE),M58)</f>
        <v>0</v>
      </c>
      <c r="N59" s="572">
        <f t="shared" si="1"/>
        <v>0</v>
      </c>
    </row>
    <row r="60" spans="2:14" ht="16.5" thickTop="1" thickBot="1">
      <c r="F60" s="943"/>
      <c r="G60" s="934"/>
      <c r="H60" s="617"/>
      <c r="I60" s="619"/>
      <c r="J60" s="618"/>
      <c r="K60" s="600">
        <f>+ROUND(J60*I60,0)</f>
        <v>0</v>
      </c>
      <c r="L60" s="930"/>
      <c r="M60">
        <f>+IFERROR(VLOOKUP(F59,[92]Presupuesto!B:G,4,FALSE),M59)</f>
        <v>0</v>
      </c>
      <c r="N60" s="572">
        <f t="shared" si="1"/>
        <v>0</v>
      </c>
    </row>
    <row r="61" spans="2:14" ht="16.5" thickTop="1" thickBot="1">
      <c r="F61" s="933"/>
      <c r="G61" s="934"/>
      <c r="H61" s="617"/>
      <c r="I61" s="619"/>
      <c r="J61" s="618"/>
      <c r="K61" s="600">
        <f>+ROUND(J61*I61,0)</f>
        <v>0</v>
      </c>
      <c r="L61" s="930"/>
      <c r="M61">
        <f>+IFERROR(VLOOKUP(F60,[92]Presupuesto!B:G,4,FALSE),M60)</f>
        <v>0</v>
      </c>
      <c r="N61" s="572">
        <f t="shared" si="1"/>
        <v>0</v>
      </c>
    </row>
    <row r="62" spans="2:14" ht="16.5" thickTop="1" thickBot="1">
      <c r="F62" s="941"/>
      <c r="G62" s="942"/>
      <c r="H62" s="602"/>
      <c r="I62" s="620"/>
      <c r="J62" s="621"/>
      <c r="K62" s="622">
        <f>+ROUND(J62*I62,0)</f>
        <v>0</v>
      </c>
      <c r="L62" s="930"/>
      <c r="M62">
        <f>+IFERROR(VLOOKUP(F61,[92]Presupuesto!B:G,4,FALSE),M61)</f>
        <v>0</v>
      </c>
      <c r="N62" s="572">
        <f t="shared" si="1"/>
        <v>0</v>
      </c>
    </row>
    <row r="63" spans="2:14" ht="16.5" thickTop="1" thickBot="1">
      <c r="C63" s="572">
        <f>+B55</f>
        <v>1.02</v>
      </c>
      <c r="F63" s="606"/>
      <c r="G63" s="588"/>
      <c r="H63" s="588"/>
      <c r="I63" s="588"/>
      <c r="J63" s="607"/>
      <c r="K63" s="608" t="s">
        <v>539</v>
      </c>
      <c r="L63" s="609">
        <f>+SUM(K58:K62)</f>
        <v>0</v>
      </c>
      <c r="M63">
        <f>+IFERROR(VLOOKUP(F62,[92]Presupuesto!B:G,4,FALSE),M62)</f>
        <v>0</v>
      </c>
      <c r="N63" s="572">
        <f t="shared" si="1"/>
        <v>0</v>
      </c>
    </row>
    <row r="64" spans="2:14" ht="16.5" thickTop="1" thickBot="1">
      <c r="F64" s="587" t="s">
        <v>47</v>
      </c>
      <c r="G64" s="588"/>
      <c r="H64" s="588"/>
      <c r="I64" s="588"/>
      <c r="J64" s="607"/>
      <c r="K64" s="607"/>
      <c r="L64" s="610"/>
      <c r="M64">
        <f>+IFERROR(VLOOKUP(F63,[92]Presupuesto!B:G,4,FALSE),M63)</f>
        <v>0</v>
      </c>
      <c r="N64" s="572">
        <f t="shared" si="1"/>
        <v>0</v>
      </c>
    </row>
    <row r="65" spans="1:14" ht="16.5" thickTop="1" thickBot="1">
      <c r="F65" s="935" t="s">
        <v>63</v>
      </c>
      <c r="G65" s="936"/>
      <c r="H65" s="591" t="s">
        <v>534</v>
      </c>
      <c r="I65" s="591" t="s">
        <v>542</v>
      </c>
      <c r="J65" s="612" t="s">
        <v>543</v>
      </c>
      <c r="K65" s="613" t="s">
        <v>537</v>
      </c>
      <c r="L65" s="930"/>
      <c r="M65">
        <f>+IFERROR(VLOOKUP(F64,[92]Presupuesto!B:G,4,FALSE),M64)</f>
        <v>0</v>
      </c>
      <c r="N65" s="572">
        <f t="shared" si="1"/>
        <v>0</v>
      </c>
    </row>
    <row r="66" spans="1:14" ht="16.5" thickTop="1" thickBot="1">
      <c r="F66" s="933"/>
      <c r="G66" s="934"/>
      <c r="H66" s="597"/>
      <c r="I66" s="623"/>
      <c r="J66" s="624"/>
      <c r="K66" s="600">
        <f>+ROUND(J66*I66,0)</f>
        <v>0</v>
      </c>
      <c r="L66" s="930"/>
      <c r="M66">
        <f>+IFERROR(VLOOKUP(F65,[92]Presupuesto!B:G,4,FALSE),M65)</f>
        <v>0</v>
      </c>
      <c r="N66" s="572">
        <f t="shared" si="1"/>
        <v>0</v>
      </c>
    </row>
    <row r="67" spans="1:14" ht="16.5" thickTop="1" thickBot="1">
      <c r="F67" s="937"/>
      <c r="G67" s="938"/>
      <c r="H67" s="625"/>
      <c r="I67" s="625"/>
      <c r="J67" s="625"/>
      <c r="K67" s="626">
        <f>+ROUND(J67*I67,0)</f>
        <v>0</v>
      </c>
      <c r="L67" s="930"/>
      <c r="M67">
        <f>+IFERROR(VLOOKUP(F66,[92]Presupuesto!B:G,4,FALSE),M66)</f>
        <v>0</v>
      </c>
      <c r="N67" s="572">
        <f t="shared" si="1"/>
        <v>0</v>
      </c>
    </row>
    <row r="68" spans="1:14" ht="16.5" thickTop="1" thickBot="1">
      <c r="F68" s="937"/>
      <c r="G68" s="938"/>
      <c r="H68" s="625"/>
      <c r="I68" s="625"/>
      <c r="J68" s="625"/>
      <c r="K68" s="626">
        <f>+ROUND(J68*I68,0)</f>
        <v>0</v>
      </c>
      <c r="L68" s="930"/>
      <c r="M68">
        <f>+IFERROR(VLOOKUP(F67,[92]Presupuesto!B:G,4,FALSE),M67)</f>
        <v>0</v>
      </c>
      <c r="N68" s="572">
        <f t="shared" si="1"/>
        <v>0</v>
      </c>
    </row>
    <row r="69" spans="1:14" ht="16.5" thickTop="1" thickBot="1">
      <c r="F69" s="939"/>
      <c r="G69" s="940"/>
      <c r="H69" s="627"/>
      <c r="I69" s="627"/>
      <c r="J69" s="627"/>
      <c r="K69" s="605">
        <f>+ROUND(J69*I69,0)</f>
        <v>0</v>
      </c>
      <c r="L69" s="930"/>
      <c r="M69">
        <f>+IFERROR(VLOOKUP(F68,[92]Presupuesto!B:G,4,FALSE),M68)</f>
        <v>0</v>
      </c>
      <c r="N69" s="572">
        <f t="shared" si="1"/>
        <v>0</v>
      </c>
    </row>
    <row r="70" spans="1:14" ht="16.5" thickTop="1" thickBot="1">
      <c r="D70" s="572">
        <f>+C63</f>
        <v>1.02</v>
      </c>
      <c r="F70" s="606"/>
      <c r="G70" s="588"/>
      <c r="H70" s="588"/>
      <c r="I70" s="588"/>
      <c r="J70" s="607"/>
      <c r="K70" s="608" t="s">
        <v>539</v>
      </c>
      <c r="L70" s="628">
        <f>+SUM(K66:K69)</f>
        <v>0</v>
      </c>
      <c r="M70">
        <f>+IFERROR(VLOOKUP(F69,[92]Presupuesto!B:G,4,FALSE),M69)</f>
        <v>0</v>
      </c>
      <c r="N70" s="572">
        <f t="shared" si="1"/>
        <v>0</v>
      </c>
    </row>
    <row r="71" spans="1:14" ht="16.5" thickTop="1" thickBot="1">
      <c r="F71" s="587" t="s">
        <v>54</v>
      </c>
      <c r="G71" s="588"/>
      <c r="H71" s="588"/>
      <c r="I71" s="588"/>
      <c r="J71" s="607"/>
      <c r="K71" s="607"/>
      <c r="L71" s="610"/>
      <c r="M71">
        <f>+IFERROR(VLOOKUP(F70,[92]Presupuesto!B:G,4,FALSE),M70)</f>
        <v>0</v>
      </c>
      <c r="N71" s="572">
        <f t="shared" si="1"/>
        <v>0</v>
      </c>
    </row>
    <row r="72" spans="1:14" ht="16.5" thickTop="1" thickBot="1">
      <c r="F72" s="629" t="s">
        <v>544</v>
      </c>
      <c r="G72" s="591" t="s">
        <v>541</v>
      </c>
      <c r="H72" s="591" t="s">
        <v>545</v>
      </c>
      <c r="I72" s="591" t="s">
        <v>546</v>
      </c>
      <c r="J72" s="630" t="s">
        <v>547</v>
      </c>
      <c r="K72" s="612" t="s">
        <v>536</v>
      </c>
      <c r="L72" s="631" t="s">
        <v>537</v>
      </c>
      <c r="M72">
        <f>+IFERROR(VLOOKUP(F71,[92]Presupuesto!B:G,4,FALSE),M71)</f>
        <v>0</v>
      </c>
      <c r="N72" s="572">
        <f t="shared" si="1"/>
        <v>0</v>
      </c>
    </row>
    <row r="73" spans="1:14" ht="15.75" thickTop="1">
      <c r="F73" s="632" t="s">
        <v>548</v>
      </c>
      <c r="G73" s="633">
        <v>1</v>
      </c>
      <c r="H73" s="634">
        <f>+VLOOKUP(F73,[92]MO!A:D,2,FALSE)</f>
        <v>95342.465753424651</v>
      </c>
      <c r="I73" s="635">
        <f>+VLOOKUP(F73,[92]MO!A:D,3,FALSE)</f>
        <v>0.7</v>
      </c>
      <c r="J73" s="636">
        <f>+ROUND(H73*(1+I73),2)</f>
        <v>162082.19</v>
      </c>
      <c r="K73" s="637">
        <v>0.03</v>
      </c>
      <c r="L73" s="638">
        <f>+ROUND(G73*K73*J73,0)</f>
        <v>4862</v>
      </c>
      <c r="M73">
        <f>+IFERROR(VLOOKUP(F72,[92]Presupuesto!B:G,4,FALSE),M72)</f>
        <v>0</v>
      </c>
      <c r="N73" s="572">
        <f t="shared" si="1"/>
        <v>0</v>
      </c>
    </row>
    <row r="74" spans="1:14">
      <c r="F74" s="639" t="s">
        <v>549</v>
      </c>
      <c r="G74" s="625">
        <v>4</v>
      </c>
      <c r="H74" s="640">
        <f>+VLOOKUP(F74,[92]MO!A:D,2,FALSE)</f>
        <v>47671.232876712325</v>
      </c>
      <c r="I74" s="641">
        <f>+VLOOKUP(F74,[92]MO!A:D,3,FALSE)</f>
        <v>0.82000000000000006</v>
      </c>
      <c r="J74" s="640">
        <f>+ROUND(H74*(1+I74),2)</f>
        <v>86761.64</v>
      </c>
      <c r="K74" s="642">
        <f>+K73</f>
        <v>0.03</v>
      </c>
      <c r="L74" s="643">
        <f>+ROUND(G74*K74*J74,0)</f>
        <v>10411</v>
      </c>
      <c r="M74">
        <f>+IFERROR(VLOOKUP(F73,[92]Presupuesto!B:G,4,FALSE),M73)</f>
        <v>0</v>
      </c>
      <c r="N74" s="572">
        <f t="shared" si="1"/>
        <v>0</v>
      </c>
    </row>
    <row r="75" spans="1:14">
      <c r="F75" s="639"/>
      <c r="G75" s="625"/>
      <c r="H75" s="660"/>
      <c r="I75" s="641"/>
      <c r="J75" s="646">
        <f>+ROUND(H75*(1+I75),2)</f>
        <v>0</v>
      </c>
      <c r="K75" s="625"/>
      <c r="L75" s="647">
        <f>+ROUND(G75*K75*J75,0)</f>
        <v>0</v>
      </c>
      <c r="M75">
        <f>+IFERROR(VLOOKUP(F74,[92]Presupuesto!B:G,4,FALSE),M74)</f>
        <v>0</v>
      </c>
      <c r="N75" s="572">
        <f t="shared" si="1"/>
        <v>0</v>
      </c>
    </row>
    <row r="76" spans="1:14">
      <c r="F76" s="639"/>
      <c r="G76" s="644"/>
      <c r="H76" s="645"/>
      <c r="I76" s="625"/>
      <c r="J76" s="646">
        <f>+ROUND(H76*(1+I76),2)</f>
        <v>0</v>
      </c>
      <c r="K76" s="625"/>
      <c r="L76" s="647">
        <f>+ROUND(G76*K76*J76,0)</f>
        <v>0</v>
      </c>
      <c r="M76">
        <f>+IFERROR(VLOOKUP(F75,[92]Presupuesto!B:G,4,FALSE),M75)</f>
        <v>0</v>
      </c>
      <c r="N76" s="572">
        <f t="shared" si="1"/>
        <v>0</v>
      </c>
    </row>
    <row r="77" spans="1:14" ht="15.75" thickBot="1">
      <c r="F77" s="648"/>
      <c r="G77" s="649"/>
      <c r="H77" s="649"/>
      <c r="I77" s="649"/>
      <c r="J77" s="650">
        <f>+ROUND(H77*(1+I77),2)</f>
        <v>0</v>
      </c>
      <c r="K77" s="649"/>
      <c r="L77" s="651">
        <f>+ROUND(G77*K77*J77,2)</f>
        <v>0</v>
      </c>
      <c r="M77">
        <f>+IFERROR(VLOOKUP(F76,[92]Presupuesto!B:G,4,FALSE),M76)</f>
        <v>0</v>
      </c>
      <c r="N77" s="572">
        <f t="shared" si="1"/>
        <v>0</v>
      </c>
    </row>
    <row r="78" spans="1:14" ht="16.5" thickTop="1" thickBot="1">
      <c r="E78" s="572">
        <f>+D70</f>
        <v>1.02</v>
      </c>
      <c r="F78" s="606"/>
      <c r="G78" s="588"/>
      <c r="H78" s="588"/>
      <c r="I78" s="588"/>
      <c r="J78" s="588"/>
      <c r="K78" s="608" t="s">
        <v>539</v>
      </c>
      <c r="L78" s="628">
        <f>+SUM(L73:L77)</f>
        <v>15273</v>
      </c>
      <c r="M78">
        <f>+IFERROR(VLOOKUP(F77,[92]Presupuesto!B:G,4,FALSE),M77)</f>
        <v>0</v>
      </c>
      <c r="N78" s="572">
        <f t="shared" si="1"/>
        <v>0</v>
      </c>
    </row>
    <row r="79" spans="1:14" ht="16.5" thickTop="1" thickBot="1">
      <c r="F79" s="606"/>
      <c r="G79" s="588"/>
      <c r="H79" s="588"/>
      <c r="I79" s="588"/>
      <c r="J79" s="588"/>
      <c r="K79" s="652"/>
      <c r="L79" s="610"/>
      <c r="M79">
        <f>+IFERROR(VLOOKUP(F78,[92]Presupuesto!B:G,4,FALSE),M78)</f>
        <v>0</v>
      </c>
      <c r="N79" s="572">
        <f t="shared" si="1"/>
        <v>0</v>
      </c>
    </row>
    <row r="80" spans="1:14" ht="16.5" thickTop="1" thickBot="1">
      <c r="A80" s="653">
        <f>+F47</f>
        <v>1.02</v>
      </c>
      <c r="F80" s="606" t="s">
        <v>551</v>
      </c>
      <c r="G80" s="588"/>
      <c r="H80" s="944" t="s">
        <v>552</v>
      </c>
      <c r="I80" s="944"/>
      <c r="J80" s="944"/>
      <c r="K80" s="944"/>
      <c r="L80" s="654">
        <f>+L55+L63+L70+L78</f>
        <v>16037</v>
      </c>
      <c r="M80">
        <f>+IFERROR(VLOOKUP(F79,[92]Presupuesto!B:G,4,FALSE),M79)</f>
        <v>0</v>
      </c>
      <c r="N80" s="572">
        <f t="shared" si="1"/>
        <v>0</v>
      </c>
    </row>
    <row r="81" spans="2:14" ht="15.75" thickTop="1">
      <c r="F81" s="655" t="str">
        <f>+[92]Presupuesto!$B$69</f>
        <v>STEFANY BOHORQUEZ PEREZ</v>
      </c>
      <c r="G81" s="656"/>
      <c r="I81" s="588"/>
      <c r="J81" s="588"/>
      <c r="K81" s="588"/>
      <c r="L81" s="610"/>
      <c r="M81">
        <f>+IFERROR(VLOOKUP(F80,[92]Presupuesto!B:G,4,FALSE),M80)</f>
        <v>0</v>
      </c>
      <c r="N81" s="572">
        <f t="shared" si="1"/>
        <v>0</v>
      </c>
    </row>
    <row r="82" spans="2:14">
      <c r="F82" s="655" t="str">
        <f>+[92]Presupuesto!$B$70</f>
        <v>SECRETARIA DE PLANEACION MUNICIPAL</v>
      </c>
      <c r="G82" s="656"/>
      <c r="I82" s="588"/>
      <c r="J82" s="588"/>
      <c r="K82" s="588"/>
      <c r="L82" s="610"/>
      <c r="M82">
        <f>+IFERROR(VLOOKUP(F81,[92]Presupuesto!B:G,4,FALSE),M81)</f>
        <v>0</v>
      </c>
      <c r="N82" s="572">
        <f t="shared" si="1"/>
        <v>0</v>
      </c>
    </row>
    <row r="83" spans="2:14" ht="15.75" thickBot="1">
      <c r="F83" s="655" t="str">
        <f>+[92]Presupuesto!$B$71</f>
        <v>MUNICIPIO DE CAUCASIA</v>
      </c>
      <c r="G83" s="657"/>
      <c r="H83" s="658"/>
      <c r="I83" s="657"/>
      <c r="J83" s="657"/>
      <c r="K83" s="657"/>
      <c r="L83" s="659"/>
      <c r="M83">
        <f>+IFERROR(VLOOKUP(F82,[92]Presupuesto!B:G,4,FALSE),M82)</f>
        <v>0</v>
      </c>
      <c r="N83" s="572">
        <f t="shared" si="1"/>
        <v>0</v>
      </c>
    </row>
    <row r="84" spans="2:14" ht="16.5" customHeight="1" thickBot="1">
      <c r="F84" s="923" t="s">
        <v>528</v>
      </c>
      <c r="G84" s="925" t="str">
        <f>+VLOOKUP(F86,[92]Presupuesto!B:G,2,FALSE)</f>
        <v xml:space="preserve">Demolicion de Piso </v>
      </c>
      <c r="H84" s="925"/>
      <c r="I84" s="925"/>
      <c r="J84" s="925"/>
      <c r="K84" s="580" t="s">
        <v>529</v>
      </c>
      <c r="L84" s="581" t="s">
        <v>530</v>
      </c>
    </row>
    <row r="85" spans="2:14" ht="16.5" customHeight="1" thickTop="1" thickBot="1">
      <c r="F85" s="924"/>
      <c r="G85" s="926"/>
      <c r="H85" s="926"/>
      <c r="I85" s="926"/>
      <c r="J85" s="926"/>
      <c r="K85" s="582" t="s">
        <v>531</v>
      </c>
      <c r="L85" s="583" t="s">
        <v>532</v>
      </c>
    </row>
    <row r="86" spans="2:14" ht="16.5" customHeight="1" thickTop="1" thickBot="1">
      <c r="F86" s="927">
        <f>+[92]Presupuesto!$B$11</f>
        <v>1.03</v>
      </c>
      <c r="G86" s="926"/>
      <c r="H86" s="926"/>
      <c r="I86" s="926"/>
      <c r="J86" s="926"/>
      <c r="K86" s="582" t="s">
        <v>533</v>
      </c>
      <c r="L86" s="584">
        <f>+L47</f>
        <v>44987</v>
      </c>
      <c r="N86" s="585"/>
    </row>
    <row r="87" spans="2:14" ht="16.5" customHeight="1" thickTop="1" thickBot="1">
      <c r="F87" s="924"/>
      <c r="G87" s="926"/>
      <c r="H87" s="926"/>
      <c r="I87" s="926"/>
      <c r="J87" s="926"/>
      <c r="K87" s="582" t="s">
        <v>217</v>
      </c>
      <c r="L87" s="586" t="str">
        <f>+VLOOKUP(F86,[92]Presupuesto!B:G,3,FALSE)</f>
        <v>m²</v>
      </c>
      <c r="M87">
        <f>+VLOOKUP(F86,[92]Presupuesto!B:G,4,FALSE)</f>
        <v>510</v>
      </c>
      <c r="N87" s="572">
        <f>+IFERROR(M87*J87,0)</f>
        <v>0</v>
      </c>
    </row>
    <row r="88" spans="2:14" ht="16.5" thickTop="1" thickBot="1">
      <c r="F88" s="587" t="s">
        <v>37</v>
      </c>
      <c r="G88" s="588"/>
      <c r="H88" s="588"/>
      <c r="I88" s="588"/>
      <c r="J88" s="588"/>
      <c r="K88" s="589"/>
      <c r="L88" s="590"/>
      <c r="M88">
        <f>+IFERROR(VLOOKUP(F87,[92]Presupuesto!B:G,4,FALSE),M87)</f>
        <v>0</v>
      </c>
      <c r="N88" s="572">
        <f t="shared" ref="N88:N190" si="2">+IFERROR(M88*J88,0)</f>
        <v>0</v>
      </c>
    </row>
    <row r="89" spans="2:14" ht="16.5" thickTop="1" thickBot="1">
      <c r="F89" s="928" t="s">
        <v>63</v>
      </c>
      <c r="G89" s="929"/>
      <c r="H89" s="591" t="s">
        <v>534</v>
      </c>
      <c r="I89" s="591" t="s">
        <v>535</v>
      </c>
      <c r="J89" s="591" t="s">
        <v>536</v>
      </c>
      <c r="K89" s="592" t="s">
        <v>537</v>
      </c>
      <c r="L89" s="930"/>
      <c r="M89">
        <f>+IFERROR(VLOOKUP(F88,[92]Presupuesto!B:G,4,FALSE),M88)</f>
        <v>0</v>
      </c>
      <c r="N89" s="572">
        <f t="shared" si="2"/>
        <v>0</v>
      </c>
    </row>
    <row r="90" spans="2:14" ht="16.5" thickTop="1" thickBot="1">
      <c r="F90" s="931" t="s">
        <v>222</v>
      </c>
      <c r="G90" s="932"/>
      <c r="H90" s="593" t="s">
        <v>538</v>
      </c>
      <c r="I90" s="594">
        <f>L117</f>
        <v>6712</v>
      </c>
      <c r="J90" s="661">
        <v>0.05</v>
      </c>
      <c r="K90" s="596">
        <f>+ROUND(J90*I90,0)</f>
        <v>336</v>
      </c>
      <c r="L90" s="930"/>
      <c r="M90">
        <f>+IFERROR(VLOOKUP(F89,[92]Presupuesto!B:G,4,FALSE),M89)</f>
        <v>0</v>
      </c>
      <c r="N90" s="572">
        <f t="shared" si="2"/>
        <v>0</v>
      </c>
    </row>
    <row r="91" spans="2:14" ht="16.5" thickTop="1" thickBot="1">
      <c r="F91" s="933" t="str">
        <f>+[92]EQUIPOS!$B$15</f>
        <v>Minicargador con Martillo</v>
      </c>
      <c r="G91" s="934"/>
      <c r="H91" s="597" t="str">
        <f>+VLOOKUP(F91,[92]EQUIPOS!B:D,2,FALSE)</f>
        <v>Hr</v>
      </c>
      <c r="I91" s="598">
        <f>+VLOOKUP(F91,[92]EQUIPOS!B:D,3,FALSE)</f>
        <v>130900</v>
      </c>
      <c r="J91" s="599">
        <v>0.5</v>
      </c>
      <c r="K91" s="600">
        <f>+ROUND(J91*I91,0)</f>
        <v>65450</v>
      </c>
      <c r="L91" s="930"/>
      <c r="M91">
        <f>+IFERROR(VLOOKUP(F90,[92]Presupuesto!B:G,4,FALSE),M90)</f>
        <v>0</v>
      </c>
      <c r="N91" s="572">
        <f t="shared" si="2"/>
        <v>0</v>
      </c>
    </row>
    <row r="92" spans="2:14" ht="16.5" thickTop="1" thickBot="1">
      <c r="F92" s="933"/>
      <c r="G92" s="934"/>
      <c r="H92" s="597"/>
      <c r="I92" s="601"/>
      <c r="J92" s="599"/>
      <c r="K92" s="600">
        <f>+ROUND(J92*I92,0)</f>
        <v>0</v>
      </c>
      <c r="L92" s="930"/>
      <c r="M92">
        <f>+IFERROR(VLOOKUP(F91,[92]Presupuesto!B:G,4,FALSE),M91)</f>
        <v>0</v>
      </c>
      <c r="N92" s="572">
        <f t="shared" si="2"/>
        <v>0</v>
      </c>
    </row>
    <row r="93" spans="2:14" ht="16.5" thickTop="1" thickBot="1">
      <c r="F93" s="941"/>
      <c r="G93" s="942"/>
      <c r="H93" s="602"/>
      <c r="I93" s="603"/>
      <c r="J93" s="604"/>
      <c r="K93" s="605">
        <f>+ROUND(J93*I93,0)</f>
        <v>0</v>
      </c>
      <c r="L93" s="930"/>
      <c r="M93">
        <f>+IFERROR(VLOOKUP(F92,[92]Presupuesto!B:G,4,FALSE),M92)</f>
        <v>0</v>
      </c>
      <c r="N93" s="572">
        <f t="shared" si="2"/>
        <v>0</v>
      </c>
    </row>
    <row r="94" spans="2:14" ht="16.5" thickTop="1" thickBot="1">
      <c r="B94" s="572">
        <f>+F86</f>
        <v>1.03</v>
      </c>
      <c r="F94" s="606"/>
      <c r="G94" s="588"/>
      <c r="H94" s="588"/>
      <c r="I94" s="588"/>
      <c r="J94" s="607"/>
      <c r="K94" s="608" t="s">
        <v>539</v>
      </c>
      <c r="L94" s="609">
        <f>+SUM(K90:K93)</f>
        <v>65786</v>
      </c>
      <c r="M94">
        <f>+IFERROR(VLOOKUP(F93,[92]Presupuesto!B:G,4,FALSE),M93)</f>
        <v>0</v>
      </c>
      <c r="N94" s="572">
        <f t="shared" si="2"/>
        <v>0</v>
      </c>
    </row>
    <row r="95" spans="2:14" ht="16.5" thickTop="1" thickBot="1">
      <c r="F95" s="587" t="s">
        <v>224</v>
      </c>
      <c r="G95" s="588"/>
      <c r="H95" s="588"/>
      <c r="I95" s="588"/>
      <c r="J95" s="607"/>
      <c r="K95" s="607"/>
      <c r="L95" s="610"/>
      <c r="M95">
        <f>+IFERROR(VLOOKUP(F94,[92]Presupuesto!B:G,4,FALSE),M94)</f>
        <v>0</v>
      </c>
      <c r="N95" s="572">
        <f t="shared" si="2"/>
        <v>0</v>
      </c>
    </row>
    <row r="96" spans="2:14" ht="16.5" thickTop="1" thickBot="1">
      <c r="F96" s="928" t="s">
        <v>63</v>
      </c>
      <c r="G96" s="929"/>
      <c r="H96" s="591" t="s">
        <v>93</v>
      </c>
      <c r="I96" s="611" t="s">
        <v>540</v>
      </c>
      <c r="J96" s="612" t="s">
        <v>541</v>
      </c>
      <c r="K96" s="613" t="s">
        <v>537</v>
      </c>
      <c r="L96" s="930"/>
      <c r="M96">
        <f>+IFERROR(VLOOKUP(F95,[92]Presupuesto!B:G,4,FALSE),M95)</f>
        <v>0</v>
      </c>
      <c r="N96" s="572">
        <f t="shared" si="2"/>
        <v>0</v>
      </c>
    </row>
    <row r="97" spans="3:14" ht="16.5" thickTop="1" thickBot="1">
      <c r="F97" s="931"/>
      <c r="G97" s="932"/>
      <c r="H97" s="614"/>
      <c r="I97" s="615"/>
      <c r="J97" s="616"/>
      <c r="K97" s="596">
        <f>+ROUND(J97*I97,0)</f>
        <v>0</v>
      </c>
      <c r="L97" s="930"/>
      <c r="M97">
        <f>+IFERROR(VLOOKUP(F96,[92]Presupuesto!B:G,4,FALSE),M96)</f>
        <v>0</v>
      </c>
      <c r="N97" s="572">
        <f t="shared" si="2"/>
        <v>0</v>
      </c>
    </row>
    <row r="98" spans="3:14" ht="16.5" thickTop="1" thickBot="1">
      <c r="F98" s="943"/>
      <c r="G98" s="934"/>
      <c r="H98" s="617"/>
      <c r="I98" s="597"/>
      <c r="J98" s="618"/>
      <c r="K98" s="600">
        <f>+ROUND(J98*I98,0)</f>
        <v>0</v>
      </c>
      <c r="L98" s="930"/>
      <c r="M98">
        <f>+IFERROR(VLOOKUP(F97,[92]Presupuesto!B:G,4,FALSE),M97)</f>
        <v>0</v>
      </c>
      <c r="N98" s="572">
        <f t="shared" si="2"/>
        <v>0</v>
      </c>
    </row>
    <row r="99" spans="3:14" ht="16.5" thickTop="1" thickBot="1">
      <c r="F99" s="943"/>
      <c r="G99" s="934"/>
      <c r="H99" s="617"/>
      <c r="I99" s="619"/>
      <c r="J99" s="618"/>
      <c r="K99" s="600">
        <f>+ROUND(J99*I99,0)</f>
        <v>0</v>
      </c>
      <c r="L99" s="930"/>
      <c r="M99">
        <f>+IFERROR(VLOOKUP(F98,[92]Presupuesto!B:G,4,FALSE),M98)</f>
        <v>0</v>
      </c>
      <c r="N99" s="572">
        <f t="shared" si="2"/>
        <v>0</v>
      </c>
    </row>
    <row r="100" spans="3:14" ht="16.5" thickTop="1" thickBot="1">
      <c r="F100" s="933"/>
      <c r="G100" s="934"/>
      <c r="H100" s="617"/>
      <c r="I100" s="619"/>
      <c r="J100" s="618"/>
      <c r="K100" s="600">
        <f>+ROUND(J100*I100,0)</f>
        <v>0</v>
      </c>
      <c r="L100" s="930"/>
      <c r="M100">
        <f>+IFERROR(VLOOKUP(F99,[92]Presupuesto!B:G,4,FALSE),M99)</f>
        <v>0</v>
      </c>
      <c r="N100" s="572">
        <f t="shared" si="2"/>
        <v>0</v>
      </c>
    </row>
    <row r="101" spans="3:14" ht="16.5" thickTop="1" thickBot="1">
      <c r="F101" s="941"/>
      <c r="G101" s="942"/>
      <c r="H101" s="602"/>
      <c r="I101" s="620"/>
      <c r="J101" s="621"/>
      <c r="K101" s="622">
        <f>+ROUND(J101*I101,0)</f>
        <v>0</v>
      </c>
      <c r="L101" s="930"/>
      <c r="M101">
        <f>+IFERROR(VLOOKUP(F100,[92]Presupuesto!B:G,4,FALSE),M100)</f>
        <v>0</v>
      </c>
      <c r="N101" s="572">
        <f t="shared" si="2"/>
        <v>0</v>
      </c>
    </row>
    <row r="102" spans="3:14" ht="16.5" thickTop="1" thickBot="1">
      <c r="C102" s="572">
        <f>+B94</f>
        <v>1.03</v>
      </c>
      <c r="F102" s="606"/>
      <c r="G102" s="588"/>
      <c r="H102" s="588"/>
      <c r="I102" s="588"/>
      <c r="J102" s="607"/>
      <c r="K102" s="608" t="s">
        <v>539</v>
      </c>
      <c r="L102" s="609">
        <f>+SUM(K97:K101)</f>
        <v>0</v>
      </c>
      <c r="M102">
        <f>+IFERROR(VLOOKUP(F101,[92]Presupuesto!B:G,4,FALSE),M101)</f>
        <v>0</v>
      </c>
      <c r="N102" s="572">
        <f t="shared" si="2"/>
        <v>0</v>
      </c>
    </row>
    <row r="103" spans="3:14" ht="16.5" thickTop="1" thickBot="1">
      <c r="F103" s="587" t="s">
        <v>47</v>
      </c>
      <c r="G103" s="588"/>
      <c r="H103" s="588"/>
      <c r="I103" s="588"/>
      <c r="J103" s="607"/>
      <c r="K103" s="607"/>
      <c r="L103" s="610"/>
      <c r="M103">
        <f>+IFERROR(VLOOKUP(F102,[92]Presupuesto!B:G,4,FALSE),M102)</f>
        <v>0</v>
      </c>
      <c r="N103" s="572">
        <f t="shared" si="2"/>
        <v>0</v>
      </c>
    </row>
    <row r="104" spans="3:14" ht="16.5" thickTop="1" thickBot="1">
      <c r="F104" s="935" t="s">
        <v>63</v>
      </c>
      <c r="G104" s="936"/>
      <c r="H104" s="591" t="s">
        <v>534</v>
      </c>
      <c r="I104" s="591" t="s">
        <v>542</v>
      </c>
      <c r="J104" s="612" t="s">
        <v>543</v>
      </c>
      <c r="K104" s="613" t="s">
        <v>537</v>
      </c>
      <c r="L104" s="930"/>
      <c r="M104">
        <f>+IFERROR(VLOOKUP(F103,[92]Presupuesto!B:G,4,FALSE),M103)</f>
        <v>0</v>
      </c>
      <c r="N104" s="572">
        <f t="shared" si="2"/>
        <v>0</v>
      </c>
    </row>
    <row r="105" spans="3:14" ht="16.5" thickTop="1" thickBot="1">
      <c r="F105" s="933"/>
      <c r="G105" s="934"/>
      <c r="H105" s="597"/>
      <c r="I105" s="623"/>
      <c r="J105" s="624"/>
      <c r="K105" s="600">
        <f>+ROUND(J105*I105,0)</f>
        <v>0</v>
      </c>
      <c r="L105" s="930"/>
      <c r="M105">
        <f>+IFERROR(VLOOKUP(F104,[92]Presupuesto!B:G,4,FALSE),M104)</f>
        <v>0</v>
      </c>
      <c r="N105" s="572">
        <f t="shared" si="2"/>
        <v>0</v>
      </c>
    </row>
    <row r="106" spans="3:14" ht="16.5" thickTop="1" thickBot="1">
      <c r="F106" s="937"/>
      <c r="G106" s="938"/>
      <c r="H106" s="625"/>
      <c r="I106" s="625"/>
      <c r="J106" s="625"/>
      <c r="K106" s="626">
        <f>+ROUND(J106*I106,0)</f>
        <v>0</v>
      </c>
      <c r="L106" s="930"/>
      <c r="M106">
        <f>+IFERROR(VLOOKUP(F105,[92]Presupuesto!B:G,4,FALSE),M105)</f>
        <v>0</v>
      </c>
      <c r="N106" s="572">
        <f t="shared" si="2"/>
        <v>0</v>
      </c>
    </row>
    <row r="107" spans="3:14" ht="16.5" thickTop="1" thickBot="1">
      <c r="F107" s="937"/>
      <c r="G107" s="938"/>
      <c r="H107" s="625"/>
      <c r="I107" s="625"/>
      <c r="J107" s="625"/>
      <c r="K107" s="626">
        <f>+ROUND(J107*I107,0)</f>
        <v>0</v>
      </c>
      <c r="L107" s="930"/>
      <c r="M107">
        <f>+IFERROR(VLOOKUP(F106,[92]Presupuesto!B:G,4,FALSE),M106)</f>
        <v>0</v>
      </c>
      <c r="N107" s="572">
        <f t="shared" si="2"/>
        <v>0</v>
      </c>
    </row>
    <row r="108" spans="3:14" ht="16.5" thickTop="1" thickBot="1">
      <c r="F108" s="939"/>
      <c r="G108" s="940"/>
      <c r="H108" s="627"/>
      <c r="I108" s="627"/>
      <c r="J108" s="627"/>
      <c r="K108" s="605">
        <f>+ROUND(J108*I108,0)</f>
        <v>0</v>
      </c>
      <c r="L108" s="930"/>
      <c r="M108">
        <f>+IFERROR(VLOOKUP(F107,[92]Presupuesto!B:G,4,FALSE),M107)</f>
        <v>0</v>
      </c>
      <c r="N108" s="572">
        <f t="shared" si="2"/>
        <v>0</v>
      </c>
    </row>
    <row r="109" spans="3:14" ht="16.5" thickTop="1" thickBot="1">
      <c r="D109" s="572">
        <f>+C102</f>
        <v>1.03</v>
      </c>
      <c r="F109" s="606"/>
      <c r="G109" s="588"/>
      <c r="H109" s="588"/>
      <c r="I109" s="588"/>
      <c r="J109" s="607"/>
      <c r="K109" s="608" t="s">
        <v>539</v>
      </c>
      <c r="L109" s="628">
        <f>+SUM(K105:K108)</f>
        <v>0</v>
      </c>
      <c r="M109">
        <f>+IFERROR(VLOOKUP(F108,[92]Presupuesto!B:G,4,FALSE),M108)</f>
        <v>0</v>
      </c>
      <c r="N109" s="572">
        <f t="shared" si="2"/>
        <v>0</v>
      </c>
    </row>
    <row r="110" spans="3:14" ht="16.5" thickTop="1" thickBot="1">
      <c r="F110" s="587" t="s">
        <v>54</v>
      </c>
      <c r="G110" s="588"/>
      <c r="H110" s="588"/>
      <c r="I110" s="588"/>
      <c r="J110" s="607"/>
      <c r="K110" s="607"/>
      <c r="L110" s="610"/>
      <c r="M110">
        <f>+IFERROR(VLOOKUP(F109,[92]Presupuesto!B:G,4,FALSE),M109)</f>
        <v>0</v>
      </c>
      <c r="N110" s="572">
        <f t="shared" si="2"/>
        <v>0</v>
      </c>
    </row>
    <row r="111" spans="3:14" ht="16.5" thickTop="1" thickBot="1">
      <c r="F111" s="629" t="s">
        <v>544</v>
      </c>
      <c r="G111" s="591" t="s">
        <v>541</v>
      </c>
      <c r="H111" s="591" t="s">
        <v>545</v>
      </c>
      <c r="I111" s="591" t="s">
        <v>546</v>
      </c>
      <c r="J111" s="630" t="s">
        <v>547</v>
      </c>
      <c r="K111" s="612" t="s">
        <v>536</v>
      </c>
      <c r="L111" s="631" t="s">
        <v>537</v>
      </c>
      <c r="M111">
        <f>+IFERROR(VLOOKUP(F110,[92]Presupuesto!B:G,4,FALSE),M110)</f>
        <v>0</v>
      </c>
      <c r="N111" s="572">
        <f t="shared" si="2"/>
        <v>0</v>
      </c>
    </row>
    <row r="112" spans="3:14" ht="15.75" thickTop="1">
      <c r="F112" s="632" t="s">
        <v>548</v>
      </c>
      <c r="G112" s="633">
        <v>1</v>
      </c>
      <c r="H112" s="634">
        <f>+VLOOKUP(F112,[92]MO!A:D,2,FALSE)</f>
        <v>95342.465753424651</v>
      </c>
      <c r="I112" s="635">
        <f>+VLOOKUP(F112,[92]MO!A:D,3,FALSE)</f>
        <v>0.7</v>
      </c>
      <c r="J112" s="636">
        <f>+ROUND(H112*(1+I112),2)</f>
        <v>162082.19</v>
      </c>
      <c r="K112" s="662">
        <v>0.02</v>
      </c>
      <c r="L112" s="638">
        <f>+ROUND(G112*K112*J112,0)</f>
        <v>3242</v>
      </c>
      <c r="M112">
        <f>+IFERROR(VLOOKUP(F111,[92]Presupuesto!B:G,4,FALSE),M111)</f>
        <v>0</v>
      </c>
      <c r="N112" s="572">
        <f t="shared" si="2"/>
        <v>0</v>
      </c>
    </row>
    <row r="113" spans="1:14">
      <c r="F113" s="639" t="s">
        <v>549</v>
      </c>
      <c r="G113" s="625">
        <v>2</v>
      </c>
      <c r="H113" s="640">
        <f>+VLOOKUP(F113,[92]MO!A:D,2,FALSE)</f>
        <v>47671.232876712325</v>
      </c>
      <c r="I113" s="641">
        <f>+VLOOKUP(F113,[92]MO!A:D,3,FALSE)</f>
        <v>0.82000000000000006</v>
      </c>
      <c r="J113" s="640">
        <f>+ROUND(H113*(1+I113),2)</f>
        <v>86761.64</v>
      </c>
      <c r="K113" s="663">
        <f>+K112</f>
        <v>0.02</v>
      </c>
      <c r="L113" s="643">
        <f>+ROUND(G113*K113*J113,0)</f>
        <v>3470</v>
      </c>
      <c r="M113">
        <f>+IFERROR(VLOOKUP(F112,[92]Presupuesto!B:G,4,FALSE),M112)</f>
        <v>0</v>
      </c>
      <c r="N113" s="572">
        <f t="shared" si="2"/>
        <v>0</v>
      </c>
    </row>
    <row r="114" spans="1:14">
      <c r="F114" s="639"/>
      <c r="G114" s="625"/>
      <c r="H114" s="660"/>
      <c r="I114" s="641"/>
      <c r="J114" s="646">
        <f>+ROUND(H114*(1+I114),2)</f>
        <v>0</v>
      </c>
      <c r="K114" s="625"/>
      <c r="L114" s="647">
        <f>+ROUND(G114*K114*J114,0)</f>
        <v>0</v>
      </c>
      <c r="M114">
        <f>+IFERROR(VLOOKUP(F113,[92]Presupuesto!B:G,4,FALSE),M113)</f>
        <v>0</v>
      </c>
      <c r="N114" s="572">
        <f t="shared" si="2"/>
        <v>0</v>
      </c>
    </row>
    <row r="115" spans="1:14">
      <c r="F115" s="639"/>
      <c r="G115" s="644"/>
      <c r="H115" s="645"/>
      <c r="I115" s="625"/>
      <c r="J115" s="646">
        <f>+ROUND(H115*(1+I115),2)</f>
        <v>0</v>
      </c>
      <c r="K115" s="625"/>
      <c r="L115" s="647">
        <f>+ROUND(G115*K115*J115,0)</f>
        <v>0</v>
      </c>
      <c r="M115">
        <f>+IFERROR(VLOOKUP(F114,[92]Presupuesto!B:G,4,FALSE),M114)</f>
        <v>0</v>
      </c>
      <c r="N115" s="572">
        <f t="shared" si="2"/>
        <v>0</v>
      </c>
    </row>
    <row r="116" spans="1:14" ht="15.75" thickBot="1">
      <c r="F116" s="648"/>
      <c r="G116" s="649"/>
      <c r="H116" s="649"/>
      <c r="I116" s="649"/>
      <c r="J116" s="650">
        <f>+ROUND(H116*(1+I116),2)</f>
        <v>0</v>
      </c>
      <c r="K116" s="649"/>
      <c r="L116" s="651">
        <f>+ROUND(G116*K116*J116,2)</f>
        <v>0</v>
      </c>
      <c r="M116">
        <f>+IFERROR(VLOOKUP(F115,[92]Presupuesto!B:G,4,FALSE),M115)</f>
        <v>0</v>
      </c>
      <c r="N116" s="572">
        <f t="shared" si="2"/>
        <v>0</v>
      </c>
    </row>
    <row r="117" spans="1:14" ht="16.5" thickTop="1" thickBot="1">
      <c r="E117" s="572">
        <f>+D109</f>
        <v>1.03</v>
      </c>
      <c r="F117" s="606"/>
      <c r="G117" s="588"/>
      <c r="H117" s="588"/>
      <c r="I117" s="588"/>
      <c r="J117" s="588"/>
      <c r="K117" s="608" t="s">
        <v>539</v>
      </c>
      <c r="L117" s="628">
        <f>+SUM(L112:L116)</f>
        <v>6712</v>
      </c>
      <c r="M117">
        <f>+IFERROR(VLOOKUP(F116,[92]Presupuesto!B:G,4,FALSE),M116)</f>
        <v>0</v>
      </c>
      <c r="N117" s="572">
        <f t="shared" si="2"/>
        <v>0</v>
      </c>
    </row>
    <row r="118" spans="1:14" ht="16.5" thickTop="1" thickBot="1">
      <c r="F118" s="606"/>
      <c r="G118" s="588"/>
      <c r="H118" s="588"/>
      <c r="I118" s="588"/>
      <c r="J118" s="588"/>
      <c r="K118" s="652"/>
      <c r="L118" s="610"/>
      <c r="M118">
        <f>+IFERROR(VLOOKUP(F117,[92]Presupuesto!B:G,4,FALSE),M117)</f>
        <v>0</v>
      </c>
      <c r="N118" s="572">
        <f t="shared" si="2"/>
        <v>0</v>
      </c>
    </row>
    <row r="119" spans="1:14" ht="16.5" thickTop="1" thickBot="1">
      <c r="A119" s="653">
        <f>+F86</f>
        <v>1.03</v>
      </c>
      <c r="F119" s="606" t="s">
        <v>551</v>
      </c>
      <c r="G119" s="588"/>
      <c r="H119" s="944" t="s">
        <v>552</v>
      </c>
      <c r="I119" s="944"/>
      <c r="J119" s="944"/>
      <c r="K119" s="944"/>
      <c r="L119" s="654">
        <f>+L94+L102+L109+L117</f>
        <v>72498</v>
      </c>
      <c r="M119">
        <f>+IFERROR(VLOOKUP(F118,[92]Presupuesto!B:G,4,FALSE),M118)</f>
        <v>0</v>
      </c>
      <c r="N119" s="572">
        <f t="shared" si="2"/>
        <v>0</v>
      </c>
    </row>
    <row r="120" spans="1:14" ht="15.75" thickTop="1">
      <c r="F120" s="655" t="str">
        <f>+[92]Presupuesto!$B$69</f>
        <v>STEFANY BOHORQUEZ PEREZ</v>
      </c>
      <c r="G120" s="656"/>
      <c r="I120" s="588"/>
      <c r="J120" s="588"/>
      <c r="K120" s="588"/>
      <c r="L120" s="610"/>
      <c r="M120">
        <f>+IFERROR(VLOOKUP(F119,[92]Presupuesto!B:G,4,FALSE),M119)</f>
        <v>0</v>
      </c>
      <c r="N120" s="572">
        <f t="shared" si="2"/>
        <v>0</v>
      </c>
    </row>
    <row r="121" spans="1:14">
      <c r="F121" s="655" t="str">
        <f>+[92]Presupuesto!$B$70</f>
        <v>SECRETARIA DE PLANEACION MUNICIPAL</v>
      </c>
      <c r="G121" s="656"/>
      <c r="I121" s="588"/>
      <c r="J121" s="588"/>
      <c r="K121" s="588"/>
      <c r="L121" s="610"/>
      <c r="M121">
        <f>+IFERROR(VLOOKUP(F120,[92]Presupuesto!B:G,4,FALSE),M120)</f>
        <v>0</v>
      </c>
      <c r="N121" s="572">
        <f t="shared" si="2"/>
        <v>0</v>
      </c>
    </row>
    <row r="122" spans="1:14" ht="15.75" thickBot="1">
      <c r="F122" s="655" t="str">
        <f>+[92]Presupuesto!$B$71</f>
        <v>MUNICIPIO DE CAUCASIA</v>
      </c>
      <c r="G122" s="657"/>
      <c r="H122" s="658"/>
      <c r="I122" s="657"/>
      <c r="J122" s="657"/>
      <c r="K122" s="657"/>
      <c r="L122" s="659"/>
      <c r="M122">
        <f>+IFERROR(VLOOKUP(F121,[92]Presupuesto!B:G,4,FALSE),M121)</f>
        <v>0</v>
      </c>
      <c r="N122" s="572">
        <f t="shared" si="2"/>
        <v>0</v>
      </c>
    </row>
    <row r="123" spans="1:14" ht="16.5" customHeight="1" thickBot="1">
      <c r="F123" s="923" t="s">
        <v>528</v>
      </c>
      <c r="G123" s="925" t="str">
        <f>+VLOOKUP(F125,[92]Presupuesto!B:G,2,FALSE)</f>
        <v>Demolicion de jardinera existente</v>
      </c>
      <c r="H123" s="925"/>
      <c r="I123" s="925"/>
      <c r="J123" s="925"/>
      <c r="K123" s="580" t="s">
        <v>529</v>
      </c>
      <c r="L123" s="581" t="s">
        <v>530</v>
      </c>
    </row>
    <row r="124" spans="1:14" ht="16.5" customHeight="1" thickTop="1" thickBot="1">
      <c r="F124" s="924"/>
      <c r="G124" s="926"/>
      <c r="H124" s="926"/>
      <c r="I124" s="926"/>
      <c r="J124" s="926"/>
      <c r="K124" s="582" t="s">
        <v>531</v>
      </c>
      <c r="L124" s="583" t="s">
        <v>532</v>
      </c>
    </row>
    <row r="125" spans="1:14" ht="16.5" customHeight="1" thickTop="1" thickBot="1">
      <c r="F125" s="927">
        <f>+[92]Presupuesto!$B$12</f>
        <v>1.04</v>
      </c>
      <c r="G125" s="926"/>
      <c r="H125" s="926"/>
      <c r="I125" s="926"/>
      <c r="J125" s="926"/>
      <c r="K125" s="582" t="s">
        <v>533</v>
      </c>
      <c r="L125" s="584">
        <f>+L86</f>
        <v>44987</v>
      </c>
      <c r="N125" s="585"/>
    </row>
    <row r="126" spans="1:14" ht="16.5" customHeight="1" thickTop="1" thickBot="1">
      <c r="F126" s="924"/>
      <c r="G126" s="926"/>
      <c r="H126" s="926"/>
      <c r="I126" s="926"/>
      <c r="J126" s="926"/>
      <c r="K126" s="582" t="s">
        <v>217</v>
      </c>
      <c r="L126" s="586" t="str">
        <f>+VLOOKUP(F125,[92]Presupuesto!B:G,3,FALSE)</f>
        <v>m²</v>
      </c>
      <c r="M126">
        <f>+VLOOKUP(F125,[92]Presupuesto!B:G,4,FALSE)</f>
        <v>95</v>
      </c>
      <c r="N126" s="572">
        <f>+IFERROR(M126*J126,0)</f>
        <v>0</v>
      </c>
    </row>
    <row r="127" spans="1:14" ht="16.5" thickTop="1" thickBot="1">
      <c r="F127" s="587" t="s">
        <v>37</v>
      </c>
      <c r="G127" s="588"/>
      <c r="H127" s="588"/>
      <c r="I127" s="588"/>
      <c r="J127" s="588"/>
      <c r="K127" s="589"/>
      <c r="L127" s="590"/>
      <c r="M127">
        <f>+IFERROR(VLOOKUP(F126,[92]Presupuesto!B:G,4,FALSE),M126)</f>
        <v>0</v>
      </c>
      <c r="N127" s="572">
        <f t="shared" ref="N127:N161" si="3">+IFERROR(M127*J127,0)</f>
        <v>0</v>
      </c>
    </row>
    <row r="128" spans="1:14" ht="16.5" thickTop="1" thickBot="1">
      <c r="F128" s="928" t="s">
        <v>63</v>
      </c>
      <c r="G128" s="929"/>
      <c r="H128" s="591" t="s">
        <v>534</v>
      </c>
      <c r="I128" s="591" t="s">
        <v>535</v>
      </c>
      <c r="J128" s="591" t="s">
        <v>536</v>
      </c>
      <c r="K128" s="592" t="s">
        <v>537</v>
      </c>
      <c r="L128" s="930"/>
      <c r="M128">
        <f>+IFERROR(VLOOKUP(F127,[92]Presupuesto!B:G,4,FALSE),M127)</f>
        <v>0</v>
      </c>
      <c r="N128" s="572">
        <f t="shared" si="3"/>
        <v>0</v>
      </c>
    </row>
    <row r="129" spans="2:14" ht="16.5" thickTop="1" thickBot="1">
      <c r="F129" s="931" t="s">
        <v>222</v>
      </c>
      <c r="G129" s="932"/>
      <c r="H129" s="593" t="s">
        <v>538</v>
      </c>
      <c r="I129" s="594">
        <f>L156</f>
        <v>33560</v>
      </c>
      <c r="J129" s="595">
        <v>0.05</v>
      </c>
      <c r="K129" s="596">
        <f>+ROUND(J129*I129,0)</f>
        <v>1678</v>
      </c>
      <c r="L129" s="930"/>
      <c r="M129">
        <f>+IFERROR(VLOOKUP(F128,[92]Presupuesto!B:G,4,FALSE),M128)</f>
        <v>0</v>
      </c>
      <c r="N129" s="572">
        <f t="shared" si="3"/>
        <v>0</v>
      </c>
    </row>
    <row r="130" spans="2:14" ht="16.5" thickTop="1" thickBot="1">
      <c r="F130" s="933"/>
      <c r="G130" s="934"/>
      <c r="H130" s="597"/>
      <c r="I130" s="598"/>
      <c r="J130" s="599"/>
      <c r="K130" s="596">
        <f>+ROUND(J130*I130,0)</f>
        <v>0</v>
      </c>
      <c r="L130" s="930"/>
      <c r="M130">
        <f>+IFERROR(VLOOKUP(F129,[92]Presupuesto!B:G,4,FALSE),M129)</f>
        <v>0</v>
      </c>
      <c r="N130" s="572">
        <f t="shared" si="3"/>
        <v>0</v>
      </c>
    </row>
    <row r="131" spans="2:14" ht="16.5" thickTop="1" thickBot="1">
      <c r="F131" s="933"/>
      <c r="G131" s="934"/>
      <c r="H131" s="597"/>
      <c r="I131" s="601"/>
      <c r="J131" s="599"/>
      <c r="K131" s="600">
        <f>+ROUND(J131*I131,0)</f>
        <v>0</v>
      </c>
      <c r="L131" s="930"/>
      <c r="M131">
        <f>+IFERROR(VLOOKUP(F130,[92]Presupuesto!B:G,4,FALSE),M130)</f>
        <v>0</v>
      </c>
      <c r="N131" s="572">
        <f t="shared" si="3"/>
        <v>0</v>
      </c>
    </row>
    <row r="132" spans="2:14" ht="16.5" thickTop="1" thickBot="1">
      <c r="F132" s="941"/>
      <c r="G132" s="942"/>
      <c r="H132" s="602"/>
      <c r="I132" s="603"/>
      <c r="J132" s="604"/>
      <c r="K132" s="605">
        <f>+ROUND(J132*I132,0)</f>
        <v>0</v>
      </c>
      <c r="L132" s="930"/>
      <c r="M132">
        <f>+IFERROR(VLOOKUP(F131,[92]Presupuesto!B:G,4,FALSE),M131)</f>
        <v>0</v>
      </c>
      <c r="N132" s="572">
        <f t="shared" si="3"/>
        <v>0</v>
      </c>
    </row>
    <row r="133" spans="2:14" ht="16.5" thickTop="1" thickBot="1">
      <c r="B133" s="572">
        <f>+F125</f>
        <v>1.04</v>
      </c>
      <c r="F133" s="606"/>
      <c r="G133" s="588"/>
      <c r="H133" s="588"/>
      <c r="I133" s="588"/>
      <c r="J133" s="607"/>
      <c r="K133" s="608" t="s">
        <v>539</v>
      </c>
      <c r="L133" s="609">
        <f>+SUM(K129:K132)</f>
        <v>1678</v>
      </c>
      <c r="M133">
        <f>+IFERROR(VLOOKUP(F132,[92]Presupuesto!B:G,4,FALSE),M132)</f>
        <v>0</v>
      </c>
      <c r="N133" s="572">
        <f t="shared" si="3"/>
        <v>0</v>
      </c>
    </row>
    <row r="134" spans="2:14" ht="16.5" thickTop="1" thickBot="1">
      <c r="F134" s="587" t="s">
        <v>224</v>
      </c>
      <c r="G134" s="588"/>
      <c r="H134" s="588"/>
      <c r="I134" s="588"/>
      <c r="J134" s="607"/>
      <c r="K134" s="607"/>
      <c r="L134" s="610"/>
      <c r="M134">
        <f>+IFERROR(VLOOKUP(F133,[92]Presupuesto!B:G,4,FALSE),M133)</f>
        <v>0</v>
      </c>
      <c r="N134" s="572">
        <f t="shared" si="3"/>
        <v>0</v>
      </c>
    </row>
    <row r="135" spans="2:14" ht="16.5" thickTop="1" thickBot="1">
      <c r="F135" s="928" t="s">
        <v>63</v>
      </c>
      <c r="G135" s="929"/>
      <c r="H135" s="591" t="s">
        <v>93</v>
      </c>
      <c r="I135" s="611" t="s">
        <v>540</v>
      </c>
      <c r="J135" s="612" t="s">
        <v>541</v>
      </c>
      <c r="K135" s="613" t="s">
        <v>537</v>
      </c>
      <c r="L135" s="930"/>
      <c r="M135">
        <f>+IFERROR(VLOOKUP(F134,[92]Presupuesto!B:G,4,FALSE),M134)</f>
        <v>0</v>
      </c>
      <c r="N135" s="572">
        <f t="shared" si="3"/>
        <v>0</v>
      </c>
    </row>
    <row r="136" spans="2:14" ht="16.5" thickTop="1" thickBot="1">
      <c r="F136" s="931"/>
      <c r="G136" s="932"/>
      <c r="H136" s="614"/>
      <c r="I136" s="615"/>
      <c r="J136" s="616"/>
      <c r="K136" s="596">
        <f>+ROUND(J136*I136,0)</f>
        <v>0</v>
      </c>
      <c r="L136" s="930"/>
      <c r="M136">
        <f>+IFERROR(VLOOKUP(F135,[92]Presupuesto!B:G,4,FALSE),M135)</f>
        <v>0</v>
      </c>
      <c r="N136" s="572">
        <f t="shared" si="3"/>
        <v>0</v>
      </c>
    </row>
    <row r="137" spans="2:14" ht="16.5" thickTop="1" thickBot="1">
      <c r="F137" s="943"/>
      <c r="G137" s="934"/>
      <c r="H137" s="617"/>
      <c r="I137" s="597"/>
      <c r="J137" s="618"/>
      <c r="K137" s="600">
        <f>+ROUND(J137*I137,0)</f>
        <v>0</v>
      </c>
      <c r="L137" s="930"/>
      <c r="M137">
        <f>+IFERROR(VLOOKUP(F136,[92]Presupuesto!B:G,4,FALSE),M136)</f>
        <v>0</v>
      </c>
      <c r="N137" s="572">
        <f t="shared" si="3"/>
        <v>0</v>
      </c>
    </row>
    <row r="138" spans="2:14" ht="16.5" thickTop="1" thickBot="1">
      <c r="F138" s="943"/>
      <c r="G138" s="934"/>
      <c r="H138" s="617"/>
      <c r="I138" s="619"/>
      <c r="J138" s="618"/>
      <c r="K138" s="600">
        <f>+ROUND(J138*I138,0)</f>
        <v>0</v>
      </c>
      <c r="L138" s="930"/>
      <c r="M138">
        <f>+IFERROR(VLOOKUP(F137,[92]Presupuesto!B:G,4,FALSE),M137)</f>
        <v>0</v>
      </c>
      <c r="N138" s="572">
        <f t="shared" si="3"/>
        <v>0</v>
      </c>
    </row>
    <row r="139" spans="2:14" ht="16.5" thickTop="1" thickBot="1">
      <c r="F139" s="933"/>
      <c r="G139" s="934"/>
      <c r="H139" s="617"/>
      <c r="I139" s="619"/>
      <c r="J139" s="618"/>
      <c r="K139" s="600">
        <f>+ROUND(J139*I139,0)</f>
        <v>0</v>
      </c>
      <c r="L139" s="930"/>
      <c r="M139">
        <f>+IFERROR(VLOOKUP(F138,[92]Presupuesto!B:G,4,FALSE),M138)</f>
        <v>0</v>
      </c>
      <c r="N139" s="572">
        <f t="shared" si="3"/>
        <v>0</v>
      </c>
    </row>
    <row r="140" spans="2:14" ht="16.5" thickTop="1" thickBot="1">
      <c r="F140" s="941"/>
      <c r="G140" s="942"/>
      <c r="H140" s="602"/>
      <c r="I140" s="620"/>
      <c r="J140" s="621"/>
      <c r="K140" s="622">
        <f>+ROUND(J140*I140,0)</f>
        <v>0</v>
      </c>
      <c r="L140" s="930"/>
      <c r="M140">
        <f>+IFERROR(VLOOKUP(F139,[92]Presupuesto!B:G,4,FALSE),M139)</f>
        <v>0</v>
      </c>
      <c r="N140" s="572">
        <f t="shared" si="3"/>
        <v>0</v>
      </c>
    </row>
    <row r="141" spans="2:14" ht="16.5" thickTop="1" thickBot="1">
      <c r="C141" s="572">
        <f>+B133</f>
        <v>1.04</v>
      </c>
      <c r="F141" s="606"/>
      <c r="G141" s="588"/>
      <c r="H141" s="588"/>
      <c r="I141" s="588"/>
      <c r="J141" s="607"/>
      <c r="K141" s="608" t="s">
        <v>539</v>
      </c>
      <c r="L141" s="609">
        <f>+SUM(K136:K140)</f>
        <v>0</v>
      </c>
      <c r="M141">
        <f>+IFERROR(VLOOKUP(F140,[92]Presupuesto!B:G,4,FALSE),M140)</f>
        <v>0</v>
      </c>
      <c r="N141" s="572">
        <f t="shared" si="3"/>
        <v>0</v>
      </c>
    </row>
    <row r="142" spans="2:14" ht="16.5" thickTop="1" thickBot="1">
      <c r="F142" s="587" t="s">
        <v>47</v>
      </c>
      <c r="G142" s="588"/>
      <c r="H142" s="588"/>
      <c r="I142" s="588"/>
      <c r="J142" s="607"/>
      <c r="K142" s="607"/>
      <c r="L142" s="610"/>
      <c r="M142">
        <f>+IFERROR(VLOOKUP(F141,[92]Presupuesto!B:G,4,FALSE),M141)</f>
        <v>0</v>
      </c>
      <c r="N142" s="572">
        <f t="shared" si="3"/>
        <v>0</v>
      </c>
    </row>
    <row r="143" spans="2:14" ht="16.5" thickTop="1" thickBot="1">
      <c r="F143" s="935" t="s">
        <v>63</v>
      </c>
      <c r="G143" s="936"/>
      <c r="H143" s="591" t="s">
        <v>534</v>
      </c>
      <c r="I143" s="591" t="s">
        <v>542</v>
      </c>
      <c r="J143" s="612" t="s">
        <v>543</v>
      </c>
      <c r="K143" s="613" t="s">
        <v>537</v>
      </c>
      <c r="L143" s="930"/>
      <c r="M143">
        <f>+IFERROR(VLOOKUP(F142,[92]Presupuesto!B:G,4,FALSE),M142)</f>
        <v>0</v>
      </c>
      <c r="N143" s="572">
        <f t="shared" si="3"/>
        <v>0</v>
      </c>
    </row>
    <row r="144" spans="2:14" ht="16.5" thickTop="1" thickBot="1">
      <c r="F144" s="933"/>
      <c r="G144" s="934"/>
      <c r="H144" s="597"/>
      <c r="I144" s="623"/>
      <c r="J144" s="624"/>
      <c r="K144" s="600">
        <f>+ROUND(J144*I144,0)</f>
        <v>0</v>
      </c>
      <c r="L144" s="930"/>
      <c r="M144">
        <f>+IFERROR(VLOOKUP(F143,[92]Presupuesto!B:G,4,FALSE),M143)</f>
        <v>0</v>
      </c>
      <c r="N144" s="572">
        <f t="shared" si="3"/>
        <v>0</v>
      </c>
    </row>
    <row r="145" spans="1:14" ht="16.5" thickTop="1" thickBot="1">
      <c r="F145" s="937"/>
      <c r="G145" s="938"/>
      <c r="H145" s="625"/>
      <c r="I145" s="625"/>
      <c r="J145" s="625"/>
      <c r="K145" s="626">
        <f>+ROUND(J145*I145,0)</f>
        <v>0</v>
      </c>
      <c r="L145" s="930"/>
      <c r="M145">
        <f>+IFERROR(VLOOKUP(F144,[92]Presupuesto!B:G,4,FALSE),M144)</f>
        <v>0</v>
      </c>
      <c r="N145" s="572">
        <f t="shared" si="3"/>
        <v>0</v>
      </c>
    </row>
    <row r="146" spans="1:14" ht="16.5" thickTop="1" thickBot="1">
      <c r="F146" s="937"/>
      <c r="G146" s="938"/>
      <c r="H146" s="625"/>
      <c r="I146" s="625"/>
      <c r="J146" s="625"/>
      <c r="K146" s="626">
        <f>+ROUND(J146*I146,0)</f>
        <v>0</v>
      </c>
      <c r="L146" s="930"/>
      <c r="M146">
        <f>+IFERROR(VLOOKUP(F145,[92]Presupuesto!B:G,4,FALSE),M145)</f>
        <v>0</v>
      </c>
      <c r="N146" s="572">
        <f t="shared" si="3"/>
        <v>0</v>
      </c>
    </row>
    <row r="147" spans="1:14" ht="16.5" thickTop="1" thickBot="1">
      <c r="F147" s="939"/>
      <c r="G147" s="940"/>
      <c r="H147" s="627"/>
      <c r="I147" s="627"/>
      <c r="J147" s="627"/>
      <c r="K147" s="605">
        <f>+ROUND(J147*I147,0)</f>
        <v>0</v>
      </c>
      <c r="L147" s="930"/>
      <c r="M147">
        <f>+IFERROR(VLOOKUP(F146,[92]Presupuesto!B:G,4,FALSE),M146)</f>
        <v>0</v>
      </c>
      <c r="N147" s="572">
        <f t="shared" si="3"/>
        <v>0</v>
      </c>
    </row>
    <row r="148" spans="1:14" ht="16.5" thickTop="1" thickBot="1">
      <c r="D148" s="572">
        <f>+C141</f>
        <v>1.04</v>
      </c>
      <c r="F148" s="606"/>
      <c r="G148" s="588"/>
      <c r="H148" s="588"/>
      <c r="I148" s="588"/>
      <c r="J148" s="607"/>
      <c r="K148" s="608" t="s">
        <v>539</v>
      </c>
      <c r="L148" s="628">
        <f>+SUM(K144:K147)</f>
        <v>0</v>
      </c>
      <c r="M148">
        <f>+IFERROR(VLOOKUP(F147,[92]Presupuesto!B:G,4,FALSE),M147)</f>
        <v>0</v>
      </c>
      <c r="N148" s="572">
        <f t="shared" si="3"/>
        <v>0</v>
      </c>
    </row>
    <row r="149" spans="1:14" ht="16.5" thickTop="1" thickBot="1">
      <c r="F149" s="587" t="s">
        <v>54</v>
      </c>
      <c r="G149" s="588"/>
      <c r="H149" s="588"/>
      <c r="I149" s="588"/>
      <c r="J149" s="607"/>
      <c r="K149" s="607"/>
      <c r="L149" s="610"/>
      <c r="M149">
        <f>+IFERROR(VLOOKUP(F148,[92]Presupuesto!B:G,4,FALSE),M148)</f>
        <v>0</v>
      </c>
      <c r="N149" s="572">
        <f t="shared" si="3"/>
        <v>0</v>
      </c>
    </row>
    <row r="150" spans="1:14" ht="16.5" thickTop="1" thickBot="1">
      <c r="F150" s="629" t="s">
        <v>544</v>
      </c>
      <c r="G150" s="591" t="s">
        <v>541</v>
      </c>
      <c r="H150" s="591" t="s">
        <v>545</v>
      </c>
      <c r="I150" s="591" t="s">
        <v>546</v>
      </c>
      <c r="J150" s="630" t="s">
        <v>547</v>
      </c>
      <c r="K150" s="612" t="s">
        <v>536</v>
      </c>
      <c r="L150" s="631" t="s">
        <v>537</v>
      </c>
      <c r="M150">
        <f>+IFERROR(VLOOKUP(F149,[92]Presupuesto!B:G,4,FALSE),M149)</f>
        <v>0</v>
      </c>
      <c r="N150" s="572">
        <f t="shared" si="3"/>
        <v>0</v>
      </c>
    </row>
    <row r="151" spans="1:14" ht="15.75" thickTop="1">
      <c r="F151" s="632" t="s">
        <v>548</v>
      </c>
      <c r="G151" s="633">
        <v>1</v>
      </c>
      <c r="H151" s="634">
        <f>+VLOOKUP(F151,[92]MO!A:D,2,FALSE)</f>
        <v>95342.465753424651</v>
      </c>
      <c r="I151" s="635">
        <f>+VLOOKUP(F151,[92]MO!A:D,3,FALSE)</f>
        <v>0.7</v>
      </c>
      <c r="J151" s="636">
        <f>+ROUND(H151*(1+I151),2)</f>
        <v>162082.19</v>
      </c>
      <c r="K151" s="664">
        <v>0.1</v>
      </c>
      <c r="L151" s="638">
        <f>+ROUND(G151*K151*J151,0)</f>
        <v>16208</v>
      </c>
      <c r="M151">
        <f>+IFERROR(VLOOKUP(F150,[92]Presupuesto!B:G,4,FALSE),M150)</f>
        <v>0</v>
      </c>
      <c r="N151" s="572">
        <f t="shared" si="3"/>
        <v>0</v>
      </c>
    </row>
    <row r="152" spans="1:14">
      <c r="F152" s="639" t="s">
        <v>549</v>
      </c>
      <c r="G152" s="625">
        <v>2</v>
      </c>
      <c r="H152" s="640">
        <f>+VLOOKUP(F152,[92]MO!A:D,2,FALSE)</f>
        <v>47671.232876712325</v>
      </c>
      <c r="I152" s="641">
        <f>+VLOOKUP(F152,[92]MO!A:D,3,FALSE)</f>
        <v>0.82000000000000006</v>
      </c>
      <c r="J152" s="640">
        <f>+ROUND(H152*(1+I152),2)</f>
        <v>86761.64</v>
      </c>
      <c r="K152" s="665">
        <f>+K151</f>
        <v>0.1</v>
      </c>
      <c r="L152" s="643">
        <f>+ROUND(G152*K152*J152,0)</f>
        <v>17352</v>
      </c>
      <c r="M152">
        <f>+IFERROR(VLOOKUP(F151,[92]Presupuesto!B:G,4,FALSE),M151)</f>
        <v>0</v>
      </c>
      <c r="N152" s="572">
        <f t="shared" si="3"/>
        <v>0</v>
      </c>
    </row>
    <row r="153" spans="1:14">
      <c r="F153" s="639"/>
      <c r="G153" s="625"/>
      <c r="H153" s="660"/>
      <c r="I153" s="641"/>
      <c r="J153" s="646">
        <f>+ROUND(H153*(1+I153),2)</f>
        <v>0</v>
      </c>
      <c r="K153" s="625"/>
      <c r="L153" s="647">
        <f>+ROUND(G153*K153*J153,0)</f>
        <v>0</v>
      </c>
      <c r="M153">
        <f>+IFERROR(VLOOKUP(F152,[92]Presupuesto!B:G,4,FALSE),M152)</f>
        <v>0</v>
      </c>
      <c r="N153" s="572">
        <f t="shared" si="3"/>
        <v>0</v>
      </c>
    </row>
    <row r="154" spans="1:14">
      <c r="F154" s="639"/>
      <c r="G154" s="644"/>
      <c r="H154" s="645"/>
      <c r="I154" s="625"/>
      <c r="J154" s="646">
        <f>+ROUND(H154*(1+I154),2)</f>
        <v>0</v>
      </c>
      <c r="K154" s="625"/>
      <c r="L154" s="647">
        <f>+ROUND(G154*K154*J154,0)</f>
        <v>0</v>
      </c>
      <c r="M154">
        <f>+IFERROR(VLOOKUP(F153,[92]Presupuesto!B:G,4,FALSE),M153)</f>
        <v>0</v>
      </c>
      <c r="N154" s="572">
        <f t="shared" si="3"/>
        <v>0</v>
      </c>
    </row>
    <row r="155" spans="1:14" ht="15.75" thickBot="1">
      <c r="F155" s="648"/>
      <c r="G155" s="649"/>
      <c r="H155" s="649"/>
      <c r="I155" s="649"/>
      <c r="J155" s="650">
        <f>+ROUND(H155*(1+I155),2)</f>
        <v>0</v>
      </c>
      <c r="K155" s="649"/>
      <c r="L155" s="651">
        <f>+ROUND(G155*K155*J155,2)</f>
        <v>0</v>
      </c>
      <c r="M155">
        <f>+IFERROR(VLOOKUP(F154,[92]Presupuesto!B:G,4,FALSE),M154)</f>
        <v>0</v>
      </c>
      <c r="N155" s="572">
        <f t="shared" si="3"/>
        <v>0</v>
      </c>
    </row>
    <row r="156" spans="1:14" ht="16.5" thickTop="1" thickBot="1">
      <c r="E156" s="572">
        <f>+D148</f>
        <v>1.04</v>
      </c>
      <c r="F156" s="606"/>
      <c r="G156" s="588"/>
      <c r="H156" s="588"/>
      <c r="I156" s="588"/>
      <c r="J156" s="588"/>
      <c r="K156" s="608" t="s">
        <v>539</v>
      </c>
      <c r="L156" s="628">
        <f>+SUM(L151:L155)</f>
        <v>33560</v>
      </c>
      <c r="M156">
        <f>+IFERROR(VLOOKUP(F155,[92]Presupuesto!B:G,4,FALSE),M155)</f>
        <v>0</v>
      </c>
      <c r="N156" s="572">
        <f t="shared" si="3"/>
        <v>0</v>
      </c>
    </row>
    <row r="157" spans="1:14" ht="16.5" thickTop="1" thickBot="1">
      <c r="F157" s="606"/>
      <c r="G157" s="588"/>
      <c r="H157" s="588"/>
      <c r="I157" s="588"/>
      <c r="J157" s="588"/>
      <c r="K157" s="652"/>
      <c r="L157" s="610"/>
      <c r="M157">
        <f>+IFERROR(VLOOKUP(F156,[92]Presupuesto!B:G,4,FALSE),M156)</f>
        <v>0</v>
      </c>
      <c r="N157" s="572">
        <f t="shared" si="3"/>
        <v>0</v>
      </c>
    </row>
    <row r="158" spans="1:14" ht="16.5" thickTop="1" thickBot="1">
      <c r="A158" s="653">
        <f>+F125</f>
        <v>1.04</v>
      </c>
      <c r="F158" s="606" t="s">
        <v>551</v>
      </c>
      <c r="G158" s="588"/>
      <c r="H158" s="944" t="s">
        <v>552</v>
      </c>
      <c r="I158" s="944"/>
      <c r="J158" s="944"/>
      <c r="K158" s="944"/>
      <c r="L158" s="654">
        <f>+L133+L141+L148+L156</f>
        <v>35238</v>
      </c>
      <c r="M158">
        <f>+IFERROR(VLOOKUP(F157,[92]Presupuesto!B:G,4,FALSE),M157)</f>
        <v>0</v>
      </c>
      <c r="N158" s="572">
        <f t="shared" si="3"/>
        <v>0</v>
      </c>
    </row>
    <row r="159" spans="1:14" ht="15.75" thickTop="1">
      <c r="F159" s="655" t="str">
        <f>+[92]Presupuesto!$B$69</f>
        <v>STEFANY BOHORQUEZ PEREZ</v>
      </c>
      <c r="G159" s="656"/>
      <c r="I159" s="588"/>
      <c r="J159" s="588"/>
      <c r="K159" s="588"/>
      <c r="L159" s="610"/>
      <c r="M159">
        <f>+IFERROR(VLOOKUP(F158,[92]Presupuesto!B:G,4,FALSE),M158)</f>
        <v>0</v>
      </c>
      <c r="N159" s="572">
        <f t="shared" si="3"/>
        <v>0</v>
      </c>
    </row>
    <row r="160" spans="1:14">
      <c r="F160" s="655" t="str">
        <f>+[92]Presupuesto!$B$70</f>
        <v>SECRETARIA DE PLANEACION MUNICIPAL</v>
      </c>
      <c r="G160" s="656"/>
      <c r="I160" s="588"/>
      <c r="J160" s="588"/>
      <c r="K160" s="588"/>
      <c r="L160" s="610"/>
      <c r="M160">
        <f>+IFERROR(VLOOKUP(F159,[92]Presupuesto!B:G,4,FALSE),M159)</f>
        <v>0</v>
      </c>
      <c r="N160" s="572">
        <f t="shared" si="3"/>
        <v>0</v>
      </c>
    </row>
    <row r="161" spans="2:14" ht="15.75" thickBot="1">
      <c r="F161" s="655" t="str">
        <f>+[92]Presupuesto!$B$71</f>
        <v>MUNICIPIO DE CAUCASIA</v>
      </c>
      <c r="G161" s="657"/>
      <c r="H161" s="658"/>
      <c r="I161" s="657"/>
      <c r="J161" s="657"/>
      <c r="K161" s="657"/>
      <c r="L161" s="659"/>
      <c r="M161">
        <f>+IFERROR(VLOOKUP(F160,[92]Presupuesto!B:G,4,FALSE),M160)</f>
        <v>0</v>
      </c>
      <c r="N161" s="572">
        <f t="shared" si="3"/>
        <v>0</v>
      </c>
    </row>
    <row r="162" spans="2:14" ht="15.75" customHeight="1" thickBot="1">
      <c r="F162" s="923" t="s">
        <v>528</v>
      </c>
      <c r="G162" s="925" t="str">
        <f>+VLOOKUP(F164,[92]Presupuesto!B:G,2,FALSE)</f>
        <v>Excavaciones Manual en Material Común</v>
      </c>
      <c r="H162" s="925"/>
      <c r="I162" s="925"/>
      <c r="J162" s="925"/>
      <c r="K162" s="580" t="s">
        <v>529</v>
      </c>
      <c r="L162" s="581" t="s">
        <v>530</v>
      </c>
      <c r="M162">
        <f>+IFERROR(VLOOKUP(F122,[92]Presupuesto!B:G,4,FALSE),M122)</f>
        <v>0</v>
      </c>
      <c r="N162" s="572">
        <f t="shared" si="2"/>
        <v>0</v>
      </c>
    </row>
    <row r="163" spans="2:14" ht="16.5" customHeight="1" thickTop="1" thickBot="1">
      <c r="F163" s="924"/>
      <c r="G163" s="926"/>
      <c r="H163" s="926"/>
      <c r="I163" s="926"/>
      <c r="J163" s="926"/>
      <c r="K163" s="582" t="s">
        <v>531</v>
      </c>
      <c r="L163" s="583" t="s">
        <v>532</v>
      </c>
      <c r="M163">
        <f>+IFERROR(VLOOKUP(F162,[92]Presupuesto!B:G,4,FALSE),M162)</f>
        <v>0</v>
      </c>
      <c r="N163" s="572">
        <f t="shared" si="2"/>
        <v>0</v>
      </c>
    </row>
    <row r="164" spans="2:14" ht="16.5" customHeight="1" thickTop="1" thickBot="1">
      <c r="F164" s="927">
        <f>+[92]Presupuesto!$B$14</f>
        <v>2.0099999999999998</v>
      </c>
      <c r="G164" s="926"/>
      <c r="H164" s="926"/>
      <c r="I164" s="926"/>
      <c r="J164" s="926"/>
      <c r="K164" s="582" t="s">
        <v>533</v>
      </c>
      <c r="L164" s="584">
        <f>+L125</f>
        <v>44987</v>
      </c>
      <c r="M164">
        <f>+IFERROR(VLOOKUP(F163,[92]Presupuesto!B:G,4,FALSE),M163)</f>
        <v>0</v>
      </c>
      <c r="N164" s="572">
        <f t="shared" si="2"/>
        <v>0</v>
      </c>
    </row>
    <row r="165" spans="2:14" ht="16.5" customHeight="1" thickTop="1" thickBot="1">
      <c r="F165" s="924"/>
      <c r="G165" s="926"/>
      <c r="H165" s="926"/>
      <c r="I165" s="926"/>
      <c r="J165" s="926"/>
      <c r="K165" s="582" t="s">
        <v>217</v>
      </c>
      <c r="L165" s="586" t="str">
        <f>+VLOOKUP(F164,[92]Presupuesto!B:G,3,FALSE)</f>
        <v>m³</v>
      </c>
      <c r="M165">
        <f>+IFERROR(VLOOKUP(F164,[92]Presupuesto!B:G,4,FALSE),M164)</f>
        <v>67</v>
      </c>
      <c r="N165" s="572">
        <f t="shared" si="2"/>
        <v>0</v>
      </c>
    </row>
    <row r="166" spans="2:14" ht="16.5" thickTop="1" thickBot="1">
      <c r="F166" s="587" t="s">
        <v>37</v>
      </c>
      <c r="G166" s="588"/>
      <c r="H166" s="588"/>
      <c r="I166" s="588"/>
      <c r="J166" s="588"/>
      <c r="K166" s="589"/>
      <c r="L166" s="590"/>
      <c r="M166">
        <f>+IFERROR(VLOOKUP(F165,[92]Presupuesto!B:G,4,FALSE),M165)</f>
        <v>0</v>
      </c>
      <c r="N166" s="572">
        <f t="shared" si="2"/>
        <v>0</v>
      </c>
    </row>
    <row r="167" spans="2:14" ht="16.5" thickTop="1" thickBot="1">
      <c r="F167" s="928" t="s">
        <v>63</v>
      </c>
      <c r="G167" s="929"/>
      <c r="H167" s="591" t="s">
        <v>534</v>
      </c>
      <c r="I167" s="591" t="s">
        <v>535</v>
      </c>
      <c r="J167" s="591" t="s">
        <v>536</v>
      </c>
      <c r="K167" s="592" t="s">
        <v>537</v>
      </c>
      <c r="L167" s="930"/>
      <c r="M167">
        <f>+IFERROR(VLOOKUP(F166,[92]Presupuesto!B:G,4,FALSE),M166)</f>
        <v>0</v>
      </c>
      <c r="N167" s="572">
        <f t="shared" si="2"/>
        <v>0</v>
      </c>
    </row>
    <row r="168" spans="2:14" ht="16.5" thickTop="1" thickBot="1">
      <c r="F168" s="931" t="s">
        <v>222</v>
      </c>
      <c r="G168" s="932"/>
      <c r="H168" s="593" t="s">
        <v>538</v>
      </c>
      <c r="I168" s="594">
        <f>L195</f>
        <v>62211</v>
      </c>
      <c r="J168" s="595">
        <v>0.05</v>
      </c>
      <c r="K168" s="596">
        <f>+ROUND(J168*I168,0)</f>
        <v>3111</v>
      </c>
      <c r="L168" s="930"/>
      <c r="M168">
        <f>+IFERROR(VLOOKUP(F167,[92]Presupuesto!B:G,4,FALSE),M167)</f>
        <v>0</v>
      </c>
      <c r="N168" s="572">
        <f t="shared" si="2"/>
        <v>0</v>
      </c>
    </row>
    <row r="169" spans="2:14" ht="16.5" thickTop="1" thickBot="1">
      <c r="F169" s="933"/>
      <c r="G169" s="934"/>
      <c r="H169" s="597"/>
      <c r="I169" s="598"/>
      <c r="J169" s="599"/>
      <c r="K169" s="600">
        <f>+ROUND(J169*I169,0)</f>
        <v>0</v>
      </c>
      <c r="L169" s="930"/>
      <c r="M169">
        <f>+IFERROR(VLOOKUP(F168,[92]Presupuesto!B:G,4,FALSE),M168)</f>
        <v>0</v>
      </c>
      <c r="N169" s="572">
        <f t="shared" si="2"/>
        <v>0</v>
      </c>
    </row>
    <row r="170" spans="2:14" ht="16.5" thickTop="1" thickBot="1">
      <c r="F170" s="933"/>
      <c r="G170" s="934"/>
      <c r="H170" s="597"/>
      <c r="I170" s="601"/>
      <c r="J170" s="599"/>
      <c r="K170" s="600">
        <f>+ROUND(J170*I170,0)</f>
        <v>0</v>
      </c>
      <c r="L170" s="930"/>
      <c r="M170">
        <f>+IFERROR(VLOOKUP(F169,[92]Presupuesto!B:G,4,FALSE),M169)</f>
        <v>0</v>
      </c>
      <c r="N170" s="572">
        <f t="shared" si="2"/>
        <v>0</v>
      </c>
    </row>
    <row r="171" spans="2:14" ht="16.5" thickTop="1" thickBot="1">
      <c r="F171" s="941"/>
      <c r="G171" s="942"/>
      <c r="H171" s="602"/>
      <c r="I171" s="603"/>
      <c r="J171" s="604"/>
      <c r="K171" s="605">
        <f>+ROUND(J171*I171,0)</f>
        <v>0</v>
      </c>
      <c r="L171" s="930"/>
      <c r="M171">
        <f>+IFERROR(VLOOKUP(F170,[92]Presupuesto!B:G,4,FALSE),M170)</f>
        <v>0</v>
      </c>
      <c r="N171" s="572">
        <f t="shared" si="2"/>
        <v>0</v>
      </c>
    </row>
    <row r="172" spans="2:14" ht="16.5" thickTop="1" thickBot="1">
      <c r="B172" s="572">
        <f>+F164</f>
        <v>2.0099999999999998</v>
      </c>
      <c r="F172" s="606"/>
      <c r="G172" s="588"/>
      <c r="H172" s="588"/>
      <c r="I172" s="588"/>
      <c r="J172" s="607"/>
      <c r="K172" s="608" t="s">
        <v>539</v>
      </c>
      <c r="L172" s="609">
        <f>+SUM(K168:K171)</f>
        <v>3111</v>
      </c>
      <c r="M172">
        <f>+IFERROR(VLOOKUP(F171,[92]Presupuesto!B:G,4,FALSE),M171)</f>
        <v>0</v>
      </c>
      <c r="N172" s="572">
        <f t="shared" si="2"/>
        <v>0</v>
      </c>
    </row>
    <row r="173" spans="2:14" ht="16.5" thickTop="1" thickBot="1">
      <c r="F173" s="587" t="s">
        <v>224</v>
      </c>
      <c r="G173" s="588"/>
      <c r="H173" s="588"/>
      <c r="I173" s="588"/>
      <c r="J173" s="607"/>
      <c r="K173" s="607"/>
      <c r="L173" s="610"/>
      <c r="M173">
        <f>+IFERROR(VLOOKUP(F172,[92]Presupuesto!B:G,4,FALSE),M172)</f>
        <v>0</v>
      </c>
      <c r="N173" s="572">
        <f t="shared" si="2"/>
        <v>0</v>
      </c>
    </row>
    <row r="174" spans="2:14" ht="16.5" thickTop="1" thickBot="1">
      <c r="F174" s="928" t="s">
        <v>63</v>
      </c>
      <c r="G174" s="929"/>
      <c r="H174" s="591" t="s">
        <v>93</v>
      </c>
      <c r="I174" s="611" t="s">
        <v>540</v>
      </c>
      <c r="J174" s="612" t="s">
        <v>541</v>
      </c>
      <c r="K174" s="613" t="s">
        <v>537</v>
      </c>
      <c r="L174" s="930"/>
      <c r="M174">
        <f>+IFERROR(VLOOKUP(F173,[92]Presupuesto!B:G,4,FALSE),M173)</f>
        <v>0</v>
      </c>
      <c r="N174" s="572">
        <f t="shared" si="2"/>
        <v>0</v>
      </c>
    </row>
    <row r="175" spans="2:14" ht="16.5" thickTop="1" thickBot="1">
      <c r="F175" s="931"/>
      <c r="G175" s="932"/>
      <c r="H175" s="614"/>
      <c r="I175" s="615"/>
      <c r="J175" s="616"/>
      <c r="K175" s="596">
        <f>+ROUND(J175*I175,0)</f>
        <v>0</v>
      </c>
      <c r="L175" s="930"/>
      <c r="M175">
        <f>+IFERROR(VLOOKUP(F174,[92]Presupuesto!B:G,4,FALSE),M174)</f>
        <v>0</v>
      </c>
      <c r="N175" s="572">
        <f t="shared" si="2"/>
        <v>0</v>
      </c>
    </row>
    <row r="176" spans="2:14" ht="16.5" thickTop="1" thickBot="1">
      <c r="F176" s="943"/>
      <c r="G176" s="934"/>
      <c r="H176" s="617"/>
      <c r="I176" s="597"/>
      <c r="J176" s="618"/>
      <c r="K176" s="600">
        <f>+ROUND(J176*I176,0)</f>
        <v>0</v>
      </c>
      <c r="L176" s="930"/>
      <c r="M176">
        <f>+IFERROR(VLOOKUP(F175,[92]Presupuesto!B:G,4,FALSE),M175)</f>
        <v>0</v>
      </c>
      <c r="N176" s="572">
        <f t="shared" si="2"/>
        <v>0</v>
      </c>
    </row>
    <row r="177" spans="3:14" ht="16.5" thickTop="1" thickBot="1">
      <c r="F177" s="943"/>
      <c r="G177" s="934"/>
      <c r="H177" s="617"/>
      <c r="I177" s="619"/>
      <c r="J177" s="618"/>
      <c r="K177" s="600">
        <f>+ROUND(J177*I177,0)</f>
        <v>0</v>
      </c>
      <c r="L177" s="930"/>
      <c r="M177">
        <f>+IFERROR(VLOOKUP(F176,[92]Presupuesto!B:G,4,FALSE),M176)</f>
        <v>0</v>
      </c>
      <c r="N177" s="572">
        <f t="shared" si="2"/>
        <v>0</v>
      </c>
    </row>
    <row r="178" spans="3:14" ht="16.5" thickTop="1" thickBot="1">
      <c r="F178" s="933"/>
      <c r="G178" s="934"/>
      <c r="H178" s="617"/>
      <c r="I178" s="619"/>
      <c r="J178" s="618"/>
      <c r="K178" s="600">
        <f>+ROUND(J178*I178,0)</f>
        <v>0</v>
      </c>
      <c r="L178" s="930"/>
      <c r="M178">
        <f>+IFERROR(VLOOKUP(F177,[92]Presupuesto!B:G,4,FALSE),M177)</f>
        <v>0</v>
      </c>
      <c r="N178" s="572">
        <f t="shared" si="2"/>
        <v>0</v>
      </c>
    </row>
    <row r="179" spans="3:14" ht="16.5" thickTop="1" thickBot="1">
      <c r="F179" s="941"/>
      <c r="G179" s="942"/>
      <c r="H179" s="602"/>
      <c r="I179" s="620"/>
      <c r="J179" s="621"/>
      <c r="K179" s="622">
        <f>+ROUND(J179*I179,0)</f>
        <v>0</v>
      </c>
      <c r="L179" s="930"/>
      <c r="M179">
        <f>+IFERROR(VLOOKUP(F178,[92]Presupuesto!B:G,4,FALSE),M178)</f>
        <v>0</v>
      </c>
      <c r="N179" s="572">
        <f t="shared" si="2"/>
        <v>0</v>
      </c>
    </row>
    <row r="180" spans="3:14" ht="16.5" thickTop="1" thickBot="1">
      <c r="C180" s="572">
        <f>+B172</f>
        <v>2.0099999999999998</v>
      </c>
      <c r="F180" s="606"/>
      <c r="G180" s="588"/>
      <c r="H180" s="588"/>
      <c r="I180" s="588"/>
      <c r="J180" s="607"/>
      <c r="K180" s="608" t="s">
        <v>539</v>
      </c>
      <c r="L180" s="609">
        <f>+SUM(K175:K179)</f>
        <v>0</v>
      </c>
      <c r="M180">
        <f>+IFERROR(VLOOKUP(F179,[92]Presupuesto!B:G,4,FALSE),M179)</f>
        <v>0</v>
      </c>
      <c r="N180" s="572">
        <f t="shared" si="2"/>
        <v>0</v>
      </c>
    </row>
    <row r="181" spans="3:14" ht="16.5" thickTop="1" thickBot="1">
      <c r="F181" s="587" t="s">
        <v>47</v>
      </c>
      <c r="G181" s="588"/>
      <c r="H181" s="588"/>
      <c r="I181" s="588"/>
      <c r="J181" s="607"/>
      <c r="K181" s="607"/>
      <c r="L181" s="610"/>
      <c r="M181">
        <f>+IFERROR(VLOOKUP(F180,[92]Presupuesto!B:G,4,FALSE),M180)</f>
        <v>0</v>
      </c>
      <c r="N181" s="572">
        <f t="shared" si="2"/>
        <v>0</v>
      </c>
    </row>
    <row r="182" spans="3:14" ht="16.5" thickTop="1" thickBot="1">
      <c r="F182" s="935" t="s">
        <v>63</v>
      </c>
      <c r="G182" s="936"/>
      <c r="H182" s="591" t="s">
        <v>534</v>
      </c>
      <c r="I182" s="591" t="s">
        <v>542</v>
      </c>
      <c r="J182" s="612" t="s">
        <v>543</v>
      </c>
      <c r="K182" s="613" t="s">
        <v>537</v>
      </c>
      <c r="L182" s="930"/>
      <c r="M182">
        <f>+IFERROR(VLOOKUP(F181,[92]Presupuesto!B:G,4,FALSE),M181)</f>
        <v>0</v>
      </c>
      <c r="N182" s="572">
        <f t="shared" si="2"/>
        <v>0</v>
      </c>
    </row>
    <row r="183" spans="3:14" ht="16.5" thickTop="1" thickBot="1">
      <c r="F183" s="933"/>
      <c r="G183" s="934"/>
      <c r="H183" s="597"/>
      <c r="I183" s="623"/>
      <c r="J183" s="624"/>
      <c r="K183" s="600">
        <f>+ROUND(J183*I183,0)</f>
        <v>0</v>
      </c>
      <c r="L183" s="930"/>
      <c r="M183">
        <f>+IFERROR(VLOOKUP(F182,[92]Presupuesto!B:G,4,FALSE),M182)</f>
        <v>0</v>
      </c>
      <c r="N183" s="572">
        <f t="shared" si="2"/>
        <v>0</v>
      </c>
    </row>
    <row r="184" spans="3:14" ht="16.5" thickTop="1" thickBot="1">
      <c r="F184" s="937"/>
      <c r="G184" s="938"/>
      <c r="H184" s="625"/>
      <c r="I184" s="625"/>
      <c r="J184" s="625"/>
      <c r="K184" s="626">
        <f>+ROUND(J184*I184,0)</f>
        <v>0</v>
      </c>
      <c r="L184" s="930"/>
      <c r="M184">
        <f>+IFERROR(VLOOKUP(F183,[92]Presupuesto!B:G,4,FALSE),M183)</f>
        <v>0</v>
      </c>
      <c r="N184" s="572">
        <f t="shared" si="2"/>
        <v>0</v>
      </c>
    </row>
    <row r="185" spans="3:14" ht="16.5" thickTop="1" thickBot="1">
      <c r="F185" s="937"/>
      <c r="G185" s="938"/>
      <c r="H185" s="625"/>
      <c r="I185" s="625"/>
      <c r="J185" s="625"/>
      <c r="K185" s="626">
        <f>+ROUND(J185*I185,0)</f>
        <v>0</v>
      </c>
      <c r="L185" s="930"/>
      <c r="M185">
        <f>+IFERROR(VLOOKUP(F184,[92]Presupuesto!B:G,4,FALSE),M184)</f>
        <v>0</v>
      </c>
      <c r="N185" s="572">
        <f t="shared" si="2"/>
        <v>0</v>
      </c>
    </row>
    <row r="186" spans="3:14" ht="16.5" thickTop="1" thickBot="1">
      <c r="F186" s="939"/>
      <c r="G186" s="940"/>
      <c r="H186" s="627"/>
      <c r="I186" s="627"/>
      <c r="J186" s="627"/>
      <c r="K186" s="605">
        <f>+ROUND(J186*I186,0)</f>
        <v>0</v>
      </c>
      <c r="L186" s="930"/>
      <c r="M186">
        <f>+IFERROR(VLOOKUP(F185,[92]Presupuesto!B:G,4,FALSE),M185)</f>
        <v>0</v>
      </c>
      <c r="N186" s="572">
        <f t="shared" si="2"/>
        <v>0</v>
      </c>
    </row>
    <row r="187" spans="3:14" ht="16.5" thickTop="1" thickBot="1">
      <c r="D187" s="572">
        <f>+C180</f>
        <v>2.0099999999999998</v>
      </c>
      <c r="F187" s="606"/>
      <c r="G187" s="588"/>
      <c r="H187" s="588"/>
      <c r="I187" s="588"/>
      <c r="J187" s="607"/>
      <c r="K187" s="608" t="s">
        <v>539</v>
      </c>
      <c r="L187" s="628">
        <f>+SUM(K183:K186)</f>
        <v>0</v>
      </c>
      <c r="M187">
        <f>+IFERROR(VLOOKUP(F186,[92]Presupuesto!B:G,4,FALSE),M186)</f>
        <v>0</v>
      </c>
      <c r="N187" s="572">
        <f t="shared" si="2"/>
        <v>0</v>
      </c>
    </row>
    <row r="188" spans="3:14" ht="16.5" thickTop="1" thickBot="1">
      <c r="F188" s="587" t="s">
        <v>54</v>
      </c>
      <c r="G188" s="588"/>
      <c r="H188" s="588"/>
      <c r="I188" s="588"/>
      <c r="J188" s="607"/>
      <c r="K188" s="607"/>
      <c r="L188" s="610"/>
      <c r="M188">
        <f>+IFERROR(VLOOKUP(F187,[92]Presupuesto!B:G,4,FALSE),M187)</f>
        <v>0</v>
      </c>
      <c r="N188" s="572">
        <f t="shared" si="2"/>
        <v>0</v>
      </c>
    </row>
    <row r="189" spans="3:14" ht="16.5" thickTop="1" thickBot="1">
      <c r="F189" s="629" t="s">
        <v>544</v>
      </c>
      <c r="G189" s="591" t="s">
        <v>541</v>
      </c>
      <c r="H189" s="591" t="s">
        <v>545</v>
      </c>
      <c r="I189" s="591" t="s">
        <v>546</v>
      </c>
      <c r="J189" s="630" t="s">
        <v>547</v>
      </c>
      <c r="K189" s="612" t="s">
        <v>536</v>
      </c>
      <c r="L189" s="631" t="s">
        <v>537</v>
      </c>
      <c r="M189">
        <f>+IFERROR(VLOOKUP(F188,[92]Presupuesto!B:G,4,FALSE),M188)</f>
        <v>0</v>
      </c>
      <c r="N189" s="572">
        <f t="shared" si="2"/>
        <v>0</v>
      </c>
    </row>
    <row r="190" spans="3:14" ht="15.75" thickTop="1">
      <c r="F190" s="632" t="str">
        <f>+[92]MO!$A$8</f>
        <v>Ayudante O Civil</v>
      </c>
      <c r="G190" s="633">
        <v>1</v>
      </c>
      <c r="H190" s="634">
        <f>+VLOOKUP(F190,[92]MO!A:D,2,FALSE)</f>
        <v>47671.232876712325</v>
      </c>
      <c r="I190" s="635">
        <f>+VLOOKUP(F190,[92]MO!A:D,3,FALSE)</f>
        <v>0.82000000000000006</v>
      </c>
      <c r="J190" s="636">
        <f>+ROUND(H190*(1+I190),2)</f>
        <v>86761.64</v>
      </c>
      <c r="K190" s="664">
        <v>0.25</v>
      </c>
      <c r="L190" s="638">
        <f>+ROUND(G190*K190*J190,0)</f>
        <v>21690</v>
      </c>
      <c r="M190">
        <f>+IFERROR(VLOOKUP(F189,[92]Presupuesto!B:G,4,FALSE),M189)</f>
        <v>0</v>
      </c>
      <c r="N190" s="572">
        <f t="shared" si="2"/>
        <v>0</v>
      </c>
    </row>
    <row r="191" spans="3:14">
      <c r="F191" s="639" t="str">
        <f>+[92]MO!$A$7</f>
        <v>Oficial O Civil</v>
      </c>
      <c r="G191" s="625">
        <v>1</v>
      </c>
      <c r="H191" s="640">
        <f>+VLOOKUP(F191,[92]MO!A:D,2,FALSE)</f>
        <v>95342.465753424651</v>
      </c>
      <c r="I191" s="641">
        <f>+VLOOKUP(F191,[92]MO!A:D,3,FALSE)</f>
        <v>0.7</v>
      </c>
      <c r="J191" s="640">
        <f>+ROUND(H191*(1+I191),2)</f>
        <v>162082.19</v>
      </c>
      <c r="K191" s="665">
        <f>+K190</f>
        <v>0.25</v>
      </c>
      <c r="L191" s="643">
        <f>+ROUND(G191*K191*J191,0)</f>
        <v>40521</v>
      </c>
      <c r="M191">
        <f>+IFERROR(VLOOKUP(F190,[92]Presupuesto!B:G,4,FALSE),M190)</f>
        <v>0</v>
      </c>
      <c r="N191" s="572">
        <f t="shared" ref="N191:N292" si="4">+IFERROR(M191*J191,0)</f>
        <v>0</v>
      </c>
    </row>
    <row r="192" spans="3:14">
      <c r="F192" s="639"/>
      <c r="G192" s="625"/>
      <c r="H192" s="660"/>
      <c r="I192" s="641"/>
      <c r="J192" s="646">
        <f>+ROUND(H192*(1+I192),2)</f>
        <v>0</v>
      </c>
      <c r="K192" s="625"/>
      <c r="L192" s="647">
        <f>+ROUND(K192*J192,0)</f>
        <v>0</v>
      </c>
      <c r="M192">
        <f>+IFERROR(VLOOKUP(F191,[92]Presupuesto!B:G,4,FALSE),M191)</f>
        <v>0</v>
      </c>
      <c r="N192" s="572">
        <f t="shared" si="4"/>
        <v>0</v>
      </c>
    </row>
    <row r="193" spans="1:14">
      <c r="F193" s="639"/>
      <c r="G193" s="644"/>
      <c r="H193" s="645"/>
      <c r="I193" s="625"/>
      <c r="J193" s="646">
        <f>+ROUND(H193*(1+I193),2)</f>
        <v>0</v>
      </c>
      <c r="K193" s="625"/>
      <c r="L193" s="647">
        <f>+ROUND(K193*J193,0)</f>
        <v>0</v>
      </c>
      <c r="M193">
        <f>+IFERROR(VLOOKUP(F192,[92]Presupuesto!B:G,4,FALSE),M192)</f>
        <v>0</v>
      </c>
      <c r="N193" s="572">
        <f t="shared" si="4"/>
        <v>0</v>
      </c>
    </row>
    <row r="194" spans="1:14" ht="15.75" thickBot="1">
      <c r="F194" s="648"/>
      <c r="G194" s="649"/>
      <c r="H194" s="649"/>
      <c r="I194" s="649"/>
      <c r="J194" s="650">
        <f>+ROUND(H194*(1+I194),2)</f>
        <v>0</v>
      </c>
      <c r="K194" s="649"/>
      <c r="L194" s="651">
        <f>+ROUND(K194*J194,0)</f>
        <v>0</v>
      </c>
      <c r="M194">
        <f>+IFERROR(VLOOKUP(F193,[92]Presupuesto!B:G,4,FALSE),M193)</f>
        <v>0</v>
      </c>
      <c r="N194" s="572">
        <f t="shared" si="4"/>
        <v>0</v>
      </c>
    </row>
    <row r="195" spans="1:14" ht="16.5" thickTop="1" thickBot="1">
      <c r="E195" s="572">
        <f>+D187</f>
        <v>2.0099999999999998</v>
      </c>
      <c r="F195" s="606"/>
      <c r="G195" s="588"/>
      <c r="H195" s="588"/>
      <c r="I195" s="588"/>
      <c r="J195" s="588"/>
      <c r="K195" s="608" t="s">
        <v>539</v>
      </c>
      <c r="L195" s="628">
        <f>+SUM(L190:L194)</f>
        <v>62211</v>
      </c>
      <c r="M195">
        <f>+IFERROR(VLOOKUP(F194,[92]Presupuesto!B:G,4,FALSE),M194)</f>
        <v>0</v>
      </c>
      <c r="N195" s="572">
        <f t="shared" si="4"/>
        <v>0</v>
      </c>
    </row>
    <row r="196" spans="1:14" ht="16.5" thickTop="1" thickBot="1">
      <c r="F196" s="606" t="s">
        <v>551</v>
      </c>
      <c r="G196" s="588"/>
      <c r="H196" s="588"/>
      <c r="I196" s="588"/>
      <c r="J196" s="588"/>
      <c r="K196" s="652"/>
      <c r="L196" s="610"/>
      <c r="M196">
        <f>+IFERROR(VLOOKUP(F195,[92]Presupuesto!B:G,4,FALSE),M195)</f>
        <v>0</v>
      </c>
      <c r="N196" s="572">
        <f t="shared" si="4"/>
        <v>0</v>
      </c>
    </row>
    <row r="197" spans="1:14" ht="16.5" thickTop="1" thickBot="1">
      <c r="A197" s="653">
        <f>+F164</f>
        <v>2.0099999999999998</v>
      </c>
      <c r="F197" s="655" t="str">
        <f>+[92]Presupuesto!$B$69</f>
        <v>STEFANY BOHORQUEZ PEREZ</v>
      </c>
      <c r="G197" s="588"/>
      <c r="H197" s="944" t="s">
        <v>552</v>
      </c>
      <c r="I197" s="944"/>
      <c r="J197" s="944"/>
      <c r="K197" s="944"/>
      <c r="L197" s="654">
        <f>+L172+L180+L187+L195</f>
        <v>65322</v>
      </c>
      <c r="M197">
        <f>+IFERROR(VLOOKUP(F196,[92]Presupuesto!B:G,4,FALSE),M196)</f>
        <v>0</v>
      </c>
      <c r="N197" s="572">
        <f t="shared" si="4"/>
        <v>0</v>
      </c>
    </row>
    <row r="198" spans="1:14" ht="15.75" thickTop="1">
      <c r="F198" s="655" t="str">
        <f>+[92]Presupuesto!$B$70</f>
        <v>SECRETARIA DE PLANEACION MUNICIPAL</v>
      </c>
      <c r="G198" s="656"/>
      <c r="I198" s="588"/>
      <c r="J198" s="588"/>
      <c r="K198" s="588"/>
      <c r="L198" s="610"/>
      <c r="M198">
        <f>+IFERROR(VLOOKUP(F197,[92]Presupuesto!B:G,4,FALSE),M197)</f>
        <v>0</v>
      </c>
      <c r="N198" s="572">
        <f t="shared" si="4"/>
        <v>0</v>
      </c>
    </row>
    <row r="199" spans="1:14" ht="15.75" thickBot="1">
      <c r="F199" s="655" t="str">
        <f>+[92]Presupuesto!$B$71</f>
        <v>MUNICIPIO DE CAUCASIA</v>
      </c>
      <c r="G199" s="657"/>
      <c r="H199" s="658"/>
      <c r="I199" s="657"/>
      <c r="J199" s="657"/>
      <c r="K199" s="657"/>
      <c r="L199" s="659"/>
      <c r="M199">
        <f>+IFERROR(VLOOKUP(F198,[92]Presupuesto!B:G,4,FALSE),M198)</f>
        <v>0</v>
      </c>
      <c r="N199" s="572">
        <f t="shared" si="4"/>
        <v>0</v>
      </c>
    </row>
    <row r="200" spans="1:14" ht="15.75" customHeight="1" thickBot="1">
      <c r="F200" s="923" t="s">
        <v>528</v>
      </c>
      <c r="G200" s="945" t="str">
        <f>+VLOOKUP(F202,[92]Presupuesto!B:G,2,FALSE)</f>
        <v>Excavación Mecanica en Material Común</v>
      </c>
      <c r="H200" s="946"/>
      <c r="I200" s="946"/>
      <c r="J200" s="947"/>
      <c r="K200" s="580" t="s">
        <v>529</v>
      </c>
      <c r="L200" s="581" t="s">
        <v>530</v>
      </c>
      <c r="M200">
        <f>+IFERROR(VLOOKUP(F199,[92]Presupuesto!B:G,4,FALSE),M199)</f>
        <v>0</v>
      </c>
      <c r="N200" s="572">
        <f t="shared" si="4"/>
        <v>0</v>
      </c>
    </row>
    <row r="201" spans="1:14" ht="16.5" customHeight="1" thickTop="1" thickBot="1">
      <c r="F201" s="924"/>
      <c r="G201" s="948"/>
      <c r="H201" s="949"/>
      <c r="I201" s="949"/>
      <c r="J201" s="950"/>
      <c r="K201" s="582" t="s">
        <v>531</v>
      </c>
      <c r="L201" s="583" t="s">
        <v>532</v>
      </c>
      <c r="M201">
        <f>+IFERROR(VLOOKUP(F200,[92]Presupuesto!B:G,4,FALSE),M200)</f>
        <v>0</v>
      </c>
      <c r="N201" s="572">
        <f t="shared" si="4"/>
        <v>0</v>
      </c>
    </row>
    <row r="202" spans="1:14" ht="16.5" customHeight="1" thickTop="1" thickBot="1">
      <c r="F202" s="927">
        <f>+[92]Presupuesto!$B$15</f>
        <v>2.0199999999999996</v>
      </c>
      <c r="G202" s="948"/>
      <c r="H202" s="949"/>
      <c r="I202" s="949"/>
      <c r="J202" s="950"/>
      <c r="K202" s="582" t="s">
        <v>533</v>
      </c>
      <c r="L202" s="584">
        <f>+L164</f>
        <v>44987</v>
      </c>
      <c r="M202">
        <f>+IFERROR(VLOOKUP(F201,[92]Presupuesto!B:G,4,FALSE),M201)</f>
        <v>0</v>
      </c>
      <c r="N202" s="572">
        <f t="shared" si="4"/>
        <v>0</v>
      </c>
    </row>
    <row r="203" spans="1:14" ht="16.5" customHeight="1" thickTop="1" thickBot="1">
      <c r="F203" s="924"/>
      <c r="G203" s="951"/>
      <c r="H203" s="952"/>
      <c r="I203" s="952"/>
      <c r="J203" s="953"/>
      <c r="K203" s="582" t="s">
        <v>217</v>
      </c>
      <c r="L203" s="586" t="str">
        <f>+VLOOKUP(F202,[92]Presupuesto!B:G,3,FALSE)</f>
        <v>m³</v>
      </c>
      <c r="M203">
        <f>+IFERROR(VLOOKUP(F202,[92]Presupuesto!B:G,4,FALSE),M202)</f>
        <v>163</v>
      </c>
      <c r="N203" s="572">
        <f t="shared" si="4"/>
        <v>0</v>
      </c>
    </row>
    <row r="204" spans="1:14" ht="16.5" thickTop="1" thickBot="1">
      <c r="F204" s="587" t="s">
        <v>37</v>
      </c>
      <c r="G204" s="588"/>
      <c r="H204" s="588"/>
      <c r="I204" s="588"/>
      <c r="J204" s="588"/>
      <c r="K204" s="589"/>
      <c r="L204" s="590"/>
      <c r="M204">
        <f>+IFERROR(VLOOKUP(F203,[92]Presupuesto!B:G,4,FALSE),M203)</f>
        <v>0</v>
      </c>
      <c r="N204" s="572">
        <f t="shared" si="4"/>
        <v>0</v>
      </c>
    </row>
    <row r="205" spans="1:14" ht="16.5" thickTop="1" thickBot="1">
      <c r="F205" s="928" t="s">
        <v>63</v>
      </c>
      <c r="G205" s="929"/>
      <c r="H205" s="591" t="s">
        <v>534</v>
      </c>
      <c r="I205" s="591" t="s">
        <v>535</v>
      </c>
      <c r="J205" s="591" t="s">
        <v>536</v>
      </c>
      <c r="K205" s="592" t="s">
        <v>537</v>
      </c>
      <c r="L205" s="930"/>
      <c r="M205">
        <f>+IFERROR(VLOOKUP(F204,[92]Presupuesto!B:G,4,FALSE),M204)</f>
        <v>0</v>
      </c>
      <c r="N205" s="572">
        <f t="shared" si="4"/>
        <v>0</v>
      </c>
    </row>
    <row r="206" spans="1:14" ht="16.5" thickTop="1" thickBot="1">
      <c r="F206" s="931" t="s">
        <v>222</v>
      </c>
      <c r="G206" s="932"/>
      <c r="H206" s="593" t="s">
        <v>538</v>
      </c>
      <c r="I206" s="594">
        <f>L233</f>
        <v>5206</v>
      </c>
      <c r="J206" s="595">
        <v>0.05</v>
      </c>
      <c r="K206" s="596">
        <f>+ROUND(J206*I206,0)</f>
        <v>260</v>
      </c>
      <c r="L206" s="930"/>
      <c r="M206">
        <f>+IFERROR(VLOOKUP(F205,[92]Presupuesto!B:G,4,FALSE),M205)</f>
        <v>0</v>
      </c>
      <c r="N206" s="572">
        <f t="shared" si="4"/>
        <v>0</v>
      </c>
    </row>
    <row r="207" spans="1:14" ht="16.5" thickTop="1" thickBot="1">
      <c r="F207" s="933" t="str">
        <f>+[92]EQUIPOS!B7</f>
        <v>Retroexcavadora tipo pajarita</v>
      </c>
      <c r="G207" s="934"/>
      <c r="H207" s="597" t="str">
        <f>+VLOOKUP(F207,[92]EQUIPOS!B:D,2,FALSE)</f>
        <v>Hr</v>
      </c>
      <c r="I207" s="598">
        <f>+VLOOKUP(F207,[92]EQUIPOS!B:D,3,FALSE)</f>
        <v>180000</v>
      </c>
      <c r="J207" s="599">
        <v>3.5000000000000003E-2</v>
      </c>
      <c r="K207" s="600">
        <f>+ROUND(J207*I207,0)</f>
        <v>6300</v>
      </c>
      <c r="L207" s="930"/>
      <c r="M207">
        <f>+IFERROR(VLOOKUP(F206,[92]Presupuesto!B:G,4,FALSE),M206)</f>
        <v>0</v>
      </c>
      <c r="N207" s="572">
        <f t="shared" si="4"/>
        <v>0</v>
      </c>
    </row>
    <row r="208" spans="1:14" ht="16.5" thickTop="1" thickBot="1">
      <c r="F208" s="933"/>
      <c r="G208" s="934"/>
      <c r="H208" s="597"/>
      <c r="I208" s="601"/>
      <c r="J208" s="599"/>
      <c r="K208" s="600">
        <f>+ROUND(J208*I208,0)</f>
        <v>0</v>
      </c>
      <c r="L208" s="930"/>
      <c r="M208">
        <f>+IFERROR(VLOOKUP(F207,[92]Presupuesto!B:G,4,FALSE),M207)</f>
        <v>0</v>
      </c>
      <c r="N208" s="572">
        <f t="shared" si="4"/>
        <v>0</v>
      </c>
    </row>
    <row r="209" spans="2:14" ht="16.5" thickTop="1" thickBot="1">
      <c r="F209" s="941"/>
      <c r="G209" s="942"/>
      <c r="H209" s="602"/>
      <c r="I209" s="603"/>
      <c r="J209" s="604"/>
      <c r="K209" s="605">
        <f>+ROUND(J209*I209,0)</f>
        <v>0</v>
      </c>
      <c r="L209" s="930"/>
      <c r="M209">
        <f>+IFERROR(VLOOKUP(F208,[92]Presupuesto!B:G,4,FALSE),M208)</f>
        <v>0</v>
      </c>
      <c r="N209" s="572">
        <f t="shared" si="4"/>
        <v>0</v>
      </c>
    </row>
    <row r="210" spans="2:14" ht="16.5" thickTop="1" thickBot="1">
      <c r="B210" s="572">
        <f>+F202</f>
        <v>2.0199999999999996</v>
      </c>
      <c r="F210" s="606"/>
      <c r="G210" s="588"/>
      <c r="H210" s="588"/>
      <c r="I210" s="588"/>
      <c r="J210" s="607"/>
      <c r="K210" s="608" t="s">
        <v>539</v>
      </c>
      <c r="L210" s="609">
        <f>+SUM(K206:K209)</f>
        <v>6560</v>
      </c>
      <c r="M210">
        <f>+IFERROR(VLOOKUP(F209,[92]Presupuesto!B:G,4,FALSE),M209)</f>
        <v>0</v>
      </c>
      <c r="N210" s="572">
        <f t="shared" si="4"/>
        <v>0</v>
      </c>
    </row>
    <row r="211" spans="2:14" ht="16.5" thickTop="1" thickBot="1">
      <c r="F211" s="587" t="s">
        <v>224</v>
      </c>
      <c r="G211" s="588"/>
      <c r="H211" s="588"/>
      <c r="I211" s="588"/>
      <c r="J211" s="607"/>
      <c r="K211" s="607"/>
      <c r="L211" s="610"/>
      <c r="M211">
        <f>+IFERROR(VLOOKUP(F210,[92]Presupuesto!B:G,4,FALSE),M210)</f>
        <v>0</v>
      </c>
      <c r="N211" s="572">
        <f t="shared" si="4"/>
        <v>0</v>
      </c>
    </row>
    <row r="212" spans="2:14" ht="16.5" thickTop="1" thickBot="1">
      <c r="F212" s="928" t="s">
        <v>63</v>
      </c>
      <c r="G212" s="929"/>
      <c r="H212" s="591" t="s">
        <v>93</v>
      </c>
      <c r="I212" s="611" t="s">
        <v>540</v>
      </c>
      <c r="J212" s="612" t="s">
        <v>541</v>
      </c>
      <c r="K212" s="613" t="s">
        <v>537</v>
      </c>
      <c r="L212" s="930"/>
      <c r="M212">
        <f>+IFERROR(VLOOKUP(F211,[92]Presupuesto!B:G,4,FALSE),M211)</f>
        <v>0</v>
      </c>
      <c r="N212" s="572">
        <f t="shared" si="4"/>
        <v>0</v>
      </c>
    </row>
    <row r="213" spans="2:14" ht="16.5" thickTop="1" thickBot="1">
      <c r="F213" s="931"/>
      <c r="G213" s="932"/>
      <c r="H213" s="614"/>
      <c r="I213" s="615"/>
      <c r="J213" s="616"/>
      <c r="K213" s="596">
        <f>+ROUND(J213*I213,0)</f>
        <v>0</v>
      </c>
      <c r="L213" s="930"/>
      <c r="M213">
        <f>+IFERROR(VLOOKUP(F212,[92]Presupuesto!B:G,4,FALSE),M212)</f>
        <v>0</v>
      </c>
      <c r="N213" s="572">
        <f t="shared" si="4"/>
        <v>0</v>
      </c>
    </row>
    <row r="214" spans="2:14" ht="16.5" thickTop="1" thickBot="1">
      <c r="F214" s="943"/>
      <c r="G214" s="934"/>
      <c r="H214" s="617"/>
      <c r="I214" s="597"/>
      <c r="J214" s="618"/>
      <c r="K214" s="600">
        <f>+ROUND(J214*I214,0)</f>
        <v>0</v>
      </c>
      <c r="L214" s="930"/>
      <c r="M214">
        <f>+IFERROR(VLOOKUP(F213,[92]Presupuesto!B:G,4,FALSE),M213)</f>
        <v>0</v>
      </c>
      <c r="N214" s="572">
        <f t="shared" si="4"/>
        <v>0</v>
      </c>
    </row>
    <row r="215" spans="2:14" ht="16.5" thickTop="1" thickBot="1">
      <c r="F215" s="943"/>
      <c r="G215" s="934"/>
      <c r="H215" s="617"/>
      <c r="I215" s="619"/>
      <c r="J215" s="618"/>
      <c r="K215" s="600">
        <f>+ROUND(J215*I215,0)</f>
        <v>0</v>
      </c>
      <c r="L215" s="930"/>
      <c r="M215">
        <f>+IFERROR(VLOOKUP(F214,[92]Presupuesto!B:G,4,FALSE),M214)</f>
        <v>0</v>
      </c>
      <c r="N215" s="572">
        <f t="shared" si="4"/>
        <v>0</v>
      </c>
    </row>
    <row r="216" spans="2:14" ht="16.5" thickTop="1" thickBot="1">
      <c r="F216" s="933"/>
      <c r="G216" s="934"/>
      <c r="H216" s="617"/>
      <c r="I216" s="619"/>
      <c r="J216" s="618"/>
      <c r="K216" s="600">
        <f>+ROUND(J216*I216,0)</f>
        <v>0</v>
      </c>
      <c r="L216" s="930"/>
      <c r="M216">
        <f>+IFERROR(VLOOKUP(F215,[92]Presupuesto!B:G,4,FALSE),M215)</f>
        <v>0</v>
      </c>
      <c r="N216" s="572">
        <f t="shared" si="4"/>
        <v>0</v>
      </c>
    </row>
    <row r="217" spans="2:14" ht="16.5" thickTop="1" thickBot="1">
      <c r="F217" s="941"/>
      <c r="G217" s="942"/>
      <c r="H217" s="602"/>
      <c r="I217" s="620"/>
      <c r="J217" s="621"/>
      <c r="K217" s="622">
        <f>+ROUND(J217*I217,0)</f>
        <v>0</v>
      </c>
      <c r="L217" s="930"/>
      <c r="M217">
        <f>+IFERROR(VLOOKUP(F216,[92]Presupuesto!B:G,4,FALSE),M216)</f>
        <v>0</v>
      </c>
      <c r="N217" s="572">
        <f t="shared" si="4"/>
        <v>0</v>
      </c>
    </row>
    <row r="218" spans="2:14" ht="16.5" thickTop="1" thickBot="1">
      <c r="C218" s="572">
        <f>+B210</f>
        <v>2.0199999999999996</v>
      </c>
      <c r="F218" s="606"/>
      <c r="G218" s="588"/>
      <c r="H218" s="588"/>
      <c r="I218" s="588"/>
      <c r="J218" s="607"/>
      <c r="K218" s="608" t="s">
        <v>539</v>
      </c>
      <c r="L218" s="609">
        <f>+SUM(K213:K217)</f>
        <v>0</v>
      </c>
      <c r="M218">
        <f>+IFERROR(VLOOKUP(F217,[92]Presupuesto!B:G,4,FALSE),M217)</f>
        <v>0</v>
      </c>
      <c r="N218" s="572">
        <f t="shared" si="4"/>
        <v>0</v>
      </c>
    </row>
    <row r="219" spans="2:14" ht="16.5" thickTop="1" thickBot="1">
      <c r="F219" s="587" t="s">
        <v>47</v>
      </c>
      <c r="G219" s="588"/>
      <c r="H219" s="588"/>
      <c r="I219" s="588"/>
      <c r="J219" s="607"/>
      <c r="K219" s="607"/>
      <c r="L219" s="610"/>
      <c r="M219">
        <f>+IFERROR(VLOOKUP(F218,[92]Presupuesto!B:G,4,FALSE),M218)</f>
        <v>0</v>
      </c>
      <c r="N219" s="572">
        <f t="shared" si="4"/>
        <v>0</v>
      </c>
    </row>
    <row r="220" spans="2:14" ht="16.5" thickTop="1" thickBot="1">
      <c r="F220" s="935" t="s">
        <v>63</v>
      </c>
      <c r="G220" s="936"/>
      <c r="H220" s="591" t="s">
        <v>534</v>
      </c>
      <c r="I220" s="591" t="s">
        <v>542</v>
      </c>
      <c r="J220" s="612" t="s">
        <v>543</v>
      </c>
      <c r="K220" s="613" t="s">
        <v>537</v>
      </c>
      <c r="L220" s="930"/>
      <c r="M220">
        <f>+IFERROR(VLOOKUP(F219,[92]Presupuesto!B:G,4,FALSE),M219)</f>
        <v>0</v>
      </c>
      <c r="N220" s="572">
        <f t="shared" si="4"/>
        <v>0</v>
      </c>
    </row>
    <row r="221" spans="2:14" ht="16.5" thickTop="1" thickBot="1">
      <c r="F221" s="933"/>
      <c r="G221" s="934"/>
      <c r="H221" s="597"/>
      <c r="I221" s="623"/>
      <c r="J221" s="624"/>
      <c r="K221" s="600">
        <f>+ROUND(J221*I221,0)</f>
        <v>0</v>
      </c>
      <c r="L221" s="930"/>
      <c r="M221">
        <f>+IFERROR(VLOOKUP(F220,[92]Presupuesto!B:G,4,FALSE),M220)</f>
        <v>0</v>
      </c>
      <c r="N221" s="572">
        <f t="shared" si="4"/>
        <v>0</v>
      </c>
    </row>
    <row r="222" spans="2:14" ht="16.5" thickTop="1" thickBot="1">
      <c r="F222" s="937"/>
      <c r="G222" s="938"/>
      <c r="H222" s="625"/>
      <c r="I222" s="625"/>
      <c r="J222" s="625"/>
      <c r="K222" s="626">
        <f>+ROUND(J222*I222,0)</f>
        <v>0</v>
      </c>
      <c r="L222" s="930"/>
      <c r="M222">
        <f>+IFERROR(VLOOKUP(F221,[92]Presupuesto!B:G,4,FALSE),M221)</f>
        <v>0</v>
      </c>
      <c r="N222" s="572">
        <f t="shared" si="4"/>
        <v>0</v>
      </c>
    </row>
    <row r="223" spans="2:14" ht="16.5" thickTop="1" thickBot="1">
      <c r="F223" s="937"/>
      <c r="G223" s="938"/>
      <c r="H223" s="625"/>
      <c r="I223" s="625"/>
      <c r="J223" s="625"/>
      <c r="K223" s="626">
        <f>+ROUND(J223*I223,0)</f>
        <v>0</v>
      </c>
      <c r="L223" s="930"/>
      <c r="M223">
        <f>+IFERROR(VLOOKUP(F222,[92]Presupuesto!B:G,4,FALSE),M222)</f>
        <v>0</v>
      </c>
      <c r="N223" s="572">
        <f t="shared" si="4"/>
        <v>0</v>
      </c>
    </row>
    <row r="224" spans="2:14" ht="16.5" thickTop="1" thickBot="1">
      <c r="F224" s="939"/>
      <c r="G224" s="940"/>
      <c r="H224" s="627"/>
      <c r="I224" s="627"/>
      <c r="J224" s="627"/>
      <c r="K224" s="605">
        <f>+ROUND(J224*I224,0)</f>
        <v>0</v>
      </c>
      <c r="L224" s="930"/>
      <c r="M224">
        <f>+IFERROR(VLOOKUP(F223,[92]Presupuesto!B:G,4,FALSE),M223)</f>
        <v>0</v>
      </c>
      <c r="N224" s="572">
        <f t="shared" si="4"/>
        <v>0</v>
      </c>
    </row>
    <row r="225" spans="1:14" ht="16.5" thickTop="1" thickBot="1">
      <c r="D225" s="572">
        <f>+C218</f>
        <v>2.0199999999999996</v>
      </c>
      <c r="F225" s="606"/>
      <c r="G225" s="588"/>
      <c r="H225" s="588"/>
      <c r="I225" s="588"/>
      <c r="J225" s="607"/>
      <c r="K225" s="608" t="s">
        <v>539</v>
      </c>
      <c r="L225" s="628">
        <f>+SUM(K221:K224)</f>
        <v>0</v>
      </c>
      <c r="M225">
        <f>+IFERROR(VLOOKUP(F224,[92]Presupuesto!B:G,4,FALSE),M224)</f>
        <v>0</v>
      </c>
      <c r="N225" s="572">
        <f t="shared" si="4"/>
        <v>0</v>
      </c>
    </row>
    <row r="226" spans="1:14" ht="16.5" thickTop="1" thickBot="1">
      <c r="F226" s="587" t="s">
        <v>54</v>
      </c>
      <c r="G226" s="588"/>
      <c r="H226" s="588"/>
      <c r="I226" s="588"/>
      <c r="J226" s="607"/>
      <c r="K226" s="607"/>
      <c r="L226" s="610"/>
      <c r="M226">
        <f>+IFERROR(VLOOKUP(F225,[92]Presupuesto!B:G,4,FALSE),M225)</f>
        <v>0</v>
      </c>
      <c r="N226" s="572">
        <f t="shared" si="4"/>
        <v>0</v>
      </c>
    </row>
    <row r="227" spans="1:14" ht="16.5" thickTop="1" thickBot="1">
      <c r="F227" s="629" t="s">
        <v>544</v>
      </c>
      <c r="G227" s="591" t="s">
        <v>541</v>
      </c>
      <c r="H227" s="591" t="s">
        <v>545</v>
      </c>
      <c r="I227" s="591" t="s">
        <v>546</v>
      </c>
      <c r="J227" s="630" t="s">
        <v>547</v>
      </c>
      <c r="K227" s="612" t="s">
        <v>536</v>
      </c>
      <c r="L227" s="631" t="s">
        <v>537</v>
      </c>
      <c r="M227">
        <f>+IFERROR(VLOOKUP(F226,[92]Presupuesto!B:G,4,FALSE),M226)</f>
        <v>0</v>
      </c>
      <c r="N227" s="572">
        <f t="shared" si="4"/>
        <v>0</v>
      </c>
    </row>
    <row r="228" spans="1:14" ht="15.75" thickTop="1">
      <c r="F228" s="632" t="str">
        <f>+[92]MO!$A$8</f>
        <v>Ayudante O Civil</v>
      </c>
      <c r="G228" s="633">
        <v>2</v>
      </c>
      <c r="H228" s="634">
        <f>+VLOOKUP(F228,[92]MO!A:D,2,FALSE)</f>
        <v>47671.232876712325</v>
      </c>
      <c r="I228" s="635">
        <f>+VLOOKUP(F228,[92]MO!A:D,3,FALSE)</f>
        <v>0.82000000000000006</v>
      </c>
      <c r="J228" s="636">
        <f>+ROUND(H228*(1+I228),2)</f>
        <v>86761.64</v>
      </c>
      <c r="K228" s="664">
        <v>0.03</v>
      </c>
      <c r="L228" s="638">
        <f>+ROUND(G228*K228*J228,0)</f>
        <v>5206</v>
      </c>
      <c r="M228">
        <f>+IFERROR(VLOOKUP(F227,[92]Presupuesto!B:G,4,FALSE),M227)</f>
        <v>0</v>
      </c>
      <c r="N228" s="572">
        <f t="shared" si="4"/>
        <v>0</v>
      </c>
    </row>
    <row r="229" spans="1:14">
      <c r="F229" s="639"/>
      <c r="G229" s="625"/>
      <c r="H229" s="640"/>
      <c r="I229" s="641"/>
      <c r="J229" s="640"/>
      <c r="K229" s="665"/>
      <c r="L229" s="643">
        <f>+ROUND(K229*J229,0)</f>
        <v>0</v>
      </c>
      <c r="M229">
        <f>+IFERROR(VLOOKUP(F228,[92]Presupuesto!B:G,4,FALSE),M228)</f>
        <v>0</v>
      </c>
      <c r="N229" s="572">
        <f t="shared" si="4"/>
        <v>0</v>
      </c>
    </row>
    <row r="230" spans="1:14">
      <c r="F230" s="639"/>
      <c r="G230" s="625"/>
      <c r="H230" s="660"/>
      <c r="I230" s="641"/>
      <c r="J230" s="646">
        <f>+ROUND(H230*(1+I230),2)</f>
        <v>0</v>
      </c>
      <c r="K230" s="625"/>
      <c r="L230" s="647">
        <f>+ROUND(K230*J230,0)</f>
        <v>0</v>
      </c>
      <c r="M230">
        <f>+IFERROR(VLOOKUP(F229,[92]Presupuesto!B:G,4,FALSE),M229)</f>
        <v>0</v>
      </c>
      <c r="N230" s="572">
        <f t="shared" si="4"/>
        <v>0</v>
      </c>
    </row>
    <row r="231" spans="1:14">
      <c r="F231" s="639"/>
      <c r="G231" s="644"/>
      <c r="H231" s="645"/>
      <c r="I231" s="625"/>
      <c r="J231" s="646">
        <f>+ROUND(H231*(1+I231),2)</f>
        <v>0</v>
      </c>
      <c r="K231" s="625"/>
      <c r="L231" s="647">
        <f>+ROUND(K231*J231,0)</f>
        <v>0</v>
      </c>
      <c r="M231">
        <f>+IFERROR(VLOOKUP(F230,[92]Presupuesto!B:G,4,FALSE),M230)</f>
        <v>0</v>
      </c>
      <c r="N231" s="572">
        <f t="shared" si="4"/>
        <v>0</v>
      </c>
    </row>
    <row r="232" spans="1:14" ht="15.75" thickBot="1">
      <c r="F232" s="648"/>
      <c r="G232" s="649"/>
      <c r="H232" s="649"/>
      <c r="I232" s="649"/>
      <c r="J232" s="650">
        <f>+ROUND(H232*(1+I232),2)</f>
        <v>0</v>
      </c>
      <c r="K232" s="649"/>
      <c r="L232" s="651">
        <f>+ROUND(K232*J232,0)</f>
        <v>0</v>
      </c>
      <c r="M232">
        <f>+IFERROR(VLOOKUP(F231,[92]Presupuesto!B:G,4,FALSE),M231)</f>
        <v>0</v>
      </c>
      <c r="N232" s="572">
        <f t="shared" si="4"/>
        <v>0</v>
      </c>
    </row>
    <row r="233" spans="1:14" ht="16.5" thickTop="1" thickBot="1">
      <c r="E233" s="572">
        <f>+D225</f>
        <v>2.0199999999999996</v>
      </c>
      <c r="F233" s="606"/>
      <c r="G233" s="588"/>
      <c r="H233" s="588"/>
      <c r="I233" s="588"/>
      <c r="J233" s="588"/>
      <c r="K233" s="608" t="s">
        <v>539</v>
      </c>
      <c r="L233" s="628">
        <f>+SUM(L228:L232)</f>
        <v>5206</v>
      </c>
      <c r="M233">
        <f>+IFERROR(VLOOKUP(F232,[92]Presupuesto!B:G,4,FALSE),M232)</f>
        <v>0</v>
      </c>
      <c r="N233" s="572">
        <f t="shared" si="4"/>
        <v>0</v>
      </c>
    </row>
    <row r="234" spans="1:14" ht="16.5" thickTop="1" thickBot="1">
      <c r="F234" s="606" t="s">
        <v>551</v>
      </c>
      <c r="G234" s="588"/>
      <c r="H234" s="588"/>
      <c r="I234" s="588"/>
      <c r="J234" s="588"/>
      <c r="K234" s="652"/>
      <c r="L234" s="610"/>
      <c r="M234">
        <f>+IFERROR(VLOOKUP(F233,[92]Presupuesto!B:G,4,FALSE),M233)</f>
        <v>0</v>
      </c>
      <c r="N234" s="572">
        <f t="shared" si="4"/>
        <v>0</v>
      </c>
    </row>
    <row r="235" spans="1:14" ht="16.5" thickTop="1" thickBot="1">
      <c r="A235" s="653">
        <f>+F202</f>
        <v>2.0199999999999996</v>
      </c>
      <c r="F235" s="655" t="str">
        <f>+[92]Presupuesto!$B$69</f>
        <v>STEFANY BOHORQUEZ PEREZ</v>
      </c>
      <c r="G235" s="588"/>
      <c r="H235" s="944" t="s">
        <v>552</v>
      </c>
      <c r="I235" s="944"/>
      <c r="J235" s="944"/>
      <c r="K235" s="944"/>
      <c r="L235" s="654">
        <f>+L210+L218+L225+L233</f>
        <v>11766</v>
      </c>
      <c r="M235">
        <f>+IFERROR(VLOOKUP(F234,[92]Presupuesto!B:G,4,FALSE),M234)</f>
        <v>0</v>
      </c>
      <c r="N235" s="572">
        <f t="shared" si="4"/>
        <v>0</v>
      </c>
    </row>
    <row r="236" spans="1:14" ht="15.75" thickTop="1">
      <c r="F236" s="655" t="str">
        <f>+[92]Presupuesto!$B$70</f>
        <v>SECRETARIA DE PLANEACION MUNICIPAL</v>
      </c>
      <c r="G236" s="656"/>
      <c r="I236" s="588"/>
      <c r="J236" s="588"/>
      <c r="K236" s="588"/>
      <c r="L236" s="610"/>
      <c r="M236">
        <f>+IFERROR(VLOOKUP(F235,[92]Presupuesto!B:G,4,FALSE),M235)</f>
        <v>0</v>
      </c>
      <c r="N236" s="572">
        <f t="shared" si="4"/>
        <v>0</v>
      </c>
    </row>
    <row r="237" spans="1:14" ht="15.75" thickBot="1">
      <c r="F237" s="655" t="str">
        <f>+[92]Presupuesto!$B$71</f>
        <v>MUNICIPIO DE CAUCASIA</v>
      </c>
      <c r="G237" s="657"/>
      <c r="H237" s="658"/>
      <c r="I237" s="657"/>
      <c r="J237" s="657"/>
      <c r="K237" s="657"/>
      <c r="L237" s="659"/>
      <c r="M237">
        <f>+IFERROR(VLOOKUP(F236,[92]Presupuesto!B:G,4,FALSE),M236)</f>
        <v>0</v>
      </c>
      <c r="N237" s="572">
        <f t="shared" si="4"/>
        <v>0</v>
      </c>
    </row>
    <row r="238" spans="1:14" ht="15.75" thickBot="1">
      <c r="F238" s="923" t="s">
        <v>528</v>
      </c>
      <c r="G238" s="925" t="str">
        <f>+VLOOKUP(F240,[92]Presupuesto!B:G,2,FALSE)</f>
        <v>Relleno con material seleccionado</v>
      </c>
      <c r="H238" s="925"/>
      <c r="I238" s="925"/>
      <c r="J238" s="925"/>
      <c r="K238" s="580" t="s">
        <v>529</v>
      </c>
      <c r="L238" s="581" t="s">
        <v>530</v>
      </c>
      <c r="M238">
        <f>+IFERROR(VLOOKUP(F199,[92]Presupuesto!B:G,4,FALSE),M199)</f>
        <v>0</v>
      </c>
      <c r="N238" s="572">
        <f t="shared" si="4"/>
        <v>0</v>
      </c>
    </row>
    <row r="239" spans="1:14" ht="16.5" thickTop="1" thickBot="1">
      <c r="F239" s="924"/>
      <c r="G239" s="926"/>
      <c r="H239" s="926"/>
      <c r="I239" s="926"/>
      <c r="J239" s="926"/>
      <c r="K239" s="582" t="s">
        <v>531</v>
      </c>
      <c r="L239" s="583" t="s">
        <v>532</v>
      </c>
      <c r="M239">
        <f>+IFERROR(VLOOKUP(F238,[92]Presupuesto!B:G,4,FALSE),M238)</f>
        <v>0</v>
      </c>
      <c r="N239" s="572">
        <f t="shared" si="4"/>
        <v>0</v>
      </c>
    </row>
    <row r="240" spans="1:14" ht="16.5" thickTop="1" thickBot="1">
      <c r="F240" s="927">
        <f>+[92]Presupuesto!$B$16</f>
        <v>2.0299999999999994</v>
      </c>
      <c r="G240" s="926"/>
      <c r="H240" s="926"/>
      <c r="I240" s="926"/>
      <c r="J240" s="926"/>
      <c r="K240" s="582" t="s">
        <v>533</v>
      </c>
      <c r="L240" s="584">
        <f>+L202</f>
        <v>44987</v>
      </c>
      <c r="M240">
        <f>+IFERROR(VLOOKUP(F239,[92]Presupuesto!B:G,4,FALSE),M239)</f>
        <v>0</v>
      </c>
      <c r="N240" s="572">
        <f t="shared" si="4"/>
        <v>0</v>
      </c>
    </row>
    <row r="241" spans="2:14" ht="16.5" thickTop="1" thickBot="1">
      <c r="F241" s="924"/>
      <c r="G241" s="926"/>
      <c r="H241" s="926"/>
      <c r="I241" s="926"/>
      <c r="J241" s="926"/>
      <c r="K241" s="582" t="s">
        <v>217</v>
      </c>
      <c r="L241" s="586" t="str">
        <f>+VLOOKUP(F240,[92]Presupuesto!B:G,3,FALSE)</f>
        <v>m³</v>
      </c>
      <c r="M241">
        <f>+IFERROR(VLOOKUP(F240,[92]Presupuesto!B:G,4,FALSE),M240)</f>
        <v>96</v>
      </c>
      <c r="N241" s="572">
        <f t="shared" si="4"/>
        <v>0</v>
      </c>
    </row>
    <row r="242" spans="2:14" ht="16.5" thickTop="1" thickBot="1">
      <c r="F242" s="587" t="s">
        <v>37</v>
      </c>
      <c r="G242" s="588"/>
      <c r="H242" s="588"/>
      <c r="I242" s="588"/>
      <c r="J242" s="588"/>
      <c r="K242" s="589"/>
      <c r="L242" s="590"/>
      <c r="M242">
        <f>+IFERROR(VLOOKUP(F241,[92]Presupuesto!B:G,4,FALSE),M241)</f>
        <v>0</v>
      </c>
      <c r="N242" s="572">
        <f t="shared" si="4"/>
        <v>0</v>
      </c>
    </row>
    <row r="243" spans="2:14" ht="16.5" thickTop="1" thickBot="1">
      <c r="F243" s="928" t="s">
        <v>63</v>
      </c>
      <c r="G243" s="929"/>
      <c r="H243" s="591" t="s">
        <v>534</v>
      </c>
      <c r="I243" s="591" t="s">
        <v>535</v>
      </c>
      <c r="J243" s="591" t="s">
        <v>536</v>
      </c>
      <c r="K243" s="592" t="s">
        <v>537</v>
      </c>
      <c r="L243" s="930"/>
      <c r="M243">
        <f>+IFERROR(VLOOKUP(F242,[92]Presupuesto!B:G,4,FALSE),M242)</f>
        <v>0</v>
      </c>
      <c r="N243" s="572">
        <f t="shared" si="4"/>
        <v>0</v>
      </c>
    </row>
    <row r="244" spans="2:14" ht="16.5" thickTop="1" thickBot="1">
      <c r="F244" s="931" t="s">
        <v>222</v>
      </c>
      <c r="G244" s="932"/>
      <c r="H244" s="593" t="s">
        <v>538</v>
      </c>
      <c r="I244" s="594">
        <f>L271</f>
        <v>22656</v>
      </c>
      <c r="J244" s="595">
        <v>0.05</v>
      </c>
      <c r="K244" s="596">
        <f>+ROUND(J244*I244,0)</f>
        <v>1133</v>
      </c>
      <c r="L244" s="930"/>
      <c r="M244">
        <f>+IFERROR(VLOOKUP(F243,[92]Presupuesto!B:G,4,FALSE),M243)</f>
        <v>0</v>
      </c>
      <c r="N244" s="572">
        <f t="shared" si="4"/>
        <v>0</v>
      </c>
    </row>
    <row r="245" spans="2:14" ht="16.5" thickTop="1" thickBot="1">
      <c r="F245" s="933" t="str">
        <f>+[92]EQUIPOS!$B$12</f>
        <v>Compactador manual (RANA)</v>
      </c>
      <c r="G245" s="934"/>
      <c r="H245" s="597" t="str">
        <f>+VLOOKUP(F245,[92]EQUIPOS!B:D,2,FALSE)</f>
        <v>Hr</v>
      </c>
      <c r="I245" s="598">
        <f>+VLOOKUP(F245,[92]EQUIPOS!B:D,3,FALSE)</f>
        <v>10412</v>
      </c>
      <c r="J245" s="599">
        <f>0.0714</f>
        <v>7.1400000000000005E-2</v>
      </c>
      <c r="K245" s="600">
        <f>+ROUND(J245*I245,0)</f>
        <v>743</v>
      </c>
      <c r="L245" s="930"/>
      <c r="M245">
        <f>+IFERROR(VLOOKUP(F244,[92]Presupuesto!B:G,4,FALSE),M244)</f>
        <v>0</v>
      </c>
      <c r="N245" s="572">
        <f t="shared" si="4"/>
        <v>0</v>
      </c>
    </row>
    <row r="246" spans="2:14" ht="16.5" thickTop="1" thickBot="1">
      <c r="F246" s="933"/>
      <c r="G246" s="934"/>
      <c r="H246" s="597"/>
      <c r="I246" s="601"/>
      <c r="J246" s="599"/>
      <c r="K246" s="600">
        <f>+ROUND(J246*I246,0)</f>
        <v>0</v>
      </c>
      <c r="L246" s="930"/>
      <c r="M246">
        <f>+IFERROR(VLOOKUP(F245,[92]Presupuesto!B:G,4,FALSE),M245)</f>
        <v>0</v>
      </c>
      <c r="N246" s="572">
        <f t="shared" si="4"/>
        <v>0</v>
      </c>
    </row>
    <row r="247" spans="2:14" ht="16.5" thickTop="1" thickBot="1">
      <c r="F247" s="941"/>
      <c r="G247" s="942"/>
      <c r="H247" s="602"/>
      <c r="I247" s="603"/>
      <c r="J247" s="604"/>
      <c r="K247" s="605">
        <f>+ROUND(J247*I247,0)</f>
        <v>0</v>
      </c>
      <c r="L247" s="930"/>
      <c r="M247">
        <f>+IFERROR(VLOOKUP(F246,[92]Presupuesto!B:G,4,FALSE),M246)</f>
        <v>0</v>
      </c>
      <c r="N247" s="572">
        <f t="shared" si="4"/>
        <v>0</v>
      </c>
    </row>
    <row r="248" spans="2:14" ht="16.5" thickTop="1" thickBot="1">
      <c r="B248" s="572">
        <f>+F240</f>
        <v>2.0299999999999994</v>
      </c>
      <c r="F248" s="606"/>
      <c r="G248" s="588"/>
      <c r="H248" s="588"/>
      <c r="I248" s="588"/>
      <c r="J248" s="607"/>
      <c r="K248" s="608" t="s">
        <v>539</v>
      </c>
      <c r="L248" s="609">
        <f>+SUM(K244:K247)</f>
        <v>1876</v>
      </c>
      <c r="M248">
        <f>+IFERROR(VLOOKUP(F247,[92]Presupuesto!B:G,4,FALSE),M247)</f>
        <v>0</v>
      </c>
      <c r="N248" s="572">
        <f t="shared" si="4"/>
        <v>0</v>
      </c>
    </row>
    <row r="249" spans="2:14" ht="16.5" thickTop="1" thickBot="1">
      <c r="F249" s="587" t="s">
        <v>224</v>
      </c>
      <c r="G249" s="588"/>
      <c r="H249" s="588"/>
      <c r="I249" s="588"/>
      <c r="J249" s="607"/>
      <c r="K249" s="607"/>
      <c r="L249" s="610"/>
      <c r="M249">
        <f>+IFERROR(VLOOKUP(F248,[92]Presupuesto!B:G,4,FALSE),M248)</f>
        <v>0</v>
      </c>
      <c r="N249" s="572">
        <f t="shared" si="4"/>
        <v>0</v>
      </c>
    </row>
    <row r="250" spans="2:14" ht="16.5" thickTop="1" thickBot="1">
      <c r="F250" s="928" t="s">
        <v>63</v>
      </c>
      <c r="G250" s="929"/>
      <c r="H250" s="591" t="s">
        <v>93</v>
      </c>
      <c r="I250" s="611" t="s">
        <v>540</v>
      </c>
      <c r="J250" s="612" t="s">
        <v>541</v>
      </c>
      <c r="K250" s="613" t="s">
        <v>537</v>
      </c>
      <c r="L250" s="930"/>
      <c r="M250">
        <f>+IFERROR(VLOOKUP(F249,[92]Presupuesto!B:G,4,FALSE),M249)</f>
        <v>0</v>
      </c>
      <c r="N250" s="572">
        <f t="shared" si="4"/>
        <v>0</v>
      </c>
    </row>
    <row r="251" spans="2:14" ht="16.5" thickTop="1" thickBot="1">
      <c r="F251" s="931" t="str">
        <f>+[92]INSUMOS!$A$8</f>
        <v>Material Seleccionado en Cantera</v>
      </c>
      <c r="G251" s="932"/>
      <c r="H251" s="614" t="str">
        <f>+VLOOKUP(F251,[92]INSUMOS!A:E,2,FALSE)</f>
        <v>m³</v>
      </c>
      <c r="I251" s="615">
        <f>+VLOOKUP(F251,[92]INSUMOS!A:E,3,FALSE)</f>
        <v>49980</v>
      </c>
      <c r="J251" s="616">
        <f>1.25*1.05</f>
        <v>1.3125</v>
      </c>
      <c r="K251" s="596">
        <f>+ROUND(J251*I251,0)</f>
        <v>65599</v>
      </c>
      <c r="L251" s="930"/>
      <c r="M251">
        <f>+IFERROR(VLOOKUP(F250,[92]Presupuesto!B:G,4,FALSE),M250)</f>
        <v>0</v>
      </c>
      <c r="N251" s="572">
        <f t="shared" si="4"/>
        <v>0</v>
      </c>
    </row>
    <row r="252" spans="2:14" ht="16.5" thickTop="1" thickBot="1">
      <c r="F252" s="943"/>
      <c r="G252" s="934"/>
      <c r="H252" s="617"/>
      <c r="I252" s="597"/>
      <c r="J252" s="618"/>
      <c r="K252" s="600">
        <f>+ROUND(J252*I252,0)</f>
        <v>0</v>
      </c>
      <c r="L252" s="930"/>
      <c r="M252">
        <f>+IFERROR(VLOOKUP(F251,[92]Presupuesto!B:G,4,FALSE),M251)</f>
        <v>0</v>
      </c>
      <c r="N252" s="572">
        <f t="shared" si="4"/>
        <v>0</v>
      </c>
    </row>
    <row r="253" spans="2:14" ht="16.5" thickTop="1" thickBot="1">
      <c r="F253" s="943"/>
      <c r="G253" s="934"/>
      <c r="H253" s="617"/>
      <c r="I253" s="619"/>
      <c r="J253" s="618"/>
      <c r="K253" s="600">
        <f>+ROUND(J253*I253,0)</f>
        <v>0</v>
      </c>
      <c r="L253" s="930"/>
      <c r="M253">
        <f>+IFERROR(VLOOKUP(F252,[92]Presupuesto!B:G,4,FALSE),M252)</f>
        <v>0</v>
      </c>
      <c r="N253" s="572">
        <f t="shared" si="4"/>
        <v>0</v>
      </c>
    </row>
    <row r="254" spans="2:14" ht="16.5" thickTop="1" thickBot="1">
      <c r="F254" s="933"/>
      <c r="G254" s="934"/>
      <c r="H254" s="617"/>
      <c r="I254" s="619"/>
      <c r="J254" s="618"/>
      <c r="K254" s="600">
        <f>+ROUND(J254*I254,0)</f>
        <v>0</v>
      </c>
      <c r="L254" s="930"/>
      <c r="M254">
        <f>+IFERROR(VLOOKUP(F253,[92]Presupuesto!B:G,4,FALSE),M253)</f>
        <v>0</v>
      </c>
      <c r="N254" s="572">
        <f t="shared" si="4"/>
        <v>0</v>
      </c>
    </row>
    <row r="255" spans="2:14" ht="16.5" thickTop="1" thickBot="1">
      <c r="F255" s="941"/>
      <c r="G255" s="942"/>
      <c r="H255" s="602"/>
      <c r="I255" s="620"/>
      <c r="J255" s="621"/>
      <c r="K255" s="622">
        <f>+ROUND(J255*I255,0)</f>
        <v>0</v>
      </c>
      <c r="L255" s="930"/>
      <c r="M255">
        <f>+IFERROR(VLOOKUP(F254,[92]Presupuesto!B:G,4,FALSE),M254)</f>
        <v>0</v>
      </c>
      <c r="N255" s="572">
        <f t="shared" si="4"/>
        <v>0</v>
      </c>
    </row>
    <row r="256" spans="2:14" ht="16.5" thickTop="1" thickBot="1">
      <c r="C256" s="572">
        <f>+B248</f>
        <v>2.0299999999999994</v>
      </c>
      <c r="F256" s="606"/>
      <c r="G256" s="588"/>
      <c r="H256" s="588"/>
      <c r="I256" s="588"/>
      <c r="J256" s="607"/>
      <c r="K256" s="608" t="s">
        <v>539</v>
      </c>
      <c r="L256" s="609">
        <f>+SUM(K251:K255)</f>
        <v>65599</v>
      </c>
      <c r="M256">
        <f>+IFERROR(VLOOKUP(F255,[92]Presupuesto!B:G,4,FALSE),M255)</f>
        <v>0</v>
      </c>
      <c r="N256" s="572">
        <f t="shared" si="4"/>
        <v>0</v>
      </c>
    </row>
    <row r="257" spans="4:14" ht="16.5" thickTop="1" thickBot="1">
      <c r="F257" s="587" t="s">
        <v>47</v>
      </c>
      <c r="G257" s="588"/>
      <c r="H257" s="588"/>
      <c r="I257" s="588"/>
      <c r="J257" s="607"/>
      <c r="K257" s="607"/>
      <c r="L257" s="610"/>
      <c r="M257">
        <f>+IFERROR(VLOOKUP(F256,[92]Presupuesto!B:G,4,FALSE),M256)</f>
        <v>0</v>
      </c>
      <c r="N257" s="572">
        <f t="shared" si="4"/>
        <v>0</v>
      </c>
    </row>
    <row r="258" spans="4:14" ht="16.5" thickTop="1" thickBot="1">
      <c r="F258" s="935" t="s">
        <v>63</v>
      </c>
      <c r="G258" s="936"/>
      <c r="H258" s="591" t="s">
        <v>534</v>
      </c>
      <c r="I258" s="591" t="s">
        <v>542</v>
      </c>
      <c r="J258" s="612" t="s">
        <v>543</v>
      </c>
      <c r="K258" s="613" t="s">
        <v>537</v>
      </c>
      <c r="L258" s="930"/>
      <c r="M258">
        <f>+IFERROR(VLOOKUP(F257,[92]Presupuesto!B:G,4,FALSE),M257)</f>
        <v>0</v>
      </c>
      <c r="N258" s="572">
        <f t="shared" si="4"/>
        <v>0</v>
      </c>
    </row>
    <row r="259" spans="4:14" ht="16.5" thickTop="1" thickBot="1">
      <c r="F259" s="933" t="str">
        <f>+[92]EQUIPOS!$B$26</f>
        <v>Transporte de Materiales Petreos (m³/Km)</v>
      </c>
      <c r="G259" s="934"/>
      <c r="H259" s="597" t="str">
        <f>+VLOOKUP(F259,[92]EQUIPOS!B:D,2,FALSE)</f>
        <v>m³/Km</v>
      </c>
      <c r="I259" s="623">
        <v>12</v>
      </c>
      <c r="J259" s="624">
        <f>+VLOOKUP(F259,[92]EQUIPOS!B:D,3,FALSE)</f>
        <v>1360</v>
      </c>
      <c r="K259" s="600">
        <f>+ROUND(J259*I259,0)</f>
        <v>16320</v>
      </c>
      <c r="L259" s="930"/>
      <c r="M259">
        <f>+IFERROR(VLOOKUP(F258,[92]Presupuesto!B:G,4,FALSE),M258)</f>
        <v>0</v>
      </c>
      <c r="N259" s="572">
        <f t="shared" si="4"/>
        <v>0</v>
      </c>
    </row>
    <row r="260" spans="4:14" ht="16.5" thickTop="1" thickBot="1">
      <c r="F260" s="937"/>
      <c r="G260" s="938"/>
      <c r="H260" s="625"/>
      <c r="I260" s="625"/>
      <c r="J260" s="625"/>
      <c r="K260" s="626">
        <f>+ROUND(J260*I260,0)</f>
        <v>0</v>
      </c>
      <c r="L260" s="930"/>
      <c r="M260">
        <f>+IFERROR(VLOOKUP(F259,[92]Presupuesto!B:G,4,FALSE),M259)</f>
        <v>0</v>
      </c>
      <c r="N260" s="572">
        <f t="shared" si="4"/>
        <v>0</v>
      </c>
    </row>
    <row r="261" spans="4:14" ht="16.5" thickTop="1" thickBot="1">
      <c r="F261" s="937"/>
      <c r="G261" s="938"/>
      <c r="H261" s="625"/>
      <c r="I261" s="625"/>
      <c r="J261" s="625"/>
      <c r="K261" s="626">
        <f>+ROUND(J261*I261,0)</f>
        <v>0</v>
      </c>
      <c r="L261" s="930"/>
      <c r="M261">
        <f>+IFERROR(VLOOKUP(F260,[92]Presupuesto!B:G,4,FALSE),M260)</f>
        <v>0</v>
      </c>
      <c r="N261" s="572">
        <f t="shared" si="4"/>
        <v>0</v>
      </c>
    </row>
    <row r="262" spans="4:14" ht="16.5" thickTop="1" thickBot="1">
      <c r="F262" s="939"/>
      <c r="G262" s="940"/>
      <c r="H262" s="627"/>
      <c r="I262" s="627"/>
      <c r="J262" s="627"/>
      <c r="K262" s="605">
        <f>+ROUND(J262*I262,0)</f>
        <v>0</v>
      </c>
      <c r="L262" s="930"/>
      <c r="M262">
        <f>+IFERROR(VLOOKUP(F261,[92]Presupuesto!B:G,4,FALSE),M261)</f>
        <v>0</v>
      </c>
      <c r="N262" s="572">
        <f t="shared" si="4"/>
        <v>0</v>
      </c>
    </row>
    <row r="263" spans="4:14" ht="16.5" thickTop="1" thickBot="1">
      <c r="D263" s="572">
        <f>+C256</f>
        <v>2.0299999999999994</v>
      </c>
      <c r="F263" s="606"/>
      <c r="G263" s="588"/>
      <c r="H263" s="588"/>
      <c r="I263" s="588"/>
      <c r="J263" s="607"/>
      <c r="K263" s="608" t="s">
        <v>539</v>
      </c>
      <c r="L263" s="628">
        <f>+SUM(K259:K262)</f>
        <v>16320</v>
      </c>
      <c r="M263">
        <f>+IFERROR(VLOOKUP(F262,[92]Presupuesto!B:G,4,FALSE),M262)</f>
        <v>0</v>
      </c>
      <c r="N263" s="572">
        <f t="shared" si="4"/>
        <v>0</v>
      </c>
    </row>
    <row r="264" spans="4:14" ht="16.5" thickTop="1" thickBot="1">
      <c r="F264" s="587" t="s">
        <v>54</v>
      </c>
      <c r="G264" s="588"/>
      <c r="H264" s="588"/>
      <c r="I264" s="588"/>
      <c r="J264" s="607"/>
      <c r="K264" s="607"/>
      <c r="L264" s="610"/>
      <c r="M264">
        <f>+IFERROR(VLOOKUP(F263,[92]Presupuesto!B:G,4,FALSE),M263)</f>
        <v>0</v>
      </c>
      <c r="N264" s="572">
        <f t="shared" si="4"/>
        <v>0</v>
      </c>
    </row>
    <row r="265" spans="4:14" ht="16.5" thickTop="1" thickBot="1">
      <c r="F265" s="629" t="s">
        <v>544</v>
      </c>
      <c r="G265" s="591" t="s">
        <v>541</v>
      </c>
      <c r="H265" s="591" t="s">
        <v>545</v>
      </c>
      <c r="I265" s="591" t="s">
        <v>546</v>
      </c>
      <c r="J265" s="630" t="s">
        <v>547</v>
      </c>
      <c r="K265" s="612" t="s">
        <v>536</v>
      </c>
      <c r="L265" s="631" t="s">
        <v>537</v>
      </c>
      <c r="M265">
        <f>+IFERROR(VLOOKUP(F264,[92]Presupuesto!B:G,4,FALSE),M264)</f>
        <v>0</v>
      </c>
      <c r="N265" s="572">
        <f t="shared" si="4"/>
        <v>0</v>
      </c>
    </row>
    <row r="266" spans="4:14" ht="15.75" thickTop="1">
      <c r="F266" s="632" t="str">
        <f>+[92]MO!$A$7</f>
        <v>Oficial O Civil</v>
      </c>
      <c r="G266" s="633">
        <v>1</v>
      </c>
      <c r="H266" s="634">
        <f>+VLOOKUP(F266,[92]MO!A:D,2,FALSE)</f>
        <v>95342.465753424651</v>
      </c>
      <c r="I266" s="635">
        <f>+VLOOKUP(F266,[92]MO!A:D,3,FALSE)</f>
        <v>0.7</v>
      </c>
      <c r="J266" s="636">
        <f>+ROUND(H266*(1+I266),2)</f>
        <v>162082.19</v>
      </c>
      <c r="K266" s="664">
        <v>6.7507163024877678E-2</v>
      </c>
      <c r="L266" s="638">
        <f>+ROUND(G266*K266*J266,0)</f>
        <v>10942</v>
      </c>
      <c r="M266">
        <f>+IFERROR(VLOOKUP(F265,[92]Presupuesto!B:G,4,FALSE),M265)</f>
        <v>0</v>
      </c>
      <c r="N266" s="572">
        <f t="shared" si="4"/>
        <v>0</v>
      </c>
    </row>
    <row r="267" spans="4:14">
      <c r="F267" s="639" t="str">
        <f>+[92]MO!$A$8</f>
        <v>Ayudante O Civil</v>
      </c>
      <c r="G267" s="625">
        <v>2</v>
      </c>
      <c r="H267" s="640">
        <f>+VLOOKUP(F267,[92]MO!A:D,2,FALSE)</f>
        <v>47671.232876712325</v>
      </c>
      <c r="I267" s="641">
        <f>+VLOOKUP(F267,[92]MO!A:D,3,FALSE)</f>
        <v>0.82000000000000006</v>
      </c>
      <c r="J267" s="640">
        <f>+ROUND(H267*(1+I267),2)</f>
        <v>86761.64</v>
      </c>
      <c r="K267" s="665">
        <f>+K266</f>
        <v>6.7507163024877678E-2</v>
      </c>
      <c r="L267" s="643">
        <f>+ROUND(G267*K267*J267,0)</f>
        <v>11714</v>
      </c>
      <c r="M267">
        <f>+IFERROR(VLOOKUP(F266,[92]Presupuesto!B:G,4,FALSE),M266)</f>
        <v>0</v>
      </c>
      <c r="N267" s="572">
        <f t="shared" si="4"/>
        <v>0</v>
      </c>
    </row>
    <row r="268" spans="4:14">
      <c r="F268" s="639"/>
      <c r="G268" s="625"/>
      <c r="H268" s="660"/>
      <c r="I268" s="641"/>
      <c r="J268" s="646">
        <f>+ROUND(H268*(1+I268),2)</f>
        <v>0</v>
      </c>
      <c r="K268" s="625"/>
      <c r="L268" s="647">
        <f>+ROUND(G268*K268*J268,0)</f>
        <v>0</v>
      </c>
      <c r="M268">
        <f>+IFERROR(VLOOKUP(F267,[92]Presupuesto!B:G,4,FALSE),M267)</f>
        <v>0</v>
      </c>
      <c r="N268" s="572">
        <f t="shared" si="4"/>
        <v>0</v>
      </c>
    </row>
    <row r="269" spans="4:14">
      <c r="F269" s="639"/>
      <c r="G269" s="644"/>
      <c r="H269" s="645"/>
      <c r="I269" s="625"/>
      <c r="J269" s="646">
        <f>+ROUND(H269*(1+I269),2)</f>
        <v>0</v>
      </c>
      <c r="K269" s="625"/>
      <c r="L269" s="647">
        <f>+ROUND(G269*K269*J269,0)</f>
        <v>0</v>
      </c>
      <c r="M269">
        <f>+IFERROR(VLOOKUP(F268,[92]Presupuesto!B:G,4,FALSE),M268)</f>
        <v>0</v>
      </c>
      <c r="N269" s="572">
        <f t="shared" si="4"/>
        <v>0</v>
      </c>
    </row>
    <row r="270" spans="4:14" ht="15.75" thickBot="1">
      <c r="F270" s="648"/>
      <c r="G270" s="649"/>
      <c r="H270" s="649"/>
      <c r="I270" s="649"/>
      <c r="J270" s="650">
        <f>+ROUND(H270*(1+I270),2)</f>
        <v>0</v>
      </c>
      <c r="K270" s="649"/>
      <c r="L270" s="651">
        <f>+ROUND(G270*K270*J270,0)</f>
        <v>0</v>
      </c>
      <c r="M270">
        <f>+IFERROR(VLOOKUP(F269,[92]Presupuesto!B:G,4,FALSE),M269)</f>
        <v>0</v>
      </c>
      <c r="N270" s="572">
        <f t="shared" si="4"/>
        <v>0</v>
      </c>
    </row>
    <row r="271" spans="4:14" ht="16.5" thickTop="1" thickBot="1">
      <c r="E271" s="572">
        <f>+D263</f>
        <v>2.0299999999999994</v>
      </c>
      <c r="F271" s="606"/>
      <c r="G271" s="588"/>
      <c r="H271" s="588"/>
      <c r="I271" s="588"/>
      <c r="J271" s="588"/>
      <c r="K271" s="608" t="s">
        <v>539</v>
      </c>
      <c r="L271" s="628">
        <f>+SUM(L266:L270)</f>
        <v>22656</v>
      </c>
      <c r="M271">
        <f>+IFERROR(VLOOKUP(F270,[92]Presupuesto!B:G,4,FALSE),M270)</f>
        <v>0</v>
      </c>
      <c r="N271" s="572">
        <f t="shared" si="4"/>
        <v>0</v>
      </c>
    </row>
    <row r="272" spans="4:14" ht="16.5" thickTop="1" thickBot="1">
      <c r="F272" s="606" t="s">
        <v>551</v>
      </c>
      <c r="G272" s="588"/>
      <c r="H272" s="588"/>
      <c r="I272" s="588"/>
      <c r="J272" s="588"/>
      <c r="K272" s="652"/>
      <c r="L272" s="610"/>
      <c r="M272">
        <f>+IFERROR(VLOOKUP(F271,[92]Presupuesto!B:G,4,FALSE),M271)</f>
        <v>0</v>
      </c>
      <c r="N272" s="572">
        <f t="shared" si="4"/>
        <v>0</v>
      </c>
    </row>
    <row r="273" spans="1:14" ht="16.5" thickTop="1" thickBot="1">
      <c r="A273" s="653">
        <f>+F240</f>
        <v>2.0299999999999994</v>
      </c>
      <c r="F273" s="655" t="str">
        <f>+[92]Presupuesto!$B$69</f>
        <v>STEFANY BOHORQUEZ PEREZ</v>
      </c>
      <c r="G273" s="588"/>
      <c r="H273" s="944" t="s">
        <v>552</v>
      </c>
      <c r="I273" s="944"/>
      <c r="J273" s="944"/>
      <c r="K273" s="944"/>
      <c r="L273" s="654">
        <f>+L248+L256+L263+L271</f>
        <v>106451</v>
      </c>
      <c r="M273">
        <f>+IFERROR(VLOOKUP(F272,[92]Presupuesto!B:G,4,FALSE),M272)</f>
        <v>0</v>
      </c>
      <c r="N273" s="572">
        <f t="shared" si="4"/>
        <v>0</v>
      </c>
    </row>
    <row r="274" spans="1:14" ht="15.75" thickTop="1">
      <c r="F274" s="655" t="str">
        <f>+[92]Presupuesto!$B$70</f>
        <v>SECRETARIA DE PLANEACION MUNICIPAL</v>
      </c>
      <c r="G274" s="656"/>
      <c r="I274" s="588"/>
      <c r="J274" s="588"/>
      <c r="K274" s="588"/>
      <c r="L274" s="610"/>
      <c r="M274">
        <f>+IFERROR(VLOOKUP(F273,[92]Presupuesto!B:G,4,FALSE),M273)</f>
        <v>0</v>
      </c>
      <c r="N274" s="572">
        <f t="shared" si="4"/>
        <v>0</v>
      </c>
    </row>
    <row r="275" spans="1:14" ht="15.75" thickBot="1">
      <c r="F275" s="655" t="str">
        <f>+[92]Presupuesto!$B$71</f>
        <v>MUNICIPIO DE CAUCASIA</v>
      </c>
      <c r="G275" s="657"/>
      <c r="H275" s="658"/>
      <c r="I275" s="657"/>
      <c r="J275" s="657"/>
      <c r="K275" s="657"/>
      <c r="L275" s="659"/>
      <c r="M275">
        <f>+IFERROR(VLOOKUP(F274,[92]Presupuesto!B:G,4,FALSE),M274)</f>
        <v>0</v>
      </c>
      <c r="N275" s="572">
        <f t="shared" si="4"/>
        <v>0</v>
      </c>
    </row>
    <row r="276" spans="1:14" ht="15.75" thickBot="1">
      <c r="F276" s="923" t="s">
        <v>528</v>
      </c>
      <c r="G276" s="925" t="str">
        <f>+VLOOKUP(F278,[92]Presupuesto!B:G,2,FALSE)</f>
        <v>Bases  en concreto de 3.000 PSI para instalacion de juegos infantiles y biosaludables</v>
      </c>
      <c r="H276" s="925"/>
      <c r="I276" s="925"/>
      <c r="J276" s="925"/>
      <c r="K276" s="580" t="s">
        <v>529</v>
      </c>
      <c r="L276" s="581" t="s">
        <v>530</v>
      </c>
      <c r="M276">
        <f>+IFERROR(VLOOKUP(F275,[92]Presupuesto!B:G,4,FALSE),M275)</f>
        <v>0</v>
      </c>
      <c r="N276" s="572">
        <f t="shared" si="4"/>
        <v>0</v>
      </c>
    </row>
    <row r="277" spans="1:14" ht="16.5" thickTop="1" thickBot="1">
      <c r="F277" s="924"/>
      <c r="G277" s="926"/>
      <c r="H277" s="926"/>
      <c r="I277" s="926"/>
      <c r="J277" s="926"/>
      <c r="K277" s="582" t="s">
        <v>531</v>
      </c>
      <c r="L277" s="583" t="s">
        <v>532</v>
      </c>
      <c r="M277">
        <f>+IFERROR(VLOOKUP(F276,[92]Presupuesto!B:G,4,FALSE),M276)</f>
        <v>0</v>
      </c>
      <c r="N277" s="572">
        <f t="shared" si="4"/>
        <v>0</v>
      </c>
    </row>
    <row r="278" spans="1:14" ht="16.5" thickTop="1" thickBot="1">
      <c r="F278" s="927">
        <f>+[92]Presupuesto!$B$17</f>
        <v>2.0399999999999991</v>
      </c>
      <c r="G278" s="926"/>
      <c r="H278" s="926"/>
      <c r="I278" s="926"/>
      <c r="J278" s="926"/>
      <c r="K278" s="582" t="s">
        <v>533</v>
      </c>
      <c r="L278" s="584">
        <f>+L240</f>
        <v>44987</v>
      </c>
      <c r="M278">
        <f>+IFERROR(VLOOKUP(F277,[92]Presupuesto!B:G,4,FALSE),M277)</f>
        <v>0</v>
      </c>
      <c r="N278" s="572">
        <f t="shared" si="4"/>
        <v>0</v>
      </c>
    </row>
    <row r="279" spans="1:14" ht="16.5" thickTop="1" thickBot="1">
      <c r="F279" s="924"/>
      <c r="G279" s="926"/>
      <c r="H279" s="926"/>
      <c r="I279" s="926"/>
      <c r="J279" s="926"/>
      <c r="K279" s="582" t="s">
        <v>217</v>
      </c>
      <c r="L279" s="586" t="str">
        <f>+VLOOKUP(F278,[92]Presupuesto!B:G,3,FALSE)</f>
        <v>m²</v>
      </c>
      <c r="M279">
        <f>+IFERROR(VLOOKUP(F278,[92]Presupuesto!B:G,4,FALSE),M278)</f>
        <v>91</v>
      </c>
      <c r="N279" s="572">
        <f t="shared" si="4"/>
        <v>0</v>
      </c>
    </row>
    <row r="280" spans="1:14" ht="16.5" thickTop="1" thickBot="1">
      <c r="F280" s="587" t="s">
        <v>37</v>
      </c>
      <c r="G280" s="588"/>
      <c r="H280" s="588"/>
      <c r="I280" s="588"/>
      <c r="J280" s="588"/>
      <c r="K280" s="589"/>
      <c r="L280" s="590"/>
      <c r="M280">
        <f>+IFERROR(VLOOKUP(F279,[92]Presupuesto!B:G,4,FALSE),M279)</f>
        <v>0</v>
      </c>
      <c r="N280" s="572">
        <f t="shared" si="4"/>
        <v>0</v>
      </c>
    </row>
    <row r="281" spans="1:14" ht="16.5" thickTop="1" thickBot="1">
      <c r="F281" s="928" t="s">
        <v>63</v>
      </c>
      <c r="G281" s="929"/>
      <c r="H281" s="591" t="s">
        <v>534</v>
      </c>
      <c r="I281" s="591" t="s">
        <v>535</v>
      </c>
      <c r="J281" s="591" t="s">
        <v>536</v>
      </c>
      <c r="K281" s="592" t="s">
        <v>537</v>
      </c>
      <c r="L281" s="930"/>
      <c r="M281">
        <f>+IFERROR(VLOOKUP(F280,[92]Presupuesto!B:G,4,FALSE),M280)</f>
        <v>0</v>
      </c>
      <c r="N281" s="572">
        <f t="shared" si="4"/>
        <v>0</v>
      </c>
    </row>
    <row r="282" spans="1:14" ht="16.5" thickTop="1" thickBot="1">
      <c r="F282" s="931" t="s">
        <v>222</v>
      </c>
      <c r="G282" s="932"/>
      <c r="H282" s="593" t="s">
        <v>538</v>
      </c>
      <c r="I282" s="594">
        <f>L309</f>
        <v>63641</v>
      </c>
      <c r="J282" s="595">
        <v>0.05</v>
      </c>
      <c r="K282" s="596">
        <f>+ROUND(J282*I282,0)</f>
        <v>3182</v>
      </c>
      <c r="L282" s="930"/>
      <c r="M282">
        <f>+IFERROR(VLOOKUP(F281,[92]Presupuesto!B:G,4,FALSE),M281)</f>
        <v>0</v>
      </c>
      <c r="N282" s="572">
        <f t="shared" si="4"/>
        <v>0</v>
      </c>
    </row>
    <row r="283" spans="1:14" ht="16.5" thickTop="1" thickBot="1">
      <c r="F283" s="933" t="str">
        <f>+[92]EQUIPOS!$B$27</f>
        <v>Rieles Metalicos 3 mts</v>
      </c>
      <c r="G283" s="934"/>
      <c r="H283" s="597" t="str">
        <f>+VLOOKUP(F283,[92]EQUIPOS!B:D,2,FALSE)</f>
        <v>Manual</v>
      </c>
      <c r="I283" s="598">
        <f>+VLOOKUP(F283,[92]EQUIPOS!B:D,3,FALSE)</f>
        <v>150</v>
      </c>
      <c r="J283" s="599">
        <v>5</v>
      </c>
      <c r="K283" s="600">
        <f>+ROUND(J283*I283,0)</f>
        <v>750</v>
      </c>
      <c r="L283" s="930"/>
      <c r="M283">
        <f>+IFERROR(VLOOKUP(F282,[92]Presupuesto!B:G,4,FALSE),M282)</f>
        <v>0</v>
      </c>
      <c r="N283" s="572">
        <f t="shared" si="4"/>
        <v>0</v>
      </c>
    </row>
    <row r="284" spans="1:14" ht="16.5" thickTop="1" thickBot="1">
      <c r="F284" s="933"/>
      <c r="G284" s="934"/>
      <c r="H284" s="597"/>
      <c r="I284" s="601"/>
      <c r="J284" s="599"/>
      <c r="K284" s="600">
        <f>+ROUND(J284*I284,0)</f>
        <v>0</v>
      </c>
      <c r="L284" s="930"/>
      <c r="M284">
        <f>+IFERROR(VLOOKUP(F283,[92]Presupuesto!B:G,4,FALSE),M283)</f>
        <v>0</v>
      </c>
      <c r="N284" s="572">
        <f t="shared" si="4"/>
        <v>0</v>
      </c>
    </row>
    <row r="285" spans="1:14" ht="16.5" thickTop="1" thickBot="1">
      <c r="F285" s="941"/>
      <c r="G285" s="942"/>
      <c r="H285" s="602"/>
      <c r="I285" s="603"/>
      <c r="J285" s="604"/>
      <c r="K285" s="605">
        <f>+ROUND(J285*I285,0)</f>
        <v>0</v>
      </c>
      <c r="L285" s="930"/>
      <c r="M285">
        <f>+IFERROR(VLOOKUP(F284,[92]Presupuesto!B:G,4,FALSE),M284)</f>
        <v>0</v>
      </c>
      <c r="N285" s="572">
        <f t="shared" si="4"/>
        <v>0</v>
      </c>
    </row>
    <row r="286" spans="1:14" ht="16.5" thickTop="1" thickBot="1">
      <c r="B286" s="572">
        <f>+F278</f>
        <v>2.0399999999999991</v>
      </c>
      <c r="F286" s="606"/>
      <c r="G286" s="588"/>
      <c r="H286" s="588"/>
      <c r="I286" s="588"/>
      <c r="J286" s="607"/>
      <c r="K286" s="608" t="s">
        <v>539</v>
      </c>
      <c r="L286" s="609">
        <f>+SUM(K282:K285)</f>
        <v>3932</v>
      </c>
      <c r="M286">
        <f>+IFERROR(VLOOKUP(F285,[92]Presupuesto!B:G,4,FALSE),M285)</f>
        <v>0</v>
      </c>
      <c r="N286" s="572">
        <f t="shared" si="4"/>
        <v>0</v>
      </c>
    </row>
    <row r="287" spans="1:14" ht="16.5" thickTop="1" thickBot="1">
      <c r="F287" s="587" t="s">
        <v>224</v>
      </c>
      <c r="G287" s="588"/>
      <c r="H287" s="588"/>
      <c r="I287" s="588"/>
      <c r="J287" s="607"/>
      <c r="K287" s="607"/>
      <c r="L287" s="610"/>
      <c r="M287">
        <f>+IFERROR(VLOOKUP(F286,[92]Presupuesto!B:G,4,FALSE),M286)</f>
        <v>0</v>
      </c>
      <c r="N287" s="572">
        <f t="shared" si="4"/>
        <v>0</v>
      </c>
    </row>
    <row r="288" spans="1:14" ht="16.5" thickTop="1" thickBot="1">
      <c r="F288" s="928" t="s">
        <v>63</v>
      </c>
      <c r="G288" s="929"/>
      <c r="H288" s="591" t="s">
        <v>93</v>
      </c>
      <c r="I288" s="611" t="s">
        <v>540</v>
      </c>
      <c r="J288" s="612" t="s">
        <v>541</v>
      </c>
      <c r="K288" s="613" t="s">
        <v>537</v>
      </c>
      <c r="L288" s="930"/>
      <c r="M288">
        <f>+IFERROR(VLOOKUP(F287,[92]Presupuesto!B:G,4,FALSE),M287)</f>
        <v>0</v>
      </c>
      <c r="N288" s="572">
        <f t="shared" si="4"/>
        <v>0</v>
      </c>
    </row>
    <row r="289" spans="3:14" ht="16.5" thickTop="1" thickBot="1">
      <c r="F289" s="931" t="str">
        <f>+[92]INSUMOS!$A$168</f>
        <v xml:space="preserve">CONCRETO 3000 PSI </v>
      </c>
      <c r="G289" s="932"/>
      <c r="H289" s="614" t="str">
        <f>+VLOOKUP(F289,[92]INSUMOS!A:E,2,FALSE)</f>
        <v>M3</v>
      </c>
      <c r="I289" s="615">
        <f>+VLOOKUP(F289,[92]INSUMOS!A:E,3,FALSE)</f>
        <v>423227</v>
      </c>
      <c r="J289" s="616">
        <v>0.105</v>
      </c>
      <c r="K289" s="596">
        <f>+ROUND(J289*I289,0)</f>
        <v>44439</v>
      </c>
      <c r="L289" s="930"/>
      <c r="M289">
        <f>+IFERROR(VLOOKUP(F288,[92]Presupuesto!B:G,4,FALSE),M288)</f>
        <v>0</v>
      </c>
      <c r="N289" s="572">
        <f t="shared" si="4"/>
        <v>0</v>
      </c>
    </row>
    <row r="290" spans="3:14" ht="16.5" thickTop="1" thickBot="1">
      <c r="F290" s="943" t="str">
        <f>+[92]INSUMOS!$A$10</f>
        <v>Acero de 60000 PSI Flejado</v>
      </c>
      <c r="G290" s="934"/>
      <c r="H290" s="617" t="str">
        <f>+VLOOKUP(F290,[92]INSUMOS!A:E,2,FALSE)</f>
        <v>Kg</v>
      </c>
      <c r="I290" s="597">
        <f>+VLOOKUP(F290,[92]INSUMOS!A:E,3,FALSE)</f>
        <v>7230</v>
      </c>
      <c r="J290" s="618">
        <v>4.3</v>
      </c>
      <c r="K290" s="600">
        <f>+ROUND(J290*I290,0)</f>
        <v>31089</v>
      </c>
      <c r="L290" s="930"/>
      <c r="M290">
        <f>+IFERROR(VLOOKUP(F289,[92]Presupuesto!B:G,4,FALSE),M289)</f>
        <v>0</v>
      </c>
      <c r="N290" s="572">
        <f t="shared" si="4"/>
        <v>0</v>
      </c>
    </row>
    <row r="291" spans="3:14" ht="16.5" thickTop="1" thickBot="1">
      <c r="F291" s="943"/>
      <c r="G291" s="934"/>
      <c r="H291" s="617"/>
      <c r="I291" s="619"/>
      <c r="J291" s="618"/>
      <c r="K291" s="600">
        <f>+ROUND(J291*I291,0)</f>
        <v>0</v>
      </c>
      <c r="L291" s="930"/>
      <c r="M291">
        <f>+IFERROR(VLOOKUP(F290,[92]Presupuesto!B:G,4,FALSE),M290)</f>
        <v>0</v>
      </c>
      <c r="N291" s="572">
        <f t="shared" si="4"/>
        <v>0</v>
      </c>
    </row>
    <row r="292" spans="3:14" ht="16.5" thickTop="1" thickBot="1">
      <c r="F292" s="933"/>
      <c r="G292" s="934"/>
      <c r="H292" s="617"/>
      <c r="I292" s="619"/>
      <c r="J292" s="618"/>
      <c r="K292" s="600">
        <f>+ROUND(J292*I292,0)</f>
        <v>0</v>
      </c>
      <c r="L292" s="930"/>
      <c r="M292">
        <f>+IFERROR(VLOOKUP(F291,[92]Presupuesto!B:G,4,FALSE),M291)</f>
        <v>0</v>
      </c>
      <c r="N292" s="572">
        <f t="shared" si="4"/>
        <v>0</v>
      </c>
    </row>
    <row r="293" spans="3:14" ht="16.5" thickTop="1" thickBot="1">
      <c r="F293" s="941"/>
      <c r="G293" s="942"/>
      <c r="H293" s="602"/>
      <c r="I293" s="620"/>
      <c r="J293" s="621"/>
      <c r="K293" s="622">
        <f>+ROUND(J293*I293,0)</f>
        <v>0</v>
      </c>
      <c r="L293" s="930"/>
      <c r="M293">
        <f>+IFERROR(VLOOKUP(F292,[92]Presupuesto!B:G,4,FALSE),M292)</f>
        <v>0</v>
      </c>
      <c r="N293" s="572">
        <f t="shared" ref="N293:N356" si="5">+IFERROR(M293*J293,0)</f>
        <v>0</v>
      </c>
    </row>
    <row r="294" spans="3:14" ht="16.5" thickTop="1" thickBot="1">
      <c r="C294" s="572">
        <f>+B286</f>
        <v>2.0399999999999991</v>
      </c>
      <c r="F294" s="606"/>
      <c r="G294" s="588"/>
      <c r="H294" s="588"/>
      <c r="I294" s="588"/>
      <c r="J294" s="607"/>
      <c r="K294" s="608" t="s">
        <v>539</v>
      </c>
      <c r="L294" s="609">
        <f>+SUM(K289:K293)</f>
        <v>75528</v>
      </c>
      <c r="M294">
        <f>+IFERROR(VLOOKUP(F293,[92]Presupuesto!B:G,4,FALSE),M293)</f>
        <v>0</v>
      </c>
      <c r="N294" s="572">
        <f t="shared" si="5"/>
        <v>0</v>
      </c>
    </row>
    <row r="295" spans="3:14" ht="16.5" thickTop="1" thickBot="1">
      <c r="F295" s="587" t="s">
        <v>47</v>
      </c>
      <c r="G295" s="588"/>
      <c r="H295" s="588"/>
      <c r="I295" s="588"/>
      <c r="J295" s="607"/>
      <c r="K295" s="607"/>
      <c r="L295" s="610"/>
      <c r="M295">
        <f>+IFERROR(VLOOKUP(F294,[92]Presupuesto!B:G,4,FALSE),M294)</f>
        <v>0</v>
      </c>
      <c r="N295" s="572">
        <f t="shared" si="5"/>
        <v>0</v>
      </c>
    </row>
    <row r="296" spans="3:14" ht="16.5" thickTop="1" thickBot="1">
      <c r="F296" s="935" t="s">
        <v>63</v>
      </c>
      <c r="G296" s="936"/>
      <c r="H296" s="591" t="s">
        <v>534</v>
      </c>
      <c r="I296" s="591" t="s">
        <v>542</v>
      </c>
      <c r="J296" s="612" t="s">
        <v>543</v>
      </c>
      <c r="K296" s="613" t="s">
        <v>537</v>
      </c>
      <c r="L296" s="930"/>
      <c r="M296">
        <f>+IFERROR(VLOOKUP(F295,[92]Presupuesto!B:G,4,FALSE),M295)</f>
        <v>0</v>
      </c>
      <c r="N296" s="572">
        <f t="shared" si="5"/>
        <v>0</v>
      </c>
    </row>
    <row r="297" spans="3:14" ht="16.5" thickTop="1" thickBot="1">
      <c r="F297" s="933"/>
      <c r="G297" s="934"/>
      <c r="H297" s="597"/>
      <c r="I297" s="623"/>
      <c r="J297" s="624"/>
      <c r="K297" s="600">
        <f>+ROUND(J297*I297,0)</f>
        <v>0</v>
      </c>
      <c r="L297" s="930"/>
      <c r="M297">
        <f>+IFERROR(VLOOKUP(F296,[92]Presupuesto!B:G,4,FALSE),M296)</f>
        <v>0</v>
      </c>
      <c r="N297" s="572">
        <f t="shared" si="5"/>
        <v>0</v>
      </c>
    </row>
    <row r="298" spans="3:14" ht="16.5" thickTop="1" thickBot="1">
      <c r="F298" s="937"/>
      <c r="G298" s="938"/>
      <c r="H298" s="625"/>
      <c r="I298" s="625"/>
      <c r="J298" s="625"/>
      <c r="K298" s="626">
        <f>+ROUND(J298*I298,0)</f>
        <v>0</v>
      </c>
      <c r="L298" s="930"/>
      <c r="M298">
        <f>+IFERROR(VLOOKUP(F297,[92]Presupuesto!B:G,4,FALSE),M297)</f>
        <v>0</v>
      </c>
      <c r="N298" s="572">
        <f t="shared" si="5"/>
        <v>0</v>
      </c>
    </row>
    <row r="299" spans="3:14" ht="16.5" thickTop="1" thickBot="1">
      <c r="F299" s="937"/>
      <c r="G299" s="938"/>
      <c r="H299" s="625"/>
      <c r="I299" s="625"/>
      <c r="J299" s="625"/>
      <c r="K299" s="626">
        <f>+ROUND(J299*I299,0)</f>
        <v>0</v>
      </c>
      <c r="L299" s="930"/>
      <c r="M299">
        <f>+IFERROR(VLOOKUP(F298,[92]Presupuesto!B:G,4,FALSE),M298)</f>
        <v>0</v>
      </c>
      <c r="N299" s="572">
        <f t="shared" si="5"/>
        <v>0</v>
      </c>
    </row>
    <row r="300" spans="3:14" ht="16.5" thickTop="1" thickBot="1">
      <c r="F300" s="939"/>
      <c r="G300" s="940"/>
      <c r="H300" s="627"/>
      <c r="I300" s="627"/>
      <c r="J300" s="627"/>
      <c r="K300" s="605">
        <f>+ROUND(J300*I300,0)</f>
        <v>0</v>
      </c>
      <c r="L300" s="930"/>
      <c r="M300">
        <f>+IFERROR(VLOOKUP(F299,[92]Presupuesto!B:G,4,FALSE),M299)</f>
        <v>0</v>
      </c>
      <c r="N300" s="572">
        <f t="shared" si="5"/>
        <v>0</v>
      </c>
    </row>
    <row r="301" spans="3:14" ht="16.5" thickTop="1" thickBot="1">
      <c r="D301" s="572">
        <f>+C294</f>
        <v>2.0399999999999991</v>
      </c>
      <c r="F301" s="606"/>
      <c r="G301" s="588"/>
      <c r="H301" s="588"/>
      <c r="I301" s="588"/>
      <c r="J301" s="607"/>
      <c r="K301" s="608" t="s">
        <v>539</v>
      </c>
      <c r="L301" s="628">
        <f>+SUM(K297:K300)</f>
        <v>0</v>
      </c>
      <c r="M301">
        <f>+IFERROR(VLOOKUP(F300,[92]Presupuesto!B:G,4,FALSE),M300)</f>
        <v>0</v>
      </c>
      <c r="N301" s="572">
        <f t="shared" si="5"/>
        <v>0</v>
      </c>
    </row>
    <row r="302" spans="3:14" ht="16.5" thickTop="1" thickBot="1">
      <c r="F302" s="587" t="s">
        <v>54</v>
      </c>
      <c r="G302" s="588"/>
      <c r="H302" s="588"/>
      <c r="I302" s="588"/>
      <c r="J302" s="607"/>
      <c r="K302" s="607"/>
      <c r="L302" s="610"/>
      <c r="M302">
        <f>+IFERROR(VLOOKUP(F301,[92]Presupuesto!B:G,4,FALSE),M301)</f>
        <v>0</v>
      </c>
      <c r="N302" s="572">
        <f t="shared" si="5"/>
        <v>0</v>
      </c>
    </row>
    <row r="303" spans="3:14" ht="16.5" thickTop="1" thickBot="1">
      <c r="F303" s="629" t="s">
        <v>544</v>
      </c>
      <c r="G303" s="591" t="s">
        <v>541</v>
      </c>
      <c r="H303" s="591" t="s">
        <v>545</v>
      </c>
      <c r="I303" s="591" t="s">
        <v>546</v>
      </c>
      <c r="J303" s="630" t="s">
        <v>547</v>
      </c>
      <c r="K303" s="612" t="s">
        <v>536</v>
      </c>
      <c r="L303" s="631" t="s">
        <v>537</v>
      </c>
      <c r="M303">
        <f>+IFERROR(VLOOKUP(F302,[92]Presupuesto!B:G,4,FALSE),M302)</f>
        <v>0</v>
      </c>
      <c r="N303" s="572">
        <f t="shared" si="5"/>
        <v>0</v>
      </c>
    </row>
    <row r="304" spans="3:14" ht="15.75" thickTop="1">
      <c r="F304" s="632" t="str">
        <f>+[92]MO!$A$7</f>
        <v>Oficial O Civil</v>
      </c>
      <c r="G304" s="633">
        <v>1</v>
      </c>
      <c r="H304" s="634">
        <f>+VLOOKUP(F304,[92]MO!A:D,2,FALSE)</f>
        <v>95342.465753424651</v>
      </c>
      <c r="I304" s="635">
        <f>+VLOOKUP(F304,[92]MO!A:D,3,FALSE)</f>
        <v>0.7</v>
      </c>
      <c r="J304" s="636">
        <f>+ROUND(H304*(1+I304),2)</f>
        <v>162082.19</v>
      </c>
      <c r="K304" s="662">
        <v>0.125</v>
      </c>
      <c r="L304" s="638">
        <f>+ROUND(G304*K304*J304,0)</f>
        <v>20260</v>
      </c>
      <c r="M304">
        <f>+IFERROR(VLOOKUP(F303,[92]Presupuesto!B:G,4,FALSE),M303)</f>
        <v>0</v>
      </c>
      <c r="N304" s="572">
        <f t="shared" si="5"/>
        <v>0</v>
      </c>
    </row>
    <row r="305" spans="1:14">
      <c r="F305" s="639" t="str">
        <f>+[92]MO!$A$8</f>
        <v>Ayudante O Civil</v>
      </c>
      <c r="G305" s="625">
        <v>4</v>
      </c>
      <c r="H305" s="640">
        <f>+VLOOKUP(F305,[92]MO!A:D,2,FALSE)</f>
        <v>47671.232876712325</v>
      </c>
      <c r="I305" s="641">
        <f>+VLOOKUP(F305,[92]MO!A:D,3,FALSE)</f>
        <v>0.82000000000000006</v>
      </c>
      <c r="J305" s="640">
        <f>+ROUND(H305*(1+I305),2)</f>
        <v>86761.64</v>
      </c>
      <c r="K305" s="663">
        <f>+K304</f>
        <v>0.125</v>
      </c>
      <c r="L305" s="643">
        <f>+ROUND(G305*K305*J305,0)</f>
        <v>43381</v>
      </c>
      <c r="M305">
        <f>+IFERROR(VLOOKUP(F304,[92]Presupuesto!B:G,4,FALSE),M304)</f>
        <v>0</v>
      </c>
      <c r="N305" s="572">
        <f t="shared" si="5"/>
        <v>0</v>
      </c>
    </row>
    <row r="306" spans="1:14">
      <c r="F306" s="639"/>
      <c r="G306" s="625"/>
      <c r="H306" s="660"/>
      <c r="I306" s="641"/>
      <c r="J306" s="646">
        <f>+ROUND(H306*(1+I306),2)</f>
        <v>0</v>
      </c>
      <c r="K306" s="625"/>
      <c r="L306" s="647">
        <f>+ROUND(G306*K306*J306,0)</f>
        <v>0</v>
      </c>
      <c r="M306">
        <f>+IFERROR(VLOOKUP(F305,[92]Presupuesto!B:G,4,FALSE),M305)</f>
        <v>0</v>
      </c>
      <c r="N306" s="572">
        <f t="shared" si="5"/>
        <v>0</v>
      </c>
    </row>
    <row r="307" spans="1:14">
      <c r="F307" s="639"/>
      <c r="G307" s="644"/>
      <c r="H307" s="645"/>
      <c r="I307" s="625"/>
      <c r="J307" s="646">
        <f>+ROUND(H307*(1+I307),2)</f>
        <v>0</v>
      </c>
      <c r="K307" s="625"/>
      <c r="L307" s="647">
        <f>+ROUND(G307*K307*J307,0)</f>
        <v>0</v>
      </c>
      <c r="M307">
        <f>+IFERROR(VLOOKUP(F306,[92]Presupuesto!B:G,4,FALSE),M306)</f>
        <v>0</v>
      </c>
      <c r="N307" s="572">
        <f t="shared" si="5"/>
        <v>0</v>
      </c>
    </row>
    <row r="308" spans="1:14" ht="15.75" thickBot="1">
      <c r="F308" s="648"/>
      <c r="G308" s="649"/>
      <c r="H308" s="649"/>
      <c r="I308" s="649"/>
      <c r="J308" s="650">
        <f>+ROUND(H308*(1+I308),2)</f>
        <v>0</v>
      </c>
      <c r="K308" s="649"/>
      <c r="L308" s="651">
        <f>+ROUND(G308*K308*J308,0)</f>
        <v>0</v>
      </c>
      <c r="M308">
        <f>+IFERROR(VLOOKUP(F307,[92]Presupuesto!B:G,4,FALSE),M307)</f>
        <v>0</v>
      </c>
      <c r="N308" s="572">
        <f t="shared" si="5"/>
        <v>0</v>
      </c>
    </row>
    <row r="309" spans="1:14" ht="16.5" thickTop="1" thickBot="1">
      <c r="E309" s="572">
        <f>+D301</f>
        <v>2.0399999999999991</v>
      </c>
      <c r="F309" s="606"/>
      <c r="G309" s="588"/>
      <c r="H309" s="588"/>
      <c r="I309" s="588"/>
      <c r="J309" s="588"/>
      <c r="K309" s="608" t="s">
        <v>539</v>
      </c>
      <c r="L309" s="628">
        <f>+SUM(L304:L308)</f>
        <v>63641</v>
      </c>
      <c r="M309">
        <f>+IFERROR(VLOOKUP(F308,[92]Presupuesto!B:G,4,FALSE),M308)</f>
        <v>0</v>
      </c>
      <c r="N309" s="572">
        <f t="shared" si="5"/>
        <v>0</v>
      </c>
    </row>
    <row r="310" spans="1:14" ht="16.5" thickTop="1" thickBot="1">
      <c r="F310" s="606" t="s">
        <v>551</v>
      </c>
      <c r="G310" s="588"/>
      <c r="H310" s="588"/>
      <c r="I310" s="588"/>
      <c r="J310" s="588"/>
      <c r="K310" s="652"/>
      <c r="L310" s="610"/>
      <c r="M310">
        <f>+IFERROR(VLOOKUP(F309,[92]Presupuesto!B:G,4,FALSE),M309)</f>
        <v>0</v>
      </c>
      <c r="N310" s="572">
        <f t="shared" si="5"/>
        <v>0</v>
      </c>
    </row>
    <row r="311" spans="1:14" ht="16.5" thickTop="1" thickBot="1">
      <c r="A311" s="653">
        <f>+F278</f>
        <v>2.0399999999999991</v>
      </c>
      <c r="F311" s="655" t="str">
        <f>+[92]Presupuesto!$B$69</f>
        <v>STEFANY BOHORQUEZ PEREZ</v>
      </c>
      <c r="G311" s="588"/>
      <c r="H311" s="944" t="s">
        <v>552</v>
      </c>
      <c r="I311" s="944"/>
      <c r="J311" s="944"/>
      <c r="K311" s="944"/>
      <c r="L311" s="654">
        <f>+L286+L294+L301+L309</f>
        <v>143101</v>
      </c>
      <c r="M311">
        <f>+IFERROR(VLOOKUP(F310,[92]Presupuesto!B:G,4,FALSE),M310)</f>
        <v>0</v>
      </c>
      <c r="N311" s="572">
        <f t="shared" si="5"/>
        <v>0</v>
      </c>
    </row>
    <row r="312" spans="1:14" ht="15.75" thickTop="1">
      <c r="F312" s="655" t="str">
        <f>+[92]Presupuesto!$B$70</f>
        <v>SECRETARIA DE PLANEACION MUNICIPAL</v>
      </c>
      <c r="G312" s="656"/>
      <c r="I312" s="588"/>
      <c r="J312" s="588"/>
      <c r="K312" s="588"/>
      <c r="L312" s="610"/>
      <c r="M312">
        <f>+IFERROR(VLOOKUP(F311,[92]Presupuesto!B:G,4,FALSE),M311)</f>
        <v>0</v>
      </c>
      <c r="N312" s="572">
        <f t="shared" si="5"/>
        <v>0</v>
      </c>
    </row>
    <row r="313" spans="1:14" ht="15.75" thickBot="1">
      <c r="F313" s="655" t="str">
        <f>+[92]Presupuesto!$B$71</f>
        <v>MUNICIPIO DE CAUCASIA</v>
      </c>
      <c r="G313" s="657"/>
      <c r="H313" s="658"/>
      <c r="I313" s="657"/>
      <c r="J313" s="657"/>
      <c r="K313" s="657"/>
      <c r="L313" s="659"/>
      <c r="M313">
        <f>+IFERROR(VLOOKUP(F312,[92]Presupuesto!B:G,4,FALSE),M312)</f>
        <v>0</v>
      </c>
      <c r="N313" s="572">
        <f t="shared" si="5"/>
        <v>0</v>
      </c>
    </row>
    <row r="314" spans="1:14" ht="15.75" thickBot="1">
      <c r="F314" s="923" t="s">
        <v>528</v>
      </c>
      <c r="G314" s="925" t="str">
        <f>+VLOOKUP(F316,[92]Presupuesto!B:G,2,FALSE)</f>
        <v>Retiro de Sobrantes y Escombros</v>
      </c>
      <c r="H314" s="925"/>
      <c r="I314" s="925"/>
      <c r="J314" s="925"/>
      <c r="K314" s="580" t="s">
        <v>529</v>
      </c>
      <c r="L314" s="581" t="s">
        <v>530</v>
      </c>
      <c r="M314">
        <f>+IFERROR(VLOOKUP(F313,[92]Presupuesto!B:G,4,FALSE),M313)</f>
        <v>0</v>
      </c>
      <c r="N314" s="572">
        <f t="shared" si="5"/>
        <v>0</v>
      </c>
    </row>
    <row r="315" spans="1:14" ht="16.5" thickTop="1" thickBot="1">
      <c r="F315" s="924"/>
      <c r="G315" s="926"/>
      <c r="H315" s="926"/>
      <c r="I315" s="926"/>
      <c r="J315" s="926"/>
      <c r="K315" s="582" t="s">
        <v>531</v>
      </c>
      <c r="L315" s="583" t="s">
        <v>532</v>
      </c>
      <c r="M315">
        <f>+IFERROR(VLOOKUP(F314,[92]Presupuesto!B:G,4,FALSE),M314)</f>
        <v>0</v>
      </c>
      <c r="N315" s="572">
        <f t="shared" si="5"/>
        <v>0</v>
      </c>
    </row>
    <row r="316" spans="1:14" ht="16.5" thickTop="1" thickBot="1">
      <c r="F316" s="927">
        <f>+[92]Presupuesto!$B$18</f>
        <v>2.0499999999999989</v>
      </c>
      <c r="G316" s="926"/>
      <c r="H316" s="926"/>
      <c r="I316" s="926"/>
      <c r="J316" s="926"/>
      <c r="K316" s="582" t="s">
        <v>533</v>
      </c>
      <c r="L316" s="584">
        <f>+L278</f>
        <v>44987</v>
      </c>
      <c r="M316">
        <f>+IFERROR(VLOOKUP(F315,[92]Presupuesto!B:G,4,FALSE),M315)</f>
        <v>0</v>
      </c>
      <c r="N316" s="572">
        <f t="shared" si="5"/>
        <v>0</v>
      </c>
    </row>
    <row r="317" spans="1:14" ht="16.5" thickTop="1" thickBot="1">
      <c r="F317" s="924"/>
      <c r="G317" s="926"/>
      <c r="H317" s="926"/>
      <c r="I317" s="926"/>
      <c r="J317" s="926"/>
      <c r="K317" s="582" t="s">
        <v>217</v>
      </c>
      <c r="L317" s="586" t="str">
        <f>+VLOOKUP(F316,[92]Presupuesto!B:G,3,FALSE)</f>
        <v>m³</v>
      </c>
      <c r="M317">
        <f>+IFERROR(VLOOKUP(F316,[92]Presupuesto!B:G,4,FALSE),M316)</f>
        <v>361</v>
      </c>
      <c r="N317" s="572">
        <f t="shared" si="5"/>
        <v>0</v>
      </c>
    </row>
    <row r="318" spans="1:14" ht="16.5" thickTop="1" thickBot="1">
      <c r="F318" s="587" t="s">
        <v>37</v>
      </c>
      <c r="G318" s="588"/>
      <c r="H318" s="588"/>
      <c r="I318" s="588"/>
      <c r="J318" s="588"/>
      <c r="K318" s="589"/>
      <c r="L318" s="590"/>
      <c r="M318">
        <f>+IFERROR(VLOOKUP(F317,[92]Presupuesto!B:G,4,FALSE),M317)</f>
        <v>0</v>
      </c>
      <c r="N318" s="572">
        <f t="shared" si="5"/>
        <v>0</v>
      </c>
    </row>
    <row r="319" spans="1:14" ht="16.5" thickTop="1" thickBot="1">
      <c r="F319" s="928" t="s">
        <v>63</v>
      </c>
      <c r="G319" s="929"/>
      <c r="H319" s="591" t="s">
        <v>534</v>
      </c>
      <c r="I319" s="591" t="s">
        <v>535</v>
      </c>
      <c r="J319" s="591" t="s">
        <v>536</v>
      </c>
      <c r="K319" s="592" t="s">
        <v>537</v>
      </c>
      <c r="L319" s="930"/>
      <c r="M319">
        <f>+IFERROR(VLOOKUP(F318,[92]Presupuesto!B:G,4,FALSE),M318)</f>
        <v>0</v>
      </c>
      <c r="N319" s="572">
        <f t="shared" si="5"/>
        <v>0</v>
      </c>
    </row>
    <row r="320" spans="1:14" ht="16.5" thickTop="1" thickBot="1">
      <c r="F320" s="931" t="s">
        <v>222</v>
      </c>
      <c r="G320" s="932"/>
      <c r="H320" s="593" t="s">
        <v>538</v>
      </c>
      <c r="I320" s="594">
        <f>L347</f>
        <v>694</v>
      </c>
      <c r="J320" s="595">
        <v>0.05</v>
      </c>
      <c r="K320" s="596">
        <f>+ROUND(J320*I320,0)</f>
        <v>35</v>
      </c>
      <c r="L320" s="930"/>
      <c r="M320">
        <f>+IFERROR(VLOOKUP(F319,[92]Presupuesto!B:G,4,FALSE),M319)</f>
        <v>0</v>
      </c>
      <c r="N320" s="572">
        <f t="shared" si="5"/>
        <v>0</v>
      </c>
    </row>
    <row r="321" spans="2:14" ht="16.5" thickTop="1" thickBot="1">
      <c r="F321" s="933" t="str">
        <f>+[92]EQUIPOS!$B$20</f>
        <v>Minicargador con brazo cargador</v>
      </c>
      <c r="G321" s="934"/>
      <c r="H321" s="597" t="str">
        <f>+VLOOKUP(F321,[92]EQUIPOS!B:D,2,FALSE)</f>
        <v>Hr</v>
      </c>
      <c r="I321" s="598">
        <f>+VLOOKUP(F321,[92]EQUIPOS!B:D,3,FALSE)</f>
        <v>130900</v>
      </c>
      <c r="J321" s="599">
        <v>0.08</v>
      </c>
      <c r="K321" s="600">
        <f>+ROUND(J321*I321,0)</f>
        <v>10472</v>
      </c>
      <c r="L321" s="930"/>
      <c r="M321">
        <f>+IFERROR(VLOOKUP(F320,[92]Presupuesto!B:G,4,FALSE),M320)</f>
        <v>0</v>
      </c>
      <c r="N321" s="572">
        <f t="shared" si="5"/>
        <v>0</v>
      </c>
    </row>
    <row r="322" spans="2:14" ht="16.5" thickTop="1" thickBot="1">
      <c r="F322" s="933"/>
      <c r="G322" s="934"/>
      <c r="H322" s="597"/>
      <c r="I322" s="601"/>
      <c r="J322" s="599"/>
      <c r="K322" s="600">
        <f>+ROUND(J322*I322,0)</f>
        <v>0</v>
      </c>
      <c r="L322" s="930"/>
      <c r="M322">
        <f>+IFERROR(VLOOKUP(F321,[92]Presupuesto!B:G,4,FALSE),M321)</f>
        <v>0</v>
      </c>
      <c r="N322" s="572">
        <f t="shared" si="5"/>
        <v>0</v>
      </c>
    </row>
    <row r="323" spans="2:14" ht="16.5" thickTop="1" thickBot="1">
      <c r="F323" s="941"/>
      <c r="G323" s="942"/>
      <c r="H323" s="602"/>
      <c r="I323" s="603"/>
      <c r="J323" s="604"/>
      <c r="K323" s="605">
        <f>+ROUND(J323*I323,0)</f>
        <v>0</v>
      </c>
      <c r="L323" s="930"/>
      <c r="M323">
        <f>+IFERROR(VLOOKUP(F322,[92]Presupuesto!B:G,4,FALSE),M322)</f>
        <v>0</v>
      </c>
      <c r="N323" s="572">
        <f t="shared" si="5"/>
        <v>0</v>
      </c>
    </row>
    <row r="324" spans="2:14" ht="16.5" thickTop="1" thickBot="1">
      <c r="B324" s="572">
        <f>+F316</f>
        <v>2.0499999999999989</v>
      </c>
      <c r="F324" s="606"/>
      <c r="G324" s="588"/>
      <c r="H324" s="588"/>
      <c r="I324" s="588"/>
      <c r="J324" s="607"/>
      <c r="K324" s="608" t="s">
        <v>539</v>
      </c>
      <c r="L324" s="609">
        <f>+SUM(K320:K323)</f>
        <v>10507</v>
      </c>
      <c r="M324">
        <f>+IFERROR(VLOOKUP(F323,[92]Presupuesto!B:G,4,FALSE),M323)</f>
        <v>0</v>
      </c>
      <c r="N324" s="572">
        <f t="shared" si="5"/>
        <v>0</v>
      </c>
    </row>
    <row r="325" spans="2:14" ht="16.5" thickTop="1" thickBot="1">
      <c r="F325" s="587" t="s">
        <v>224</v>
      </c>
      <c r="G325" s="588"/>
      <c r="H325" s="588"/>
      <c r="I325" s="588"/>
      <c r="J325" s="607"/>
      <c r="K325" s="607"/>
      <c r="L325" s="610"/>
      <c r="M325">
        <f>+IFERROR(VLOOKUP(F324,[92]Presupuesto!B:G,4,FALSE),M324)</f>
        <v>0</v>
      </c>
      <c r="N325" s="572">
        <f t="shared" si="5"/>
        <v>0</v>
      </c>
    </row>
    <row r="326" spans="2:14" ht="16.5" thickTop="1" thickBot="1">
      <c r="F326" s="928" t="s">
        <v>63</v>
      </c>
      <c r="G326" s="929"/>
      <c r="H326" s="591" t="s">
        <v>93</v>
      </c>
      <c r="I326" s="611" t="s">
        <v>540</v>
      </c>
      <c r="J326" s="612" t="s">
        <v>541</v>
      </c>
      <c r="K326" s="613" t="s">
        <v>537</v>
      </c>
      <c r="L326" s="930"/>
      <c r="M326">
        <f>+IFERROR(VLOOKUP(F325,[92]Presupuesto!B:G,4,FALSE),M325)</f>
        <v>0</v>
      </c>
      <c r="N326" s="572">
        <f t="shared" si="5"/>
        <v>0</v>
      </c>
    </row>
    <row r="327" spans="2:14" ht="36.75" customHeight="1" thickTop="1" thickBot="1">
      <c r="F327" s="954"/>
      <c r="G327" s="955"/>
      <c r="H327" s="614"/>
      <c r="I327" s="615"/>
      <c r="J327" s="616"/>
      <c r="K327" s="596"/>
      <c r="L327" s="930"/>
      <c r="M327">
        <f>+IFERROR(VLOOKUP(F326,[92]Presupuesto!B:G,4,FALSE),M326)</f>
        <v>0</v>
      </c>
      <c r="N327" s="572">
        <f t="shared" si="5"/>
        <v>0</v>
      </c>
    </row>
    <row r="328" spans="2:14" ht="16.5" thickTop="1" thickBot="1">
      <c r="F328" s="943"/>
      <c r="G328" s="934"/>
      <c r="H328" s="617"/>
      <c r="I328" s="597"/>
      <c r="J328" s="618"/>
      <c r="K328" s="600"/>
      <c r="L328" s="930"/>
      <c r="M328">
        <f>+IFERROR(VLOOKUP(F327,[92]Presupuesto!B:G,4,FALSE),M327)</f>
        <v>0</v>
      </c>
      <c r="N328" s="572">
        <f t="shared" si="5"/>
        <v>0</v>
      </c>
    </row>
    <row r="329" spans="2:14" ht="16.5" thickTop="1" thickBot="1">
      <c r="F329" s="943"/>
      <c r="G329" s="934"/>
      <c r="H329" s="617"/>
      <c r="I329" s="597"/>
      <c r="J329" s="618"/>
      <c r="K329" s="600"/>
      <c r="L329" s="930"/>
      <c r="M329">
        <f>+IFERROR(VLOOKUP(F328,[92]Presupuesto!B:G,4,FALSE),M328)</f>
        <v>0</v>
      </c>
      <c r="N329" s="572">
        <f t="shared" si="5"/>
        <v>0</v>
      </c>
    </row>
    <row r="330" spans="2:14" ht="16.5" thickTop="1" thickBot="1">
      <c r="F330" s="933"/>
      <c r="G330" s="934"/>
      <c r="H330" s="617"/>
      <c r="I330" s="597"/>
      <c r="J330" s="618"/>
      <c r="K330" s="600"/>
      <c r="L330" s="930"/>
      <c r="M330">
        <f>+IFERROR(VLOOKUP(F329,[92]Presupuesto!B:G,4,FALSE),M329)</f>
        <v>0</v>
      </c>
      <c r="N330" s="572">
        <f t="shared" si="5"/>
        <v>0</v>
      </c>
    </row>
    <row r="331" spans="2:14" ht="16.5" thickTop="1" thickBot="1">
      <c r="F331" s="941"/>
      <c r="G331" s="942"/>
      <c r="H331" s="602"/>
      <c r="I331" s="620"/>
      <c r="J331" s="621"/>
      <c r="K331" s="622">
        <f>+ROUND(J331*I331,0)</f>
        <v>0</v>
      </c>
      <c r="L331" s="930"/>
      <c r="M331">
        <f>+IFERROR(VLOOKUP(F330,[92]Presupuesto!B:G,4,FALSE),M330)</f>
        <v>0</v>
      </c>
      <c r="N331" s="572">
        <f t="shared" si="5"/>
        <v>0</v>
      </c>
    </row>
    <row r="332" spans="2:14" ht="16.5" thickTop="1" thickBot="1">
      <c r="C332" s="572">
        <f>+B324</f>
        <v>2.0499999999999989</v>
      </c>
      <c r="F332" s="606"/>
      <c r="G332" s="588"/>
      <c r="H332" s="588"/>
      <c r="I332" s="588"/>
      <c r="J332" s="607"/>
      <c r="K332" s="608" t="s">
        <v>539</v>
      </c>
      <c r="L332" s="609">
        <f>+SUM(K327:K331)</f>
        <v>0</v>
      </c>
      <c r="M332">
        <f>+IFERROR(VLOOKUP(F331,[92]Presupuesto!B:G,4,FALSE),M331)</f>
        <v>0</v>
      </c>
      <c r="N332" s="572">
        <f t="shared" si="5"/>
        <v>0</v>
      </c>
    </row>
    <row r="333" spans="2:14" ht="16.5" thickTop="1" thickBot="1">
      <c r="F333" s="587" t="s">
        <v>47</v>
      </c>
      <c r="G333" s="588"/>
      <c r="H333" s="588"/>
      <c r="I333" s="588"/>
      <c r="J333" s="607"/>
      <c r="K333" s="607"/>
      <c r="L333" s="610"/>
      <c r="M333">
        <f>+IFERROR(VLOOKUP(F332,[92]Presupuesto!B:G,4,FALSE),M332)</f>
        <v>0</v>
      </c>
      <c r="N333" s="572">
        <f t="shared" si="5"/>
        <v>0</v>
      </c>
    </row>
    <row r="334" spans="2:14" ht="16.5" thickTop="1" thickBot="1">
      <c r="F334" s="935" t="s">
        <v>63</v>
      </c>
      <c r="G334" s="936"/>
      <c r="H334" s="591" t="s">
        <v>534</v>
      </c>
      <c r="I334" s="591" t="s">
        <v>542</v>
      </c>
      <c r="J334" s="612" t="s">
        <v>543</v>
      </c>
      <c r="K334" s="613" t="s">
        <v>537</v>
      </c>
      <c r="L334" s="930"/>
      <c r="M334">
        <f>+IFERROR(VLOOKUP(F333,[92]Presupuesto!B:G,4,FALSE),M333)</f>
        <v>0</v>
      </c>
      <c r="N334" s="572">
        <f t="shared" si="5"/>
        <v>0</v>
      </c>
    </row>
    <row r="335" spans="2:14" ht="16.5" thickTop="1" thickBot="1">
      <c r="F335" s="933" t="str">
        <f>+[92]EQUIPOS!$B$25</f>
        <v>VOLQUETA 6 M3 (m³/Km)</v>
      </c>
      <c r="G335" s="934" t="s">
        <v>553</v>
      </c>
      <c r="H335" s="597" t="str">
        <f>+VLOOKUP(F335,[92]EQUIPOS!B:D,2,FALSE)</f>
        <v>m³/Km</v>
      </c>
      <c r="I335" s="623">
        <v>12</v>
      </c>
      <c r="J335" s="624">
        <f>+VLOOKUP(F335,[92]EQUIPOS!B:D,3,FALSE)</f>
        <v>1360</v>
      </c>
      <c r="K335" s="600">
        <f>+ROUND(J335*I335,0)</f>
        <v>16320</v>
      </c>
      <c r="L335" s="930"/>
      <c r="M335">
        <f>+IFERROR(VLOOKUP(F334,[92]Presupuesto!B:G,4,FALSE),M334)</f>
        <v>0</v>
      </c>
      <c r="N335" s="572">
        <f t="shared" si="5"/>
        <v>0</v>
      </c>
    </row>
    <row r="336" spans="2:14" ht="16.5" thickTop="1" thickBot="1">
      <c r="F336" s="937"/>
      <c r="G336" s="938"/>
      <c r="H336" s="625"/>
      <c r="I336" s="625"/>
      <c r="J336" s="625"/>
      <c r="K336" s="626">
        <f>+ROUND(J336*I336,0)</f>
        <v>0</v>
      </c>
      <c r="L336" s="930"/>
      <c r="M336">
        <f>+IFERROR(VLOOKUP(F335,[92]Presupuesto!B:G,4,FALSE),M335)</f>
        <v>0</v>
      </c>
      <c r="N336" s="572">
        <f t="shared" si="5"/>
        <v>0</v>
      </c>
    </row>
    <row r="337" spans="1:14" ht="16.5" thickTop="1" thickBot="1">
      <c r="F337" s="937"/>
      <c r="G337" s="938"/>
      <c r="H337" s="625"/>
      <c r="I337" s="625"/>
      <c r="J337" s="625"/>
      <c r="K337" s="626">
        <f>+ROUND(J337*I337,0)</f>
        <v>0</v>
      </c>
      <c r="L337" s="930"/>
      <c r="M337">
        <f>+IFERROR(VLOOKUP(F336,[92]Presupuesto!B:G,4,FALSE),M336)</f>
        <v>0</v>
      </c>
      <c r="N337" s="572">
        <f t="shared" si="5"/>
        <v>0</v>
      </c>
    </row>
    <row r="338" spans="1:14" ht="16.5" thickTop="1" thickBot="1">
      <c r="F338" s="939"/>
      <c r="G338" s="940"/>
      <c r="H338" s="627"/>
      <c r="I338" s="627"/>
      <c r="J338" s="627"/>
      <c r="K338" s="605">
        <f>+ROUND(J338*I338,0)</f>
        <v>0</v>
      </c>
      <c r="L338" s="930"/>
      <c r="M338">
        <f>+IFERROR(VLOOKUP(F337,[92]Presupuesto!B:G,4,FALSE),M337)</f>
        <v>0</v>
      </c>
      <c r="N338" s="572">
        <f t="shared" si="5"/>
        <v>0</v>
      </c>
    </row>
    <row r="339" spans="1:14" ht="16.5" thickTop="1" thickBot="1">
      <c r="D339" s="572">
        <f>+C332</f>
        <v>2.0499999999999989</v>
      </c>
      <c r="F339" s="606"/>
      <c r="G339" s="588"/>
      <c r="H339" s="588"/>
      <c r="I339" s="588"/>
      <c r="J339" s="607"/>
      <c r="K339" s="608" t="s">
        <v>539</v>
      </c>
      <c r="L339" s="628">
        <f>+SUM(K335:K338)</f>
        <v>16320</v>
      </c>
      <c r="M339">
        <f>+IFERROR(VLOOKUP(F338,[92]Presupuesto!B:G,4,FALSE),M338)</f>
        <v>0</v>
      </c>
      <c r="N339" s="572">
        <f t="shared" si="5"/>
        <v>0</v>
      </c>
    </row>
    <row r="340" spans="1:14" ht="16.5" thickTop="1" thickBot="1">
      <c r="F340" s="587" t="s">
        <v>54</v>
      </c>
      <c r="G340" s="588"/>
      <c r="H340" s="588"/>
      <c r="I340" s="588"/>
      <c r="J340" s="607"/>
      <c r="K340" s="607"/>
      <c r="L340" s="610"/>
      <c r="M340">
        <f>+IFERROR(VLOOKUP(F339,[92]Presupuesto!B:G,4,FALSE),M339)</f>
        <v>0</v>
      </c>
      <c r="N340" s="572">
        <f t="shared" si="5"/>
        <v>0</v>
      </c>
    </row>
    <row r="341" spans="1:14" ht="16.5" thickTop="1" thickBot="1">
      <c r="F341" s="629" t="s">
        <v>544</v>
      </c>
      <c r="G341" s="591" t="s">
        <v>541</v>
      </c>
      <c r="H341" s="591" t="s">
        <v>545</v>
      </c>
      <c r="I341" s="591" t="s">
        <v>546</v>
      </c>
      <c r="J341" s="630" t="s">
        <v>547</v>
      </c>
      <c r="K341" s="612" t="s">
        <v>536</v>
      </c>
      <c r="L341" s="631" t="s">
        <v>537</v>
      </c>
      <c r="M341">
        <f>+IFERROR(VLOOKUP(F340,[92]Presupuesto!B:G,4,FALSE),M340)</f>
        <v>0</v>
      </c>
      <c r="N341" s="572">
        <f t="shared" si="5"/>
        <v>0</v>
      </c>
    </row>
    <row r="342" spans="1:14" ht="15.75" thickTop="1">
      <c r="A342" s="632"/>
      <c r="F342" s="632" t="str">
        <f>+[92]MO!$A$8</f>
        <v>Ayudante O Civil</v>
      </c>
      <c r="G342" s="633">
        <v>1</v>
      </c>
      <c r="H342" s="634">
        <f>+VLOOKUP(F342,[92]MO!A:D,2,FALSE)</f>
        <v>47671.232876712325</v>
      </c>
      <c r="I342" s="635">
        <f>+VLOOKUP(F342,[92]MO!A:D,3,FALSE)</f>
        <v>0.82000000000000006</v>
      </c>
      <c r="J342" s="636">
        <f>+ROUND(H342*(1+I342),2)</f>
        <v>86761.64</v>
      </c>
      <c r="K342" s="664">
        <v>8.0000000000000002E-3</v>
      </c>
      <c r="L342" s="638">
        <f>+ROUND(G342*K342*J342,0)</f>
        <v>694</v>
      </c>
      <c r="M342">
        <f>+IFERROR(VLOOKUP(F341,[92]Presupuesto!B:G,4,FALSE),M341)</f>
        <v>0</v>
      </c>
      <c r="N342" s="572">
        <f t="shared" si="5"/>
        <v>0</v>
      </c>
    </row>
    <row r="343" spans="1:14">
      <c r="A343" s="639"/>
      <c r="F343" s="639"/>
      <c r="G343" s="625"/>
      <c r="H343" s="640"/>
      <c r="I343" s="641"/>
      <c r="J343" s="640"/>
      <c r="K343" s="665"/>
      <c r="L343" s="647">
        <f>+ROUND(G343*K343*J343,0)</f>
        <v>0</v>
      </c>
      <c r="M343">
        <f>+IFERROR(VLOOKUP(F342,[92]Presupuesto!B:G,4,FALSE),M342)</f>
        <v>0</v>
      </c>
      <c r="N343" s="572">
        <f t="shared" si="5"/>
        <v>0</v>
      </c>
    </row>
    <row r="344" spans="1:14">
      <c r="F344" s="639"/>
      <c r="G344" s="625"/>
      <c r="H344" s="660"/>
      <c r="I344" s="641"/>
      <c r="J344" s="646">
        <f>+ROUND(H344*(1+I344),2)</f>
        <v>0</v>
      </c>
      <c r="K344" s="625"/>
      <c r="L344" s="647">
        <f>+ROUND(G344*K344*J344,0)</f>
        <v>0</v>
      </c>
      <c r="M344">
        <f>+IFERROR(VLOOKUP(F343,[92]Presupuesto!B:G,4,FALSE),M343)</f>
        <v>0</v>
      </c>
      <c r="N344" s="572">
        <f t="shared" si="5"/>
        <v>0</v>
      </c>
    </row>
    <row r="345" spans="1:14">
      <c r="F345" s="639"/>
      <c r="G345" s="644"/>
      <c r="H345" s="645"/>
      <c r="I345" s="625"/>
      <c r="J345" s="646">
        <f>+ROUND(H345*(1+I345),2)</f>
        <v>0</v>
      </c>
      <c r="K345" s="625"/>
      <c r="L345" s="647">
        <f>+ROUND(G345*K345*J345,0)</f>
        <v>0</v>
      </c>
      <c r="M345">
        <f>+IFERROR(VLOOKUP(F344,[92]Presupuesto!B:G,4,FALSE),M344)</f>
        <v>0</v>
      </c>
      <c r="N345" s="572">
        <f t="shared" si="5"/>
        <v>0</v>
      </c>
    </row>
    <row r="346" spans="1:14" ht="15.75" thickBot="1">
      <c r="F346" s="648"/>
      <c r="G346" s="649"/>
      <c r="H346" s="649"/>
      <c r="I346" s="649"/>
      <c r="J346" s="650">
        <f>+ROUND(H346*(1+I346),2)</f>
        <v>0</v>
      </c>
      <c r="K346" s="649"/>
      <c r="L346" s="651">
        <f>+ROUND(G346*K346*J346,0)</f>
        <v>0</v>
      </c>
      <c r="M346">
        <f>+IFERROR(VLOOKUP(F345,[92]Presupuesto!B:G,4,FALSE),M345)</f>
        <v>0</v>
      </c>
      <c r="N346" s="572">
        <f t="shared" si="5"/>
        <v>0</v>
      </c>
    </row>
    <row r="347" spans="1:14" ht="16.5" thickTop="1" thickBot="1">
      <c r="E347" s="572">
        <f>+D339</f>
        <v>2.0499999999999989</v>
      </c>
      <c r="F347" s="606"/>
      <c r="G347" s="588"/>
      <c r="H347" s="588"/>
      <c r="I347" s="588"/>
      <c r="J347" s="588"/>
      <c r="K347" s="608" t="s">
        <v>539</v>
      </c>
      <c r="L347" s="628">
        <f>+SUM(L342:L346)</f>
        <v>694</v>
      </c>
      <c r="M347">
        <f>+IFERROR(VLOOKUP(F346,[92]Presupuesto!B:G,4,FALSE),M346)</f>
        <v>0</v>
      </c>
      <c r="N347" s="572">
        <f t="shared" si="5"/>
        <v>0</v>
      </c>
    </row>
    <row r="348" spans="1:14" ht="16.5" thickTop="1" thickBot="1">
      <c r="F348" s="606" t="s">
        <v>551</v>
      </c>
      <c r="G348" s="588"/>
      <c r="H348" s="588"/>
      <c r="I348" s="588"/>
      <c r="J348" s="588"/>
      <c r="K348" s="652"/>
      <c r="L348" s="610"/>
      <c r="M348">
        <f>+IFERROR(VLOOKUP(F347,[92]Presupuesto!B:G,4,FALSE),M347)</f>
        <v>0</v>
      </c>
      <c r="N348" s="572">
        <f t="shared" si="5"/>
        <v>0</v>
      </c>
    </row>
    <row r="349" spans="1:14" ht="16.5" thickTop="1" thickBot="1">
      <c r="A349" s="653">
        <f>+F316</f>
        <v>2.0499999999999989</v>
      </c>
      <c r="F349" s="655" t="str">
        <f>+[92]Presupuesto!$B$69</f>
        <v>STEFANY BOHORQUEZ PEREZ</v>
      </c>
      <c r="G349" s="588"/>
      <c r="H349" s="944" t="s">
        <v>552</v>
      </c>
      <c r="I349" s="944"/>
      <c r="J349" s="944"/>
      <c r="K349" s="944"/>
      <c r="L349" s="654">
        <f>+L324+L332+L339+L347</f>
        <v>27521</v>
      </c>
      <c r="M349">
        <f>+IFERROR(VLOOKUP(F348,[92]Presupuesto!B:G,4,FALSE),M348)</f>
        <v>0</v>
      </c>
      <c r="N349" s="572">
        <f t="shared" si="5"/>
        <v>0</v>
      </c>
    </row>
    <row r="350" spans="1:14" ht="15.75" thickTop="1">
      <c r="F350" s="655" t="str">
        <f>+[92]Presupuesto!$B$70</f>
        <v>SECRETARIA DE PLANEACION MUNICIPAL</v>
      </c>
      <c r="G350" s="656"/>
      <c r="I350" s="588"/>
      <c r="J350" s="588"/>
      <c r="K350" s="588"/>
      <c r="L350" s="610"/>
      <c r="M350">
        <f>+IFERROR(VLOOKUP(F349,[92]Presupuesto!B:G,4,FALSE),M349)</f>
        <v>0</v>
      </c>
      <c r="N350" s="572">
        <f t="shared" si="5"/>
        <v>0</v>
      </c>
    </row>
    <row r="351" spans="1:14" ht="15.75" thickBot="1">
      <c r="F351" s="655" t="str">
        <f>+[92]Presupuesto!$B$71</f>
        <v>MUNICIPIO DE CAUCASIA</v>
      </c>
      <c r="G351" s="657"/>
      <c r="H351" s="658"/>
      <c r="I351" s="657"/>
      <c r="J351" s="657"/>
      <c r="K351" s="657"/>
      <c r="L351" s="659"/>
      <c r="M351">
        <f>+IFERROR(VLOOKUP(F350,[92]Presupuesto!B:G,4,FALSE),M350)</f>
        <v>0</v>
      </c>
      <c r="N351" s="572">
        <f t="shared" si="5"/>
        <v>0</v>
      </c>
    </row>
    <row r="352" spans="1:14" ht="15.75" thickBot="1">
      <c r="F352" s="923" t="s">
        <v>528</v>
      </c>
      <c r="G352" s="956" t="str">
        <f>+VLOOKUP(F354,[92]Presupuesto!B:G,2,FALSE)</f>
        <v>Jardineras en Concreto Estampado. Incluye Bancas en Madera</v>
      </c>
      <c r="H352" s="956"/>
      <c r="I352" s="956"/>
      <c r="J352" s="956"/>
      <c r="K352" s="580" t="s">
        <v>529</v>
      </c>
      <c r="L352" s="581" t="s">
        <v>530</v>
      </c>
      <c r="M352">
        <f>+IFERROR(VLOOKUP(F351,[92]Presupuesto!B:G,4,FALSE),M351)</f>
        <v>0</v>
      </c>
      <c r="N352" s="572">
        <f t="shared" si="5"/>
        <v>0</v>
      </c>
    </row>
    <row r="353" spans="2:14" ht="16.5" thickTop="1" thickBot="1">
      <c r="F353" s="924"/>
      <c r="G353" s="957"/>
      <c r="H353" s="957"/>
      <c r="I353" s="957"/>
      <c r="J353" s="957"/>
      <c r="K353" s="582" t="s">
        <v>531</v>
      </c>
      <c r="L353" s="583" t="s">
        <v>532</v>
      </c>
      <c r="M353">
        <f>+IFERROR(VLOOKUP(F352,[92]Presupuesto!B:G,4,FALSE),M352)</f>
        <v>0</v>
      </c>
      <c r="N353" s="572">
        <f t="shared" si="5"/>
        <v>0</v>
      </c>
    </row>
    <row r="354" spans="2:14" ht="16.5" thickTop="1" thickBot="1">
      <c r="F354" s="927">
        <f>+[92]Presupuesto!$B$20</f>
        <v>3.01</v>
      </c>
      <c r="G354" s="957"/>
      <c r="H354" s="957"/>
      <c r="I354" s="957"/>
      <c r="J354" s="957"/>
      <c r="K354" s="582" t="s">
        <v>533</v>
      </c>
      <c r="L354" s="584">
        <f>+L316</f>
        <v>44987</v>
      </c>
      <c r="M354">
        <f>+IFERROR(VLOOKUP(F353,[92]Presupuesto!B:G,4,FALSE),M353)</f>
        <v>0</v>
      </c>
      <c r="N354" s="572">
        <f t="shared" si="5"/>
        <v>0</v>
      </c>
    </row>
    <row r="355" spans="2:14" ht="16.5" thickTop="1" thickBot="1">
      <c r="F355" s="924"/>
      <c r="G355" s="957"/>
      <c r="H355" s="957"/>
      <c r="I355" s="957"/>
      <c r="J355" s="957"/>
      <c r="K355" s="582" t="s">
        <v>217</v>
      </c>
      <c r="L355" s="586" t="str">
        <f>+VLOOKUP(F354,[92]Presupuesto!B:G,3,FALSE)</f>
        <v>m</v>
      </c>
      <c r="M355">
        <f>+IFERROR(VLOOKUP(F354,[92]Presupuesto!B:G,4,FALSE),M354)</f>
        <v>178</v>
      </c>
      <c r="N355" s="572">
        <f t="shared" si="5"/>
        <v>0</v>
      </c>
    </row>
    <row r="356" spans="2:14" ht="16.5" thickTop="1" thickBot="1">
      <c r="F356" s="587" t="s">
        <v>37</v>
      </c>
      <c r="G356" s="588"/>
      <c r="H356" s="588"/>
      <c r="I356" s="588"/>
      <c r="J356" s="588"/>
      <c r="K356" s="589"/>
      <c r="L356" s="590"/>
      <c r="M356">
        <f>+IFERROR(VLOOKUP(F355,[92]Presupuesto!B:G,4,FALSE),M355)</f>
        <v>0</v>
      </c>
      <c r="N356" s="572">
        <f t="shared" si="5"/>
        <v>0</v>
      </c>
    </row>
    <row r="357" spans="2:14" ht="16.5" thickTop="1" thickBot="1">
      <c r="F357" s="928" t="s">
        <v>63</v>
      </c>
      <c r="G357" s="929"/>
      <c r="H357" s="591" t="s">
        <v>534</v>
      </c>
      <c r="I357" s="591" t="s">
        <v>535</v>
      </c>
      <c r="J357" s="591" t="s">
        <v>536</v>
      </c>
      <c r="K357" s="592" t="s">
        <v>537</v>
      </c>
      <c r="L357" s="930"/>
      <c r="M357">
        <f>+IFERROR(VLOOKUP(F356,[92]Presupuesto!B:G,4,FALSE),M356)</f>
        <v>0</v>
      </c>
      <c r="N357" s="572">
        <f t="shared" ref="N357:N420" si="6">+IFERROR(M357*J357,0)</f>
        <v>0</v>
      </c>
    </row>
    <row r="358" spans="2:14" ht="16.5" thickTop="1" thickBot="1">
      <c r="F358" s="931" t="s">
        <v>222</v>
      </c>
      <c r="G358" s="932"/>
      <c r="H358" s="593" t="s">
        <v>538</v>
      </c>
      <c r="I358" s="594">
        <f>L385</f>
        <v>78867</v>
      </c>
      <c r="J358" s="595">
        <v>0.05</v>
      </c>
      <c r="K358" s="596">
        <f>+ROUND(J358*I358,0)</f>
        <v>3943</v>
      </c>
      <c r="L358" s="930"/>
      <c r="M358">
        <f>+IFERROR(VLOOKUP(F357,[92]Presupuesto!B:G,4,FALSE),M357)</f>
        <v>0</v>
      </c>
      <c r="N358" s="572">
        <f t="shared" si="6"/>
        <v>0</v>
      </c>
    </row>
    <row r="359" spans="2:14" ht="16.5" thickTop="1" thickBot="1">
      <c r="F359" s="933"/>
      <c r="G359" s="934"/>
      <c r="H359" s="597"/>
      <c r="I359" s="598"/>
      <c r="J359" s="599"/>
      <c r="K359" s="600">
        <f>+ROUND(J359*I359,0)</f>
        <v>0</v>
      </c>
      <c r="L359" s="930"/>
      <c r="M359">
        <f>+IFERROR(VLOOKUP(F358,[92]Presupuesto!B:G,4,FALSE),M358)</f>
        <v>0</v>
      </c>
      <c r="N359" s="572">
        <f t="shared" si="6"/>
        <v>0</v>
      </c>
    </row>
    <row r="360" spans="2:14" ht="16.5" thickTop="1" thickBot="1">
      <c r="F360" s="933"/>
      <c r="G360" s="934"/>
      <c r="H360" s="597"/>
      <c r="I360" s="601"/>
      <c r="J360" s="599"/>
      <c r="K360" s="600">
        <f>+ROUND(J360*I360,0)</f>
        <v>0</v>
      </c>
      <c r="L360" s="930"/>
      <c r="M360">
        <f>+IFERROR(VLOOKUP(F359,[92]Presupuesto!B:G,4,FALSE),M359)</f>
        <v>0</v>
      </c>
      <c r="N360" s="572">
        <f t="shared" si="6"/>
        <v>0</v>
      </c>
    </row>
    <row r="361" spans="2:14" ht="16.5" thickTop="1" thickBot="1">
      <c r="F361" s="941"/>
      <c r="G361" s="942"/>
      <c r="H361" s="602"/>
      <c r="I361" s="603"/>
      <c r="J361" s="604"/>
      <c r="K361" s="605">
        <f>+ROUND(J361*I361,0)</f>
        <v>0</v>
      </c>
      <c r="L361" s="930"/>
      <c r="M361">
        <f>+IFERROR(VLOOKUP(F360,[92]Presupuesto!B:G,4,FALSE),M360)</f>
        <v>0</v>
      </c>
      <c r="N361" s="572">
        <f t="shared" si="6"/>
        <v>0</v>
      </c>
    </row>
    <row r="362" spans="2:14" ht="16.5" thickTop="1" thickBot="1">
      <c r="B362" s="572">
        <f>+F354</f>
        <v>3.01</v>
      </c>
      <c r="F362" s="606"/>
      <c r="G362" s="588"/>
      <c r="H362" s="588"/>
      <c r="I362" s="588"/>
      <c r="J362" s="607"/>
      <c r="K362" s="608" t="s">
        <v>539</v>
      </c>
      <c r="L362" s="609">
        <f>+SUM(K358:K361)</f>
        <v>3943</v>
      </c>
      <c r="M362">
        <f>+IFERROR(VLOOKUP(F361,[92]Presupuesto!B:G,4,FALSE),M361)</f>
        <v>0</v>
      </c>
      <c r="N362" s="572">
        <f t="shared" si="6"/>
        <v>0</v>
      </c>
    </row>
    <row r="363" spans="2:14" ht="16.5" thickTop="1" thickBot="1">
      <c r="F363" s="587" t="s">
        <v>224</v>
      </c>
      <c r="G363" s="588"/>
      <c r="H363" s="588"/>
      <c r="I363" s="588"/>
      <c r="J363" s="607"/>
      <c r="K363" s="607"/>
      <c r="L363" s="610"/>
      <c r="M363">
        <f>+IFERROR(VLOOKUP(F362,[92]Presupuesto!B:G,4,FALSE),M362)</f>
        <v>0</v>
      </c>
      <c r="N363" s="572">
        <f t="shared" si="6"/>
        <v>0</v>
      </c>
    </row>
    <row r="364" spans="2:14" ht="16.5" thickTop="1" thickBot="1">
      <c r="F364" s="928" t="s">
        <v>63</v>
      </c>
      <c r="G364" s="929"/>
      <c r="H364" s="591" t="s">
        <v>93</v>
      </c>
      <c r="I364" s="611" t="s">
        <v>540</v>
      </c>
      <c r="J364" s="612" t="s">
        <v>541</v>
      </c>
      <c r="K364" s="613" t="s">
        <v>537</v>
      </c>
      <c r="L364" s="930"/>
      <c r="M364">
        <f>+IFERROR(VLOOKUP(F363,[92]Presupuesto!B:G,4,FALSE),M363)</f>
        <v>0</v>
      </c>
      <c r="N364" s="572">
        <f t="shared" si="6"/>
        <v>0</v>
      </c>
    </row>
    <row r="365" spans="2:14" ht="34.5" customHeight="1" thickTop="1" thickBot="1">
      <c r="F365" s="954" t="str">
        <f>+[92]INSUMOS!$A$130</f>
        <v>Jardineras en Concreto Estampado, según diseño. Incluye Bancas en Madera</v>
      </c>
      <c r="G365" s="955"/>
      <c r="H365" s="614" t="str">
        <f>+VLOOKUP(F365,[92]INSUMOS!A:E,2,FALSE)</f>
        <v>m</v>
      </c>
      <c r="I365" s="615">
        <f>+VLOOKUP(F365,[92]INSUMOS!A:E,3,FALSE)</f>
        <v>345600</v>
      </c>
      <c r="J365" s="616">
        <v>1.05</v>
      </c>
      <c r="K365" s="596">
        <f>+ROUND(J365*I365,0)</f>
        <v>362880</v>
      </c>
      <c r="L365" s="930"/>
      <c r="M365">
        <f>+IFERROR(VLOOKUP(F364,[92]Presupuesto!B:G,4,FALSE),M364)</f>
        <v>0</v>
      </c>
      <c r="N365" s="572">
        <f t="shared" si="6"/>
        <v>0</v>
      </c>
    </row>
    <row r="366" spans="2:14" ht="16.5" thickTop="1" thickBot="1">
      <c r="F366" s="943"/>
      <c r="G366" s="934"/>
      <c r="H366" s="617"/>
      <c r="I366" s="597"/>
      <c r="J366" s="618"/>
      <c r="K366" s="600">
        <f>+ROUND(J366*I366,0)</f>
        <v>0</v>
      </c>
      <c r="L366" s="930"/>
      <c r="M366">
        <f>+IFERROR(VLOOKUP(F365,[92]Presupuesto!B:G,4,FALSE),M365)</f>
        <v>0</v>
      </c>
      <c r="N366" s="572">
        <f t="shared" si="6"/>
        <v>0</v>
      </c>
    </row>
    <row r="367" spans="2:14" ht="16.5" thickTop="1" thickBot="1">
      <c r="F367" s="943"/>
      <c r="G367" s="934"/>
      <c r="H367" s="617"/>
      <c r="I367" s="597"/>
      <c r="J367" s="618"/>
      <c r="K367" s="600">
        <f>+ROUND(J367*I367,0)</f>
        <v>0</v>
      </c>
      <c r="L367" s="930"/>
      <c r="M367">
        <f>+IFERROR(VLOOKUP(F366,[92]Presupuesto!B:G,4,FALSE),M366)</f>
        <v>0</v>
      </c>
      <c r="N367" s="572">
        <f t="shared" si="6"/>
        <v>0</v>
      </c>
    </row>
    <row r="368" spans="2:14" ht="16.5" thickTop="1" thickBot="1">
      <c r="F368" s="933"/>
      <c r="G368" s="934"/>
      <c r="H368" s="617"/>
      <c r="I368" s="597"/>
      <c r="J368" s="618"/>
      <c r="K368" s="600">
        <f>+ROUND(J368*I368,0)</f>
        <v>0</v>
      </c>
      <c r="L368" s="930"/>
      <c r="M368">
        <f>+IFERROR(VLOOKUP(F367,[92]Presupuesto!B:G,4,FALSE),M367)</f>
        <v>0</v>
      </c>
      <c r="N368" s="572">
        <f t="shared" si="6"/>
        <v>0</v>
      </c>
    </row>
    <row r="369" spans="3:14" ht="16.5" thickTop="1" thickBot="1">
      <c r="F369" s="941"/>
      <c r="G369" s="942"/>
      <c r="H369" s="602"/>
      <c r="I369" s="620"/>
      <c r="J369" s="621"/>
      <c r="K369" s="622">
        <f>+ROUND(J369*I369,0)</f>
        <v>0</v>
      </c>
      <c r="L369" s="930"/>
      <c r="M369">
        <f>+IFERROR(VLOOKUP(F368,[92]Presupuesto!B:G,4,FALSE),M368)</f>
        <v>0</v>
      </c>
      <c r="N369" s="572">
        <f t="shared" si="6"/>
        <v>0</v>
      </c>
    </row>
    <row r="370" spans="3:14" ht="16.5" thickTop="1" thickBot="1">
      <c r="C370" s="572">
        <f>+B362</f>
        <v>3.01</v>
      </c>
      <c r="F370" s="606"/>
      <c r="G370" s="588"/>
      <c r="H370" s="588"/>
      <c r="I370" s="588"/>
      <c r="J370" s="607"/>
      <c r="K370" s="608" t="s">
        <v>539</v>
      </c>
      <c r="L370" s="609">
        <f>+SUM(K365:K369)</f>
        <v>362880</v>
      </c>
      <c r="M370">
        <f>+IFERROR(VLOOKUP(F369,[92]Presupuesto!B:G,4,FALSE),M369)</f>
        <v>0</v>
      </c>
      <c r="N370" s="572">
        <f t="shared" si="6"/>
        <v>0</v>
      </c>
    </row>
    <row r="371" spans="3:14" ht="16.5" thickTop="1" thickBot="1">
      <c r="F371" s="587" t="s">
        <v>47</v>
      </c>
      <c r="G371" s="588"/>
      <c r="H371" s="588"/>
      <c r="I371" s="588"/>
      <c r="J371" s="607"/>
      <c r="K371" s="607"/>
      <c r="L371" s="610"/>
      <c r="M371">
        <f>+IFERROR(VLOOKUP(F370,[92]Presupuesto!B:G,4,FALSE),M370)</f>
        <v>0</v>
      </c>
      <c r="N371" s="572">
        <f t="shared" si="6"/>
        <v>0</v>
      </c>
    </row>
    <row r="372" spans="3:14" ht="16.5" thickTop="1" thickBot="1">
      <c r="F372" s="935" t="s">
        <v>63</v>
      </c>
      <c r="G372" s="936"/>
      <c r="H372" s="591" t="s">
        <v>534</v>
      </c>
      <c r="I372" s="591" t="s">
        <v>542</v>
      </c>
      <c r="J372" s="612" t="s">
        <v>543</v>
      </c>
      <c r="K372" s="613" t="s">
        <v>537</v>
      </c>
      <c r="L372" s="930"/>
      <c r="M372">
        <f>+IFERROR(VLOOKUP(F371,[92]Presupuesto!B:G,4,FALSE),M371)</f>
        <v>0</v>
      </c>
      <c r="N372" s="572">
        <f t="shared" si="6"/>
        <v>0</v>
      </c>
    </row>
    <row r="373" spans="3:14" ht="16.5" thickTop="1" thickBot="1">
      <c r="F373" s="933"/>
      <c r="G373" s="934"/>
      <c r="H373" s="597"/>
      <c r="I373" s="623"/>
      <c r="J373" s="624"/>
      <c r="K373" s="600">
        <f>+ROUND(J373*I373,0)</f>
        <v>0</v>
      </c>
      <c r="L373" s="930"/>
      <c r="M373">
        <f>+IFERROR(VLOOKUP(F372,[92]Presupuesto!B:G,4,FALSE),M372)</f>
        <v>0</v>
      </c>
      <c r="N373" s="572">
        <f t="shared" si="6"/>
        <v>0</v>
      </c>
    </row>
    <row r="374" spans="3:14" ht="16.5" thickTop="1" thickBot="1">
      <c r="F374" s="937"/>
      <c r="G374" s="938"/>
      <c r="H374" s="625"/>
      <c r="I374" s="625"/>
      <c r="J374" s="625"/>
      <c r="K374" s="626">
        <f>+ROUND(J374*I374,0)</f>
        <v>0</v>
      </c>
      <c r="L374" s="930"/>
      <c r="M374">
        <f>+IFERROR(VLOOKUP(F373,[92]Presupuesto!B:G,4,FALSE),M373)</f>
        <v>0</v>
      </c>
      <c r="N374" s="572">
        <f t="shared" si="6"/>
        <v>0</v>
      </c>
    </row>
    <row r="375" spans="3:14" ht="16.5" thickTop="1" thickBot="1">
      <c r="F375" s="937"/>
      <c r="G375" s="938"/>
      <c r="H375" s="625"/>
      <c r="I375" s="625"/>
      <c r="J375" s="625"/>
      <c r="K375" s="626">
        <f>+ROUND(J375*I375,0)</f>
        <v>0</v>
      </c>
      <c r="L375" s="930"/>
      <c r="M375">
        <f>+IFERROR(VLOOKUP(F374,[92]Presupuesto!B:G,4,FALSE),M374)</f>
        <v>0</v>
      </c>
      <c r="N375" s="572">
        <f t="shared" si="6"/>
        <v>0</v>
      </c>
    </row>
    <row r="376" spans="3:14" ht="16.5" thickTop="1" thickBot="1">
      <c r="F376" s="939"/>
      <c r="G376" s="940"/>
      <c r="H376" s="627"/>
      <c r="I376" s="627"/>
      <c r="J376" s="627"/>
      <c r="K376" s="605">
        <f>+ROUND(J376*I376,0)</f>
        <v>0</v>
      </c>
      <c r="L376" s="930"/>
      <c r="M376">
        <f>+IFERROR(VLOOKUP(F375,[92]Presupuesto!B:G,4,FALSE),M375)</f>
        <v>0</v>
      </c>
      <c r="N376" s="572">
        <f t="shared" si="6"/>
        <v>0</v>
      </c>
    </row>
    <row r="377" spans="3:14" ht="16.5" thickTop="1" thickBot="1">
      <c r="D377" s="572">
        <f>+C370</f>
        <v>3.01</v>
      </c>
      <c r="F377" s="606"/>
      <c r="G377" s="588"/>
      <c r="H377" s="588"/>
      <c r="I377" s="588"/>
      <c r="J377" s="607"/>
      <c r="K377" s="608" t="s">
        <v>539</v>
      </c>
      <c r="L377" s="628">
        <f>+SUM(K373:K376)</f>
        <v>0</v>
      </c>
      <c r="M377">
        <f>+IFERROR(VLOOKUP(F376,[92]Presupuesto!B:G,4,FALSE),M376)</f>
        <v>0</v>
      </c>
      <c r="N377" s="572">
        <f t="shared" si="6"/>
        <v>0</v>
      </c>
    </row>
    <row r="378" spans="3:14" ht="16.5" thickTop="1" thickBot="1">
      <c r="F378" s="587" t="s">
        <v>54</v>
      </c>
      <c r="G378" s="588"/>
      <c r="H378" s="588"/>
      <c r="I378" s="588"/>
      <c r="J378" s="607"/>
      <c r="K378" s="607"/>
      <c r="L378" s="610"/>
      <c r="M378">
        <f>+IFERROR(VLOOKUP(F377,[92]Presupuesto!B:G,4,FALSE),M377)</f>
        <v>0</v>
      </c>
      <c r="N378" s="572">
        <f t="shared" si="6"/>
        <v>0</v>
      </c>
    </row>
    <row r="379" spans="3:14" ht="16.5" thickTop="1" thickBot="1">
      <c r="F379" s="629" t="s">
        <v>544</v>
      </c>
      <c r="G379" s="591" t="s">
        <v>541</v>
      </c>
      <c r="H379" s="591" t="s">
        <v>545</v>
      </c>
      <c r="I379" s="591" t="s">
        <v>546</v>
      </c>
      <c r="J379" s="630" t="s">
        <v>547</v>
      </c>
      <c r="K379" s="612" t="s">
        <v>536</v>
      </c>
      <c r="L379" s="631" t="s">
        <v>537</v>
      </c>
      <c r="M379">
        <f>+IFERROR(VLOOKUP(F378,[92]Presupuesto!B:G,4,FALSE),M378)</f>
        <v>0</v>
      </c>
      <c r="N379" s="572">
        <f t="shared" si="6"/>
        <v>0</v>
      </c>
    </row>
    <row r="380" spans="3:14" ht="15.75" thickTop="1">
      <c r="F380" s="632" t="str">
        <f>+[92]MO!$A$7</f>
        <v>Oficial O Civil</v>
      </c>
      <c r="G380" s="633">
        <v>1</v>
      </c>
      <c r="H380" s="634">
        <f>+VLOOKUP(F380,[92]MO!A:D,2,FALSE)</f>
        <v>95342.465753424651</v>
      </c>
      <c r="I380" s="635">
        <f>+VLOOKUP(F380,[92]MO!A:D,3,FALSE)</f>
        <v>0.7</v>
      </c>
      <c r="J380" s="636">
        <f>+ROUND(H380*(1+I380),2)</f>
        <v>162082.19</v>
      </c>
      <c r="K380" s="664">
        <v>0.23499999999999999</v>
      </c>
      <c r="L380" s="638">
        <f>+ROUND(G380*K380*J380,0)</f>
        <v>38089</v>
      </c>
      <c r="M380">
        <f>+IFERROR(VLOOKUP(F379,[92]Presupuesto!B:G,4,FALSE),M379)</f>
        <v>0</v>
      </c>
      <c r="N380" s="572">
        <f t="shared" si="6"/>
        <v>0</v>
      </c>
    </row>
    <row r="381" spans="3:14">
      <c r="F381" s="639" t="str">
        <f>+[92]MO!$A$8</f>
        <v>Ayudante O Civil</v>
      </c>
      <c r="G381" s="625">
        <v>2</v>
      </c>
      <c r="H381" s="640">
        <f>+VLOOKUP(F381,[92]MO!A:D,2,FALSE)</f>
        <v>47671.232876712325</v>
      </c>
      <c r="I381" s="641">
        <f>+VLOOKUP(F381,[92]MO!A:D,3,FALSE)</f>
        <v>0.82000000000000006</v>
      </c>
      <c r="J381" s="640">
        <f>+ROUND(H381*(1+I381),2)</f>
        <v>86761.64</v>
      </c>
      <c r="K381" s="665">
        <f>+K380</f>
        <v>0.23499999999999999</v>
      </c>
      <c r="L381" s="643">
        <f>+ROUND(G381*K381*J381,0)</f>
        <v>40778</v>
      </c>
      <c r="M381">
        <f>+IFERROR(VLOOKUP(F380,[92]Presupuesto!B:G,4,FALSE),M380)</f>
        <v>0</v>
      </c>
      <c r="N381" s="572">
        <f t="shared" si="6"/>
        <v>0</v>
      </c>
    </row>
    <row r="382" spans="3:14">
      <c r="F382" s="639"/>
      <c r="G382" s="625"/>
      <c r="H382" s="660"/>
      <c r="I382" s="641"/>
      <c r="J382" s="646">
        <f>+ROUND(H382*(1+I382),2)</f>
        <v>0</v>
      </c>
      <c r="K382" s="625"/>
      <c r="L382" s="647">
        <f>+ROUND(G382*K382*J382,0)</f>
        <v>0</v>
      </c>
      <c r="M382">
        <f>+IFERROR(VLOOKUP(F381,[92]Presupuesto!B:G,4,FALSE),M381)</f>
        <v>0</v>
      </c>
      <c r="N382" s="572">
        <f t="shared" si="6"/>
        <v>0</v>
      </c>
    </row>
    <row r="383" spans="3:14">
      <c r="F383" s="639"/>
      <c r="G383" s="644"/>
      <c r="H383" s="645"/>
      <c r="I383" s="625"/>
      <c r="J383" s="646">
        <f>+ROUND(H383*(1+I383),2)</f>
        <v>0</v>
      </c>
      <c r="K383" s="625"/>
      <c r="L383" s="647">
        <f>+ROUND(G383*K383*J383,0)</f>
        <v>0</v>
      </c>
      <c r="M383">
        <f>+IFERROR(VLOOKUP(F382,[92]Presupuesto!B:G,4,FALSE),M382)</f>
        <v>0</v>
      </c>
      <c r="N383" s="572">
        <f t="shared" si="6"/>
        <v>0</v>
      </c>
    </row>
    <row r="384" spans="3:14" ht="15.75" thickBot="1">
      <c r="F384" s="648"/>
      <c r="G384" s="649"/>
      <c r="H384" s="649"/>
      <c r="I384" s="649"/>
      <c r="J384" s="650">
        <f>+ROUND(H384*(1+I384),2)</f>
        <v>0</v>
      </c>
      <c r="K384" s="649"/>
      <c r="L384" s="651">
        <f>+ROUND(G384*K384*J384,0)</f>
        <v>0</v>
      </c>
      <c r="M384">
        <f>+IFERROR(VLOOKUP(F383,[92]Presupuesto!B:G,4,FALSE),M383)</f>
        <v>0</v>
      </c>
      <c r="N384" s="572">
        <f t="shared" si="6"/>
        <v>0</v>
      </c>
    </row>
    <row r="385" spans="1:14" ht="16.5" thickTop="1" thickBot="1">
      <c r="E385" s="572">
        <f>+D377</f>
        <v>3.01</v>
      </c>
      <c r="F385" s="606"/>
      <c r="G385" s="588"/>
      <c r="H385" s="588"/>
      <c r="I385" s="588"/>
      <c r="J385" s="588"/>
      <c r="K385" s="608" t="s">
        <v>539</v>
      </c>
      <c r="L385" s="628">
        <f>+SUM(L380:L384)</f>
        <v>78867</v>
      </c>
      <c r="M385">
        <f>+IFERROR(VLOOKUP(F384,[92]Presupuesto!B:G,4,FALSE),M384)</f>
        <v>0</v>
      </c>
      <c r="N385" s="572">
        <f t="shared" si="6"/>
        <v>0</v>
      </c>
    </row>
    <row r="386" spans="1:14" ht="16.5" thickTop="1" thickBot="1">
      <c r="F386" s="606" t="s">
        <v>551</v>
      </c>
      <c r="G386" s="588"/>
      <c r="H386" s="588"/>
      <c r="I386" s="588"/>
      <c r="J386" s="588"/>
      <c r="K386" s="652"/>
      <c r="L386" s="610"/>
      <c r="M386">
        <f>+IFERROR(VLOOKUP(F385,[92]Presupuesto!B:G,4,FALSE),M385)</f>
        <v>0</v>
      </c>
      <c r="N386" s="572">
        <f t="shared" si="6"/>
        <v>0</v>
      </c>
    </row>
    <row r="387" spans="1:14" ht="16.5" thickTop="1" thickBot="1">
      <c r="A387" s="653">
        <f>+F354</f>
        <v>3.01</v>
      </c>
      <c r="F387" s="655" t="str">
        <f>+[92]Presupuesto!$B$69</f>
        <v>STEFANY BOHORQUEZ PEREZ</v>
      </c>
      <c r="G387" s="588"/>
      <c r="H387" s="944" t="s">
        <v>552</v>
      </c>
      <c r="I387" s="944"/>
      <c r="J387" s="944"/>
      <c r="K387" s="944"/>
      <c r="L387" s="654">
        <f>+L362+L370+L377+L385</f>
        <v>445690</v>
      </c>
      <c r="M387">
        <f>+IFERROR(VLOOKUP(F386,[92]Presupuesto!B:G,4,FALSE),M386)</f>
        <v>0</v>
      </c>
      <c r="N387" s="572">
        <f t="shared" si="6"/>
        <v>0</v>
      </c>
    </row>
    <row r="388" spans="1:14" ht="15.75" thickTop="1">
      <c r="F388" s="655" t="str">
        <f>+[92]Presupuesto!$B$70</f>
        <v>SECRETARIA DE PLANEACION MUNICIPAL</v>
      </c>
      <c r="G388" s="656"/>
      <c r="I388" s="588"/>
      <c r="J388" s="588"/>
      <c r="K388" s="588"/>
      <c r="L388" s="610"/>
      <c r="M388">
        <f>+IFERROR(VLOOKUP(F387,[92]Presupuesto!B:G,4,FALSE),M387)</f>
        <v>0</v>
      </c>
      <c r="N388" s="572">
        <f t="shared" si="6"/>
        <v>0</v>
      </c>
    </row>
    <row r="389" spans="1:14" ht="15.75" thickBot="1">
      <c r="F389" s="655" t="str">
        <f>+[92]Presupuesto!$B$71</f>
        <v>MUNICIPIO DE CAUCASIA</v>
      </c>
      <c r="G389" s="657"/>
      <c r="H389" s="658"/>
      <c r="I389" s="657"/>
      <c r="J389" s="657"/>
      <c r="K389" s="657"/>
      <c r="L389" s="659"/>
      <c r="M389">
        <f>+IFERROR(VLOOKUP(F388,[92]Presupuesto!B:G,4,FALSE),M388)</f>
        <v>0</v>
      </c>
      <c r="N389" s="572">
        <f t="shared" si="6"/>
        <v>0</v>
      </c>
    </row>
    <row r="390" spans="1:14" ht="15.75" thickBot="1">
      <c r="F390" s="923" t="s">
        <v>528</v>
      </c>
      <c r="G390" s="956" t="str">
        <f>+VLOOKUP(F392,[92]Presupuesto!B:G,2,FALSE)</f>
        <v>Piso concreto Estampado por diseño 21mpa, e=0.10m incluye refuerzo</v>
      </c>
      <c r="H390" s="956"/>
      <c r="I390" s="956"/>
      <c r="J390" s="956"/>
      <c r="K390" s="580" t="s">
        <v>529</v>
      </c>
      <c r="L390" s="581" t="s">
        <v>530</v>
      </c>
      <c r="M390">
        <f>+IFERROR(VLOOKUP(F389,[92]Presupuesto!B:G,4,FALSE),M389)</f>
        <v>0</v>
      </c>
      <c r="N390" s="572">
        <f t="shared" si="6"/>
        <v>0</v>
      </c>
    </row>
    <row r="391" spans="1:14" ht="16.5" thickTop="1" thickBot="1">
      <c r="F391" s="924"/>
      <c r="G391" s="957"/>
      <c r="H391" s="957"/>
      <c r="I391" s="957"/>
      <c r="J391" s="957"/>
      <c r="K391" s="582" t="s">
        <v>531</v>
      </c>
      <c r="L391" s="583" t="s">
        <v>532</v>
      </c>
      <c r="M391">
        <f>+IFERROR(VLOOKUP(F390,[92]Presupuesto!B:G,4,FALSE),M390)</f>
        <v>0</v>
      </c>
      <c r="N391" s="572">
        <f t="shared" si="6"/>
        <v>0</v>
      </c>
    </row>
    <row r="392" spans="1:14" ht="16.5" thickTop="1" thickBot="1">
      <c r="F392" s="927">
        <f>+[92]Presupuesto!$B$21</f>
        <v>3.0199999999999996</v>
      </c>
      <c r="G392" s="957"/>
      <c r="H392" s="957"/>
      <c r="I392" s="957"/>
      <c r="J392" s="957"/>
      <c r="K392" s="582" t="s">
        <v>533</v>
      </c>
      <c r="L392" s="584">
        <f>+L354</f>
        <v>44987</v>
      </c>
      <c r="M392">
        <f>+IFERROR(VLOOKUP(F391,[92]Presupuesto!B:G,4,FALSE),M391)</f>
        <v>0</v>
      </c>
      <c r="N392" s="572">
        <f t="shared" si="6"/>
        <v>0</v>
      </c>
    </row>
    <row r="393" spans="1:14" ht="16.5" thickTop="1" thickBot="1">
      <c r="F393" s="924"/>
      <c r="G393" s="957"/>
      <c r="H393" s="957"/>
      <c r="I393" s="957"/>
      <c r="J393" s="957"/>
      <c r="K393" s="582" t="s">
        <v>217</v>
      </c>
      <c r="L393" s="586" t="str">
        <f>+VLOOKUP(F392,[92]Presupuesto!B:G,3,FALSE)</f>
        <v>m³</v>
      </c>
      <c r="M393">
        <f>+IFERROR(VLOOKUP(F392,[92]Presupuesto!B:G,4,FALSE),M392)</f>
        <v>64</v>
      </c>
      <c r="N393" s="572">
        <f t="shared" si="6"/>
        <v>0</v>
      </c>
    </row>
    <row r="394" spans="1:14" ht="16.5" thickTop="1" thickBot="1">
      <c r="F394" s="587" t="s">
        <v>37</v>
      </c>
      <c r="G394" s="588"/>
      <c r="H394" s="588"/>
      <c r="I394" s="588"/>
      <c r="J394" s="588"/>
      <c r="K394" s="589"/>
      <c r="L394" s="590"/>
      <c r="M394">
        <f>+IFERROR(VLOOKUP(F393,[92]Presupuesto!B:G,4,FALSE),M393)</f>
        <v>0</v>
      </c>
      <c r="N394" s="572">
        <f t="shared" si="6"/>
        <v>0</v>
      </c>
    </row>
    <row r="395" spans="1:14" ht="16.5" thickTop="1" thickBot="1">
      <c r="F395" s="928" t="s">
        <v>63</v>
      </c>
      <c r="G395" s="929"/>
      <c r="H395" s="591" t="s">
        <v>534</v>
      </c>
      <c r="I395" s="591" t="s">
        <v>535</v>
      </c>
      <c r="J395" s="591" t="s">
        <v>536</v>
      </c>
      <c r="K395" s="592" t="s">
        <v>537</v>
      </c>
      <c r="L395" s="930"/>
      <c r="M395">
        <f>+IFERROR(VLOOKUP(F394,[92]Presupuesto!B:G,4,FALSE),M394)</f>
        <v>0</v>
      </c>
      <c r="N395" s="572">
        <f t="shared" si="6"/>
        <v>0</v>
      </c>
    </row>
    <row r="396" spans="1:14" ht="16.5" thickTop="1" thickBot="1">
      <c r="F396" s="931" t="s">
        <v>222</v>
      </c>
      <c r="G396" s="932"/>
      <c r="H396" s="593" t="s">
        <v>538</v>
      </c>
      <c r="I396" s="594">
        <f>L423</f>
        <v>254564</v>
      </c>
      <c r="J396" s="595">
        <v>0.05</v>
      </c>
      <c r="K396" s="596">
        <f>+ROUND(J396*I396,0)</f>
        <v>12728</v>
      </c>
      <c r="L396" s="930"/>
      <c r="M396">
        <f>+IFERROR(VLOOKUP(F395,[92]Presupuesto!B:G,4,FALSE),M395)</f>
        <v>0</v>
      </c>
      <c r="N396" s="572">
        <f t="shared" si="6"/>
        <v>0</v>
      </c>
    </row>
    <row r="397" spans="1:14" ht="16.5" thickTop="1" thickBot="1">
      <c r="F397" s="933" t="str">
        <f>+[92]EQUIPOS!$B$27</f>
        <v>Rieles Metalicos 3 mts</v>
      </c>
      <c r="G397" s="934"/>
      <c r="H397" s="597" t="str">
        <f>+VLOOKUP(F397,[92]EQUIPOS!B:D,2,FALSE)</f>
        <v>Manual</v>
      </c>
      <c r="I397" s="598">
        <f>+VLOOKUP(F397,[92]EQUIPOS!B:D,3,FALSE)</f>
        <v>150</v>
      </c>
      <c r="J397" s="599">
        <v>5</v>
      </c>
      <c r="K397" s="600">
        <f>+ROUND(J397*I397,0)</f>
        <v>750</v>
      </c>
      <c r="L397" s="930"/>
      <c r="M397">
        <f>+IFERROR(VLOOKUP(F396,[92]Presupuesto!B:G,4,FALSE),M396)</f>
        <v>0</v>
      </c>
      <c r="N397" s="572">
        <f t="shared" si="6"/>
        <v>0</v>
      </c>
    </row>
    <row r="398" spans="1:14" ht="16.5" thickTop="1" thickBot="1">
      <c r="F398" s="933"/>
      <c r="G398" s="934"/>
      <c r="H398" s="597"/>
      <c r="I398" s="601"/>
      <c r="J398" s="599"/>
      <c r="K398" s="600">
        <f>+ROUND(J398*I398,0)</f>
        <v>0</v>
      </c>
      <c r="L398" s="930"/>
      <c r="M398">
        <f>+IFERROR(VLOOKUP(F397,[92]Presupuesto!B:G,4,FALSE),M397)</f>
        <v>0</v>
      </c>
      <c r="N398" s="572">
        <f t="shared" si="6"/>
        <v>0</v>
      </c>
    </row>
    <row r="399" spans="1:14" ht="16.5" thickTop="1" thickBot="1">
      <c r="F399" s="941"/>
      <c r="G399" s="942"/>
      <c r="H399" s="602"/>
      <c r="I399" s="603"/>
      <c r="J399" s="604"/>
      <c r="K399" s="605">
        <f>+ROUND(J399*I399,0)</f>
        <v>0</v>
      </c>
      <c r="L399" s="930"/>
      <c r="M399">
        <f>+IFERROR(VLOOKUP(F398,[92]Presupuesto!B:G,4,FALSE),M398)</f>
        <v>0</v>
      </c>
      <c r="N399" s="572">
        <f t="shared" si="6"/>
        <v>0</v>
      </c>
    </row>
    <row r="400" spans="1:14" ht="16.5" thickTop="1" thickBot="1">
      <c r="B400" s="572">
        <f>+F392</f>
        <v>3.0199999999999996</v>
      </c>
      <c r="F400" s="606"/>
      <c r="G400" s="588"/>
      <c r="H400" s="588"/>
      <c r="I400" s="588"/>
      <c r="J400" s="607"/>
      <c r="K400" s="608" t="s">
        <v>539</v>
      </c>
      <c r="L400" s="609">
        <f>+SUM(K396:K399)</f>
        <v>13478</v>
      </c>
      <c r="M400">
        <f>+IFERROR(VLOOKUP(F399,[92]Presupuesto!B:G,4,FALSE),M399)</f>
        <v>0</v>
      </c>
      <c r="N400" s="572">
        <f t="shared" si="6"/>
        <v>0</v>
      </c>
    </row>
    <row r="401" spans="3:14" ht="16.5" thickTop="1" thickBot="1">
      <c r="F401" s="587" t="s">
        <v>224</v>
      </c>
      <c r="G401" s="588"/>
      <c r="H401" s="588"/>
      <c r="I401" s="588"/>
      <c r="J401" s="607"/>
      <c r="K401" s="607"/>
      <c r="L401" s="610"/>
      <c r="M401">
        <f>+IFERROR(VLOOKUP(F400,[92]Presupuesto!B:G,4,FALSE),M400)</f>
        <v>0</v>
      </c>
      <c r="N401" s="572">
        <f t="shared" si="6"/>
        <v>0</v>
      </c>
    </row>
    <row r="402" spans="3:14" ht="16.5" thickTop="1" thickBot="1">
      <c r="F402" s="928" t="s">
        <v>63</v>
      </c>
      <c r="G402" s="929"/>
      <c r="H402" s="591" t="s">
        <v>93</v>
      </c>
      <c r="I402" s="611" t="s">
        <v>540</v>
      </c>
      <c r="J402" s="612" t="s">
        <v>541</v>
      </c>
      <c r="K402" s="613" t="s">
        <v>537</v>
      </c>
      <c r="L402" s="930"/>
      <c r="M402">
        <f>+IFERROR(VLOOKUP(F401,[92]Presupuesto!B:G,4,FALSE),M401)</f>
        <v>0</v>
      </c>
      <c r="N402" s="572">
        <f t="shared" si="6"/>
        <v>0</v>
      </c>
    </row>
    <row r="403" spans="3:14" ht="16.5" thickTop="1" thickBot="1">
      <c r="F403" s="954" t="str">
        <f>+[92]INSUMOS!$A$168</f>
        <v xml:space="preserve">CONCRETO 3000 PSI </v>
      </c>
      <c r="G403" s="955"/>
      <c r="H403" s="614" t="str">
        <f>+VLOOKUP(F403,[92]INSUMOS!A:E,2,FALSE)</f>
        <v>M3</v>
      </c>
      <c r="I403" s="615">
        <f>+VLOOKUP(F403,[92]INSUMOS!A:E,3,FALSE)</f>
        <v>423227</v>
      </c>
      <c r="J403" s="616">
        <v>1.05</v>
      </c>
      <c r="K403" s="596">
        <f>+ROUND(J403*I403,0)</f>
        <v>444388</v>
      </c>
      <c r="L403" s="930"/>
      <c r="M403">
        <f>+IFERROR(VLOOKUP(F402,[92]Presupuesto!B:G,4,FALSE),M402)</f>
        <v>0</v>
      </c>
      <c r="N403" s="572">
        <f t="shared" si="6"/>
        <v>0</v>
      </c>
    </row>
    <row r="404" spans="3:14" ht="16.5" customHeight="1" thickTop="1" thickBot="1">
      <c r="F404" s="943" t="str">
        <f>+[92]INSUMOS!$A$10</f>
        <v>Acero de 60000 PSI Flejado</v>
      </c>
      <c r="G404" s="934"/>
      <c r="H404" s="617" t="str">
        <f>+VLOOKUP(F404,[92]INSUMOS!A:E,2,FALSE)</f>
        <v>Kg</v>
      </c>
      <c r="I404" s="597">
        <f>+VLOOKUP(F404,[92]INSUMOS!A:E,3,FALSE)</f>
        <v>7230</v>
      </c>
      <c r="J404" s="618">
        <v>4.3</v>
      </c>
      <c r="K404" s="600">
        <f>+ROUND(J404*I404,0)</f>
        <v>31089</v>
      </c>
      <c r="L404" s="930"/>
      <c r="M404">
        <f>+IFERROR(VLOOKUP(F403,[92]Presupuesto!B:G,4,FALSE),M403)</f>
        <v>0</v>
      </c>
      <c r="N404" s="572">
        <f t="shared" si="6"/>
        <v>0</v>
      </c>
    </row>
    <row r="405" spans="3:14" ht="16.5" thickTop="1" thickBot="1">
      <c r="F405" s="943" t="s">
        <v>554</v>
      </c>
      <c r="G405" s="934"/>
      <c r="H405" s="617" t="str">
        <f>+VLOOKUP(F405,[92]INSUMOS!A:E,2,FALSE)</f>
        <v>M3</v>
      </c>
      <c r="I405" s="597">
        <f>+VLOOKUP(F405,[92]INSUMOS!A:E,3,FALSE)</f>
        <v>156000</v>
      </c>
      <c r="J405" s="618">
        <v>1</v>
      </c>
      <c r="K405" s="600">
        <f>+ROUND(J405*I405,0)</f>
        <v>156000</v>
      </c>
      <c r="L405" s="930"/>
      <c r="M405">
        <f>+IFERROR(VLOOKUP(F404,[92]Presupuesto!B:G,4,FALSE),M404)</f>
        <v>0</v>
      </c>
      <c r="N405" s="572">
        <f t="shared" si="6"/>
        <v>0</v>
      </c>
    </row>
    <row r="406" spans="3:14" ht="16.5" thickTop="1" thickBot="1">
      <c r="F406" s="933"/>
      <c r="G406" s="934"/>
      <c r="H406" s="617"/>
      <c r="I406" s="597"/>
      <c r="J406" s="618"/>
      <c r="K406" s="600"/>
      <c r="L406" s="930"/>
      <c r="M406">
        <f>+IFERROR(VLOOKUP(F405,[92]Presupuesto!B:G,4,FALSE),M405)</f>
        <v>0</v>
      </c>
      <c r="N406" s="572">
        <f t="shared" si="6"/>
        <v>0</v>
      </c>
    </row>
    <row r="407" spans="3:14" ht="16.5" thickTop="1" thickBot="1">
      <c r="F407" s="941"/>
      <c r="G407" s="942"/>
      <c r="H407" s="602"/>
      <c r="I407" s="620"/>
      <c r="J407" s="621"/>
      <c r="K407" s="622">
        <f>+ROUND(J407*I407,0)</f>
        <v>0</v>
      </c>
      <c r="L407" s="930"/>
      <c r="M407">
        <f>+IFERROR(VLOOKUP(F406,[92]Presupuesto!B:G,4,FALSE),M406)</f>
        <v>0</v>
      </c>
      <c r="N407" s="572">
        <f t="shared" si="6"/>
        <v>0</v>
      </c>
    </row>
    <row r="408" spans="3:14" ht="16.5" thickTop="1" thickBot="1">
      <c r="C408" s="572">
        <f>+B400</f>
        <v>3.0199999999999996</v>
      </c>
      <c r="F408" s="606"/>
      <c r="G408" s="588"/>
      <c r="H408" s="588"/>
      <c r="I408" s="588"/>
      <c r="J408" s="607"/>
      <c r="K408" s="608" t="s">
        <v>539</v>
      </c>
      <c r="L408" s="609">
        <f>+SUM(K403:K407)</f>
        <v>631477</v>
      </c>
      <c r="M408">
        <f>+IFERROR(VLOOKUP(F407,[92]Presupuesto!B:G,4,FALSE),M407)</f>
        <v>0</v>
      </c>
      <c r="N408" s="572">
        <f t="shared" si="6"/>
        <v>0</v>
      </c>
    </row>
    <row r="409" spans="3:14" ht="16.5" thickTop="1" thickBot="1">
      <c r="F409" s="587" t="s">
        <v>47</v>
      </c>
      <c r="G409" s="588"/>
      <c r="H409" s="588"/>
      <c r="I409" s="588"/>
      <c r="J409" s="607"/>
      <c r="K409" s="607"/>
      <c r="L409" s="610"/>
      <c r="M409">
        <f>+IFERROR(VLOOKUP(F408,[92]Presupuesto!B:G,4,FALSE),M408)</f>
        <v>0</v>
      </c>
      <c r="N409" s="572">
        <f t="shared" si="6"/>
        <v>0</v>
      </c>
    </row>
    <row r="410" spans="3:14" ht="16.5" thickTop="1" thickBot="1">
      <c r="F410" s="935" t="s">
        <v>63</v>
      </c>
      <c r="G410" s="936"/>
      <c r="H410" s="591" t="s">
        <v>534</v>
      </c>
      <c r="I410" s="591" t="s">
        <v>542</v>
      </c>
      <c r="J410" s="612" t="s">
        <v>543</v>
      </c>
      <c r="K410" s="613" t="s">
        <v>537</v>
      </c>
      <c r="L410" s="930"/>
      <c r="M410">
        <f>+IFERROR(VLOOKUP(F409,[92]Presupuesto!B:G,4,FALSE),M409)</f>
        <v>0</v>
      </c>
      <c r="N410" s="572">
        <f t="shared" si="6"/>
        <v>0</v>
      </c>
    </row>
    <row r="411" spans="3:14" ht="16.5" thickTop="1" thickBot="1">
      <c r="F411" s="933"/>
      <c r="G411" s="934"/>
      <c r="H411" s="597"/>
      <c r="I411" s="623"/>
      <c r="J411" s="624"/>
      <c r="K411" s="600">
        <f>+ROUND(J411*I411,0)</f>
        <v>0</v>
      </c>
      <c r="L411" s="930"/>
      <c r="M411">
        <f>+IFERROR(VLOOKUP(F410,[92]Presupuesto!B:G,4,FALSE),M410)</f>
        <v>0</v>
      </c>
      <c r="N411" s="572">
        <f t="shared" si="6"/>
        <v>0</v>
      </c>
    </row>
    <row r="412" spans="3:14" ht="16.5" thickTop="1" thickBot="1">
      <c r="F412" s="937"/>
      <c r="G412" s="938"/>
      <c r="H412" s="625"/>
      <c r="I412" s="625"/>
      <c r="J412" s="625"/>
      <c r="K412" s="626">
        <f>+ROUND(J412*I412,0)</f>
        <v>0</v>
      </c>
      <c r="L412" s="930"/>
      <c r="M412">
        <f>+IFERROR(VLOOKUP(F411,[92]Presupuesto!B:G,4,FALSE),M411)</f>
        <v>0</v>
      </c>
      <c r="N412" s="572">
        <f t="shared" si="6"/>
        <v>0</v>
      </c>
    </row>
    <row r="413" spans="3:14" ht="16.5" thickTop="1" thickBot="1">
      <c r="F413" s="937"/>
      <c r="G413" s="938"/>
      <c r="H413" s="625"/>
      <c r="I413" s="625"/>
      <c r="J413" s="625"/>
      <c r="K413" s="626">
        <f>+ROUND(J413*I413,0)</f>
        <v>0</v>
      </c>
      <c r="L413" s="930"/>
      <c r="M413">
        <f>+IFERROR(VLOOKUP(F412,[92]Presupuesto!B:G,4,FALSE),M412)</f>
        <v>0</v>
      </c>
      <c r="N413" s="572">
        <f t="shared" si="6"/>
        <v>0</v>
      </c>
    </row>
    <row r="414" spans="3:14" ht="16.5" thickTop="1" thickBot="1">
      <c r="F414" s="939"/>
      <c r="G414" s="940"/>
      <c r="H414" s="627"/>
      <c r="I414" s="627"/>
      <c r="J414" s="627"/>
      <c r="K414" s="605">
        <f>+ROUND(J414*I414,0)</f>
        <v>0</v>
      </c>
      <c r="L414" s="930"/>
      <c r="M414">
        <f>+IFERROR(VLOOKUP(F413,[92]Presupuesto!B:G,4,FALSE),M413)</f>
        <v>0</v>
      </c>
      <c r="N414" s="572">
        <f t="shared" si="6"/>
        <v>0</v>
      </c>
    </row>
    <row r="415" spans="3:14" ht="16.5" thickTop="1" thickBot="1">
      <c r="D415" s="572">
        <f>+C408</f>
        <v>3.0199999999999996</v>
      </c>
      <c r="F415" s="606"/>
      <c r="G415" s="588"/>
      <c r="H415" s="588"/>
      <c r="I415" s="588"/>
      <c r="J415" s="607"/>
      <c r="K415" s="608" t="s">
        <v>539</v>
      </c>
      <c r="L415" s="628">
        <f>+SUM(K411:K414)</f>
        <v>0</v>
      </c>
      <c r="M415">
        <f>+IFERROR(VLOOKUP(F414,[92]Presupuesto!B:G,4,FALSE),M414)</f>
        <v>0</v>
      </c>
      <c r="N415" s="572">
        <f t="shared" si="6"/>
        <v>0</v>
      </c>
    </row>
    <row r="416" spans="3:14" ht="16.5" thickTop="1" thickBot="1">
      <c r="F416" s="587" t="s">
        <v>54</v>
      </c>
      <c r="G416" s="588"/>
      <c r="H416" s="588"/>
      <c r="I416" s="588"/>
      <c r="J416" s="607"/>
      <c r="K416" s="607"/>
      <c r="L416" s="610"/>
      <c r="M416">
        <f>+IFERROR(VLOOKUP(F415,[92]Presupuesto!B:G,4,FALSE),M415)</f>
        <v>0</v>
      </c>
      <c r="N416" s="572">
        <f t="shared" si="6"/>
        <v>0</v>
      </c>
    </row>
    <row r="417" spans="1:14" ht="16.5" thickTop="1" thickBot="1">
      <c r="F417" s="629" t="s">
        <v>544</v>
      </c>
      <c r="G417" s="591" t="s">
        <v>541</v>
      </c>
      <c r="H417" s="591" t="s">
        <v>545</v>
      </c>
      <c r="I417" s="591" t="s">
        <v>546</v>
      </c>
      <c r="J417" s="630" t="s">
        <v>547</v>
      </c>
      <c r="K417" s="612" t="s">
        <v>536</v>
      </c>
      <c r="L417" s="631" t="s">
        <v>537</v>
      </c>
      <c r="M417">
        <f>+IFERROR(VLOOKUP(F416,[92]Presupuesto!B:G,4,FALSE),M416)</f>
        <v>0</v>
      </c>
      <c r="N417" s="572">
        <f t="shared" si="6"/>
        <v>0</v>
      </c>
    </row>
    <row r="418" spans="1:14" ht="15.75" thickTop="1">
      <c r="F418" s="632" t="str">
        <f>+[92]MO!$A$7</f>
        <v>Oficial O Civil</v>
      </c>
      <c r="G418" s="633">
        <v>1</v>
      </c>
      <c r="H418" s="634">
        <f>+VLOOKUP(F418,[92]MO!A:D,2,FALSE)</f>
        <v>95342.465753424651</v>
      </c>
      <c r="I418" s="635">
        <f>+VLOOKUP(F418,[92]MO!A:D,3,FALSE)</f>
        <v>0.7</v>
      </c>
      <c r="J418" s="636">
        <f>+ROUND(H418*(1+I418),2)</f>
        <v>162082.19</v>
      </c>
      <c r="K418" s="662">
        <v>0.5</v>
      </c>
      <c r="L418" s="638">
        <f>+ROUND(G418*K418*J418,0)</f>
        <v>81041</v>
      </c>
      <c r="M418">
        <f>+IFERROR(VLOOKUP(F417,[92]Presupuesto!B:G,4,FALSE),M417)</f>
        <v>0</v>
      </c>
      <c r="N418" s="572">
        <f t="shared" si="6"/>
        <v>0</v>
      </c>
    </row>
    <row r="419" spans="1:14">
      <c r="F419" s="639" t="str">
        <f>+[92]MO!$A$8</f>
        <v>Ayudante O Civil</v>
      </c>
      <c r="G419" s="625">
        <v>4</v>
      </c>
      <c r="H419" s="640">
        <f>+VLOOKUP(F419,[92]MO!A:D,2,FALSE)</f>
        <v>47671.232876712325</v>
      </c>
      <c r="I419" s="641">
        <f>+VLOOKUP(F419,[92]MO!A:D,3,FALSE)</f>
        <v>0.82000000000000006</v>
      </c>
      <c r="J419" s="640">
        <f>+ROUND(H419*(1+I419),2)</f>
        <v>86761.64</v>
      </c>
      <c r="K419" s="663">
        <f>+K418</f>
        <v>0.5</v>
      </c>
      <c r="L419" s="643">
        <f>+ROUND(G419*K419*J419,0)</f>
        <v>173523</v>
      </c>
      <c r="M419">
        <f>+IFERROR(VLOOKUP(F418,[92]Presupuesto!B:G,4,FALSE),M418)</f>
        <v>0</v>
      </c>
      <c r="N419" s="572">
        <f t="shared" si="6"/>
        <v>0</v>
      </c>
    </row>
    <row r="420" spans="1:14">
      <c r="F420" s="639"/>
      <c r="G420" s="625"/>
      <c r="H420" s="660"/>
      <c r="I420" s="641"/>
      <c r="J420" s="646">
        <f>+ROUND(H420*(1+I420),2)</f>
        <v>0</v>
      </c>
      <c r="K420" s="625"/>
      <c r="L420" s="647">
        <f>+ROUND(G420*K420*J420,0)</f>
        <v>0</v>
      </c>
      <c r="M420">
        <f>+IFERROR(VLOOKUP(F419,[92]Presupuesto!B:G,4,FALSE),M419)</f>
        <v>0</v>
      </c>
      <c r="N420" s="572">
        <f t="shared" si="6"/>
        <v>0</v>
      </c>
    </row>
    <row r="421" spans="1:14">
      <c r="F421" s="639"/>
      <c r="G421" s="644"/>
      <c r="H421" s="645"/>
      <c r="I421" s="625"/>
      <c r="J421" s="646">
        <f>+ROUND(H421*(1+I421),2)</f>
        <v>0</v>
      </c>
      <c r="K421" s="625"/>
      <c r="L421" s="647">
        <f>+ROUND(G421*K421*J421,0)</f>
        <v>0</v>
      </c>
      <c r="M421">
        <f>+IFERROR(VLOOKUP(F420,[92]Presupuesto!B:G,4,FALSE),M420)</f>
        <v>0</v>
      </c>
      <c r="N421" s="572">
        <f t="shared" ref="N421:N560" si="7">+IFERROR(M421*J421,0)</f>
        <v>0</v>
      </c>
    </row>
    <row r="422" spans="1:14" ht="15.75" thickBot="1">
      <c r="F422" s="648"/>
      <c r="G422" s="649"/>
      <c r="H422" s="649"/>
      <c r="I422" s="649"/>
      <c r="J422" s="650">
        <f>+ROUND(H422*(1+I422),2)</f>
        <v>0</v>
      </c>
      <c r="K422" s="649"/>
      <c r="L422" s="651">
        <f>+ROUND(G422*K422*J422,0)</f>
        <v>0</v>
      </c>
      <c r="M422">
        <f>+IFERROR(VLOOKUP(F421,[92]Presupuesto!B:G,4,FALSE),M421)</f>
        <v>0</v>
      </c>
      <c r="N422" s="572">
        <f t="shared" si="7"/>
        <v>0</v>
      </c>
    </row>
    <row r="423" spans="1:14" ht="16.5" thickTop="1" thickBot="1">
      <c r="E423" s="572">
        <f>+D415</f>
        <v>3.0199999999999996</v>
      </c>
      <c r="F423" s="606"/>
      <c r="G423" s="588"/>
      <c r="H423" s="588"/>
      <c r="I423" s="588"/>
      <c r="J423" s="588"/>
      <c r="K423" s="608" t="s">
        <v>539</v>
      </c>
      <c r="L423" s="628">
        <f>+SUM(L418:L422)</f>
        <v>254564</v>
      </c>
      <c r="M423">
        <f>+IFERROR(VLOOKUP(F422,[92]Presupuesto!B:G,4,FALSE),M422)</f>
        <v>0</v>
      </c>
      <c r="N423" s="572">
        <f t="shared" si="7"/>
        <v>0</v>
      </c>
    </row>
    <row r="424" spans="1:14" ht="16.5" thickTop="1" thickBot="1">
      <c r="F424" s="606" t="s">
        <v>551</v>
      </c>
      <c r="G424" s="588"/>
      <c r="H424" s="588"/>
      <c r="I424" s="588"/>
      <c r="J424" s="588"/>
      <c r="K424" s="652"/>
      <c r="L424" s="610"/>
      <c r="M424">
        <f>+IFERROR(VLOOKUP(F423,[92]Presupuesto!B:G,4,FALSE),M423)</f>
        <v>0</v>
      </c>
      <c r="N424" s="572">
        <f t="shared" si="7"/>
        <v>0</v>
      </c>
    </row>
    <row r="425" spans="1:14" ht="16.5" thickTop="1" thickBot="1">
      <c r="A425" s="653">
        <f>+F392</f>
        <v>3.0199999999999996</v>
      </c>
      <c r="F425" s="655" t="str">
        <f>+[92]Presupuesto!$B$69</f>
        <v>STEFANY BOHORQUEZ PEREZ</v>
      </c>
      <c r="G425" s="588"/>
      <c r="H425" s="944" t="s">
        <v>552</v>
      </c>
      <c r="I425" s="944"/>
      <c r="J425" s="944"/>
      <c r="K425" s="944"/>
      <c r="L425" s="654">
        <f>+L400+L408+L415+L423</f>
        <v>899519</v>
      </c>
      <c r="M425">
        <f>+IFERROR(VLOOKUP(F424,[92]Presupuesto!B:G,4,FALSE),M424)</f>
        <v>0</v>
      </c>
      <c r="N425" s="572">
        <f t="shared" si="7"/>
        <v>0</v>
      </c>
    </row>
    <row r="426" spans="1:14" ht="15.75" thickTop="1">
      <c r="F426" s="655" t="str">
        <f>+[92]Presupuesto!$B$70</f>
        <v>SECRETARIA DE PLANEACION MUNICIPAL</v>
      </c>
      <c r="G426" s="656"/>
      <c r="I426" s="588"/>
      <c r="J426" s="588"/>
      <c r="K426" s="588"/>
      <c r="L426" s="610"/>
      <c r="M426">
        <f>+IFERROR(VLOOKUP(F425,[92]Presupuesto!B:G,4,FALSE),M425)</f>
        <v>0</v>
      </c>
      <c r="N426" s="572">
        <f t="shared" si="7"/>
        <v>0</v>
      </c>
    </row>
    <row r="427" spans="1:14" ht="15.75" thickBot="1">
      <c r="F427" s="655" t="str">
        <f>+[92]Presupuesto!$B$71</f>
        <v>MUNICIPIO DE CAUCASIA</v>
      </c>
      <c r="G427" s="657"/>
      <c r="H427" s="658"/>
      <c r="I427" s="657"/>
      <c r="J427" s="657"/>
      <c r="K427" s="657"/>
      <c r="L427" s="659"/>
      <c r="M427">
        <f>+IFERROR(VLOOKUP(F426,[92]Presupuesto!B:G,4,FALSE),M426)</f>
        <v>0</v>
      </c>
      <c r="N427" s="572">
        <f t="shared" si="7"/>
        <v>0</v>
      </c>
    </row>
    <row r="428" spans="1:14" ht="15.75" thickBot="1">
      <c r="F428" s="923" t="s">
        <v>528</v>
      </c>
      <c r="G428" s="956" t="str">
        <f>+VLOOKUP(F430,[92]Presupuesto!B:G,2,FALSE)</f>
        <v>Piso en concreto estampado tipo adoquín con banda tactil de 21mpa, e=0.10m incluye refuerzo</v>
      </c>
      <c r="H428" s="956"/>
      <c r="I428" s="956"/>
      <c r="J428" s="956"/>
      <c r="K428" s="580" t="s">
        <v>529</v>
      </c>
      <c r="L428" s="581" t="s">
        <v>530</v>
      </c>
      <c r="M428">
        <f>+IFERROR(VLOOKUP(F427,[92]Presupuesto!B:G,4,FALSE),M427)</f>
        <v>0</v>
      </c>
      <c r="N428" s="572">
        <f t="shared" si="7"/>
        <v>0</v>
      </c>
    </row>
    <row r="429" spans="1:14" ht="16.5" thickTop="1" thickBot="1">
      <c r="F429" s="924"/>
      <c r="G429" s="957"/>
      <c r="H429" s="957"/>
      <c r="I429" s="957"/>
      <c r="J429" s="957"/>
      <c r="K429" s="582" t="s">
        <v>531</v>
      </c>
      <c r="L429" s="583" t="s">
        <v>532</v>
      </c>
      <c r="M429">
        <f>+IFERROR(VLOOKUP(F428,[92]Presupuesto!B:G,4,FALSE),M428)</f>
        <v>0</v>
      </c>
      <c r="N429" s="572">
        <f t="shared" si="7"/>
        <v>0</v>
      </c>
    </row>
    <row r="430" spans="1:14" ht="16.5" thickTop="1" thickBot="1">
      <c r="F430" s="927">
        <f>+[92]Presupuesto!$B$22</f>
        <v>3.0299999999999994</v>
      </c>
      <c r="G430" s="957"/>
      <c r="H430" s="957"/>
      <c r="I430" s="957"/>
      <c r="J430" s="957"/>
      <c r="K430" s="582" t="s">
        <v>533</v>
      </c>
      <c r="L430" s="584">
        <f>+L392</f>
        <v>44987</v>
      </c>
      <c r="M430">
        <f>+IFERROR(VLOOKUP(F429,[92]Presupuesto!B:G,4,FALSE),M429)</f>
        <v>0</v>
      </c>
      <c r="N430" s="572">
        <f t="shared" si="7"/>
        <v>0</v>
      </c>
    </row>
    <row r="431" spans="1:14" ht="16.5" thickTop="1" thickBot="1">
      <c r="F431" s="924"/>
      <c r="G431" s="957"/>
      <c r="H431" s="957"/>
      <c r="I431" s="957"/>
      <c r="J431" s="957"/>
      <c r="K431" s="582" t="s">
        <v>217</v>
      </c>
      <c r="L431" s="586" t="str">
        <f>+VLOOKUP(F430,[92]Presupuesto!B:G,3,FALSE)</f>
        <v>m²</v>
      </c>
      <c r="M431">
        <f>+IFERROR(VLOOKUP(F430,[92]Presupuesto!B:G,4,FALSE),M430)</f>
        <v>15</v>
      </c>
      <c r="N431" s="572">
        <f t="shared" si="7"/>
        <v>0</v>
      </c>
    </row>
    <row r="432" spans="1:14" ht="16.5" thickTop="1" thickBot="1">
      <c r="F432" s="587" t="s">
        <v>37</v>
      </c>
      <c r="G432" s="588"/>
      <c r="H432" s="588"/>
      <c r="I432" s="588"/>
      <c r="J432" s="588"/>
      <c r="K432" s="589"/>
      <c r="L432" s="590"/>
      <c r="M432">
        <f>+IFERROR(VLOOKUP(F431,[92]Presupuesto!B:G,4,FALSE),M431)</f>
        <v>0</v>
      </c>
      <c r="N432" s="572">
        <f t="shared" si="7"/>
        <v>0</v>
      </c>
    </row>
    <row r="433" spans="2:14" ht="16.5" thickTop="1" thickBot="1">
      <c r="F433" s="928" t="s">
        <v>63</v>
      </c>
      <c r="G433" s="929"/>
      <c r="H433" s="591" t="s">
        <v>534</v>
      </c>
      <c r="I433" s="591" t="s">
        <v>535</v>
      </c>
      <c r="J433" s="591" t="s">
        <v>536</v>
      </c>
      <c r="K433" s="592" t="s">
        <v>537</v>
      </c>
      <c r="L433" s="930"/>
      <c r="M433">
        <f>+IFERROR(VLOOKUP(F432,[92]Presupuesto!B:G,4,FALSE),M432)</f>
        <v>0</v>
      </c>
      <c r="N433" s="572">
        <f t="shared" si="7"/>
        <v>0</v>
      </c>
    </row>
    <row r="434" spans="2:14" ht="16.5" thickTop="1" thickBot="1">
      <c r="F434" s="931" t="s">
        <v>222</v>
      </c>
      <c r="G434" s="932"/>
      <c r="H434" s="593" t="s">
        <v>538</v>
      </c>
      <c r="I434" s="594">
        <f>L461</f>
        <v>254564</v>
      </c>
      <c r="J434" s="595">
        <v>0.05</v>
      </c>
      <c r="K434" s="596">
        <f>+ROUND(J434*I434,0)</f>
        <v>12728</v>
      </c>
      <c r="L434" s="930"/>
      <c r="M434">
        <f>+IFERROR(VLOOKUP(F433,[92]Presupuesto!B:G,4,FALSE),M433)</f>
        <v>0</v>
      </c>
      <c r="N434" s="572">
        <f t="shared" si="7"/>
        <v>0</v>
      </c>
    </row>
    <row r="435" spans="2:14" ht="16.5" thickTop="1" thickBot="1">
      <c r="F435" s="933" t="str">
        <f>+[92]EQUIPOS!$B$27</f>
        <v>Rieles Metalicos 3 mts</v>
      </c>
      <c r="G435" s="934"/>
      <c r="H435" s="597" t="str">
        <f>+VLOOKUP(F435,[92]EQUIPOS!B:D,2,FALSE)</f>
        <v>Manual</v>
      </c>
      <c r="I435" s="598">
        <f>+VLOOKUP(F435,[92]EQUIPOS!B:D,3,FALSE)</f>
        <v>150</v>
      </c>
      <c r="J435" s="599">
        <v>5</v>
      </c>
      <c r="K435" s="600">
        <f>+ROUND(J435*I435,0)</f>
        <v>750</v>
      </c>
      <c r="L435" s="930"/>
      <c r="M435">
        <f>+IFERROR(VLOOKUP(F434,[92]Presupuesto!B:G,4,FALSE),M434)</f>
        <v>0</v>
      </c>
      <c r="N435" s="572">
        <f t="shared" si="7"/>
        <v>0</v>
      </c>
    </row>
    <row r="436" spans="2:14" ht="16.5" thickTop="1" thickBot="1">
      <c r="F436" s="933"/>
      <c r="G436" s="934"/>
      <c r="H436" s="597"/>
      <c r="I436" s="601"/>
      <c r="J436" s="599"/>
      <c r="K436" s="600">
        <f>+ROUND(J436*I436,0)</f>
        <v>0</v>
      </c>
      <c r="L436" s="930"/>
      <c r="M436">
        <f>+IFERROR(VLOOKUP(F435,[92]Presupuesto!B:G,4,FALSE),M435)</f>
        <v>0</v>
      </c>
      <c r="N436" s="572">
        <f t="shared" si="7"/>
        <v>0</v>
      </c>
    </row>
    <row r="437" spans="2:14" ht="16.5" thickTop="1" thickBot="1">
      <c r="F437" s="941"/>
      <c r="G437" s="942"/>
      <c r="H437" s="602"/>
      <c r="I437" s="603"/>
      <c r="J437" s="604"/>
      <c r="K437" s="605">
        <f>+ROUND(J437*I437,0)</f>
        <v>0</v>
      </c>
      <c r="L437" s="930"/>
      <c r="M437">
        <f>+IFERROR(VLOOKUP(F436,[92]Presupuesto!B:G,4,FALSE),M436)</f>
        <v>0</v>
      </c>
      <c r="N437" s="572">
        <f t="shared" si="7"/>
        <v>0</v>
      </c>
    </row>
    <row r="438" spans="2:14" ht="16.5" thickTop="1" thickBot="1">
      <c r="B438" s="572">
        <f>+F430</f>
        <v>3.0299999999999994</v>
      </c>
      <c r="F438" s="606"/>
      <c r="G438" s="588"/>
      <c r="H438" s="588"/>
      <c r="I438" s="588"/>
      <c r="J438" s="607"/>
      <c r="K438" s="608" t="s">
        <v>539</v>
      </c>
      <c r="L438" s="609">
        <f>+SUM(K434:K437)</f>
        <v>13478</v>
      </c>
      <c r="M438">
        <f>+IFERROR(VLOOKUP(F437,[92]Presupuesto!B:G,4,FALSE),M437)</f>
        <v>0</v>
      </c>
      <c r="N438" s="572">
        <f t="shared" si="7"/>
        <v>0</v>
      </c>
    </row>
    <row r="439" spans="2:14" ht="16.5" thickTop="1" thickBot="1">
      <c r="F439" s="587" t="s">
        <v>224</v>
      </c>
      <c r="G439" s="588"/>
      <c r="H439" s="588"/>
      <c r="I439" s="588"/>
      <c r="J439" s="607"/>
      <c r="K439" s="607"/>
      <c r="L439" s="610"/>
      <c r="M439">
        <f>+IFERROR(VLOOKUP(F438,[92]Presupuesto!B:G,4,FALSE),M438)</f>
        <v>0</v>
      </c>
      <c r="N439" s="572">
        <f t="shared" si="7"/>
        <v>0</v>
      </c>
    </row>
    <row r="440" spans="2:14" ht="16.5" thickTop="1" thickBot="1">
      <c r="F440" s="928" t="s">
        <v>63</v>
      </c>
      <c r="G440" s="929"/>
      <c r="H440" s="591" t="s">
        <v>93</v>
      </c>
      <c r="I440" s="611" t="s">
        <v>540</v>
      </c>
      <c r="J440" s="612" t="s">
        <v>541</v>
      </c>
      <c r="K440" s="613" t="s">
        <v>537</v>
      </c>
      <c r="L440" s="930"/>
      <c r="M440">
        <f>+IFERROR(VLOOKUP(F439,[92]Presupuesto!B:G,4,FALSE),M439)</f>
        <v>0</v>
      </c>
      <c r="N440" s="572">
        <f t="shared" si="7"/>
        <v>0</v>
      </c>
    </row>
    <row r="441" spans="2:14" ht="28.5" customHeight="1" thickTop="1" thickBot="1">
      <c r="F441" s="954" t="str">
        <f>+[92]INSUMOS!$A$168</f>
        <v xml:space="preserve">CONCRETO 3000 PSI </v>
      </c>
      <c r="G441" s="955"/>
      <c r="H441" s="614" t="str">
        <f>+VLOOKUP(F441,[92]INSUMOS!A:E,2,FALSE)</f>
        <v>M3</v>
      </c>
      <c r="I441" s="615">
        <f>+VLOOKUP(F441,[92]INSUMOS!A:E,3,FALSE)</f>
        <v>423227</v>
      </c>
      <c r="J441" s="616">
        <v>1.05</v>
      </c>
      <c r="K441" s="596">
        <f>+ROUND(J441*I441,0)</f>
        <v>444388</v>
      </c>
      <c r="L441" s="930"/>
      <c r="M441">
        <f>+IFERROR(VLOOKUP(F440,[92]Presupuesto!B:G,4,FALSE),M440)</f>
        <v>0</v>
      </c>
      <c r="N441" s="572">
        <f t="shared" si="7"/>
        <v>0</v>
      </c>
    </row>
    <row r="442" spans="2:14" ht="16.5" customHeight="1" thickTop="1" thickBot="1">
      <c r="F442" s="943" t="str">
        <f>+[92]INSUMOS!$A$10</f>
        <v>Acero de 60000 PSI Flejado</v>
      </c>
      <c r="G442" s="934"/>
      <c r="H442" s="617" t="str">
        <f>+VLOOKUP(F442,[92]INSUMOS!A:E,2,FALSE)</f>
        <v>Kg</v>
      </c>
      <c r="I442" s="597">
        <f>+VLOOKUP(F442,[92]INSUMOS!A:E,3,FALSE)</f>
        <v>7230</v>
      </c>
      <c r="J442" s="618">
        <v>4.3</v>
      </c>
      <c r="K442" s="600">
        <f>+ROUND(J442*I442,0)</f>
        <v>31089</v>
      </c>
      <c r="L442" s="930"/>
      <c r="M442">
        <f>+IFERROR(VLOOKUP(F441,[92]Presupuesto!B:G,4,FALSE),M441)</f>
        <v>0</v>
      </c>
      <c r="N442" s="572">
        <f t="shared" si="7"/>
        <v>0</v>
      </c>
    </row>
    <row r="443" spans="2:14" ht="16.5" thickTop="1" thickBot="1">
      <c r="F443" s="943" t="s">
        <v>554</v>
      </c>
      <c r="G443" s="934"/>
      <c r="H443" s="617" t="str">
        <f>+VLOOKUP(F443,[92]INSUMOS!A:E,2,FALSE)</f>
        <v>M3</v>
      </c>
      <c r="I443" s="597">
        <f>+VLOOKUP(F443,[92]INSUMOS!A:E,3,FALSE)</f>
        <v>156000</v>
      </c>
      <c r="J443" s="618">
        <v>1</v>
      </c>
      <c r="K443" s="600">
        <f>+ROUND(J443*I443,0)</f>
        <v>156000</v>
      </c>
      <c r="L443" s="930"/>
      <c r="M443">
        <f>+IFERROR(VLOOKUP(F442,[92]Presupuesto!B:G,4,FALSE),M442)</f>
        <v>0</v>
      </c>
      <c r="N443" s="572">
        <f t="shared" si="7"/>
        <v>0</v>
      </c>
    </row>
    <row r="444" spans="2:14" ht="16.5" thickTop="1" thickBot="1">
      <c r="F444" s="933"/>
      <c r="G444" s="934"/>
      <c r="H444" s="617"/>
      <c r="I444" s="597"/>
      <c r="J444" s="618"/>
      <c r="K444" s="600"/>
      <c r="L444" s="930"/>
      <c r="M444">
        <f>+IFERROR(VLOOKUP(F443,[92]Presupuesto!B:G,4,FALSE),M443)</f>
        <v>0</v>
      </c>
      <c r="N444" s="572">
        <f t="shared" si="7"/>
        <v>0</v>
      </c>
    </row>
    <row r="445" spans="2:14" ht="27.75" customHeight="1" thickTop="1" thickBot="1">
      <c r="F445" s="958"/>
      <c r="G445" s="959"/>
      <c r="H445" s="666"/>
      <c r="I445" s="667"/>
      <c r="J445" s="668"/>
      <c r="K445" s="669"/>
      <c r="L445" s="930"/>
      <c r="M445">
        <f>+IFERROR(VLOOKUP(F444,[92]Presupuesto!B:G,4,FALSE),M444)</f>
        <v>0</v>
      </c>
      <c r="N445" s="572">
        <f t="shared" si="7"/>
        <v>0</v>
      </c>
    </row>
    <row r="446" spans="2:14" ht="16.5" thickTop="1" thickBot="1">
      <c r="C446" s="572">
        <f>+B438</f>
        <v>3.0299999999999994</v>
      </c>
      <c r="F446" s="606"/>
      <c r="G446" s="588"/>
      <c r="H446" s="588"/>
      <c r="I446" s="588"/>
      <c r="J446" s="607"/>
      <c r="K446" s="608" t="s">
        <v>539</v>
      </c>
      <c r="L446" s="609">
        <f>+SUM(K441:K445)</f>
        <v>631477</v>
      </c>
      <c r="M446">
        <f>+IFERROR(VLOOKUP(F445,[92]Presupuesto!B:G,4,FALSE),M445)</f>
        <v>0</v>
      </c>
      <c r="N446" s="572">
        <f t="shared" si="7"/>
        <v>0</v>
      </c>
    </row>
    <row r="447" spans="2:14" ht="16.5" thickTop="1" thickBot="1">
      <c r="F447" s="587" t="s">
        <v>47</v>
      </c>
      <c r="G447" s="588"/>
      <c r="H447" s="588"/>
      <c r="I447" s="588"/>
      <c r="J447" s="607"/>
      <c r="K447" s="607"/>
      <c r="L447" s="610"/>
      <c r="M447">
        <f>+IFERROR(VLOOKUP(F446,[92]Presupuesto!B:G,4,FALSE),M446)</f>
        <v>0</v>
      </c>
      <c r="N447" s="572">
        <f t="shared" si="7"/>
        <v>0</v>
      </c>
    </row>
    <row r="448" spans="2:14" ht="16.5" thickTop="1" thickBot="1">
      <c r="F448" s="935" t="s">
        <v>63</v>
      </c>
      <c r="G448" s="936"/>
      <c r="H448" s="591" t="s">
        <v>534</v>
      </c>
      <c r="I448" s="591" t="s">
        <v>542</v>
      </c>
      <c r="J448" s="612" t="s">
        <v>543</v>
      </c>
      <c r="K448" s="613" t="s">
        <v>537</v>
      </c>
      <c r="L448" s="930"/>
      <c r="M448">
        <f>+IFERROR(VLOOKUP(F447,[92]Presupuesto!B:G,4,FALSE),M447)</f>
        <v>0</v>
      </c>
      <c r="N448" s="572">
        <f t="shared" si="7"/>
        <v>0</v>
      </c>
    </row>
    <row r="449" spans="1:14" ht="16.5" thickTop="1" thickBot="1">
      <c r="F449" s="933"/>
      <c r="G449" s="934"/>
      <c r="H449" s="597"/>
      <c r="I449" s="623"/>
      <c r="J449" s="624"/>
      <c r="K449" s="600">
        <f>+ROUND(J449*I449,0)</f>
        <v>0</v>
      </c>
      <c r="L449" s="930"/>
      <c r="M449">
        <f>+IFERROR(VLOOKUP(F448,[92]Presupuesto!B:G,4,FALSE),M448)</f>
        <v>0</v>
      </c>
      <c r="N449" s="572">
        <f t="shared" si="7"/>
        <v>0</v>
      </c>
    </row>
    <row r="450" spans="1:14" ht="16.5" thickTop="1" thickBot="1">
      <c r="F450" s="937"/>
      <c r="G450" s="938"/>
      <c r="H450" s="625"/>
      <c r="I450" s="625"/>
      <c r="J450" s="625"/>
      <c r="K450" s="626">
        <f>+ROUND(J450*I450,0)</f>
        <v>0</v>
      </c>
      <c r="L450" s="930"/>
      <c r="M450">
        <f>+IFERROR(VLOOKUP(F449,[92]Presupuesto!B:G,4,FALSE),M449)</f>
        <v>0</v>
      </c>
      <c r="N450" s="572">
        <f t="shared" si="7"/>
        <v>0</v>
      </c>
    </row>
    <row r="451" spans="1:14" ht="16.5" thickTop="1" thickBot="1">
      <c r="F451" s="937"/>
      <c r="G451" s="938"/>
      <c r="H451" s="625"/>
      <c r="I451" s="625"/>
      <c r="J451" s="625"/>
      <c r="K451" s="626">
        <f>+ROUND(J451*I451,0)</f>
        <v>0</v>
      </c>
      <c r="L451" s="930"/>
      <c r="M451">
        <f>+IFERROR(VLOOKUP(F450,[92]Presupuesto!B:G,4,FALSE),M450)</f>
        <v>0</v>
      </c>
      <c r="N451" s="572">
        <f t="shared" si="7"/>
        <v>0</v>
      </c>
    </row>
    <row r="452" spans="1:14" ht="16.5" thickTop="1" thickBot="1">
      <c r="F452" s="939"/>
      <c r="G452" s="940"/>
      <c r="H452" s="627"/>
      <c r="I452" s="627"/>
      <c r="J452" s="627"/>
      <c r="K452" s="605">
        <f>+ROUND(J452*I452,0)</f>
        <v>0</v>
      </c>
      <c r="L452" s="930"/>
      <c r="M452">
        <f>+IFERROR(VLOOKUP(F451,[92]Presupuesto!B:G,4,FALSE),M451)</f>
        <v>0</v>
      </c>
      <c r="N452" s="572">
        <f t="shared" si="7"/>
        <v>0</v>
      </c>
    </row>
    <row r="453" spans="1:14" ht="16.5" thickTop="1" thickBot="1">
      <c r="D453" s="572">
        <f>+C446</f>
        <v>3.0299999999999994</v>
      </c>
      <c r="F453" s="606"/>
      <c r="G453" s="588"/>
      <c r="H453" s="588"/>
      <c r="I453" s="588"/>
      <c r="J453" s="607"/>
      <c r="K453" s="608" t="s">
        <v>539</v>
      </c>
      <c r="L453" s="628">
        <f>+SUM(K449:K452)</f>
        <v>0</v>
      </c>
      <c r="M453">
        <f>+IFERROR(VLOOKUP(F452,[92]Presupuesto!B:G,4,FALSE),M452)</f>
        <v>0</v>
      </c>
      <c r="N453" s="572">
        <f t="shared" si="7"/>
        <v>0</v>
      </c>
    </row>
    <row r="454" spans="1:14" ht="16.5" thickTop="1" thickBot="1">
      <c r="F454" s="587" t="s">
        <v>54</v>
      </c>
      <c r="G454" s="588"/>
      <c r="H454" s="588"/>
      <c r="I454" s="588"/>
      <c r="J454" s="607"/>
      <c r="K454" s="607"/>
      <c r="L454" s="610"/>
      <c r="M454">
        <f>+IFERROR(VLOOKUP(F453,[92]Presupuesto!B:G,4,FALSE),M453)</f>
        <v>0</v>
      </c>
      <c r="N454" s="572">
        <f t="shared" si="7"/>
        <v>0</v>
      </c>
    </row>
    <row r="455" spans="1:14" ht="16.5" thickTop="1" thickBot="1">
      <c r="F455" s="629" t="s">
        <v>544</v>
      </c>
      <c r="G455" s="591" t="s">
        <v>541</v>
      </c>
      <c r="H455" s="591" t="s">
        <v>545</v>
      </c>
      <c r="I455" s="591" t="s">
        <v>546</v>
      </c>
      <c r="J455" s="630" t="s">
        <v>547</v>
      </c>
      <c r="K455" s="612" t="s">
        <v>536</v>
      </c>
      <c r="L455" s="631" t="s">
        <v>537</v>
      </c>
      <c r="M455">
        <f>+IFERROR(VLOOKUP(F454,[92]Presupuesto!B:G,4,FALSE),M454)</f>
        <v>0</v>
      </c>
      <c r="N455" s="572">
        <f t="shared" si="7"/>
        <v>0</v>
      </c>
    </row>
    <row r="456" spans="1:14" ht="15.75" thickTop="1">
      <c r="F456" s="632" t="str">
        <f>+[92]MO!$A$7</f>
        <v>Oficial O Civil</v>
      </c>
      <c r="G456" s="633">
        <v>1</v>
      </c>
      <c r="H456" s="634">
        <f>+VLOOKUP(F456,[92]MO!A:D,2,FALSE)</f>
        <v>95342.465753424651</v>
      </c>
      <c r="I456" s="635">
        <f>+VLOOKUP(F456,[92]MO!A:D,3,FALSE)</f>
        <v>0.7</v>
      </c>
      <c r="J456" s="636">
        <f>+ROUND(H456*(1+I456),2)</f>
        <v>162082.19</v>
      </c>
      <c r="K456" s="662">
        <v>0.5</v>
      </c>
      <c r="L456" s="638">
        <f>+ROUND(G456*K456*J456,0)</f>
        <v>81041</v>
      </c>
      <c r="M456">
        <f>+IFERROR(VLOOKUP(F455,[92]Presupuesto!B:G,4,FALSE),M455)</f>
        <v>0</v>
      </c>
      <c r="N456" s="572">
        <f t="shared" si="7"/>
        <v>0</v>
      </c>
    </row>
    <row r="457" spans="1:14">
      <c r="F457" s="639" t="str">
        <f>+[92]MO!$A$8</f>
        <v>Ayudante O Civil</v>
      </c>
      <c r="G457" s="625">
        <v>4</v>
      </c>
      <c r="H457" s="640">
        <f>+VLOOKUP(F457,[92]MO!A:D,2,FALSE)</f>
        <v>47671.232876712325</v>
      </c>
      <c r="I457" s="641">
        <f>+VLOOKUP(F457,[92]MO!A:D,3,FALSE)</f>
        <v>0.82000000000000006</v>
      </c>
      <c r="J457" s="640">
        <f>+ROUND(H457*(1+I457),2)</f>
        <v>86761.64</v>
      </c>
      <c r="K457" s="663">
        <f>+K456</f>
        <v>0.5</v>
      </c>
      <c r="L457" s="643">
        <f>+ROUND(G457*K457*J457,0)</f>
        <v>173523</v>
      </c>
      <c r="M457">
        <f>+IFERROR(VLOOKUP(F456,[92]Presupuesto!B:G,4,FALSE),M456)</f>
        <v>0</v>
      </c>
      <c r="N457" s="572">
        <f t="shared" si="7"/>
        <v>0</v>
      </c>
    </row>
    <row r="458" spans="1:14">
      <c r="F458" s="639"/>
      <c r="G458" s="625"/>
      <c r="H458" s="660"/>
      <c r="I458" s="641"/>
      <c r="J458" s="646">
        <f>+ROUND(H458*(1+I458),2)</f>
        <v>0</v>
      </c>
      <c r="K458" s="625"/>
      <c r="L458" s="647">
        <f>+ROUND(G458*K458*J458,0)</f>
        <v>0</v>
      </c>
      <c r="M458">
        <f>+IFERROR(VLOOKUP(F457,[92]Presupuesto!B:G,4,FALSE),M457)</f>
        <v>0</v>
      </c>
      <c r="N458" s="572">
        <f t="shared" si="7"/>
        <v>0</v>
      </c>
    </row>
    <row r="459" spans="1:14">
      <c r="F459" s="639"/>
      <c r="G459" s="644"/>
      <c r="H459" s="645"/>
      <c r="I459" s="625"/>
      <c r="J459" s="646">
        <f>+ROUND(H459*(1+I459),2)</f>
        <v>0</v>
      </c>
      <c r="K459" s="625"/>
      <c r="L459" s="647">
        <f>+ROUND(G459*K459*J459,0)</f>
        <v>0</v>
      </c>
      <c r="M459">
        <f>+IFERROR(VLOOKUP(F458,[92]Presupuesto!B:G,4,FALSE),M458)</f>
        <v>0</v>
      </c>
      <c r="N459" s="572">
        <f t="shared" si="7"/>
        <v>0</v>
      </c>
    </row>
    <row r="460" spans="1:14" ht="15.75" thickBot="1">
      <c r="F460" s="648"/>
      <c r="G460" s="649"/>
      <c r="H460" s="649"/>
      <c r="I460" s="649"/>
      <c r="J460" s="650">
        <f>+ROUND(H460*(1+I460),2)</f>
        <v>0</v>
      </c>
      <c r="K460" s="649"/>
      <c r="L460" s="651">
        <f>+ROUND(G460*K460*J460,0)</f>
        <v>0</v>
      </c>
      <c r="M460">
        <f>+IFERROR(VLOOKUP(F459,[92]Presupuesto!B:G,4,FALSE),M459)</f>
        <v>0</v>
      </c>
      <c r="N460" s="572">
        <f t="shared" si="7"/>
        <v>0</v>
      </c>
    </row>
    <row r="461" spans="1:14" ht="16.5" thickTop="1" thickBot="1">
      <c r="E461" s="572">
        <f>+D453</f>
        <v>3.0299999999999994</v>
      </c>
      <c r="F461" s="606"/>
      <c r="G461" s="588"/>
      <c r="H461" s="588"/>
      <c r="I461" s="588"/>
      <c r="J461" s="588"/>
      <c r="K461" s="608" t="s">
        <v>539</v>
      </c>
      <c r="L461" s="628">
        <f>+SUM(L456:L460)</f>
        <v>254564</v>
      </c>
      <c r="M461">
        <f>+IFERROR(VLOOKUP(F460,[92]Presupuesto!B:G,4,FALSE),M460)</f>
        <v>0</v>
      </c>
      <c r="N461" s="572">
        <f t="shared" si="7"/>
        <v>0</v>
      </c>
    </row>
    <row r="462" spans="1:14" ht="16.5" thickTop="1" thickBot="1">
      <c r="F462" s="606" t="s">
        <v>551</v>
      </c>
      <c r="G462" s="588"/>
      <c r="H462" s="588"/>
      <c r="I462" s="588"/>
      <c r="J462" s="588"/>
      <c r="K462" s="652"/>
      <c r="L462" s="610"/>
      <c r="M462">
        <f>+IFERROR(VLOOKUP(F461,[92]Presupuesto!B:G,4,FALSE),M461)</f>
        <v>0</v>
      </c>
      <c r="N462" s="572">
        <f t="shared" si="7"/>
        <v>0</v>
      </c>
    </row>
    <row r="463" spans="1:14" ht="16.5" thickTop="1" thickBot="1">
      <c r="A463" s="653">
        <f>+F430</f>
        <v>3.0299999999999994</v>
      </c>
      <c r="F463" s="655" t="str">
        <f>+[92]Presupuesto!$B$69</f>
        <v>STEFANY BOHORQUEZ PEREZ</v>
      </c>
      <c r="G463" s="588"/>
      <c r="H463" s="944" t="s">
        <v>552</v>
      </c>
      <c r="I463" s="944"/>
      <c r="J463" s="944"/>
      <c r="K463" s="944"/>
      <c r="L463" s="654">
        <f>+L438+L446+L453+L461</f>
        <v>899519</v>
      </c>
      <c r="M463">
        <f>+IFERROR(VLOOKUP(F462,[92]Presupuesto!B:G,4,FALSE),M462)</f>
        <v>0</v>
      </c>
      <c r="N463" s="572">
        <f t="shared" si="7"/>
        <v>0</v>
      </c>
    </row>
    <row r="464" spans="1:14" ht="15.75" thickTop="1">
      <c r="F464" s="655" t="str">
        <f>+[92]Presupuesto!$B$70</f>
        <v>SECRETARIA DE PLANEACION MUNICIPAL</v>
      </c>
      <c r="G464" s="656"/>
      <c r="I464" s="588"/>
      <c r="J464" s="588"/>
      <c r="K464" s="588"/>
      <c r="L464" s="610"/>
      <c r="M464">
        <f>+IFERROR(VLOOKUP(F463,[92]Presupuesto!B:G,4,FALSE),M463)</f>
        <v>0</v>
      </c>
      <c r="N464" s="572">
        <f t="shared" si="7"/>
        <v>0</v>
      </c>
    </row>
    <row r="465" spans="2:14" ht="15.75" thickBot="1">
      <c r="F465" s="655" t="str">
        <f>+[92]Presupuesto!$B$71</f>
        <v>MUNICIPIO DE CAUCASIA</v>
      </c>
      <c r="G465" s="657"/>
      <c r="H465" s="658"/>
      <c r="I465" s="657"/>
      <c r="J465" s="657"/>
      <c r="K465" s="657"/>
      <c r="L465" s="659"/>
      <c r="M465">
        <f>+IFERROR(VLOOKUP(F464,[92]Presupuesto!B:G,4,FALSE),M464)</f>
        <v>0</v>
      </c>
      <c r="N465" s="572">
        <f t="shared" si="7"/>
        <v>0</v>
      </c>
    </row>
    <row r="466" spans="2:14" ht="15.75" thickBot="1">
      <c r="F466" s="923" t="s">
        <v>528</v>
      </c>
      <c r="G466" s="956" t="str">
        <f>+VLOOKUP(F468,[92]Presupuesto!B:G,2,FALSE)</f>
        <v>Rampa de acceso 1,20m x 1.60m, incluye loseta toperol, placa en concreto 0.10mts de espesor, excavación manual, relleno con material seleccionado</v>
      </c>
      <c r="H466" s="956"/>
      <c r="I466" s="956"/>
      <c r="J466" s="956"/>
      <c r="K466" s="580" t="s">
        <v>529</v>
      </c>
      <c r="L466" s="581" t="s">
        <v>530</v>
      </c>
      <c r="M466">
        <f>+IFERROR(VLOOKUP(F465,[92]Presupuesto!B:G,4,FALSE),M465)</f>
        <v>0</v>
      </c>
      <c r="N466" s="572">
        <f t="shared" si="7"/>
        <v>0</v>
      </c>
    </row>
    <row r="467" spans="2:14" ht="16.5" thickTop="1" thickBot="1">
      <c r="F467" s="924"/>
      <c r="G467" s="957"/>
      <c r="H467" s="957"/>
      <c r="I467" s="957"/>
      <c r="J467" s="957"/>
      <c r="K467" s="582" t="s">
        <v>531</v>
      </c>
      <c r="L467" s="583" t="s">
        <v>532</v>
      </c>
      <c r="M467">
        <f>+IFERROR(VLOOKUP(F466,[92]Presupuesto!B:G,4,FALSE),M466)</f>
        <v>0</v>
      </c>
      <c r="N467" s="572">
        <f t="shared" si="7"/>
        <v>0</v>
      </c>
    </row>
    <row r="468" spans="2:14" ht="16.5" thickTop="1" thickBot="1">
      <c r="F468" s="927">
        <f>+[92]Presupuesto!$B$23</f>
        <v>3.0399999999999991</v>
      </c>
      <c r="G468" s="957"/>
      <c r="H468" s="957"/>
      <c r="I468" s="957"/>
      <c r="J468" s="957"/>
      <c r="K468" s="582" t="s">
        <v>533</v>
      </c>
      <c r="L468" s="584">
        <f>+L430</f>
        <v>44987</v>
      </c>
      <c r="M468">
        <f>+IFERROR(VLOOKUP(F467,[92]Presupuesto!B:G,4,FALSE),M467)</f>
        <v>0</v>
      </c>
      <c r="N468" s="572">
        <f t="shared" si="7"/>
        <v>0</v>
      </c>
    </row>
    <row r="469" spans="2:14" ht="16.5" thickTop="1" thickBot="1">
      <c r="F469" s="924"/>
      <c r="G469" s="957"/>
      <c r="H469" s="957"/>
      <c r="I469" s="957"/>
      <c r="J469" s="957"/>
      <c r="K469" s="582" t="s">
        <v>217</v>
      </c>
      <c r="L469" s="586" t="str">
        <f>+VLOOKUP(F468,[92]Presupuesto!B:G,3,FALSE)</f>
        <v>Und</v>
      </c>
      <c r="M469">
        <f>+IFERROR(VLOOKUP(F468,[92]Presupuesto!B:G,4,FALSE),M468)</f>
        <v>2</v>
      </c>
      <c r="N469" s="572">
        <f t="shared" si="7"/>
        <v>0</v>
      </c>
    </row>
    <row r="470" spans="2:14" ht="16.5" thickTop="1" thickBot="1">
      <c r="F470" s="587" t="s">
        <v>37</v>
      </c>
      <c r="G470" s="588"/>
      <c r="H470" s="588"/>
      <c r="I470" s="588"/>
      <c r="J470" s="588"/>
      <c r="K470" s="589"/>
      <c r="L470" s="590"/>
      <c r="M470">
        <f>+IFERROR(VLOOKUP(F469,[92]Presupuesto!B:G,4,FALSE),M469)</f>
        <v>0</v>
      </c>
      <c r="N470" s="572">
        <f t="shared" si="7"/>
        <v>0</v>
      </c>
    </row>
    <row r="471" spans="2:14" ht="16.5" thickTop="1" thickBot="1">
      <c r="F471" s="928" t="s">
        <v>63</v>
      </c>
      <c r="G471" s="929"/>
      <c r="H471" s="591" t="s">
        <v>534</v>
      </c>
      <c r="I471" s="591" t="s">
        <v>535</v>
      </c>
      <c r="J471" s="591" t="s">
        <v>536</v>
      </c>
      <c r="K471" s="592" t="s">
        <v>537</v>
      </c>
      <c r="L471" s="930"/>
      <c r="M471">
        <f>+IFERROR(VLOOKUP(F470,[92]Presupuesto!B:G,4,FALSE),M470)</f>
        <v>0</v>
      </c>
      <c r="N471" s="572">
        <f t="shared" si="7"/>
        <v>0</v>
      </c>
    </row>
    <row r="472" spans="2:14" ht="16.5" thickTop="1" thickBot="1">
      <c r="F472" s="931" t="s">
        <v>222</v>
      </c>
      <c r="G472" s="932"/>
      <c r="H472" s="593" t="s">
        <v>538</v>
      </c>
      <c r="I472" s="594">
        <f>L499</f>
        <v>335605</v>
      </c>
      <c r="J472" s="595">
        <v>0.05</v>
      </c>
      <c r="K472" s="596">
        <f>+ROUND(J472*I472,0)</f>
        <v>16780</v>
      </c>
      <c r="L472" s="930"/>
      <c r="M472">
        <f>+IFERROR(VLOOKUP(F471,[92]Presupuesto!B:G,4,FALSE),M471)</f>
        <v>0</v>
      </c>
      <c r="N472" s="572">
        <f t="shared" si="7"/>
        <v>0</v>
      </c>
    </row>
    <row r="473" spans="2:14" ht="16.5" thickTop="1" thickBot="1">
      <c r="F473" s="933" t="str">
        <f>+[92]EQUIPOS!B13</f>
        <v>Compactador manual Vibratorio</v>
      </c>
      <c r="G473" s="934"/>
      <c r="H473" s="597" t="str">
        <f>+VLOOKUP(F473,[92]EQUIPOS!B:D,2,FALSE)</f>
        <v>Hr</v>
      </c>
      <c r="I473" s="598">
        <f>+VLOOKUP(F473,[92]EQUIPOS!B:D,3,FALSE)</f>
        <v>8925</v>
      </c>
      <c r="J473" s="599">
        <v>1</v>
      </c>
      <c r="K473" s="600">
        <f>+ROUND(J473*I473,0)</f>
        <v>8925</v>
      </c>
      <c r="L473" s="930"/>
      <c r="M473">
        <f>+IFERROR(VLOOKUP(F472,[92]Presupuesto!B:G,4,FALSE),M472)</f>
        <v>0</v>
      </c>
      <c r="N473" s="572">
        <f t="shared" si="7"/>
        <v>0</v>
      </c>
    </row>
    <row r="474" spans="2:14" ht="16.5" thickTop="1" thickBot="1">
      <c r="F474" s="933" t="str">
        <f>+[92]EQUIPOS!B14</f>
        <v>Vibrador de Concreto</v>
      </c>
      <c r="G474" s="934"/>
      <c r="H474" s="597" t="str">
        <f>+VLOOKUP(F474,[92]EQUIPOS!B:D,2,FALSE)</f>
        <v>Dia</v>
      </c>
      <c r="I474" s="598">
        <f>+VLOOKUP(F474,[92]EQUIPOS!B:D,3,FALSE)</f>
        <v>71400</v>
      </c>
      <c r="J474" s="599">
        <v>1</v>
      </c>
      <c r="K474" s="600">
        <f>+ROUND(J474*I474,0)</f>
        <v>71400</v>
      </c>
      <c r="L474" s="930"/>
      <c r="M474">
        <f>+IFERROR(VLOOKUP(F473,[92]Presupuesto!B:G,4,FALSE),M473)</f>
        <v>0</v>
      </c>
      <c r="N474" s="572">
        <f t="shared" si="7"/>
        <v>0</v>
      </c>
    </row>
    <row r="475" spans="2:14" ht="16.5" thickTop="1" thickBot="1">
      <c r="F475" s="941"/>
      <c r="G475" s="942"/>
      <c r="H475" s="602"/>
      <c r="I475" s="603"/>
      <c r="J475" s="604"/>
      <c r="K475" s="605">
        <f>+ROUND(J475*I475,0)</f>
        <v>0</v>
      </c>
      <c r="L475" s="930"/>
      <c r="M475">
        <f>+IFERROR(VLOOKUP(F474,[92]Presupuesto!B:G,4,FALSE),M474)</f>
        <v>0</v>
      </c>
      <c r="N475" s="572">
        <f t="shared" si="7"/>
        <v>0</v>
      </c>
    </row>
    <row r="476" spans="2:14" ht="16.5" thickTop="1" thickBot="1">
      <c r="B476" s="572">
        <f>+F468</f>
        <v>3.0399999999999991</v>
      </c>
      <c r="F476" s="606"/>
      <c r="G476" s="588"/>
      <c r="H476" s="588"/>
      <c r="I476" s="588"/>
      <c r="J476" s="607"/>
      <c r="K476" s="608" t="s">
        <v>539</v>
      </c>
      <c r="L476" s="609">
        <f>+SUM(K472:K475)</f>
        <v>97105</v>
      </c>
      <c r="M476">
        <f>+IFERROR(VLOOKUP(F475,[92]Presupuesto!B:G,4,FALSE),M475)</f>
        <v>0</v>
      </c>
      <c r="N476" s="572">
        <f t="shared" si="7"/>
        <v>0</v>
      </c>
    </row>
    <row r="477" spans="2:14" ht="16.5" thickTop="1" thickBot="1">
      <c r="F477" s="587" t="s">
        <v>224</v>
      </c>
      <c r="G477" s="588"/>
      <c r="H477" s="588"/>
      <c r="I477" s="588"/>
      <c r="J477" s="607"/>
      <c r="K477" s="607"/>
      <c r="L477" s="610"/>
      <c r="M477">
        <f>+IFERROR(VLOOKUP(F476,[92]Presupuesto!B:G,4,FALSE),M476)</f>
        <v>0</v>
      </c>
      <c r="N477" s="572">
        <f t="shared" si="7"/>
        <v>0</v>
      </c>
    </row>
    <row r="478" spans="2:14" ht="16.5" thickTop="1" thickBot="1">
      <c r="F478" s="928" t="s">
        <v>63</v>
      </c>
      <c r="G478" s="929"/>
      <c r="H478" s="591" t="s">
        <v>93</v>
      </c>
      <c r="I478" s="611" t="s">
        <v>540</v>
      </c>
      <c r="J478" s="612" t="s">
        <v>541</v>
      </c>
      <c r="K478" s="613" t="s">
        <v>537</v>
      </c>
      <c r="L478" s="930"/>
      <c r="M478">
        <f>+IFERROR(VLOOKUP(F477,[92]Presupuesto!B:G,4,FALSE),M477)</f>
        <v>0</v>
      </c>
      <c r="N478" s="572">
        <f t="shared" si="7"/>
        <v>0</v>
      </c>
    </row>
    <row r="479" spans="2:14" ht="28.5" customHeight="1" thickTop="1" thickBot="1">
      <c r="F479" s="954" t="str">
        <f>+[92]INSUMOS!A168</f>
        <v xml:space="preserve">CONCRETO 3000 PSI </v>
      </c>
      <c r="G479" s="955"/>
      <c r="H479" s="614" t="str">
        <f>+VLOOKUP(F479,[92]INSUMOS!A:E,2,FALSE)</f>
        <v>M3</v>
      </c>
      <c r="I479" s="615">
        <f>+VLOOKUP(F479,[92]INSUMOS!A:E,3,FALSE)</f>
        <v>423227</v>
      </c>
      <c r="J479" s="616">
        <f>1.2*1.6*0.1*1.05</f>
        <v>0.2016</v>
      </c>
      <c r="K479" s="596">
        <f>+ROUND(J479*I479,0)</f>
        <v>85323</v>
      </c>
      <c r="L479" s="930"/>
      <c r="M479">
        <f>+IFERROR(VLOOKUP(F478,[92]Presupuesto!B:G,4,FALSE),M478)</f>
        <v>0</v>
      </c>
      <c r="N479" s="572">
        <f t="shared" si="7"/>
        <v>0</v>
      </c>
    </row>
    <row r="480" spans="2:14" ht="24.75" customHeight="1" thickTop="1" thickBot="1">
      <c r="F480" s="943" t="str">
        <f>+[92]INSUMOS!A159</f>
        <v>TABLETA TOPEROL 0.20m x 0.20m x 0.06m (INCLUYE TRANSPORTE Y DESCARGUE)</v>
      </c>
      <c r="G480" s="960"/>
      <c r="H480" s="617" t="str">
        <f>+VLOOKUP(F480,[92]INSUMOS!A:E,2,FALSE)</f>
        <v>m²</v>
      </c>
      <c r="I480" s="597">
        <f>+VLOOKUP(F480,[92]INSUMOS!A:E,3,FALSE)</f>
        <v>69950</v>
      </c>
      <c r="J480" s="670">
        <v>0.24</v>
      </c>
      <c r="K480" s="600">
        <f>+ROUND(J480*I480,0)</f>
        <v>16788</v>
      </c>
      <c r="L480" s="930"/>
      <c r="M480">
        <f>+IFERROR(VLOOKUP(F479,[92]Presupuesto!B:G,4,FALSE),M479)</f>
        <v>0</v>
      </c>
      <c r="N480" s="572">
        <f t="shared" si="7"/>
        <v>0</v>
      </c>
    </row>
    <row r="481" spans="3:14" ht="25.5" customHeight="1" thickTop="1" thickBot="1">
      <c r="F481" s="943" t="str">
        <f>+[92]INSUMOS!A9</f>
        <v>Material Seleccionado Desde Cantera hasta Casco Urbano</v>
      </c>
      <c r="G481" s="960"/>
      <c r="H481" s="617" t="str">
        <f>+VLOOKUP(F481,[92]INSUMOS!A:E,2,FALSE)</f>
        <v>m³</v>
      </c>
      <c r="I481" s="597">
        <f>+VLOOKUP(F481,[92]INSUMOS!A:E,3,FALSE)</f>
        <v>52572</v>
      </c>
      <c r="J481" s="618">
        <f>1.2*1.6*0.1*1.05</f>
        <v>0.2016</v>
      </c>
      <c r="K481" s="600">
        <f>+ROUND(J481*I481,0)</f>
        <v>10599</v>
      </c>
      <c r="L481" s="930"/>
      <c r="M481">
        <f>+IFERROR(VLOOKUP(F480,[92]Presupuesto!B:G,4,FALSE),M480)</f>
        <v>0</v>
      </c>
      <c r="N481" s="572">
        <f t="shared" si="7"/>
        <v>0</v>
      </c>
    </row>
    <row r="482" spans="3:14" ht="16.5" thickTop="1" thickBot="1">
      <c r="F482" s="933"/>
      <c r="G482" s="934"/>
      <c r="H482" s="617"/>
      <c r="I482" s="597"/>
      <c r="J482" s="618"/>
      <c r="K482" s="600"/>
      <c r="L482" s="930"/>
      <c r="M482">
        <f>+IFERROR(VLOOKUP(F481,[92]Presupuesto!B:G,4,FALSE),M481)</f>
        <v>0</v>
      </c>
      <c r="N482" s="572">
        <f t="shared" si="7"/>
        <v>0</v>
      </c>
    </row>
    <row r="483" spans="3:14" ht="27.75" customHeight="1" thickTop="1" thickBot="1">
      <c r="F483" s="958"/>
      <c r="G483" s="959"/>
      <c r="H483" s="666"/>
      <c r="I483" s="667"/>
      <c r="J483" s="668"/>
      <c r="K483" s="669"/>
      <c r="L483" s="930"/>
      <c r="M483">
        <f>+IFERROR(VLOOKUP(F482,[92]Presupuesto!B:G,4,FALSE),M482)</f>
        <v>0</v>
      </c>
      <c r="N483" s="572">
        <f t="shared" si="7"/>
        <v>0</v>
      </c>
    </row>
    <row r="484" spans="3:14" ht="16.5" thickTop="1" thickBot="1">
      <c r="C484" s="572">
        <f>+B476</f>
        <v>3.0399999999999991</v>
      </c>
      <c r="F484" s="606"/>
      <c r="G484" s="588"/>
      <c r="H484" s="588"/>
      <c r="I484" s="588"/>
      <c r="J484" s="607"/>
      <c r="K484" s="608" t="s">
        <v>539</v>
      </c>
      <c r="L484" s="609">
        <f>+SUM(K479:K483)</f>
        <v>112710</v>
      </c>
      <c r="M484">
        <f>+IFERROR(VLOOKUP(F483,[92]Presupuesto!B:G,4,FALSE),M483)</f>
        <v>0</v>
      </c>
      <c r="N484" s="572">
        <f t="shared" si="7"/>
        <v>0</v>
      </c>
    </row>
    <row r="485" spans="3:14" ht="16.5" thickTop="1" thickBot="1">
      <c r="F485" s="587" t="s">
        <v>47</v>
      </c>
      <c r="G485" s="588"/>
      <c r="H485" s="588"/>
      <c r="I485" s="588"/>
      <c r="J485" s="607"/>
      <c r="K485" s="607"/>
      <c r="L485" s="610"/>
      <c r="M485">
        <f>+IFERROR(VLOOKUP(F484,[92]Presupuesto!B:G,4,FALSE),M484)</f>
        <v>0</v>
      </c>
      <c r="N485" s="572">
        <f t="shared" si="7"/>
        <v>0</v>
      </c>
    </row>
    <row r="486" spans="3:14" ht="16.5" thickTop="1" thickBot="1">
      <c r="F486" s="935" t="s">
        <v>63</v>
      </c>
      <c r="G486" s="936"/>
      <c r="H486" s="591" t="s">
        <v>534</v>
      </c>
      <c r="I486" s="591" t="s">
        <v>542</v>
      </c>
      <c r="J486" s="612" t="s">
        <v>543</v>
      </c>
      <c r="K486" s="613" t="s">
        <v>537</v>
      </c>
      <c r="L486" s="930"/>
      <c r="M486">
        <f>+IFERROR(VLOOKUP(F485,[92]Presupuesto!B:G,4,FALSE),M485)</f>
        <v>0</v>
      </c>
      <c r="N486" s="572">
        <f t="shared" si="7"/>
        <v>0</v>
      </c>
    </row>
    <row r="487" spans="3:14" ht="16.5" thickTop="1" thickBot="1">
      <c r="F487" s="933"/>
      <c r="G487" s="934"/>
      <c r="H487" s="597"/>
      <c r="I487" s="623"/>
      <c r="J487" s="624"/>
      <c r="K487" s="600">
        <f>+ROUND(J487*I487,0)</f>
        <v>0</v>
      </c>
      <c r="L487" s="930"/>
      <c r="M487">
        <f>+IFERROR(VLOOKUP(F486,[92]Presupuesto!B:G,4,FALSE),M486)</f>
        <v>0</v>
      </c>
      <c r="N487" s="572">
        <f t="shared" si="7"/>
        <v>0</v>
      </c>
    </row>
    <row r="488" spans="3:14" ht="16.5" thickTop="1" thickBot="1">
      <c r="F488" s="937"/>
      <c r="G488" s="938"/>
      <c r="H488" s="625"/>
      <c r="I488" s="625"/>
      <c r="J488" s="625"/>
      <c r="K488" s="626">
        <f>+ROUND(J488*I488,0)</f>
        <v>0</v>
      </c>
      <c r="L488" s="930"/>
      <c r="M488">
        <f>+IFERROR(VLOOKUP(F487,[92]Presupuesto!B:G,4,FALSE),M487)</f>
        <v>0</v>
      </c>
      <c r="N488" s="572">
        <f t="shared" si="7"/>
        <v>0</v>
      </c>
    </row>
    <row r="489" spans="3:14" ht="16.5" thickTop="1" thickBot="1">
      <c r="F489" s="937"/>
      <c r="G489" s="938"/>
      <c r="H489" s="625"/>
      <c r="I489" s="625"/>
      <c r="J489" s="625"/>
      <c r="K489" s="626">
        <f>+ROUND(J489*I489,0)</f>
        <v>0</v>
      </c>
      <c r="L489" s="930"/>
      <c r="M489">
        <f>+IFERROR(VLOOKUP(F488,[92]Presupuesto!B:G,4,FALSE),M488)</f>
        <v>0</v>
      </c>
      <c r="N489" s="572">
        <f t="shared" si="7"/>
        <v>0</v>
      </c>
    </row>
    <row r="490" spans="3:14" ht="16.5" thickTop="1" thickBot="1">
      <c r="F490" s="939"/>
      <c r="G490" s="940"/>
      <c r="H490" s="627"/>
      <c r="I490" s="627"/>
      <c r="J490" s="627"/>
      <c r="K490" s="605">
        <f>+ROUND(J490*I490,0)</f>
        <v>0</v>
      </c>
      <c r="L490" s="930"/>
      <c r="M490">
        <f>+IFERROR(VLOOKUP(F489,[92]Presupuesto!B:G,4,FALSE),M489)</f>
        <v>0</v>
      </c>
      <c r="N490" s="572">
        <f t="shared" si="7"/>
        <v>0</v>
      </c>
    </row>
    <row r="491" spans="3:14" ht="16.5" thickTop="1" thickBot="1">
      <c r="D491" s="572">
        <f>+C484</f>
        <v>3.0399999999999991</v>
      </c>
      <c r="F491" s="606"/>
      <c r="G491" s="588"/>
      <c r="H491" s="588"/>
      <c r="I491" s="588"/>
      <c r="J491" s="607"/>
      <c r="K491" s="608" t="s">
        <v>539</v>
      </c>
      <c r="L491" s="628">
        <f>+SUM(K487:K490)</f>
        <v>0</v>
      </c>
      <c r="M491">
        <f>+IFERROR(VLOOKUP(F490,[92]Presupuesto!B:G,4,FALSE),M490)</f>
        <v>0</v>
      </c>
      <c r="N491" s="572">
        <f t="shared" si="7"/>
        <v>0</v>
      </c>
    </row>
    <row r="492" spans="3:14" ht="16.5" thickTop="1" thickBot="1">
      <c r="F492" s="587" t="s">
        <v>54</v>
      </c>
      <c r="G492" s="588"/>
      <c r="H492" s="588"/>
      <c r="I492" s="588"/>
      <c r="J492" s="607"/>
      <c r="K492" s="607"/>
      <c r="L492" s="610"/>
      <c r="M492">
        <f>+IFERROR(VLOOKUP(F491,[92]Presupuesto!B:G,4,FALSE),M491)</f>
        <v>0</v>
      </c>
      <c r="N492" s="572">
        <f t="shared" si="7"/>
        <v>0</v>
      </c>
    </row>
    <row r="493" spans="3:14" ht="16.5" thickTop="1" thickBot="1">
      <c r="F493" s="629" t="s">
        <v>544</v>
      </c>
      <c r="G493" s="591" t="s">
        <v>541</v>
      </c>
      <c r="H493" s="591" t="s">
        <v>545</v>
      </c>
      <c r="I493" s="591" t="s">
        <v>546</v>
      </c>
      <c r="J493" s="630" t="s">
        <v>547</v>
      </c>
      <c r="K493" s="612" t="s">
        <v>536</v>
      </c>
      <c r="L493" s="631" t="s">
        <v>537</v>
      </c>
      <c r="M493">
        <f>+IFERROR(VLOOKUP(F492,[92]Presupuesto!B:G,4,FALSE),M492)</f>
        <v>0</v>
      </c>
      <c r="N493" s="572">
        <f t="shared" si="7"/>
        <v>0</v>
      </c>
    </row>
    <row r="494" spans="3:14" ht="15.75" thickTop="1">
      <c r="F494" s="632" t="str">
        <f>+[92]MO!$A$7</f>
        <v>Oficial O Civil</v>
      </c>
      <c r="G494" s="633">
        <v>1</v>
      </c>
      <c r="H494" s="634">
        <f>+VLOOKUP(F494,[92]MO!A:D,2,FALSE)</f>
        <v>95342.465753424651</v>
      </c>
      <c r="I494" s="635">
        <f>+VLOOKUP(F494,[92]MO!A:D,3,FALSE)</f>
        <v>0.7</v>
      </c>
      <c r="J494" s="636">
        <f>+ROUND(H494*(1+I494),2)</f>
        <v>162082.19</v>
      </c>
      <c r="K494" s="664">
        <v>1</v>
      </c>
      <c r="L494" s="638">
        <f>+ROUND(G494*K494*J494,0)</f>
        <v>162082</v>
      </c>
      <c r="M494">
        <f>+IFERROR(VLOOKUP(F493,[92]Presupuesto!B:G,4,FALSE),M493)</f>
        <v>0</v>
      </c>
      <c r="N494" s="572">
        <f t="shared" si="7"/>
        <v>0</v>
      </c>
    </row>
    <row r="495" spans="3:14">
      <c r="F495" s="639" t="str">
        <f>+[92]MO!$A$8</f>
        <v>Ayudante O Civil</v>
      </c>
      <c r="G495" s="625">
        <v>2</v>
      </c>
      <c r="H495" s="640">
        <f>+VLOOKUP(F495,[92]MO!A:D,2,FALSE)</f>
        <v>47671.232876712325</v>
      </c>
      <c r="I495" s="641">
        <f>+VLOOKUP(F495,[92]MO!A:D,3,FALSE)</f>
        <v>0.82000000000000006</v>
      </c>
      <c r="J495" s="640">
        <f>+ROUND(H495*(1+I495),2)</f>
        <v>86761.64</v>
      </c>
      <c r="K495" s="665">
        <v>1</v>
      </c>
      <c r="L495" s="643">
        <f>+ROUND(G495*K495*J495,0)</f>
        <v>173523</v>
      </c>
      <c r="M495">
        <f>+IFERROR(VLOOKUP(F494,[92]Presupuesto!B:G,4,FALSE),M494)</f>
        <v>0</v>
      </c>
      <c r="N495" s="572">
        <f t="shared" si="7"/>
        <v>0</v>
      </c>
    </row>
    <row r="496" spans="3:14">
      <c r="F496" s="639"/>
      <c r="G496" s="625"/>
      <c r="H496" s="660"/>
      <c r="I496" s="641"/>
      <c r="J496" s="646">
        <f>+ROUND(H496*(1+I496),2)</f>
        <v>0</v>
      </c>
      <c r="K496" s="625"/>
      <c r="L496" s="647">
        <f>+ROUND(G496*K496*J496,0)</f>
        <v>0</v>
      </c>
      <c r="M496">
        <f>+IFERROR(VLOOKUP(F495,[92]Presupuesto!B:G,4,FALSE),M495)</f>
        <v>0</v>
      </c>
      <c r="N496" s="572">
        <f t="shared" si="7"/>
        <v>0</v>
      </c>
    </row>
    <row r="497" spans="1:14">
      <c r="F497" s="639"/>
      <c r="G497" s="644"/>
      <c r="H497" s="645"/>
      <c r="I497" s="625"/>
      <c r="J497" s="646">
        <f>+ROUND(H497*(1+I497),2)</f>
        <v>0</v>
      </c>
      <c r="K497" s="625"/>
      <c r="L497" s="647">
        <f>+ROUND(G497*K497*J497,0)</f>
        <v>0</v>
      </c>
      <c r="M497">
        <f>+IFERROR(VLOOKUP(F496,[92]Presupuesto!B:G,4,FALSE),M496)</f>
        <v>0</v>
      </c>
      <c r="N497" s="572">
        <f t="shared" si="7"/>
        <v>0</v>
      </c>
    </row>
    <row r="498" spans="1:14" ht="15.75" thickBot="1">
      <c r="F498" s="648"/>
      <c r="G498" s="649"/>
      <c r="H498" s="649"/>
      <c r="I498" s="649"/>
      <c r="J498" s="650">
        <f>+ROUND(H498*(1+I498),2)</f>
        <v>0</v>
      </c>
      <c r="K498" s="649"/>
      <c r="L498" s="651">
        <f>+ROUND(G498*K498*J498,0)</f>
        <v>0</v>
      </c>
      <c r="M498">
        <f>+IFERROR(VLOOKUP(F497,[92]Presupuesto!B:G,4,FALSE),M497)</f>
        <v>0</v>
      </c>
      <c r="N498" s="572">
        <f t="shared" si="7"/>
        <v>0</v>
      </c>
    </row>
    <row r="499" spans="1:14" ht="16.5" thickTop="1" thickBot="1">
      <c r="E499" s="572">
        <f>+D491</f>
        <v>3.0399999999999991</v>
      </c>
      <c r="F499" s="606"/>
      <c r="G499" s="588"/>
      <c r="H499" s="588"/>
      <c r="I499" s="588"/>
      <c r="J499" s="588"/>
      <c r="K499" s="608" t="s">
        <v>539</v>
      </c>
      <c r="L499" s="628">
        <f>+SUM(L494:L498)</f>
        <v>335605</v>
      </c>
      <c r="M499">
        <f>+IFERROR(VLOOKUP(F498,[92]Presupuesto!B:G,4,FALSE),M498)</f>
        <v>0</v>
      </c>
      <c r="N499" s="572">
        <f t="shared" si="7"/>
        <v>0</v>
      </c>
    </row>
    <row r="500" spans="1:14" ht="16.5" thickTop="1" thickBot="1">
      <c r="F500" s="606" t="s">
        <v>551</v>
      </c>
      <c r="G500" s="588"/>
      <c r="H500" s="588"/>
      <c r="I500" s="588"/>
      <c r="J500" s="588"/>
      <c r="K500" s="652"/>
      <c r="L500" s="610"/>
      <c r="M500">
        <f>+IFERROR(VLOOKUP(F499,[92]Presupuesto!B:G,4,FALSE),M499)</f>
        <v>0</v>
      </c>
      <c r="N500" s="572">
        <f t="shared" si="7"/>
        <v>0</v>
      </c>
    </row>
    <row r="501" spans="1:14" ht="16.5" thickTop="1" thickBot="1">
      <c r="A501" s="653">
        <f>+F468</f>
        <v>3.0399999999999991</v>
      </c>
      <c r="F501" s="655" t="str">
        <f>+[92]Presupuesto!$B$69</f>
        <v>STEFANY BOHORQUEZ PEREZ</v>
      </c>
      <c r="G501" s="588"/>
      <c r="H501" s="944" t="s">
        <v>552</v>
      </c>
      <c r="I501" s="944"/>
      <c r="J501" s="944"/>
      <c r="K501" s="944"/>
      <c r="L501" s="654">
        <f>+L476+L484+L491+L499</f>
        <v>545420</v>
      </c>
      <c r="M501">
        <f>+IFERROR(VLOOKUP(F500,[92]Presupuesto!B:G,4,FALSE),M500)</f>
        <v>0</v>
      </c>
      <c r="N501" s="572">
        <f t="shared" si="7"/>
        <v>0</v>
      </c>
    </row>
    <row r="502" spans="1:14" ht="15.75" thickTop="1">
      <c r="F502" s="655" t="str">
        <f>+[92]Presupuesto!$B$70</f>
        <v>SECRETARIA DE PLANEACION MUNICIPAL</v>
      </c>
      <c r="G502" s="656"/>
      <c r="I502" s="588"/>
      <c r="J502" s="588"/>
      <c r="K502" s="588"/>
      <c r="L502" s="610"/>
      <c r="M502">
        <f>+IFERROR(VLOOKUP(F501,[92]Presupuesto!B:G,4,FALSE),M501)</f>
        <v>0</v>
      </c>
      <c r="N502" s="572">
        <f t="shared" si="7"/>
        <v>0</v>
      </c>
    </row>
    <row r="503" spans="1:14" ht="15.75" thickBot="1">
      <c r="F503" s="655" t="str">
        <f>+[92]Presupuesto!$B$71</f>
        <v>MUNICIPIO DE CAUCASIA</v>
      </c>
      <c r="G503" s="657"/>
      <c r="H503" s="658"/>
      <c r="I503" s="657"/>
      <c r="J503" s="657"/>
      <c r="K503" s="657"/>
      <c r="L503" s="659"/>
      <c r="M503">
        <f>+IFERROR(VLOOKUP(F502,[92]Presupuesto!B:G,4,FALSE),M502)</f>
        <v>0</v>
      </c>
      <c r="N503" s="572">
        <f t="shared" si="7"/>
        <v>0</v>
      </c>
    </row>
    <row r="504" spans="1:14" ht="15.75" thickBot="1">
      <c r="F504" s="923" t="s">
        <v>528</v>
      </c>
      <c r="G504" s="956" t="str">
        <f>+VLOOKUP(F506,[92]Presupuesto!B:G,2,FALSE)</f>
        <v>Cordón en concreto de 21mpa (3000 psi) para confinamiento. E= 0.10 mt REF. 5 Varillas 3/8 Longitudinal Y Refuerzo De 1/4@ 0.20 M</v>
      </c>
      <c r="H504" s="956"/>
      <c r="I504" s="956"/>
      <c r="J504" s="956"/>
      <c r="K504" s="580" t="s">
        <v>529</v>
      </c>
      <c r="L504" s="581" t="s">
        <v>530</v>
      </c>
      <c r="M504">
        <f>+IFERROR(VLOOKUP(F427,[92]Presupuesto!B:G,4,FALSE),M427)</f>
        <v>0</v>
      </c>
      <c r="N504" s="572">
        <f t="shared" si="7"/>
        <v>0</v>
      </c>
    </row>
    <row r="505" spans="1:14" ht="16.5" thickTop="1" thickBot="1">
      <c r="F505" s="924"/>
      <c r="G505" s="957"/>
      <c r="H505" s="957"/>
      <c r="I505" s="957"/>
      <c r="J505" s="957"/>
      <c r="K505" s="582" t="s">
        <v>531</v>
      </c>
      <c r="L505" s="583" t="s">
        <v>532</v>
      </c>
      <c r="M505">
        <f>+IFERROR(VLOOKUP(F504,[92]Presupuesto!B:G,4,FALSE),M504)</f>
        <v>0</v>
      </c>
      <c r="N505" s="572">
        <f t="shared" si="7"/>
        <v>0</v>
      </c>
    </row>
    <row r="506" spans="1:14" ht="16.5" thickTop="1" thickBot="1">
      <c r="F506" s="927">
        <f>+[92]Presupuesto!$B$24</f>
        <v>3.0499999999999989</v>
      </c>
      <c r="G506" s="957"/>
      <c r="H506" s="957"/>
      <c r="I506" s="957"/>
      <c r="J506" s="957"/>
      <c r="K506" s="582" t="s">
        <v>533</v>
      </c>
      <c r="L506" s="584">
        <f>+L468</f>
        <v>44987</v>
      </c>
      <c r="M506">
        <f>+IFERROR(VLOOKUP(F505,[92]Presupuesto!B:G,4,FALSE),M505)</f>
        <v>0</v>
      </c>
      <c r="N506" s="572">
        <f t="shared" si="7"/>
        <v>0</v>
      </c>
    </row>
    <row r="507" spans="1:14" ht="16.5" thickTop="1" thickBot="1">
      <c r="F507" s="924"/>
      <c r="G507" s="957"/>
      <c r="H507" s="957"/>
      <c r="I507" s="957"/>
      <c r="J507" s="957"/>
      <c r="K507" s="582" t="s">
        <v>217</v>
      </c>
      <c r="L507" s="586" t="str">
        <f>+VLOOKUP(F506,[92]Presupuesto!B:G,3,FALSE)</f>
        <v>m</v>
      </c>
      <c r="M507">
        <f>+IFERROR(VLOOKUP(F506,[92]Presupuesto!B:G,4,FALSE),M506)</f>
        <v>238</v>
      </c>
      <c r="N507" s="572">
        <f t="shared" si="7"/>
        <v>0</v>
      </c>
    </row>
    <row r="508" spans="1:14" ht="16.5" thickTop="1" thickBot="1">
      <c r="F508" s="587" t="s">
        <v>37</v>
      </c>
      <c r="G508" s="588"/>
      <c r="H508" s="588"/>
      <c r="I508" s="588"/>
      <c r="J508" s="588"/>
      <c r="K508" s="589"/>
      <c r="L508" s="590"/>
      <c r="M508">
        <f>+IFERROR(VLOOKUP(F507,[92]Presupuesto!B:G,4,FALSE),M507)</f>
        <v>0</v>
      </c>
      <c r="N508" s="572">
        <f t="shared" si="7"/>
        <v>0</v>
      </c>
    </row>
    <row r="509" spans="1:14" ht="16.5" thickTop="1" thickBot="1">
      <c r="F509" s="928" t="s">
        <v>63</v>
      </c>
      <c r="G509" s="929"/>
      <c r="H509" s="591" t="s">
        <v>534</v>
      </c>
      <c r="I509" s="591" t="s">
        <v>535</v>
      </c>
      <c r="J509" s="591" t="s">
        <v>536</v>
      </c>
      <c r="K509" s="592" t="s">
        <v>537</v>
      </c>
      <c r="L509" s="930"/>
      <c r="M509">
        <f>+IFERROR(VLOOKUP(F508,[92]Presupuesto!B:G,4,FALSE),M508)</f>
        <v>0</v>
      </c>
      <c r="N509" s="572">
        <f t="shared" si="7"/>
        <v>0</v>
      </c>
    </row>
    <row r="510" spans="1:14" ht="16.5" thickTop="1" thickBot="1">
      <c r="F510" s="931" t="s">
        <v>222</v>
      </c>
      <c r="G510" s="932"/>
      <c r="H510" s="593" t="s">
        <v>538</v>
      </c>
      <c r="I510" s="594">
        <f>L537</f>
        <v>72183</v>
      </c>
      <c r="J510" s="595">
        <v>0.05</v>
      </c>
      <c r="K510" s="596">
        <f>+ROUND(J510*I510,0)</f>
        <v>3609</v>
      </c>
      <c r="L510" s="930"/>
      <c r="M510">
        <f>+IFERROR(VLOOKUP(F509,[92]Presupuesto!B:G,4,FALSE),M509)</f>
        <v>0</v>
      </c>
      <c r="N510" s="572">
        <f t="shared" si="7"/>
        <v>0</v>
      </c>
    </row>
    <row r="511" spans="1:14" ht="16.5" thickTop="1" thickBot="1">
      <c r="F511" s="933" t="str">
        <f>+[92]EQUIPOS!$B$27</f>
        <v>Rieles Metalicos 3 mts</v>
      </c>
      <c r="G511" s="934"/>
      <c r="H511" s="597" t="str">
        <f>+VLOOKUP(F511,[92]EQUIPOS!B:D,2,FALSE)</f>
        <v>Manual</v>
      </c>
      <c r="I511" s="598">
        <f>+VLOOKUP(F511,[92]EQUIPOS!B:D,3,FALSE)</f>
        <v>150</v>
      </c>
      <c r="J511" s="599">
        <v>5</v>
      </c>
      <c r="K511" s="600">
        <f>+ROUND(J511*I511,0)</f>
        <v>750</v>
      </c>
      <c r="L511" s="930"/>
      <c r="M511">
        <f>+IFERROR(VLOOKUP(F510,[92]Presupuesto!B:G,4,FALSE),M510)</f>
        <v>0</v>
      </c>
      <c r="N511" s="572">
        <f t="shared" si="7"/>
        <v>0</v>
      </c>
    </row>
    <row r="512" spans="1:14" ht="16.5" thickTop="1" thickBot="1">
      <c r="F512" s="933"/>
      <c r="G512" s="934"/>
      <c r="H512" s="597"/>
      <c r="I512" s="601"/>
      <c r="J512" s="599"/>
      <c r="K512" s="600">
        <f>+ROUND(J512*I512,0)</f>
        <v>0</v>
      </c>
      <c r="L512" s="930"/>
      <c r="M512">
        <f>+IFERROR(VLOOKUP(F511,[92]Presupuesto!B:G,4,FALSE),M511)</f>
        <v>0</v>
      </c>
      <c r="N512" s="572">
        <f t="shared" si="7"/>
        <v>0</v>
      </c>
    </row>
    <row r="513" spans="2:14" ht="16.5" thickTop="1" thickBot="1">
      <c r="F513" s="941"/>
      <c r="G513" s="942"/>
      <c r="H513" s="602"/>
      <c r="I513" s="603"/>
      <c r="J513" s="604"/>
      <c r="K513" s="605">
        <f>+ROUND(J513*I513,0)</f>
        <v>0</v>
      </c>
      <c r="L513" s="930"/>
      <c r="M513">
        <f>+IFERROR(VLOOKUP(F512,[92]Presupuesto!B:G,4,FALSE),M512)</f>
        <v>0</v>
      </c>
      <c r="N513" s="572">
        <f t="shared" si="7"/>
        <v>0</v>
      </c>
    </row>
    <row r="514" spans="2:14" ht="16.5" thickTop="1" thickBot="1">
      <c r="B514" s="572">
        <f>+F506</f>
        <v>3.0499999999999989</v>
      </c>
      <c r="F514" s="606"/>
      <c r="G514" s="588"/>
      <c r="H514" s="588"/>
      <c r="I514" s="588"/>
      <c r="J514" s="607"/>
      <c r="K514" s="608" t="s">
        <v>539</v>
      </c>
      <c r="L514" s="609">
        <f>+SUM(K510:K513)</f>
        <v>4359</v>
      </c>
      <c r="M514">
        <f>+IFERROR(VLOOKUP(F513,[92]Presupuesto!B:G,4,FALSE),M513)</f>
        <v>0</v>
      </c>
      <c r="N514" s="572">
        <f t="shared" si="7"/>
        <v>0</v>
      </c>
    </row>
    <row r="515" spans="2:14" ht="16.5" thickTop="1" thickBot="1">
      <c r="F515" s="587" t="s">
        <v>224</v>
      </c>
      <c r="G515" s="588"/>
      <c r="H515" s="588"/>
      <c r="I515" s="588"/>
      <c r="J515" s="607"/>
      <c r="K515" s="607"/>
      <c r="L515" s="610"/>
      <c r="M515">
        <f>+IFERROR(VLOOKUP(F514,[92]Presupuesto!B:G,4,FALSE),M514)</f>
        <v>0</v>
      </c>
      <c r="N515" s="572">
        <f t="shared" si="7"/>
        <v>0</v>
      </c>
    </row>
    <row r="516" spans="2:14" ht="16.5" thickTop="1" thickBot="1">
      <c r="F516" s="928" t="s">
        <v>63</v>
      </c>
      <c r="G516" s="929"/>
      <c r="H516" s="591" t="s">
        <v>93</v>
      </c>
      <c r="I516" s="611" t="s">
        <v>540</v>
      </c>
      <c r="J516" s="612" t="s">
        <v>541</v>
      </c>
      <c r="K516" s="613" t="s">
        <v>537</v>
      </c>
      <c r="L516" s="930"/>
      <c r="M516">
        <f>+IFERROR(VLOOKUP(F515,[92]Presupuesto!B:G,4,FALSE),M515)</f>
        <v>0</v>
      </c>
      <c r="N516" s="572">
        <f t="shared" si="7"/>
        <v>0</v>
      </c>
    </row>
    <row r="517" spans="2:14" ht="16.5" thickTop="1" thickBot="1">
      <c r="F517" s="954" t="str">
        <f>+[92]INSUMOS!$A$168</f>
        <v xml:space="preserve">CONCRETO 3000 PSI </v>
      </c>
      <c r="G517" s="955"/>
      <c r="H517" s="614" t="str">
        <f>+VLOOKUP(F517,[92]INSUMOS!A:E,2,FALSE)</f>
        <v>M3</v>
      </c>
      <c r="I517" s="615">
        <f>+VLOOKUP(F517,[92]INSUMOS!A:E,3,FALSE)</f>
        <v>423227</v>
      </c>
      <c r="J517" s="616">
        <f>1.05*0.1</f>
        <v>0.10500000000000001</v>
      </c>
      <c r="K517" s="596">
        <f>+ROUND(J517*I517,0)</f>
        <v>44439</v>
      </c>
      <c r="L517" s="930"/>
      <c r="M517">
        <f>+IFERROR(VLOOKUP(F516,[92]Presupuesto!B:G,4,FALSE),M516)</f>
        <v>0</v>
      </c>
      <c r="N517" s="572">
        <f t="shared" si="7"/>
        <v>0</v>
      </c>
    </row>
    <row r="518" spans="2:14" ht="16.5" thickTop="1" thickBot="1">
      <c r="F518" s="943" t="str">
        <f>+[92]INSUMOS!$A$11</f>
        <v>Acero de Refuerzo Fy=4.2Mpa</v>
      </c>
      <c r="G518" s="934"/>
      <c r="H518" s="617" t="str">
        <f>+VLOOKUP(F518,[92]INSUMOS!A:E,2,FALSE)</f>
        <v>Kg</v>
      </c>
      <c r="I518" s="597">
        <f>+VLOOKUP(F518,[92]INSUMOS!A:E,3,FALSE)</f>
        <v>5103</v>
      </c>
      <c r="J518" s="618">
        <v>4.4836</v>
      </c>
      <c r="K518" s="600">
        <f>+ROUND(J518*I518,0)</f>
        <v>22880</v>
      </c>
      <c r="L518" s="930"/>
      <c r="M518">
        <f>+IFERROR(VLOOKUP(F517,[92]Presupuesto!B:G,4,FALSE),M517)</f>
        <v>0</v>
      </c>
      <c r="N518" s="572">
        <f t="shared" si="7"/>
        <v>0</v>
      </c>
    </row>
    <row r="519" spans="2:14" ht="16.5" thickTop="1" thickBot="1">
      <c r="F519" s="943"/>
      <c r="G519" s="934"/>
      <c r="H519" s="617"/>
      <c r="I519" s="597"/>
      <c r="J519" s="618"/>
      <c r="K519" s="600"/>
      <c r="L519" s="930"/>
      <c r="M519">
        <f>+IFERROR(VLOOKUP(F518,[92]Presupuesto!B:G,4,FALSE),M518)</f>
        <v>0</v>
      </c>
      <c r="N519" s="572">
        <f t="shared" si="7"/>
        <v>0</v>
      </c>
    </row>
    <row r="520" spans="2:14" ht="16.5" thickTop="1" thickBot="1">
      <c r="F520" s="933"/>
      <c r="G520" s="934"/>
      <c r="H520" s="617"/>
      <c r="I520" s="597"/>
      <c r="J520" s="618"/>
      <c r="K520" s="600"/>
      <c r="L520" s="930"/>
      <c r="M520">
        <f>+IFERROR(VLOOKUP(F519,[92]Presupuesto!B:G,4,FALSE),M519)</f>
        <v>0</v>
      </c>
      <c r="N520" s="572">
        <f t="shared" si="7"/>
        <v>0</v>
      </c>
    </row>
    <row r="521" spans="2:14" ht="16.5" thickTop="1" thickBot="1">
      <c r="F521" s="941"/>
      <c r="G521" s="942"/>
      <c r="H521" s="602"/>
      <c r="I521" s="620"/>
      <c r="J521" s="621"/>
      <c r="K521" s="622">
        <f>+ROUND(J521*I521,0)</f>
        <v>0</v>
      </c>
      <c r="L521" s="930"/>
      <c r="M521">
        <f>+IFERROR(VLOOKUP(F520,[92]Presupuesto!B:G,4,FALSE),M520)</f>
        <v>0</v>
      </c>
      <c r="N521" s="572">
        <f t="shared" si="7"/>
        <v>0</v>
      </c>
    </row>
    <row r="522" spans="2:14" ht="16.5" thickTop="1" thickBot="1">
      <c r="C522" s="572">
        <f>+B514</f>
        <v>3.0499999999999989</v>
      </c>
      <c r="F522" s="606"/>
      <c r="G522" s="588"/>
      <c r="H522" s="588"/>
      <c r="I522" s="588"/>
      <c r="J522" s="607"/>
      <c r="K522" s="608" t="s">
        <v>539</v>
      </c>
      <c r="L522" s="609">
        <f>+SUM(K517:K521)</f>
        <v>67319</v>
      </c>
      <c r="M522">
        <f>+IFERROR(VLOOKUP(F521,[92]Presupuesto!B:G,4,FALSE),M521)</f>
        <v>0</v>
      </c>
      <c r="N522" s="572">
        <f t="shared" si="7"/>
        <v>0</v>
      </c>
    </row>
    <row r="523" spans="2:14" ht="16.5" thickTop="1" thickBot="1">
      <c r="F523" s="587" t="s">
        <v>47</v>
      </c>
      <c r="G523" s="588"/>
      <c r="H523" s="588"/>
      <c r="I523" s="588"/>
      <c r="J523" s="607"/>
      <c r="K523" s="607"/>
      <c r="L523" s="610"/>
      <c r="M523">
        <f>+IFERROR(VLOOKUP(F522,[92]Presupuesto!B:G,4,FALSE),M522)</f>
        <v>0</v>
      </c>
      <c r="N523" s="572">
        <f t="shared" si="7"/>
        <v>0</v>
      </c>
    </row>
    <row r="524" spans="2:14" ht="16.5" thickTop="1" thickBot="1">
      <c r="F524" s="935" t="s">
        <v>63</v>
      </c>
      <c r="G524" s="936"/>
      <c r="H524" s="591" t="s">
        <v>534</v>
      </c>
      <c r="I524" s="591" t="s">
        <v>542</v>
      </c>
      <c r="J524" s="612" t="s">
        <v>543</v>
      </c>
      <c r="K524" s="613" t="s">
        <v>537</v>
      </c>
      <c r="L524" s="930"/>
      <c r="M524">
        <f>+IFERROR(VLOOKUP(F523,[92]Presupuesto!B:G,4,FALSE),M523)</f>
        <v>0</v>
      </c>
      <c r="N524" s="572">
        <f t="shared" si="7"/>
        <v>0</v>
      </c>
    </row>
    <row r="525" spans="2:14" ht="16.5" thickTop="1" thickBot="1">
      <c r="F525" s="933"/>
      <c r="G525" s="934"/>
      <c r="H525" s="597"/>
      <c r="I525" s="623"/>
      <c r="J525" s="624"/>
      <c r="K525" s="600">
        <f>+ROUND(J525*I525,0)</f>
        <v>0</v>
      </c>
      <c r="L525" s="930"/>
      <c r="M525">
        <f>+IFERROR(VLOOKUP(F524,[92]Presupuesto!B:G,4,FALSE),M524)</f>
        <v>0</v>
      </c>
      <c r="N525" s="572">
        <f t="shared" si="7"/>
        <v>0</v>
      </c>
    </row>
    <row r="526" spans="2:14" ht="16.5" thickTop="1" thickBot="1">
      <c r="F526" s="937"/>
      <c r="G526" s="938"/>
      <c r="H526" s="625"/>
      <c r="I526" s="625"/>
      <c r="J526" s="625"/>
      <c r="K526" s="626">
        <f>+ROUND(J526*I526,0)</f>
        <v>0</v>
      </c>
      <c r="L526" s="930"/>
      <c r="M526">
        <f>+IFERROR(VLOOKUP(F525,[92]Presupuesto!B:G,4,FALSE),M525)</f>
        <v>0</v>
      </c>
      <c r="N526" s="572">
        <f t="shared" si="7"/>
        <v>0</v>
      </c>
    </row>
    <row r="527" spans="2:14" ht="16.5" thickTop="1" thickBot="1">
      <c r="F527" s="937"/>
      <c r="G527" s="938"/>
      <c r="H527" s="625"/>
      <c r="I527" s="625"/>
      <c r="J527" s="625"/>
      <c r="K527" s="626">
        <f>+ROUND(J527*I527,0)</f>
        <v>0</v>
      </c>
      <c r="L527" s="930"/>
      <c r="M527">
        <f>+IFERROR(VLOOKUP(F526,[92]Presupuesto!B:G,4,FALSE),M526)</f>
        <v>0</v>
      </c>
      <c r="N527" s="572">
        <f t="shared" si="7"/>
        <v>0</v>
      </c>
    </row>
    <row r="528" spans="2:14" ht="16.5" thickTop="1" thickBot="1">
      <c r="F528" s="939"/>
      <c r="G528" s="940"/>
      <c r="H528" s="627"/>
      <c r="I528" s="627"/>
      <c r="J528" s="627"/>
      <c r="K528" s="605">
        <f>+ROUND(J528*I528,0)</f>
        <v>0</v>
      </c>
      <c r="L528" s="930"/>
      <c r="M528">
        <f>+IFERROR(VLOOKUP(F527,[92]Presupuesto!B:G,4,FALSE),M527)</f>
        <v>0</v>
      </c>
      <c r="N528" s="572">
        <f t="shared" si="7"/>
        <v>0</v>
      </c>
    </row>
    <row r="529" spans="1:14" ht="16.5" thickTop="1" thickBot="1">
      <c r="D529" s="572">
        <f>+C522</f>
        <v>3.0499999999999989</v>
      </c>
      <c r="F529" s="606"/>
      <c r="G529" s="588"/>
      <c r="H529" s="588"/>
      <c r="I529" s="588"/>
      <c r="J529" s="607"/>
      <c r="K529" s="608" t="s">
        <v>539</v>
      </c>
      <c r="L529" s="628">
        <f>+SUM(K525:K528)</f>
        <v>0</v>
      </c>
      <c r="M529">
        <f>+IFERROR(VLOOKUP(F528,[92]Presupuesto!B:G,4,FALSE),M528)</f>
        <v>0</v>
      </c>
      <c r="N529" s="572">
        <f t="shared" si="7"/>
        <v>0</v>
      </c>
    </row>
    <row r="530" spans="1:14" ht="16.5" thickTop="1" thickBot="1">
      <c r="F530" s="587" t="s">
        <v>54</v>
      </c>
      <c r="G530" s="588"/>
      <c r="H530" s="588"/>
      <c r="I530" s="588"/>
      <c r="J530" s="607"/>
      <c r="K530" s="607"/>
      <c r="L530" s="610"/>
      <c r="M530">
        <f>+IFERROR(VLOOKUP(F529,[92]Presupuesto!B:G,4,FALSE),M529)</f>
        <v>0</v>
      </c>
      <c r="N530" s="572">
        <f t="shared" si="7"/>
        <v>0</v>
      </c>
    </row>
    <row r="531" spans="1:14" ht="16.5" thickTop="1" thickBot="1">
      <c r="F531" s="629" t="s">
        <v>544</v>
      </c>
      <c r="G531" s="591" t="s">
        <v>541</v>
      </c>
      <c r="H531" s="591" t="s">
        <v>545</v>
      </c>
      <c r="I531" s="591" t="s">
        <v>546</v>
      </c>
      <c r="J531" s="630" t="s">
        <v>547</v>
      </c>
      <c r="K531" s="612" t="s">
        <v>536</v>
      </c>
      <c r="L531" s="631" t="s">
        <v>537</v>
      </c>
      <c r="M531">
        <f>+IFERROR(VLOOKUP(F530,[92]Presupuesto!B:G,4,FALSE),M530)</f>
        <v>0</v>
      </c>
      <c r="N531" s="572">
        <f t="shared" si="7"/>
        <v>0</v>
      </c>
    </row>
    <row r="532" spans="1:14" ht="15.75" thickTop="1">
      <c r="F532" s="632" t="str">
        <f>+[92]MO!$A$7</f>
        <v>Oficial O Civil</v>
      </c>
      <c r="G532" s="633">
        <v>1</v>
      </c>
      <c r="H532" s="634">
        <f>+VLOOKUP(F532,[92]MO!A:D,2,FALSE)</f>
        <v>95342.465753424651</v>
      </c>
      <c r="I532" s="635">
        <f>+VLOOKUP(F532,[92]MO!A:D,3,FALSE)</f>
        <v>0.7</v>
      </c>
      <c r="J532" s="636">
        <f>+ROUND(H532*(1+I532),2)</f>
        <v>162082.19</v>
      </c>
      <c r="K532" s="662">
        <v>0.1709</v>
      </c>
      <c r="L532" s="638">
        <f>+ROUND(G532*K532*J532,0)</f>
        <v>27700</v>
      </c>
      <c r="M532">
        <f>+IFERROR(VLOOKUP(F531,[92]Presupuesto!B:G,4,FALSE),M531)</f>
        <v>0</v>
      </c>
      <c r="N532" s="572">
        <f t="shared" si="7"/>
        <v>0</v>
      </c>
    </row>
    <row r="533" spans="1:14">
      <c r="F533" s="639" t="str">
        <f>+[92]MO!$A$8</f>
        <v>Ayudante O Civil</v>
      </c>
      <c r="G533" s="625">
        <v>3</v>
      </c>
      <c r="H533" s="640">
        <f>+VLOOKUP(F533,[92]MO!A:D,2,FALSE)</f>
        <v>47671.232876712325</v>
      </c>
      <c r="I533" s="641">
        <f>+VLOOKUP(F533,[92]MO!A:D,3,FALSE)</f>
        <v>0.82000000000000006</v>
      </c>
      <c r="J533" s="640">
        <f>+ROUND(H533*(1+I533),2)</f>
        <v>86761.64</v>
      </c>
      <c r="K533" s="663">
        <f>+K532</f>
        <v>0.1709</v>
      </c>
      <c r="L533" s="643">
        <f>+ROUND(G533*K533*J533,0)</f>
        <v>44483</v>
      </c>
      <c r="M533">
        <f>+IFERROR(VLOOKUP(F532,[92]Presupuesto!B:G,4,FALSE),M532)</f>
        <v>0</v>
      </c>
      <c r="N533" s="572">
        <f t="shared" si="7"/>
        <v>0</v>
      </c>
    </row>
    <row r="534" spans="1:14">
      <c r="F534" s="639"/>
      <c r="G534" s="625"/>
      <c r="H534" s="660"/>
      <c r="I534" s="641"/>
      <c r="J534" s="646">
        <f>+ROUND(H534*(1+I534),2)</f>
        <v>0</v>
      </c>
      <c r="K534" s="625"/>
      <c r="L534" s="647">
        <f>+ROUND(G534*K534*J534,0)</f>
        <v>0</v>
      </c>
      <c r="M534">
        <f>+IFERROR(VLOOKUP(F533,[92]Presupuesto!B:G,4,FALSE),M533)</f>
        <v>0</v>
      </c>
      <c r="N534" s="572">
        <f t="shared" si="7"/>
        <v>0</v>
      </c>
    </row>
    <row r="535" spans="1:14">
      <c r="F535" s="639"/>
      <c r="G535" s="644"/>
      <c r="H535" s="645"/>
      <c r="I535" s="625"/>
      <c r="J535" s="646">
        <f>+ROUND(H535*(1+I535),2)</f>
        <v>0</v>
      </c>
      <c r="K535" s="625"/>
      <c r="L535" s="647">
        <f>+ROUND(G535*K535*J535,0)</f>
        <v>0</v>
      </c>
      <c r="M535">
        <f>+IFERROR(VLOOKUP(F534,[92]Presupuesto!B:G,4,FALSE),M534)</f>
        <v>0</v>
      </c>
      <c r="N535" s="572">
        <f t="shared" si="7"/>
        <v>0</v>
      </c>
    </row>
    <row r="536" spans="1:14" ht="15.75" thickBot="1">
      <c r="F536" s="648"/>
      <c r="G536" s="649"/>
      <c r="H536" s="649"/>
      <c r="I536" s="649"/>
      <c r="J536" s="650">
        <f>+ROUND(H536*(1+I536),2)</f>
        <v>0</v>
      </c>
      <c r="K536" s="649"/>
      <c r="L536" s="651">
        <f>+ROUND(G536*K536*J536,0)</f>
        <v>0</v>
      </c>
      <c r="M536">
        <f>+IFERROR(VLOOKUP(F535,[92]Presupuesto!B:G,4,FALSE),M535)</f>
        <v>0</v>
      </c>
      <c r="N536" s="572">
        <f t="shared" si="7"/>
        <v>0</v>
      </c>
    </row>
    <row r="537" spans="1:14" ht="16.5" thickTop="1" thickBot="1">
      <c r="E537" s="572">
        <f>+D529</f>
        <v>3.0499999999999989</v>
      </c>
      <c r="F537" s="606"/>
      <c r="G537" s="588"/>
      <c r="H537" s="588"/>
      <c r="I537" s="588"/>
      <c r="J537" s="588"/>
      <c r="K537" s="608" t="s">
        <v>539</v>
      </c>
      <c r="L537" s="628">
        <f>+SUM(L532:L536)</f>
        <v>72183</v>
      </c>
      <c r="M537">
        <f>+IFERROR(VLOOKUP(F536,[92]Presupuesto!B:G,4,FALSE),M536)</f>
        <v>0</v>
      </c>
      <c r="N537" s="572">
        <f t="shared" si="7"/>
        <v>0</v>
      </c>
    </row>
    <row r="538" spans="1:14" ht="16.5" thickTop="1" thickBot="1">
      <c r="F538" s="606" t="s">
        <v>551</v>
      </c>
      <c r="G538" s="588"/>
      <c r="H538" s="588"/>
      <c r="I538" s="588"/>
      <c r="J538" s="588"/>
      <c r="K538" s="652"/>
      <c r="L538" s="610"/>
      <c r="M538">
        <f>+IFERROR(VLOOKUP(F537,[92]Presupuesto!B:G,4,FALSE),M537)</f>
        <v>0</v>
      </c>
      <c r="N538" s="572">
        <f t="shared" si="7"/>
        <v>0</v>
      </c>
    </row>
    <row r="539" spans="1:14" ht="16.5" thickTop="1" thickBot="1">
      <c r="A539" s="653">
        <f>+F506</f>
        <v>3.0499999999999989</v>
      </c>
      <c r="F539" s="655" t="str">
        <f>+[92]Presupuesto!$B$69</f>
        <v>STEFANY BOHORQUEZ PEREZ</v>
      </c>
      <c r="G539" s="588"/>
      <c r="H539" s="944" t="s">
        <v>552</v>
      </c>
      <c r="I539" s="944"/>
      <c r="J539" s="944"/>
      <c r="K539" s="944"/>
      <c r="L539" s="654">
        <f>+L514+L522+L529+L537</f>
        <v>143861</v>
      </c>
      <c r="M539">
        <f>+IFERROR(VLOOKUP(F538,[92]Presupuesto!B:G,4,FALSE),M538)</f>
        <v>0</v>
      </c>
      <c r="N539" s="572">
        <f t="shared" si="7"/>
        <v>0</v>
      </c>
    </row>
    <row r="540" spans="1:14" ht="15.75" thickTop="1">
      <c r="F540" s="655" t="str">
        <f>+[92]Presupuesto!$B$70</f>
        <v>SECRETARIA DE PLANEACION MUNICIPAL</v>
      </c>
      <c r="G540" s="656"/>
      <c r="I540" s="588"/>
      <c r="J540" s="588"/>
      <c r="K540" s="588"/>
      <c r="L540" s="610"/>
      <c r="M540">
        <f>+IFERROR(VLOOKUP(F539,[92]Presupuesto!B:G,4,FALSE),M539)</f>
        <v>0</v>
      </c>
      <c r="N540" s="572">
        <f t="shared" si="7"/>
        <v>0</v>
      </c>
    </row>
    <row r="541" spans="1:14" ht="15.75" thickBot="1">
      <c r="F541" s="655" t="str">
        <f>+[92]Presupuesto!$B$71</f>
        <v>MUNICIPIO DE CAUCASIA</v>
      </c>
      <c r="G541" s="657"/>
      <c r="H541" s="658"/>
      <c r="I541" s="657"/>
      <c r="J541" s="657"/>
      <c r="K541" s="657"/>
      <c r="L541" s="659"/>
      <c r="M541">
        <f>+IFERROR(VLOOKUP(F540,[92]Presupuesto!B:G,4,FALSE),M540)</f>
        <v>0</v>
      </c>
      <c r="N541" s="572">
        <f t="shared" si="7"/>
        <v>0</v>
      </c>
    </row>
    <row r="542" spans="1:14" ht="15.75" thickBot="1">
      <c r="F542" s="923" t="s">
        <v>528</v>
      </c>
      <c r="G542" s="956" t="str">
        <f>+VLOOKUP(F544,[92]Presupuesto!B:G,2,FALSE)</f>
        <v>Empradización Zonas Verdes</v>
      </c>
      <c r="H542" s="956"/>
      <c r="I542" s="956"/>
      <c r="J542" s="956"/>
      <c r="K542" s="580" t="s">
        <v>529</v>
      </c>
      <c r="L542" s="581" t="s">
        <v>530</v>
      </c>
      <c r="M542">
        <f>+IFERROR(VLOOKUP(F541,[92]Presupuesto!B:G,4,FALSE),M541)</f>
        <v>0</v>
      </c>
      <c r="N542" s="572">
        <f t="shared" si="7"/>
        <v>0</v>
      </c>
    </row>
    <row r="543" spans="1:14" ht="16.5" thickTop="1" thickBot="1">
      <c r="F543" s="924"/>
      <c r="G543" s="957"/>
      <c r="H543" s="957"/>
      <c r="I543" s="957"/>
      <c r="J543" s="957"/>
      <c r="K543" s="582" t="s">
        <v>531</v>
      </c>
      <c r="L543" s="583" t="s">
        <v>532</v>
      </c>
      <c r="M543">
        <f>+IFERROR(VLOOKUP(F542,[92]Presupuesto!B:G,4,FALSE),M542)</f>
        <v>0</v>
      </c>
      <c r="N543" s="572">
        <f t="shared" si="7"/>
        <v>0</v>
      </c>
    </row>
    <row r="544" spans="1:14" ht="16.5" thickTop="1" thickBot="1">
      <c r="F544" s="927">
        <f>+[92]Presupuesto!$B$25</f>
        <v>3.0599999999999987</v>
      </c>
      <c r="G544" s="957"/>
      <c r="H544" s="957"/>
      <c r="I544" s="957"/>
      <c r="J544" s="957"/>
      <c r="K544" s="582" t="s">
        <v>533</v>
      </c>
      <c r="L544" s="584">
        <f>+L506</f>
        <v>44987</v>
      </c>
      <c r="M544">
        <f>+IFERROR(VLOOKUP(F543,[92]Presupuesto!B:G,4,FALSE),M543)</f>
        <v>0</v>
      </c>
      <c r="N544" s="572">
        <f t="shared" si="7"/>
        <v>0</v>
      </c>
    </row>
    <row r="545" spans="2:14" ht="16.5" thickTop="1" thickBot="1">
      <c r="F545" s="924"/>
      <c r="G545" s="957"/>
      <c r="H545" s="957"/>
      <c r="I545" s="957"/>
      <c r="J545" s="957"/>
      <c r="K545" s="582" t="s">
        <v>217</v>
      </c>
      <c r="L545" s="586" t="str">
        <f>+VLOOKUP(F544,[92]Presupuesto!B:G,3,FALSE)</f>
        <v>m²</v>
      </c>
      <c r="M545">
        <f>+IFERROR(VLOOKUP(F544,[92]Presupuesto!B:G,4,FALSE),M544)</f>
        <v>257</v>
      </c>
      <c r="N545" s="572">
        <f t="shared" si="7"/>
        <v>0</v>
      </c>
    </row>
    <row r="546" spans="2:14" ht="16.5" thickTop="1" thickBot="1">
      <c r="F546" s="587" t="s">
        <v>37</v>
      </c>
      <c r="G546" s="588"/>
      <c r="H546" s="588"/>
      <c r="I546" s="588"/>
      <c r="J546" s="588"/>
      <c r="K546" s="589"/>
      <c r="L546" s="590"/>
      <c r="M546">
        <f>+IFERROR(VLOOKUP(F545,[92]Presupuesto!B:G,4,FALSE),M545)</f>
        <v>0</v>
      </c>
      <c r="N546" s="572">
        <f t="shared" si="7"/>
        <v>0</v>
      </c>
    </row>
    <row r="547" spans="2:14" ht="16.5" thickTop="1" thickBot="1">
      <c r="F547" s="928" t="s">
        <v>63</v>
      </c>
      <c r="G547" s="929"/>
      <c r="H547" s="591" t="s">
        <v>534</v>
      </c>
      <c r="I547" s="591" t="s">
        <v>535</v>
      </c>
      <c r="J547" s="591" t="s">
        <v>536</v>
      </c>
      <c r="K547" s="592" t="s">
        <v>537</v>
      </c>
      <c r="L547" s="930"/>
      <c r="M547">
        <f>+IFERROR(VLOOKUP(F546,[92]Presupuesto!B:G,4,FALSE),M546)</f>
        <v>0</v>
      </c>
      <c r="N547" s="572">
        <f t="shared" si="7"/>
        <v>0</v>
      </c>
    </row>
    <row r="548" spans="2:14" ht="16.5" thickTop="1" thickBot="1">
      <c r="F548" s="931" t="s">
        <v>222</v>
      </c>
      <c r="G548" s="932"/>
      <c r="H548" s="593" t="s">
        <v>538</v>
      </c>
      <c r="I548" s="594">
        <f>L575</f>
        <v>10936</v>
      </c>
      <c r="J548" s="595">
        <v>0.05</v>
      </c>
      <c r="K548" s="596">
        <f>+ROUND(J548*I548,0)</f>
        <v>547</v>
      </c>
      <c r="L548" s="930"/>
      <c r="M548">
        <f>+IFERROR(VLOOKUP(F547,[92]Presupuesto!B:G,4,FALSE),M547)</f>
        <v>0</v>
      </c>
      <c r="N548" s="572">
        <f t="shared" si="7"/>
        <v>0</v>
      </c>
    </row>
    <row r="549" spans="2:14" ht="16.5" thickTop="1" thickBot="1">
      <c r="F549" s="933" t="str">
        <f>+[92]EQUIPOS!$B$27</f>
        <v>Rieles Metalicos 3 mts</v>
      </c>
      <c r="G549" s="934"/>
      <c r="H549" s="597" t="str">
        <f>+VLOOKUP(F549,[92]EQUIPOS!B:D,2,FALSE)</f>
        <v>Manual</v>
      </c>
      <c r="I549" s="598">
        <f>+VLOOKUP(F549,[92]EQUIPOS!B:D,3,FALSE)</f>
        <v>150</v>
      </c>
      <c r="J549" s="599">
        <v>5</v>
      </c>
      <c r="K549" s="600">
        <f>+ROUND(J549*I549,0)</f>
        <v>750</v>
      </c>
      <c r="L549" s="930"/>
      <c r="M549">
        <f>+IFERROR(VLOOKUP(F548,[92]Presupuesto!B:G,4,FALSE),M548)</f>
        <v>0</v>
      </c>
      <c r="N549" s="572">
        <f t="shared" si="7"/>
        <v>0</v>
      </c>
    </row>
    <row r="550" spans="2:14" ht="16.5" thickTop="1" thickBot="1">
      <c r="F550" s="933"/>
      <c r="G550" s="934"/>
      <c r="H550" s="597"/>
      <c r="I550" s="601"/>
      <c r="J550" s="599"/>
      <c r="K550" s="600">
        <f>+ROUND(J550*I550,0)</f>
        <v>0</v>
      </c>
      <c r="L550" s="930"/>
      <c r="M550">
        <f>+IFERROR(VLOOKUP(F549,[92]Presupuesto!B:G,4,FALSE),M549)</f>
        <v>0</v>
      </c>
      <c r="N550" s="572">
        <f t="shared" si="7"/>
        <v>0</v>
      </c>
    </row>
    <row r="551" spans="2:14" ht="16.5" thickTop="1" thickBot="1">
      <c r="F551" s="941"/>
      <c r="G551" s="942"/>
      <c r="H551" s="602"/>
      <c r="I551" s="603"/>
      <c r="J551" s="604"/>
      <c r="K551" s="605">
        <f>+ROUND(J551*I551,0)</f>
        <v>0</v>
      </c>
      <c r="L551" s="930"/>
      <c r="M551">
        <f>+IFERROR(VLOOKUP(F550,[92]Presupuesto!B:G,4,FALSE),M550)</f>
        <v>0</v>
      </c>
      <c r="N551" s="572">
        <f t="shared" si="7"/>
        <v>0</v>
      </c>
    </row>
    <row r="552" spans="2:14" ht="16.5" thickTop="1" thickBot="1">
      <c r="B552" s="572">
        <f>+F544</f>
        <v>3.0599999999999987</v>
      </c>
      <c r="F552" s="606"/>
      <c r="G552" s="588"/>
      <c r="H552" s="588"/>
      <c r="I552" s="588"/>
      <c r="J552" s="607"/>
      <c r="K552" s="608" t="s">
        <v>539</v>
      </c>
      <c r="L552" s="609">
        <f>+SUM(K548:K551)</f>
        <v>1297</v>
      </c>
      <c r="M552">
        <f>+IFERROR(VLOOKUP(F551,[92]Presupuesto!B:G,4,FALSE),M551)</f>
        <v>0</v>
      </c>
      <c r="N552" s="572">
        <f t="shared" si="7"/>
        <v>0</v>
      </c>
    </row>
    <row r="553" spans="2:14" ht="16.5" thickTop="1" thickBot="1">
      <c r="F553" s="587" t="s">
        <v>224</v>
      </c>
      <c r="G553" s="588"/>
      <c r="H553" s="588"/>
      <c r="I553" s="588"/>
      <c r="J553" s="607"/>
      <c r="K553" s="607"/>
      <c r="L553" s="610"/>
      <c r="M553">
        <f>+IFERROR(VLOOKUP(F552,[92]Presupuesto!B:G,4,FALSE),M552)</f>
        <v>0</v>
      </c>
      <c r="N553" s="572">
        <f t="shared" si="7"/>
        <v>0</v>
      </c>
    </row>
    <row r="554" spans="2:14" ht="16.5" thickTop="1" thickBot="1">
      <c r="F554" s="928" t="s">
        <v>63</v>
      </c>
      <c r="G554" s="929"/>
      <c r="H554" s="591" t="s">
        <v>93</v>
      </c>
      <c r="I554" s="611" t="s">
        <v>540</v>
      </c>
      <c r="J554" s="612" t="s">
        <v>541</v>
      </c>
      <c r="K554" s="613" t="s">
        <v>537</v>
      </c>
      <c r="L554" s="930"/>
      <c r="M554">
        <f>+IFERROR(VLOOKUP(F553,[92]Presupuesto!B:G,4,FALSE),M553)</f>
        <v>0</v>
      </c>
      <c r="N554" s="572">
        <f t="shared" si="7"/>
        <v>0</v>
      </c>
    </row>
    <row r="555" spans="2:14" ht="16.5" thickTop="1" thickBot="1">
      <c r="F555" s="954" t="str">
        <f>+[92]INSUMOS!$A$17</f>
        <v>Cascarilla De Arroz-Abonada</v>
      </c>
      <c r="G555" s="955"/>
      <c r="H555" s="614" t="str">
        <f>+VLOOKUP(F555,[92]INSUMOS!A:E,2,FALSE)</f>
        <v>Und</v>
      </c>
      <c r="I555" s="615">
        <f>+VLOOKUP(F555,[92]INSUMOS!A:E,3,FALSE)</f>
        <v>12305</v>
      </c>
      <c r="J555" s="671">
        <v>0.16500000000000001</v>
      </c>
      <c r="K555" s="596">
        <f>+ROUND(J555*I555,0)</f>
        <v>2030</v>
      </c>
      <c r="L555" s="930"/>
      <c r="M555">
        <f>+IFERROR(VLOOKUP(F554,[92]Presupuesto!B:G,4,FALSE),M554)</f>
        <v>0</v>
      </c>
      <c r="N555" s="572">
        <f t="shared" si="7"/>
        <v>0</v>
      </c>
    </row>
    <row r="556" spans="2:14" ht="16.5" thickTop="1" thickBot="1">
      <c r="F556" s="943" t="str">
        <f>+[92]INSUMOS!$A$18</f>
        <v>Grama Soicia Japonica</v>
      </c>
      <c r="G556" s="934"/>
      <c r="H556" s="617" t="str">
        <f>+VLOOKUP(F556,[92]INSUMOS!A:E,2,FALSE)</f>
        <v>m²</v>
      </c>
      <c r="I556" s="597">
        <f>+VLOOKUP(F556,[92]INSUMOS!A:E,3,FALSE)</f>
        <v>9500</v>
      </c>
      <c r="J556" s="672">
        <v>1.05</v>
      </c>
      <c r="K556" s="600">
        <f>+ROUND(J556*I556,0)</f>
        <v>9975</v>
      </c>
      <c r="L556" s="930"/>
      <c r="M556">
        <f>+IFERROR(VLOOKUP(F555,[92]Presupuesto!B:G,4,FALSE),M555)</f>
        <v>0</v>
      </c>
      <c r="N556" s="572">
        <f t="shared" si="7"/>
        <v>0</v>
      </c>
    </row>
    <row r="557" spans="2:14" ht="16.5" thickTop="1" thickBot="1">
      <c r="F557" s="943" t="str">
        <f>+[92]INSUMOS!$A$19</f>
        <v>Tierra Negra</v>
      </c>
      <c r="G557" s="934"/>
      <c r="H557" s="617" t="str">
        <f>+VLOOKUP(F557,[92]INSUMOS!A:E,2,FALSE)</f>
        <v>m³</v>
      </c>
      <c r="I557" s="597">
        <f>+VLOOKUP(F557,[92]INSUMOS!A:E,3,FALSE)</f>
        <v>37450</v>
      </c>
      <c r="J557" s="672">
        <v>0.2</v>
      </c>
      <c r="K557" s="600">
        <f>+ROUND(J557*I557,0)</f>
        <v>7490</v>
      </c>
      <c r="L557" s="930"/>
      <c r="M557">
        <f>+IFERROR(VLOOKUP(F556,[92]Presupuesto!B:G,4,FALSE),M556)</f>
        <v>0</v>
      </c>
      <c r="N557" s="572">
        <f t="shared" si="7"/>
        <v>0</v>
      </c>
    </row>
    <row r="558" spans="2:14" ht="16.5" thickTop="1" thickBot="1">
      <c r="F558" s="933"/>
      <c r="G558" s="934"/>
      <c r="H558" s="617"/>
      <c r="I558" s="597"/>
      <c r="J558" s="618"/>
      <c r="K558" s="600"/>
      <c r="L558" s="930"/>
      <c r="M558">
        <f>+IFERROR(VLOOKUP(F557,[92]Presupuesto!B:G,4,FALSE),M557)</f>
        <v>0</v>
      </c>
      <c r="N558" s="572">
        <f t="shared" si="7"/>
        <v>0</v>
      </c>
    </row>
    <row r="559" spans="2:14" ht="16.5" thickTop="1" thickBot="1">
      <c r="F559" s="941"/>
      <c r="G559" s="942"/>
      <c r="H559" s="602"/>
      <c r="I559" s="620"/>
      <c r="J559" s="621"/>
      <c r="K559" s="622">
        <f>+ROUND(J559*I559,0)</f>
        <v>0</v>
      </c>
      <c r="L559" s="930"/>
      <c r="M559">
        <f>+IFERROR(VLOOKUP(F558,[92]Presupuesto!B:G,4,FALSE),M558)</f>
        <v>0</v>
      </c>
      <c r="N559" s="572">
        <f t="shared" si="7"/>
        <v>0</v>
      </c>
    </row>
    <row r="560" spans="2:14" ht="16.5" thickTop="1" thickBot="1">
      <c r="C560" s="572">
        <f>+B552</f>
        <v>3.0599999999999987</v>
      </c>
      <c r="F560" s="606"/>
      <c r="G560" s="588"/>
      <c r="H560" s="588"/>
      <c r="I560" s="588"/>
      <c r="J560" s="607"/>
      <c r="K560" s="608" t="s">
        <v>539</v>
      </c>
      <c r="L560" s="609">
        <f>+SUM(K555:K559)</f>
        <v>19495</v>
      </c>
      <c r="M560">
        <f>+IFERROR(VLOOKUP(F559,[92]Presupuesto!B:G,4,FALSE),M559)</f>
        <v>0</v>
      </c>
      <c r="N560" s="572">
        <f t="shared" si="7"/>
        <v>0</v>
      </c>
    </row>
    <row r="561" spans="4:14" ht="16.5" thickTop="1" thickBot="1">
      <c r="F561" s="587" t="s">
        <v>47</v>
      </c>
      <c r="G561" s="588"/>
      <c r="H561" s="588"/>
      <c r="I561" s="588"/>
      <c r="J561" s="607"/>
      <c r="K561" s="607"/>
      <c r="L561" s="610"/>
      <c r="M561">
        <f>+IFERROR(VLOOKUP(F560,[92]Presupuesto!B:G,4,FALSE),M560)</f>
        <v>0</v>
      </c>
      <c r="N561" s="572">
        <f t="shared" ref="N561:N624" si="8">+IFERROR(M561*J561,0)</f>
        <v>0</v>
      </c>
    </row>
    <row r="562" spans="4:14" ht="16.5" thickTop="1" thickBot="1">
      <c r="F562" s="935" t="s">
        <v>63</v>
      </c>
      <c r="G562" s="936"/>
      <c r="H562" s="591" t="s">
        <v>534</v>
      </c>
      <c r="I562" s="591" t="s">
        <v>542</v>
      </c>
      <c r="J562" s="612" t="s">
        <v>543</v>
      </c>
      <c r="K562" s="613" t="s">
        <v>537</v>
      </c>
      <c r="L562" s="930"/>
      <c r="M562">
        <f>+IFERROR(VLOOKUP(F561,[92]Presupuesto!B:G,4,FALSE),M561)</f>
        <v>0</v>
      </c>
      <c r="N562" s="572">
        <f t="shared" si="8"/>
        <v>0</v>
      </c>
    </row>
    <row r="563" spans="4:14" ht="16.5" thickTop="1" thickBot="1">
      <c r="F563" s="933"/>
      <c r="G563" s="934"/>
      <c r="H563" s="597"/>
      <c r="I563" s="623"/>
      <c r="J563" s="624"/>
      <c r="K563" s="600">
        <f>+ROUND(J563*I563,0)</f>
        <v>0</v>
      </c>
      <c r="L563" s="930"/>
      <c r="M563">
        <f>+IFERROR(VLOOKUP(F562,[92]Presupuesto!B:G,4,FALSE),M562)</f>
        <v>0</v>
      </c>
      <c r="N563" s="572">
        <f t="shared" si="8"/>
        <v>0</v>
      </c>
    </row>
    <row r="564" spans="4:14" ht="16.5" thickTop="1" thickBot="1">
      <c r="F564" s="937"/>
      <c r="G564" s="938"/>
      <c r="H564" s="625"/>
      <c r="I564" s="625"/>
      <c r="J564" s="625"/>
      <c r="K564" s="626">
        <f>+ROUND(J564*I564,0)</f>
        <v>0</v>
      </c>
      <c r="L564" s="930"/>
      <c r="M564">
        <f>+IFERROR(VLOOKUP(F563,[92]Presupuesto!B:G,4,FALSE),M563)</f>
        <v>0</v>
      </c>
      <c r="N564" s="572">
        <f t="shared" si="8"/>
        <v>0</v>
      </c>
    </row>
    <row r="565" spans="4:14" ht="16.5" thickTop="1" thickBot="1">
      <c r="F565" s="937"/>
      <c r="G565" s="938"/>
      <c r="H565" s="625"/>
      <c r="I565" s="625"/>
      <c r="J565" s="625"/>
      <c r="K565" s="626">
        <f>+ROUND(J565*I565,0)</f>
        <v>0</v>
      </c>
      <c r="L565" s="930"/>
      <c r="M565">
        <f>+IFERROR(VLOOKUP(F564,[92]Presupuesto!B:G,4,FALSE),M564)</f>
        <v>0</v>
      </c>
      <c r="N565" s="572">
        <f t="shared" si="8"/>
        <v>0</v>
      </c>
    </row>
    <row r="566" spans="4:14" ht="16.5" thickTop="1" thickBot="1">
      <c r="F566" s="939"/>
      <c r="G566" s="940"/>
      <c r="H566" s="627"/>
      <c r="I566" s="627"/>
      <c r="J566" s="627"/>
      <c r="K566" s="605">
        <f>+ROUND(J566*I566,0)</f>
        <v>0</v>
      </c>
      <c r="L566" s="930"/>
      <c r="M566">
        <f>+IFERROR(VLOOKUP(F565,[92]Presupuesto!B:G,4,FALSE),M565)</f>
        <v>0</v>
      </c>
      <c r="N566" s="572">
        <f t="shared" si="8"/>
        <v>0</v>
      </c>
    </row>
    <row r="567" spans="4:14" ht="16.5" thickTop="1" thickBot="1">
      <c r="D567" s="572">
        <f>+C560</f>
        <v>3.0599999999999987</v>
      </c>
      <c r="F567" s="606"/>
      <c r="G567" s="588"/>
      <c r="H567" s="588"/>
      <c r="I567" s="588"/>
      <c r="J567" s="607"/>
      <c r="K567" s="608" t="s">
        <v>539</v>
      </c>
      <c r="L567" s="628">
        <f>+SUM(K563:K566)</f>
        <v>0</v>
      </c>
      <c r="M567">
        <f>+IFERROR(VLOOKUP(F566,[92]Presupuesto!B:G,4,FALSE),M566)</f>
        <v>0</v>
      </c>
      <c r="N567" s="572">
        <f t="shared" si="8"/>
        <v>0</v>
      </c>
    </row>
    <row r="568" spans="4:14" ht="16.5" thickTop="1" thickBot="1">
      <c r="F568" s="587" t="s">
        <v>54</v>
      </c>
      <c r="G568" s="588"/>
      <c r="H568" s="588"/>
      <c r="I568" s="588"/>
      <c r="J568" s="607"/>
      <c r="K568" s="607"/>
      <c r="L568" s="610"/>
      <c r="M568">
        <f>+IFERROR(VLOOKUP(F567,[92]Presupuesto!B:G,4,FALSE),M567)</f>
        <v>0</v>
      </c>
      <c r="N568" s="572">
        <f t="shared" si="8"/>
        <v>0</v>
      </c>
    </row>
    <row r="569" spans="4:14" ht="16.5" thickTop="1" thickBot="1">
      <c r="F569" s="629" t="s">
        <v>544</v>
      </c>
      <c r="G569" s="591" t="s">
        <v>541</v>
      </c>
      <c r="H569" s="591" t="s">
        <v>545</v>
      </c>
      <c r="I569" s="591" t="s">
        <v>546</v>
      </c>
      <c r="J569" s="630" t="s">
        <v>547</v>
      </c>
      <c r="K569" s="612" t="s">
        <v>536</v>
      </c>
      <c r="L569" s="631" t="s">
        <v>537</v>
      </c>
      <c r="M569">
        <f>+IFERROR(VLOOKUP(F568,[92]Presupuesto!B:G,4,FALSE),M568)</f>
        <v>0</v>
      </c>
      <c r="N569" s="572">
        <f t="shared" si="8"/>
        <v>0</v>
      </c>
    </row>
    <row r="570" spans="4:14" ht="15.75" thickTop="1">
      <c r="F570" s="632" t="str">
        <f>+[92]MO!$A$19</f>
        <v>JARDINERO</v>
      </c>
      <c r="G570" s="633">
        <v>1</v>
      </c>
      <c r="H570" s="634">
        <f>+VLOOKUP(F570,[92]MO!A:D,2,FALSE)</f>
        <v>76273.972602739726</v>
      </c>
      <c r="I570" s="635">
        <f>+VLOOKUP(F570,[92]MO!A:D,3,FALSE)</f>
        <v>0.73</v>
      </c>
      <c r="J570" s="636">
        <f>+ROUND(H570*(1+I570),2)</f>
        <v>131953.97</v>
      </c>
      <c r="K570" s="662">
        <v>0.05</v>
      </c>
      <c r="L570" s="638">
        <f>+ROUND(G570*K570*J570,0)</f>
        <v>6598</v>
      </c>
      <c r="M570">
        <f>+IFERROR(VLOOKUP(F569,[92]Presupuesto!B:G,4,FALSE),M569)</f>
        <v>0</v>
      </c>
      <c r="N570" s="572">
        <f t="shared" si="8"/>
        <v>0</v>
      </c>
    </row>
    <row r="571" spans="4:14">
      <c r="F571" s="639" t="str">
        <f>+[92]MO!$A$8</f>
        <v>Ayudante O Civil</v>
      </c>
      <c r="G571" s="625">
        <v>1</v>
      </c>
      <c r="H571" s="640">
        <f>+VLOOKUP(F571,[92]MO!A:D,2,FALSE)</f>
        <v>47671.232876712325</v>
      </c>
      <c r="I571" s="641">
        <f>+VLOOKUP(F571,[92]MO!A:D,3,FALSE)</f>
        <v>0.82000000000000006</v>
      </c>
      <c r="J571" s="640">
        <f>+ROUND(H571*(1+I571),2)</f>
        <v>86761.64</v>
      </c>
      <c r="K571" s="663">
        <f>+K570</f>
        <v>0.05</v>
      </c>
      <c r="L571" s="643">
        <f>+ROUND(G571*K571*J571,0)</f>
        <v>4338</v>
      </c>
      <c r="M571">
        <f>+IFERROR(VLOOKUP(F570,[92]Presupuesto!B:G,4,FALSE),M570)</f>
        <v>0</v>
      </c>
      <c r="N571" s="572">
        <f t="shared" si="8"/>
        <v>0</v>
      </c>
    </row>
    <row r="572" spans="4:14">
      <c r="F572" s="639"/>
      <c r="G572" s="625"/>
      <c r="H572" s="660"/>
      <c r="I572" s="641"/>
      <c r="J572" s="646"/>
      <c r="K572" s="625"/>
      <c r="L572" s="647">
        <f>+ROUND(G572*K572*J572,0)</f>
        <v>0</v>
      </c>
      <c r="M572">
        <f>+IFERROR(VLOOKUP(F571,[92]Presupuesto!B:G,4,FALSE),M571)</f>
        <v>0</v>
      </c>
      <c r="N572" s="572">
        <f t="shared" si="8"/>
        <v>0</v>
      </c>
    </row>
    <row r="573" spans="4:14">
      <c r="F573" s="639"/>
      <c r="G573" s="644"/>
      <c r="H573" s="645"/>
      <c r="I573" s="625"/>
      <c r="J573" s="646"/>
      <c r="K573" s="625"/>
      <c r="L573" s="647">
        <f>+ROUND(G573*K573*J573,0)</f>
        <v>0</v>
      </c>
      <c r="M573">
        <f>+IFERROR(VLOOKUP(F572,[92]Presupuesto!B:G,4,FALSE),M572)</f>
        <v>0</v>
      </c>
      <c r="N573" s="572">
        <f t="shared" si="8"/>
        <v>0</v>
      </c>
    </row>
    <row r="574" spans="4:14" ht="15.75" thickBot="1">
      <c r="F574" s="648"/>
      <c r="G574" s="649"/>
      <c r="H574" s="649"/>
      <c r="I574" s="649"/>
      <c r="J574" s="650"/>
      <c r="K574" s="649"/>
      <c r="L574" s="651">
        <f>+ROUND(G574*K574*J574,0)</f>
        <v>0</v>
      </c>
      <c r="M574">
        <f>+IFERROR(VLOOKUP(F573,[92]Presupuesto!B:G,4,FALSE),M573)</f>
        <v>0</v>
      </c>
      <c r="N574" s="572">
        <f t="shared" si="8"/>
        <v>0</v>
      </c>
    </row>
    <row r="575" spans="4:14" ht="16.5" thickTop="1" thickBot="1">
      <c r="E575" s="572">
        <f>+D567</f>
        <v>3.0599999999999987</v>
      </c>
      <c r="F575" s="606"/>
      <c r="G575" s="588"/>
      <c r="H575" s="588"/>
      <c r="I575" s="588"/>
      <c r="J575" s="588"/>
      <c r="K575" s="608" t="s">
        <v>539</v>
      </c>
      <c r="L575" s="628">
        <f>+SUM(L570:L574)</f>
        <v>10936</v>
      </c>
      <c r="M575">
        <f>+IFERROR(VLOOKUP(F574,[92]Presupuesto!B:G,4,FALSE),M574)</f>
        <v>0</v>
      </c>
      <c r="N575" s="572">
        <f t="shared" si="8"/>
        <v>0</v>
      </c>
    </row>
    <row r="576" spans="4:14" ht="16.5" thickTop="1" thickBot="1">
      <c r="F576" s="606" t="s">
        <v>551</v>
      </c>
      <c r="G576" s="588"/>
      <c r="H576" s="588"/>
      <c r="I576" s="588"/>
      <c r="J576" s="588"/>
      <c r="K576" s="652"/>
      <c r="L576" s="610"/>
      <c r="M576">
        <f>+IFERROR(VLOOKUP(F575,[92]Presupuesto!B:G,4,FALSE),M575)</f>
        <v>0</v>
      </c>
      <c r="N576" s="572">
        <f t="shared" si="8"/>
        <v>0</v>
      </c>
    </row>
    <row r="577" spans="1:14" ht="16.5" thickTop="1" thickBot="1">
      <c r="A577" s="653">
        <f>+F544</f>
        <v>3.0599999999999987</v>
      </c>
      <c r="F577" s="655" t="str">
        <f>+[92]Presupuesto!$B$69</f>
        <v>STEFANY BOHORQUEZ PEREZ</v>
      </c>
      <c r="G577" s="588"/>
      <c r="H577" s="944" t="s">
        <v>552</v>
      </c>
      <c r="I577" s="944"/>
      <c r="J577" s="944"/>
      <c r="K577" s="944"/>
      <c r="L577" s="654">
        <f>+L552+L560+L567+L575</f>
        <v>31728</v>
      </c>
      <c r="M577">
        <f>+IFERROR(VLOOKUP(F576,[92]Presupuesto!B:G,4,FALSE),M576)</f>
        <v>0</v>
      </c>
      <c r="N577" s="572">
        <f t="shared" si="8"/>
        <v>0</v>
      </c>
    </row>
    <row r="578" spans="1:14" ht="15.75" thickTop="1">
      <c r="F578" s="655" t="str">
        <f>+[92]Presupuesto!$B$70</f>
        <v>SECRETARIA DE PLANEACION MUNICIPAL</v>
      </c>
      <c r="G578" s="656"/>
      <c r="I578" s="588"/>
      <c r="J578" s="588"/>
      <c r="K578" s="588"/>
      <c r="L578" s="610"/>
      <c r="M578">
        <f>+IFERROR(VLOOKUP(F577,[92]Presupuesto!B:G,4,FALSE),M577)</f>
        <v>0</v>
      </c>
      <c r="N578" s="572">
        <f t="shared" si="8"/>
        <v>0</v>
      </c>
    </row>
    <row r="579" spans="1:14" ht="15.75" thickBot="1">
      <c r="F579" s="655" t="str">
        <f>+[92]Presupuesto!$B$71</f>
        <v>MUNICIPIO DE CAUCASIA</v>
      </c>
      <c r="G579" s="657"/>
      <c r="H579" s="658"/>
      <c r="I579" s="657"/>
      <c r="J579" s="657"/>
      <c r="K579" s="657"/>
      <c r="L579" s="659"/>
      <c r="M579">
        <f>+IFERROR(VLOOKUP(F578,[92]Presupuesto!B:G,4,FALSE),M578)</f>
        <v>0</v>
      </c>
      <c r="N579" s="572">
        <f t="shared" si="8"/>
        <v>0</v>
      </c>
    </row>
    <row r="580" spans="1:14" ht="15.75" thickBot="1">
      <c r="F580" s="923" t="s">
        <v>528</v>
      </c>
      <c r="G580" s="961" t="str">
        <f>+VLOOKUP(F582,[92]Presupuesto!B:G,2,FALSE)</f>
        <v>Piso en granulo de caucho reciclado sbr fundido en sitio de color negro de 20 mm de espesor y una capa superior de gránulos de caucho epdm de 10 mm de espesor, color a elegir de la carta ral, unidas ambas capas con un ligante de poliuretano monocomponente, con resistencia a los rayos uv, a los hidrocarburos y a los agentes atmosféricos.</v>
      </c>
      <c r="H580" s="961"/>
      <c r="I580" s="961"/>
      <c r="J580" s="961"/>
      <c r="K580" s="580" t="s">
        <v>529</v>
      </c>
      <c r="L580" s="581" t="s">
        <v>530</v>
      </c>
      <c r="M580">
        <f>+IFERROR(VLOOKUP(F579,[92]Presupuesto!B:G,4,FALSE),M579)</f>
        <v>0</v>
      </c>
      <c r="N580" s="572">
        <f t="shared" si="8"/>
        <v>0</v>
      </c>
    </row>
    <row r="581" spans="1:14" ht="16.5" thickTop="1" thickBot="1">
      <c r="F581" s="924"/>
      <c r="G581" s="962"/>
      <c r="H581" s="962"/>
      <c r="I581" s="962"/>
      <c r="J581" s="962"/>
      <c r="K581" s="582" t="s">
        <v>531</v>
      </c>
      <c r="L581" s="583" t="s">
        <v>532</v>
      </c>
      <c r="M581">
        <f>+IFERROR(VLOOKUP(F580,[92]Presupuesto!B:G,4,FALSE),M580)</f>
        <v>0</v>
      </c>
      <c r="N581" s="572">
        <f t="shared" si="8"/>
        <v>0</v>
      </c>
    </row>
    <row r="582" spans="1:14" ht="16.5" thickTop="1" thickBot="1">
      <c r="F582" s="927">
        <f>+[92]Presupuesto!$B$26</f>
        <v>3.0699999999999985</v>
      </c>
      <c r="G582" s="962"/>
      <c r="H582" s="962"/>
      <c r="I582" s="962"/>
      <c r="J582" s="962"/>
      <c r="K582" s="582" t="s">
        <v>533</v>
      </c>
      <c r="L582" s="584">
        <f>+L544</f>
        <v>44987</v>
      </c>
      <c r="M582">
        <f>+IFERROR(VLOOKUP(F581,[92]Presupuesto!B:G,4,FALSE),M581)</f>
        <v>0</v>
      </c>
      <c r="N582" s="572">
        <f t="shared" si="8"/>
        <v>0</v>
      </c>
    </row>
    <row r="583" spans="1:14" ht="16.5" thickTop="1" thickBot="1">
      <c r="F583" s="924"/>
      <c r="G583" s="962"/>
      <c r="H583" s="962"/>
      <c r="I583" s="962"/>
      <c r="J583" s="962"/>
      <c r="K583" s="582" t="s">
        <v>217</v>
      </c>
      <c r="L583" s="586" t="str">
        <f>+VLOOKUP(F582,[92]Presupuesto!B:G,3,FALSE)</f>
        <v>m²</v>
      </c>
      <c r="M583">
        <f>+IFERROR(VLOOKUP(F582,[92]Presupuesto!B:G,4,FALSE),M582)</f>
        <v>91</v>
      </c>
      <c r="N583" s="572">
        <f t="shared" si="8"/>
        <v>0</v>
      </c>
    </row>
    <row r="584" spans="1:14" ht="16.5" thickTop="1" thickBot="1">
      <c r="F584" s="587" t="s">
        <v>37</v>
      </c>
      <c r="G584" s="588"/>
      <c r="H584" s="588"/>
      <c r="I584" s="588"/>
      <c r="J584" s="588"/>
      <c r="K584" s="589"/>
      <c r="L584" s="590"/>
      <c r="M584">
        <f>+IFERROR(VLOOKUP(F583,[92]Presupuesto!B:G,4,FALSE),M583)</f>
        <v>0</v>
      </c>
      <c r="N584" s="572">
        <f t="shared" si="8"/>
        <v>0</v>
      </c>
    </row>
    <row r="585" spans="1:14" ht="16.5" thickTop="1" thickBot="1">
      <c r="F585" s="928" t="s">
        <v>63</v>
      </c>
      <c r="G585" s="929"/>
      <c r="H585" s="591" t="s">
        <v>534</v>
      </c>
      <c r="I585" s="591" t="s">
        <v>535</v>
      </c>
      <c r="J585" s="591" t="s">
        <v>536</v>
      </c>
      <c r="K585" s="592" t="s">
        <v>537</v>
      </c>
      <c r="L585" s="930"/>
      <c r="M585">
        <f>+IFERROR(VLOOKUP(F584,[92]Presupuesto!B:G,4,FALSE),M584)</f>
        <v>0</v>
      </c>
      <c r="N585" s="572">
        <f t="shared" si="8"/>
        <v>0</v>
      </c>
    </row>
    <row r="586" spans="1:14" ht="16.5" thickTop="1" thickBot="1">
      <c r="F586" s="931" t="s">
        <v>222</v>
      </c>
      <c r="G586" s="932"/>
      <c r="H586" s="593" t="s">
        <v>538</v>
      </c>
      <c r="I586" s="594">
        <f>L613</f>
        <v>295657</v>
      </c>
      <c r="J586" s="595">
        <v>0.05</v>
      </c>
      <c r="K586" s="596">
        <f>+ROUND(J586*I586,0)</f>
        <v>14783</v>
      </c>
      <c r="L586" s="930"/>
      <c r="M586">
        <f>+IFERROR(VLOOKUP(F585,[92]Presupuesto!B:G,4,FALSE),M585)</f>
        <v>0</v>
      </c>
      <c r="N586" s="572">
        <f t="shared" si="8"/>
        <v>0</v>
      </c>
    </row>
    <row r="587" spans="1:14" ht="16.5" thickTop="1" thickBot="1">
      <c r="F587" s="933"/>
      <c r="G587" s="934"/>
      <c r="H587" s="597"/>
      <c r="I587" s="598"/>
      <c r="J587" s="599"/>
      <c r="K587" s="600">
        <f>+ROUND(J587*I587,0)</f>
        <v>0</v>
      </c>
      <c r="L587" s="930"/>
      <c r="M587">
        <f>+IFERROR(VLOOKUP(F586,[92]Presupuesto!B:G,4,FALSE),M586)</f>
        <v>0</v>
      </c>
      <c r="N587" s="572">
        <f t="shared" si="8"/>
        <v>0</v>
      </c>
    </row>
    <row r="588" spans="1:14" ht="16.5" thickTop="1" thickBot="1">
      <c r="F588" s="933"/>
      <c r="G588" s="934"/>
      <c r="H588" s="597"/>
      <c r="I588" s="601"/>
      <c r="J588" s="599"/>
      <c r="K588" s="600">
        <f>+ROUND(J588*I588,0)</f>
        <v>0</v>
      </c>
      <c r="L588" s="930"/>
      <c r="M588">
        <f>+IFERROR(VLOOKUP(F587,[92]Presupuesto!B:G,4,FALSE),M587)</f>
        <v>0</v>
      </c>
      <c r="N588" s="572">
        <f t="shared" si="8"/>
        <v>0</v>
      </c>
    </row>
    <row r="589" spans="1:14" ht="16.5" thickTop="1" thickBot="1">
      <c r="F589" s="941"/>
      <c r="G589" s="942"/>
      <c r="H589" s="602"/>
      <c r="I589" s="603"/>
      <c r="J589" s="604"/>
      <c r="K589" s="605">
        <f>+ROUND(J589*I589,0)</f>
        <v>0</v>
      </c>
      <c r="L589" s="930"/>
      <c r="M589">
        <f>+IFERROR(VLOOKUP(F588,[92]Presupuesto!B:G,4,FALSE),M588)</f>
        <v>0</v>
      </c>
      <c r="N589" s="572">
        <f t="shared" si="8"/>
        <v>0</v>
      </c>
    </row>
    <row r="590" spans="1:14" ht="16.5" thickTop="1" thickBot="1">
      <c r="B590" s="572">
        <f>+F582</f>
        <v>3.0699999999999985</v>
      </c>
      <c r="F590" s="606"/>
      <c r="G590" s="588"/>
      <c r="H590" s="588"/>
      <c r="I590" s="588"/>
      <c r="J590" s="607"/>
      <c r="K590" s="608" t="s">
        <v>539</v>
      </c>
      <c r="L590" s="609">
        <f>+SUM(K586:K589)</f>
        <v>14783</v>
      </c>
      <c r="M590">
        <f>+IFERROR(VLOOKUP(F589,[92]Presupuesto!B:G,4,FALSE),M589)</f>
        <v>0</v>
      </c>
      <c r="N590" s="572">
        <f t="shared" si="8"/>
        <v>0</v>
      </c>
    </row>
    <row r="591" spans="1:14" ht="16.5" thickTop="1" thickBot="1">
      <c r="F591" s="587" t="s">
        <v>224</v>
      </c>
      <c r="G591" s="588"/>
      <c r="H591" s="588"/>
      <c r="I591" s="588"/>
      <c r="J591" s="607"/>
      <c r="K591" s="607"/>
      <c r="L591" s="610"/>
      <c r="M591">
        <f>+IFERROR(VLOOKUP(F590,[92]Presupuesto!B:G,4,FALSE),M590)</f>
        <v>0</v>
      </c>
      <c r="N591" s="572">
        <f t="shared" si="8"/>
        <v>0</v>
      </c>
    </row>
    <row r="592" spans="1:14" ht="16.5" thickTop="1" thickBot="1">
      <c r="F592" s="928" t="s">
        <v>63</v>
      </c>
      <c r="G592" s="929"/>
      <c r="H592" s="591" t="s">
        <v>93</v>
      </c>
      <c r="I592" s="611" t="s">
        <v>540</v>
      </c>
      <c r="J592" s="612" t="s">
        <v>541</v>
      </c>
      <c r="K592" s="613" t="s">
        <v>537</v>
      </c>
      <c r="L592" s="930"/>
      <c r="M592">
        <f>+IFERROR(VLOOKUP(F591,[92]Presupuesto!B:G,4,FALSE),M591)</f>
        <v>0</v>
      </c>
      <c r="N592" s="572">
        <f t="shared" si="8"/>
        <v>0</v>
      </c>
    </row>
    <row r="593" spans="3:14" ht="30.75" customHeight="1" thickTop="1" thickBot="1">
      <c r="F593" s="954" t="str">
        <f>+[92]INSUMOS!$A$136</f>
        <v>Piso en granulo de caucho reciclado sbr fundido en sitio de color negro</v>
      </c>
      <c r="G593" s="955"/>
      <c r="H593" s="614" t="str">
        <f>+VLOOKUP(F593,[92]INSUMOS!A:E,2,FALSE)</f>
        <v>M2</v>
      </c>
      <c r="I593" s="615">
        <f>+VLOOKUP(F593,[92]INSUMOS!A:E,3,FALSE)</f>
        <v>285000</v>
      </c>
      <c r="J593" s="673">
        <v>1</v>
      </c>
      <c r="K593" s="596">
        <f>+ROUND(J593*I593,0)</f>
        <v>285000</v>
      </c>
      <c r="L593" s="930"/>
      <c r="M593">
        <f>+IFERROR(VLOOKUP(F592,[92]Presupuesto!B:G,4,FALSE),M592)</f>
        <v>0</v>
      </c>
      <c r="N593" s="572">
        <f t="shared" si="8"/>
        <v>0</v>
      </c>
    </row>
    <row r="594" spans="3:14" ht="16.5" thickTop="1" thickBot="1">
      <c r="F594" s="943"/>
      <c r="G594" s="934"/>
      <c r="H594" s="617"/>
      <c r="I594" s="597"/>
      <c r="J594" s="674"/>
      <c r="K594" s="600">
        <f>+ROUND(J594*I594,0)</f>
        <v>0</v>
      </c>
      <c r="L594" s="930"/>
      <c r="M594">
        <f>+IFERROR(VLOOKUP(F593,[92]Presupuesto!B:G,4,FALSE),M593)</f>
        <v>0</v>
      </c>
      <c r="N594" s="572">
        <f t="shared" si="8"/>
        <v>0</v>
      </c>
    </row>
    <row r="595" spans="3:14" ht="16.5" thickTop="1" thickBot="1">
      <c r="F595" s="943"/>
      <c r="G595" s="934"/>
      <c r="H595" s="617"/>
      <c r="I595" s="597"/>
      <c r="J595" s="674"/>
      <c r="K595" s="600">
        <f>+ROUND(J595*I595,0)</f>
        <v>0</v>
      </c>
      <c r="L595" s="930"/>
      <c r="M595">
        <f>+IFERROR(VLOOKUP(F594,[92]Presupuesto!B:G,4,FALSE),M594)</f>
        <v>0</v>
      </c>
      <c r="N595" s="572">
        <f t="shared" si="8"/>
        <v>0</v>
      </c>
    </row>
    <row r="596" spans="3:14" ht="16.5" thickTop="1" thickBot="1">
      <c r="F596" s="933"/>
      <c r="G596" s="934"/>
      <c r="H596" s="617"/>
      <c r="I596" s="597"/>
      <c r="J596" s="618"/>
      <c r="K596" s="600"/>
      <c r="L596" s="930"/>
      <c r="M596">
        <f>+IFERROR(VLOOKUP(F595,[92]Presupuesto!B:G,4,FALSE),M595)</f>
        <v>0</v>
      </c>
      <c r="N596" s="572">
        <f t="shared" si="8"/>
        <v>0</v>
      </c>
    </row>
    <row r="597" spans="3:14" ht="16.5" thickTop="1" thickBot="1">
      <c r="F597" s="941"/>
      <c r="G597" s="942"/>
      <c r="H597" s="602"/>
      <c r="I597" s="620"/>
      <c r="J597" s="621"/>
      <c r="K597" s="622">
        <f>+ROUND(J597*I597,0)</f>
        <v>0</v>
      </c>
      <c r="L597" s="930"/>
      <c r="M597">
        <f>+IFERROR(VLOOKUP(F596,[92]Presupuesto!B:G,4,FALSE),M596)</f>
        <v>0</v>
      </c>
      <c r="N597" s="572">
        <f t="shared" si="8"/>
        <v>0</v>
      </c>
    </row>
    <row r="598" spans="3:14" ht="16.5" thickTop="1" thickBot="1">
      <c r="C598" s="572">
        <f>+B590</f>
        <v>3.0699999999999985</v>
      </c>
      <c r="F598" s="606"/>
      <c r="G598" s="588"/>
      <c r="H598" s="588"/>
      <c r="I598" s="588"/>
      <c r="J598" s="607"/>
      <c r="K598" s="608" t="s">
        <v>539</v>
      </c>
      <c r="L598" s="609">
        <f>+SUM(K593:K597)</f>
        <v>285000</v>
      </c>
      <c r="M598">
        <f>+IFERROR(VLOOKUP(F597,[92]Presupuesto!B:G,4,FALSE),M597)</f>
        <v>0</v>
      </c>
      <c r="N598" s="572">
        <f t="shared" si="8"/>
        <v>0</v>
      </c>
    </row>
    <row r="599" spans="3:14" ht="16.5" thickTop="1" thickBot="1">
      <c r="F599" s="587" t="s">
        <v>47</v>
      </c>
      <c r="G599" s="588"/>
      <c r="H599" s="588"/>
      <c r="I599" s="588"/>
      <c r="J599" s="607"/>
      <c r="K599" s="607"/>
      <c r="L599" s="610"/>
      <c r="M599">
        <f>+IFERROR(VLOOKUP(F598,[92]Presupuesto!B:G,4,FALSE),M598)</f>
        <v>0</v>
      </c>
      <c r="N599" s="572">
        <f t="shared" si="8"/>
        <v>0</v>
      </c>
    </row>
    <row r="600" spans="3:14" ht="16.5" thickTop="1" thickBot="1">
      <c r="F600" s="935" t="s">
        <v>63</v>
      </c>
      <c r="G600" s="936"/>
      <c r="H600" s="591" t="s">
        <v>534</v>
      </c>
      <c r="I600" s="591" t="s">
        <v>542</v>
      </c>
      <c r="J600" s="612" t="s">
        <v>543</v>
      </c>
      <c r="K600" s="613" t="s">
        <v>537</v>
      </c>
      <c r="L600" s="930"/>
      <c r="M600">
        <f>+IFERROR(VLOOKUP(F599,[92]Presupuesto!B:G,4,FALSE),M599)</f>
        <v>0</v>
      </c>
      <c r="N600" s="572">
        <f t="shared" si="8"/>
        <v>0</v>
      </c>
    </row>
    <row r="601" spans="3:14" ht="16.5" thickTop="1" thickBot="1">
      <c r="F601" s="933"/>
      <c r="G601" s="934"/>
      <c r="H601" s="597"/>
      <c r="I601" s="623"/>
      <c r="J601" s="624"/>
      <c r="K601" s="600">
        <f>+ROUND(J601*I601,0)</f>
        <v>0</v>
      </c>
      <c r="L601" s="930"/>
      <c r="M601">
        <f>+IFERROR(VLOOKUP(F600,[92]Presupuesto!B:G,4,FALSE),M600)</f>
        <v>0</v>
      </c>
      <c r="N601" s="572">
        <f t="shared" si="8"/>
        <v>0</v>
      </c>
    </row>
    <row r="602" spans="3:14" ht="16.5" thickTop="1" thickBot="1">
      <c r="F602" s="937"/>
      <c r="G602" s="938"/>
      <c r="H602" s="625"/>
      <c r="I602" s="625"/>
      <c r="J602" s="625"/>
      <c r="K602" s="626">
        <f>+ROUND(J602*I602,0)</f>
        <v>0</v>
      </c>
      <c r="L602" s="930"/>
      <c r="M602">
        <f>+IFERROR(VLOOKUP(F601,[92]Presupuesto!B:G,4,FALSE),M601)</f>
        <v>0</v>
      </c>
      <c r="N602" s="572">
        <f t="shared" si="8"/>
        <v>0</v>
      </c>
    </row>
    <row r="603" spans="3:14" ht="16.5" thickTop="1" thickBot="1">
      <c r="F603" s="937"/>
      <c r="G603" s="938"/>
      <c r="H603" s="625"/>
      <c r="I603" s="625"/>
      <c r="J603" s="625"/>
      <c r="K603" s="626">
        <f>+ROUND(J603*I603,0)</f>
        <v>0</v>
      </c>
      <c r="L603" s="930"/>
      <c r="M603">
        <f>+IFERROR(VLOOKUP(F602,[92]Presupuesto!B:G,4,FALSE),M602)</f>
        <v>0</v>
      </c>
      <c r="N603" s="572">
        <f t="shared" si="8"/>
        <v>0</v>
      </c>
    </row>
    <row r="604" spans="3:14" ht="16.5" thickTop="1" thickBot="1">
      <c r="F604" s="939"/>
      <c r="G604" s="940"/>
      <c r="H604" s="627"/>
      <c r="I604" s="627"/>
      <c r="J604" s="627"/>
      <c r="K604" s="605">
        <f>+ROUND(J604*I604,0)</f>
        <v>0</v>
      </c>
      <c r="L604" s="930"/>
      <c r="M604">
        <f>+IFERROR(VLOOKUP(F603,[92]Presupuesto!B:G,4,FALSE),M603)</f>
        <v>0</v>
      </c>
      <c r="N604" s="572">
        <f t="shared" si="8"/>
        <v>0</v>
      </c>
    </row>
    <row r="605" spans="3:14" ht="16.5" thickTop="1" thickBot="1">
      <c r="D605" s="572">
        <f>+C598</f>
        <v>3.0699999999999985</v>
      </c>
      <c r="F605" s="606"/>
      <c r="G605" s="588"/>
      <c r="H605" s="588"/>
      <c r="I605" s="588"/>
      <c r="J605" s="607"/>
      <c r="K605" s="608" t="s">
        <v>539</v>
      </c>
      <c r="L605" s="628">
        <f>+SUM(K601:K604)</f>
        <v>0</v>
      </c>
      <c r="M605">
        <f>+IFERROR(VLOOKUP(F604,[92]Presupuesto!B:G,4,FALSE),M604)</f>
        <v>0</v>
      </c>
      <c r="N605" s="572">
        <f t="shared" si="8"/>
        <v>0</v>
      </c>
    </row>
    <row r="606" spans="3:14" ht="16.5" thickTop="1" thickBot="1">
      <c r="F606" s="587" t="s">
        <v>54</v>
      </c>
      <c r="G606" s="588"/>
      <c r="H606" s="588"/>
      <c r="I606" s="588"/>
      <c r="J606" s="607"/>
      <c r="K606" s="607"/>
      <c r="L606" s="610"/>
      <c r="M606">
        <f>+IFERROR(VLOOKUP(F605,[92]Presupuesto!B:G,4,FALSE),M605)</f>
        <v>0</v>
      </c>
      <c r="N606" s="572">
        <f t="shared" si="8"/>
        <v>0</v>
      </c>
    </row>
    <row r="607" spans="3:14" ht="16.5" thickTop="1" thickBot="1">
      <c r="F607" s="629" t="s">
        <v>544</v>
      </c>
      <c r="G607" s="591" t="s">
        <v>541</v>
      </c>
      <c r="H607" s="591" t="s">
        <v>545</v>
      </c>
      <c r="I607" s="591" t="s">
        <v>546</v>
      </c>
      <c r="J607" s="630" t="s">
        <v>547</v>
      </c>
      <c r="K607" s="612" t="s">
        <v>536</v>
      </c>
      <c r="L607" s="631" t="s">
        <v>537</v>
      </c>
      <c r="M607">
        <f>+IFERROR(VLOOKUP(F606,[92]Presupuesto!B:G,4,FALSE),M606)</f>
        <v>0</v>
      </c>
      <c r="N607" s="572">
        <f t="shared" si="8"/>
        <v>0</v>
      </c>
    </row>
    <row r="608" spans="3:14" ht="15.75" thickTop="1">
      <c r="F608" s="632" t="str">
        <f>+[92]MO!$A$7</f>
        <v>Oficial O Civil</v>
      </c>
      <c r="G608" s="633">
        <v>1</v>
      </c>
      <c r="H608" s="634">
        <f>+VLOOKUP(F608,[92]MO!A:D,2,FALSE)</f>
        <v>95342.465753424651</v>
      </c>
      <c r="I608" s="635">
        <f>+VLOOKUP(F608,[92]MO!A:D,3,FALSE)</f>
        <v>0.7</v>
      </c>
      <c r="J608" s="636">
        <f>+ROUND(H608*(1+I608),2)</f>
        <v>162082.19</v>
      </c>
      <c r="K608" s="662">
        <v>0.7</v>
      </c>
      <c r="L608" s="638">
        <f>+ROUND(G608*K608*J608,0)</f>
        <v>113458</v>
      </c>
      <c r="M608">
        <f>+IFERROR(VLOOKUP(F607,[92]Presupuesto!B:G,4,FALSE),M607)</f>
        <v>0</v>
      </c>
      <c r="N608" s="572">
        <f t="shared" si="8"/>
        <v>0</v>
      </c>
    </row>
    <row r="609" spans="1:14">
      <c r="F609" s="639" t="str">
        <f>+[92]MO!$A$8</f>
        <v>Ayudante O Civil</v>
      </c>
      <c r="G609" s="625">
        <v>3</v>
      </c>
      <c r="H609" s="640">
        <f>+VLOOKUP(F609,[92]MO!A:D,2,FALSE)</f>
        <v>47671.232876712325</v>
      </c>
      <c r="I609" s="641">
        <f>+VLOOKUP(F609,[92]MO!A:D,3,FALSE)</f>
        <v>0.82000000000000006</v>
      </c>
      <c r="J609" s="640">
        <f>+ROUND(H609*(1+I609),2)</f>
        <v>86761.64</v>
      </c>
      <c r="K609" s="663">
        <f>+K608</f>
        <v>0.7</v>
      </c>
      <c r="L609" s="643">
        <f>+ROUND(G609*K609*J609,0)</f>
        <v>182199</v>
      </c>
      <c r="M609">
        <f>+IFERROR(VLOOKUP(F608,[92]Presupuesto!B:G,4,FALSE),M608)</f>
        <v>0</v>
      </c>
      <c r="N609" s="572">
        <f t="shared" si="8"/>
        <v>0</v>
      </c>
    </row>
    <row r="610" spans="1:14">
      <c r="F610" s="639"/>
      <c r="G610" s="625"/>
      <c r="H610" s="660"/>
      <c r="I610" s="641"/>
      <c r="J610" s="646"/>
      <c r="K610" s="625"/>
      <c r="L610" s="647">
        <f>+ROUND(G610*K610*J610,0)</f>
        <v>0</v>
      </c>
      <c r="M610">
        <f>+IFERROR(VLOOKUP(F609,[92]Presupuesto!B:G,4,FALSE),M609)</f>
        <v>0</v>
      </c>
      <c r="N610" s="572">
        <f t="shared" si="8"/>
        <v>0</v>
      </c>
    </row>
    <row r="611" spans="1:14">
      <c r="F611" s="639"/>
      <c r="G611" s="644"/>
      <c r="H611" s="645"/>
      <c r="I611" s="625"/>
      <c r="J611" s="646"/>
      <c r="K611" s="625"/>
      <c r="L611" s="647">
        <f>+ROUND(G611*K611*J611,0)</f>
        <v>0</v>
      </c>
      <c r="M611">
        <f>+IFERROR(VLOOKUP(F610,[92]Presupuesto!B:G,4,FALSE),M610)</f>
        <v>0</v>
      </c>
      <c r="N611" s="572">
        <f t="shared" si="8"/>
        <v>0</v>
      </c>
    </row>
    <row r="612" spans="1:14" ht="15.75" thickBot="1">
      <c r="F612" s="648"/>
      <c r="G612" s="649"/>
      <c r="H612" s="649"/>
      <c r="I612" s="649"/>
      <c r="J612" s="650"/>
      <c r="K612" s="649"/>
      <c r="L612" s="651">
        <f>+ROUND(G612*K612*J612,0)</f>
        <v>0</v>
      </c>
      <c r="M612">
        <f>+IFERROR(VLOOKUP(F611,[92]Presupuesto!B:G,4,FALSE),M611)</f>
        <v>0</v>
      </c>
      <c r="N612" s="572">
        <f t="shared" si="8"/>
        <v>0</v>
      </c>
    </row>
    <row r="613" spans="1:14" ht="16.5" thickTop="1" thickBot="1">
      <c r="E613" s="572">
        <f>+D605</f>
        <v>3.0699999999999985</v>
      </c>
      <c r="F613" s="606"/>
      <c r="G613" s="588"/>
      <c r="H613" s="588"/>
      <c r="I613" s="588"/>
      <c r="J613" s="588"/>
      <c r="K613" s="608" t="s">
        <v>539</v>
      </c>
      <c r="L613" s="628">
        <f>+SUM(L608:L612)</f>
        <v>295657</v>
      </c>
      <c r="M613">
        <f>+IFERROR(VLOOKUP(F612,[92]Presupuesto!B:G,4,FALSE),M612)</f>
        <v>0</v>
      </c>
      <c r="N613" s="572">
        <f t="shared" si="8"/>
        <v>0</v>
      </c>
    </row>
    <row r="614" spans="1:14" ht="16.5" thickTop="1" thickBot="1">
      <c r="F614" s="606" t="s">
        <v>551</v>
      </c>
      <c r="G614" s="588"/>
      <c r="H614" s="588"/>
      <c r="I614" s="588"/>
      <c r="J614" s="588"/>
      <c r="K614" s="652"/>
      <c r="L614" s="610"/>
      <c r="M614">
        <f>+IFERROR(VLOOKUP(F613,[92]Presupuesto!B:G,4,FALSE),M613)</f>
        <v>0</v>
      </c>
      <c r="N614" s="572">
        <f t="shared" si="8"/>
        <v>0</v>
      </c>
    </row>
    <row r="615" spans="1:14" ht="16.5" thickTop="1" thickBot="1">
      <c r="A615" s="653">
        <f>+F582</f>
        <v>3.0699999999999985</v>
      </c>
      <c r="F615" s="655" t="str">
        <f>+[92]Presupuesto!$B$69</f>
        <v>STEFANY BOHORQUEZ PEREZ</v>
      </c>
      <c r="G615" s="588"/>
      <c r="H615" s="944" t="s">
        <v>552</v>
      </c>
      <c r="I615" s="944"/>
      <c r="J615" s="944"/>
      <c r="K615" s="944"/>
      <c r="L615" s="654">
        <f>+L590+L598+L605+L613</f>
        <v>595440</v>
      </c>
      <c r="M615">
        <f>+IFERROR(VLOOKUP(F614,[92]Presupuesto!B:G,4,FALSE),M614)</f>
        <v>0</v>
      </c>
      <c r="N615" s="572">
        <f t="shared" si="8"/>
        <v>0</v>
      </c>
    </row>
    <row r="616" spans="1:14" ht="15.75" thickTop="1">
      <c r="F616" s="655" t="str">
        <f>+[92]Presupuesto!$B$70</f>
        <v>SECRETARIA DE PLANEACION MUNICIPAL</v>
      </c>
      <c r="G616" s="656"/>
      <c r="I616" s="588"/>
      <c r="J616" s="588"/>
      <c r="K616" s="588"/>
      <c r="L616" s="610"/>
      <c r="M616">
        <f>+IFERROR(VLOOKUP(F615,[92]Presupuesto!B:G,4,FALSE),M615)</f>
        <v>0</v>
      </c>
      <c r="N616" s="572">
        <f t="shared" si="8"/>
        <v>0</v>
      </c>
    </row>
    <row r="617" spans="1:14" ht="15.75" thickBot="1">
      <c r="F617" s="655" t="str">
        <f>+[92]Presupuesto!$B$71</f>
        <v>MUNICIPIO DE CAUCASIA</v>
      </c>
      <c r="G617" s="657"/>
      <c r="H617" s="658"/>
      <c r="I617" s="657"/>
      <c r="J617" s="657"/>
      <c r="K617" s="657"/>
      <c r="L617" s="659"/>
      <c r="M617">
        <f>+IFERROR(VLOOKUP(F616,[92]Presupuesto!B:G,4,FALSE),M616)</f>
        <v>0</v>
      </c>
      <c r="N617" s="572">
        <f t="shared" si="8"/>
        <v>0</v>
      </c>
    </row>
    <row r="618" spans="1:14" ht="15.75" thickBot="1">
      <c r="F618" s="923" t="s">
        <v>528</v>
      </c>
      <c r="G618" s="961" t="str">
        <f>+VLOOKUP(F620,[92]Presupuesto!B:G,2,FALSE)</f>
        <v>Suministro e Intalacion de Rejilla para manejo de aguass lluvias, según diseño, todo incluido</v>
      </c>
      <c r="H618" s="961"/>
      <c r="I618" s="961"/>
      <c r="J618" s="961"/>
      <c r="K618" s="580" t="s">
        <v>529</v>
      </c>
      <c r="L618" s="581" t="s">
        <v>530</v>
      </c>
      <c r="M618">
        <f>+IFERROR(VLOOKUP(F617,[92]Presupuesto!B:G,4,FALSE),M617)</f>
        <v>0</v>
      </c>
      <c r="N618" s="572">
        <f t="shared" si="8"/>
        <v>0</v>
      </c>
    </row>
    <row r="619" spans="1:14" ht="16.5" thickTop="1" thickBot="1">
      <c r="F619" s="924"/>
      <c r="G619" s="962"/>
      <c r="H619" s="962"/>
      <c r="I619" s="962"/>
      <c r="J619" s="962"/>
      <c r="K619" s="582" t="s">
        <v>531</v>
      </c>
      <c r="L619" s="583" t="s">
        <v>532</v>
      </c>
      <c r="M619">
        <f>+IFERROR(VLOOKUP(F618,[92]Presupuesto!B:G,4,FALSE),M618)</f>
        <v>0</v>
      </c>
      <c r="N619" s="572">
        <f t="shared" si="8"/>
        <v>0</v>
      </c>
    </row>
    <row r="620" spans="1:14" ht="16.5" thickTop="1" thickBot="1">
      <c r="F620" s="927">
        <f>+[92]Presupuesto!B27</f>
        <v>3.0799999999999983</v>
      </c>
      <c r="G620" s="962"/>
      <c r="H620" s="962"/>
      <c r="I620" s="962"/>
      <c r="J620" s="962"/>
      <c r="K620" s="582" t="s">
        <v>533</v>
      </c>
      <c r="L620" s="584">
        <f>+L582</f>
        <v>44987</v>
      </c>
      <c r="M620">
        <f>+IFERROR(VLOOKUP(F619,[92]Presupuesto!B:G,4,FALSE),M619)</f>
        <v>0</v>
      </c>
      <c r="N620" s="572">
        <f t="shared" si="8"/>
        <v>0</v>
      </c>
    </row>
    <row r="621" spans="1:14" ht="16.5" thickTop="1" thickBot="1">
      <c r="F621" s="924"/>
      <c r="G621" s="962"/>
      <c r="H621" s="962"/>
      <c r="I621" s="962"/>
      <c r="J621" s="962"/>
      <c r="K621" s="582" t="s">
        <v>217</v>
      </c>
      <c r="L621" s="586" t="str">
        <f>+VLOOKUP(F620,[92]Presupuesto!B:G,3,FALSE)</f>
        <v>ml</v>
      </c>
      <c r="M621">
        <f>+IFERROR(VLOOKUP(F620,[92]Presupuesto!B:G,4,FALSE),M620)</f>
        <v>116</v>
      </c>
      <c r="N621" s="572">
        <f t="shared" si="8"/>
        <v>0</v>
      </c>
    </row>
    <row r="622" spans="1:14" ht="16.5" thickTop="1" thickBot="1">
      <c r="F622" s="587" t="s">
        <v>37</v>
      </c>
      <c r="G622" s="588"/>
      <c r="H622" s="588"/>
      <c r="I622" s="588"/>
      <c r="J622" s="588"/>
      <c r="K622" s="589"/>
      <c r="L622" s="590"/>
      <c r="M622">
        <f>+IFERROR(VLOOKUP(F621,[92]Presupuesto!B:G,4,FALSE),M621)</f>
        <v>0</v>
      </c>
      <c r="N622" s="572">
        <f t="shared" si="8"/>
        <v>0</v>
      </c>
    </row>
    <row r="623" spans="1:14" ht="16.5" thickTop="1" thickBot="1">
      <c r="F623" s="928" t="s">
        <v>63</v>
      </c>
      <c r="G623" s="929"/>
      <c r="H623" s="591" t="s">
        <v>534</v>
      </c>
      <c r="I623" s="591" t="s">
        <v>535</v>
      </c>
      <c r="J623" s="591" t="s">
        <v>536</v>
      </c>
      <c r="K623" s="592" t="s">
        <v>537</v>
      </c>
      <c r="L623" s="930"/>
      <c r="M623">
        <f>+IFERROR(VLOOKUP(F622,[92]Presupuesto!B:G,4,FALSE),M622)</f>
        <v>0</v>
      </c>
      <c r="N623" s="572">
        <f t="shared" si="8"/>
        <v>0</v>
      </c>
    </row>
    <row r="624" spans="1:14" ht="16.5" thickTop="1" thickBot="1">
      <c r="F624" s="931" t="s">
        <v>222</v>
      </c>
      <c r="G624" s="932"/>
      <c r="H624" s="593" t="s">
        <v>538</v>
      </c>
      <c r="I624" s="594">
        <f>L651</f>
        <v>29566</v>
      </c>
      <c r="J624" s="595">
        <v>0.05</v>
      </c>
      <c r="K624" s="596">
        <f>+ROUND(J624*I624,0)</f>
        <v>1478</v>
      </c>
      <c r="L624" s="930"/>
      <c r="M624">
        <f>+IFERROR(VLOOKUP(F623,[92]Presupuesto!B:G,4,FALSE),M623)</f>
        <v>0</v>
      </c>
      <c r="N624" s="572">
        <f t="shared" si="8"/>
        <v>0</v>
      </c>
    </row>
    <row r="625" spans="2:14" ht="16.5" thickTop="1" thickBot="1">
      <c r="F625" s="933"/>
      <c r="G625" s="934"/>
      <c r="H625" s="597"/>
      <c r="I625" s="598"/>
      <c r="J625" s="599"/>
      <c r="K625" s="600">
        <f>+ROUND(J625*I625,0)</f>
        <v>0</v>
      </c>
      <c r="L625" s="930"/>
      <c r="M625">
        <f>+IFERROR(VLOOKUP(F624,[92]Presupuesto!B:G,4,FALSE),M624)</f>
        <v>0</v>
      </c>
      <c r="N625" s="572">
        <f t="shared" ref="N625:N688" si="9">+IFERROR(M625*J625,0)</f>
        <v>0</v>
      </c>
    </row>
    <row r="626" spans="2:14" ht="16.5" thickTop="1" thickBot="1">
      <c r="F626" s="933"/>
      <c r="G626" s="934"/>
      <c r="H626" s="597"/>
      <c r="I626" s="601"/>
      <c r="J626" s="599"/>
      <c r="K626" s="600">
        <f>+ROUND(J626*I626,0)</f>
        <v>0</v>
      </c>
      <c r="L626" s="930"/>
      <c r="M626">
        <f>+IFERROR(VLOOKUP(F625,[92]Presupuesto!B:G,4,FALSE),M625)</f>
        <v>0</v>
      </c>
      <c r="N626" s="572">
        <f t="shared" si="9"/>
        <v>0</v>
      </c>
    </row>
    <row r="627" spans="2:14" ht="16.5" thickTop="1" thickBot="1">
      <c r="F627" s="941"/>
      <c r="G627" s="942"/>
      <c r="H627" s="602"/>
      <c r="I627" s="603"/>
      <c r="J627" s="604"/>
      <c r="K627" s="605">
        <f>+ROUND(J627*I627,0)</f>
        <v>0</v>
      </c>
      <c r="L627" s="930"/>
      <c r="M627">
        <f>+IFERROR(VLOOKUP(F626,[92]Presupuesto!B:G,4,FALSE),M626)</f>
        <v>0</v>
      </c>
      <c r="N627" s="572">
        <f t="shared" si="9"/>
        <v>0</v>
      </c>
    </row>
    <row r="628" spans="2:14" ht="16.5" thickTop="1" thickBot="1">
      <c r="B628" s="572">
        <f>+F620</f>
        <v>3.0799999999999983</v>
      </c>
      <c r="F628" s="606"/>
      <c r="G628" s="588"/>
      <c r="H628" s="588"/>
      <c r="I628" s="588"/>
      <c r="J628" s="607"/>
      <c r="K628" s="608" t="s">
        <v>539</v>
      </c>
      <c r="L628" s="609">
        <f>+SUM(K624:K627)</f>
        <v>1478</v>
      </c>
      <c r="M628">
        <f>+IFERROR(VLOOKUP(F627,[92]Presupuesto!B:G,4,FALSE),M627)</f>
        <v>0</v>
      </c>
      <c r="N628" s="572">
        <f t="shared" si="9"/>
        <v>0</v>
      </c>
    </row>
    <row r="629" spans="2:14" ht="16.5" thickTop="1" thickBot="1">
      <c r="F629" s="587" t="s">
        <v>224</v>
      </c>
      <c r="G629" s="588"/>
      <c r="H629" s="588"/>
      <c r="I629" s="588"/>
      <c r="J629" s="607"/>
      <c r="K629" s="607"/>
      <c r="L629" s="610"/>
      <c r="M629">
        <f>+IFERROR(VLOOKUP(F628,[92]Presupuesto!B:G,4,FALSE),M628)</f>
        <v>0</v>
      </c>
      <c r="N629" s="572">
        <f t="shared" si="9"/>
        <v>0</v>
      </c>
    </row>
    <row r="630" spans="2:14" ht="16.5" thickTop="1" thickBot="1">
      <c r="F630" s="928" t="s">
        <v>63</v>
      </c>
      <c r="G630" s="929"/>
      <c r="H630" s="591" t="s">
        <v>93</v>
      </c>
      <c r="I630" s="611" t="s">
        <v>540</v>
      </c>
      <c r="J630" s="612" t="s">
        <v>541</v>
      </c>
      <c r="K630" s="613" t="s">
        <v>537</v>
      </c>
      <c r="L630" s="930"/>
      <c r="M630">
        <f>+IFERROR(VLOOKUP(F629,[92]Presupuesto!B:G,4,FALSE),M629)</f>
        <v>0</v>
      </c>
      <c r="N630" s="572">
        <f t="shared" si="9"/>
        <v>0</v>
      </c>
    </row>
    <row r="631" spans="2:14" ht="30.75" customHeight="1" thickTop="1" thickBot="1">
      <c r="F631" s="954" t="str">
        <f>+[92]INSUMOS!A139</f>
        <v>Rejilla Aguas Lluvias</v>
      </c>
      <c r="G631" s="955"/>
      <c r="H631" s="614" t="str">
        <f>+VLOOKUP(F631,[92]INSUMOS!A:E,2,FALSE)</f>
        <v>UND</v>
      </c>
      <c r="I631" s="615">
        <f>+VLOOKUP(F631,[92]INSUMOS!A:E,3,FALSE)</f>
        <v>195000</v>
      </c>
      <c r="J631" s="673">
        <v>1</v>
      </c>
      <c r="K631" s="596">
        <f>+ROUND(J631*I631,0)</f>
        <v>195000</v>
      </c>
      <c r="L631" s="930"/>
      <c r="M631">
        <f>+IFERROR(VLOOKUP(F630,[92]Presupuesto!B:G,4,FALSE),M630)</f>
        <v>0</v>
      </c>
      <c r="N631" s="572">
        <f t="shared" si="9"/>
        <v>0</v>
      </c>
    </row>
    <row r="632" spans="2:14" ht="16.5" thickTop="1" thickBot="1">
      <c r="F632" s="943"/>
      <c r="G632" s="934"/>
      <c r="H632" s="617"/>
      <c r="I632" s="597"/>
      <c r="J632" s="674"/>
      <c r="K632" s="600">
        <f>+ROUND(J632*I632,0)</f>
        <v>0</v>
      </c>
      <c r="L632" s="930"/>
      <c r="M632">
        <f>+IFERROR(VLOOKUP(F631,[92]Presupuesto!B:G,4,FALSE),M631)</f>
        <v>0</v>
      </c>
      <c r="N632" s="572">
        <f t="shared" si="9"/>
        <v>0</v>
      </c>
    </row>
    <row r="633" spans="2:14" ht="16.5" thickTop="1" thickBot="1">
      <c r="F633" s="943"/>
      <c r="G633" s="934"/>
      <c r="H633" s="617"/>
      <c r="I633" s="597"/>
      <c r="J633" s="674"/>
      <c r="K633" s="600">
        <f>+ROUND(J633*I633,0)</f>
        <v>0</v>
      </c>
      <c r="L633" s="930"/>
      <c r="M633">
        <f>+IFERROR(VLOOKUP(F632,[92]Presupuesto!B:G,4,FALSE),M632)</f>
        <v>0</v>
      </c>
      <c r="N633" s="572">
        <f t="shared" si="9"/>
        <v>0</v>
      </c>
    </row>
    <row r="634" spans="2:14" ht="16.5" thickTop="1" thickBot="1">
      <c r="F634" s="933"/>
      <c r="G634" s="934"/>
      <c r="H634" s="617"/>
      <c r="I634" s="597"/>
      <c r="J634" s="618"/>
      <c r="K634" s="600"/>
      <c r="L634" s="930"/>
      <c r="M634">
        <f>+IFERROR(VLOOKUP(F633,[92]Presupuesto!B:G,4,FALSE),M633)</f>
        <v>0</v>
      </c>
      <c r="N634" s="572">
        <f t="shared" si="9"/>
        <v>0</v>
      </c>
    </row>
    <row r="635" spans="2:14" ht="16.5" thickTop="1" thickBot="1">
      <c r="F635" s="941"/>
      <c r="G635" s="942"/>
      <c r="H635" s="602"/>
      <c r="I635" s="620"/>
      <c r="J635" s="621"/>
      <c r="K635" s="622">
        <f>+ROUND(J635*I635,0)</f>
        <v>0</v>
      </c>
      <c r="L635" s="930"/>
      <c r="M635">
        <f>+IFERROR(VLOOKUP(F634,[92]Presupuesto!B:G,4,FALSE),M634)</f>
        <v>0</v>
      </c>
      <c r="N635" s="572">
        <f t="shared" si="9"/>
        <v>0</v>
      </c>
    </row>
    <row r="636" spans="2:14" ht="16.5" thickTop="1" thickBot="1">
      <c r="C636" s="572">
        <f>+B628</f>
        <v>3.0799999999999983</v>
      </c>
      <c r="F636" s="606"/>
      <c r="G636" s="588"/>
      <c r="H636" s="588"/>
      <c r="I636" s="588"/>
      <c r="J636" s="607"/>
      <c r="K636" s="608" t="s">
        <v>539</v>
      </c>
      <c r="L636" s="609">
        <f>+SUM(K631:K635)</f>
        <v>195000</v>
      </c>
      <c r="M636">
        <f>+IFERROR(VLOOKUP(F635,[92]Presupuesto!B:G,4,FALSE),M635)</f>
        <v>0</v>
      </c>
      <c r="N636" s="572">
        <f t="shared" si="9"/>
        <v>0</v>
      </c>
    </row>
    <row r="637" spans="2:14" ht="16.5" thickTop="1" thickBot="1">
      <c r="F637" s="587" t="s">
        <v>47</v>
      </c>
      <c r="G637" s="588"/>
      <c r="H637" s="588"/>
      <c r="I637" s="588"/>
      <c r="J637" s="607"/>
      <c r="K637" s="607"/>
      <c r="L637" s="610"/>
      <c r="M637">
        <f>+IFERROR(VLOOKUP(F636,[92]Presupuesto!B:G,4,FALSE),M636)</f>
        <v>0</v>
      </c>
      <c r="N637" s="572">
        <f t="shared" si="9"/>
        <v>0</v>
      </c>
    </row>
    <row r="638" spans="2:14" ht="16.5" thickTop="1" thickBot="1">
      <c r="F638" s="935" t="s">
        <v>63</v>
      </c>
      <c r="G638" s="936"/>
      <c r="H638" s="591" t="s">
        <v>534</v>
      </c>
      <c r="I638" s="591" t="s">
        <v>542</v>
      </c>
      <c r="J638" s="612" t="s">
        <v>543</v>
      </c>
      <c r="K638" s="613" t="s">
        <v>537</v>
      </c>
      <c r="L638" s="930"/>
      <c r="M638">
        <f>+IFERROR(VLOOKUP(F637,[92]Presupuesto!B:G,4,FALSE),M637)</f>
        <v>0</v>
      </c>
      <c r="N638" s="572">
        <f t="shared" si="9"/>
        <v>0</v>
      </c>
    </row>
    <row r="639" spans="2:14" ht="16.5" thickTop="1" thickBot="1">
      <c r="F639" s="933"/>
      <c r="G639" s="934"/>
      <c r="H639" s="597"/>
      <c r="I639" s="623"/>
      <c r="J639" s="624"/>
      <c r="K639" s="600">
        <f>+ROUND(J639*I639,0)</f>
        <v>0</v>
      </c>
      <c r="L639" s="930"/>
      <c r="M639">
        <f>+IFERROR(VLOOKUP(F638,[92]Presupuesto!B:G,4,FALSE),M638)</f>
        <v>0</v>
      </c>
      <c r="N639" s="572">
        <f t="shared" si="9"/>
        <v>0</v>
      </c>
    </row>
    <row r="640" spans="2:14" ht="16.5" thickTop="1" thickBot="1">
      <c r="F640" s="937"/>
      <c r="G640" s="938"/>
      <c r="H640" s="625"/>
      <c r="I640" s="625"/>
      <c r="J640" s="625"/>
      <c r="K640" s="626">
        <f>+ROUND(J640*I640,0)</f>
        <v>0</v>
      </c>
      <c r="L640" s="930"/>
      <c r="M640">
        <f>+IFERROR(VLOOKUP(F639,[92]Presupuesto!B:G,4,FALSE),M639)</f>
        <v>0</v>
      </c>
      <c r="N640" s="572">
        <f t="shared" si="9"/>
        <v>0</v>
      </c>
    </row>
    <row r="641" spans="1:14" ht="16.5" thickTop="1" thickBot="1">
      <c r="F641" s="937"/>
      <c r="G641" s="938"/>
      <c r="H641" s="625"/>
      <c r="I641" s="625"/>
      <c r="J641" s="625"/>
      <c r="K641" s="626">
        <f>+ROUND(J641*I641,0)</f>
        <v>0</v>
      </c>
      <c r="L641" s="930"/>
      <c r="M641">
        <f>+IFERROR(VLOOKUP(F640,[92]Presupuesto!B:G,4,FALSE),M640)</f>
        <v>0</v>
      </c>
      <c r="N641" s="572">
        <f t="shared" si="9"/>
        <v>0</v>
      </c>
    </row>
    <row r="642" spans="1:14" ht="16.5" thickTop="1" thickBot="1">
      <c r="F642" s="939"/>
      <c r="G642" s="940"/>
      <c r="H642" s="627"/>
      <c r="I642" s="627"/>
      <c r="J642" s="627"/>
      <c r="K642" s="605">
        <f>+ROUND(J642*I642,0)</f>
        <v>0</v>
      </c>
      <c r="L642" s="930"/>
      <c r="M642">
        <f>+IFERROR(VLOOKUP(F641,[92]Presupuesto!B:G,4,FALSE),M641)</f>
        <v>0</v>
      </c>
      <c r="N642" s="572">
        <f t="shared" si="9"/>
        <v>0</v>
      </c>
    </row>
    <row r="643" spans="1:14" ht="16.5" thickTop="1" thickBot="1">
      <c r="D643" s="572">
        <f>+C636</f>
        <v>3.0799999999999983</v>
      </c>
      <c r="F643" s="606"/>
      <c r="G643" s="588"/>
      <c r="H643" s="588"/>
      <c r="I643" s="588"/>
      <c r="J643" s="607"/>
      <c r="K643" s="608" t="s">
        <v>539</v>
      </c>
      <c r="L643" s="628">
        <f>+SUM(K639:K642)</f>
        <v>0</v>
      </c>
      <c r="M643">
        <f>+IFERROR(VLOOKUP(F642,[92]Presupuesto!B:G,4,FALSE),M642)</f>
        <v>0</v>
      </c>
      <c r="N643" s="572">
        <f t="shared" si="9"/>
        <v>0</v>
      </c>
    </row>
    <row r="644" spans="1:14" ht="16.5" thickTop="1" thickBot="1">
      <c r="F644" s="587" t="s">
        <v>54</v>
      </c>
      <c r="G644" s="588"/>
      <c r="H644" s="588"/>
      <c r="I644" s="588"/>
      <c r="J644" s="607"/>
      <c r="K644" s="607"/>
      <c r="L644" s="610"/>
      <c r="M644">
        <f>+IFERROR(VLOOKUP(F643,[92]Presupuesto!B:G,4,FALSE),M643)</f>
        <v>0</v>
      </c>
      <c r="N644" s="572">
        <f t="shared" si="9"/>
        <v>0</v>
      </c>
    </row>
    <row r="645" spans="1:14" ht="16.5" thickTop="1" thickBot="1">
      <c r="F645" s="629" t="s">
        <v>544</v>
      </c>
      <c r="G645" s="591" t="s">
        <v>541</v>
      </c>
      <c r="H645" s="591" t="s">
        <v>545</v>
      </c>
      <c r="I645" s="591" t="s">
        <v>546</v>
      </c>
      <c r="J645" s="630" t="s">
        <v>547</v>
      </c>
      <c r="K645" s="612" t="s">
        <v>536</v>
      </c>
      <c r="L645" s="631" t="s">
        <v>537</v>
      </c>
      <c r="M645">
        <f>+IFERROR(VLOOKUP(F644,[92]Presupuesto!B:G,4,FALSE),M644)</f>
        <v>0</v>
      </c>
      <c r="N645" s="572">
        <f t="shared" si="9"/>
        <v>0</v>
      </c>
    </row>
    <row r="646" spans="1:14" ht="15.75" thickTop="1">
      <c r="F646" s="632" t="str">
        <f>+[92]MO!$A$7</f>
        <v>Oficial O Civil</v>
      </c>
      <c r="G646" s="633">
        <v>1</v>
      </c>
      <c r="H646" s="634">
        <f>+VLOOKUP(F646,[92]MO!A:D,2,FALSE)</f>
        <v>95342.465753424651</v>
      </c>
      <c r="I646" s="635">
        <f>+VLOOKUP(F646,[92]MO!A:D,3,FALSE)</f>
        <v>0.7</v>
      </c>
      <c r="J646" s="636">
        <f>+ROUND(H646*(1+I646),2)</f>
        <v>162082.19</v>
      </c>
      <c r="K646" s="662">
        <v>7.0000000000000007E-2</v>
      </c>
      <c r="L646" s="638">
        <f>+ROUND(G646*K646*J646,0)</f>
        <v>11346</v>
      </c>
      <c r="M646">
        <f>+IFERROR(VLOOKUP(F645,[92]Presupuesto!B:G,4,FALSE),M645)</f>
        <v>0</v>
      </c>
      <c r="N646" s="572">
        <f t="shared" si="9"/>
        <v>0</v>
      </c>
    </row>
    <row r="647" spans="1:14">
      <c r="F647" s="639" t="str">
        <f>+[92]MO!$A$8</f>
        <v>Ayudante O Civil</v>
      </c>
      <c r="G647" s="625">
        <v>3</v>
      </c>
      <c r="H647" s="640">
        <f>+VLOOKUP(F647,[92]MO!A:D,2,FALSE)</f>
        <v>47671.232876712325</v>
      </c>
      <c r="I647" s="641">
        <f>+VLOOKUP(F647,[92]MO!A:D,3,FALSE)</f>
        <v>0.82000000000000006</v>
      </c>
      <c r="J647" s="640">
        <f>+ROUND(H647*(1+I647),2)</f>
        <v>86761.64</v>
      </c>
      <c r="K647" s="663">
        <f>+K646</f>
        <v>7.0000000000000007E-2</v>
      </c>
      <c r="L647" s="643">
        <f>+ROUND(G647*K647*J647,0)</f>
        <v>18220</v>
      </c>
      <c r="M647">
        <f>+IFERROR(VLOOKUP(F646,[92]Presupuesto!B:G,4,FALSE),M646)</f>
        <v>0</v>
      </c>
      <c r="N647" s="572">
        <f t="shared" si="9"/>
        <v>0</v>
      </c>
    </row>
    <row r="648" spans="1:14">
      <c r="F648" s="639"/>
      <c r="G648" s="625"/>
      <c r="H648" s="660"/>
      <c r="I648" s="641"/>
      <c r="J648" s="646"/>
      <c r="K648" s="625"/>
      <c r="L648" s="647">
        <f>+ROUND(G648*K648*J648,0)</f>
        <v>0</v>
      </c>
      <c r="M648">
        <f>+IFERROR(VLOOKUP(F647,[92]Presupuesto!B:G,4,FALSE),M647)</f>
        <v>0</v>
      </c>
      <c r="N648" s="572">
        <f t="shared" si="9"/>
        <v>0</v>
      </c>
    </row>
    <row r="649" spans="1:14">
      <c r="F649" s="639"/>
      <c r="G649" s="644"/>
      <c r="H649" s="645"/>
      <c r="I649" s="625"/>
      <c r="J649" s="646"/>
      <c r="K649" s="625"/>
      <c r="L649" s="647">
        <f>+ROUND(G649*K649*J649,0)</f>
        <v>0</v>
      </c>
      <c r="M649">
        <f>+IFERROR(VLOOKUP(F648,[92]Presupuesto!B:G,4,FALSE),M648)</f>
        <v>0</v>
      </c>
      <c r="N649" s="572">
        <f t="shared" si="9"/>
        <v>0</v>
      </c>
    </row>
    <row r="650" spans="1:14" ht="15.75" thickBot="1">
      <c r="F650" s="648"/>
      <c r="G650" s="649"/>
      <c r="H650" s="649"/>
      <c r="I650" s="649"/>
      <c r="J650" s="650"/>
      <c r="K650" s="649"/>
      <c r="L650" s="651">
        <f>+ROUND(G650*K650*J650,0)</f>
        <v>0</v>
      </c>
      <c r="M650">
        <f>+IFERROR(VLOOKUP(F649,[92]Presupuesto!B:G,4,FALSE),M649)</f>
        <v>0</v>
      </c>
      <c r="N650" s="572">
        <f t="shared" si="9"/>
        <v>0</v>
      </c>
    </row>
    <row r="651" spans="1:14" ht="16.5" thickTop="1" thickBot="1">
      <c r="E651" s="572">
        <f>+D643</f>
        <v>3.0799999999999983</v>
      </c>
      <c r="F651" s="606"/>
      <c r="G651" s="588"/>
      <c r="H651" s="588"/>
      <c r="I651" s="588"/>
      <c r="J651" s="588"/>
      <c r="K651" s="608" t="s">
        <v>539</v>
      </c>
      <c r="L651" s="628">
        <f>+SUM(L646:L650)</f>
        <v>29566</v>
      </c>
      <c r="M651">
        <f>+IFERROR(VLOOKUP(F650,[92]Presupuesto!B:G,4,FALSE),M650)</f>
        <v>0</v>
      </c>
      <c r="N651" s="572">
        <f t="shared" si="9"/>
        <v>0</v>
      </c>
    </row>
    <row r="652" spans="1:14" ht="16.5" thickTop="1" thickBot="1">
      <c r="F652" s="606" t="s">
        <v>551</v>
      </c>
      <c r="G652" s="588"/>
      <c r="H652" s="588"/>
      <c r="I652" s="588"/>
      <c r="J652" s="588"/>
      <c r="K652" s="652"/>
      <c r="L652" s="610"/>
      <c r="M652">
        <f>+IFERROR(VLOOKUP(F651,[92]Presupuesto!B:G,4,FALSE),M651)</f>
        <v>0</v>
      </c>
      <c r="N652" s="572">
        <f t="shared" si="9"/>
        <v>0</v>
      </c>
    </row>
    <row r="653" spans="1:14" ht="16.5" thickTop="1" thickBot="1">
      <c r="A653" s="653">
        <f>+F620</f>
        <v>3.0799999999999983</v>
      </c>
      <c r="F653" s="655" t="str">
        <f>+[92]Presupuesto!$B$69</f>
        <v>STEFANY BOHORQUEZ PEREZ</v>
      </c>
      <c r="G653" s="588"/>
      <c r="H653" s="944" t="s">
        <v>552</v>
      </c>
      <c r="I653" s="944"/>
      <c r="J653" s="944"/>
      <c r="K653" s="944"/>
      <c r="L653" s="654">
        <f>+L628+L636+L643+L651</f>
        <v>226044</v>
      </c>
      <c r="M653">
        <f>+IFERROR(VLOOKUP(F652,[92]Presupuesto!B:G,4,FALSE),M652)</f>
        <v>0</v>
      </c>
      <c r="N653" s="572">
        <f t="shared" si="9"/>
        <v>0</v>
      </c>
    </row>
    <row r="654" spans="1:14" ht="15.75" thickTop="1">
      <c r="F654" s="655" t="str">
        <f>+[92]Presupuesto!$B$70</f>
        <v>SECRETARIA DE PLANEACION MUNICIPAL</v>
      </c>
      <c r="G654" s="656"/>
      <c r="I654" s="588"/>
      <c r="J654" s="588"/>
      <c r="K654" s="588"/>
      <c r="L654" s="610"/>
      <c r="M654">
        <f>+IFERROR(VLOOKUP(F653,[92]Presupuesto!B:G,4,FALSE),M653)</f>
        <v>0</v>
      </c>
      <c r="N654" s="572">
        <f t="shared" si="9"/>
        <v>0</v>
      </c>
    </row>
    <row r="655" spans="1:14" ht="15.75" thickBot="1">
      <c r="F655" s="655" t="str">
        <f>+[92]Presupuesto!$B$71</f>
        <v>MUNICIPIO DE CAUCASIA</v>
      </c>
      <c r="G655" s="657"/>
      <c r="H655" s="658"/>
      <c r="I655" s="657"/>
      <c r="J655" s="657"/>
      <c r="K655" s="657"/>
      <c r="L655" s="659"/>
      <c r="M655">
        <f>+IFERROR(VLOOKUP(F654,[92]Presupuesto!B:G,4,FALSE),M654)</f>
        <v>0</v>
      </c>
      <c r="N655" s="572">
        <f t="shared" si="9"/>
        <v>0</v>
      </c>
    </row>
    <row r="656" spans="1:14" ht="15.75" thickBot="1">
      <c r="F656" s="923" t="s">
        <v>528</v>
      </c>
      <c r="G656" s="956" t="str">
        <f>+VLOOKUP(F658,[92]Presupuesto!B:G,2,FALSE)</f>
        <v>Canalización de Tubería PVC 2x1-1/2" comprende: Trazado, Excavación, Instalación de tubería y relleno compactado con material importado al 90%</v>
      </c>
      <c r="H656" s="956"/>
      <c r="I656" s="956"/>
      <c r="J656" s="956"/>
      <c r="K656" s="580" t="s">
        <v>529</v>
      </c>
      <c r="L656" s="581" t="s">
        <v>530</v>
      </c>
      <c r="M656" t="e">
        <f>+IFERROR(VLOOKUP(#REF!,[92]Presupuesto!B:G,4,FALSE),#REF!)</f>
        <v>#REF!</v>
      </c>
      <c r="N656" s="572">
        <f t="shared" si="9"/>
        <v>0</v>
      </c>
    </row>
    <row r="657" spans="2:14" ht="16.5" thickTop="1" thickBot="1">
      <c r="F657" s="924"/>
      <c r="G657" s="957"/>
      <c r="H657" s="957"/>
      <c r="I657" s="957"/>
      <c r="J657" s="957"/>
      <c r="K657" s="582" t="s">
        <v>531</v>
      </c>
      <c r="L657" s="583" t="s">
        <v>532</v>
      </c>
      <c r="M657" t="e">
        <f>+IFERROR(VLOOKUP(F656,[92]Presupuesto!B:G,4,FALSE),M656)</f>
        <v>#REF!</v>
      </c>
      <c r="N657" s="572">
        <f t="shared" si="9"/>
        <v>0</v>
      </c>
    </row>
    <row r="658" spans="2:14" ht="16.5" thickTop="1" thickBot="1">
      <c r="F658" s="927">
        <f>+[92]Presupuesto!B29</f>
        <v>4.01</v>
      </c>
      <c r="G658" s="957"/>
      <c r="H658" s="957"/>
      <c r="I658" s="957"/>
      <c r="J658" s="957"/>
      <c r="K658" s="582" t="s">
        <v>533</v>
      </c>
      <c r="L658" s="584">
        <f>+L582</f>
        <v>44987</v>
      </c>
      <c r="M658">
        <f>+IFERROR(VLOOKUP(F657,[92]Presupuesto!B:G,4,FALSE),M657)</f>
        <v>0</v>
      </c>
      <c r="N658" s="572">
        <f t="shared" si="9"/>
        <v>0</v>
      </c>
    </row>
    <row r="659" spans="2:14" ht="16.5" thickTop="1" thickBot="1">
      <c r="F659" s="924"/>
      <c r="G659" s="957"/>
      <c r="H659" s="957"/>
      <c r="I659" s="957"/>
      <c r="J659" s="957"/>
      <c r="K659" s="582" t="s">
        <v>217</v>
      </c>
      <c r="L659" s="586" t="str">
        <f>+VLOOKUP(F658,[92]Presupuesto!B:G,3,FALSE)</f>
        <v>Ml</v>
      </c>
      <c r="M659">
        <f>+IFERROR(VLOOKUP(F658,[92]Presupuesto!B:G,4,FALSE),M658)</f>
        <v>160</v>
      </c>
      <c r="N659" s="572">
        <f t="shared" si="9"/>
        <v>0</v>
      </c>
    </row>
    <row r="660" spans="2:14" ht="16.5" thickTop="1" thickBot="1">
      <c r="F660" s="587" t="s">
        <v>37</v>
      </c>
      <c r="G660" s="588"/>
      <c r="H660" s="588"/>
      <c r="I660" s="588"/>
      <c r="J660" s="588"/>
      <c r="K660" s="589"/>
      <c r="L660" s="590"/>
      <c r="M660">
        <f>+IFERROR(VLOOKUP(F659,[92]Presupuesto!B:G,4,FALSE),M659)</f>
        <v>0</v>
      </c>
      <c r="N660" s="572">
        <f t="shared" si="9"/>
        <v>0</v>
      </c>
    </row>
    <row r="661" spans="2:14" ht="16.5" thickTop="1" thickBot="1">
      <c r="F661" s="928" t="s">
        <v>63</v>
      </c>
      <c r="G661" s="929"/>
      <c r="H661" s="591" t="s">
        <v>534</v>
      </c>
      <c r="I661" s="591" t="s">
        <v>535</v>
      </c>
      <c r="J661" s="591" t="s">
        <v>536</v>
      </c>
      <c r="K661" s="592" t="s">
        <v>537</v>
      </c>
      <c r="L661" s="930"/>
      <c r="M661">
        <f>+IFERROR(VLOOKUP(F660,[92]Presupuesto!B:G,4,FALSE),M660)</f>
        <v>0</v>
      </c>
      <c r="N661" s="572">
        <f t="shared" si="9"/>
        <v>0</v>
      </c>
    </row>
    <row r="662" spans="2:14" ht="16.5" thickTop="1" thickBot="1">
      <c r="F662" s="931" t="s">
        <v>222</v>
      </c>
      <c r="G662" s="932"/>
      <c r="H662" s="593" t="s">
        <v>538</v>
      </c>
      <c r="I662" s="594">
        <f>L691</f>
        <v>66421</v>
      </c>
      <c r="J662" s="595">
        <v>0.05</v>
      </c>
      <c r="K662" s="596">
        <f>+ROUND(J662*I662,0)</f>
        <v>3321</v>
      </c>
      <c r="L662" s="930"/>
      <c r="M662">
        <f>+IFERROR(VLOOKUP(F661,[92]Presupuesto!B:G,4,FALSE),M661)</f>
        <v>0</v>
      </c>
      <c r="N662" s="572">
        <f t="shared" si="9"/>
        <v>0</v>
      </c>
    </row>
    <row r="663" spans="2:14" ht="16.5" thickTop="1" thickBot="1">
      <c r="F663" s="963"/>
      <c r="G663" s="934"/>
      <c r="H663" s="597"/>
      <c r="I663" s="598"/>
      <c r="J663" s="624"/>
      <c r="K663" s="600"/>
      <c r="L663" s="930"/>
      <c r="M663">
        <f>+IFERROR(VLOOKUP(F662,[92]Presupuesto!B:G,4,FALSE),M662)</f>
        <v>0</v>
      </c>
      <c r="N663" s="572">
        <f t="shared" si="9"/>
        <v>0</v>
      </c>
    </row>
    <row r="664" spans="2:14" ht="16.5" thickTop="1" thickBot="1">
      <c r="F664" s="933"/>
      <c r="G664" s="934"/>
      <c r="H664" s="597"/>
      <c r="I664" s="601"/>
      <c r="J664" s="599"/>
      <c r="K664" s="600">
        <f>+ROUND(J664*I664,0)</f>
        <v>0</v>
      </c>
      <c r="L664" s="930"/>
      <c r="M664">
        <f>+IFERROR(VLOOKUP(F663,[92]Presupuesto!B:G,4,FALSE),M663)</f>
        <v>0</v>
      </c>
      <c r="N664" s="572">
        <f t="shared" si="9"/>
        <v>0</v>
      </c>
    </row>
    <row r="665" spans="2:14" ht="16.5" thickTop="1" thickBot="1">
      <c r="F665" s="941"/>
      <c r="G665" s="942"/>
      <c r="H665" s="602"/>
      <c r="I665" s="603"/>
      <c r="J665" s="604"/>
      <c r="K665" s="605">
        <f>+ROUND(J665*I665,0)</f>
        <v>0</v>
      </c>
      <c r="L665" s="930"/>
      <c r="M665">
        <f>+IFERROR(VLOOKUP(F664,[92]Presupuesto!B:G,4,FALSE),M664)</f>
        <v>0</v>
      </c>
      <c r="N665" s="572">
        <f t="shared" si="9"/>
        <v>0</v>
      </c>
    </row>
    <row r="666" spans="2:14" ht="16.5" thickTop="1" thickBot="1">
      <c r="B666" s="572">
        <f>+F658</f>
        <v>4.01</v>
      </c>
      <c r="F666" s="606"/>
      <c r="G666" s="588"/>
      <c r="H666" s="588"/>
      <c r="I666" s="588"/>
      <c r="J666" s="607"/>
      <c r="K666" s="608" t="s">
        <v>539</v>
      </c>
      <c r="L666" s="609">
        <f>+SUM(K662:K665)</f>
        <v>3321</v>
      </c>
      <c r="M666">
        <f>+IFERROR(VLOOKUP(F665,[92]Presupuesto!B:G,4,FALSE),M665)</f>
        <v>0</v>
      </c>
      <c r="N666" s="572">
        <f t="shared" si="9"/>
        <v>0</v>
      </c>
    </row>
    <row r="667" spans="2:14" ht="16.5" thickTop="1" thickBot="1">
      <c r="F667" s="587" t="s">
        <v>224</v>
      </c>
      <c r="G667" s="588"/>
      <c r="H667" s="588"/>
      <c r="I667" s="588"/>
      <c r="J667" s="607"/>
      <c r="K667" s="607"/>
      <c r="L667" s="610"/>
      <c r="M667">
        <f>+IFERROR(VLOOKUP(F666,[92]Presupuesto!B:G,4,FALSE),M666)</f>
        <v>0</v>
      </c>
      <c r="N667" s="572">
        <f t="shared" si="9"/>
        <v>0</v>
      </c>
    </row>
    <row r="668" spans="2:14" ht="16.5" thickTop="1" thickBot="1">
      <c r="F668" s="928" t="s">
        <v>63</v>
      </c>
      <c r="G668" s="929"/>
      <c r="H668" s="591" t="s">
        <v>93</v>
      </c>
      <c r="I668" s="611" t="s">
        <v>540</v>
      </c>
      <c r="J668" s="612" t="s">
        <v>541</v>
      </c>
      <c r="K668" s="613" t="s">
        <v>537</v>
      </c>
      <c r="L668" s="930"/>
      <c r="M668">
        <f>+IFERROR(VLOOKUP(F667,[92]Presupuesto!B:G,4,FALSE),M667)</f>
        <v>0</v>
      </c>
      <c r="N668" s="572">
        <f t="shared" si="9"/>
        <v>0</v>
      </c>
    </row>
    <row r="669" spans="2:14" ht="16.5" thickTop="1" thickBot="1">
      <c r="F669" s="933" t="s">
        <v>555</v>
      </c>
      <c r="G669" s="934"/>
      <c r="H669" s="617" t="s">
        <v>366</v>
      </c>
      <c r="I669" s="597">
        <v>3888</v>
      </c>
      <c r="J669" s="672">
        <f>2*1.15</f>
        <v>2.2999999999999998</v>
      </c>
      <c r="K669" s="600">
        <f t="shared" ref="K669:K675" si="10">+ROUND(J669*I669,0)</f>
        <v>8942</v>
      </c>
      <c r="L669" s="930"/>
      <c r="M669">
        <f>+IFERROR(VLOOKUP(F668,[92]Presupuesto!B:G,4,FALSE),M668)</f>
        <v>0</v>
      </c>
      <c r="N669" s="572">
        <f t="shared" si="9"/>
        <v>0</v>
      </c>
    </row>
    <row r="670" spans="2:14" ht="16.5" thickTop="1" thickBot="1">
      <c r="F670" s="933" t="s">
        <v>556</v>
      </c>
      <c r="G670" s="934"/>
      <c r="H670" s="617" t="s">
        <v>557</v>
      </c>
      <c r="I670" s="597">
        <v>72500</v>
      </c>
      <c r="J670" s="672">
        <v>0.03</v>
      </c>
      <c r="K670" s="600">
        <f t="shared" si="10"/>
        <v>2175</v>
      </c>
      <c r="L670" s="930"/>
      <c r="N670" s="572"/>
    </row>
    <row r="671" spans="2:14" ht="16.5" thickTop="1" thickBot="1">
      <c r="F671" s="933" t="s">
        <v>558</v>
      </c>
      <c r="G671" s="934"/>
      <c r="H671" s="617" t="s">
        <v>559</v>
      </c>
      <c r="I671" s="597">
        <v>643</v>
      </c>
      <c r="J671" s="672">
        <v>0.03</v>
      </c>
      <c r="K671" s="600">
        <f t="shared" si="10"/>
        <v>19</v>
      </c>
      <c r="L671" s="930"/>
      <c r="M671">
        <f>+IFERROR(VLOOKUP(F669,[92]Presupuesto!B:G,4,FALSE),M669)</f>
        <v>0</v>
      </c>
      <c r="N671" s="572">
        <f t="shared" si="9"/>
        <v>0</v>
      </c>
    </row>
    <row r="672" spans="2:14" ht="16.5" thickTop="1" thickBot="1">
      <c r="F672" s="933" t="s">
        <v>560</v>
      </c>
      <c r="G672" s="934"/>
      <c r="H672" s="617" t="s">
        <v>53</v>
      </c>
      <c r="I672" s="597">
        <v>36000</v>
      </c>
      <c r="J672" s="672">
        <v>0.06</v>
      </c>
      <c r="K672" s="600">
        <f t="shared" si="10"/>
        <v>2160</v>
      </c>
      <c r="L672" s="930"/>
      <c r="N672" s="572"/>
    </row>
    <row r="673" spans="3:14" ht="16.5" thickTop="1" thickBot="1">
      <c r="F673" s="933" t="s">
        <v>561</v>
      </c>
      <c r="G673" s="934"/>
      <c r="H673" s="617" t="s">
        <v>100</v>
      </c>
      <c r="I673" s="597">
        <v>37600</v>
      </c>
      <c r="J673" s="672">
        <f>0.6*0.5</f>
        <v>0.3</v>
      </c>
      <c r="K673" s="600">
        <f t="shared" si="10"/>
        <v>11280</v>
      </c>
      <c r="L673" s="930"/>
      <c r="M673">
        <f>+IFERROR(VLOOKUP(F671,[92]Presupuesto!B:G,4,FALSE),M671)</f>
        <v>0</v>
      </c>
      <c r="N673" s="572">
        <f t="shared" si="9"/>
        <v>0</v>
      </c>
    </row>
    <row r="674" spans="3:14" ht="16.5" thickTop="1" thickBot="1">
      <c r="F674" s="933" t="s">
        <v>562</v>
      </c>
      <c r="G674" s="934"/>
      <c r="H674" s="617" t="s">
        <v>102</v>
      </c>
      <c r="I674" s="597">
        <v>120</v>
      </c>
      <c r="J674" s="672">
        <v>1</v>
      </c>
      <c r="K674" s="600">
        <f t="shared" si="10"/>
        <v>120</v>
      </c>
      <c r="L674" s="930"/>
      <c r="M674">
        <f>+IFERROR(VLOOKUP(F673,[92]Presupuesto!B:G,4,FALSE),M673)</f>
        <v>0</v>
      </c>
      <c r="N674" s="572">
        <f t="shared" si="9"/>
        <v>0</v>
      </c>
    </row>
    <row r="675" spans="3:14" ht="16.5" thickTop="1" thickBot="1">
      <c r="F675" s="933"/>
      <c r="G675" s="934"/>
      <c r="H675" s="617"/>
      <c r="I675" s="597"/>
      <c r="J675" s="672"/>
      <c r="K675" s="600">
        <f t="shared" si="10"/>
        <v>0</v>
      </c>
      <c r="L675" s="930"/>
      <c r="M675">
        <f>+IFERROR(VLOOKUP(F674,[92]Presupuesto!B:G,4,FALSE),M674)</f>
        <v>0</v>
      </c>
      <c r="N675" s="572">
        <f t="shared" si="9"/>
        <v>0</v>
      </c>
    </row>
    <row r="676" spans="3:14" ht="16.5" thickTop="1" thickBot="1">
      <c r="C676" s="572">
        <f>+B666</f>
        <v>4.01</v>
      </c>
      <c r="F676" s="606"/>
      <c r="G676" s="588"/>
      <c r="H676" s="588"/>
      <c r="I676" s="588"/>
      <c r="J676" s="607"/>
      <c r="K676" s="608" t="s">
        <v>539</v>
      </c>
      <c r="L676" s="609">
        <f>+SUM(K669:K675)</f>
        <v>24696</v>
      </c>
      <c r="M676">
        <f>+IFERROR(VLOOKUP(F675,[92]Presupuesto!B:G,4,FALSE),M675)</f>
        <v>0</v>
      </c>
      <c r="N676" s="572">
        <f t="shared" si="9"/>
        <v>0</v>
      </c>
    </row>
    <row r="677" spans="3:14" ht="16.5" thickTop="1" thickBot="1">
      <c r="F677" s="587" t="s">
        <v>47</v>
      </c>
      <c r="G677" s="588"/>
      <c r="H677" s="588"/>
      <c r="I677" s="588"/>
      <c r="J677" s="607"/>
      <c r="K677" s="607"/>
      <c r="L677" s="610"/>
      <c r="M677">
        <f>+IFERROR(VLOOKUP(F676,[92]Presupuesto!B:G,4,FALSE),M676)</f>
        <v>0</v>
      </c>
      <c r="N677" s="572">
        <f t="shared" si="9"/>
        <v>0</v>
      </c>
    </row>
    <row r="678" spans="3:14" ht="16.5" thickTop="1" thickBot="1">
      <c r="F678" s="935" t="s">
        <v>63</v>
      </c>
      <c r="G678" s="936"/>
      <c r="H678" s="591" t="s">
        <v>534</v>
      </c>
      <c r="I678" s="591" t="s">
        <v>563</v>
      </c>
      <c r="J678" s="612" t="s">
        <v>543</v>
      </c>
      <c r="K678" s="613" t="s">
        <v>537</v>
      </c>
      <c r="L678" s="930"/>
      <c r="M678">
        <f>+IFERROR(VLOOKUP(F677,[92]Presupuesto!B:G,4,FALSE),M677)</f>
        <v>0</v>
      </c>
      <c r="N678" s="572">
        <f t="shared" si="9"/>
        <v>0</v>
      </c>
    </row>
    <row r="679" spans="3:14" ht="16.5" thickTop="1" thickBot="1">
      <c r="F679" s="964"/>
      <c r="G679" s="934"/>
      <c r="H679" s="597"/>
      <c r="I679" s="623"/>
      <c r="J679" s="624"/>
      <c r="K679" s="600"/>
      <c r="L679" s="930"/>
      <c r="M679">
        <f>+IFERROR(VLOOKUP(F678,[92]Presupuesto!B:G,4,FALSE),M678)</f>
        <v>0</v>
      </c>
      <c r="N679" s="572">
        <f t="shared" si="9"/>
        <v>0</v>
      </c>
    </row>
    <row r="680" spans="3:14" ht="16.5" thickTop="1" thickBot="1">
      <c r="F680" s="937"/>
      <c r="G680" s="938"/>
      <c r="H680" s="625"/>
      <c r="I680" s="625"/>
      <c r="J680" s="625"/>
      <c r="K680" s="626">
        <f>+ROUND(J680*I680,0)</f>
        <v>0</v>
      </c>
      <c r="L680" s="930"/>
      <c r="M680">
        <f>+IFERROR(VLOOKUP(F679,[92]Presupuesto!B:G,4,FALSE),M679)</f>
        <v>0</v>
      </c>
      <c r="N680" s="572">
        <f t="shared" si="9"/>
        <v>0</v>
      </c>
    </row>
    <row r="681" spans="3:14" ht="16.5" thickTop="1" thickBot="1">
      <c r="F681" s="937"/>
      <c r="G681" s="938"/>
      <c r="H681" s="625"/>
      <c r="I681" s="625"/>
      <c r="J681" s="625"/>
      <c r="K681" s="626">
        <f>+ROUND(J681*I681,0)</f>
        <v>0</v>
      </c>
      <c r="L681" s="930"/>
      <c r="M681">
        <f>+IFERROR(VLOOKUP(F680,[92]Presupuesto!B:G,4,FALSE),M680)</f>
        <v>0</v>
      </c>
      <c r="N681" s="572">
        <f t="shared" si="9"/>
        <v>0</v>
      </c>
    </row>
    <row r="682" spans="3:14" ht="16.5" thickTop="1" thickBot="1">
      <c r="F682" s="939"/>
      <c r="G682" s="940"/>
      <c r="H682" s="627"/>
      <c r="I682" s="627"/>
      <c r="J682" s="627"/>
      <c r="K682" s="605">
        <f>+ROUND(J682*I682,0)</f>
        <v>0</v>
      </c>
      <c r="L682" s="930"/>
      <c r="M682">
        <f>+IFERROR(VLOOKUP(F681,[92]Presupuesto!B:G,4,FALSE),M681)</f>
        <v>0</v>
      </c>
      <c r="N682" s="572">
        <f t="shared" si="9"/>
        <v>0</v>
      </c>
    </row>
    <row r="683" spans="3:14" ht="16.5" thickTop="1" thickBot="1">
      <c r="D683" s="572">
        <f>+C676</f>
        <v>4.01</v>
      </c>
      <c r="F683" s="606"/>
      <c r="G683" s="588"/>
      <c r="H683" s="588"/>
      <c r="I683" s="588"/>
      <c r="J683" s="607"/>
      <c r="K683" s="608" t="s">
        <v>539</v>
      </c>
      <c r="L683" s="628">
        <f>+SUM(K679:K682)</f>
        <v>0</v>
      </c>
      <c r="M683">
        <f>+IFERROR(VLOOKUP(F682,[92]Presupuesto!B:G,4,FALSE),M682)</f>
        <v>0</v>
      </c>
      <c r="N683" s="572">
        <f t="shared" si="9"/>
        <v>0</v>
      </c>
    </row>
    <row r="684" spans="3:14" ht="16.5" thickTop="1" thickBot="1">
      <c r="F684" s="587" t="s">
        <v>54</v>
      </c>
      <c r="G684" s="588"/>
      <c r="H684" s="588"/>
      <c r="I684" s="588"/>
      <c r="J684" s="607"/>
      <c r="K684" s="607"/>
      <c r="L684" s="610"/>
      <c r="M684">
        <f>+IFERROR(VLOOKUP(F683,[92]Presupuesto!B:G,4,FALSE),M683)</f>
        <v>0</v>
      </c>
      <c r="N684" s="572">
        <f t="shared" si="9"/>
        <v>0</v>
      </c>
    </row>
    <row r="685" spans="3:14" ht="16.5" thickTop="1" thickBot="1">
      <c r="F685" s="629" t="s">
        <v>544</v>
      </c>
      <c r="G685" s="591" t="s">
        <v>541</v>
      </c>
      <c r="H685" s="591" t="s">
        <v>545</v>
      </c>
      <c r="I685" s="591" t="s">
        <v>546</v>
      </c>
      <c r="J685" s="630" t="s">
        <v>547</v>
      </c>
      <c r="K685" s="612" t="s">
        <v>536</v>
      </c>
      <c r="L685" s="631" t="s">
        <v>537</v>
      </c>
      <c r="M685">
        <f>+IFERROR(VLOOKUP(F684,[92]Presupuesto!B:G,4,FALSE),M684)</f>
        <v>0</v>
      </c>
      <c r="N685" s="572">
        <f t="shared" si="9"/>
        <v>0</v>
      </c>
    </row>
    <row r="686" spans="3:14" ht="15.75" thickTop="1">
      <c r="F686" s="639" t="s">
        <v>564</v>
      </c>
      <c r="G686" s="633">
        <v>1</v>
      </c>
      <c r="H686" s="644">
        <f>+VLOOKUP(F686,[92]MO!A:D,2,FALSE)</f>
        <v>138246.57534246575</v>
      </c>
      <c r="I686" s="645">
        <f>+VLOOKUP(F686,[92]MO!A:D,3,FALSE)</f>
        <v>0.6</v>
      </c>
      <c r="J686" s="625">
        <f>+ROUND(H686*(1+I686),2)</f>
        <v>221194.52</v>
      </c>
      <c r="K686" s="675">
        <v>6.6666666666666666E-2</v>
      </c>
      <c r="L686" s="638">
        <f>+ROUND(G686*K686*J686,0)</f>
        <v>14746</v>
      </c>
      <c r="M686">
        <f>+IFERROR(VLOOKUP(F685,[92]Presupuesto!B:G,4,FALSE),M685)</f>
        <v>0</v>
      </c>
      <c r="N686" s="572">
        <f t="shared" si="9"/>
        <v>0</v>
      </c>
    </row>
    <row r="687" spans="3:14">
      <c r="F687" s="639" t="str">
        <f>+[92]MO!A17</f>
        <v>Oficial O Electrica</v>
      </c>
      <c r="G687" s="625">
        <v>1</v>
      </c>
      <c r="H687" s="644">
        <f>+VLOOKUP(F687,[92]MO!A:D,2,FALSE)</f>
        <v>128712.32876712328</v>
      </c>
      <c r="I687" s="645">
        <f>+VLOOKUP(F687,[92]MO!A:D,3,FALSE)</f>
        <v>0.6</v>
      </c>
      <c r="J687" s="625">
        <f>+ROUND(H687*(1+I687),2)</f>
        <v>205939.73</v>
      </c>
      <c r="K687" s="675">
        <f>+K686</f>
        <v>6.6666666666666666E-2</v>
      </c>
      <c r="L687" s="643">
        <f>+ROUND(G687*K687*J687,0)</f>
        <v>13729</v>
      </c>
      <c r="M687">
        <f>+IFERROR(VLOOKUP(F686,[92]Presupuesto!B:G,4,FALSE),M686)</f>
        <v>0</v>
      </c>
      <c r="N687" s="572">
        <f t="shared" si="9"/>
        <v>0</v>
      </c>
    </row>
    <row r="688" spans="3:14">
      <c r="F688" s="639" t="str">
        <f>+[92]MO!A16</f>
        <v>Ayudante O Electrica</v>
      </c>
      <c r="G688" s="625">
        <v>2</v>
      </c>
      <c r="H688" s="644">
        <f>+VLOOKUP(F688,[92]MO!A:D,2,FALSE)</f>
        <v>66739.726027397264</v>
      </c>
      <c r="I688" s="645">
        <f>+VLOOKUP(F688,[92]MO!A:D,3,FALSE)</f>
        <v>0.75</v>
      </c>
      <c r="J688" s="625">
        <f>+ROUND(H688*(1+I688),2)</f>
        <v>116794.52</v>
      </c>
      <c r="K688" s="675">
        <f>+K687</f>
        <v>6.6666666666666666E-2</v>
      </c>
      <c r="L688" s="643">
        <f>+ROUND(G688*K688*J688,0)</f>
        <v>15573</v>
      </c>
      <c r="M688">
        <f>+IFERROR(VLOOKUP(F687,[92]Presupuesto!B:G,4,FALSE),M687)</f>
        <v>0</v>
      </c>
      <c r="N688" s="572">
        <f t="shared" si="9"/>
        <v>0</v>
      </c>
    </row>
    <row r="689" spans="1:14">
      <c r="F689" s="639" t="str">
        <f>+[92]MO!$A$7</f>
        <v>Oficial O Civil</v>
      </c>
      <c r="G689" s="625">
        <v>1</v>
      </c>
      <c r="H689" s="644">
        <f>+VLOOKUP(F689,[92]MO!A:D,2,FALSE)</f>
        <v>95342.465753424651</v>
      </c>
      <c r="I689" s="645">
        <f>+VLOOKUP(F689,[92]MO!A:D,3,FALSE)</f>
        <v>0.7</v>
      </c>
      <c r="J689" s="625">
        <f>+ROUND(H689*(1+I689),2)</f>
        <v>162082.19</v>
      </c>
      <c r="K689" s="675">
        <f>+K688</f>
        <v>6.6666666666666666E-2</v>
      </c>
      <c r="L689" s="643">
        <f>+ROUND(G689*K689*J689,0)</f>
        <v>10805</v>
      </c>
      <c r="M689">
        <f>+IFERROR(VLOOKUP(F688,[92]Presupuesto!B:G,4,FALSE),M688)</f>
        <v>0</v>
      </c>
      <c r="N689" s="572">
        <f t="shared" ref="N689:N754" si="11">+IFERROR(M689*J689,0)</f>
        <v>0</v>
      </c>
    </row>
    <row r="690" spans="1:14" ht="15.75" thickBot="1">
      <c r="F690" s="639" t="str">
        <f>+[92]MO!$A$8</f>
        <v>Ayudante O Civil</v>
      </c>
      <c r="G690" s="625">
        <v>2</v>
      </c>
      <c r="H690" s="644">
        <f>+VLOOKUP(F690,[92]MO!A:D,2,FALSE)</f>
        <v>47671.232876712325</v>
      </c>
      <c r="I690" s="645">
        <f>+VLOOKUP(F690,[92]MO!A:D,3,FALSE)</f>
        <v>0.82000000000000006</v>
      </c>
      <c r="J690" s="625">
        <f>+ROUND(H690*(1+I690),2)</f>
        <v>86761.64</v>
      </c>
      <c r="K690" s="675">
        <f>+K689</f>
        <v>6.6666666666666666E-2</v>
      </c>
      <c r="L690" s="643">
        <f>+ROUND(G690*K690*J690,0)</f>
        <v>11568</v>
      </c>
      <c r="M690">
        <f>+IFERROR(VLOOKUP(F689,[92]Presupuesto!B:G,4,FALSE),M689)</f>
        <v>0</v>
      </c>
      <c r="N690" s="572">
        <f t="shared" si="11"/>
        <v>0</v>
      </c>
    </row>
    <row r="691" spans="1:14" ht="16.5" thickTop="1" thickBot="1">
      <c r="E691" s="572">
        <f>+D683</f>
        <v>4.01</v>
      </c>
      <c r="F691" s="606"/>
      <c r="G691" s="588"/>
      <c r="H691" s="588"/>
      <c r="I691" s="588"/>
      <c r="J691" s="588"/>
      <c r="K691" s="608" t="s">
        <v>539</v>
      </c>
      <c r="L691" s="628">
        <f>+SUM(L686:L690)</f>
        <v>66421</v>
      </c>
      <c r="M691">
        <f>+IFERROR(VLOOKUP(F690,[92]Presupuesto!B:G,4,FALSE),M690)</f>
        <v>0</v>
      </c>
      <c r="N691" s="572">
        <f t="shared" si="11"/>
        <v>0</v>
      </c>
    </row>
    <row r="692" spans="1:14" ht="16.5" thickTop="1" thickBot="1">
      <c r="F692" s="606" t="s">
        <v>551</v>
      </c>
      <c r="G692" s="588"/>
      <c r="H692" s="588"/>
      <c r="I692" s="588"/>
      <c r="J692" s="588"/>
      <c r="K692" s="652"/>
      <c r="L692" s="610"/>
      <c r="M692">
        <f>+IFERROR(VLOOKUP(F691,[92]Presupuesto!B:G,4,FALSE),M691)</f>
        <v>0</v>
      </c>
      <c r="N692" s="572">
        <f t="shared" si="11"/>
        <v>0</v>
      </c>
    </row>
    <row r="693" spans="1:14" ht="16.5" thickTop="1" thickBot="1">
      <c r="A693" s="653">
        <f>+F658</f>
        <v>4.01</v>
      </c>
      <c r="F693" s="655" t="str">
        <f>+[92]Presupuesto!$B$69</f>
        <v>STEFANY BOHORQUEZ PEREZ</v>
      </c>
      <c r="G693" s="588"/>
      <c r="H693" s="944" t="s">
        <v>552</v>
      </c>
      <c r="I693" s="944"/>
      <c r="J693" s="944"/>
      <c r="K693" s="944"/>
      <c r="L693" s="654">
        <f>+L666+L676+L683+L691</f>
        <v>94438</v>
      </c>
      <c r="M693">
        <f>+IFERROR(VLOOKUP(F692,[92]Presupuesto!B:G,4,FALSE),M692)</f>
        <v>0</v>
      </c>
      <c r="N693" s="572">
        <f t="shared" si="11"/>
        <v>0</v>
      </c>
    </row>
    <row r="694" spans="1:14" ht="15.75" thickTop="1">
      <c r="F694" s="655" t="str">
        <f>+[92]Presupuesto!$B$70</f>
        <v>SECRETARIA DE PLANEACION MUNICIPAL</v>
      </c>
      <c r="G694" s="656"/>
      <c r="I694" s="588"/>
      <c r="J694" s="588"/>
      <c r="K694" s="588"/>
      <c r="L694" s="610"/>
      <c r="M694">
        <f>+IFERROR(VLOOKUP(F693,[92]Presupuesto!B:G,4,FALSE),M693)</f>
        <v>0</v>
      </c>
      <c r="N694" s="572">
        <f t="shared" si="11"/>
        <v>0</v>
      </c>
    </row>
    <row r="695" spans="1:14" ht="15.75" thickBot="1">
      <c r="F695" s="655" t="str">
        <f>+[92]Presupuesto!$B$71</f>
        <v>MUNICIPIO DE CAUCASIA</v>
      </c>
      <c r="G695" s="657"/>
      <c r="H695" s="658"/>
      <c r="I695" s="657"/>
      <c r="J695" s="657"/>
      <c r="K695" s="657"/>
      <c r="L695" s="659"/>
      <c r="M695">
        <f>+IFERROR(VLOOKUP(F694,[92]Presupuesto!B:G,4,FALSE),M694)</f>
        <v>0</v>
      </c>
      <c r="N695" s="572">
        <f t="shared" si="11"/>
        <v>0</v>
      </c>
    </row>
    <row r="696" spans="1:14" ht="15.75" thickBot="1">
      <c r="F696" s="923" t="s">
        <v>528</v>
      </c>
      <c r="G696" s="956" t="str">
        <f>+VLOOKUP(F698,[92]Presupuesto!B:G,2,FALSE)</f>
        <v>Suministro e instalacion de Acometida 3x#8 cobre THHN fase, neutro y tierra</v>
      </c>
      <c r="H696" s="956"/>
      <c r="I696" s="956"/>
      <c r="J696" s="956"/>
      <c r="K696" s="580" t="s">
        <v>529</v>
      </c>
      <c r="L696" s="581" t="s">
        <v>530</v>
      </c>
      <c r="M696">
        <f>+IFERROR(VLOOKUP(F695,[92]Presupuesto!B:G,4,FALSE),M695)</f>
        <v>0</v>
      </c>
      <c r="N696" s="572">
        <f t="shared" si="11"/>
        <v>0</v>
      </c>
    </row>
    <row r="697" spans="1:14" ht="16.5" thickTop="1" thickBot="1">
      <c r="F697" s="924"/>
      <c r="G697" s="957"/>
      <c r="H697" s="957"/>
      <c r="I697" s="957"/>
      <c r="J697" s="957"/>
      <c r="K697" s="582" t="s">
        <v>531</v>
      </c>
      <c r="L697" s="583" t="s">
        <v>532</v>
      </c>
      <c r="M697">
        <f>+IFERROR(VLOOKUP(F696,[92]Presupuesto!B:G,4,FALSE),M696)</f>
        <v>0</v>
      </c>
      <c r="N697" s="572">
        <f t="shared" si="11"/>
        <v>0</v>
      </c>
    </row>
    <row r="698" spans="1:14" ht="16.5" thickTop="1" thickBot="1">
      <c r="F698" s="927">
        <f>+[92]Presupuesto!B30</f>
        <v>4.0199999999999996</v>
      </c>
      <c r="G698" s="957"/>
      <c r="H698" s="957"/>
      <c r="I698" s="957"/>
      <c r="J698" s="957"/>
      <c r="K698" s="582" t="s">
        <v>533</v>
      </c>
      <c r="L698" s="584">
        <f>+L658</f>
        <v>44987</v>
      </c>
      <c r="M698">
        <f>+IFERROR(VLOOKUP(F697,[92]Presupuesto!B:G,4,FALSE),M697)</f>
        <v>0</v>
      </c>
      <c r="N698" s="572">
        <f t="shared" si="11"/>
        <v>0</v>
      </c>
    </row>
    <row r="699" spans="1:14" ht="16.5" thickTop="1" thickBot="1">
      <c r="F699" s="924"/>
      <c r="G699" s="957"/>
      <c r="H699" s="957"/>
      <c r="I699" s="957"/>
      <c r="J699" s="957"/>
      <c r="K699" s="582" t="s">
        <v>217</v>
      </c>
      <c r="L699" s="586" t="str">
        <f>+VLOOKUP(F698,[92]Presupuesto!B:G,3,FALSE)</f>
        <v>Ml</v>
      </c>
      <c r="M699">
        <f>+IFERROR(VLOOKUP(F698,[92]Presupuesto!B:G,4,FALSE),M698)</f>
        <v>160</v>
      </c>
      <c r="N699" s="572">
        <f t="shared" si="11"/>
        <v>0</v>
      </c>
    </row>
    <row r="700" spans="1:14" ht="16.5" thickTop="1" thickBot="1">
      <c r="F700" s="587" t="s">
        <v>37</v>
      </c>
      <c r="G700" s="588"/>
      <c r="H700" s="588"/>
      <c r="I700" s="588"/>
      <c r="J700" s="588"/>
      <c r="K700" s="589"/>
      <c r="L700" s="590"/>
      <c r="M700">
        <f>+IFERROR(VLOOKUP(F699,[92]Presupuesto!B:G,4,FALSE),M699)</f>
        <v>0</v>
      </c>
      <c r="N700" s="572">
        <f t="shared" si="11"/>
        <v>0</v>
      </c>
    </row>
    <row r="701" spans="1:14" ht="16.5" thickTop="1" thickBot="1">
      <c r="F701" s="928" t="s">
        <v>63</v>
      </c>
      <c r="G701" s="929"/>
      <c r="H701" s="591" t="s">
        <v>534</v>
      </c>
      <c r="I701" s="591" t="s">
        <v>535</v>
      </c>
      <c r="J701" s="591" t="s">
        <v>536</v>
      </c>
      <c r="K701" s="592" t="s">
        <v>537</v>
      </c>
      <c r="L701" s="930"/>
      <c r="M701">
        <f>+IFERROR(VLOOKUP(F700,[92]Presupuesto!B:G,4,FALSE),M700)</f>
        <v>0</v>
      </c>
      <c r="N701" s="572">
        <f t="shared" si="11"/>
        <v>0</v>
      </c>
    </row>
    <row r="702" spans="1:14" ht="16.5" thickTop="1" thickBot="1">
      <c r="F702" s="931" t="s">
        <v>222</v>
      </c>
      <c r="G702" s="932"/>
      <c r="H702" s="593" t="s">
        <v>538</v>
      </c>
      <c r="I702" s="594">
        <f>L729</f>
        <v>21515</v>
      </c>
      <c r="J702" s="595">
        <v>0.05</v>
      </c>
      <c r="K702" s="596">
        <f>+ROUND(J702*I702,0)</f>
        <v>1076</v>
      </c>
      <c r="L702" s="930"/>
      <c r="M702">
        <f>+IFERROR(VLOOKUP(F701,[92]Presupuesto!B:G,4,FALSE),M701)</f>
        <v>0</v>
      </c>
      <c r="N702" s="572">
        <f t="shared" si="11"/>
        <v>0</v>
      </c>
    </row>
    <row r="703" spans="1:14" ht="16.5" thickTop="1" thickBot="1">
      <c r="F703" s="963"/>
      <c r="G703" s="934"/>
      <c r="H703" s="597"/>
      <c r="I703" s="598"/>
      <c r="J703" s="624"/>
      <c r="K703" s="600"/>
      <c r="L703" s="930"/>
      <c r="M703">
        <f>+IFERROR(VLOOKUP(F702,[92]Presupuesto!B:G,4,FALSE),M702)</f>
        <v>0</v>
      </c>
      <c r="N703" s="572">
        <f t="shared" si="11"/>
        <v>0</v>
      </c>
    </row>
    <row r="704" spans="1:14" ht="16.5" thickTop="1" thickBot="1">
      <c r="F704" s="933"/>
      <c r="G704" s="934"/>
      <c r="H704" s="597"/>
      <c r="I704" s="601"/>
      <c r="J704" s="599"/>
      <c r="K704" s="600">
        <f>+ROUND(J704*I704,0)</f>
        <v>0</v>
      </c>
      <c r="L704" s="930"/>
      <c r="M704">
        <f>+IFERROR(VLOOKUP(F703,[92]Presupuesto!B:G,4,FALSE),M703)</f>
        <v>0</v>
      </c>
      <c r="N704" s="572">
        <f t="shared" si="11"/>
        <v>0</v>
      </c>
    </row>
    <row r="705" spans="2:14" ht="16.5" thickTop="1" thickBot="1">
      <c r="F705" s="941"/>
      <c r="G705" s="942"/>
      <c r="H705" s="602"/>
      <c r="I705" s="603"/>
      <c r="J705" s="604"/>
      <c r="K705" s="605">
        <f>+ROUND(J705*I705,0)</f>
        <v>0</v>
      </c>
      <c r="L705" s="930"/>
      <c r="M705">
        <f>+IFERROR(VLOOKUP(F704,[92]Presupuesto!B:G,4,FALSE),M704)</f>
        <v>0</v>
      </c>
      <c r="N705" s="572">
        <f t="shared" si="11"/>
        <v>0</v>
      </c>
    </row>
    <row r="706" spans="2:14" ht="16.5" thickTop="1" thickBot="1">
      <c r="B706" s="572">
        <f>+F698</f>
        <v>4.0199999999999996</v>
      </c>
      <c r="F706" s="606"/>
      <c r="G706" s="588"/>
      <c r="H706" s="588"/>
      <c r="I706" s="588"/>
      <c r="J706" s="607"/>
      <c r="K706" s="608" t="s">
        <v>539</v>
      </c>
      <c r="L706" s="609">
        <f>+SUM(K702:K705)</f>
        <v>1076</v>
      </c>
      <c r="M706">
        <f>+IFERROR(VLOOKUP(F705,[92]Presupuesto!B:G,4,FALSE),M705)</f>
        <v>0</v>
      </c>
      <c r="N706" s="572">
        <f t="shared" si="11"/>
        <v>0</v>
      </c>
    </row>
    <row r="707" spans="2:14" ht="16.5" thickTop="1" thickBot="1">
      <c r="F707" s="587" t="s">
        <v>224</v>
      </c>
      <c r="G707" s="588"/>
      <c r="H707" s="588"/>
      <c r="I707" s="588"/>
      <c r="J707" s="607"/>
      <c r="K707" s="607"/>
      <c r="L707" s="610"/>
      <c r="M707">
        <f>+IFERROR(VLOOKUP(F706,[92]Presupuesto!B:G,4,FALSE),M706)</f>
        <v>0</v>
      </c>
      <c r="N707" s="572">
        <f t="shared" si="11"/>
        <v>0</v>
      </c>
    </row>
    <row r="708" spans="2:14" ht="16.5" thickTop="1" thickBot="1">
      <c r="F708" s="928" t="s">
        <v>63</v>
      </c>
      <c r="G708" s="929"/>
      <c r="H708" s="591" t="s">
        <v>93</v>
      </c>
      <c r="I708" s="611" t="s">
        <v>540</v>
      </c>
      <c r="J708" s="612" t="s">
        <v>541</v>
      </c>
      <c r="K708" s="613" t="s">
        <v>537</v>
      </c>
      <c r="L708" s="930"/>
      <c r="M708">
        <f>+IFERROR(VLOOKUP(F707,[92]Presupuesto!B:G,4,FALSE),M707)</f>
        <v>0</v>
      </c>
      <c r="N708" s="572">
        <f t="shared" si="11"/>
        <v>0</v>
      </c>
    </row>
    <row r="709" spans="2:14" ht="16.5" thickTop="1" thickBot="1">
      <c r="F709" s="933" t="s">
        <v>525</v>
      </c>
      <c r="G709" s="934"/>
      <c r="H709" s="617" t="str">
        <f>+VLOOKUP(F709,[92]INSUMOS!A:E,2,FALSE)</f>
        <v>Ml</v>
      </c>
      <c r="I709" s="597">
        <f>+VLOOKUP(F709,[92]INSUMOS!A:E,3,FALSE)</f>
        <v>4960</v>
      </c>
      <c r="J709" s="672">
        <f>3*1.1</f>
        <v>3.3000000000000003</v>
      </c>
      <c r="K709" s="600">
        <f>+ROUND(J709*I709,0)</f>
        <v>16368</v>
      </c>
      <c r="L709" s="930"/>
      <c r="M709">
        <f>+IFERROR(VLOOKUP(F708,[92]Presupuesto!B:G,4,FALSE),M708)</f>
        <v>0</v>
      </c>
      <c r="N709" s="572">
        <f t="shared" si="11"/>
        <v>0</v>
      </c>
    </row>
    <row r="710" spans="2:14" ht="16.5" thickTop="1" thickBot="1">
      <c r="F710" s="933" t="s">
        <v>526</v>
      </c>
      <c r="G710" s="934"/>
      <c r="H710" s="617" t="str">
        <f>+VLOOKUP(F710,[92]INSUMOS!A:E,2,FALSE)</f>
        <v>Un</v>
      </c>
      <c r="I710" s="597">
        <f>+VLOOKUP(F710,[92]INSUMOS!A:E,3,FALSE)</f>
        <v>2027.78</v>
      </c>
      <c r="J710" s="672">
        <v>0.03</v>
      </c>
      <c r="K710" s="600">
        <f>+ROUND(J710*I710,0)</f>
        <v>61</v>
      </c>
      <c r="L710" s="930"/>
      <c r="M710">
        <f>+IFERROR(VLOOKUP(F709,[92]Presupuesto!B:G,4,FALSE),M709)</f>
        <v>0</v>
      </c>
      <c r="N710" s="572">
        <f t="shared" si="11"/>
        <v>0</v>
      </c>
    </row>
    <row r="711" spans="2:14" ht="16.5" thickTop="1" thickBot="1">
      <c r="F711" s="933"/>
      <c r="G711" s="934"/>
      <c r="H711" s="617"/>
      <c r="I711" s="597"/>
      <c r="J711" s="672"/>
      <c r="K711" s="600"/>
      <c r="L711" s="930"/>
      <c r="M711">
        <f>+IFERROR(VLOOKUP(F710,[92]Presupuesto!B:G,4,FALSE),M710)</f>
        <v>0</v>
      </c>
      <c r="N711" s="572">
        <f t="shared" si="11"/>
        <v>0</v>
      </c>
    </row>
    <row r="712" spans="2:14" ht="16.5" thickTop="1" thickBot="1">
      <c r="F712" s="933"/>
      <c r="G712" s="934"/>
      <c r="H712" s="617"/>
      <c r="I712" s="597"/>
      <c r="J712" s="672"/>
      <c r="K712" s="600">
        <f>+ROUND(J712*I712,0)</f>
        <v>0</v>
      </c>
      <c r="L712" s="930"/>
      <c r="M712">
        <f>+IFERROR(VLOOKUP(F711,[92]Presupuesto!B:G,4,FALSE),M711)</f>
        <v>0</v>
      </c>
      <c r="N712" s="572">
        <f t="shared" si="11"/>
        <v>0</v>
      </c>
    </row>
    <row r="713" spans="2:14" ht="16.5" thickTop="1" thickBot="1">
      <c r="F713" s="933"/>
      <c r="G713" s="934"/>
      <c r="H713" s="617"/>
      <c r="I713" s="597"/>
      <c r="J713" s="672"/>
      <c r="K713" s="600">
        <f>+ROUND(J713*I713,0)</f>
        <v>0</v>
      </c>
      <c r="L713" s="930"/>
      <c r="M713">
        <f>+IFERROR(VLOOKUP(F712,[92]Presupuesto!B:G,4,FALSE),M712)</f>
        <v>0</v>
      </c>
      <c r="N713" s="572">
        <f t="shared" si="11"/>
        <v>0</v>
      </c>
    </row>
    <row r="714" spans="2:14" ht="16.5" thickTop="1" thickBot="1">
      <c r="C714" s="572">
        <f>+B706</f>
        <v>4.0199999999999996</v>
      </c>
      <c r="F714" s="606"/>
      <c r="G714" s="588"/>
      <c r="H714" s="588"/>
      <c r="I714" s="588"/>
      <c r="J714" s="607"/>
      <c r="K714" s="608" t="s">
        <v>539</v>
      </c>
      <c r="L714" s="609">
        <f>+SUM(K709:K713)</f>
        <v>16429</v>
      </c>
      <c r="M714">
        <f>+IFERROR(VLOOKUP(F713,[92]Presupuesto!B:G,4,FALSE),M713)</f>
        <v>0</v>
      </c>
      <c r="N714" s="572">
        <f t="shared" si="11"/>
        <v>0</v>
      </c>
    </row>
    <row r="715" spans="2:14" ht="16.5" thickTop="1" thickBot="1">
      <c r="F715" s="587" t="s">
        <v>47</v>
      </c>
      <c r="G715" s="588"/>
      <c r="H715" s="588"/>
      <c r="I715" s="588"/>
      <c r="J715" s="607"/>
      <c r="K715" s="607"/>
      <c r="L715" s="610"/>
      <c r="M715">
        <f>+IFERROR(VLOOKUP(F714,[92]Presupuesto!B:G,4,FALSE),M714)</f>
        <v>0</v>
      </c>
      <c r="N715" s="572">
        <f t="shared" si="11"/>
        <v>0</v>
      </c>
    </row>
    <row r="716" spans="2:14" ht="16.5" thickTop="1" thickBot="1">
      <c r="F716" s="935" t="s">
        <v>63</v>
      </c>
      <c r="G716" s="936"/>
      <c r="H716" s="591" t="s">
        <v>534</v>
      </c>
      <c r="I716" s="591" t="s">
        <v>563</v>
      </c>
      <c r="J716" s="612" t="s">
        <v>543</v>
      </c>
      <c r="K716" s="613" t="s">
        <v>537</v>
      </c>
      <c r="L716" s="930"/>
      <c r="M716">
        <f>+IFERROR(VLOOKUP(F715,[92]Presupuesto!B:G,4,FALSE),M715)</f>
        <v>0</v>
      </c>
      <c r="N716" s="572">
        <f t="shared" si="11"/>
        <v>0</v>
      </c>
    </row>
    <row r="717" spans="2:14" ht="16.5" thickTop="1" thickBot="1">
      <c r="F717" s="964"/>
      <c r="G717" s="934"/>
      <c r="H717" s="597"/>
      <c r="I717" s="623"/>
      <c r="J717" s="624"/>
      <c r="K717" s="600"/>
      <c r="L717" s="930"/>
      <c r="M717">
        <f>+IFERROR(VLOOKUP(F716,[92]Presupuesto!B:G,4,FALSE),M716)</f>
        <v>0</v>
      </c>
      <c r="N717" s="572">
        <f t="shared" si="11"/>
        <v>0</v>
      </c>
    </row>
    <row r="718" spans="2:14" ht="16.5" thickTop="1" thickBot="1">
      <c r="F718" s="937"/>
      <c r="G718" s="938"/>
      <c r="H718" s="625"/>
      <c r="I718" s="625"/>
      <c r="J718" s="625"/>
      <c r="K718" s="626">
        <f>+ROUND(J718*I718,0)</f>
        <v>0</v>
      </c>
      <c r="L718" s="930"/>
      <c r="M718">
        <f>+IFERROR(VLOOKUP(F717,[92]Presupuesto!B:G,4,FALSE),M717)</f>
        <v>0</v>
      </c>
      <c r="N718" s="572">
        <f t="shared" si="11"/>
        <v>0</v>
      </c>
    </row>
    <row r="719" spans="2:14" ht="16.5" thickTop="1" thickBot="1">
      <c r="F719" s="937"/>
      <c r="G719" s="938"/>
      <c r="H719" s="625"/>
      <c r="I719" s="625"/>
      <c r="J719" s="625"/>
      <c r="K719" s="626">
        <f>+ROUND(J719*I719,0)</f>
        <v>0</v>
      </c>
      <c r="L719" s="930"/>
      <c r="M719">
        <f>+IFERROR(VLOOKUP(F718,[92]Presupuesto!B:G,4,FALSE),M718)</f>
        <v>0</v>
      </c>
      <c r="N719" s="572">
        <f t="shared" si="11"/>
        <v>0</v>
      </c>
    </row>
    <row r="720" spans="2:14" ht="16.5" thickTop="1" thickBot="1">
      <c r="F720" s="939"/>
      <c r="G720" s="940"/>
      <c r="H720" s="627"/>
      <c r="I720" s="627"/>
      <c r="J720" s="627"/>
      <c r="K720" s="605">
        <f>+ROUND(J720*I720,0)</f>
        <v>0</v>
      </c>
      <c r="L720" s="930"/>
      <c r="M720">
        <f>+IFERROR(VLOOKUP(F719,[92]Presupuesto!B:G,4,FALSE),M719)</f>
        <v>0</v>
      </c>
      <c r="N720" s="572">
        <f t="shared" si="11"/>
        <v>0</v>
      </c>
    </row>
    <row r="721" spans="1:14" ht="16.5" thickTop="1" thickBot="1">
      <c r="D721" s="572">
        <f>+C714</f>
        <v>4.0199999999999996</v>
      </c>
      <c r="F721" s="606"/>
      <c r="G721" s="588"/>
      <c r="H721" s="588"/>
      <c r="I721" s="588"/>
      <c r="J721" s="607"/>
      <c r="K721" s="608" t="s">
        <v>539</v>
      </c>
      <c r="L721" s="628">
        <f>+SUM(K717:K720)</f>
        <v>0</v>
      </c>
      <c r="M721">
        <f>+IFERROR(VLOOKUP(F720,[92]Presupuesto!B:G,4,FALSE),M720)</f>
        <v>0</v>
      </c>
      <c r="N721" s="572">
        <f t="shared" si="11"/>
        <v>0</v>
      </c>
    </row>
    <row r="722" spans="1:14" ht="16.5" thickTop="1" thickBot="1">
      <c r="F722" s="587" t="s">
        <v>54</v>
      </c>
      <c r="G722" s="588"/>
      <c r="H722" s="588"/>
      <c r="I722" s="588"/>
      <c r="J722" s="607"/>
      <c r="K722" s="607"/>
      <c r="L722" s="610"/>
      <c r="M722">
        <f>+IFERROR(VLOOKUP(F721,[92]Presupuesto!B:G,4,FALSE),M721)</f>
        <v>0</v>
      </c>
      <c r="N722" s="572">
        <f t="shared" si="11"/>
        <v>0</v>
      </c>
    </row>
    <row r="723" spans="1:14" ht="16.5" thickTop="1" thickBot="1">
      <c r="F723" s="629" t="s">
        <v>544</v>
      </c>
      <c r="G723" s="591" t="s">
        <v>541</v>
      </c>
      <c r="H723" s="591" t="s">
        <v>545</v>
      </c>
      <c r="I723" s="591" t="s">
        <v>546</v>
      </c>
      <c r="J723" s="630" t="s">
        <v>547</v>
      </c>
      <c r="K723" s="612" t="s">
        <v>536</v>
      </c>
      <c r="L723" s="631" t="s">
        <v>537</v>
      </c>
      <c r="M723">
        <f>+IFERROR(VLOOKUP(F722,[92]Presupuesto!B:G,4,FALSE),M722)</f>
        <v>0</v>
      </c>
      <c r="N723" s="572">
        <f t="shared" si="11"/>
        <v>0</v>
      </c>
    </row>
    <row r="724" spans="1:14" ht="15.75" thickTop="1">
      <c r="F724" s="639" t="str">
        <f>+[92]MO!A16</f>
        <v>Ayudante O Electrica</v>
      </c>
      <c r="G724" s="633">
        <v>2</v>
      </c>
      <c r="H724" s="644">
        <f>+VLOOKUP(F724,[92]MO!A:D,2,FALSE)</f>
        <v>66739.726027397264</v>
      </c>
      <c r="I724" s="645">
        <f>+VLOOKUP(F724,[92]MO!A:D,3,FALSE)</f>
        <v>0.75</v>
      </c>
      <c r="J724" s="625">
        <f>+ROUND(H724*(1+I724),2)</f>
        <v>116794.52</v>
      </c>
      <c r="K724" s="675">
        <v>3.3333333333333333E-2</v>
      </c>
      <c r="L724" s="638">
        <f>+ROUND(G724*K724*J724,0)</f>
        <v>7786</v>
      </c>
      <c r="M724">
        <f>+IFERROR(VLOOKUP(F723,[92]Presupuesto!B:G,4,FALSE),M723)</f>
        <v>0</v>
      </c>
      <c r="N724" s="572">
        <f t="shared" si="11"/>
        <v>0</v>
      </c>
    </row>
    <row r="725" spans="1:14">
      <c r="F725" s="639" t="str">
        <f>+[92]MO!A17</f>
        <v>Oficial O Electrica</v>
      </c>
      <c r="G725" s="625">
        <v>2</v>
      </c>
      <c r="H725" s="644">
        <f>+VLOOKUP(F725,[92]MO!A:D,2,FALSE)</f>
        <v>128712.32876712328</v>
      </c>
      <c r="I725" s="645">
        <f>+VLOOKUP(F725,[92]MO!A:D,3,FALSE)</f>
        <v>0.6</v>
      </c>
      <c r="J725" s="625">
        <f>+ROUND(H725*(1+I725),2)</f>
        <v>205939.73</v>
      </c>
      <c r="K725" s="675">
        <f>+K724</f>
        <v>3.3333333333333333E-2</v>
      </c>
      <c r="L725" s="643">
        <f>+ROUND(G725*K725*J725,0)</f>
        <v>13729</v>
      </c>
      <c r="M725">
        <f>+IFERROR(VLOOKUP(F724,[92]Presupuesto!B:G,4,FALSE),M724)</f>
        <v>0</v>
      </c>
      <c r="N725" s="572">
        <f t="shared" si="11"/>
        <v>0</v>
      </c>
    </row>
    <row r="726" spans="1:14">
      <c r="F726" s="639"/>
      <c r="G726" s="625"/>
      <c r="H726" s="644"/>
      <c r="I726" s="645"/>
      <c r="J726" s="625"/>
      <c r="K726" s="675"/>
      <c r="L726" s="643"/>
      <c r="M726">
        <f>+IFERROR(VLOOKUP(F725,[92]Presupuesto!B:G,4,FALSE),M725)</f>
        <v>0</v>
      </c>
      <c r="N726" s="572">
        <f t="shared" si="11"/>
        <v>0</v>
      </c>
    </row>
    <row r="727" spans="1:14" ht="15.75" thickBot="1">
      <c r="F727" s="648"/>
      <c r="G727" s="625"/>
      <c r="H727" s="644"/>
      <c r="I727" s="645"/>
      <c r="J727" s="625"/>
      <c r="K727" s="675"/>
      <c r="L727" s="643"/>
      <c r="M727">
        <f>+IFERROR(VLOOKUP(F726,[92]Presupuesto!B:G,4,FALSE),M726)</f>
        <v>0</v>
      </c>
      <c r="N727" s="572">
        <f t="shared" si="11"/>
        <v>0</v>
      </c>
    </row>
    <row r="728" spans="1:14" ht="16.5" thickTop="1" thickBot="1">
      <c r="F728" s="648"/>
      <c r="G728" s="649"/>
      <c r="H728" s="649"/>
      <c r="I728" s="649"/>
      <c r="J728" s="650"/>
      <c r="K728" s="649"/>
      <c r="L728" s="651">
        <f>+ROUND(G728*K728*J728,0)</f>
        <v>0</v>
      </c>
      <c r="M728">
        <f>+IFERROR(VLOOKUP(F727,[92]Presupuesto!B:G,4,FALSE),M727)</f>
        <v>0</v>
      </c>
      <c r="N728" s="572">
        <f t="shared" si="11"/>
        <v>0</v>
      </c>
    </row>
    <row r="729" spans="1:14" ht="16.5" thickTop="1" thickBot="1">
      <c r="E729" s="572">
        <f>+D721</f>
        <v>4.0199999999999996</v>
      </c>
      <c r="F729" s="606"/>
      <c r="G729" s="588"/>
      <c r="H729" s="588"/>
      <c r="I729" s="588"/>
      <c r="J729" s="588"/>
      <c r="K729" s="608" t="s">
        <v>539</v>
      </c>
      <c r="L729" s="628">
        <f>+SUM(L724:L728)</f>
        <v>21515</v>
      </c>
      <c r="M729">
        <f>+IFERROR(VLOOKUP(F728,[92]Presupuesto!B:G,4,FALSE),M728)</f>
        <v>0</v>
      </c>
      <c r="N729" s="572">
        <f t="shared" si="11"/>
        <v>0</v>
      </c>
    </row>
    <row r="730" spans="1:14" ht="16.5" thickTop="1" thickBot="1">
      <c r="F730" s="606" t="s">
        <v>551</v>
      </c>
      <c r="G730" s="588"/>
      <c r="H730" s="588"/>
      <c r="I730" s="588"/>
      <c r="J730" s="588"/>
      <c r="K730" s="652"/>
      <c r="L730" s="610"/>
      <c r="M730">
        <f>+IFERROR(VLOOKUP(F729,[92]Presupuesto!B:G,4,FALSE),M729)</f>
        <v>0</v>
      </c>
      <c r="N730" s="572">
        <f t="shared" si="11"/>
        <v>0</v>
      </c>
    </row>
    <row r="731" spans="1:14" ht="16.5" thickTop="1" thickBot="1">
      <c r="A731" s="653">
        <f>+F698</f>
        <v>4.0199999999999996</v>
      </c>
      <c r="F731" s="655" t="str">
        <f>+[92]Presupuesto!$B$69</f>
        <v>STEFANY BOHORQUEZ PEREZ</v>
      </c>
      <c r="G731" s="588"/>
      <c r="H731" s="944" t="s">
        <v>552</v>
      </c>
      <c r="I731" s="944"/>
      <c r="J731" s="944"/>
      <c r="K731" s="944"/>
      <c r="L731" s="654">
        <f>+L706+L714+L721+L729</f>
        <v>39020</v>
      </c>
      <c r="M731">
        <f>+IFERROR(VLOOKUP(F730,[92]Presupuesto!B:G,4,FALSE),M730)</f>
        <v>0</v>
      </c>
      <c r="N731" s="572">
        <f t="shared" si="11"/>
        <v>0</v>
      </c>
    </row>
    <row r="732" spans="1:14" ht="15.75" thickTop="1">
      <c r="F732" s="655" t="str">
        <f>+[92]Presupuesto!$B$70</f>
        <v>SECRETARIA DE PLANEACION MUNICIPAL</v>
      </c>
      <c r="G732" s="656"/>
      <c r="I732" s="588"/>
      <c r="J732" s="588"/>
      <c r="K732" s="588"/>
      <c r="L732" s="610"/>
      <c r="M732">
        <f>+IFERROR(VLOOKUP(F731,[92]Presupuesto!B:G,4,FALSE),M731)</f>
        <v>0</v>
      </c>
      <c r="N732" s="572">
        <f t="shared" si="11"/>
        <v>0</v>
      </c>
    </row>
    <row r="733" spans="1:14" ht="15.75" thickBot="1">
      <c r="F733" s="655" t="str">
        <f>+[92]Presupuesto!$B$71</f>
        <v>MUNICIPIO DE CAUCASIA</v>
      </c>
      <c r="G733" s="657"/>
      <c r="H733" s="658"/>
      <c r="I733" s="657"/>
      <c r="J733" s="657"/>
      <c r="K733" s="657"/>
      <c r="L733" s="659"/>
      <c r="M733">
        <f>+IFERROR(VLOOKUP(F732,[92]Presupuesto!B:G,4,FALSE),M732)</f>
        <v>0</v>
      </c>
      <c r="N733" s="572">
        <f t="shared" si="11"/>
        <v>0</v>
      </c>
    </row>
    <row r="734" spans="1:14" ht="15.75" thickBot="1">
      <c r="F734" s="923" t="s">
        <v>528</v>
      </c>
      <c r="G734" s="956" t="str">
        <f>+VLOOKUP(F736,[92]Presupuesto!B:G,2,FALSE)</f>
        <v>Suministro e instalacion de Caja de registro de 60x60x60 cms con marco de acero galvanizado</v>
      </c>
      <c r="H734" s="956"/>
      <c r="I734" s="956"/>
      <c r="J734" s="956"/>
      <c r="K734" s="580" t="s">
        <v>529</v>
      </c>
      <c r="L734" s="581" t="s">
        <v>530</v>
      </c>
      <c r="M734">
        <f>+IFERROR(VLOOKUP(F733,[92]Presupuesto!B:G,4,FALSE),M733)</f>
        <v>0</v>
      </c>
      <c r="N734" s="572">
        <f t="shared" si="11"/>
        <v>0</v>
      </c>
    </row>
    <row r="735" spans="1:14" ht="16.5" thickTop="1" thickBot="1">
      <c r="F735" s="924"/>
      <c r="G735" s="957"/>
      <c r="H735" s="957"/>
      <c r="I735" s="957"/>
      <c r="J735" s="957"/>
      <c r="K735" s="582" t="s">
        <v>531</v>
      </c>
      <c r="L735" s="583" t="s">
        <v>532</v>
      </c>
      <c r="M735">
        <f>+IFERROR(VLOOKUP(F734,[92]Presupuesto!B:G,4,FALSE),M734)</f>
        <v>0</v>
      </c>
      <c r="N735" s="572">
        <f t="shared" si="11"/>
        <v>0</v>
      </c>
    </row>
    <row r="736" spans="1:14" ht="16.5" thickTop="1" thickBot="1">
      <c r="F736" s="927">
        <f>+[92]Presupuesto!B31</f>
        <v>4.0299999999999994</v>
      </c>
      <c r="G736" s="957"/>
      <c r="H736" s="957"/>
      <c r="I736" s="957"/>
      <c r="J736" s="957"/>
      <c r="K736" s="582" t="s">
        <v>533</v>
      </c>
      <c r="L736" s="584">
        <f>+$N$3</f>
        <v>44987</v>
      </c>
      <c r="M736">
        <f>+IFERROR(VLOOKUP(F735,[92]Presupuesto!B:G,4,FALSE),M735)</f>
        <v>0</v>
      </c>
      <c r="N736" s="572">
        <f t="shared" si="11"/>
        <v>0</v>
      </c>
    </row>
    <row r="737" spans="2:14" ht="16.5" thickTop="1" thickBot="1">
      <c r="F737" s="924"/>
      <c r="G737" s="957"/>
      <c r="H737" s="957"/>
      <c r="I737" s="957"/>
      <c r="J737" s="957"/>
      <c r="K737" s="582" t="s">
        <v>217</v>
      </c>
      <c r="L737" s="586" t="str">
        <f>+VLOOKUP(F736,[92]Presupuesto!B:G,3,FALSE)</f>
        <v>Und</v>
      </c>
      <c r="M737">
        <f>+IFERROR(VLOOKUP(F736,[92]Presupuesto!B:G,4,FALSE),M736)</f>
        <v>7</v>
      </c>
      <c r="N737" s="572">
        <f t="shared" si="11"/>
        <v>0</v>
      </c>
    </row>
    <row r="738" spans="2:14" ht="16.5" thickTop="1" thickBot="1">
      <c r="F738" s="587" t="s">
        <v>37</v>
      </c>
      <c r="G738" s="588"/>
      <c r="H738" s="588"/>
      <c r="I738" s="588"/>
      <c r="J738" s="588"/>
      <c r="K738" s="589"/>
      <c r="L738" s="590"/>
      <c r="M738">
        <f>+IFERROR(VLOOKUP(F737,[92]Presupuesto!B:G,4,FALSE),M737)</f>
        <v>0</v>
      </c>
      <c r="N738" s="572">
        <f t="shared" si="11"/>
        <v>0</v>
      </c>
    </row>
    <row r="739" spans="2:14" ht="16.5" thickTop="1" thickBot="1">
      <c r="F739" s="928" t="s">
        <v>63</v>
      </c>
      <c r="G739" s="929"/>
      <c r="H739" s="591" t="s">
        <v>534</v>
      </c>
      <c r="I739" s="591" t="s">
        <v>535</v>
      </c>
      <c r="J739" s="591" t="s">
        <v>536</v>
      </c>
      <c r="K739" s="592" t="s">
        <v>537</v>
      </c>
      <c r="L739" s="930"/>
      <c r="M739">
        <f>+IFERROR(VLOOKUP(F738,[92]Presupuesto!B:G,4,FALSE),M738)</f>
        <v>0</v>
      </c>
      <c r="N739" s="572">
        <f t="shared" si="11"/>
        <v>0</v>
      </c>
    </row>
    <row r="740" spans="2:14" ht="16.5" thickTop="1" thickBot="1">
      <c r="F740" s="931" t="s">
        <v>222</v>
      </c>
      <c r="G740" s="932"/>
      <c r="H740" s="593" t="s">
        <v>538</v>
      </c>
      <c r="I740" s="594">
        <f>L767</f>
        <v>363865</v>
      </c>
      <c r="J740" s="595">
        <v>0.05</v>
      </c>
      <c r="K740" s="596">
        <f>+ROUND(J740*I740,0)</f>
        <v>18193</v>
      </c>
      <c r="L740" s="930"/>
      <c r="M740">
        <f>+IFERROR(VLOOKUP(F739,[92]Presupuesto!B:G,4,FALSE),M739)</f>
        <v>0</v>
      </c>
      <c r="N740" s="572">
        <f t="shared" si="11"/>
        <v>0</v>
      </c>
    </row>
    <row r="741" spans="2:14" ht="16.5" thickTop="1" thickBot="1">
      <c r="F741" s="963"/>
      <c r="G741" s="934"/>
      <c r="H741" s="597"/>
      <c r="I741" s="598"/>
      <c r="J741" s="624"/>
      <c r="K741" s="600"/>
      <c r="L741" s="930"/>
      <c r="M741">
        <f>+IFERROR(VLOOKUP(F740,[92]Presupuesto!B:G,4,FALSE),M740)</f>
        <v>0</v>
      </c>
      <c r="N741" s="572">
        <f t="shared" si="11"/>
        <v>0</v>
      </c>
    </row>
    <row r="742" spans="2:14" ht="16.5" thickTop="1" thickBot="1">
      <c r="F742" s="933"/>
      <c r="G742" s="934"/>
      <c r="H742" s="597"/>
      <c r="I742" s="601"/>
      <c r="J742" s="599"/>
      <c r="K742" s="600">
        <f>+ROUND(J742*I742,0)</f>
        <v>0</v>
      </c>
      <c r="L742" s="930"/>
      <c r="M742">
        <f>+IFERROR(VLOOKUP(F741,[92]Presupuesto!B:G,4,FALSE),M741)</f>
        <v>0</v>
      </c>
      <c r="N742" s="572">
        <f t="shared" si="11"/>
        <v>0</v>
      </c>
    </row>
    <row r="743" spans="2:14" ht="16.5" thickTop="1" thickBot="1">
      <c r="F743" s="941"/>
      <c r="G743" s="942"/>
      <c r="H743" s="602"/>
      <c r="I743" s="603"/>
      <c r="J743" s="604"/>
      <c r="K743" s="605">
        <f>+ROUND(J743*I743,0)</f>
        <v>0</v>
      </c>
      <c r="L743" s="930"/>
      <c r="M743">
        <f>+IFERROR(VLOOKUP(F742,[92]Presupuesto!B:G,4,FALSE),M742)</f>
        <v>0</v>
      </c>
      <c r="N743" s="572">
        <f t="shared" si="11"/>
        <v>0</v>
      </c>
    </row>
    <row r="744" spans="2:14" ht="16.5" thickTop="1" thickBot="1">
      <c r="B744" s="572">
        <f>+F736</f>
        <v>4.0299999999999994</v>
      </c>
      <c r="F744" s="606"/>
      <c r="G744" s="588"/>
      <c r="H744" s="588"/>
      <c r="I744" s="588"/>
      <c r="J744" s="607"/>
      <c r="K744" s="608" t="s">
        <v>539</v>
      </c>
      <c r="L744" s="609">
        <f>+SUM(K740:K743)</f>
        <v>18193</v>
      </c>
      <c r="M744">
        <f>+IFERROR(VLOOKUP(F743,[92]Presupuesto!B:G,4,FALSE),M743)</f>
        <v>0</v>
      </c>
      <c r="N744" s="572">
        <f t="shared" si="11"/>
        <v>0</v>
      </c>
    </row>
    <row r="745" spans="2:14" ht="16.5" thickTop="1" thickBot="1">
      <c r="F745" s="587" t="s">
        <v>224</v>
      </c>
      <c r="G745" s="588"/>
      <c r="H745" s="588"/>
      <c r="I745" s="588"/>
      <c r="J745" s="607"/>
      <c r="K745" s="607"/>
      <c r="L745" s="610"/>
      <c r="M745">
        <f>+IFERROR(VLOOKUP(F744,[92]Presupuesto!B:G,4,FALSE),M744)</f>
        <v>0</v>
      </c>
      <c r="N745" s="572">
        <f t="shared" si="11"/>
        <v>0</v>
      </c>
    </row>
    <row r="746" spans="2:14" ht="16.5" thickTop="1" thickBot="1">
      <c r="F746" s="928" t="s">
        <v>63</v>
      </c>
      <c r="G746" s="929"/>
      <c r="H746" s="591" t="s">
        <v>93</v>
      </c>
      <c r="I746" s="611" t="s">
        <v>540</v>
      </c>
      <c r="J746" s="612" t="s">
        <v>541</v>
      </c>
      <c r="K746" s="613" t="s">
        <v>537</v>
      </c>
      <c r="L746" s="930"/>
      <c r="M746">
        <f>+IFERROR(VLOOKUP(F745,[92]Presupuesto!B:G,4,FALSE),M745)</f>
        <v>0</v>
      </c>
      <c r="N746" s="572">
        <f t="shared" si="11"/>
        <v>0</v>
      </c>
    </row>
    <row r="747" spans="2:14" ht="16.5" thickTop="1" thickBot="1">
      <c r="F747" s="933" t="s">
        <v>565</v>
      </c>
      <c r="G747" s="934"/>
      <c r="H747" s="617" t="str">
        <f>+VLOOKUP(F747,[92]INSUMOS!A:E,2,FALSE)</f>
        <v>Und</v>
      </c>
      <c r="I747" s="597">
        <f>+VLOOKUP(F747,[92]INSUMOS!A:E,3,FALSE)</f>
        <v>465000</v>
      </c>
      <c r="J747" s="672">
        <v>1</v>
      </c>
      <c r="K747" s="600">
        <f>+ROUND(J747*I747,0)</f>
        <v>465000</v>
      </c>
      <c r="L747" s="930"/>
      <c r="M747">
        <f>+IFERROR(VLOOKUP(F746,[92]Presupuesto!B:G,4,FALSE),M746)</f>
        <v>0</v>
      </c>
      <c r="N747" s="572">
        <f t="shared" si="11"/>
        <v>0</v>
      </c>
    </row>
    <row r="748" spans="2:14" ht="16.5" thickTop="1" thickBot="1">
      <c r="F748" s="933" t="s">
        <v>566</v>
      </c>
      <c r="G748" s="934"/>
      <c r="H748" s="617" t="str">
        <f>+VLOOKUP(F748,[92]INSUMOS!A:E,2,FALSE)</f>
        <v>M3</v>
      </c>
      <c r="I748" s="597">
        <f>+VLOOKUP(F748,[92]INSUMOS!A:E,3,FALSE)</f>
        <v>423227</v>
      </c>
      <c r="J748" s="672">
        <f>+(4*0.15*0.7+2*0.6*0.6*0.15)*1.05</f>
        <v>0.5544</v>
      </c>
      <c r="K748" s="600">
        <f>+ROUND(J748*I748,0)</f>
        <v>234637</v>
      </c>
      <c r="L748" s="930"/>
      <c r="M748">
        <f>+IFERROR(VLOOKUP(F747,[92]Presupuesto!B:G,4,FALSE),M747)</f>
        <v>0</v>
      </c>
      <c r="N748" s="572">
        <f t="shared" si="11"/>
        <v>0</v>
      </c>
    </row>
    <row r="749" spans="2:14" ht="16.5" thickTop="1" thickBot="1">
      <c r="F749" s="933" t="s">
        <v>567</v>
      </c>
      <c r="G749" s="934"/>
      <c r="H749" s="617" t="str">
        <f>+VLOOKUP(F749,[92]INSUMOS!A:E,2,FALSE)</f>
        <v>M3</v>
      </c>
      <c r="I749" s="597">
        <f>+VLOOKUP(F749,[92]INSUMOS!A:E,3,FALSE)</f>
        <v>335000</v>
      </c>
      <c r="J749" s="672">
        <f>+(0.6*4*0.05*0.6+0.6*0.6*0.05)*1.05</f>
        <v>9.4500000000000001E-2</v>
      </c>
      <c r="K749" s="600">
        <f>+ROUND(J749*I749,0)</f>
        <v>31658</v>
      </c>
      <c r="L749" s="930"/>
      <c r="M749">
        <f>+IFERROR(VLOOKUP(F748,[92]Presupuesto!B:G,4,FALSE),M748)</f>
        <v>0</v>
      </c>
      <c r="N749" s="572">
        <f t="shared" si="11"/>
        <v>0</v>
      </c>
    </row>
    <row r="750" spans="2:14" ht="16.5" thickTop="1" thickBot="1">
      <c r="F750" s="933" t="s">
        <v>568</v>
      </c>
      <c r="G750" s="934"/>
      <c r="H750" s="617" t="str">
        <f>+VLOOKUP(F750,[92]INSUMOS!A:E,2,FALSE)</f>
        <v>M3</v>
      </c>
      <c r="I750" s="597">
        <f>+VLOOKUP(F750,[92]INSUMOS!A:E,3,FALSE)</f>
        <v>582018</v>
      </c>
      <c r="J750" s="672">
        <f>0.6*0.6*0.05*1.05</f>
        <v>1.89E-2</v>
      </c>
      <c r="K750" s="600">
        <f>+ROUND(J750*I750,0)</f>
        <v>11000</v>
      </c>
      <c r="L750" s="930"/>
      <c r="M750">
        <f>+IFERROR(VLOOKUP(F749,[92]Presupuesto!B:G,4,FALSE),M749)</f>
        <v>0</v>
      </c>
      <c r="N750" s="572">
        <f t="shared" si="11"/>
        <v>0</v>
      </c>
    </row>
    <row r="751" spans="2:14" ht="16.5" thickTop="1" thickBot="1">
      <c r="F751" s="933"/>
      <c r="G751" s="934"/>
      <c r="H751" s="617"/>
      <c r="I751" s="597"/>
      <c r="J751" s="672"/>
      <c r="K751" s="600">
        <f>+ROUND(J751*I751,0)</f>
        <v>0</v>
      </c>
      <c r="L751" s="930"/>
      <c r="M751">
        <f>+IFERROR(VLOOKUP(F750,[92]Presupuesto!B:G,4,FALSE),M750)</f>
        <v>0</v>
      </c>
      <c r="N751" s="572">
        <f t="shared" si="11"/>
        <v>0</v>
      </c>
    </row>
    <row r="752" spans="2:14" ht="16.5" thickTop="1" thickBot="1">
      <c r="C752" s="572">
        <f>+B744</f>
        <v>4.0299999999999994</v>
      </c>
      <c r="F752" s="606"/>
      <c r="G752" s="588"/>
      <c r="H752" s="588"/>
      <c r="I752" s="588"/>
      <c r="J752" s="607"/>
      <c r="K752" s="608" t="s">
        <v>539</v>
      </c>
      <c r="L752" s="609">
        <f>+SUM(K747:K751)</f>
        <v>742295</v>
      </c>
      <c r="M752">
        <f>+IFERROR(VLOOKUP(F751,[92]Presupuesto!B:G,4,FALSE),M751)</f>
        <v>0</v>
      </c>
      <c r="N752" s="572">
        <f t="shared" si="11"/>
        <v>0</v>
      </c>
    </row>
    <row r="753" spans="4:14" ht="16.5" thickTop="1" thickBot="1">
      <c r="F753" s="587" t="s">
        <v>47</v>
      </c>
      <c r="G753" s="588"/>
      <c r="H753" s="588"/>
      <c r="I753" s="588"/>
      <c r="J753" s="607"/>
      <c r="K753" s="607"/>
      <c r="L753" s="610"/>
      <c r="M753">
        <f>+IFERROR(VLOOKUP(F752,[92]Presupuesto!B:G,4,FALSE),M752)</f>
        <v>0</v>
      </c>
      <c r="N753" s="572">
        <f t="shared" si="11"/>
        <v>0</v>
      </c>
    </row>
    <row r="754" spans="4:14" ht="16.5" thickTop="1" thickBot="1">
      <c r="F754" s="935" t="s">
        <v>63</v>
      </c>
      <c r="G754" s="936"/>
      <c r="H754" s="591" t="s">
        <v>534</v>
      </c>
      <c r="I754" s="591" t="s">
        <v>563</v>
      </c>
      <c r="J754" s="612" t="s">
        <v>543</v>
      </c>
      <c r="K754" s="613" t="s">
        <v>537</v>
      </c>
      <c r="L754" s="930"/>
      <c r="M754">
        <f>+IFERROR(VLOOKUP(F753,[92]Presupuesto!B:G,4,FALSE),M753)</f>
        <v>0</v>
      </c>
      <c r="N754" s="572">
        <f t="shared" si="11"/>
        <v>0</v>
      </c>
    </row>
    <row r="755" spans="4:14" ht="16.5" thickTop="1" thickBot="1">
      <c r="F755" s="964"/>
      <c r="G755" s="934"/>
      <c r="H755" s="597"/>
      <c r="I755" s="623"/>
      <c r="J755" s="624"/>
      <c r="K755" s="600"/>
      <c r="L755" s="930"/>
      <c r="M755">
        <f>+IFERROR(VLOOKUP(F754,[92]Presupuesto!B:G,4,FALSE),M754)</f>
        <v>0</v>
      </c>
      <c r="N755" s="572">
        <f t="shared" ref="N755:N818" si="12">+IFERROR(M755*J755,0)</f>
        <v>0</v>
      </c>
    </row>
    <row r="756" spans="4:14" ht="16.5" thickTop="1" thickBot="1">
      <c r="F756" s="937"/>
      <c r="G756" s="938"/>
      <c r="H756" s="625"/>
      <c r="I756" s="625"/>
      <c r="J756" s="625"/>
      <c r="K756" s="626">
        <f>+ROUND(J756*I756,0)</f>
        <v>0</v>
      </c>
      <c r="L756" s="930"/>
      <c r="M756">
        <f>+IFERROR(VLOOKUP(F755,[92]Presupuesto!B:G,4,FALSE),M755)</f>
        <v>0</v>
      </c>
      <c r="N756" s="572">
        <f t="shared" si="12"/>
        <v>0</v>
      </c>
    </row>
    <row r="757" spans="4:14" ht="16.5" thickTop="1" thickBot="1">
      <c r="F757" s="937"/>
      <c r="G757" s="938"/>
      <c r="H757" s="625"/>
      <c r="I757" s="625"/>
      <c r="J757" s="625"/>
      <c r="K757" s="626">
        <f>+ROUND(J757*I757,0)</f>
        <v>0</v>
      </c>
      <c r="L757" s="930"/>
      <c r="M757">
        <f>+IFERROR(VLOOKUP(F756,[92]Presupuesto!B:G,4,FALSE),M756)</f>
        <v>0</v>
      </c>
      <c r="N757" s="572">
        <f t="shared" si="12"/>
        <v>0</v>
      </c>
    </row>
    <row r="758" spans="4:14" ht="16.5" thickTop="1" thickBot="1">
      <c r="F758" s="939"/>
      <c r="G758" s="940"/>
      <c r="H758" s="627"/>
      <c r="I758" s="627"/>
      <c r="J758" s="627"/>
      <c r="K758" s="605">
        <f>+ROUND(J758*I758,0)</f>
        <v>0</v>
      </c>
      <c r="L758" s="930"/>
      <c r="M758">
        <f>+IFERROR(VLOOKUP(F757,[92]Presupuesto!B:G,4,FALSE),M757)</f>
        <v>0</v>
      </c>
      <c r="N758" s="572">
        <f t="shared" si="12"/>
        <v>0</v>
      </c>
    </row>
    <row r="759" spans="4:14" ht="16.5" thickTop="1" thickBot="1">
      <c r="D759" s="572">
        <f>+C752</f>
        <v>4.0299999999999994</v>
      </c>
      <c r="F759" s="606"/>
      <c r="G759" s="588"/>
      <c r="H759" s="588"/>
      <c r="I759" s="588"/>
      <c r="J759" s="607"/>
      <c r="K759" s="608" t="s">
        <v>539</v>
      </c>
      <c r="L759" s="628">
        <f>+SUM(K755:K758)</f>
        <v>0</v>
      </c>
      <c r="M759">
        <f>+IFERROR(VLOOKUP(F758,[92]Presupuesto!B:G,4,FALSE),M758)</f>
        <v>0</v>
      </c>
      <c r="N759" s="572">
        <f t="shared" si="12"/>
        <v>0</v>
      </c>
    </row>
    <row r="760" spans="4:14" ht="16.5" thickTop="1" thickBot="1">
      <c r="F760" s="587" t="s">
        <v>54</v>
      </c>
      <c r="G760" s="588"/>
      <c r="H760" s="588"/>
      <c r="I760" s="588"/>
      <c r="J760" s="607"/>
      <c r="K760" s="607"/>
      <c r="L760" s="610"/>
      <c r="M760">
        <f>+IFERROR(VLOOKUP(F759,[92]Presupuesto!B:G,4,FALSE),M759)</f>
        <v>0</v>
      </c>
      <c r="N760" s="572">
        <f t="shared" si="12"/>
        <v>0</v>
      </c>
    </row>
    <row r="761" spans="4:14" ht="16.5" thickTop="1" thickBot="1">
      <c r="F761" s="629" t="s">
        <v>544</v>
      </c>
      <c r="G761" s="591" t="s">
        <v>541</v>
      </c>
      <c r="H761" s="591" t="s">
        <v>545</v>
      </c>
      <c r="I761" s="591" t="s">
        <v>546</v>
      </c>
      <c r="J761" s="630" t="s">
        <v>547</v>
      </c>
      <c r="K761" s="612" t="s">
        <v>536</v>
      </c>
      <c r="L761" s="631" t="s">
        <v>537</v>
      </c>
      <c r="M761">
        <f>+IFERROR(VLOOKUP(F760,[92]Presupuesto!B:G,4,FALSE),M760)</f>
        <v>0</v>
      </c>
      <c r="N761" s="572">
        <f t="shared" si="12"/>
        <v>0</v>
      </c>
    </row>
    <row r="762" spans="4:14" ht="15.75" thickTop="1">
      <c r="F762" s="639" t="str">
        <f>+[92]MO!$A$6</f>
        <v>MAESTRO</v>
      </c>
      <c r="G762" s="633">
        <v>1</v>
      </c>
      <c r="H762" s="644">
        <f>+VLOOKUP(F762,[92]MO!A:D,2,FALSE)</f>
        <v>114410.95890410959</v>
      </c>
      <c r="I762" s="645">
        <f>+VLOOKUP(F762,[92]MO!A:D,3,FALSE)</f>
        <v>0.61</v>
      </c>
      <c r="J762" s="625">
        <f>+ROUND(H762*(1+I762),2)</f>
        <v>184201.64</v>
      </c>
      <c r="K762" s="675">
        <v>0.7</v>
      </c>
      <c r="L762" s="638">
        <f>+ROUND(G762*K762*J762,0)</f>
        <v>128941</v>
      </c>
      <c r="M762">
        <f>+IFERROR(VLOOKUP(F761,[92]Presupuesto!B:G,4,FALSE),M761)</f>
        <v>0</v>
      </c>
      <c r="N762" s="572">
        <f t="shared" si="12"/>
        <v>0</v>
      </c>
    </row>
    <row r="763" spans="4:14">
      <c r="F763" s="639" t="str">
        <f>+[92]MO!$A$7</f>
        <v>Oficial O Civil</v>
      </c>
      <c r="G763" s="625">
        <v>1</v>
      </c>
      <c r="H763" s="644">
        <f>+VLOOKUP(F763,[92]MO!A:D,2,FALSE)</f>
        <v>95342.465753424651</v>
      </c>
      <c r="I763" s="645">
        <f>+VLOOKUP(F763,[92]MO!A:D,3,FALSE)</f>
        <v>0.7</v>
      </c>
      <c r="J763" s="625">
        <f>+ROUND(H763*(1+I763),2)</f>
        <v>162082.19</v>
      </c>
      <c r="K763" s="675">
        <f>+K762</f>
        <v>0.7</v>
      </c>
      <c r="L763" s="643">
        <f>+ROUND(G763*K763*J763,0)</f>
        <v>113458</v>
      </c>
      <c r="M763">
        <f>+IFERROR(VLOOKUP(F762,[92]Presupuesto!B:G,4,FALSE),M762)</f>
        <v>0</v>
      </c>
      <c r="N763" s="572">
        <f t="shared" si="12"/>
        <v>0</v>
      </c>
    </row>
    <row r="764" spans="4:14">
      <c r="F764" s="639" t="str">
        <f>+[92]MO!$A$8</f>
        <v>Ayudante O Civil</v>
      </c>
      <c r="G764" s="625">
        <v>2</v>
      </c>
      <c r="H764" s="644">
        <f>+VLOOKUP(F764,[92]MO!A:D,2,FALSE)</f>
        <v>47671.232876712325</v>
      </c>
      <c r="I764" s="645">
        <f>+VLOOKUP(F764,[92]MO!A:D,3,FALSE)</f>
        <v>0.82000000000000006</v>
      </c>
      <c r="J764" s="625">
        <f>+ROUND(H764*(1+I764),2)</f>
        <v>86761.64</v>
      </c>
      <c r="K764" s="675">
        <f>+K763</f>
        <v>0.7</v>
      </c>
      <c r="L764" s="643">
        <f>+ROUND(G764*K764*J764,0)</f>
        <v>121466</v>
      </c>
      <c r="M764">
        <f>+IFERROR(VLOOKUP(F763,[92]Presupuesto!B:G,4,FALSE),M763)</f>
        <v>0</v>
      </c>
      <c r="N764" s="572">
        <f t="shared" si="12"/>
        <v>0</v>
      </c>
    </row>
    <row r="765" spans="4:14" ht="15.75" thickBot="1">
      <c r="F765" s="648"/>
      <c r="G765" s="625"/>
      <c r="H765" s="644"/>
      <c r="I765" s="645"/>
      <c r="J765" s="625"/>
      <c r="K765" s="675"/>
      <c r="L765" s="643"/>
      <c r="M765">
        <f>+IFERROR(VLOOKUP(F764,[92]Presupuesto!B:G,4,FALSE),M764)</f>
        <v>0</v>
      </c>
      <c r="N765" s="572">
        <f t="shared" si="12"/>
        <v>0</v>
      </c>
    </row>
    <row r="766" spans="4:14" ht="16.5" thickTop="1" thickBot="1">
      <c r="F766" s="648"/>
      <c r="G766" s="625"/>
      <c r="H766" s="644"/>
      <c r="I766" s="645"/>
      <c r="J766" s="625"/>
      <c r="K766" s="675"/>
      <c r="L766" s="643">
        <f>+ROUND(G766*K766*J766,0)</f>
        <v>0</v>
      </c>
      <c r="M766">
        <f>+IFERROR(VLOOKUP(F765,[92]Presupuesto!B:G,4,FALSE),M765)</f>
        <v>0</v>
      </c>
      <c r="N766" s="572">
        <f t="shared" si="12"/>
        <v>0</v>
      </c>
    </row>
    <row r="767" spans="4:14" ht="16.5" thickTop="1" thickBot="1">
      <c r="E767" s="572">
        <f>+D759</f>
        <v>4.0299999999999994</v>
      </c>
      <c r="F767" s="606"/>
      <c r="G767" s="588"/>
      <c r="H767" s="588"/>
      <c r="I767" s="588"/>
      <c r="J767" s="588"/>
      <c r="K767" s="608" t="s">
        <v>539</v>
      </c>
      <c r="L767" s="628">
        <f>+SUM(L762:L766)</f>
        <v>363865</v>
      </c>
      <c r="M767">
        <f>+IFERROR(VLOOKUP(F766,[92]Presupuesto!B:G,4,FALSE),M766)</f>
        <v>0</v>
      </c>
      <c r="N767" s="572">
        <f t="shared" si="12"/>
        <v>0</v>
      </c>
    </row>
    <row r="768" spans="4:14" ht="16.5" thickTop="1" thickBot="1">
      <c r="F768" s="606" t="s">
        <v>551</v>
      </c>
      <c r="G768" s="588"/>
      <c r="H768" s="588"/>
      <c r="I768" s="588"/>
      <c r="J768" s="588"/>
      <c r="K768" s="652"/>
      <c r="L768" s="610"/>
      <c r="M768">
        <f>+IFERROR(VLOOKUP(F767,[92]Presupuesto!B:G,4,FALSE),M767)</f>
        <v>0</v>
      </c>
      <c r="N768" s="572">
        <f t="shared" si="12"/>
        <v>0</v>
      </c>
    </row>
    <row r="769" spans="1:14" ht="16.5" thickTop="1" thickBot="1">
      <c r="A769" s="653">
        <f>+F736</f>
        <v>4.0299999999999994</v>
      </c>
      <c r="F769" s="655" t="str">
        <f>+[92]Presupuesto!$B$69</f>
        <v>STEFANY BOHORQUEZ PEREZ</v>
      </c>
      <c r="G769" s="588"/>
      <c r="H769" s="944" t="s">
        <v>552</v>
      </c>
      <c r="I769" s="944"/>
      <c r="J769" s="944"/>
      <c r="K769" s="944"/>
      <c r="L769" s="654">
        <f>+L744+L752+L759+L767</f>
        <v>1124353</v>
      </c>
      <c r="M769">
        <f>+IFERROR(VLOOKUP(F768,[92]Presupuesto!B:G,4,FALSE),M768)</f>
        <v>0</v>
      </c>
      <c r="N769" s="572">
        <f t="shared" si="12"/>
        <v>0</v>
      </c>
    </row>
    <row r="770" spans="1:14" ht="15.75" thickTop="1">
      <c r="F770" s="655" t="str">
        <f>+[92]Presupuesto!$B$70</f>
        <v>SECRETARIA DE PLANEACION MUNICIPAL</v>
      </c>
      <c r="G770" s="656"/>
      <c r="I770" s="588"/>
      <c r="J770" s="588"/>
      <c r="K770" s="588"/>
      <c r="L770" s="610"/>
      <c r="M770">
        <f>+IFERROR(VLOOKUP(F769,[92]Presupuesto!B:G,4,FALSE),M769)</f>
        <v>0</v>
      </c>
      <c r="N770" s="572">
        <f t="shared" si="12"/>
        <v>0</v>
      </c>
    </row>
    <row r="771" spans="1:14" ht="15.75" thickBot="1">
      <c r="F771" s="655" t="str">
        <f>+[92]Presupuesto!$B$71</f>
        <v>MUNICIPIO DE CAUCASIA</v>
      </c>
      <c r="G771" s="657"/>
      <c r="H771" s="658"/>
      <c r="I771" s="657"/>
      <c r="J771" s="657"/>
      <c r="K771" s="657"/>
      <c r="L771" s="659"/>
      <c r="M771">
        <f>+IFERROR(VLOOKUP(F770,[92]Presupuesto!B:G,4,FALSE),M770)</f>
        <v>0</v>
      </c>
      <c r="N771" s="572">
        <f t="shared" si="12"/>
        <v>0</v>
      </c>
    </row>
    <row r="772" spans="1:14" ht="15.75" thickBot="1">
      <c r="F772" s="923" t="s">
        <v>528</v>
      </c>
      <c r="G772" s="956" t="str">
        <f>+VLOOKUP(F774,[92]Presupuesto!B:G,2,FALSE)</f>
        <v>Suministro e instalacion de Tablero Trifásico de 8 circuitos con puerta y cerradura a 240V, 200 A</v>
      </c>
      <c r="H772" s="956"/>
      <c r="I772" s="956"/>
      <c r="J772" s="956"/>
      <c r="K772" s="580" t="s">
        <v>529</v>
      </c>
      <c r="L772" s="581" t="s">
        <v>530</v>
      </c>
      <c r="M772">
        <f>+IFERROR(VLOOKUP(F771,[92]Presupuesto!B:G,4,FALSE),M771)</f>
        <v>0</v>
      </c>
      <c r="N772" s="572">
        <f t="shared" si="12"/>
        <v>0</v>
      </c>
    </row>
    <row r="773" spans="1:14" ht="16.5" thickTop="1" thickBot="1">
      <c r="F773" s="924"/>
      <c r="G773" s="957"/>
      <c r="H773" s="957"/>
      <c r="I773" s="957"/>
      <c r="J773" s="957"/>
      <c r="K773" s="582" t="s">
        <v>531</v>
      </c>
      <c r="L773" s="583" t="s">
        <v>532</v>
      </c>
      <c r="M773">
        <f>+IFERROR(VLOOKUP(F772,[92]Presupuesto!B:G,4,FALSE),M772)</f>
        <v>0</v>
      </c>
      <c r="N773" s="572">
        <f t="shared" si="12"/>
        <v>0</v>
      </c>
    </row>
    <row r="774" spans="1:14" ht="16.5" thickTop="1" thickBot="1">
      <c r="F774" s="927">
        <f>+[92]Presupuesto!B32</f>
        <v>4.0399999999999991</v>
      </c>
      <c r="G774" s="957"/>
      <c r="H774" s="957"/>
      <c r="I774" s="957"/>
      <c r="J774" s="957"/>
      <c r="K774" s="582" t="s">
        <v>533</v>
      </c>
      <c r="L774" s="584">
        <f>+$N$3</f>
        <v>44987</v>
      </c>
      <c r="M774">
        <f>+IFERROR(VLOOKUP(F773,[92]Presupuesto!B:G,4,FALSE),M773)</f>
        <v>0</v>
      </c>
      <c r="N774" s="572">
        <f t="shared" si="12"/>
        <v>0</v>
      </c>
    </row>
    <row r="775" spans="1:14" ht="16.5" thickTop="1" thickBot="1">
      <c r="F775" s="924"/>
      <c r="G775" s="957"/>
      <c r="H775" s="957"/>
      <c r="I775" s="957"/>
      <c r="J775" s="957"/>
      <c r="K775" s="582" t="s">
        <v>217</v>
      </c>
      <c r="L775" s="586" t="str">
        <f>+VLOOKUP(F774,[92]Presupuesto!B:G,3,FALSE)</f>
        <v>Und</v>
      </c>
      <c r="M775">
        <f>+IFERROR(VLOOKUP(F774,[92]Presupuesto!B:G,4,FALSE),M774)</f>
        <v>4</v>
      </c>
      <c r="N775" s="572">
        <f t="shared" si="12"/>
        <v>0</v>
      </c>
    </row>
    <row r="776" spans="1:14" ht="16.5" thickTop="1" thickBot="1">
      <c r="F776" s="587" t="s">
        <v>37</v>
      </c>
      <c r="G776" s="588"/>
      <c r="H776" s="588"/>
      <c r="I776" s="588"/>
      <c r="J776" s="588"/>
      <c r="K776" s="589"/>
      <c r="L776" s="590"/>
      <c r="M776">
        <f>+IFERROR(VLOOKUP(F775,[92]Presupuesto!B:G,4,FALSE),M775)</f>
        <v>0</v>
      </c>
      <c r="N776" s="572">
        <f t="shared" si="12"/>
        <v>0</v>
      </c>
    </row>
    <row r="777" spans="1:14" ht="16.5" thickTop="1" thickBot="1">
      <c r="F777" s="928" t="s">
        <v>63</v>
      </c>
      <c r="G777" s="929"/>
      <c r="H777" s="591" t="s">
        <v>534</v>
      </c>
      <c r="I777" s="591" t="s">
        <v>535</v>
      </c>
      <c r="J777" s="591" t="s">
        <v>536</v>
      </c>
      <c r="K777" s="592" t="s">
        <v>537</v>
      </c>
      <c r="L777" s="930"/>
      <c r="M777">
        <f>+IFERROR(VLOOKUP(F776,[92]Presupuesto!B:G,4,FALSE),M776)</f>
        <v>0</v>
      </c>
      <c r="N777" s="572">
        <f t="shared" si="12"/>
        <v>0</v>
      </c>
    </row>
    <row r="778" spans="1:14" ht="16.5" thickTop="1" thickBot="1">
      <c r="F778" s="931" t="s">
        <v>222</v>
      </c>
      <c r="G778" s="932"/>
      <c r="H778" s="593" t="s">
        <v>538</v>
      </c>
      <c r="I778" s="594">
        <f>L805</f>
        <v>380750</v>
      </c>
      <c r="J778" s="595">
        <v>0.05</v>
      </c>
      <c r="K778" s="596">
        <f>+ROUND(J778*I778,0)</f>
        <v>19038</v>
      </c>
      <c r="L778" s="930"/>
      <c r="M778">
        <f>+IFERROR(VLOOKUP(F777,[92]Presupuesto!B:G,4,FALSE),M777)</f>
        <v>0</v>
      </c>
      <c r="N778" s="572">
        <f t="shared" si="12"/>
        <v>0</v>
      </c>
    </row>
    <row r="779" spans="1:14" ht="16.5" thickTop="1" thickBot="1">
      <c r="F779" s="963" t="str">
        <f>+[92]EQUIPOS!B36</f>
        <v>FORMALETA CONCRETO PARA CAJAS DE REGISTRO</v>
      </c>
      <c r="G779" s="934"/>
      <c r="H779" s="597" t="str">
        <f>+VLOOKUP(F779,[92]EQUIPOS!B:D,2,FALSE)</f>
        <v>Dia</v>
      </c>
      <c r="I779" s="598">
        <f>+VLOOKUP(F779,[92]EQUIPOS!B:D,3,FALSE)</f>
        <v>22400</v>
      </c>
      <c r="J779" s="624">
        <v>1</v>
      </c>
      <c r="K779" s="600">
        <f>+ROUND(J779*I779,0)</f>
        <v>22400</v>
      </c>
      <c r="L779" s="930"/>
      <c r="M779">
        <f>+IFERROR(VLOOKUP(F778,[92]Presupuesto!B:G,4,FALSE),M778)</f>
        <v>0</v>
      </c>
      <c r="N779" s="572">
        <f t="shared" si="12"/>
        <v>0</v>
      </c>
    </row>
    <row r="780" spans="1:14" ht="16.5" thickTop="1" thickBot="1">
      <c r="F780" s="933"/>
      <c r="G780" s="934"/>
      <c r="H780" s="597"/>
      <c r="I780" s="601"/>
      <c r="J780" s="599"/>
      <c r="K780" s="600">
        <f>+ROUND(J780*I780,0)</f>
        <v>0</v>
      </c>
      <c r="L780" s="930"/>
      <c r="M780">
        <f>+IFERROR(VLOOKUP(F779,[92]Presupuesto!B:G,4,FALSE),M779)</f>
        <v>0</v>
      </c>
      <c r="N780" s="572">
        <f t="shared" si="12"/>
        <v>0</v>
      </c>
    </row>
    <row r="781" spans="1:14" ht="16.5" thickTop="1" thickBot="1">
      <c r="F781" s="941"/>
      <c r="G781" s="942"/>
      <c r="H781" s="602"/>
      <c r="I781" s="603"/>
      <c r="J781" s="604"/>
      <c r="K781" s="605">
        <f>+ROUND(J781*I781,0)</f>
        <v>0</v>
      </c>
      <c r="L781" s="930"/>
      <c r="M781">
        <f>+IFERROR(VLOOKUP(F780,[92]Presupuesto!B:G,4,FALSE),M780)</f>
        <v>0</v>
      </c>
      <c r="N781" s="572">
        <f t="shared" si="12"/>
        <v>0</v>
      </c>
    </row>
    <row r="782" spans="1:14" ht="16.5" thickTop="1" thickBot="1">
      <c r="B782" s="572">
        <f>+F774</f>
        <v>4.0399999999999991</v>
      </c>
      <c r="F782" s="606"/>
      <c r="G782" s="588"/>
      <c r="H782" s="588"/>
      <c r="I782" s="588"/>
      <c r="J782" s="607"/>
      <c r="K782" s="608" t="s">
        <v>539</v>
      </c>
      <c r="L782" s="609">
        <f>+SUM(K778:K781)</f>
        <v>41438</v>
      </c>
      <c r="M782">
        <f>+IFERROR(VLOOKUP(F781,[92]Presupuesto!B:G,4,FALSE),M781)</f>
        <v>0</v>
      </c>
      <c r="N782" s="572">
        <f t="shared" si="12"/>
        <v>0</v>
      </c>
    </row>
    <row r="783" spans="1:14" ht="16.5" thickTop="1" thickBot="1">
      <c r="F783" s="587" t="s">
        <v>224</v>
      </c>
      <c r="G783" s="588"/>
      <c r="H783" s="588"/>
      <c r="I783" s="588"/>
      <c r="J783" s="607"/>
      <c r="K783" s="607"/>
      <c r="L783" s="610"/>
      <c r="M783">
        <f>+IFERROR(VLOOKUP(F782,[92]Presupuesto!B:G,4,FALSE),M782)</f>
        <v>0</v>
      </c>
      <c r="N783" s="572">
        <f t="shared" si="12"/>
        <v>0</v>
      </c>
    </row>
    <row r="784" spans="1:14" ht="16.5" thickTop="1" thickBot="1">
      <c r="F784" s="928" t="s">
        <v>63</v>
      </c>
      <c r="G784" s="929"/>
      <c r="H784" s="591" t="s">
        <v>93</v>
      </c>
      <c r="I784" s="611" t="s">
        <v>540</v>
      </c>
      <c r="J784" s="612" t="s">
        <v>541</v>
      </c>
      <c r="K784" s="613" t="s">
        <v>537</v>
      </c>
      <c r="L784" s="930"/>
      <c r="M784">
        <f>+IFERROR(VLOOKUP(F783,[92]Presupuesto!B:G,4,FALSE),M783)</f>
        <v>0</v>
      </c>
      <c r="N784" s="572">
        <f t="shared" si="12"/>
        <v>0</v>
      </c>
    </row>
    <row r="785" spans="3:14" ht="16.5" thickTop="1" thickBot="1">
      <c r="F785" s="933" t="s">
        <v>569</v>
      </c>
      <c r="G785" s="934"/>
      <c r="H785" s="617" t="str">
        <f>+VLOOKUP(F785,[92]INSUMOS!A:E,2,FALSE)</f>
        <v>Un</v>
      </c>
      <c r="I785" s="597">
        <f>+VLOOKUP(F785,[92]INSUMOS!A:E,3,FALSE)</f>
        <v>270000</v>
      </c>
      <c r="J785" s="672">
        <v>1</v>
      </c>
      <c r="K785" s="600">
        <f>+ROUND(J785*I785,0)</f>
        <v>270000</v>
      </c>
      <c r="L785" s="930"/>
      <c r="M785">
        <f>+IFERROR(VLOOKUP(F784,[92]Presupuesto!B:G,4,FALSE),M784)</f>
        <v>0</v>
      </c>
      <c r="N785" s="572">
        <f t="shared" si="12"/>
        <v>0</v>
      </c>
    </row>
    <row r="786" spans="3:14" ht="16.5" thickTop="1" thickBot="1">
      <c r="F786" s="933"/>
      <c r="G786" s="934"/>
      <c r="H786" s="617"/>
      <c r="I786" s="597"/>
      <c r="J786" s="672"/>
      <c r="K786" s="600"/>
      <c r="L786" s="930"/>
      <c r="M786">
        <f>+IFERROR(VLOOKUP(F785,[92]Presupuesto!B:G,4,FALSE),M785)</f>
        <v>0</v>
      </c>
      <c r="N786" s="572">
        <f t="shared" si="12"/>
        <v>0</v>
      </c>
    </row>
    <row r="787" spans="3:14" ht="16.5" thickTop="1" thickBot="1">
      <c r="F787" s="933"/>
      <c r="G787" s="934"/>
      <c r="H787" s="617"/>
      <c r="I787" s="597"/>
      <c r="J787" s="672"/>
      <c r="K787" s="600"/>
      <c r="L787" s="930"/>
      <c r="M787">
        <f>+IFERROR(VLOOKUP(F786,[92]Presupuesto!B:G,4,FALSE),M786)</f>
        <v>0</v>
      </c>
      <c r="N787" s="572">
        <f t="shared" si="12"/>
        <v>0</v>
      </c>
    </row>
    <row r="788" spans="3:14" ht="16.5" thickTop="1" thickBot="1">
      <c r="F788" s="933"/>
      <c r="G788" s="934"/>
      <c r="H788" s="617"/>
      <c r="I788" s="597"/>
      <c r="J788" s="672"/>
      <c r="K788" s="600"/>
      <c r="L788" s="930"/>
      <c r="M788">
        <f>+IFERROR(VLOOKUP(F787,[92]Presupuesto!B:G,4,FALSE),M787)</f>
        <v>0</v>
      </c>
      <c r="N788" s="572">
        <f t="shared" si="12"/>
        <v>0</v>
      </c>
    </row>
    <row r="789" spans="3:14" ht="16.5" thickTop="1" thickBot="1">
      <c r="F789" s="933"/>
      <c r="G789" s="934"/>
      <c r="H789" s="617"/>
      <c r="I789" s="597"/>
      <c r="J789" s="672"/>
      <c r="K789" s="600">
        <f>+ROUND(J789*I789,0)</f>
        <v>0</v>
      </c>
      <c r="L789" s="930"/>
      <c r="M789">
        <f>+IFERROR(VLOOKUP(F788,[92]Presupuesto!B:G,4,FALSE),M788)</f>
        <v>0</v>
      </c>
      <c r="N789" s="572">
        <f t="shared" si="12"/>
        <v>0</v>
      </c>
    </row>
    <row r="790" spans="3:14" ht="16.5" thickTop="1" thickBot="1">
      <c r="C790" s="572">
        <f>+B782</f>
        <v>4.0399999999999991</v>
      </c>
      <c r="F790" s="606"/>
      <c r="G790" s="588"/>
      <c r="H790" s="588"/>
      <c r="I790" s="588"/>
      <c r="J790" s="607"/>
      <c r="K790" s="608" t="s">
        <v>539</v>
      </c>
      <c r="L790" s="609">
        <f>+SUM(K785:K789)</f>
        <v>270000</v>
      </c>
      <c r="M790">
        <f>+IFERROR(VLOOKUP(F789,[92]Presupuesto!B:G,4,FALSE),M789)</f>
        <v>0</v>
      </c>
      <c r="N790" s="572">
        <f t="shared" si="12"/>
        <v>0</v>
      </c>
    </row>
    <row r="791" spans="3:14" ht="16.5" thickTop="1" thickBot="1">
      <c r="F791" s="587" t="s">
        <v>47</v>
      </c>
      <c r="G791" s="588"/>
      <c r="H791" s="588"/>
      <c r="I791" s="588"/>
      <c r="J791" s="607"/>
      <c r="K791" s="607"/>
      <c r="L791" s="610"/>
      <c r="M791">
        <f>+IFERROR(VLOOKUP(F790,[92]Presupuesto!B:G,4,FALSE),M790)</f>
        <v>0</v>
      </c>
      <c r="N791" s="572">
        <f t="shared" si="12"/>
        <v>0</v>
      </c>
    </row>
    <row r="792" spans="3:14" ht="16.5" thickTop="1" thickBot="1">
      <c r="F792" s="935" t="s">
        <v>63</v>
      </c>
      <c r="G792" s="936"/>
      <c r="H792" s="591" t="s">
        <v>534</v>
      </c>
      <c r="I792" s="591" t="s">
        <v>563</v>
      </c>
      <c r="J792" s="612" t="s">
        <v>543</v>
      </c>
      <c r="K792" s="613" t="s">
        <v>537</v>
      </c>
      <c r="L792" s="930"/>
      <c r="M792">
        <f>+IFERROR(VLOOKUP(F791,[92]Presupuesto!B:G,4,FALSE),M791)</f>
        <v>0</v>
      </c>
      <c r="N792" s="572">
        <f t="shared" si="12"/>
        <v>0</v>
      </c>
    </row>
    <row r="793" spans="3:14" ht="16.5" thickTop="1" thickBot="1">
      <c r="F793" s="964"/>
      <c r="G793" s="934"/>
      <c r="H793" s="597"/>
      <c r="I793" s="623"/>
      <c r="J793" s="624"/>
      <c r="K793" s="600"/>
      <c r="L793" s="930"/>
      <c r="M793">
        <f>+IFERROR(VLOOKUP(F792,[92]Presupuesto!B:G,4,FALSE),M792)</f>
        <v>0</v>
      </c>
      <c r="N793" s="572">
        <f t="shared" si="12"/>
        <v>0</v>
      </c>
    </row>
    <row r="794" spans="3:14" ht="16.5" thickTop="1" thickBot="1">
      <c r="F794" s="937"/>
      <c r="G794" s="938"/>
      <c r="H794" s="625"/>
      <c r="I794" s="625"/>
      <c r="J794" s="625"/>
      <c r="K794" s="626">
        <f>+ROUND(J794*I794,0)</f>
        <v>0</v>
      </c>
      <c r="L794" s="930"/>
      <c r="M794">
        <f>+IFERROR(VLOOKUP(F793,[92]Presupuesto!B:G,4,FALSE),M793)</f>
        <v>0</v>
      </c>
      <c r="N794" s="572">
        <f t="shared" si="12"/>
        <v>0</v>
      </c>
    </row>
    <row r="795" spans="3:14" ht="16.5" thickTop="1" thickBot="1">
      <c r="F795" s="937"/>
      <c r="G795" s="938"/>
      <c r="H795" s="625"/>
      <c r="I795" s="625"/>
      <c r="J795" s="625"/>
      <c r="K795" s="626">
        <f>+ROUND(J795*I795,0)</f>
        <v>0</v>
      </c>
      <c r="L795" s="930"/>
      <c r="M795">
        <f>+IFERROR(VLOOKUP(F794,[92]Presupuesto!B:G,4,FALSE),M794)</f>
        <v>0</v>
      </c>
      <c r="N795" s="572">
        <f t="shared" si="12"/>
        <v>0</v>
      </c>
    </row>
    <row r="796" spans="3:14" ht="16.5" thickTop="1" thickBot="1">
      <c r="F796" s="939"/>
      <c r="G796" s="940"/>
      <c r="H796" s="627"/>
      <c r="I796" s="627"/>
      <c r="J796" s="627"/>
      <c r="K796" s="605">
        <f>+ROUND(J796*I796,0)</f>
        <v>0</v>
      </c>
      <c r="L796" s="930"/>
      <c r="M796">
        <f>+IFERROR(VLOOKUP(F795,[92]Presupuesto!B:G,4,FALSE),M795)</f>
        <v>0</v>
      </c>
      <c r="N796" s="572">
        <f t="shared" si="12"/>
        <v>0</v>
      </c>
    </row>
    <row r="797" spans="3:14" ht="16.5" thickTop="1" thickBot="1">
      <c r="D797" s="572">
        <f>+C790</f>
        <v>4.0399999999999991</v>
      </c>
      <c r="F797" s="606"/>
      <c r="G797" s="588"/>
      <c r="H797" s="588"/>
      <c r="I797" s="588"/>
      <c r="J797" s="607"/>
      <c r="K797" s="608" t="s">
        <v>539</v>
      </c>
      <c r="L797" s="628">
        <f>+SUM(K793:K796)</f>
        <v>0</v>
      </c>
      <c r="M797">
        <f>+IFERROR(VLOOKUP(F796,[92]Presupuesto!B:G,4,FALSE),M796)</f>
        <v>0</v>
      </c>
      <c r="N797" s="572">
        <f t="shared" si="12"/>
        <v>0</v>
      </c>
    </row>
    <row r="798" spans="3:14" ht="16.5" thickTop="1" thickBot="1">
      <c r="F798" s="587" t="s">
        <v>54</v>
      </c>
      <c r="G798" s="588"/>
      <c r="H798" s="588"/>
      <c r="I798" s="588"/>
      <c r="J798" s="607"/>
      <c r="K798" s="607"/>
      <c r="L798" s="610"/>
      <c r="M798">
        <f>+IFERROR(VLOOKUP(F797,[92]Presupuesto!B:G,4,FALSE),M797)</f>
        <v>0</v>
      </c>
      <c r="N798" s="572">
        <f t="shared" si="12"/>
        <v>0</v>
      </c>
    </row>
    <row r="799" spans="3:14" ht="16.5" thickTop="1" thickBot="1">
      <c r="F799" s="629" t="s">
        <v>544</v>
      </c>
      <c r="G799" s="591" t="s">
        <v>541</v>
      </c>
      <c r="H799" s="591" t="s">
        <v>545</v>
      </c>
      <c r="I799" s="591" t="s">
        <v>546</v>
      </c>
      <c r="J799" s="630" t="s">
        <v>547</v>
      </c>
      <c r="K799" s="612" t="s">
        <v>536</v>
      </c>
      <c r="L799" s="631" t="s">
        <v>537</v>
      </c>
      <c r="M799">
        <f>+IFERROR(VLOOKUP(F798,[92]Presupuesto!B:G,4,FALSE),M798)</f>
        <v>0</v>
      </c>
      <c r="N799" s="572">
        <f t="shared" si="12"/>
        <v>0</v>
      </c>
    </row>
    <row r="800" spans="3:14" ht="15.75" thickTop="1">
      <c r="F800" s="639" t="str">
        <f>+[92]MO!$A$18</f>
        <v>Capataz O Electrica</v>
      </c>
      <c r="G800" s="633">
        <v>1</v>
      </c>
      <c r="H800" s="644">
        <f>+VLOOKUP(F800,[92]MO!A:D,2,FALSE)</f>
        <v>138246.57534246575</v>
      </c>
      <c r="I800" s="645">
        <f>+VLOOKUP(F800,[92]MO!A:D,3,FALSE)</f>
        <v>0.6</v>
      </c>
      <c r="J800" s="625">
        <f>+ROUND(H800*(1+I800),2)</f>
        <v>221194.52</v>
      </c>
      <c r="K800" s="675">
        <v>0.7</v>
      </c>
      <c r="L800" s="638">
        <f>+ROUND(G800*K800*J800,0)</f>
        <v>154836</v>
      </c>
      <c r="M800">
        <f>+IFERROR(VLOOKUP(F799,[92]Presupuesto!B:G,4,FALSE),M799)</f>
        <v>0</v>
      </c>
      <c r="N800" s="572">
        <f t="shared" si="12"/>
        <v>0</v>
      </c>
    </row>
    <row r="801" spans="1:14">
      <c r="F801" s="639" t="str">
        <f>+[92]MO!$A$17</f>
        <v>Oficial O Electrica</v>
      </c>
      <c r="G801" s="625">
        <v>1</v>
      </c>
      <c r="H801" s="644">
        <f>+VLOOKUP(F801,[92]MO!A:D,2,FALSE)</f>
        <v>128712.32876712328</v>
      </c>
      <c r="I801" s="645">
        <f>+VLOOKUP(F801,[92]MO!A:D,3,FALSE)</f>
        <v>0.6</v>
      </c>
      <c r="J801" s="625">
        <f>+ROUND(H801*(1+I801),2)</f>
        <v>205939.73</v>
      </c>
      <c r="K801" s="675">
        <f>+K800</f>
        <v>0.7</v>
      </c>
      <c r="L801" s="643">
        <f>+ROUND(G801*K801*J801,0)</f>
        <v>144158</v>
      </c>
      <c r="M801">
        <f>+IFERROR(VLOOKUP(F800,[92]Presupuesto!B:G,4,FALSE),M800)</f>
        <v>0</v>
      </c>
      <c r="N801" s="572">
        <f t="shared" si="12"/>
        <v>0</v>
      </c>
    </row>
    <row r="802" spans="1:14">
      <c r="F802" s="639" t="str">
        <f>+[92]MO!$A$16</f>
        <v>Ayudante O Electrica</v>
      </c>
      <c r="G802" s="625">
        <v>1</v>
      </c>
      <c r="H802" s="644">
        <f>+VLOOKUP(F802,[92]MO!A:D,2,FALSE)</f>
        <v>66739.726027397264</v>
      </c>
      <c r="I802" s="645">
        <f>+VLOOKUP(F802,[92]MO!A:D,3,FALSE)</f>
        <v>0.75</v>
      </c>
      <c r="J802" s="625">
        <f>+ROUND(H802*(1+I802),2)</f>
        <v>116794.52</v>
      </c>
      <c r="K802" s="675">
        <f>+K801</f>
        <v>0.7</v>
      </c>
      <c r="L802" s="643">
        <f>+ROUND(G802*K802*J802,0)</f>
        <v>81756</v>
      </c>
      <c r="M802">
        <f>+IFERROR(VLOOKUP(F801,[92]Presupuesto!B:G,4,FALSE),M801)</f>
        <v>0</v>
      </c>
      <c r="N802" s="572">
        <f t="shared" si="12"/>
        <v>0</v>
      </c>
    </row>
    <row r="803" spans="1:14" ht="15.75" thickBot="1">
      <c r="F803" s="648"/>
      <c r="G803" s="625"/>
      <c r="H803" s="644"/>
      <c r="I803" s="645"/>
      <c r="J803" s="625"/>
      <c r="K803" s="675"/>
      <c r="L803" s="643">
        <f>+ROUND(G803*K803*J803,0)</f>
        <v>0</v>
      </c>
      <c r="M803">
        <f>+IFERROR(VLOOKUP(F802,[92]Presupuesto!B:G,4,FALSE),M802)</f>
        <v>0</v>
      </c>
      <c r="N803" s="572">
        <f t="shared" si="12"/>
        <v>0</v>
      </c>
    </row>
    <row r="804" spans="1:14" ht="16.5" thickTop="1" thickBot="1">
      <c r="F804" s="648"/>
      <c r="G804" s="625"/>
      <c r="H804" s="644"/>
      <c r="I804" s="645"/>
      <c r="J804" s="625"/>
      <c r="K804" s="675"/>
      <c r="L804" s="643">
        <f>+ROUND(G804*K804*J804,0)</f>
        <v>0</v>
      </c>
      <c r="M804">
        <f>+IFERROR(VLOOKUP(F803,[92]Presupuesto!B:G,4,FALSE),M803)</f>
        <v>0</v>
      </c>
      <c r="N804" s="572">
        <f t="shared" si="12"/>
        <v>0</v>
      </c>
    </row>
    <row r="805" spans="1:14" ht="16.5" thickTop="1" thickBot="1">
      <c r="E805" s="572">
        <f>+D797</f>
        <v>4.0399999999999991</v>
      </c>
      <c r="F805" s="606"/>
      <c r="G805" s="588"/>
      <c r="H805" s="588"/>
      <c r="I805" s="588"/>
      <c r="J805" s="588"/>
      <c r="K805" s="608" t="s">
        <v>539</v>
      </c>
      <c r="L805" s="628">
        <f>+SUM(L800:L804)</f>
        <v>380750</v>
      </c>
      <c r="M805">
        <f>+IFERROR(VLOOKUP(F804,[92]Presupuesto!B:G,4,FALSE),M804)</f>
        <v>0</v>
      </c>
      <c r="N805" s="572">
        <f t="shared" si="12"/>
        <v>0</v>
      </c>
    </row>
    <row r="806" spans="1:14" ht="16.5" thickTop="1" thickBot="1">
      <c r="F806" s="606" t="s">
        <v>551</v>
      </c>
      <c r="G806" s="588"/>
      <c r="H806" s="588"/>
      <c r="I806" s="588"/>
      <c r="J806" s="588"/>
      <c r="K806" s="652"/>
      <c r="L806" s="610"/>
      <c r="M806">
        <f>+IFERROR(VLOOKUP(F805,[92]Presupuesto!B:G,4,FALSE),M805)</f>
        <v>0</v>
      </c>
      <c r="N806" s="572">
        <f t="shared" si="12"/>
        <v>0</v>
      </c>
    </row>
    <row r="807" spans="1:14" ht="16.5" thickTop="1" thickBot="1">
      <c r="A807" s="653">
        <f>+F774</f>
        <v>4.0399999999999991</v>
      </c>
      <c r="F807" s="655" t="str">
        <f>+[92]Presupuesto!$B$69</f>
        <v>STEFANY BOHORQUEZ PEREZ</v>
      </c>
      <c r="G807" s="588"/>
      <c r="H807" s="944" t="s">
        <v>552</v>
      </c>
      <c r="I807" s="944"/>
      <c r="J807" s="944"/>
      <c r="K807" s="944"/>
      <c r="L807" s="654">
        <f>+L782+L790+L797+L805</f>
        <v>692188</v>
      </c>
      <c r="M807">
        <f>+IFERROR(VLOOKUP(F806,[92]Presupuesto!B:G,4,FALSE),M806)</f>
        <v>0</v>
      </c>
      <c r="N807" s="572">
        <f t="shared" si="12"/>
        <v>0</v>
      </c>
    </row>
    <row r="808" spans="1:14" ht="15.75" thickTop="1">
      <c r="F808" s="655" t="str">
        <f>+[92]Presupuesto!$B$70</f>
        <v>SECRETARIA DE PLANEACION MUNICIPAL</v>
      </c>
      <c r="G808" s="656"/>
      <c r="I808" s="588"/>
      <c r="J808" s="588"/>
      <c r="K808" s="588"/>
      <c r="L808" s="610"/>
      <c r="M808">
        <f>+IFERROR(VLOOKUP(F807,[92]Presupuesto!B:G,4,FALSE),M807)</f>
        <v>0</v>
      </c>
      <c r="N808" s="572">
        <f t="shared" si="12"/>
        <v>0</v>
      </c>
    </row>
    <row r="809" spans="1:14" ht="15.75" thickBot="1">
      <c r="F809" s="655" t="str">
        <f>+[92]Presupuesto!$B$71</f>
        <v>MUNICIPIO DE CAUCASIA</v>
      </c>
      <c r="G809" s="657"/>
      <c r="H809" s="658"/>
      <c r="I809" s="657"/>
      <c r="J809" s="657"/>
      <c r="K809" s="657"/>
      <c r="L809" s="659"/>
      <c r="M809">
        <f>+IFERROR(VLOOKUP(F808,[92]Presupuesto!B:G,4,FALSE),M808)</f>
        <v>0</v>
      </c>
      <c r="N809" s="572">
        <f t="shared" si="12"/>
        <v>0</v>
      </c>
    </row>
    <row r="810" spans="1:14" ht="15.75" thickBot="1">
      <c r="F810" s="923" t="s">
        <v>528</v>
      </c>
      <c r="G810" s="956" t="str">
        <f>+VLOOKUP(F812,[92]Presupuesto!B:G,2,FALSE)</f>
        <v>Poste metálico tipo decorativo de 5,5 mts  de altura, doble tipo tauro incluye cable para equipotencializar</v>
      </c>
      <c r="H810" s="956"/>
      <c r="I810" s="956"/>
      <c r="J810" s="956"/>
      <c r="K810" s="580" t="s">
        <v>529</v>
      </c>
      <c r="L810" s="581" t="s">
        <v>530</v>
      </c>
      <c r="M810">
        <f>+IFERROR(VLOOKUP(F809,[92]Presupuesto!B:G,4,FALSE),M809)</f>
        <v>0</v>
      </c>
      <c r="N810" s="572">
        <f t="shared" si="12"/>
        <v>0</v>
      </c>
    </row>
    <row r="811" spans="1:14" ht="16.5" thickTop="1" thickBot="1">
      <c r="F811" s="924"/>
      <c r="G811" s="957"/>
      <c r="H811" s="957"/>
      <c r="I811" s="957"/>
      <c r="J811" s="957"/>
      <c r="K811" s="582" t="s">
        <v>531</v>
      </c>
      <c r="L811" s="583" t="s">
        <v>532</v>
      </c>
      <c r="M811">
        <f>+IFERROR(VLOOKUP(F810,[92]Presupuesto!B:G,4,FALSE),M810)</f>
        <v>0</v>
      </c>
      <c r="N811" s="572">
        <f t="shared" si="12"/>
        <v>0</v>
      </c>
    </row>
    <row r="812" spans="1:14" ht="16.5" thickTop="1" thickBot="1">
      <c r="F812" s="927">
        <f>+[92]Presupuesto!B33</f>
        <v>4.0499999999999989</v>
      </c>
      <c r="G812" s="957"/>
      <c r="H812" s="957"/>
      <c r="I812" s="957"/>
      <c r="J812" s="957"/>
      <c r="K812" s="582" t="s">
        <v>533</v>
      </c>
      <c r="L812" s="584">
        <f>+$N$3</f>
        <v>44987</v>
      </c>
      <c r="M812">
        <f>+IFERROR(VLOOKUP(F811,[92]Presupuesto!B:G,4,FALSE),M811)</f>
        <v>0</v>
      </c>
      <c r="N812" s="572">
        <f t="shared" si="12"/>
        <v>0</v>
      </c>
    </row>
    <row r="813" spans="1:14" ht="16.5" thickTop="1" thickBot="1">
      <c r="F813" s="924"/>
      <c r="G813" s="957"/>
      <c r="H813" s="957"/>
      <c r="I813" s="957"/>
      <c r="J813" s="957"/>
      <c r="K813" s="582" t="s">
        <v>217</v>
      </c>
      <c r="L813" s="586" t="str">
        <f>+VLOOKUP(F812,[92]Presupuesto!B:G,3,FALSE)</f>
        <v>Und</v>
      </c>
      <c r="M813">
        <f>+IFERROR(VLOOKUP(F812,[92]Presupuesto!B:G,4,FALSE),M812)</f>
        <v>7</v>
      </c>
      <c r="N813" s="572">
        <f t="shared" si="12"/>
        <v>0</v>
      </c>
    </row>
    <row r="814" spans="1:14" ht="16.5" thickTop="1" thickBot="1">
      <c r="F814" s="587" t="s">
        <v>37</v>
      </c>
      <c r="G814" s="588"/>
      <c r="H814" s="588"/>
      <c r="I814" s="588"/>
      <c r="J814" s="588"/>
      <c r="K814" s="589"/>
      <c r="L814" s="590"/>
      <c r="M814">
        <f>+IFERROR(VLOOKUP(F813,[92]Presupuesto!B:G,4,FALSE),M813)</f>
        <v>0</v>
      </c>
      <c r="N814" s="572">
        <f t="shared" si="12"/>
        <v>0</v>
      </c>
    </row>
    <row r="815" spans="1:14" ht="16.5" thickTop="1" thickBot="1">
      <c r="F815" s="928" t="s">
        <v>63</v>
      </c>
      <c r="G815" s="929"/>
      <c r="H815" s="591" t="s">
        <v>534</v>
      </c>
      <c r="I815" s="591" t="s">
        <v>535</v>
      </c>
      <c r="J815" s="591" t="s">
        <v>536</v>
      </c>
      <c r="K815" s="592" t="s">
        <v>537</v>
      </c>
      <c r="L815" s="930"/>
      <c r="M815">
        <f>+IFERROR(VLOOKUP(F814,[92]Presupuesto!B:G,4,FALSE),M814)</f>
        <v>0</v>
      </c>
      <c r="N815" s="572">
        <f t="shared" si="12"/>
        <v>0</v>
      </c>
    </row>
    <row r="816" spans="1:14" ht="16.5" thickTop="1" thickBot="1">
      <c r="F816" s="931" t="s">
        <v>222</v>
      </c>
      <c r="G816" s="932"/>
      <c r="H816" s="593" t="s">
        <v>538</v>
      </c>
      <c r="I816" s="594">
        <f>L844</f>
        <v>211090</v>
      </c>
      <c r="J816" s="595">
        <v>0.05</v>
      </c>
      <c r="K816" s="596">
        <f>+ROUND(J816*I816,0)</f>
        <v>10555</v>
      </c>
      <c r="L816" s="930"/>
      <c r="M816">
        <f>+IFERROR(VLOOKUP(F815,[92]Presupuesto!B:G,4,FALSE),M815)</f>
        <v>0</v>
      </c>
      <c r="N816" s="572">
        <f t="shared" si="12"/>
        <v>0</v>
      </c>
    </row>
    <row r="817" spans="2:14" ht="16.5" thickTop="1" thickBot="1">
      <c r="F817" s="963" t="str">
        <f>+[92]EQUIPOS!$B$57</f>
        <v>Grúa Hidráulica</v>
      </c>
      <c r="G817" s="934"/>
      <c r="H817" s="597" t="str">
        <f>+VLOOKUP(F817,[92]EQUIPOS!B:D,2,FALSE)</f>
        <v>Dia</v>
      </c>
      <c r="I817" s="598">
        <f>+VLOOKUP(F817,[92]EQUIPOS!B:D,3,FALSE)</f>
        <v>1600000</v>
      </c>
      <c r="J817" s="676">
        <v>0.125</v>
      </c>
      <c r="K817" s="600">
        <f>+ROUND(J817*I817,0)</f>
        <v>200000</v>
      </c>
      <c r="L817" s="930"/>
      <c r="M817">
        <f>+IFERROR(VLOOKUP(F816,[92]Presupuesto!B:G,4,FALSE),M816)</f>
        <v>0</v>
      </c>
      <c r="N817" s="572">
        <f t="shared" si="12"/>
        <v>0</v>
      </c>
    </row>
    <row r="818" spans="2:14" ht="16.5" thickTop="1" thickBot="1">
      <c r="F818" s="933"/>
      <c r="G818" s="934"/>
      <c r="H818" s="597"/>
      <c r="I818" s="601"/>
      <c r="J818" s="599"/>
      <c r="K818" s="600">
        <f>+ROUND(J818*I818,0)</f>
        <v>0</v>
      </c>
      <c r="L818" s="930"/>
      <c r="M818">
        <f>+IFERROR(VLOOKUP(F817,[92]Presupuesto!B:G,4,FALSE),M817)</f>
        <v>0</v>
      </c>
      <c r="N818" s="572">
        <f t="shared" si="12"/>
        <v>0</v>
      </c>
    </row>
    <row r="819" spans="2:14" ht="16.5" thickTop="1" thickBot="1">
      <c r="F819" s="941"/>
      <c r="G819" s="942"/>
      <c r="H819" s="602"/>
      <c r="I819" s="603"/>
      <c r="J819" s="604"/>
      <c r="K819" s="605">
        <f>+ROUND(J819*I819,0)</f>
        <v>0</v>
      </c>
      <c r="L819" s="930"/>
      <c r="M819">
        <f>+IFERROR(VLOOKUP(F818,[92]Presupuesto!B:G,4,FALSE),M818)</f>
        <v>0</v>
      </c>
      <c r="N819" s="572">
        <f t="shared" ref="N819:N865" si="13">+IFERROR(M819*J819,0)</f>
        <v>0</v>
      </c>
    </row>
    <row r="820" spans="2:14" ht="16.5" thickTop="1" thickBot="1">
      <c r="B820" s="572">
        <f>+F812</f>
        <v>4.0499999999999989</v>
      </c>
      <c r="F820" s="606"/>
      <c r="G820" s="588"/>
      <c r="H820" s="588"/>
      <c r="I820" s="588"/>
      <c r="J820" s="607"/>
      <c r="K820" s="608" t="s">
        <v>539</v>
      </c>
      <c r="L820" s="609">
        <f>+SUM(K816:K819)</f>
        <v>210555</v>
      </c>
      <c r="M820">
        <f>+IFERROR(VLOOKUP(F819,[92]Presupuesto!B:G,4,FALSE),M819)</f>
        <v>0</v>
      </c>
      <c r="N820" s="572">
        <f t="shared" si="13"/>
        <v>0</v>
      </c>
    </row>
    <row r="821" spans="2:14" ht="16.5" thickTop="1" thickBot="1">
      <c r="F821" s="587" t="s">
        <v>224</v>
      </c>
      <c r="G821" s="588"/>
      <c r="H821" s="588"/>
      <c r="I821" s="588"/>
      <c r="J821" s="607"/>
      <c r="K821" s="607"/>
      <c r="L821" s="610"/>
      <c r="M821">
        <f>+IFERROR(VLOOKUP(F820,[92]Presupuesto!B:G,4,FALSE),M820)</f>
        <v>0</v>
      </c>
      <c r="N821" s="572">
        <f t="shared" si="13"/>
        <v>0</v>
      </c>
    </row>
    <row r="822" spans="2:14" ht="16.5" thickTop="1" thickBot="1">
      <c r="F822" s="928" t="s">
        <v>63</v>
      </c>
      <c r="G822" s="929"/>
      <c r="H822" s="591" t="s">
        <v>93</v>
      </c>
      <c r="I822" s="611" t="s">
        <v>540</v>
      </c>
      <c r="J822" s="612" t="s">
        <v>541</v>
      </c>
      <c r="K822" s="613" t="s">
        <v>537</v>
      </c>
      <c r="L822" s="930"/>
      <c r="M822">
        <f>+IFERROR(VLOOKUP(F821,[92]Presupuesto!B:G,4,FALSE),M821)</f>
        <v>0</v>
      </c>
      <c r="N822" s="572">
        <f t="shared" si="13"/>
        <v>0</v>
      </c>
    </row>
    <row r="823" spans="2:14" ht="27.6" customHeight="1" thickTop="1" thickBot="1">
      <c r="F823" s="965" t="str">
        <f>+[92]INSUMOS!A128</f>
        <v>Poste metalico de 5,5 mts doble tipo tauro para luminaria</v>
      </c>
      <c r="G823" s="966"/>
      <c r="H823" s="617" t="str">
        <f>+VLOOKUP(F823,[92]INSUMOS!A:E,2,FALSE)</f>
        <v>UND</v>
      </c>
      <c r="I823" s="597">
        <f>+VLOOKUP(F823,[92]INSUMOS!A:E,3,FALSE)</f>
        <v>2802212</v>
      </c>
      <c r="J823" s="672">
        <v>1</v>
      </c>
      <c r="K823" s="600">
        <f t="shared" ref="K823:K828" si="14">+ROUND(J823*I823,0)</f>
        <v>2802212</v>
      </c>
      <c r="L823" s="930"/>
      <c r="M823">
        <f>+IFERROR(VLOOKUP(F822,[92]Presupuesto!B:G,4,FALSE),M822)</f>
        <v>0</v>
      </c>
      <c r="N823" s="572">
        <f t="shared" si="13"/>
        <v>0</v>
      </c>
    </row>
    <row r="824" spans="2:14" ht="30" customHeight="1" thickTop="1" thickBot="1">
      <c r="F824" s="965" t="str">
        <f>+[92]INSUMOS!$A$129</f>
        <v>PLANTILLA TIPO SANDWICH CUADRADA 300X300MM MARCA</v>
      </c>
      <c r="G824" s="966"/>
      <c r="H824" s="617" t="str">
        <f>+VLOOKUP(F824,[92]INSUMOS!A:E,2,FALSE)</f>
        <v>UND</v>
      </c>
      <c r="I824" s="597">
        <f>+VLOOKUP(F824,[92]INSUMOS!A:E,3,FALSE)</f>
        <v>64974</v>
      </c>
      <c r="J824" s="672">
        <v>1</v>
      </c>
      <c r="K824" s="600">
        <f t="shared" si="14"/>
        <v>64974</v>
      </c>
      <c r="L824" s="930"/>
      <c r="M824">
        <f>+IFERROR(VLOOKUP(F823,[92]Presupuesto!B:G,4,FALSE),M823)</f>
        <v>0</v>
      </c>
      <c r="N824" s="572">
        <f t="shared" si="13"/>
        <v>0</v>
      </c>
    </row>
    <row r="825" spans="2:14" ht="16.5" thickTop="1" thickBot="1">
      <c r="F825" s="937" t="s">
        <v>570</v>
      </c>
      <c r="G825" s="938"/>
      <c r="H825" s="617" t="str">
        <f>+VLOOKUP(F825,[92]INSUMOS!A:E,2,FALSE)</f>
        <v>Ml</v>
      </c>
      <c r="I825" s="597">
        <f>+VLOOKUP(F825,[92]INSUMOS!A:E,3,FALSE)</f>
        <v>7650</v>
      </c>
      <c r="J825" s="672">
        <v>3</v>
      </c>
      <c r="K825" s="600">
        <f t="shared" si="14"/>
        <v>22950</v>
      </c>
      <c r="L825" s="930"/>
      <c r="M825">
        <f>+IFERROR(VLOOKUP(F824,[92]Presupuesto!B:G,4,FALSE),M824)</f>
        <v>0</v>
      </c>
      <c r="N825" s="572">
        <f t="shared" si="13"/>
        <v>0</v>
      </c>
    </row>
    <row r="826" spans="2:14" ht="16.5" thickTop="1" thickBot="1">
      <c r="F826" s="937" t="s">
        <v>526</v>
      </c>
      <c r="G826" s="938"/>
      <c r="H826" s="617" t="str">
        <f>+VLOOKUP(F826,[92]INSUMOS!A:E,2,FALSE)</f>
        <v>Un</v>
      </c>
      <c r="I826" s="597">
        <f>+VLOOKUP(F826,[92]INSUMOS!A:E,3,FALSE)</f>
        <v>2027.78</v>
      </c>
      <c r="J826" s="672">
        <v>2</v>
      </c>
      <c r="K826" s="600">
        <f t="shared" si="14"/>
        <v>4056</v>
      </c>
      <c r="L826" s="930"/>
      <c r="M826">
        <f>+IFERROR(VLOOKUP(F825,[92]Presupuesto!B:G,4,FALSE),M825)</f>
        <v>0</v>
      </c>
      <c r="N826" s="572">
        <f t="shared" si="13"/>
        <v>0</v>
      </c>
    </row>
    <row r="827" spans="2:14" ht="16.5" thickTop="1" thickBot="1">
      <c r="F827" s="937" t="str">
        <f>+[92]INSUMOS!A55</f>
        <v>Cable Encauchetado 3X14</v>
      </c>
      <c r="G827" s="938"/>
      <c r="H827" s="617" t="str">
        <f>+VLOOKUP(F827,[92]INSUMOS!A:E,2,FALSE)</f>
        <v>Ml</v>
      </c>
      <c r="I827" s="597">
        <f>+VLOOKUP(F827,[92]INSUMOS!A:E,3,FALSE)</f>
        <v>8500</v>
      </c>
      <c r="J827" s="672">
        <v>20</v>
      </c>
      <c r="K827" s="600">
        <f t="shared" si="14"/>
        <v>170000</v>
      </c>
      <c r="L827" s="930"/>
      <c r="M827">
        <f>+IFERROR(VLOOKUP(F826,[92]Presupuesto!B:G,4,FALSE),M826)</f>
        <v>0</v>
      </c>
      <c r="N827" s="572">
        <f t="shared" si="13"/>
        <v>0</v>
      </c>
    </row>
    <row r="828" spans="2:14" ht="16.5" thickTop="1" thickBot="1">
      <c r="F828" s="937" t="s">
        <v>571</v>
      </c>
      <c r="G828" s="938"/>
      <c r="H828" s="617" t="str">
        <f>+VLOOKUP(F828,[92]INSUMOS!A:E,2,FALSE)</f>
        <v>Und</v>
      </c>
      <c r="I828" s="597">
        <f>+VLOOKUP(F828,[92]INSUMOS!A:E,3,FALSE)</f>
        <v>10800</v>
      </c>
      <c r="J828" s="672">
        <v>2</v>
      </c>
      <c r="K828" s="600">
        <f t="shared" si="14"/>
        <v>21600</v>
      </c>
      <c r="L828" s="930"/>
      <c r="M828">
        <f>+IFERROR(VLOOKUP(F827,[92]Presupuesto!B:G,4,FALSE),M827)</f>
        <v>0</v>
      </c>
      <c r="N828" s="572">
        <f t="shared" si="13"/>
        <v>0</v>
      </c>
    </row>
    <row r="829" spans="2:14" ht="16.5" thickTop="1" thickBot="1">
      <c r="C829" s="572">
        <f>+B820</f>
        <v>4.0499999999999989</v>
      </c>
      <c r="F829" s="606"/>
      <c r="G829" s="588"/>
      <c r="H829" s="588"/>
      <c r="I829" s="588"/>
      <c r="J829" s="607"/>
      <c r="K829" s="608" t="s">
        <v>539</v>
      </c>
      <c r="L829" s="609">
        <f>+SUM(K823:K828)</f>
        <v>3085792</v>
      </c>
      <c r="M829">
        <f>+IFERROR(VLOOKUP(F828,[92]Presupuesto!B:G,4,FALSE),M828)</f>
        <v>0</v>
      </c>
      <c r="N829" s="572">
        <f t="shared" si="13"/>
        <v>0</v>
      </c>
    </row>
    <row r="830" spans="2:14" ht="16.5" thickTop="1" thickBot="1">
      <c r="F830" s="587" t="s">
        <v>47</v>
      </c>
      <c r="G830" s="588"/>
      <c r="H830" s="588"/>
      <c r="I830" s="588"/>
      <c r="J830" s="607"/>
      <c r="K830" s="607"/>
      <c r="L830" s="610"/>
      <c r="M830">
        <f>+IFERROR(VLOOKUP(F829,[92]Presupuesto!B:G,4,FALSE),M829)</f>
        <v>0</v>
      </c>
      <c r="N830" s="572">
        <f t="shared" si="13"/>
        <v>0</v>
      </c>
    </row>
    <row r="831" spans="2:14" ht="16.5" thickTop="1" thickBot="1">
      <c r="F831" s="935" t="s">
        <v>63</v>
      </c>
      <c r="G831" s="936"/>
      <c r="H831" s="591" t="s">
        <v>534</v>
      </c>
      <c r="I831" s="591" t="s">
        <v>563</v>
      </c>
      <c r="J831" s="612" t="s">
        <v>543</v>
      </c>
      <c r="K831" s="613" t="s">
        <v>537</v>
      </c>
      <c r="L831" s="930"/>
      <c r="M831">
        <f>+IFERROR(VLOOKUP(F830,[92]Presupuesto!B:G,4,FALSE),M830)</f>
        <v>0</v>
      </c>
      <c r="N831" s="572">
        <f t="shared" si="13"/>
        <v>0</v>
      </c>
    </row>
    <row r="832" spans="2:14" ht="16.5" thickTop="1" thickBot="1">
      <c r="F832" s="933" t="str">
        <f>+[92]EQUIPOS!B58</f>
        <v>Tractomula</v>
      </c>
      <c r="G832" s="934"/>
      <c r="H832" s="597" t="str">
        <f>+VLOOKUP(F832,[92]EQUIPOS!B:D,2,FALSE)</f>
        <v>Dia</v>
      </c>
      <c r="I832" s="623">
        <v>3.6999999999999998E-2</v>
      </c>
      <c r="J832" s="624">
        <f>+VLOOKUP(F832,[92]EQUIPOS!B:D,3,FALSE)</f>
        <v>4400000</v>
      </c>
      <c r="K832" s="600">
        <f>+ROUND(J832*I832,0)</f>
        <v>162800</v>
      </c>
      <c r="L832" s="930"/>
      <c r="M832">
        <f>+IFERROR(VLOOKUP(F831,[92]Presupuesto!B:G,4,FALSE),M831)</f>
        <v>0</v>
      </c>
      <c r="N832" s="572">
        <f t="shared" si="13"/>
        <v>0</v>
      </c>
    </row>
    <row r="833" spans="1:14" ht="16.5" thickTop="1" thickBot="1">
      <c r="F833" s="937"/>
      <c r="G833" s="938"/>
      <c r="H833" s="625"/>
      <c r="I833" s="625"/>
      <c r="J833" s="625"/>
      <c r="K833" s="626">
        <f>+ROUND(J833*I833,0)</f>
        <v>0</v>
      </c>
      <c r="L833" s="930"/>
      <c r="M833">
        <f>+IFERROR(VLOOKUP(F832,[92]Presupuesto!B:G,4,FALSE),M832)</f>
        <v>0</v>
      </c>
      <c r="N833" s="572">
        <f t="shared" si="13"/>
        <v>0</v>
      </c>
    </row>
    <row r="834" spans="1:14" ht="16.5" thickTop="1" thickBot="1">
      <c r="F834" s="937"/>
      <c r="G834" s="938"/>
      <c r="H834" s="625"/>
      <c r="I834" s="625"/>
      <c r="J834" s="625"/>
      <c r="K834" s="626">
        <f>+ROUND(J834*I834,0)</f>
        <v>0</v>
      </c>
      <c r="L834" s="930"/>
      <c r="M834">
        <f>+IFERROR(VLOOKUP(F833,[92]Presupuesto!B:G,4,FALSE),M833)</f>
        <v>0</v>
      </c>
      <c r="N834" s="572">
        <f t="shared" si="13"/>
        <v>0</v>
      </c>
    </row>
    <row r="835" spans="1:14" ht="16.5" thickTop="1" thickBot="1">
      <c r="F835" s="939"/>
      <c r="G835" s="940"/>
      <c r="H835" s="627"/>
      <c r="I835" s="627"/>
      <c r="J835" s="627"/>
      <c r="K835" s="605">
        <f>+ROUND(J835*I835,0)</f>
        <v>0</v>
      </c>
      <c r="L835" s="930"/>
      <c r="M835">
        <f>+IFERROR(VLOOKUP(F834,[92]Presupuesto!B:G,4,FALSE),M834)</f>
        <v>0</v>
      </c>
      <c r="N835" s="572">
        <f t="shared" si="13"/>
        <v>0</v>
      </c>
    </row>
    <row r="836" spans="1:14" ht="16.5" thickTop="1" thickBot="1">
      <c r="D836" s="572">
        <f>+C829</f>
        <v>4.0499999999999989</v>
      </c>
      <c r="F836" s="606"/>
      <c r="G836" s="588"/>
      <c r="H836" s="588"/>
      <c r="I836" s="588"/>
      <c r="J836" s="607"/>
      <c r="K836" s="608" t="s">
        <v>539</v>
      </c>
      <c r="L836" s="628">
        <f>+SUM(K832:K835)</f>
        <v>162800</v>
      </c>
      <c r="M836">
        <f>+IFERROR(VLOOKUP(F835,[92]Presupuesto!B:G,4,FALSE),M835)</f>
        <v>0</v>
      </c>
      <c r="N836" s="572">
        <f t="shared" si="13"/>
        <v>0</v>
      </c>
    </row>
    <row r="837" spans="1:14" ht="16.5" thickTop="1" thickBot="1">
      <c r="F837" s="587" t="s">
        <v>54</v>
      </c>
      <c r="G837" s="588"/>
      <c r="H837" s="588"/>
      <c r="I837" s="588"/>
      <c r="J837" s="607"/>
      <c r="K837" s="607"/>
      <c r="L837" s="610"/>
      <c r="M837">
        <f>+IFERROR(VLOOKUP(F836,[92]Presupuesto!B:G,4,FALSE),M836)</f>
        <v>0</v>
      </c>
      <c r="N837" s="572">
        <f t="shared" si="13"/>
        <v>0</v>
      </c>
    </row>
    <row r="838" spans="1:14" ht="16.5" thickTop="1" thickBot="1">
      <c r="F838" s="629" t="s">
        <v>544</v>
      </c>
      <c r="G838" s="591" t="s">
        <v>541</v>
      </c>
      <c r="H838" s="591" t="s">
        <v>545</v>
      </c>
      <c r="I838" s="591" t="s">
        <v>546</v>
      </c>
      <c r="J838" s="630" t="s">
        <v>547</v>
      </c>
      <c r="K838" s="612" t="s">
        <v>536</v>
      </c>
      <c r="L838" s="631" t="s">
        <v>537</v>
      </c>
      <c r="M838">
        <f>+IFERROR(VLOOKUP(F837,[92]Presupuesto!B:G,4,FALSE),M837)</f>
        <v>0</v>
      </c>
      <c r="N838" s="572">
        <f t="shared" si="13"/>
        <v>0</v>
      </c>
    </row>
    <row r="839" spans="1:14" ht="15.75" thickTop="1">
      <c r="F839" s="639" t="str">
        <f>+[92]MO!$A$18</f>
        <v>Capataz O Electrica</v>
      </c>
      <c r="G839" s="633">
        <v>1</v>
      </c>
      <c r="H839" s="644">
        <f>+VLOOKUP(F839,[92]MO!A:D,2,FALSE)</f>
        <v>138246.57534246575</v>
      </c>
      <c r="I839" s="645">
        <f>+VLOOKUP(F839,[92]MO!A:D,3,FALSE)</f>
        <v>0.6</v>
      </c>
      <c r="J839" s="625">
        <f>+ROUND(H839*(1+I839),2)</f>
        <v>221194.52</v>
      </c>
      <c r="K839" s="675">
        <v>0.24</v>
      </c>
      <c r="L839" s="638">
        <f>+ROUND(G839*K839*J839,0)</f>
        <v>53087</v>
      </c>
      <c r="M839">
        <f>+IFERROR(VLOOKUP(F838,[92]Presupuesto!B:G,4,FALSE),M838)</f>
        <v>0</v>
      </c>
      <c r="N839" s="572">
        <f t="shared" si="13"/>
        <v>0</v>
      </c>
    </row>
    <row r="840" spans="1:14">
      <c r="F840" s="639" t="str">
        <f>+[92]MO!$A$7</f>
        <v>Oficial O Civil</v>
      </c>
      <c r="G840" s="625">
        <v>1</v>
      </c>
      <c r="H840" s="644">
        <f>+VLOOKUP(F840,[92]MO!A:D,2,FALSE)</f>
        <v>95342.465753424651</v>
      </c>
      <c r="I840" s="645">
        <f>+VLOOKUP(F840,[92]MO!A:D,3,FALSE)</f>
        <v>0.7</v>
      </c>
      <c r="J840" s="625">
        <f>+ROUND(H840*(1+I840),2)</f>
        <v>162082.19</v>
      </c>
      <c r="K840" s="675">
        <f>+K839</f>
        <v>0.24</v>
      </c>
      <c r="L840" s="643">
        <f>+ROUND(G840*K840*J840,0)</f>
        <v>38900</v>
      </c>
      <c r="M840">
        <f>+IFERROR(VLOOKUP(F839,[92]Presupuesto!B:G,4,FALSE),M839)</f>
        <v>0</v>
      </c>
      <c r="N840" s="572">
        <f t="shared" si="13"/>
        <v>0</v>
      </c>
    </row>
    <row r="841" spans="1:14">
      <c r="F841" s="639" t="str">
        <f>+[92]MO!$A$8</f>
        <v>Ayudante O Civil</v>
      </c>
      <c r="G841" s="625">
        <v>2</v>
      </c>
      <c r="H841" s="644">
        <f>+VLOOKUP(F841,[92]MO!A:D,2,FALSE)</f>
        <v>47671.232876712325</v>
      </c>
      <c r="I841" s="645">
        <f>+VLOOKUP(F841,[92]MO!A:D,3,FALSE)</f>
        <v>0.82000000000000006</v>
      </c>
      <c r="J841" s="625">
        <f>+ROUND(H841*(1+I841),2)</f>
        <v>86761.64</v>
      </c>
      <c r="K841" s="675">
        <f>+K840</f>
        <v>0.24</v>
      </c>
      <c r="L841" s="643">
        <f>+ROUND(G841*K841*J841,0)</f>
        <v>41646</v>
      </c>
      <c r="M841">
        <f>+IFERROR(VLOOKUP(F840,[92]Presupuesto!B:G,4,FALSE),M840)</f>
        <v>0</v>
      </c>
      <c r="N841" s="572">
        <f t="shared" si="13"/>
        <v>0</v>
      </c>
    </row>
    <row r="842" spans="1:14">
      <c r="F842" s="639" t="str">
        <f>+[92]MO!$A$17</f>
        <v>Oficial O Electrica</v>
      </c>
      <c r="G842" s="625">
        <v>1</v>
      </c>
      <c r="H842" s="644">
        <f>+VLOOKUP(F842,[92]MO!A:D,2,FALSE)</f>
        <v>128712.32876712328</v>
      </c>
      <c r="I842" s="645">
        <f>+VLOOKUP(F842,[92]MO!A:D,3,FALSE)</f>
        <v>0.6</v>
      </c>
      <c r="J842" s="625">
        <f>+ROUND(H842*(1+I842),2)</f>
        <v>205939.73</v>
      </c>
      <c r="K842" s="675">
        <f>+K841</f>
        <v>0.24</v>
      </c>
      <c r="L842" s="643">
        <f>+ROUND(G842*K842*J842,0)</f>
        <v>49426</v>
      </c>
      <c r="M842">
        <f>+IFERROR(VLOOKUP(F841,[92]Presupuesto!B:G,4,FALSE),M841)</f>
        <v>0</v>
      </c>
      <c r="N842" s="572">
        <f t="shared" si="13"/>
        <v>0</v>
      </c>
    </row>
    <row r="843" spans="1:14" ht="15.75" thickBot="1">
      <c r="F843" s="639" t="str">
        <f>+[92]MO!$A$16</f>
        <v>Ayudante O Electrica</v>
      </c>
      <c r="G843" s="625">
        <v>1</v>
      </c>
      <c r="H843" s="644">
        <f>+VLOOKUP(F843,[92]MO!A:D,2,FALSE)</f>
        <v>66739.726027397264</v>
      </c>
      <c r="I843" s="645">
        <f>+VLOOKUP(F843,[92]MO!A:D,3,FALSE)</f>
        <v>0.75</v>
      </c>
      <c r="J843" s="625">
        <f>+ROUND(H843*(1+I843),2)</f>
        <v>116794.52</v>
      </c>
      <c r="K843" s="675">
        <f>+K842</f>
        <v>0.24</v>
      </c>
      <c r="L843" s="643">
        <f>+ROUND(G843*K843*J843,0)</f>
        <v>28031</v>
      </c>
      <c r="M843">
        <f>+IFERROR(VLOOKUP(F842,[92]Presupuesto!B:G,4,FALSE),M842)</f>
        <v>0</v>
      </c>
      <c r="N843" s="572">
        <f t="shared" si="13"/>
        <v>0</v>
      </c>
    </row>
    <row r="844" spans="1:14" ht="16.5" thickTop="1" thickBot="1">
      <c r="E844" s="572">
        <f>+D836</f>
        <v>4.0499999999999989</v>
      </c>
      <c r="F844" s="606"/>
      <c r="G844" s="588"/>
      <c r="H844" s="588"/>
      <c r="I844" s="588"/>
      <c r="J844" s="588"/>
      <c r="K844" s="608" t="s">
        <v>539</v>
      </c>
      <c r="L844" s="628">
        <f>+SUM(L839:L843)</f>
        <v>211090</v>
      </c>
      <c r="M844">
        <f>+IFERROR(VLOOKUP(F843,[92]Presupuesto!B:G,4,FALSE),M843)</f>
        <v>0</v>
      </c>
      <c r="N844" s="572">
        <f t="shared" si="13"/>
        <v>0</v>
      </c>
    </row>
    <row r="845" spans="1:14" ht="16.5" thickTop="1" thickBot="1">
      <c r="F845" s="606" t="s">
        <v>551</v>
      </c>
      <c r="G845" s="588"/>
      <c r="H845" s="588"/>
      <c r="I845" s="588"/>
      <c r="J845" s="588"/>
      <c r="K845" s="652"/>
      <c r="L845" s="610"/>
      <c r="M845">
        <f>+IFERROR(VLOOKUP(F844,[92]Presupuesto!B:G,4,FALSE),M844)</f>
        <v>0</v>
      </c>
      <c r="N845" s="572">
        <f t="shared" si="13"/>
        <v>0</v>
      </c>
    </row>
    <row r="846" spans="1:14" ht="16.5" thickTop="1" thickBot="1">
      <c r="A846" s="653">
        <f>+F812</f>
        <v>4.0499999999999989</v>
      </c>
      <c r="F846" s="655" t="str">
        <f>+[92]Presupuesto!$B$69</f>
        <v>STEFANY BOHORQUEZ PEREZ</v>
      </c>
      <c r="G846" s="588"/>
      <c r="H846" s="944" t="s">
        <v>552</v>
      </c>
      <c r="I846" s="944"/>
      <c r="J846" s="944"/>
      <c r="K846" s="944"/>
      <c r="L846" s="654">
        <f>+L820+L829+L836+L844</f>
        <v>3670237</v>
      </c>
      <c r="M846">
        <f>+IFERROR(VLOOKUP(F845,[92]Presupuesto!B:G,4,FALSE),M845)</f>
        <v>0</v>
      </c>
      <c r="N846" s="572">
        <f t="shared" si="13"/>
        <v>0</v>
      </c>
    </row>
    <row r="847" spans="1:14" ht="15.75" thickTop="1">
      <c r="F847" s="655" t="str">
        <f>+[92]Presupuesto!$B$70</f>
        <v>SECRETARIA DE PLANEACION MUNICIPAL</v>
      </c>
      <c r="G847" s="656"/>
      <c r="I847" s="588"/>
      <c r="J847" s="588"/>
      <c r="K847" s="588"/>
      <c r="L847" s="610"/>
      <c r="M847">
        <f>+IFERROR(VLOOKUP(F846,[92]Presupuesto!B:G,4,FALSE),M846)</f>
        <v>0</v>
      </c>
      <c r="N847" s="572">
        <f t="shared" si="13"/>
        <v>0</v>
      </c>
    </row>
    <row r="848" spans="1:14" ht="15.75" thickBot="1">
      <c r="F848" s="655" t="str">
        <f>+[92]Presupuesto!$B$71</f>
        <v>MUNICIPIO DE CAUCASIA</v>
      </c>
      <c r="G848" s="657"/>
      <c r="H848" s="658"/>
      <c r="I848" s="657"/>
      <c r="J848" s="657"/>
      <c r="K848" s="657"/>
      <c r="L848" s="659"/>
      <c r="M848">
        <f>+IFERROR(VLOOKUP(F847,[92]Presupuesto!B:G,4,FALSE),M847)</f>
        <v>0</v>
      </c>
      <c r="N848" s="572">
        <f t="shared" si="13"/>
        <v>0</v>
      </c>
    </row>
    <row r="849" spans="2:14" ht="15.75" thickBot="1">
      <c r="F849" s="923" t="s">
        <v>528</v>
      </c>
      <c r="G849" s="956" t="str">
        <f>+VLOOKUP(F851,[92]Presupuesto!B:G,2,FALSE)</f>
        <v xml:space="preserve">Suministro e instalacion de Salida Para Interruptor Sencillo, Doble o Triple, Incluye: Cable THHN No. 12, Tuberia, Accesorios. </v>
      </c>
      <c r="H849" s="956"/>
      <c r="I849" s="956"/>
      <c r="J849" s="956"/>
      <c r="K849" s="580" t="s">
        <v>529</v>
      </c>
      <c r="L849" s="581" t="s">
        <v>530</v>
      </c>
      <c r="M849">
        <f>+IFERROR(VLOOKUP(F848,[92]Presupuesto!B:G,4,FALSE),M848)</f>
        <v>0</v>
      </c>
      <c r="N849" s="572">
        <f t="shared" si="13"/>
        <v>0</v>
      </c>
    </row>
    <row r="850" spans="2:14" ht="16.5" thickTop="1" thickBot="1">
      <c r="F850" s="924"/>
      <c r="G850" s="957"/>
      <c r="H850" s="957"/>
      <c r="I850" s="957"/>
      <c r="J850" s="957"/>
      <c r="K850" s="582" t="s">
        <v>531</v>
      </c>
      <c r="L850" s="583" t="s">
        <v>532</v>
      </c>
      <c r="M850">
        <f>+IFERROR(VLOOKUP(F849,[92]Presupuesto!B:G,4,FALSE),M849)</f>
        <v>0</v>
      </c>
      <c r="N850" s="572">
        <f t="shared" si="13"/>
        <v>0</v>
      </c>
    </row>
    <row r="851" spans="2:14" ht="16.5" customHeight="1" thickTop="1" thickBot="1">
      <c r="F851" s="927">
        <f>+[92]Presupuesto!$B$34</f>
        <v>4.0599999999999987</v>
      </c>
      <c r="G851" s="957"/>
      <c r="H851" s="957"/>
      <c r="I851" s="957"/>
      <c r="J851" s="957"/>
      <c r="K851" s="582" t="s">
        <v>533</v>
      </c>
      <c r="L851" s="584">
        <f>+$N$3</f>
        <v>44987</v>
      </c>
      <c r="M851">
        <f>+IFERROR(VLOOKUP(F850,[92]Presupuesto!B:G,4,FALSE),M850)</f>
        <v>0</v>
      </c>
      <c r="N851" s="572">
        <f t="shared" si="13"/>
        <v>0</v>
      </c>
    </row>
    <row r="852" spans="2:14" ht="16.5" customHeight="1" thickTop="1" thickBot="1">
      <c r="F852" s="924"/>
      <c r="G852" s="957"/>
      <c r="H852" s="957"/>
      <c r="I852" s="957"/>
      <c r="J852" s="957"/>
      <c r="K852" s="582" t="s">
        <v>217</v>
      </c>
      <c r="L852" s="586" t="str">
        <f>+VLOOKUP(F851,[92]Presupuesto!B:G,3,FALSE)</f>
        <v>Und</v>
      </c>
      <c r="M852">
        <f>+IFERROR(VLOOKUP(F851,[92]Presupuesto!B:G,4,FALSE),M851)</f>
        <v>4</v>
      </c>
      <c r="N852" s="572">
        <f t="shared" si="13"/>
        <v>0</v>
      </c>
    </row>
    <row r="853" spans="2:14" ht="16.5" thickTop="1" thickBot="1">
      <c r="F853" s="587" t="s">
        <v>37</v>
      </c>
      <c r="G853" s="588"/>
      <c r="H853" s="588"/>
      <c r="I853" s="588"/>
      <c r="J853" s="588"/>
      <c r="K853" s="589"/>
      <c r="L853" s="590"/>
      <c r="M853">
        <f>+IFERROR(VLOOKUP(F852,[92]Presupuesto!B:G,4,FALSE),M852)</f>
        <v>0</v>
      </c>
      <c r="N853" s="572">
        <f t="shared" si="13"/>
        <v>0</v>
      </c>
    </row>
    <row r="854" spans="2:14" ht="16.5" thickTop="1" thickBot="1">
      <c r="F854" s="928" t="s">
        <v>63</v>
      </c>
      <c r="G854" s="929"/>
      <c r="H854" s="591" t="s">
        <v>534</v>
      </c>
      <c r="I854" s="591" t="s">
        <v>535</v>
      </c>
      <c r="J854" s="591" t="s">
        <v>536</v>
      </c>
      <c r="K854" s="592" t="s">
        <v>537</v>
      </c>
      <c r="L854" s="930"/>
      <c r="M854">
        <f>+IFERROR(VLOOKUP(F853,[92]Presupuesto!B:G,4,FALSE),M853)</f>
        <v>0</v>
      </c>
      <c r="N854" s="572">
        <f t="shared" si="13"/>
        <v>0</v>
      </c>
    </row>
    <row r="855" spans="2:14" ht="16.5" thickTop="1" thickBot="1">
      <c r="F855" s="931" t="s">
        <v>222</v>
      </c>
      <c r="G855" s="932"/>
      <c r="H855" s="593" t="s">
        <v>538</v>
      </c>
      <c r="I855" s="594">
        <f>L886</f>
        <v>99108</v>
      </c>
      <c r="J855" s="595">
        <v>0.05</v>
      </c>
      <c r="K855" s="596">
        <f>+ROUND(J855*I855,0)</f>
        <v>4955</v>
      </c>
      <c r="L855" s="930"/>
      <c r="M855">
        <f>+IFERROR(VLOOKUP(F854,[92]Presupuesto!B:G,4,FALSE),M854)</f>
        <v>0</v>
      </c>
      <c r="N855" s="572">
        <f t="shared" si="13"/>
        <v>0</v>
      </c>
    </row>
    <row r="856" spans="2:14" ht="16.5" thickTop="1" thickBot="1">
      <c r="F856" s="963"/>
      <c r="G856" s="934"/>
      <c r="H856" s="597"/>
      <c r="I856" s="598"/>
      <c r="J856" s="624"/>
      <c r="K856" s="600">
        <f>+ROUND(J856*I856,0)</f>
        <v>0</v>
      </c>
      <c r="L856" s="930"/>
      <c r="M856">
        <f>+IFERROR(VLOOKUP(F855,[92]Presupuesto!B:G,4,FALSE),M855)</f>
        <v>0</v>
      </c>
      <c r="N856" s="572">
        <f t="shared" si="13"/>
        <v>0</v>
      </c>
    </row>
    <row r="857" spans="2:14" ht="16.5" thickTop="1" thickBot="1">
      <c r="F857" s="933"/>
      <c r="G857" s="934"/>
      <c r="H857" s="597"/>
      <c r="I857" s="598"/>
      <c r="J857" s="624"/>
      <c r="K857" s="600">
        <f>+ROUND(J857*I857,0)</f>
        <v>0</v>
      </c>
      <c r="L857" s="930"/>
      <c r="M857">
        <f>+IFERROR(VLOOKUP(F856,[92]Presupuesto!B:G,4,FALSE),M856)</f>
        <v>0</v>
      </c>
      <c r="N857" s="572">
        <f t="shared" si="13"/>
        <v>0</v>
      </c>
    </row>
    <row r="858" spans="2:14" ht="16.5" thickTop="1" thickBot="1">
      <c r="F858" s="937"/>
      <c r="G858" s="938"/>
      <c r="H858" s="597"/>
      <c r="I858" s="598"/>
      <c r="J858" s="624"/>
      <c r="K858" s="600">
        <f>+ROUND(J858*I858,0)</f>
        <v>0</v>
      </c>
      <c r="L858" s="930"/>
      <c r="M858">
        <f>+IFERROR(VLOOKUP(F857,[92]Presupuesto!B:G,4,FALSE),M857)</f>
        <v>0</v>
      </c>
      <c r="N858" s="572">
        <f t="shared" si="13"/>
        <v>0</v>
      </c>
    </row>
    <row r="859" spans="2:14" ht="16.5" thickTop="1" thickBot="1">
      <c r="B859" s="572">
        <f>+F851</f>
        <v>4.0599999999999987</v>
      </c>
      <c r="F859" s="606"/>
      <c r="G859" s="588"/>
      <c r="H859" s="588"/>
      <c r="I859" s="588"/>
      <c r="J859" s="607"/>
      <c r="K859" s="608" t="s">
        <v>539</v>
      </c>
      <c r="L859" s="609">
        <f>+SUM(K855:K858)</f>
        <v>4955</v>
      </c>
      <c r="M859">
        <f>+IFERROR(VLOOKUP(F858,[92]Presupuesto!B:G,4,FALSE),M858)</f>
        <v>0</v>
      </c>
      <c r="N859" s="572">
        <f t="shared" si="13"/>
        <v>0</v>
      </c>
    </row>
    <row r="860" spans="2:14" ht="16.5" thickTop="1" thickBot="1">
      <c r="F860" s="587" t="s">
        <v>224</v>
      </c>
      <c r="G860" s="588"/>
      <c r="H860" s="588"/>
      <c r="I860" s="588"/>
      <c r="J860" s="607"/>
      <c r="K860" s="607"/>
      <c r="L860" s="610"/>
      <c r="M860">
        <f>+IFERROR(VLOOKUP(F859,[92]Presupuesto!B:G,4,FALSE),M859)</f>
        <v>0</v>
      </c>
      <c r="N860" s="572">
        <f t="shared" si="13"/>
        <v>0</v>
      </c>
    </row>
    <row r="861" spans="2:14" ht="16.5" thickTop="1" thickBot="1">
      <c r="F861" s="928" t="s">
        <v>63</v>
      </c>
      <c r="G861" s="929"/>
      <c r="H861" s="591" t="s">
        <v>93</v>
      </c>
      <c r="I861" s="611" t="s">
        <v>540</v>
      </c>
      <c r="J861" s="612" t="s">
        <v>541</v>
      </c>
      <c r="K861" s="613" t="s">
        <v>537</v>
      </c>
      <c r="L861" s="930"/>
      <c r="M861">
        <f>+IFERROR(VLOOKUP(F860,[92]Presupuesto!B:G,4,FALSE),M860)</f>
        <v>0</v>
      </c>
      <c r="N861" s="572">
        <f t="shared" si="13"/>
        <v>0</v>
      </c>
    </row>
    <row r="862" spans="2:14" ht="39" customHeight="1" thickTop="1" thickBot="1">
      <c r="F862" s="963" t="s">
        <v>572</v>
      </c>
      <c r="G862" s="934" t="s">
        <v>572</v>
      </c>
      <c r="H862" s="617" t="str">
        <f>+VLOOKUP(F862,[92]INSUMOS!A:E,2,FALSE)</f>
        <v>UND</v>
      </c>
      <c r="I862" s="594">
        <f>+VLOOKUP(F862,[92]INSUMOS!A:E,3,FALSE)</f>
        <v>1824</v>
      </c>
      <c r="J862" s="672">
        <v>2</v>
      </c>
      <c r="K862" s="600">
        <f t="shared" ref="K862:K870" si="15">+ROUND(J862*I862,0)</f>
        <v>3648</v>
      </c>
      <c r="L862" s="930"/>
      <c r="M862">
        <f>+IFERROR(VLOOKUP(F861,[92]Presupuesto!B:G,4,FALSE),M861)</f>
        <v>0</v>
      </c>
      <c r="N862" s="572">
        <f t="shared" si="13"/>
        <v>0</v>
      </c>
    </row>
    <row r="863" spans="2:14" ht="16.5" thickTop="1" thickBot="1">
      <c r="F863" s="963" t="s">
        <v>573</v>
      </c>
      <c r="G863" s="934" t="s">
        <v>573</v>
      </c>
      <c r="H863" s="617" t="str">
        <f>+VLOOKUP(F863,[92]INSUMOS!A:E,2,FALSE)</f>
        <v>M</v>
      </c>
      <c r="I863" s="597">
        <f>+VLOOKUP(F863,[92]INSUMOS!A:E,3,FALSE)</f>
        <v>4393</v>
      </c>
      <c r="J863" s="672">
        <v>15</v>
      </c>
      <c r="K863" s="600">
        <f t="shared" si="15"/>
        <v>65895</v>
      </c>
      <c r="L863" s="930"/>
      <c r="M863">
        <f>+IFERROR(VLOOKUP(F862,[92]Presupuesto!B:G,4,FALSE),M862)</f>
        <v>0</v>
      </c>
      <c r="N863" s="572">
        <f t="shared" si="13"/>
        <v>0</v>
      </c>
    </row>
    <row r="864" spans="2:14" ht="16.5" thickTop="1" thickBot="1">
      <c r="F864" s="963" t="s">
        <v>574</v>
      </c>
      <c r="G864" s="934" t="s">
        <v>574</v>
      </c>
      <c r="H864" s="617" t="str">
        <f>+VLOOKUP(F864,[92]INSUMOS!A:E,2,FALSE)</f>
        <v>UND</v>
      </c>
      <c r="I864" s="597">
        <f>+VLOOKUP(F864,[92]INSUMOS!A:E,3,FALSE)</f>
        <v>3192</v>
      </c>
      <c r="J864" s="672">
        <v>1</v>
      </c>
      <c r="K864" s="600">
        <f t="shared" si="15"/>
        <v>3192</v>
      </c>
      <c r="L864" s="930"/>
      <c r="M864">
        <f>+IFERROR(VLOOKUP(F863,[92]Presupuesto!B:G,4,FALSE),M863)</f>
        <v>0</v>
      </c>
      <c r="N864" s="572">
        <f t="shared" si="13"/>
        <v>0</v>
      </c>
    </row>
    <row r="865" spans="3:14" ht="16.5" thickTop="1" thickBot="1">
      <c r="F865" s="963" t="s">
        <v>575</v>
      </c>
      <c r="G865" s="934" t="s">
        <v>575</v>
      </c>
      <c r="H865" s="617" t="str">
        <f>+VLOOKUP(F865,[92]INSUMOS!A:E,2,FALSE)</f>
        <v>UND</v>
      </c>
      <c r="I865" s="597">
        <f>+VLOOKUP(F865,[92]INSUMOS!A:E,3,FALSE)</f>
        <v>3631</v>
      </c>
      <c r="J865" s="672">
        <v>6</v>
      </c>
      <c r="K865" s="600">
        <f t="shared" si="15"/>
        <v>21786</v>
      </c>
      <c r="L865" s="930"/>
      <c r="M865">
        <f>+IFERROR(VLOOKUP(F864,[92]Presupuesto!B:G,4,FALSE),M864)</f>
        <v>0</v>
      </c>
      <c r="N865" s="572">
        <f t="shared" si="13"/>
        <v>0</v>
      </c>
    </row>
    <row r="866" spans="3:14" ht="16.5" thickTop="1" thickBot="1">
      <c r="F866" s="963" t="s">
        <v>576</v>
      </c>
      <c r="G866" s="934" t="s">
        <v>576</v>
      </c>
      <c r="H866" s="617" t="str">
        <f>+VLOOKUP(F866,[92]INSUMOS!A:E,2,FALSE)</f>
        <v>UND</v>
      </c>
      <c r="I866" s="597">
        <f>+VLOOKUP(F866,[92]INSUMOS!A:E,3,FALSE)</f>
        <v>150</v>
      </c>
      <c r="J866" s="672">
        <v>5</v>
      </c>
      <c r="K866" s="600">
        <f t="shared" si="15"/>
        <v>750</v>
      </c>
      <c r="L866" s="930"/>
      <c r="N866" s="572"/>
    </row>
    <row r="867" spans="3:14" ht="16.5" thickTop="1" thickBot="1">
      <c r="F867" s="963" t="s">
        <v>577</v>
      </c>
      <c r="G867" s="934" t="s">
        <v>577</v>
      </c>
      <c r="H867" s="617" t="str">
        <f>+VLOOKUP(F867,[92]INSUMOS!A:E,2,FALSE)</f>
        <v>UND</v>
      </c>
      <c r="I867" s="597">
        <f>+VLOOKUP(F867,[92]INSUMOS!A:E,3,FALSE)</f>
        <v>1823</v>
      </c>
      <c r="J867" s="672">
        <v>5</v>
      </c>
      <c r="K867" s="600">
        <f t="shared" si="15"/>
        <v>9115</v>
      </c>
      <c r="L867" s="930"/>
      <c r="N867" s="572"/>
    </row>
    <row r="868" spans="3:14" ht="16.5" thickTop="1" thickBot="1">
      <c r="F868" s="963" t="s">
        <v>578</v>
      </c>
      <c r="G868" s="934" t="s">
        <v>578</v>
      </c>
      <c r="H868" s="617" t="str">
        <f>+VLOOKUP(F868,[92]INSUMOS!A:E,2,FALSE)</f>
        <v>M</v>
      </c>
      <c r="I868" s="597">
        <f>+VLOOKUP(F868,[92]INSUMOS!A:E,3,FALSE)</f>
        <v>8760</v>
      </c>
      <c r="J868" s="672">
        <v>5</v>
      </c>
      <c r="K868" s="600">
        <f t="shared" si="15"/>
        <v>43800</v>
      </c>
      <c r="L868" s="930"/>
      <c r="M868">
        <f>+IFERROR(VLOOKUP(F865,[92]Presupuesto!B:G,4,FALSE),M865)</f>
        <v>0</v>
      </c>
      <c r="N868" s="572">
        <f t="shared" ref="N868:N907" si="16">+IFERROR(M868*J868,0)</f>
        <v>0</v>
      </c>
    </row>
    <row r="869" spans="3:14" ht="16.5" thickTop="1" thickBot="1">
      <c r="F869" s="963" t="s">
        <v>579</v>
      </c>
      <c r="G869" s="934" t="s">
        <v>579</v>
      </c>
      <c r="H869" s="617" t="str">
        <f>+VLOOKUP(F869,[92]INSUMOS!A:E,2,FALSE)</f>
        <v>UND</v>
      </c>
      <c r="I869" s="597">
        <f>+VLOOKUP(F869,[92]INSUMOS!A:E,3,FALSE)</f>
        <v>45594</v>
      </c>
      <c r="J869" s="672">
        <v>0.1</v>
      </c>
      <c r="K869" s="600">
        <f t="shared" si="15"/>
        <v>4559</v>
      </c>
      <c r="L869" s="930"/>
      <c r="M869">
        <f>+IFERROR(VLOOKUP(F868,[92]Presupuesto!B:G,4,FALSE),M868)</f>
        <v>0</v>
      </c>
      <c r="N869" s="572">
        <f t="shared" si="16"/>
        <v>0</v>
      </c>
    </row>
    <row r="870" spans="3:14" ht="16.5" thickTop="1" thickBot="1">
      <c r="F870" s="967" t="s">
        <v>580</v>
      </c>
      <c r="G870" s="968"/>
      <c r="H870" s="617" t="str">
        <f>+VLOOKUP(F870,[92]INSUMOS!A:E,2,FALSE)</f>
        <v>UND</v>
      </c>
      <c r="I870" s="597">
        <f>+VLOOKUP(F870,[92]INSUMOS!A:E,3,FALSE)</f>
        <v>45900</v>
      </c>
      <c r="J870" s="672">
        <v>1</v>
      </c>
      <c r="K870" s="600">
        <f t="shared" si="15"/>
        <v>45900</v>
      </c>
      <c r="L870" s="930"/>
      <c r="M870">
        <f>+IFERROR(VLOOKUP(F869,[92]Presupuesto!B:G,4,FALSE),M869)</f>
        <v>0</v>
      </c>
      <c r="N870" s="572">
        <f t="shared" si="16"/>
        <v>0</v>
      </c>
    </row>
    <row r="871" spans="3:14" ht="16.5" customHeight="1" thickTop="1" thickBot="1">
      <c r="C871" s="572">
        <f>+B859</f>
        <v>4.0599999999999987</v>
      </c>
      <c r="F871" s="606"/>
      <c r="G871" s="588"/>
      <c r="H871" s="588"/>
      <c r="I871" s="588"/>
      <c r="J871" s="607"/>
      <c r="K871" s="608" t="s">
        <v>539</v>
      </c>
      <c r="L871" s="609">
        <f>+SUM(K862:K870)</f>
        <v>198645</v>
      </c>
      <c r="M871">
        <f>+IFERROR(VLOOKUP(F870,[92]Presupuesto!B:G,4,FALSE),M870)</f>
        <v>0</v>
      </c>
      <c r="N871" s="572">
        <f t="shared" si="16"/>
        <v>0</v>
      </c>
    </row>
    <row r="872" spans="3:14" ht="16.5" thickTop="1" thickBot="1">
      <c r="F872" s="587" t="s">
        <v>47</v>
      </c>
      <c r="G872" s="588"/>
      <c r="H872" s="588"/>
      <c r="I872" s="588"/>
      <c r="J872" s="607"/>
      <c r="K872" s="607"/>
      <c r="L872" s="610"/>
      <c r="M872">
        <f>+IFERROR(VLOOKUP(F871,[92]Presupuesto!B:G,4,FALSE),M871)</f>
        <v>0</v>
      </c>
      <c r="N872" s="572">
        <f t="shared" si="16"/>
        <v>0</v>
      </c>
    </row>
    <row r="873" spans="3:14" ht="16.5" thickTop="1" thickBot="1">
      <c r="F873" s="935" t="s">
        <v>63</v>
      </c>
      <c r="G873" s="936"/>
      <c r="H873" s="591" t="s">
        <v>534</v>
      </c>
      <c r="I873" s="591" t="s">
        <v>563</v>
      </c>
      <c r="J873" s="612" t="s">
        <v>543</v>
      </c>
      <c r="K873" s="613" t="s">
        <v>537</v>
      </c>
      <c r="L873" s="930"/>
      <c r="M873">
        <f>+IFERROR(VLOOKUP(F872,[92]Presupuesto!B:G,4,FALSE),M872)</f>
        <v>0</v>
      </c>
      <c r="N873" s="572">
        <f t="shared" si="16"/>
        <v>0</v>
      </c>
    </row>
    <row r="874" spans="3:14" ht="16.5" thickTop="1" thickBot="1">
      <c r="F874" s="933"/>
      <c r="G874" s="934"/>
      <c r="H874" s="597"/>
      <c r="I874" s="623"/>
      <c r="J874" s="624"/>
      <c r="K874" s="600">
        <f>+ROUND(J874*I874,0)</f>
        <v>0</v>
      </c>
      <c r="L874" s="930"/>
      <c r="M874">
        <f>+IFERROR(VLOOKUP(F873,[92]Presupuesto!B:G,4,FALSE),M873)</f>
        <v>0</v>
      </c>
      <c r="N874" s="572">
        <f t="shared" si="16"/>
        <v>0</v>
      </c>
    </row>
    <row r="875" spans="3:14" ht="16.5" thickTop="1" thickBot="1">
      <c r="F875" s="937"/>
      <c r="G875" s="938"/>
      <c r="H875" s="625"/>
      <c r="I875" s="625"/>
      <c r="J875" s="625"/>
      <c r="K875" s="626">
        <f>+ROUND(J875*I875,0)</f>
        <v>0</v>
      </c>
      <c r="L875" s="930"/>
      <c r="M875">
        <f>+IFERROR(VLOOKUP(F874,[92]Presupuesto!B:G,4,FALSE),M874)</f>
        <v>0</v>
      </c>
      <c r="N875" s="572">
        <f t="shared" si="16"/>
        <v>0</v>
      </c>
    </row>
    <row r="876" spans="3:14" ht="16.5" thickTop="1" thickBot="1">
      <c r="F876" s="937"/>
      <c r="G876" s="938"/>
      <c r="H876" s="625"/>
      <c r="I876" s="625"/>
      <c r="J876" s="625"/>
      <c r="K876" s="626">
        <f>+ROUND(J876*I876,0)</f>
        <v>0</v>
      </c>
      <c r="L876" s="930"/>
      <c r="M876">
        <f>+IFERROR(VLOOKUP(F875,[92]Presupuesto!B:G,4,FALSE),M875)</f>
        <v>0</v>
      </c>
      <c r="N876" s="572">
        <f t="shared" si="16"/>
        <v>0</v>
      </c>
    </row>
    <row r="877" spans="3:14" ht="16.5" thickTop="1" thickBot="1">
      <c r="F877" s="939"/>
      <c r="G877" s="940"/>
      <c r="H877" s="627"/>
      <c r="I877" s="627"/>
      <c r="J877" s="627"/>
      <c r="K877" s="605">
        <f>+ROUND(J877*I877,0)</f>
        <v>0</v>
      </c>
      <c r="L877" s="930"/>
      <c r="M877">
        <f>+IFERROR(VLOOKUP(F876,[92]Presupuesto!B:G,4,FALSE),M876)</f>
        <v>0</v>
      </c>
      <c r="N877" s="572">
        <f t="shared" si="16"/>
        <v>0</v>
      </c>
    </row>
    <row r="878" spans="3:14" ht="16.5" thickTop="1" thickBot="1">
      <c r="D878" s="572">
        <f>+C871</f>
        <v>4.0599999999999987</v>
      </c>
      <c r="F878" s="606"/>
      <c r="G878" s="588"/>
      <c r="H878" s="588"/>
      <c r="I878" s="588"/>
      <c r="J878" s="607"/>
      <c r="K878" s="608" t="s">
        <v>539</v>
      </c>
      <c r="L878" s="628">
        <f>+SUM(K874:K877)</f>
        <v>0</v>
      </c>
      <c r="M878">
        <f>+IFERROR(VLOOKUP(F877,[92]Presupuesto!B:G,4,FALSE),M877)</f>
        <v>0</v>
      </c>
      <c r="N878" s="572">
        <f t="shared" si="16"/>
        <v>0</v>
      </c>
    </row>
    <row r="879" spans="3:14" ht="16.5" thickTop="1" thickBot="1">
      <c r="F879" s="587" t="s">
        <v>54</v>
      </c>
      <c r="G879" s="588"/>
      <c r="H879" s="588"/>
      <c r="I879" s="588"/>
      <c r="J879" s="607"/>
      <c r="K879" s="607"/>
      <c r="L879" s="610"/>
      <c r="M879">
        <f>+IFERROR(VLOOKUP(F878,[92]Presupuesto!B:G,4,FALSE),M878)</f>
        <v>0</v>
      </c>
      <c r="N879" s="572">
        <f t="shared" si="16"/>
        <v>0</v>
      </c>
    </row>
    <row r="880" spans="3:14" ht="16.5" thickTop="1" thickBot="1">
      <c r="F880" s="629" t="s">
        <v>544</v>
      </c>
      <c r="G880" s="591" t="s">
        <v>541</v>
      </c>
      <c r="H880" s="591" t="s">
        <v>545</v>
      </c>
      <c r="I880" s="591" t="s">
        <v>546</v>
      </c>
      <c r="J880" s="630" t="s">
        <v>547</v>
      </c>
      <c r="K880" s="612" t="s">
        <v>536</v>
      </c>
      <c r="L880" s="631" t="s">
        <v>537</v>
      </c>
      <c r="M880">
        <f>+IFERROR(VLOOKUP(F879,[92]Presupuesto!B:G,4,FALSE),M879)</f>
        <v>0</v>
      </c>
      <c r="N880" s="572">
        <f t="shared" si="16"/>
        <v>0</v>
      </c>
    </row>
    <row r="881" spans="1:14" ht="15.75" thickTop="1">
      <c r="F881" s="639" t="str">
        <f>+[92]MO!$A$18</f>
        <v>Capataz O Electrica</v>
      </c>
      <c r="G881" s="633">
        <v>1</v>
      </c>
      <c r="H881" s="644">
        <f>+VLOOKUP(F881,[92]MO!A:D,2,FALSE)</f>
        <v>138246.57534246575</v>
      </c>
      <c r="I881" s="645">
        <f>+VLOOKUP(F881,[92]MO!A:D,3,FALSE)</f>
        <v>0.6</v>
      </c>
      <c r="J881" s="625">
        <f>+ROUND(H881*(1+I881),2)</f>
        <v>221194.52</v>
      </c>
      <c r="K881" s="675">
        <v>0.15</v>
      </c>
      <c r="L881" s="638">
        <f>+ROUND(G881*K881*J881,0)</f>
        <v>33179</v>
      </c>
      <c r="M881">
        <f>+IFERROR(VLOOKUP(F880,[92]Presupuesto!B:G,4,FALSE),M880)</f>
        <v>0</v>
      </c>
      <c r="N881" s="572">
        <f t="shared" si="16"/>
        <v>0</v>
      </c>
    </row>
    <row r="882" spans="1:14">
      <c r="F882" s="639" t="str">
        <f>+[92]MO!$A$17</f>
        <v>Oficial O Electrica</v>
      </c>
      <c r="G882" s="625">
        <v>1</v>
      </c>
      <c r="H882" s="644">
        <f>+VLOOKUP(F882,[92]MO!A:D,2,FALSE)</f>
        <v>128712.32876712328</v>
      </c>
      <c r="I882" s="645">
        <f>+VLOOKUP(F882,[92]MO!A:D,3,FALSE)</f>
        <v>0.6</v>
      </c>
      <c r="J882" s="625">
        <f>+ROUND(H882*(1+I882),2)</f>
        <v>205939.73</v>
      </c>
      <c r="K882" s="675">
        <f>+K881</f>
        <v>0.15</v>
      </c>
      <c r="L882" s="643">
        <f>+ROUND(G882*K882*J882,0)</f>
        <v>30891</v>
      </c>
      <c r="M882">
        <f>+IFERROR(VLOOKUP(F881,[92]Presupuesto!B:G,4,FALSE),M881)</f>
        <v>0</v>
      </c>
      <c r="N882" s="572">
        <f t="shared" si="16"/>
        <v>0</v>
      </c>
    </row>
    <row r="883" spans="1:14">
      <c r="F883" s="639" t="str">
        <f>+[92]MO!$A$16</f>
        <v>Ayudante O Electrica</v>
      </c>
      <c r="G883" s="625">
        <v>2</v>
      </c>
      <c r="H883" s="644">
        <f>+VLOOKUP(F883,[92]MO!A:D,2,FALSE)</f>
        <v>66739.726027397264</v>
      </c>
      <c r="I883" s="645">
        <f>+VLOOKUP(F883,[92]MO!A:D,3,FALSE)</f>
        <v>0.75</v>
      </c>
      <c r="J883" s="625">
        <f>+ROUND(H883*(1+I883),2)</f>
        <v>116794.52</v>
      </c>
      <c r="K883" s="675">
        <f>+K882</f>
        <v>0.15</v>
      </c>
      <c r="L883" s="643">
        <f>+ROUND(G883*K883*J883,0)</f>
        <v>35038</v>
      </c>
      <c r="M883">
        <f>+IFERROR(VLOOKUP(F882,[92]Presupuesto!B:G,4,FALSE),M882)</f>
        <v>0</v>
      </c>
      <c r="N883" s="572">
        <f t="shared" si="16"/>
        <v>0</v>
      </c>
    </row>
    <row r="884" spans="1:14">
      <c r="F884" s="639"/>
      <c r="G884" s="625"/>
      <c r="H884" s="644"/>
      <c r="I884" s="645"/>
      <c r="J884" s="625"/>
      <c r="K884" s="675"/>
      <c r="L884" s="643">
        <f>+ROUND(G884*K884*J884,0)</f>
        <v>0</v>
      </c>
      <c r="M884">
        <f>+IFERROR(VLOOKUP(F883,[92]Presupuesto!B:G,4,FALSE),M883)</f>
        <v>0</v>
      </c>
      <c r="N884" s="572">
        <f t="shared" si="16"/>
        <v>0</v>
      </c>
    </row>
    <row r="885" spans="1:14" ht="15.75" thickBot="1">
      <c r="F885" s="639"/>
      <c r="G885" s="625"/>
      <c r="H885" s="644"/>
      <c r="I885" s="645"/>
      <c r="J885" s="625"/>
      <c r="K885" s="675"/>
      <c r="L885" s="643">
        <f>+ROUND(G885*K885*J885,0)</f>
        <v>0</v>
      </c>
      <c r="M885">
        <f>+IFERROR(VLOOKUP(F884,[92]Presupuesto!B:G,4,FALSE),M884)</f>
        <v>0</v>
      </c>
      <c r="N885" s="572">
        <f t="shared" si="16"/>
        <v>0</v>
      </c>
    </row>
    <row r="886" spans="1:14" ht="16.5" thickTop="1" thickBot="1">
      <c r="E886" s="572">
        <f>+D878</f>
        <v>4.0599999999999987</v>
      </c>
      <c r="F886" s="606"/>
      <c r="G886" s="588"/>
      <c r="H886" s="588"/>
      <c r="I886" s="588"/>
      <c r="J886" s="588"/>
      <c r="K886" s="608" t="s">
        <v>539</v>
      </c>
      <c r="L886" s="628">
        <f>+SUM(L881:L885)</f>
        <v>99108</v>
      </c>
      <c r="M886">
        <f>+IFERROR(VLOOKUP(F885,[92]Presupuesto!B:G,4,FALSE),M885)</f>
        <v>0</v>
      </c>
      <c r="N886" s="572">
        <f t="shared" si="16"/>
        <v>0</v>
      </c>
    </row>
    <row r="887" spans="1:14" ht="16.5" thickTop="1" thickBot="1">
      <c r="F887" s="606" t="s">
        <v>551</v>
      </c>
      <c r="G887" s="588"/>
      <c r="H887" s="588"/>
      <c r="I887" s="588"/>
      <c r="J887" s="588"/>
      <c r="K887" s="652"/>
      <c r="L887" s="610"/>
      <c r="M887">
        <f>+IFERROR(VLOOKUP(F886,[92]Presupuesto!B:G,4,FALSE),M886)</f>
        <v>0</v>
      </c>
      <c r="N887" s="572">
        <f t="shared" si="16"/>
        <v>0</v>
      </c>
    </row>
    <row r="888" spans="1:14" ht="16.5" thickTop="1" thickBot="1">
      <c r="A888" s="653">
        <f>+F851</f>
        <v>4.0599999999999987</v>
      </c>
      <c r="F888" s="655" t="str">
        <f>+[92]Presupuesto!$B$69</f>
        <v>STEFANY BOHORQUEZ PEREZ</v>
      </c>
      <c r="G888" s="588"/>
      <c r="H888" s="944" t="s">
        <v>552</v>
      </c>
      <c r="I888" s="944"/>
      <c r="J888" s="944"/>
      <c r="K888" s="944"/>
      <c r="L888" s="654">
        <f>+L859+L871+L878+L886</f>
        <v>302708</v>
      </c>
      <c r="M888">
        <f>+IFERROR(VLOOKUP(F887,[92]Presupuesto!B:G,4,FALSE),M887)</f>
        <v>0</v>
      </c>
      <c r="N888" s="572">
        <f t="shared" si="16"/>
        <v>0</v>
      </c>
    </row>
    <row r="889" spans="1:14" ht="15.75" thickTop="1">
      <c r="F889" s="655" t="str">
        <f>+[92]Presupuesto!$B$70</f>
        <v>SECRETARIA DE PLANEACION MUNICIPAL</v>
      </c>
      <c r="G889" s="656"/>
      <c r="I889" s="588"/>
      <c r="J889" s="588"/>
      <c r="K889" s="588"/>
      <c r="L889" s="610"/>
      <c r="M889">
        <f>+IFERROR(VLOOKUP(F888,[92]Presupuesto!B:G,4,FALSE),M888)</f>
        <v>0</v>
      </c>
      <c r="N889" s="572">
        <f t="shared" si="16"/>
        <v>0</v>
      </c>
    </row>
    <row r="890" spans="1:14" ht="15.75" thickBot="1">
      <c r="F890" s="655" t="str">
        <f>+[92]Presupuesto!$B$71</f>
        <v>MUNICIPIO DE CAUCASIA</v>
      </c>
      <c r="G890" s="657"/>
      <c r="H890" s="658"/>
      <c r="I890" s="657"/>
      <c r="J890" s="657"/>
      <c r="K890" s="657"/>
      <c r="L890" s="659"/>
      <c r="M890">
        <f>+IFERROR(VLOOKUP(F889,[92]Presupuesto!B:G,4,FALSE),M889)</f>
        <v>0</v>
      </c>
      <c r="N890" s="572">
        <f t="shared" si="16"/>
        <v>0</v>
      </c>
    </row>
    <row r="891" spans="1:14" ht="15.75" thickBot="1">
      <c r="F891" s="923" t="s">
        <v>528</v>
      </c>
      <c r="G891" s="956" t="str">
        <f>+VLOOKUP(F893,[92]Presupuesto!B:G,2,FALSE)</f>
        <v>Suministro e instalacion de Salida de Tomacorriente 120v en Muro en tubería EMT, incluye: cable THHN No. 12, tubería, accesorios.</v>
      </c>
      <c r="H891" s="956"/>
      <c r="I891" s="956"/>
      <c r="J891" s="956"/>
      <c r="K891" s="580" t="s">
        <v>529</v>
      </c>
      <c r="L891" s="581" t="s">
        <v>530</v>
      </c>
      <c r="M891">
        <f>+IFERROR(VLOOKUP(F890,[92]Presupuesto!B:G,4,FALSE),M890)</f>
        <v>0</v>
      </c>
      <c r="N891" s="572">
        <f t="shared" si="16"/>
        <v>0</v>
      </c>
    </row>
    <row r="892" spans="1:14" ht="16.5" thickTop="1" thickBot="1">
      <c r="F892" s="924"/>
      <c r="G892" s="957"/>
      <c r="H892" s="957"/>
      <c r="I892" s="957"/>
      <c r="J892" s="957"/>
      <c r="K892" s="582" t="s">
        <v>531</v>
      </c>
      <c r="L892" s="583" t="s">
        <v>532</v>
      </c>
      <c r="M892">
        <f>+IFERROR(VLOOKUP(F891,[92]Presupuesto!B:G,4,FALSE),M891)</f>
        <v>0</v>
      </c>
      <c r="N892" s="572">
        <f t="shared" si="16"/>
        <v>0</v>
      </c>
    </row>
    <row r="893" spans="1:14" ht="16.5" customHeight="1" thickTop="1" thickBot="1">
      <c r="F893" s="927">
        <f>+[92]Presupuesto!$B$35</f>
        <v>4.0699999999999985</v>
      </c>
      <c r="G893" s="957"/>
      <c r="H893" s="957"/>
      <c r="I893" s="957"/>
      <c r="J893" s="957"/>
      <c r="K893" s="582" t="s">
        <v>533</v>
      </c>
      <c r="L893" s="584">
        <f>+$N$3</f>
        <v>44987</v>
      </c>
      <c r="M893">
        <f>+IFERROR(VLOOKUP(F892,[92]Presupuesto!B:G,4,FALSE),M892)</f>
        <v>0</v>
      </c>
      <c r="N893" s="572">
        <f t="shared" si="16"/>
        <v>0</v>
      </c>
    </row>
    <row r="894" spans="1:14" ht="16.5" customHeight="1" thickTop="1" thickBot="1">
      <c r="F894" s="924"/>
      <c r="G894" s="957"/>
      <c r="H894" s="957"/>
      <c r="I894" s="957"/>
      <c r="J894" s="957"/>
      <c r="K894" s="582" t="s">
        <v>217</v>
      </c>
      <c r="L894" s="586" t="str">
        <f>+VLOOKUP(F893,[92]Presupuesto!B:G,3,FALSE)</f>
        <v>Und</v>
      </c>
      <c r="M894">
        <f>+IFERROR(VLOOKUP(F893,[92]Presupuesto!B:G,4,FALSE),M893)</f>
        <v>12</v>
      </c>
      <c r="N894" s="572">
        <f t="shared" si="16"/>
        <v>0</v>
      </c>
    </row>
    <row r="895" spans="1:14" ht="16.5" thickTop="1" thickBot="1">
      <c r="F895" s="587" t="s">
        <v>37</v>
      </c>
      <c r="G895" s="588"/>
      <c r="H895" s="588"/>
      <c r="I895" s="588"/>
      <c r="J895" s="588"/>
      <c r="K895" s="589"/>
      <c r="L895" s="590"/>
      <c r="M895">
        <f>+IFERROR(VLOOKUP(F894,[92]Presupuesto!B:G,4,FALSE),M894)</f>
        <v>0</v>
      </c>
      <c r="N895" s="572">
        <f t="shared" si="16"/>
        <v>0</v>
      </c>
    </row>
    <row r="896" spans="1:14" ht="16.5" thickTop="1" thickBot="1">
      <c r="F896" s="928" t="s">
        <v>63</v>
      </c>
      <c r="G896" s="929"/>
      <c r="H896" s="591" t="s">
        <v>534</v>
      </c>
      <c r="I896" s="591" t="s">
        <v>535</v>
      </c>
      <c r="J896" s="591" t="s">
        <v>536</v>
      </c>
      <c r="K896" s="592" t="s">
        <v>537</v>
      </c>
      <c r="L896" s="930"/>
      <c r="M896">
        <f>+IFERROR(VLOOKUP(F895,[92]Presupuesto!B:G,4,FALSE),M895)</f>
        <v>0</v>
      </c>
      <c r="N896" s="572">
        <f t="shared" si="16"/>
        <v>0</v>
      </c>
    </row>
    <row r="897" spans="2:14" ht="16.5" thickTop="1" thickBot="1">
      <c r="F897" s="931" t="s">
        <v>222</v>
      </c>
      <c r="G897" s="932"/>
      <c r="H897" s="593" t="s">
        <v>538</v>
      </c>
      <c r="I897" s="594">
        <f>L928</f>
        <v>99108</v>
      </c>
      <c r="J897" s="595">
        <v>0.05</v>
      </c>
      <c r="K897" s="596">
        <f>+ROUND(J897*I897,0)</f>
        <v>4955</v>
      </c>
      <c r="L897" s="930"/>
      <c r="M897">
        <f>+IFERROR(VLOOKUP(F896,[92]Presupuesto!B:G,4,FALSE),M896)</f>
        <v>0</v>
      </c>
      <c r="N897" s="572">
        <f t="shared" si="16"/>
        <v>0</v>
      </c>
    </row>
    <row r="898" spans="2:14" ht="16.5" thickTop="1" thickBot="1">
      <c r="F898" s="963"/>
      <c r="G898" s="934"/>
      <c r="H898" s="597"/>
      <c r="I898" s="598"/>
      <c r="J898" s="624"/>
      <c r="K898" s="600">
        <f>+ROUND(J898*I898,0)</f>
        <v>0</v>
      </c>
      <c r="L898" s="930"/>
      <c r="M898">
        <f>+IFERROR(VLOOKUP(F897,[92]Presupuesto!B:G,4,FALSE),M897)</f>
        <v>0</v>
      </c>
      <c r="N898" s="572">
        <f t="shared" si="16"/>
        <v>0</v>
      </c>
    </row>
    <row r="899" spans="2:14" ht="16.5" thickTop="1" thickBot="1">
      <c r="F899" s="933"/>
      <c r="G899" s="934"/>
      <c r="H899" s="597"/>
      <c r="I899" s="598"/>
      <c r="J899" s="624"/>
      <c r="K899" s="600">
        <f>+ROUND(J899*I899,0)</f>
        <v>0</v>
      </c>
      <c r="L899" s="930"/>
      <c r="M899">
        <f>+IFERROR(VLOOKUP(F898,[92]Presupuesto!B:G,4,FALSE),M898)</f>
        <v>0</v>
      </c>
      <c r="N899" s="572">
        <f t="shared" si="16"/>
        <v>0</v>
      </c>
    </row>
    <row r="900" spans="2:14" ht="16.5" thickTop="1" thickBot="1">
      <c r="F900" s="937"/>
      <c r="G900" s="938"/>
      <c r="H900" s="597"/>
      <c r="I900" s="598"/>
      <c r="J900" s="624"/>
      <c r="K900" s="600">
        <f>+ROUND(J900*I900,0)</f>
        <v>0</v>
      </c>
      <c r="L900" s="930"/>
      <c r="M900">
        <f>+IFERROR(VLOOKUP(F899,[92]Presupuesto!B:G,4,FALSE),M899)</f>
        <v>0</v>
      </c>
      <c r="N900" s="572">
        <f t="shared" si="16"/>
        <v>0</v>
      </c>
    </row>
    <row r="901" spans="2:14" ht="16.5" thickTop="1" thickBot="1">
      <c r="B901" s="572">
        <f>+F893</f>
        <v>4.0699999999999985</v>
      </c>
      <c r="F901" s="606"/>
      <c r="G901" s="588"/>
      <c r="H901" s="588"/>
      <c r="I901" s="588"/>
      <c r="J901" s="607"/>
      <c r="K901" s="608" t="s">
        <v>539</v>
      </c>
      <c r="L901" s="609">
        <f>+SUM(K897:K900)</f>
        <v>4955</v>
      </c>
      <c r="M901">
        <f>+IFERROR(VLOOKUP(F900,[92]Presupuesto!B:G,4,FALSE),M900)</f>
        <v>0</v>
      </c>
      <c r="N901" s="572">
        <f t="shared" si="16"/>
        <v>0</v>
      </c>
    </row>
    <row r="902" spans="2:14" ht="16.5" thickTop="1" thickBot="1">
      <c r="F902" s="587" t="s">
        <v>224</v>
      </c>
      <c r="G902" s="588"/>
      <c r="H902" s="588"/>
      <c r="I902" s="588"/>
      <c r="J902" s="607"/>
      <c r="K902" s="607"/>
      <c r="L902" s="610"/>
      <c r="M902">
        <f>+IFERROR(VLOOKUP(F901,[92]Presupuesto!B:G,4,FALSE),M901)</f>
        <v>0</v>
      </c>
      <c r="N902" s="572">
        <f t="shared" si="16"/>
        <v>0</v>
      </c>
    </row>
    <row r="903" spans="2:14" ht="16.5" thickTop="1" thickBot="1">
      <c r="F903" s="928" t="s">
        <v>63</v>
      </c>
      <c r="G903" s="929"/>
      <c r="H903" s="591" t="s">
        <v>93</v>
      </c>
      <c r="I903" s="611" t="s">
        <v>540</v>
      </c>
      <c r="J903" s="612" t="s">
        <v>541</v>
      </c>
      <c r="K903" s="613" t="s">
        <v>537</v>
      </c>
      <c r="L903" s="930"/>
      <c r="M903">
        <f>+IFERROR(VLOOKUP(F902,[92]Presupuesto!B:G,4,FALSE),M902)</f>
        <v>0</v>
      </c>
      <c r="N903" s="572">
        <f t="shared" si="16"/>
        <v>0</v>
      </c>
    </row>
    <row r="904" spans="2:14" ht="39" customHeight="1" thickTop="1" thickBot="1">
      <c r="F904" s="963" t="s">
        <v>572</v>
      </c>
      <c r="G904" s="934" t="s">
        <v>572</v>
      </c>
      <c r="H904" s="617" t="str">
        <f>+VLOOKUP(F904,[92]INSUMOS!A:E,2,FALSE)</f>
        <v>UND</v>
      </c>
      <c r="I904" s="594">
        <f>+VLOOKUP(F904,[92]INSUMOS!A:E,3,FALSE)</f>
        <v>1824</v>
      </c>
      <c r="J904" s="672">
        <v>2</v>
      </c>
      <c r="K904" s="600">
        <f t="shared" ref="K904:K912" si="17">+ROUND(J904*I904,0)</f>
        <v>3648</v>
      </c>
      <c r="L904" s="930"/>
      <c r="M904">
        <f>+IFERROR(VLOOKUP(F903,[92]Presupuesto!B:G,4,FALSE),M903)</f>
        <v>0</v>
      </c>
      <c r="N904" s="572">
        <f t="shared" si="16"/>
        <v>0</v>
      </c>
    </row>
    <row r="905" spans="2:14" ht="16.5" thickTop="1" thickBot="1">
      <c r="F905" s="963" t="s">
        <v>573</v>
      </c>
      <c r="G905" s="934" t="s">
        <v>573</v>
      </c>
      <c r="H905" s="617" t="str">
        <f>+VLOOKUP(F905,[92]INSUMOS!A:E,2,FALSE)</f>
        <v>M</v>
      </c>
      <c r="I905" s="597">
        <f>+VLOOKUP(F905,[92]INSUMOS!A:E,3,FALSE)</f>
        <v>4393</v>
      </c>
      <c r="J905" s="672">
        <v>15</v>
      </c>
      <c r="K905" s="600">
        <f t="shared" si="17"/>
        <v>65895</v>
      </c>
      <c r="L905" s="930"/>
      <c r="M905">
        <f>+IFERROR(VLOOKUP(F904,[92]Presupuesto!B:G,4,FALSE),M904)</f>
        <v>0</v>
      </c>
      <c r="N905" s="572">
        <f t="shared" si="16"/>
        <v>0</v>
      </c>
    </row>
    <row r="906" spans="2:14" ht="16.5" thickTop="1" thickBot="1">
      <c r="F906" s="963" t="s">
        <v>574</v>
      </c>
      <c r="G906" s="934" t="s">
        <v>574</v>
      </c>
      <c r="H906" s="617" t="str">
        <f>+VLOOKUP(F906,[92]INSUMOS!A:E,2,FALSE)</f>
        <v>UND</v>
      </c>
      <c r="I906" s="597">
        <f>+VLOOKUP(F906,[92]INSUMOS!A:E,3,FALSE)</f>
        <v>3192</v>
      </c>
      <c r="J906" s="672">
        <v>1</v>
      </c>
      <c r="K906" s="600">
        <f t="shared" si="17"/>
        <v>3192</v>
      </c>
      <c r="L906" s="930"/>
      <c r="M906">
        <f>+IFERROR(VLOOKUP(F905,[92]Presupuesto!B:G,4,FALSE),M905)</f>
        <v>0</v>
      </c>
      <c r="N906" s="572">
        <f t="shared" si="16"/>
        <v>0</v>
      </c>
    </row>
    <row r="907" spans="2:14" ht="16.5" thickTop="1" thickBot="1">
      <c r="F907" s="963" t="s">
        <v>575</v>
      </c>
      <c r="G907" s="934" t="s">
        <v>575</v>
      </c>
      <c r="H907" s="617" t="str">
        <f>+VLOOKUP(F907,[92]INSUMOS!A:E,2,FALSE)</f>
        <v>UND</v>
      </c>
      <c r="I907" s="597">
        <f>+VLOOKUP(F907,[92]INSUMOS!A:E,3,FALSE)</f>
        <v>3631</v>
      </c>
      <c r="J907" s="672">
        <v>6</v>
      </c>
      <c r="K907" s="600">
        <f t="shared" si="17"/>
        <v>21786</v>
      </c>
      <c r="L907" s="930"/>
      <c r="M907">
        <f>+IFERROR(VLOOKUP(F906,[92]Presupuesto!B:G,4,FALSE),M906)</f>
        <v>0</v>
      </c>
      <c r="N907" s="572">
        <f t="shared" si="16"/>
        <v>0</v>
      </c>
    </row>
    <row r="908" spans="2:14" ht="16.5" thickTop="1" thickBot="1">
      <c r="F908" s="963" t="s">
        <v>576</v>
      </c>
      <c r="G908" s="934" t="s">
        <v>576</v>
      </c>
      <c r="H908" s="617" t="str">
        <f>+VLOOKUP(F908,[92]INSUMOS!A:E,2,FALSE)</f>
        <v>UND</v>
      </c>
      <c r="I908" s="597">
        <f>+VLOOKUP(F908,[92]INSUMOS!A:E,3,FALSE)</f>
        <v>150</v>
      </c>
      <c r="J908" s="672">
        <v>5</v>
      </c>
      <c r="K908" s="600">
        <f t="shared" si="17"/>
        <v>750</v>
      </c>
      <c r="L908" s="930"/>
      <c r="N908" s="572"/>
    </row>
    <row r="909" spans="2:14" ht="16.5" thickTop="1" thickBot="1">
      <c r="F909" s="963" t="s">
        <v>577</v>
      </c>
      <c r="G909" s="934" t="s">
        <v>577</v>
      </c>
      <c r="H909" s="617" t="str">
        <f>+VLOOKUP(F909,[92]INSUMOS!A:E,2,FALSE)</f>
        <v>UND</v>
      </c>
      <c r="I909" s="597">
        <f>+VLOOKUP(F909,[92]INSUMOS!A:E,3,FALSE)</f>
        <v>1823</v>
      </c>
      <c r="J909" s="672">
        <v>5</v>
      </c>
      <c r="K909" s="600">
        <f t="shared" si="17"/>
        <v>9115</v>
      </c>
      <c r="L909" s="930"/>
      <c r="N909" s="572"/>
    </row>
    <row r="910" spans="2:14" ht="16.5" thickTop="1" thickBot="1">
      <c r="F910" s="963" t="s">
        <v>578</v>
      </c>
      <c r="G910" s="934" t="s">
        <v>578</v>
      </c>
      <c r="H910" s="617" t="str">
        <f>+VLOOKUP(F910,[92]INSUMOS!A:E,2,FALSE)</f>
        <v>M</v>
      </c>
      <c r="I910" s="597">
        <f>+VLOOKUP(F910,[92]INSUMOS!A:E,3,FALSE)</f>
        <v>8760</v>
      </c>
      <c r="J910" s="672">
        <v>5</v>
      </c>
      <c r="K910" s="600">
        <f t="shared" si="17"/>
        <v>43800</v>
      </c>
      <c r="L910" s="930"/>
      <c r="M910">
        <f>+IFERROR(VLOOKUP(F907,[92]Presupuesto!B:G,4,FALSE),M907)</f>
        <v>0</v>
      </c>
      <c r="N910" s="572">
        <f t="shared" ref="N910:N949" si="18">+IFERROR(M910*J910,0)</f>
        <v>0</v>
      </c>
    </row>
    <row r="911" spans="2:14" ht="16.5" thickTop="1" thickBot="1">
      <c r="F911" s="963" t="s">
        <v>579</v>
      </c>
      <c r="G911" s="934" t="s">
        <v>579</v>
      </c>
      <c r="H911" s="617" t="str">
        <f>+VLOOKUP(F911,[92]INSUMOS!A:E,2,FALSE)</f>
        <v>UND</v>
      </c>
      <c r="I911" s="597">
        <f>+VLOOKUP(F911,[92]INSUMOS!A:E,3,FALSE)</f>
        <v>45594</v>
      </c>
      <c r="J911" s="672">
        <v>0.1</v>
      </c>
      <c r="K911" s="600">
        <f t="shared" si="17"/>
        <v>4559</v>
      </c>
      <c r="L911" s="930"/>
      <c r="M911">
        <f>+IFERROR(VLOOKUP(F910,[92]Presupuesto!B:G,4,FALSE),M910)</f>
        <v>0</v>
      </c>
      <c r="N911" s="572">
        <f t="shared" si="18"/>
        <v>0</v>
      </c>
    </row>
    <row r="912" spans="2:14" ht="16.5" thickTop="1" thickBot="1">
      <c r="F912" s="967" t="s">
        <v>581</v>
      </c>
      <c r="G912" s="968"/>
      <c r="H912" s="617" t="str">
        <f>+VLOOKUP(F912,[92]INSUMOS!A:E,2,FALSE)</f>
        <v>UND</v>
      </c>
      <c r="I912" s="597">
        <f>+VLOOKUP(F912,[92]INSUMOS!A:E,3,FALSE)</f>
        <v>17500</v>
      </c>
      <c r="J912" s="672">
        <v>1</v>
      </c>
      <c r="K912" s="600">
        <f t="shared" si="17"/>
        <v>17500</v>
      </c>
      <c r="L912" s="930"/>
      <c r="M912">
        <f>+IFERROR(VLOOKUP(F911,[92]Presupuesto!B:G,4,FALSE),M911)</f>
        <v>0</v>
      </c>
      <c r="N912" s="572">
        <f t="shared" si="18"/>
        <v>0</v>
      </c>
    </row>
    <row r="913" spans="3:14" ht="16.5" customHeight="1" thickTop="1" thickBot="1">
      <c r="C913" s="572">
        <f>+B901</f>
        <v>4.0699999999999985</v>
      </c>
      <c r="F913" s="606"/>
      <c r="G913" s="588"/>
      <c r="H913" s="588"/>
      <c r="I913" s="588"/>
      <c r="J913" s="607"/>
      <c r="K913" s="608" t="s">
        <v>539</v>
      </c>
      <c r="L913" s="609">
        <f>+SUM(K904:K912)</f>
        <v>170245</v>
      </c>
      <c r="M913">
        <f>+IFERROR(VLOOKUP(F912,[92]Presupuesto!B:G,4,FALSE),M912)</f>
        <v>0</v>
      </c>
      <c r="N913" s="572">
        <f t="shared" si="18"/>
        <v>0</v>
      </c>
    </row>
    <row r="914" spans="3:14" ht="16.5" thickTop="1" thickBot="1">
      <c r="F914" s="587" t="s">
        <v>47</v>
      </c>
      <c r="G914" s="588"/>
      <c r="H914" s="588"/>
      <c r="I914" s="588"/>
      <c r="J914" s="607"/>
      <c r="K914" s="607"/>
      <c r="L914" s="610"/>
      <c r="M914">
        <f>+IFERROR(VLOOKUP(F913,[92]Presupuesto!B:G,4,FALSE),M913)</f>
        <v>0</v>
      </c>
      <c r="N914" s="572">
        <f t="shared" si="18"/>
        <v>0</v>
      </c>
    </row>
    <row r="915" spans="3:14" ht="16.5" thickTop="1" thickBot="1">
      <c r="F915" s="935" t="s">
        <v>63</v>
      </c>
      <c r="G915" s="936"/>
      <c r="H915" s="591" t="s">
        <v>534</v>
      </c>
      <c r="I915" s="591" t="s">
        <v>563</v>
      </c>
      <c r="J915" s="612" t="s">
        <v>543</v>
      </c>
      <c r="K915" s="613" t="s">
        <v>537</v>
      </c>
      <c r="L915" s="930"/>
      <c r="M915">
        <f>+IFERROR(VLOOKUP(F914,[92]Presupuesto!B:G,4,FALSE),M914)</f>
        <v>0</v>
      </c>
      <c r="N915" s="572">
        <f t="shared" si="18"/>
        <v>0</v>
      </c>
    </row>
    <row r="916" spans="3:14" ht="16.5" thickTop="1" thickBot="1">
      <c r="F916" s="933"/>
      <c r="G916" s="934"/>
      <c r="H916" s="597"/>
      <c r="I916" s="623"/>
      <c r="J916" s="624"/>
      <c r="K916" s="600">
        <f>+ROUND(J916*I916,0)</f>
        <v>0</v>
      </c>
      <c r="L916" s="930"/>
      <c r="M916">
        <f>+IFERROR(VLOOKUP(F915,[92]Presupuesto!B:G,4,FALSE),M915)</f>
        <v>0</v>
      </c>
      <c r="N916" s="572">
        <f t="shared" si="18"/>
        <v>0</v>
      </c>
    </row>
    <row r="917" spans="3:14" ht="16.5" thickTop="1" thickBot="1">
      <c r="F917" s="937"/>
      <c r="G917" s="938"/>
      <c r="H917" s="625"/>
      <c r="I917" s="625"/>
      <c r="J917" s="625"/>
      <c r="K917" s="626">
        <f>+ROUND(J917*I917,0)</f>
        <v>0</v>
      </c>
      <c r="L917" s="930"/>
      <c r="M917">
        <f>+IFERROR(VLOOKUP(F916,[92]Presupuesto!B:G,4,FALSE),M916)</f>
        <v>0</v>
      </c>
      <c r="N917" s="572">
        <f t="shared" si="18"/>
        <v>0</v>
      </c>
    </row>
    <row r="918" spans="3:14" ht="16.5" thickTop="1" thickBot="1">
      <c r="F918" s="937"/>
      <c r="G918" s="938"/>
      <c r="H918" s="625"/>
      <c r="I918" s="625"/>
      <c r="J918" s="625"/>
      <c r="K918" s="626">
        <f>+ROUND(J918*I918,0)</f>
        <v>0</v>
      </c>
      <c r="L918" s="930"/>
      <c r="M918">
        <f>+IFERROR(VLOOKUP(F917,[92]Presupuesto!B:G,4,FALSE),M917)</f>
        <v>0</v>
      </c>
      <c r="N918" s="572">
        <f t="shared" si="18"/>
        <v>0</v>
      </c>
    </row>
    <row r="919" spans="3:14" ht="16.5" thickTop="1" thickBot="1">
      <c r="F919" s="939"/>
      <c r="G919" s="940"/>
      <c r="H919" s="627"/>
      <c r="I919" s="627"/>
      <c r="J919" s="627"/>
      <c r="K919" s="605">
        <f>+ROUND(J919*I919,0)</f>
        <v>0</v>
      </c>
      <c r="L919" s="930"/>
      <c r="M919">
        <f>+IFERROR(VLOOKUP(F918,[92]Presupuesto!B:G,4,FALSE),M918)</f>
        <v>0</v>
      </c>
      <c r="N919" s="572">
        <f t="shared" si="18"/>
        <v>0</v>
      </c>
    </row>
    <row r="920" spans="3:14" ht="16.5" thickTop="1" thickBot="1">
      <c r="D920" s="572">
        <f>+C913</f>
        <v>4.0699999999999985</v>
      </c>
      <c r="F920" s="606"/>
      <c r="G920" s="588"/>
      <c r="H920" s="588"/>
      <c r="I920" s="588"/>
      <c r="J920" s="607"/>
      <c r="K920" s="608" t="s">
        <v>539</v>
      </c>
      <c r="L920" s="628">
        <f>+SUM(K916:K919)</f>
        <v>0</v>
      </c>
      <c r="M920">
        <f>+IFERROR(VLOOKUP(F919,[92]Presupuesto!B:G,4,FALSE),M919)</f>
        <v>0</v>
      </c>
      <c r="N920" s="572">
        <f t="shared" si="18"/>
        <v>0</v>
      </c>
    </row>
    <row r="921" spans="3:14" ht="16.5" thickTop="1" thickBot="1">
      <c r="F921" s="587" t="s">
        <v>54</v>
      </c>
      <c r="G921" s="588"/>
      <c r="H921" s="588"/>
      <c r="I921" s="588"/>
      <c r="J921" s="607"/>
      <c r="K921" s="607"/>
      <c r="L921" s="610"/>
      <c r="M921">
        <f>+IFERROR(VLOOKUP(F920,[92]Presupuesto!B:G,4,FALSE),M920)</f>
        <v>0</v>
      </c>
      <c r="N921" s="572">
        <f t="shared" si="18"/>
        <v>0</v>
      </c>
    </row>
    <row r="922" spans="3:14" ht="16.5" thickTop="1" thickBot="1">
      <c r="F922" s="629" t="s">
        <v>544</v>
      </c>
      <c r="G922" s="591" t="s">
        <v>541</v>
      </c>
      <c r="H922" s="591" t="s">
        <v>545</v>
      </c>
      <c r="I922" s="591" t="s">
        <v>546</v>
      </c>
      <c r="J922" s="630" t="s">
        <v>547</v>
      </c>
      <c r="K922" s="612" t="s">
        <v>536</v>
      </c>
      <c r="L922" s="631" t="s">
        <v>537</v>
      </c>
      <c r="M922">
        <f>+IFERROR(VLOOKUP(F921,[92]Presupuesto!B:G,4,FALSE),M921)</f>
        <v>0</v>
      </c>
      <c r="N922" s="572">
        <f t="shared" si="18"/>
        <v>0</v>
      </c>
    </row>
    <row r="923" spans="3:14" ht="15.75" thickTop="1">
      <c r="F923" s="639" t="str">
        <f>+[92]MO!$A$18</f>
        <v>Capataz O Electrica</v>
      </c>
      <c r="G923" s="633">
        <v>1</v>
      </c>
      <c r="H923" s="644">
        <f>+VLOOKUP(F923,[92]MO!A:D,2,FALSE)</f>
        <v>138246.57534246575</v>
      </c>
      <c r="I923" s="645">
        <f>+VLOOKUP(F923,[92]MO!A:D,3,FALSE)</f>
        <v>0.6</v>
      </c>
      <c r="J923" s="625">
        <f>+ROUND(H923*(1+I923),2)</f>
        <v>221194.52</v>
      </c>
      <c r="K923" s="675">
        <v>0.15</v>
      </c>
      <c r="L923" s="638">
        <f>+ROUND(G923*K923*J923,0)</f>
        <v>33179</v>
      </c>
      <c r="M923">
        <f>+IFERROR(VLOOKUP(F922,[92]Presupuesto!B:G,4,FALSE),M922)</f>
        <v>0</v>
      </c>
      <c r="N923" s="572">
        <f t="shared" si="18"/>
        <v>0</v>
      </c>
    </row>
    <row r="924" spans="3:14">
      <c r="F924" s="639" t="str">
        <f>+[92]MO!$A$17</f>
        <v>Oficial O Electrica</v>
      </c>
      <c r="G924" s="625">
        <v>1</v>
      </c>
      <c r="H924" s="644">
        <f>+VLOOKUP(F924,[92]MO!A:D,2,FALSE)</f>
        <v>128712.32876712328</v>
      </c>
      <c r="I924" s="645">
        <f>+VLOOKUP(F924,[92]MO!A:D,3,FALSE)</f>
        <v>0.6</v>
      </c>
      <c r="J924" s="625">
        <f>+ROUND(H924*(1+I924),2)</f>
        <v>205939.73</v>
      </c>
      <c r="K924" s="675">
        <f>+K923</f>
        <v>0.15</v>
      </c>
      <c r="L924" s="643">
        <f>+ROUND(G924*K924*J924,0)</f>
        <v>30891</v>
      </c>
      <c r="M924">
        <f>+IFERROR(VLOOKUP(F923,[92]Presupuesto!B:G,4,FALSE),M923)</f>
        <v>0</v>
      </c>
      <c r="N924" s="572">
        <f t="shared" si="18"/>
        <v>0</v>
      </c>
    </row>
    <row r="925" spans="3:14">
      <c r="F925" s="639" t="str">
        <f>+[92]MO!$A$16</f>
        <v>Ayudante O Electrica</v>
      </c>
      <c r="G925" s="625">
        <v>2</v>
      </c>
      <c r="H925" s="644">
        <f>+VLOOKUP(F925,[92]MO!A:D,2,FALSE)</f>
        <v>66739.726027397264</v>
      </c>
      <c r="I925" s="645">
        <f>+VLOOKUP(F925,[92]MO!A:D,3,FALSE)</f>
        <v>0.75</v>
      </c>
      <c r="J925" s="625">
        <f>+ROUND(H925*(1+I925),2)</f>
        <v>116794.52</v>
      </c>
      <c r="K925" s="675">
        <f>+K924</f>
        <v>0.15</v>
      </c>
      <c r="L925" s="643">
        <f>+ROUND(G925*K925*J925,0)</f>
        <v>35038</v>
      </c>
      <c r="M925">
        <f>+IFERROR(VLOOKUP(F924,[92]Presupuesto!B:G,4,FALSE),M924)</f>
        <v>0</v>
      </c>
      <c r="N925" s="572">
        <f t="shared" si="18"/>
        <v>0</v>
      </c>
    </row>
    <row r="926" spans="3:14">
      <c r="F926" s="639"/>
      <c r="G926" s="625"/>
      <c r="H926" s="644"/>
      <c r="I926" s="645"/>
      <c r="J926" s="625"/>
      <c r="K926" s="675"/>
      <c r="L926" s="643">
        <f>+ROUND(G926*K926*J926,0)</f>
        <v>0</v>
      </c>
      <c r="M926">
        <f>+IFERROR(VLOOKUP(F925,[92]Presupuesto!B:G,4,FALSE),M925)</f>
        <v>0</v>
      </c>
      <c r="N926" s="572">
        <f t="shared" si="18"/>
        <v>0</v>
      </c>
    </row>
    <row r="927" spans="3:14" ht="15.75" thickBot="1">
      <c r="F927" s="639"/>
      <c r="G927" s="625"/>
      <c r="H927" s="644"/>
      <c r="I927" s="645"/>
      <c r="J927" s="625"/>
      <c r="K927" s="675"/>
      <c r="L927" s="643">
        <f>+ROUND(G927*K927*J927,0)</f>
        <v>0</v>
      </c>
      <c r="M927">
        <f>+IFERROR(VLOOKUP(F926,[92]Presupuesto!B:G,4,FALSE),M926)</f>
        <v>0</v>
      </c>
      <c r="N927" s="572">
        <f t="shared" si="18"/>
        <v>0</v>
      </c>
    </row>
    <row r="928" spans="3:14" ht="16.5" thickTop="1" thickBot="1">
      <c r="E928" s="572">
        <f>+D920</f>
        <v>4.0699999999999985</v>
      </c>
      <c r="F928" s="606"/>
      <c r="G928" s="588"/>
      <c r="H928" s="588"/>
      <c r="I928" s="588"/>
      <c r="J928" s="588"/>
      <c r="K928" s="608" t="s">
        <v>539</v>
      </c>
      <c r="L928" s="628">
        <f>+SUM(L923:L927)</f>
        <v>99108</v>
      </c>
      <c r="M928">
        <f>+IFERROR(VLOOKUP(F927,[92]Presupuesto!B:G,4,FALSE),M927)</f>
        <v>0</v>
      </c>
      <c r="N928" s="572">
        <f t="shared" si="18"/>
        <v>0</v>
      </c>
    </row>
    <row r="929" spans="1:14" ht="16.5" thickTop="1" thickBot="1">
      <c r="F929" s="606" t="s">
        <v>551</v>
      </c>
      <c r="G929" s="588"/>
      <c r="H929" s="588"/>
      <c r="I929" s="588"/>
      <c r="J929" s="588"/>
      <c r="K929" s="652"/>
      <c r="L929" s="610"/>
      <c r="M929">
        <f>+IFERROR(VLOOKUP(F928,[92]Presupuesto!B:G,4,FALSE),M928)</f>
        <v>0</v>
      </c>
      <c r="N929" s="572">
        <f t="shared" si="18"/>
        <v>0</v>
      </c>
    </row>
    <row r="930" spans="1:14" ht="16.5" thickTop="1" thickBot="1">
      <c r="A930" s="653">
        <f>+F893</f>
        <v>4.0699999999999985</v>
      </c>
      <c r="F930" s="655" t="str">
        <f>+[92]Presupuesto!$B$69</f>
        <v>STEFANY BOHORQUEZ PEREZ</v>
      </c>
      <c r="G930" s="588"/>
      <c r="H930" s="944" t="s">
        <v>552</v>
      </c>
      <c r="I930" s="944"/>
      <c r="J930" s="944"/>
      <c r="K930" s="944"/>
      <c r="L930" s="654">
        <f>+L901+L913+L920+L928</f>
        <v>274308</v>
      </c>
      <c r="M930">
        <f>+IFERROR(VLOOKUP(F929,[92]Presupuesto!B:G,4,FALSE),M929)</f>
        <v>0</v>
      </c>
      <c r="N930" s="572">
        <f t="shared" si="18"/>
        <v>0</v>
      </c>
    </row>
    <row r="931" spans="1:14" ht="15.75" thickTop="1">
      <c r="F931" s="655" t="str">
        <f>+[92]Presupuesto!$B$70</f>
        <v>SECRETARIA DE PLANEACION MUNICIPAL</v>
      </c>
      <c r="G931" s="656"/>
      <c r="I931" s="588"/>
      <c r="J931" s="588"/>
      <c r="K931" s="588"/>
      <c r="L931" s="610"/>
      <c r="M931">
        <f>+IFERROR(VLOOKUP(F930,[92]Presupuesto!B:G,4,FALSE),M930)</f>
        <v>0</v>
      </c>
      <c r="N931" s="572">
        <f t="shared" si="18"/>
        <v>0</v>
      </c>
    </row>
    <row r="932" spans="1:14" ht="15.75" thickBot="1">
      <c r="F932" s="655" t="str">
        <f>+[92]Presupuesto!$B$71</f>
        <v>MUNICIPIO DE CAUCASIA</v>
      </c>
      <c r="G932" s="657"/>
      <c r="H932" s="658"/>
      <c r="I932" s="657"/>
      <c r="J932" s="657"/>
      <c r="K932" s="657"/>
      <c r="L932" s="659"/>
      <c r="M932">
        <f>+IFERROR(VLOOKUP(F931,[92]Presupuesto!B:G,4,FALSE),M931)</f>
        <v>0</v>
      </c>
      <c r="N932" s="572">
        <f t="shared" si="18"/>
        <v>0</v>
      </c>
    </row>
    <row r="933" spans="1:14" ht="15.75" thickBot="1">
      <c r="F933" s="923" t="s">
        <v>528</v>
      </c>
      <c r="G933" s="956" t="str">
        <f>+VLOOKUP(F935,[92]Presupuesto!B:G,2,FALSE)</f>
        <v>Suministro e instalacion de Salida de Tomacorriente 220v en Muro en tubería EMT, incluye: cable THHN No. 12, tubería, accesorios.</v>
      </c>
      <c r="H933" s="956"/>
      <c r="I933" s="956"/>
      <c r="J933" s="956"/>
      <c r="K933" s="580" t="s">
        <v>529</v>
      </c>
      <c r="L933" s="581" t="s">
        <v>530</v>
      </c>
      <c r="M933">
        <f>+IFERROR(VLOOKUP(F932,[92]Presupuesto!B:G,4,FALSE),M932)</f>
        <v>0</v>
      </c>
      <c r="N933" s="572">
        <f t="shared" si="18"/>
        <v>0</v>
      </c>
    </row>
    <row r="934" spans="1:14" ht="16.5" thickTop="1" thickBot="1">
      <c r="F934" s="924"/>
      <c r="G934" s="957"/>
      <c r="H934" s="957"/>
      <c r="I934" s="957"/>
      <c r="J934" s="957"/>
      <c r="K934" s="582" t="s">
        <v>531</v>
      </c>
      <c r="L934" s="583" t="s">
        <v>532</v>
      </c>
      <c r="M934">
        <f>+IFERROR(VLOOKUP(F933,[92]Presupuesto!B:G,4,FALSE),M933)</f>
        <v>0</v>
      </c>
      <c r="N934" s="572">
        <f t="shared" si="18"/>
        <v>0</v>
      </c>
    </row>
    <row r="935" spans="1:14" ht="16.5" customHeight="1" thickTop="1" thickBot="1">
      <c r="F935" s="927">
        <f>+[92]Presupuesto!$B$36</f>
        <v>4.0799999999999983</v>
      </c>
      <c r="G935" s="957"/>
      <c r="H935" s="957"/>
      <c r="I935" s="957"/>
      <c r="J935" s="957"/>
      <c r="K935" s="582" t="s">
        <v>533</v>
      </c>
      <c r="L935" s="584">
        <f>+$N$3</f>
        <v>44987</v>
      </c>
      <c r="M935">
        <f>+IFERROR(VLOOKUP(F934,[92]Presupuesto!B:G,4,FALSE),M934)</f>
        <v>0</v>
      </c>
      <c r="N935" s="572">
        <f t="shared" si="18"/>
        <v>0</v>
      </c>
    </row>
    <row r="936" spans="1:14" ht="16.5" customHeight="1" thickTop="1" thickBot="1">
      <c r="F936" s="924"/>
      <c r="G936" s="957"/>
      <c r="H936" s="957"/>
      <c r="I936" s="957"/>
      <c r="J936" s="957"/>
      <c r="K936" s="582" t="s">
        <v>217</v>
      </c>
      <c r="L936" s="586" t="str">
        <f>+VLOOKUP(F935,[92]Presupuesto!B:G,3,FALSE)</f>
        <v>Und</v>
      </c>
      <c r="M936">
        <f>+IFERROR(VLOOKUP(F935,[92]Presupuesto!B:G,4,FALSE),M935)</f>
        <v>4</v>
      </c>
      <c r="N936" s="572">
        <f t="shared" si="18"/>
        <v>0</v>
      </c>
    </row>
    <row r="937" spans="1:14" ht="16.5" thickTop="1" thickBot="1">
      <c r="F937" s="587" t="s">
        <v>37</v>
      </c>
      <c r="G937" s="588"/>
      <c r="H937" s="588"/>
      <c r="I937" s="588"/>
      <c r="J937" s="588"/>
      <c r="K937" s="589"/>
      <c r="L937" s="590"/>
      <c r="M937">
        <f>+IFERROR(VLOOKUP(F936,[92]Presupuesto!B:G,4,FALSE),M936)</f>
        <v>0</v>
      </c>
      <c r="N937" s="572">
        <f t="shared" si="18"/>
        <v>0</v>
      </c>
    </row>
    <row r="938" spans="1:14" ht="16.5" thickTop="1" thickBot="1">
      <c r="F938" s="928" t="s">
        <v>63</v>
      </c>
      <c r="G938" s="929"/>
      <c r="H938" s="591" t="s">
        <v>534</v>
      </c>
      <c r="I938" s="591" t="s">
        <v>535</v>
      </c>
      <c r="J938" s="591" t="s">
        <v>536</v>
      </c>
      <c r="K938" s="592" t="s">
        <v>537</v>
      </c>
      <c r="L938" s="930"/>
      <c r="M938">
        <f>+IFERROR(VLOOKUP(F937,[92]Presupuesto!B:G,4,FALSE),M937)</f>
        <v>0</v>
      </c>
      <c r="N938" s="572">
        <f t="shared" si="18"/>
        <v>0</v>
      </c>
    </row>
    <row r="939" spans="1:14" ht="16.5" thickTop="1" thickBot="1">
      <c r="F939" s="931" t="s">
        <v>222</v>
      </c>
      <c r="G939" s="932"/>
      <c r="H939" s="593" t="s">
        <v>538</v>
      </c>
      <c r="I939" s="594">
        <f>L970</f>
        <v>99108</v>
      </c>
      <c r="J939" s="595">
        <v>0.05</v>
      </c>
      <c r="K939" s="596">
        <f>+ROUND(J939*I939,0)</f>
        <v>4955</v>
      </c>
      <c r="L939" s="930"/>
      <c r="M939">
        <f>+IFERROR(VLOOKUP(F938,[92]Presupuesto!B:G,4,FALSE),M938)</f>
        <v>0</v>
      </c>
      <c r="N939" s="572">
        <f t="shared" si="18"/>
        <v>0</v>
      </c>
    </row>
    <row r="940" spans="1:14" ht="16.5" thickTop="1" thickBot="1">
      <c r="F940" s="963"/>
      <c r="G940" s="934"/>
      <c r="H940" s="597"/>
      <c r="I940" s="598"/>
      <c r="J940" s="624"/>
      <c r="K940" s="600">
        <f>+ROUND(J940*I940,0)</f>
        <v>0</v>
      </c>
      <c r="L940" s="930"/>
      <c r="M940">
        <f>+IFERROR(VLOOKUP(F939,[92]Presupuesto!B:G,4,FALSE),M939)</f>
        <v>0</v>
      </c>
      <c r="N940" s="572">
        <f t="shared" si="18"/>
        <v>0</v>
      </c>
    </row>
    <row r="941" spans="1:14" ht="16.5" thickTop="1" thickBot="1">
      <c r="F941" s="933"/>
      <c r="G941" s="934"/>
      <c r="H941" s="597"/>
      <c r="I941" s="598"/>
      <c r="J941" s="624"/>
      <c r="K941" s="600">
        <f>+ROUND(J941*I941,0)</f>
        <v>0</v>
      </c>
      <c r="L941" s="930"/>
      <c r="M941">
        <f>+IFERROR(VLOOKUP(F940,[92]Presupuesto!B:G,4,FALSE),M940)</f>
        <v>0</v>
      </c>
      <c r="N941" s="572">
        <f t="shared" si="18"/>
        <v>0</v>
      </c>
    </row>
    <row r="942" spans="1:14" ht="16.5" thickTop="1" thickBot="1">
      <c r="F942" s="937"/>
      <c r="G942" s="938"/>
      <c r="H942" s="597"/>
      <c r="I942" s="598"/>
      <c r="J942" s="624"/>
      <c r="K942" s="600">
        <f>+ROUND(J942*I942,0)</f>
        <v>0</v>
      </c>
      <c r="L942" s="930"/>
      <c r="M942">
        <f>+IFERROR(VLOOKUP(F941,[92]Presupuesto!B:G,4,FALSE),M941)</f>
        <v>0</v>
      </c>
      <c r="N942" s="572">
        <f t="shared" si="18"/>
        <v>0</v>
      </c>
    </row>
    <row r="943" spans="1:14" ht="16.5" thickTop="1" thickBot="1">
      <c r="B943" s="572">
        <f>+F935</f>
        <v>4.0799999999999983</v>
      </c>
      <c r="F943" s="606"/>
      <c r="G943" s="588"/>
      <c r="H943" s="588"/>
      <c r="I943" s="588"/>
      <c r="J943" s="607"/>
      <c r="K943" s="608" t="s">
        <v>539</v>
      </c>
      <c r="L943" s="609">
        <f>+SUM(K939:K942)</f>
        <v>4955</v>
      </c>
      <c r="M943">
        <f>+IFERROR(VLOOKUP(F942,[92]Presupuesto!B:G,4,FALSE),M942)</f>
        <v>0</v>
      </c>
      <c r="N943" s="572">
        <f t="shared" si="18"/>
        <v>0</v>
      </c>
    </row>
    <row r="944" spans="1:14" ht="16.5" thickTop="1" thickBot="1">
      <c r="F944" s="587" t="s">
        <v>224</v>
      </c>
      <c r="G944" s="588"/>
      <c r="H944" s="588"/>
      <c r="I944" s="588"/>
      <c r="J944" s="607"/>
      <c r="K944" s="607"/>
      <c r="L944" s="610"/>
      <c r="M944">
        <f>+IFERROR(VLOOKUP(F943,[92]Presupuesto!B:G,4,FALSE),M943)</f>
        <v>0</v>
      </c>
      <c r="N944" s="572">
        <f t="shared" si="18"/>
        <v>0</v>
      </c>
    </row>
    <row r="945" spans="3:14" ht="16.5" thickTop="1" thickBot="1">
      <c r="F945" s="928" t="s">
        <v>63</v>
      </c>
      <c r="G945" s="929"/>
      <c r="H945" s="591" t="s">
        <v>93</v>
      </c>
      <c r="I945" s="611" t="s">
        <v>540</v>
      </c>
      <c r="J945" s="612" t="s">
        <v>541</v>
      </c>
      <c r="K945" s="613" t="s">
        <v>537</v>
      </c>
      <c r="L945" s="930"/>
      <c r="M945">
        <f>+IFERROR(VLOOKUP(F944,[92]Presupuesto!B:G,4,FALSE),M944)</f>
        <v>0</v>
      </c>
      <c r="N945" s="572">
        <f t="shared" si="18"/>
        <v>0</v>
      </c>
    </row>
    <row r="946" spans="3:14" ht="39" customHeight="1" thickTop="1" thickBot="1">
      <c r="F946" s="963" t="s">
        <v>572</v>
      </c>
      <c r="G946" s="934" t="s">
        <v>572</v>
      </c>
      <c r="H946" s="617" t="str">
        <f>+VLOOKUP(F946,[92]INSUMOS!A:E,2,FALSE)</f>
        <v>UND</v>
      </c>
      <c r="I946" s="594">
        <f>+VLOOKUP(F946,[92]INSUMOS!A:E,3,FALSE)</f>
        <v>1824</v>
      </c>
      <c r="J946" s="672">
        <v>2</v>
      </c>
      <c r="K946" s="600">
        <f t="shared" ref="K946:K954" si="19">+ROUND(J946*I946,0)</f>
        <v>3648</v>
      </c>
      <c r="L946" s="930"/>
      <c r="M946">
        <f>+IFERROR(VLOOKUP(F945,[92]Presupuesto!B:G,4,FALSE),M945)</f>
        <v>0</v>
      </c>
      <c r="N946" s="572">
        <f t="shared" si="18"/>
        <v>0</v>
      </c>
    </row>
    <row r="947" spans="3:14" ht="16.5" thickTop="1" thickBot="1">
      <c r="F947" s="963" t="s">
        <v>573</v>
      </c>
      <c r="G947" s="934" t="s">
        <v>573</v>
      </c>
      <c r="H947" s="617" t="str">
        <f>+VLOOKUP(F947,[92]INSUMOS!A:E,2,FALSE)</f>
        <v>M</v>
      </c>
      <c r="I947" s="597">
        <f>+VLOOKUP(F947,[92]INSUMOS!A:E,3,FALSE)</f>
        <v>4393</v>
      </c>
      <c r="J947" s="672">
        <v>15</v>
      </c>
      <c r="K947" s="600">
        <f t="shared" si="19"/>
        <v>65895</v>
      </c>
      <c r="L947" s="930"/>
      <c r="M947">
        <f>+IFERROR(VLOOKUP(F946,[92]Presupuesto!B:G,4,FALSE),M946)</f>
        <v>0</v>
      </c>
      <c r="N947" s="572">
        <f t="shared" si="18"/>
        <v>0</v>
      </c>
    </row>
    <row r="948" spans="3:14" ht="16.5" thickTop="1" thickBot="1">
      <c r="F948" s="963" t="s">
        <v>574</v>
      </c>
      <c r="G948" s="934" t="s">
        <v>574</v>
      </c>
      <c r="H948" s="617" t="str">
        <f>+VLOOKUP(F948,[92]INSUMOS!A:E,2,FALSE)</f>
        <v>UND</v>
      </c>
      <c r="I948" s="597">
        <f>+VLOOKUP(F948,[92]INSUMOS!A:E,3,FALSE)</f>
        <v>3192</v>
      </c>
      <c r="J948" s="672">
        <v>1</v>
      </c>
      <c r="K948" s="600">
        <f t="shared" si="19"/>
        <v>3192</v>
      </c>
      <c r="L948" s="930"/>
      <c r="M948">
        <f>+IFERROR(VLOOKUP(F947,[92]Presupuesto!B:G,4,FALSE),M947)</f>
        <v>0</v>
      </c>
      <c r="N948" s="572">
        <f t="shared" si="18"/>
        <v>0</v>
      </c>
    </row>
    <row r="949" spans="3:14" ht="16.5" thickTop="1" thickBot="1">
      <c r="F949" s="963" t="s">
        <v>575</v>
      </c>
      <c r="G949" s="934" t="s">
        <v>575</v>
      </c>
      <c r="H949" s="617" t="str">
        <f>+VLOOKUP(F949,[92]INSUMOS!A:E,2,FALSE)</f>
        <v>UND</v>
      </c>
      <c r="I949" s="597">
        <f>+VLOOKUP(F949,[92]INSUMOS!A:E,3,FALSE)</f>
        <v>3631</v>
      </c>
      <c r="J949" s="672">
        <v>6</v>
      </c>
      <c r="K949" s="600">
        <f t="shared" si="19"/>
        <v>21786</v>
      </c>
      <c r="L949" s="930"/>
      <c r="M949">
        <f>+IFERROR(VLOOKUP(F948,[92]Presupuesto!B:G,4,FALSE),M948)</f>
        <v>0</v>
      </c>
      <c r="N949" s="572">
        <f t="shared" si="18"/>
        <v>0</v>
      </c>
    </row>
    <row r="950" spans="3:14" ht="16.5" thickTop="1" thickBot="1">
      <c r="F950" s="963" t="s">
        <v>576</v>
      </c>
      <c r="G950" s="934" t="s">
        <v>576</v>
      </c>
      <c r="H950" s="617" t="str">
        <f>+VLOOKUP(F950,[92]INSUMOS!A:E,2,FALSE)</f>
        <v>UND</v>
      </c>
      <c r="I950" s="597">
        <f>+VLOOKUP(F950,[92]INSUMOS!A:E,3,FALSE)</f>
        <v>150</v>
      </c>
      <c r="J950" s="672">
        <v>5</v>
      </c>
      <c r="K950" s="600">
        <f t="shared" si="19"/>
        <v>750</v>
      </c>
      <c r="L950" s="930"/>
      <c r="N950" s="572"/>
    </row>
    <row r="951" spans="3:14" ht="16.5" thickTop="1" thickBot="1">
      <c r="F951" s="963" t="s">
        <v>577</v>
      </c>
      <c r="G951" s="934" t="s">
        <v>577</v>
      </c>
      <c r="H951" s="617" t="str">
        <f>+VLOOKUP(F951,[92]INSUMOS!A:E,2,FALSE)</f>
        <v>UND</v>
      </c>
      <c r="I951" s="597">
        <f>+VLOOKUP(F951,[92]INSUMOS!A:E,3,FALSE)</f>
        <v>1823</v>
      </c>
      <c r="J951" s="672">
        <v>5</v>
      </c>
      <c r="K951" s="600">
        <f t="shared" si="19"/>
        <v>9115</v>
      </c>
      <c r="L951" s="930"/>
      <c r="N951" s="572"/>
    </row>
    <row r="952" spans="3:14" ht="16.5" thickTop="1" thickBot="1">
      <c r="F952" s="963" t="s">
        <v>578</v>
      </c>
      <c r="G952" s="934" t="s">
        <v>578</v>
      </c>
      <c r="H952" s="617" t="str">
        <f>+VLOOKUP(F952,[92]INSUMOS!A:E,2,FALSE)</f>
        <v>M</v>
      </c>
      <c r="I952" s="597">
        <f>+VLOOKUP(F952,[92]INSUMOS!A:E,3,FALSE)</f>
        <v>8760</v>
      </c>
      <c r="J952" s="672">
        <v>5</v>
      </c>
      <c r="K952" s="600">
        <f t="shared" si="19"/>
        <v>43800</v>
      </c>
      <c r="L952" s="930"/>
      <c r="M952">
        <f>+IFERROR(VLOOKUP(F949,[92]Presupuesto!B:G,4,FALSE),M949)</f>
        <v>0</v>
      </c>
      <c r="N952" s="572">
        <f t="shared" ref="N952:N991" si="20">+IFERROR(M952*J952,0)</f>
        <v>0</v>
      </c>
    </row>
    <row r="953" spans="3:14" ht="16.5" thickTop="1" thickBot="1">
      <c r="F953" s="963" t="s">
        <v>579</v>
      </c>
      <c r="G953" s="934" t="s">
        <v>579</v>
      </c>
      <c r="H953" s="617" t="str">
        <f>+VLOOKUP(F953,[92]INSUMOS!A:E,2,FALSE)</f>
        <v>UND</v>
      </c>
      <c r="I953" s="597">
        <f>+VLOOKUP(F953,[92]INSUMOS!A:E,3,FALSE)</f>
        <v>45594</v>
      </c>
      <c r="J953" s="672">
        <v>0.1</v>
      </c>
      <c r="K953" s="600">
        <f t="shared" si="19"/>
        <v>4559</v>
      </c>
      <c r="L953" s="930"/>
      <c r="M953">
        <f>+IFERROR(VLOOKUP(F952,[92]Presupuesto!B:G,4,FALSE),M952)</f>
        <v>0</v>
      </c>
      <c r="N953" s="572">
        <f t="shared" si="20"/>
        <v>0</v>
      </c>
    </row>
    <row r="954" spans="3:14" ht="16.5" thickTop="1" thickBot="1">
      <c r="F954" s="967" t="s">
        <v>582</v>
      </c>
      <c r="G954" s="968"/>
      <c r="H954" s="617" t="str">
        <f>+VLOOKUP(F954,[92]INSUMOS!A:E,2,FALSE)</f>
        <v>UND</v>
      </c>
      <c r="I954" s="597">
        <f>+VLOOKUP(F954,[92]INSUMOS!A:E,3,FALSE)</f>
        <v>25000</v>
      </c>
      <c r="J954" s="672">
        <v>1</v>
      </c>
      <c r="K954" s="600">
        <f t="shared" si="19"/>
        <v>25000</v>
      </c>
      <c r="L954" s="930"/>
      <c r="M954">
        <f>+IFERROR(VLOOKUP(F953,[92]Presupuesto!B:G,4,FALSE),M953)</f>
        <v>0</v>
      </c>
      <c r="N954" s="572">
        <f t="shared" si="20"/>
        <v>0</v>
      </c>
    </row>
    <row r="955" spans="3:14" ht="16.5" customHeight="1" thickTop="1" thickBot="1">
      <c r="C955" s="572">
        <f>+B943</f>
        <v>4.0799999999999983</v>
      </c>
      <c r="F955" s="606"/>
      <c r="G955" s="588"/>
      <c r="H955" s="588"/>
      <c r="I955" s="588"/>
      <c r="J955" s="607"/>
      <c r="K955" s="608" t="s">
        <v>539</v>
      </c>
      <c r="L955" s="609">
        <f>+SUM(K946:K954)</f>
        <v>177745</v>
      </c>
      <c r="M955">
        <f>+IFERROR(VLOOKUP(F954,[92]Presupuesto!B:G,4,FALSE),M954)</f>
        <v>0</v>
      </c>
      <c r="N955" s="572">
        <f t="shared" si="20"/>
        <v>0</v>
      </c>
    </row>
    <row r="956" spans="3:14" ht="16.5" thickTop="1" thickBot="1">
      <c r="F956" s="587" t="s">
        <v>47</v>
      </c>
      <c r="G956" s="588"/>
      <c r="H956" s="588"/>
      <c r="I956" s="588"/>
      <c r="J956" s="607"/>
      <c r="K956" s="607"/>
      <c r="L956" s="610"/>
      <c r="M956">
        <f>+IFERROR(VLOOKUP(F955,[92]Presupuesto!B:G,4,FALSE),M955)</f>
        <v>0</v>
      </c>
      <c r="N956" s="572">
        <f t="shared" si="20"/>
        <v>0</v>
      </c>
    </row>
    <row r="957" spans="3:14" ht="16.5" thickTop="1" thickBot="1">
      <c r="F957" s="935" t="s">
        <v>63</v>
      </c>
      <c r="G957" s="936"/>
      <c r="H957" s="591" t="s">
        <v>534</v>
      </c>
      <c r="I957" s="591" t="s">
        <v>563</v>
      </c>
      <c r="J957" s="612" t="s">
        <v>543</v>
      </c>
      <c r="K957" s="613" t="s">
        <v>537</v>
      </c>
      <c r="L957" s="930"/>
      <c r="M957">
        <f>+IFERROR(VLOOKUP(F956,[92]Presupuesto!B:G,4,FALSE),M956)</f>
        <v>0</v>
      </c>
      <c r="N957" s="572">
        <f t="shared" si="20"/>
        <v>0</v>
      </c>
    </row>
    <row r="958" spans="3:14" ht="16.5" thickTop="1" thickBot="1">
      <c r="F958" s="933"/>
      <c r="G958" s="934"/>
      <c r="H958" s="597"/>
      <c r="I958" s="623"/>
      <c r="J958" s="624"/>
      <c r="K958" s="600">
        <f>+ROUND(J958*I958,0)</f>
        <v>0</v>
      </c>
      <c r="L958" s="930"/>
      <c r="M958">
        <f>+IFERROR(VLOOKUP(F957,[92]Presupuesto!B:G,4,FALSE),M957)</f>
        <v>0</v>
      </c>
      <c r="N958" s="572">
        <f t="shared" si="20"/>
        <v>0</v>
      </c>
    </row>
    <row r="959" spans="3:14" ht="16.5" thickTop="1" thickBot="1">
      <c r="F959" s="937"/>
      <c r="G959" s="938"/>
      <c r="H959" s="625"/>
      <c r="I959" s="625"/>
      <c r="J959" s="625"/>
      <c r="K959" s="626">
        <f>+ROUND(J959*I959,0)</f>
        <v>0</v>
      </c>
      <c r="L959" s="930"/>
      <c r="M959">
        <f>+IFERROR(VLOOKUP(F958,[92]Presupuesto!B:G,4,FALSE),M958)</f>
        <v>0</v>
      </c>
      <c r="N959" s="572">
        <f t="shared" si="20"/>
        <v>0</v>
      </c>
    </row>
    <row r="960" spans="3:14" ht="16.5" thickTop="1" thickBot="1">
      <c r="F960" s="937"/>
      <c r="G960" s="938"/>
      <c r="H960" s="625"/>
      <c r="I960" s="625"/>
      <c r="J960" s="625"/>
      <c r="K960" s="626">
        <f>+ROUND(J960*I960,0)</f>
        <v>0</v>
      </c>
      <c r="L960" s="930"/>
      <c r="M960">
        <f>+IFERROR(VLOOKUP(F959,[92]Presupuesto!B:G,4,FALSE),M959)</f>
        <v>0</v>
      </c>
      <c r="N960" s="572">
        <f t="shared" si="20"/>
        <v>0</v>
      </c>
    </row>
    <row r="961" spans="1:14" ht="16.5" thickTop="1" thickBot="1">
      <c r="F961" s="939"/>
      <c r="G961" s="940"/>
      <c r="H961" s="627"/>
      <c r="I961" s="627"/>
      <c r="J961" s="627"/>
      <c r="K961" s="605">
        <f>+ROUND(J961*I961,0)</f>
        <v>0</v>
      </c>
      <c r="L961" s="930"/>
      <c r="M961">
        <f>+IFERROR(VLOOKUP(F960,[92]Presupuesto!B:G,4,FALSE),M960)</f>
        <v>0</v>
      </c>
      <c r="N961" s="572">
        <f t="shared" si="20"/>
        <v>0</v>
      </c>
    </row>
    <row r="962" spans="1:14" ht="16.5" thickTop="1" thickBot="1">
      <c r="D962" s="572">
        <f>+C955</f>
        <v>4.0799999999999983</v>
      </c>
      <c r="F962" s="606"/>
      <c r="G962" s="588"/>
      <c r="H962" s="588"/>
      <c r="I962" s="588"/>
      <c r="J962" s="607"/>
      <c r="K962" s="608" t="s">
        <v>539</v>
      </c>
      <c r="L962" s="628">
        <f>+SUM(K958:K961)</f>
        <v>0</v>
      </c>
      <c r="M962">
        <f>+IFERROR(VLOOKUP(F961,[92]Presupuesto!B:G,4,FALSE),M961)</f>
        <v>0</v>
      </c>
      <c r="N962" s="572">
        <f t="shared" si="20"/>
        <v>0</v>
      </c>
    </row>
    <row r="963" spans="1:14" ht="16.5" thickTop="1" thickBot="1">
      <c r="F963" s="587" t="s">
        <v>54</v>
      </c>
      <c r="G963" s="588"/>
      <c r="H963" s="588"/>
      <c r="I963" s="588"/>
      <c r="J963" s="607"/>
      <c r="K963" s="607"/>
      <c r="L963" s="610"/>
      <c r="M963">
        <f>+IFERROR(VLOOKUP(F962,[92]Presupuesto!B:G,4,FALSE),M962)</f>
        <v>0</v>
      </c>
      <c r="N963" s="572">
        <f t="shared" si="20"/>
        <v>0</v>
      </c>
    </row>
    <row r="964" spans="1:14" ht="16.5" thickTop="1" thickBot="1">
      <c r="F964" s="629" t="s">
        <v>544</v>
      </c>
      <c r="G964" s="591" t="s">
        <v>541</v>
      </c>
      <c r="H964" s="591" t="s">
        <v>545</v>
      </c>
      <c r="I964" s="591" t="s">
        <v>546</v>
      </c>
      <c r="J964" s="630" t="s">
        <v>547</v>
      </c>
      <c r="K964" s="612" t="s">
        <v>536</v>
      </c>
      <c r="L964" s="631" t="s">
        <v>537</v>
      </c>
      <c r="M964">
        <f>+IFERROR(VLOOKUP(F963,[92]Presupuesto!B:G,4,FALSE),M963)</f>
        <v>0</v>
      </c>
      <c r="N964" s="572">
        <f t="shared" si="20"/>
        <v>0</v>
      </c>
    </row>
    <row r="965" spans="1:14" ht="15.75" thickTop="1">
      <c r="F965" s="639" t="str">
        <f>+[92]MO!$A$18</f>
        <v>Capataz O Electrica</v>
      </c>
      <c r="G965" s="633">
        <v>1</v>
      </c>
      <c r="H965" s="644">
        <f>+VLOOKUP(F965,[92]MO!A:D,2,FALSE)</f>
        <v>138246.57534246575</v>
      </c>
      <c r="I965" s="645">
        <f>+VLOOKUP(F965,[92]MO!A:D,3,FALSE)</f>
        <v>0.6</v>
      </c>
      <c r="J965" s="625">
        <f>+ROUND(H965*(1+I965),2)</f>
        <v>221194.52</v>
      </c>
      <c r="K965" s="675">
        <v>0.15</v>
      </c>
      <c r="L965" s="638">
        <f>+ROUND(G965*K965*J965,0)</f>
        <v>33179</v>
      </c>
      <c r="M965">
        <f>+IFERROR(VLOOKUP(F964,[92]Presupuesto!B:G,4,FALSE),M964)</f>
        <v>0</v>
      </c>
      <c r="N965" s="572">
        <f t="shared" si="20"/>
        <v>0</v>
      </c>
    </row>
    <row r="966" spans="1:14">
      <c r="F966" s="639" t="str">
        <f>+[92]MO!$A$17</f>
        <v>Oficial O Electrica</v>
      </c>
      <c r="G966" s="625">
        <v>1</v>
      </c>
      <c r="H966" s="644">
        <f>+VLOOKUP(F966,[92]MO!A:D,2,FALSE)</f>
        <v>128712.32876712328</v>
      </c>
      <c r="I966" s="645">
        <f>+VLOOKUP(F966,[92]MO!A:D,3,FALSE)</f>
        <v>0.6</v>
      </c>
      <c r="J966" s="625">
        <f>+ROUND(H966*(1+I966),2)</f>
        <v>205939.73</v>
      </c>
      <c r="K966" s="675">
        <f>+K965</f>
        <v>0.15</v>
      </c>
      <c r="L966" s="643">
        <f>+ROUND(G966*K966*J966,0)</f>
        <v>30891</v>
      </c>
      <c r="M966">
        <f>+IFERROR(VLOOKUP(F965,[92]Presupuesto!B:G,4,FALSE),M965)</f>
        <v>0</v>
      </c>
      <c r="N966" s="572">
        <f t="shared" si="20"/>
        <v>0</v>
      </c>
    </row>
    <row r="967" spans="1:14">
      <c r="F967" s="639" t="str">
        <f>+[92]MO!$A$16</f>
        <v>Ayudante O Electrica</v>
      </c>
      <c r="G967" s="625">
        <v>2</v>
      </c>
      <c r="H967" s="644">
        <f>+VLOOKUP(F967,[92]MO!A:D,2,FALSE)</f>
        <v>66739.726027397264</v>
      </c>
      <c r="I967" s="645">
        <f>+VLOOKUP(F967,[92]MO!A:D,3,FALSE)</f>
        <v>0.75</v>
      </c>
      <c r="J967" s="625">
        <f>+ROUND(H967*(1+I967),2)</f>
        <v>116794.52</v>
      </c>
      <c r="K967" s="675">
        <f>+K966</f>
        <v>0.15</v>
      </c>
      <c r="L967" s="643">
        <f>+ROUND(G967*K967*J967,0)</f>
        <v>35038</v>
      </c>
      <c r="M967">
        <f>+IFERROR(VLOOKUP(F966,[92]Presupuesto!B:G,4,FALSE),M966)</f>
        <v>0</v>
      </c>
      <c r="N967" s="572">
        <f t="shared" si="20"/>
        <v>0</v>
      </c>
    </row>
    <row r="968" spans="1:14">
      <c r="F968" s="639"/>
      <c r="G968" s="625"/>
      <c r="H968" s="644"/>
      <c r="I968" s="645"/>
      <c r="J968" s="625"/>
      <c r="K968" s="675"/>
      <c r="L968" s="643">
        <f>+ROUND(G968*K968*J968,0)</f>
        <v>0</v>
      </c>
      <c r="M968">
        <f>+IFERROR(VLOOKUP(F967,[92]Presupuesto!B:G,4,FALSE),M967)</f>
        <v>0</v>
      </c>
      <c r="N968" s="572">
        <f t="shared" si="20"/>
        <v>0</v>
      </c>
    </row>
    <row r="969" spans="1:14" ht="15.75" thickBot="1">
      <c r="F969" s="639"/>
      <c r="G969" s="625"/>
      <c r="H969" s="644"/>
      <c r="I969" s="645"/>
      <c r="J969" s="625"/>
      <c r="K969" s="675"/>
      <c r="L969" s="643">
        <f>+ROUND(G969*K969*J969,0)</f>
        <v>0</v>
      </c>
      <c r="M969">
        <f>+IFERROR(VLOOKUP(F968,[92]Presupuesto!B:G,4,FALSE),M968)</f>
        <v>0</v>
      </c>
      <c r="N969" s="572">
        <f t="shared" si="20"/>
        <v>0</v>
      </c>
    </row>
    <row r="970" spans="1:14" ht="16.5" thickTop="1" thickBot="1">
      <c r="E970" s="572">
        <f>+D962</f>
        <v>4.0799999999999983</v>
      </c>
      <c r="F970" s="606"/>
      <c r="G970" s="588"/>
      <c r="H970" s="588"/>
      <c r="I970" s="588"/>
      <c r="J970" s="588"/>
      <c r="K970" s="608" t="s">
        <v>539</v>
      </c>
      <c r="L970" s="628">
        <f>+SUM(L965:L969)</f>
        <v>99108</v>
      </c>
      <c r="M970">
        <f>+IFERROR(VLOOKUP(F969,[92]Presupuesto!B:G,4,FALSE),M969)</f>
        <v>0</v>
      </c>
      <c r="N970" s="572">
        <f t="shared" si="20"/>
        <v>0</v>
      </c>
    </row>
    <row r="971" spans="1:14" ht="16.5" thickTop="1" thickBot="1">
      <c r="F971" s="606" t="s">
        <v>551</v>
      </c>
      <c r="G971" s="588"/>
      <c r="H971" s="588"/>
      <c r="I971" s="588"/>
      <c r="J971" s="588"/>
      <c r="K971" s="652"/>
      <c r="L971" s="610"/>
      <c r="M971">
        <f>+IFERROR(VLOOKUP(F970,[92]Presupuesto!B:G,4,FALSE),M970)</f>
        <v>0</v>
      </c>
      <c r="N971" s="572">
        <f t="shared" si="20"/>
        <v>0</v>
      </c>
    </row>
    <row r="972" spans="1:14" ht="16.5" thickTop="1" thickBot="1">
      <c r="A972" s="653">
        <f>+F935</f>
        <v>4.0799999999999983</v>
      </c>
      <c r="F972" s="655" t="str">
        <f>+[92]Presupuesto!$B$69</f>
        <v>STEFANY BOHORQUEZ PEREZ</v>
      </c>
      <c r="G972" s="588"/>
      <c r="H972" s="944" t="s">
        <v>552</v>
      </c>
      <c r="I972" s="944"/>
      <c r="J972" s="944"/>
      <c r="K972" s="944"/>
      <c r="L972" s="654">
        <f>+L943+L955+L962+L970</f>
        <v>281808</v>
      </c>
      <c r="M972">
        <f>+IFERROR(VLOOKUP(F971,[92]Presupuesto!B:G,4,FALSE),M971)</f>
        <v>0</v>
      </c>
      <c r="N972" s="572">
        <f t="shared" si="20"/>
        <v>0</v>
      </c>
    </row>
    <row r="973" spans="1:14" ht="15.75" thickTop="1">
      <c r="F973" s="655" t="str">
        <f>+[92]Presupuesto!$B$70</f>
        <v>SECRETARIA DE PLANEACION MUNICIPAL</v>
      </c>
      <c r="G973" s="656"/>
      <c r="I973" s="588"/>
      <c r="J973" s="588"/>
      <c r="K973" s="588"/>
      <c r="L973" s="610"/>
      <c r="M973">
        <f>+IFERROR(VLOOKUP(F972,[92]Presupuesto!B:G,4,FALSE),M972)</f>
        <v>0</v>
      </c>
      <c r="N973" s="572">
        <f t="shared" si="20"/>
        <v>0</v>
      </c>
    </row>
    <row r="974" spans="1:14" ht="15.75" thickBot="1">
      <c r="F974" s="655" t="str">
        <f>+[92]Presupuesto!$B$71</f>
        <v>MUNICIPIO DE CAUCASIA</v>
      </c>
      <c r="G974" s="657"/>
      <c r="H974" s="658"/>
      <c r="I974" s="657"/>
      <c r="J974" s="657"/>
      <c r="K974" s="657"/>
      <c r="L974" s="659"/>
      <c r="M974">
        <f>+IFERROR(VLOOKUP(F973,[92]Presupuesto!B:G,4,FALSE),M973)</f>
        <v>0</v>
      </c>
      <c r="N974" s="572">
        <f t="shared" si="20"/>
        <v>0</v>
      </c>
    </row>
    <row r="975" spans="1:14" ht="15.75" thickBot="1">
      <c r="F975" s="923" t="s">
        <v>528</v>
      </c>
      <c r="G975" s="956" t="str">
        <f>+VLOOKUP(F977,[92]Presupuesto!B:G,2,FALSE)</f>
        <v>Suministro e instalación de luminaria sobre poner de 20w</v>
      </c>
      <c r="H975" s="956"/>
      <c r="I975" s="956"/>
      <c r="J975" s="956"/>
      <c r="K975" s="580" t="s">
        <v>529</v>
      </c>
      <c r="L975" s="581" t="s">
        <v>530</v>
      </c>
      <c r="M975">
        <f>+IFERROR(VLOOKUP(F974,[92]Presupuesto!B:G,4,FALSE),M974)</f>
        <v>0</v>
      </c>
      <c r="N975" s="572">
        <f t="shared" si="20"/>
        <v>0</v>
      </c>
    </row>
    <row r="976" spans="1:14" ht="16.5" thickTop="1" thickBot="1">
      <c r="F976" s="924"/>
      <c r="G976" s="957"/>
      <c r="H976" s="957"/>
      <c r="I976" s="957"/>
      <c r="J976" s="957"/>
      <c r="K976" s="582" t="s">
        <v>531</v>
      </c>
      <c r="L976" s="583" t="s">
        <v>532</v>
      </c>
      <c r="M976">
        <f>+IFERROR(VLOOKUP(F975,[92]Presupuesto!B:G,4,FALSE),M975)</f>
        <v>0</v>
      </c>
      <c r="N976" s="572">
        <f t="shared" si="20"/>
        <v>0</v>
      </c>
    </row>
    <row r="977" spans="2:14" ht="16.5" customHeight="1" thickTop="1" thickBot="1">
      <c r="F977" s="927">
        <f>+[92]Presupuesto!$B$37</f>
        <v>4.0899999999999981</v>
      </c>
      <c r="G977" s="957"/>
      <c r="H977" s="957"/>
      <c r="I977" s="957"/>
      <c r="J977" s="957"/>
      <c r="K977" s="582" t="s">
        <v>533</v>
      </c>
      <c r="L977" s="584">
        <f>+$N$3</f>
        <v>44987</v>
      </c>
      <c r="M977">
        <f>+IFERROR(VLOOKUP(F976,[92]Presupuesto!B:G,4,FALSE),M976)</f>
        <v>0</v>
      </c>
      <c r="N977" s="572">
        <f t="shared" si="20"/>
        <v>0</v>
      </c>
    </row>
    <row r="978" spans="2:14" ht="16.5" customHeight="1" thickTop="1" thickBot="1">
      <c r="F978" s="924"/>
      <c r="G978" s="957"/>
      <c r="H978" s="957"/>
      <c r="I978" s="957"/>
      <c r="J978" s="957"/>
      <c r="K978" s="582" t="s">
        <v>217</v>
      </c>
      <c r="L978" s="586" t="str">
        <f>+VLOOKUP(F977,[92]Presupuesto!B:G,3,FALSE)</f>
        <v>Und</v>
      </c>
      <c r="M978">
        <f>+IFERROR(VLOOKUP(F977,[92]Presupuesto!B:G,4,FALSE),M977)</f>
        <v>16</v>
      </c>
      <c r="N978" s="572">
        <f t="shared" si="20"/>
        <v>0</v>
      </c>
    </row>
    <row r="979" spans="2:14" ht="16.5" thickTop="1" thickBot="1">
      <c r="F979" s="587" t="s">
        <v>37</v>
      </c>
      <c r="G979" s="588"/>
      <c r="H979" s="588"/>
      <c r="I979" s="588"/>
      <c r="J979" s="588"/>
      <c r="K979" s="589"/>
      <c r="L979" s="590"/>
      <c r="M979">
        <f>+IFERROR(VLOOKUP(F978,[92]Presupuesto!B:G,4,FALSE),M978)</f>
        <v>0</v>
      </c>
      <c r="N979" s="572">
        <f t="shared" si="20"/>
        <v>0</v>
      </c>
    </row>
    <row r="980" spans="2:14" ht="16.5" thickTop="1" thickBot="1">
      <c r="F980" s="928" t="s">
        <v>63</v>
      </c>
      <c r="G980" s="929"/>
      <c r="H980" s="591" t="s">
        <v>534</v>
      </c>
      <c r="I980" s="591" t="s">
        <v>535</v>
      </c>
      <c r="J980" s="591" t="s">
        <v>536</v>
      </c>
      <c r="K980" s="592" t="s">
        <v>537</v>
      </c>
      <c r="L980" s="930"/>
      <c r="M980">
        <f>+IFERROR(VLOOKUP(F979,[92]Presupuesto!B:G,4,FALSE),M979)</f>
        <v>0</v>
      </c>
      <c r="N980" s="572">
        <f t="shared" si="20"/>
        <v>0</v>
      </c>
    </row>
    <row r="981" spans="2:14" ht="16.5" thickTop="1" thickBot="1">
      <c r="F981" s="931" t="s">
        <v>222</v>
      </c>
      <c r="G981" s="932"/>
      <c r="H981" s="593" t="s">
        <v>538</v>
      </c>
      <c r="I981" s="594">
        <f>L1012</f>
        <v>99108</v>
      </c>
      <c r="J981" s="595">
        <v>0.05</v>
      </c>
      <c r="K981" s="596">
        <f>+ROUND(J981*I981,0)</f>
        <v>4955</v>
      </c>
      <c r="L981" s="930"/>
      <c r="M981">
        <f>+IFERROR(VLOOKUP(F980,[92]Presupuesto!B:G,4,FALSE),M980)</f>
        <v>0</v>
      </c>
      <c r="N981" s="572">
        <f t="shared" si="20"/>
        <v>0</v>
      </c>
    </row>
    <row r="982" spans="2:14" ht="16.5" thickTop="1" thickBot="1">
      <c r="F982" s="963"/>
      <c r="G982" s="934"/>
      <c r="H982" s="597"/>
      <c r="I982" s="598"/>
      <c r="J982" s="624"/>
      <c r="K982" s="600">
        <f>+ROUND(J982*I982,0)</f>
        <v>0</v>
      </c>
      <c r="L982" s="930"/>
      <c r="M982">
        <f>+IFERROR(VLOOKUP(F981,[92]Presupuesto!B:G,4,FALSE),M981)</f>
        <v>0</v>
      </c>
      <c r="N982" s="572">
        <f t="shared" si="20"/>
        <v>0</v>
      </c>
    </row>
    <row r="983" spans="2:14" ht="16.5" thickTop="1" thickBot="1">
      <c r="F983" s="933"/>
      <c r="G983" s="934"/>
      <c r="H983" s="597"/>
      <c r="I983" s="598"/>
      <c r="J983" s="624"/>
      <c r="K983" s="600">
        <f>+ROUND(J983*I983,0)</f>
        <v>0</v>
      </c>
      <c r="L983" s="930"/>
      <c r="M983">
        <f>+IFERROR(VLOOKUP(F982,[92]Presupuesto!B:G,4,FALSE),M982)</f>
        <v>0</v>
      </c>
      <c r="N983" s="572">
        <f t="shared" si="20"/>
        <v>0</v>
      </c>
    </row>
    <row r="984" spans="2:14" ht="16.5" thickTop="1" thickBot="1">
      <c r="F984" s="937"/>
      <c r="G984" s="938"/>
      <c r="H984" s="597"/>
      <c r="I984" s="598"/>
      <c r="J984" s="624"/>
      <c r="K984" s="600">
        <f>+ROUND(J984*I984,0)</f>
        <v>0</v>
      </c>
      <c r="L984" s="930"/>
      <c r="M984">
        <f>+IFERROR(VLOOKUP(F983,[92]Presupuesto!B:G,4,FALSE),M983)</f>
        <v>0</v>
      </c>
      <c r="N984" s="572">
        <f t="shared" si="20"/>
        <v>0</v>
      </c>
    </row>
    <row r="985" spans="2:14" ht="16.5" thickTop="1" thickBot="1">
      <c r="B985" s="572">
        <f>+F977</f>
        <v>4.0899999999999981</v>
      </c>
      <c r="F985" s="606"/>
      <c r="G985" s="588"/>
      <c r="H985" s="588"/>
      <c r="I985" s="588"/>
      <c r="J985" s="607"/>
      <c r="K985" s="608" t="s">
        <v>539</v>
      </c>
      <c r="L985" s="609">
        <f>+SUM(K981:K984)</f>
        <v>4955</v>
      </c>
      <c r="M985">
        <f>+IFERROR(VLOOKUP(F984,[92]Presupuesto!B:G,4,FALSE),M984)</f>
        <v>0</v>
      </c>
      <c r="N985" s="572">
        <f t="shared" si="20"/>
        <v>0</v>
      </c>
    </row>
    <row r="986" spans="2:14" ht="16.5" thickTop="1" thickBot="1">
      <c r="F986" s="587" t="s">
        <v>224</v>
      </c>
      <c r="G986" s="588"/>
      <c r="H986" s="588"/>
      <c r="I986" s="588"/>
      <c r="J986" s="607"/>
      <c r="K986" s="607"/>
      <c r="L986" s="610"/>
      <c r="M986">
        <f>+IFERROR(VLOOKUP(F985,[92]Presupuesto!B:G,4,FALSE),M985)</f>
        <v>0</v>
      </c>
      <c r="N986" s="572">
        <f t="shared" si="20"/>
        <v>0</v>
      </c>
    </row>
    <row r="987" spans="2:14" ht="16.5" thickTop="1" thickBot="1">
      <c r="F987" s="928" t="s">
        <v>63</v>
      </c>
      <c r="G987" s="929"/>
      <c r="H987" s="591" t="s">
        <v>93</v>
      </c>
      <c r="I987" s="611" t="s">
        <v>540</v>
      </c>
      <c r="J987" s="612" t="s">
        <v>541</v>
      </c>
      <c r="K987" s="613" t="s">
        <v>537</v>
      </c>
      <c r="L987" s="930"/>
      <c r="M987">
        <f>+IFERROR(VLOOKUP(F986,[92]Presupuesto!B:G,4,FALSE),M986)</f>
        <v>0</v>
      </c>
      <c r="N987" s="572">
        <f t="shared" si="20"/>
        <v>0</v>
      </c>
    </row>
    <row r="988" spans="2:14" ht="39" customHeight="1" thickTop="1" thickBot="1">
      <c r="F988" s="963" t="s">
        <v>583</v>
      </c>
      <c r="G988" s="934" t="s">
        <v>572</v>
      </c>
      <c r="H988" s="617" t="str">
        <f>+VLOOKUP(F988,[92]INSUMOS!A:E,2,FALSE)</f>
        <v>UND</v>
      </c>
      <c r="I988" s="594">
        <f>+VLOOKUP(F988,[92]INSUMOS!A:E,3,FALSE)</f>
        <v>125000</v>
      </c>
      <c r="J988" s="672">
        <v>1</v>
      </c>
      <c r="K988" s="600">
        <f>+ROUND(J988*I988,0)</f>
        <v>125000</v>
      </c>
      <c r="L988" s="930"/>
      <c r="M988">
        <f>+IFERROR(VLOOKUP(F987,[92]Presupuesto!B:G,4,FALSE),M987)</f>
        <v>0</v>
      </c>
      <c r="N988" s="572">
        <f t="shared" si="20"/>
        <v>0</v>
      </c>
    </row>
    <row r="989" spans="2:14" ht="16.5" thickTop="1" thickBot="1">
      <c r="F989" s="963"/>
      <c r="G989" s="934"/>
      <c r="H989" s="617"/>
      <c r="I989" s="597"/>
      <c r="J989" s="672"/>
      <c r="K989" s="600"/>
      <c r="L989" s="930"/>
      <c r="M989">
        <f>+IFERROR(VLOOKUP(F988,[92]Presupuesto!B:G,4,FALSE),M988)</f>
        <v>0</v>
      </c>
      <c r="N989" s="572">
        <f t="shared" si="20"/>
        <v>0</v>
      </c>
    </row>
    <row r="990" spans="2:14" ht="16.5" thickTop="1" thickBot="1">
      <c r="F990" s="963"/>
      <c r="G990" s="934"/>
      <c r="H990" s="617"/>
      <c r="I990" s="597"/>
      <c r="J990" s="672"/>
      <c r="K990" s="600"/>
      <c r="L990" s="930"/>
      <c r="M990">
        <f>+IFERROR(VLOOKUP(F989,[92]Presupuesto!B:G,4,FALSE),M989)</f>
        <v>0</v>
      </c>
      <c r="N990" s="572">
        <f t="shared" si="20"/>
        <v>0</v>
      </c>
    </row>
    <row r="991" spans="2:14" ht="16.5" thickTop="1" thickBot="1">
      <c r="F991" s="963"/>
      <c r="G991" s="934"/>
      <c r="H991" s="617"/>
      <c r="I991" s="597"/>
      <c r="J991" s="672"/>
      <c r="K991" s="600"/>
      <c r="L991" s="930"/>
      <c r="M991">
        <f>+IFERROR(VLOOKUP(F990,[92]Presupuesto!B:G,4,FALSE),M990)</f>
        <v>0</v>
      </c>
      <c r="N991" s="572">
        <f t="shared" si="20"/>
        <v>0</v>
      </c>
    </row>
    <row r="992" spans="2:14" ht="16.5" thickTop="1" thickBot="1">
      <c r="F992" s="963"/>
      <c r="G992" s="934"/>
      <c r="H992" s="617"/>
      <c r="I992" s="597"/>
      <c r="J992" s="672"/>
      <c r="K992" s="600"/>
      <c r="L992" s="930"/>
      <c r="N992" s="572"/>
    </row>
    <row r="993" spans="3:14" ht="16.5" thickTop="1" thickBot="1">
      <c r="F993" s="963"/>
      <c r="G993" s="934"/>
      <c r="H993" s="617"/>
      <c r="I993" s="597"/>
      <c r="J993" s="672"/>
      <c r="K993" s="600"/>
      <c r="L993" s="930"/>
      <c r="N993" s="572"/>
    </row>
    <row r="994" spans="3:14" ht="16.5" thickTop="1" thickBot="1">
      <c r="F994" s="963"/>
      <c r="G994" s="934"/>
      <c r="H994" s="617"/>
      <c r="I994" s="597"/>
      <c r="J994" s="672"/>
      <c r="K994" s="600"/>
      <c r="L994" s="930"/>
      <c r="M994">
        <f>+IFERROR(VLOOKUP(F991,[92]Presupuesto!B:G,4,FALSE),M991)</f>
        <v>0</v>
      </c>
      <c r="N994" s="572">
        <f t="shared" ref="N994:N1057" si="21">+IFERROR(M994*J994,0)</f>
        <v>0</v>
      </c>
    </row>
    <row r="995" spans="3:14" ht="16.5" thickTop="1" thickBot="1">
      <c r="F995" s="963"/>
      <c r="G995" s="934"/>
      <c r="H995" s="617"/>
      <c r="I995" s="597"/>
      <c r="J995" s="672"/>
      <c r="K995" s="600"/>
      <c r="L995" s="930"/>
      <c r="M995">
        <f>+IFERROR(VLOOKUP(F994,[92]Presupuesto!B:G,4,FALSE),M994)</f>
        <v>0</v>
      </c>
      <c r="N995" s="572">
        <f t="shared" si="21"/>
        <v>0</v>
      </c>
    </row>
    <row r="996" spans="3:14" ht="16.5" thickTop="1" thickBot="1">
      <c r="F996" s="967"/>
      <c r="G996" s="968"/>
      <c r="H996" s="617"/>
      <c r="I996" s="597"/>
      <c r="J996" s="672"/>
      <c r="K996" s="600"/>
      <c r="L996" s="930"/>
      <c r="M996">
        <f>+IFERROR(VLOOKUP(F995,[92]Presupuesto!B:G,4,FALSE),M995)</f>
        <v>0</v>
      </c>
      <c r="N996" s="572">
        <f t="shared" si="21"/>
        <v>0</v>
      </c>
    </row>
    <row r="997" spans="3:14" ht="16.5" customHeight="1" thickTop="1" thickBot="1">
      <c r="C997" s="572">
        <f>+B985</f>
        <v>4.0899999999999981</v>
      </c>
      <c r="F997" s="606"/>
      <c r="G997" s="588"/>
      <c r="H997" s="588"/>
      <c r="I997" s="588"/>
      <c r="J997" s="607"/>
      <c r="K997" s="608" t="s">
        <v>539</v>
      </c>
      <c r="L997" s="609">
        <f>+SUM(K988:K996)</f>
        <v>125000</v>
      </c>
      <c r="M997">
        <f>+IFERROR(VLOOKUP(F996,[92]Presupuesto!B:G,4,FALSE),M996)</f>
        <v>0</v>
      </c>
      <c r="N997" s="572">
        <f t="shared" si="21"/>
        <v>0</v>
      </c>
    </row>
    <row r="998" spans="3:14" ht="16.5" thickTop="1" thickBot="1">
      <c r="F998" s="587" t="s">
        <v>47</v>
      </c>
      <c r="G998" s="588"/>
      <c r="H998" s="588"/>
      <c r="I998" s="588"/>
      <c r="J998" s="607"/>
      <c r="K998" s="607"/>
      <c r="L998" s="610"/>
      <c r="M998">
        <f>+IFERROR(VLOOKUP(F997,[92]Presupuesto!B:G,4,FALSE),M997)</f>
        <v>0</v>
      </c>
      <c r="N998" s="572">
        <f t="shared" si="21"/>
        <v>0</v>
      </c>
    </row>
    <row r="999" spans="3:14" ht="16.5" thickTop="1" thickBot="1">
      <c r="F999" s="935" t="s">
        <v>63</v>
      </c>
      <c r="G999" s="936"/>
      <c r="H999" s="591" t="s">
        <v>534</v>
      </c>
      <c r="I999" s="591" t="s">
        <v>563</v>
      </c>
      <c r="J999" s="612" t="s">
        <v>543</v>
      </c>
      <c r="K999" s="613" t="s">
        <v>537</v>
      </c>
      <c r="L999" s="930"/>
      <c r="M999">
        <f>+IFERROR(VLOOKUP(F998,[92]Presupuesto!B:G,4,FALSE),M998)</f>
        <v>0</v>
      </c>
      <c r="N999" s="572">
        <f t="shared" si="21"/>
        <v>0</v>
      </c>
    </row>
    <row r="1000" spans="3:14" ht="16.5" thickTop="1" thickBot="1">
      <c r="F1000" s="933"/>
      <c r="G1000" s="934"/>
      <c r="H1000" s="597"/>
      <c r="I1000" s="623"/>
      <c r="J1000" s="624"/>
      <c r="K1000" s="600">
        <f>+ROUND(J1000*I1000,0)</f>
        <v>0</v>
      </c>
      <c r="L1000" s="930"/>
      <c r="M1000">
        <f>+IFERROR(VLOOKUP(F999,[92]Presupuesto!B:G,4,FALSE),M999)</f>
        <v>0</v>
      </c>
      <c r="N1000" s="572">
        <f t="shared" si="21"/>
        <v>0</v>
      </c>
    </row>
    <row r="1001" spans="3:14" ht="16.5" thickTop="1" thickBot="1">
      <c r="F1001" s="937"/>
      <c r="G1001" s="938"/>
      <c r="H1001" s="625"/>
      <c r="I1001" s="625"/>
      <c r="J1001" s="625"/>
      <c r="K1001" s="626">
        <f>+ROUND(J1001*I1001,0)</f>
        <v>0</v>
      </c>
      <c r="L1001" s="930"/>
      <c r="M1001">
        <f>+IFERROR(VLOOKUP(F1000,[92]Presupuesto!B:G,4,FALSE),M1000)</f>
        <v>0</v>
      </c>
      <c r="N1001" s="572">
        <f t="shared" si="21"/>
        <v>0</v>
      </c>
    </row>
    <row r="1002" spans="3:14" ht="16.5" thickTop="1" thickBot="1">
      <c r="F1002" s="937"/>
      <c r="G1002" s="938"/>
      <c r="H1002" s="625"/>
      <c r="I1002" s="625"/>
      <c r="J1002" s="625"/>
      <c r="K1002" s="626">
        <f>+ROUND(J1002*I1002,0)</f>
        <v>0</v>
      </c>
      <c r="L1002" s="930"/>
      <c r="M1002">
        <f>+IFERROR(VLOOKUP(F1001,[92]Presupuesto!B:G,4,FALSE),M1001)</f>
        <v>0</v>
      </c>
      <c r="N1002" s="572">
        <f t="shared" si="21"/>
        <v>0</v>
      </c>
    </row>
    <row r="1003" spans="3:14" ht="16.5" thickTop="1" thickBot="1">
      <c r="F1003" s="939"/>
      <c r="G1003" s="940"/>
      <c r="H1003" s="627"/>
      <c r="I1003" s="627"/>
      <c r="J1003" s="627"/>
      <c r="K1003" s="605">
        <f>+ROUND(J1003*I1003,0)</f>
        <v>0</v>
      </c>
      <c r="L1003" s="930"/>
      <c r="M1003">
        <f>+IFERROR(VLOOKUP(F1002,[92]Presupuesto!B:G,4,FALSE),M1002)</f>
        <v>0</v>
      </c>
      <c r="N1003" s="572">
        <f t="shared" si="21"/>
        <v>0</v>
      </c>
    </row>
    <row r="1004" spans="3:14" ht="16.5" thickTop="1" thickBot="1">
      <c r="D1004" s="572">
        <f>+C997</f>
        <v>4.0899999999999981</v>
      </c>
      <c r="F1004" s="606"/>
      <c r="G1004" s="588"/>
      <c r="H1004" s="588"/>
      <c r="I1004" s="588"/>
      <c r="J1004" s="607"/>
      <c r="K1004" s="608" t="s">
        <v>539</v>
      </c>
      <c r="L1004" s="628">
        <f>+SUM(K1000:K1003)</f>
        <v>0</v>
      </c>
      <c r="M1004">
        <f>+IFERROR(VLOOKUP(F1003,[92]Presupuesto!B:G,4,FALSE),M1003)</f>
        <v>0</v>
      </c>
      <c r="N1004" s="572">
        <f t="shared" si="21"/>
        <v>0</v>
      </c>
    </row>
    <row r="1005" spans="3:14" ht="16.5" thickTop="1" thickBot="1">
      <c r="F1005" s="587" t="s">
        <v>54</v>
      </c>
      <c r="G1005" s="588"/>
      <c r="H1005" s="588"/>
      <c r="I1005" s="588"/>
      <c r="J1005" s="607"/>
      <c r="K1005" s="607"/>
      <c r="L1005" s="610"/>
      <c r="M1005">
        <f>+IFERROR(VLOOKUP(F1004,[92]Presupuesto!B:G,4,FALSE),M1004)</f>
        <v>0</v>
      </c>
      <c r="N1005" s="572">
        <f t="shared" si="21"/>
        <v>0</v>
      </c>
    </row>
    <row r="1006" spans="3:14" ht="16.5" thickTop="1" thickBot="1">
      <c r="F1006" s="629" t="s">
        <v>544</v>
      </c>
      <c r="G1006" s="591" t="s">
        <v>541</v>
      </c>
      <c r="H1006" s="591" t="s">
        <v>545</v>
      </c>
      <c r="I1006" s="591" t="s">
        <v>546</v>
      </c>
      <c r="J1006" s="630" t="s">
        <v>547</v>
      </c>
      <c r="K1006" s="612" t="s">
        <v>536</v>
      </c>
      <c r="L1006" s="631" t="s">
        <v>537</v>
      </c>
      <c r="M1006">
        <f>+IFERROR(VLOOKUP(F1005,[92]Presupuesto!B:G,4,FALSE),M1005)</f>
        <v>0</v>
      </c>
      <c r="N1006" s="572">
        <f t="shared" si="21"/>
        <v>0</v>
      </c>
    </row>
    <row r="1007" spans="3:14" ht="15.75" thickTop="1">
      <c r="F1007" s="639" t="str">
        <f>+[92]MO!$A$18</f>
        <v>Capataz O Electrica</v>
      </c>
      <c r="G1007" s="633">
        <v>1</v>
      </c>
      <c r="H1007" s="644">
        <f>+VLOOKUP(F1007,[92]MO!A:D,2,FALSE)</f>
        <v>138246.57534246575</v>
      </c>
      <c r="I1007" s="645">
        <f>+VLOOKUP(F1007,[92]MO!A:D,3,FALSE)</f>
        <v>0.6</v>
      </c>
      <c r="J1007" s="625">
        <f>+ROUND(H1007*(1+I1007),2)</f>
        <v>221194.52</v>
      </c>
      <c r="K1007" s="675">
        <v>0.15</v>
      </c>
      <c r="L1007" s="638">
        <f>+ROUND(G1007*K1007*J1007,0)</f>
        <v>33179</v>
      </c>
      <c r="M1007">
        <f>+IFERROR(VLOOKUP(F1006,[92]Presupuesto!B:G,4,FALSE),M1006)</f>
        <v>0</v>
      </c>
      <c r="N1007" s="572">
        <f t="shared" si="21"/>
        <v>0</v>
      </c>
    </row>
    <row r="1008" spans="3:14">
      <c r="F1008" s="639" t="str">
        <f>+[92]MO!$A$17</f>
        <v>Oficial O Electrica</v>
      </c>
      <c r="G1008" s="625">
        <v>1</v>
      </c>
      <c r="H1008" s="644">
        <f>+VLOOKUP(F1008,[92]MO!A:D,2,FALSE)</f>
        <v>128712.32876712328</v>
      </c>
      <c r="I1008" s="645">
        <f>+VLOOKUP(F1008,[92]MO!A:D,3,FALSE)</f>
        <v>0.6</v>
      </c>
      <c r="J1008" s="625">
        <f>+ROUND(H1008*(1+I1008),2)</f>
        <v>205939.73</v>
      </c>
      <c r="K1008" s="675">
        <f>+K1007</f>
        <v>0.15</v>
      </c>
      <c r="L1008" s="643">
        <f>+ROUND(G1008*K1008*J1008,0)</f>
        <v>30891</v>
      </c>
      <c r="M1008">
        <f>+IFERROR(VLOOKUP(F1007,[92]Presupuesto!B:G,4,FALSE),M1007)</f>
        <v>0</v>
      </c>
      <c r="N1008" s="572">
        <f t="shared" si="21"/>
        <v>0</v>
      </c>
    </row>
    <row r="1009" spans="1:14">
      <c r="F1009" s="639" t="str">
        <f>+[92]MO!$A$16</f>
        <v>Ayudante O Electrica</v>
      </c>
      <c r="G1009" s="625">
        <v>2</v>
      </c>
      <c r="H1009" s="644">
        <f>+VLOOKUP(F1009,[92]MO!A:D,2,FALSE)</f>
        <v>66739.726027397264</v>
      </c>
      <c r="I1009" s="645">
        <f>+VLOOKUP(F1009,[92]MO!A:D,3,FALSE)</f>
        <v>0.75</v>
      </c>
      <c r="J1009" s="625">
        <f>+ROUND(H1009*(1+I1009),2)</f>
        <v>116794.52</v>
      </c>
      <c r="K1009" s="675">
        <f>+K1008</f>
        <v>0.15</v>
      </c>
      <c r="L1009" s="643">
        <f>+ROUND(G1009*K1009*J1009,0)</f>
        <v>35038</v>
      </c>
      <c r="M1009">
        <f>+IFERROR(VLOOKUP(F1008,[92]Presupuesto!B:G,4,FALSE),M1008)</f>
        <v>0</v>
      </c>
      <c r="N1009" s="572">
        <f t="shared" si="21"/>
        <v>0</v>
      </c>
    </row>
    <row r="1010" spans="1:14">
      <c r="F1010" s="639"/>
      <c r="G1010" s="625"/>
      <c r="H1010" s="644"/>
      <c r="I1010" s="645"/>
      <c r="J1010" s="625"/>
      <c r="K1010" s="675"/>
      <c r="L1010" s="643">
        <f>+ROUND(G1010*K1010*J1010,0)</f>
        <v>0</v>
      </c>
      <c r="M1010">
        <f>+IFERROR(VLOOKUP(F1009,[92]Presupuesto!B:G,4,FALSE),M1009)</f>
        <v>0</v>
      </c>
      <c r="N1010" s="572">
        <f t="shared" si="21"/>
        <v>0</v>
      </c>
    </row>
    <row r="1011" spans="1:14" ht="15.75" thickBot="1">
      <c r="F1011" s="639"/>
      <c r="G1011" s="625"/>
      <c r="H1011" s="644"/>
      <c r="I1011" s="645"/>
      <c r="J1011" s="625"/>
      <c r="K1011" s="675"/>
      <c r="L1011" s="643">
        <f>+ROUND(G1011*K1011*J1011,0)</f>
        <v>0</v>
      </c>
      <c r="M1011">
        <f>+IFERROR(VLOOKUP(F1010,[92]Presupuesto!B:G,4,FALSE),M1010)</f>
        <v>0</v>
      </c>
      <c r="N1011" s="572">
        <f t="shared" si="21"/>
        <v>0</v>
      </c>
    </row>
    <row r="1012" spans="1:14" ht="16.5" thickTop="1" thickBot="1">
      <c r="E1012" s="572">
        <f>+D1004</f>
        <v>4.0899999999999981</v>
      </c>
      <c r="F1012" s="606"/>
      <c r="G1012" s="588"/>
      <c r="H1012" s="588"/>
      <c r="I1012" s="588"/>
      <c r="J1012" s="588"/>
      <c r="K1012" s="608" t="s">
        <v>539</v>
      </c>
      <c r="L1012" s="628">
        <f>+SUM(L1007:L1011)</f>
        <v>99108</v>
      </c>
      <c r="M1012">
        <f>+IFERROR(VLOOKUP(F1011,[92]Presupuesto!B:G,4,FALSE),M1011)</f>
        <v>0</v>
      </c>
      <c r="N1012" s="572">
        <f t="shared" si="21"/>
        <v>0</v>
      </c>
    </row>
    <row r="1013" spans="1:14" ht="16.5" thickTop="1" thickBot="1">
      <c r="F1013" s="606" t="s">
        <v>551</v>
      </c>
      <c r="G1013" s="588"/>
      <c r="H1013" s="588"/>
      <c r="I1013" s="588"/>
      <c r="J1013" s="588"/>
      <c r="K1013" s="652"/>
      <c r="L1013" s="610"/>
      <c r="M1013">
        <f>+IFERROR(VLOOKUP(F1012,[92]Presupuesto!B:G,4,FALSE),M1012)</f>
        <v>0</v>
      </c>
      <c r="N1013" s="572">
        <f t="shared" si="21"/>
        <v>0</v>
      </c>
    </row>
    <row r="1014" spans="1:14" ht="16.5" thickTop="1" thickBot="1">
      <c r="A1014" s="653">
        <f>+F977</f>
        <v>4.0899999999999981</v>
      </c>
      <c r="F1014" s="655" t="str">
        <f>+[92]Presupuesto!$B$69</f>
        <v>STEFANY BOHORQUEZ PEREZ</v>
      </c>
      <c r="G1014" s="588"/>
      <c r="H1014" s="944" t="s">
        <v>552</v>
      </c>
      <c r="I1014" s="944"/>
      <c r="J1014" s="944"/>
      <c r="K1014" s="944"/>
      <c r="L1014" s="654">
        <f>+L985+L997+L1004+L1012</f>
        <v>229063</v>
      </c>
      <c r="M1014">
        <f>+IFERROR(VLOOKUP(F1013,[92]Presupuesto!B:G,4,FALSE),M1013)</f>
        <v>0</v>
      </c>
      <c r="N1014" s="572">
        <f t="shared" si="21"/>
        <v>0</v>
      </c>
    </row>
    <row r="1015" spans="1:14" ht="15.75" thickTop="1">
      <c r="F1015" s="655" t="str">
        <f>+[92]Presupuesto!$B$70</f>
        <v>SECRETARIA DE PLANEACION MUNICIPAL</v>
      </c>
      <c r="G1015" s="656"/>
      <c r="I1015" s="588"/>
      <c r="J1015" s="588"/>
      <c r="K1015" s="588"/>
      <c r="L1015" s="610"/>
      <c r="M1015">
        <f>+IFERROR(VLOOKUP(F1014,[92]Presupuesto!B:G,4,FALSE),M1014)</f>
        <v>0</v>
      </c>
      <c r="N1015" s="572">
        <f t="shared" si="21"/>
        <v>0</v>
      </c>
    </row>
    <row r="1016" spans="1:14" ht="15.75" thickBot="1">
      <c r="F1016" s="655" t="str">
        <f>+[92]Presupuesto!$B$71</f>
        <v>MUNICIPIO DE CAUCASIA</v>
      </c>
      <c r="G1016" s="657"/>
      <c r="H1016" s="658"/>
      <c r="I1016" s="657"/>
      <c r="J1016" s="657"/>
      <c r="K1016" s="657"/>
      <c r="L1016" s="659"/>
      <c r="M1016">
        <f>+IFERROR(VLOOKUP(F1015,[92]Presupuesto!B:G,4,FALSE),M1015)</f>
        <v>0</v>
      </c>
      <c r="N1016" s="572">
        <f t="shared" si="21"/>
        <v>0</v>
      </c>
    </row>
    <row r="1017" spans="1:14" ht="15" customHeight="1" thickBot="1">
      <c r="F1017" s="923" t="s">
        <v>528</v>
      </c>
      <c r="G1017" s="956" t="str">
        <f>+VLOOKUP(F1019,[92]Presupuesto!B:G,2,FALSE)</f>
        <v>Pedestal para poste metálico en concreto, altura de 0,80, base superior 40x40 y base inferior de 80x80 incluye excavación e instalación de canastilla</v>
      </c>
      <c r="H1017" s="956"/>
      <c r="I1017" s="956"/>
      <c r="J1017" s="956"/>
      <c r="K1017" s="580" t="s">
        <v>529</v>
      </c>
      <c r="L1017" s="581" t="s">
        <v>530</v>
      </c>
      <c r="M1017" t="e">
        <f>+IFERROR(VLOOKUP(#REF!,[92]Presupuesto!B:G,4,FALSE),#REF!)</f>
        <v>#REF!</v>
      </c>
      <c r="N1017" s="572">
        <f t="shared" si="21"/>
        <v>0</v>
      </c>
    </row>
    <row r="1018" spans="1:14" ht="15.6" customHeight="1" thickTop="1" thickBot="1">
      <c r="F1018" s="924"/>
      <c r="G1018" s="957"/>
      <c r="H1018" s="957"/>
      <c r="I1018" s="957"/>
      <c r="J1018" s="957"/>
      <c r="K1018" s="582" t="s">
        <v>531</v>
      </c>
      <c r="L1018" s="583" t="s">
        <v>532</v>
      </c>
      <c r="M1018" t="e">
        <f>+IFERROR(VLOOKUP(F1017,[92]Presupuesto!B:G,4,FALSE),M1017)</f>
        <v>#REF!</v>
      </c>
      <c r="N1018" s="572">
        <f t="shared" si="21"/>
        <v>0</v>
      </c>
    </row>
    <row r="1019" spans="1:14" ht="15.6" customHeight="1" thickTop="1" thickBot="1">
      <c r="F1019" s="927">
        <f>+[92]Presupuesto!B38</f>
        <v>4.0999999999999979</v>
      </c>
      <c r="G1019" s="957"/>
      <c r="H1019" s="957"/>
      <c r="I1019" s="957"/>
      <c r="J1019" s="957"/>
      <c r="K1019" s="582" t="s">
        <v>533</v>
      </c>
      <c r="L1019" s="584">
        <f>+$N$3</f>
        <v>44987</v>
      </c>
      <c r="M1019">
        <f>+IFERROR(VLOOKUP(F1018,[92]Presupuesto!B:G,4,FALSE),M1018)</f>
        <v>0</v>
      </c>
      <c r="N1019" s="572">
        <f t="shared" si="21"/>
        <v>0</v>
      </c>
    </row>
    <row r="1020" spans="1:14" ht="15.6" customHeight="1" thickTop="1" thickBot="1">
      <c r="F1020" s="924"/>
      <c r="G1020" s="957"/>
      <c r="H1020" s="957"/>
      <c r="I1020" s="957"/>
      <c r="J1020" s="957"/>
      <c r="K1020" s="582" t="s">
        <v>217</v>
      </c>
      <c r="L1020" s="586" t="str">
        <f>+VLOOKUP(F1019,[92]Presupuesto!B:G,3,FALSE)</f>
        <v>Und</v>
      </c>
      <c r="M1020">
        <f>+IFERROR(VLOOKUP(F1019,[92]Presupuesto!B:G,4,FALSE),M1019)</f>
        <v>7</v>
      </c>
      <c r="N1020" s="572">
        <f t="shared" si="21"/>
        <v>0</v>
      </c>
    </row>
    <row r="1021" spans="1:14" ht="16.5" thickTop="1" thickBot="1">
      <c r="F1021" s="587" t="s">
        <v>37</v>
      </c>
      <c r="G1021" s="588"/>
      <c r="H1021" s="588"/>
      <c r="I1021" s="588"/>
      <c r="J1021" s="588"/>
      <c r="K1021" s="589"/>
      <c r="L1021" s="590"/>
      <c r="M1021">
        <f>+IFERROR(VLOOKUP(F1020,[92]Presupuesto!B:G,4,FALSE),M1020)</f>
        <v>0</v>
      </c>
      <c r="N1021" s="572">
        <f t="shared" si="21"/>
        <v>0</v>
      </c>
    </row>
    <row r="1022" spans="1:14" ht="16.5" thickTop="1" thickBot="1">
      <c r="F1022" s="928" t="s">
        <v>63</v>
      </c>
      <c r="G1022" s="929"/>
      <c r="H1022" s="591" t="s">
        <v>534</v>
      </c>
      <c r="I1022" s="591" t="s">
        <v>535</v>
      </c>
      <c r="J1022" s="591" t="s">
        <v>536</v>
      </c>
      <c r="K1022" s="592" t="s">
        <v>537</v>
      </c>
      <c r="L1022" s="930"/>
      <c r="M1022">
        <f>+IFERROR(VLOOKUP(F1021,[92]Presupuesto!B:G,4,FALSE),M1021)</f>
        <v>0</v>
      </c>
      <c r="N1022" s="572">
        <f t="shared" si="21"/>
        <v>0</v>
      </c>
    </row>
    <row r="1023" spans="1:14" ht="16.5" thickTop="1" thickBot="1">
      <c r="F1023" s="931" t="s">
        <v>222</v>
      </c>
      <c r="G1023" s="932"/>
      <c r="H1023" s="593" t="s">
        <v>538</v>
      </c>
      <c r="I1023" s="594">
        <f>L1052</f>
        <v>556800</v>
      </c>
      <c r="J1023" s="595">
        <v>0.05</v>
      </c>
      <c r="K1023" s="596">
        <f>+ROUND(J1023*I1023,0)</f>
        <v>27840</v>
      </c>
      <c r="L1023" s="930"/>
      <c r="M1023">
        <f>+IFERROR(VLOOKUP(F1022,[92]Presupuesto!B:G,4,FALSE),M1022)</f>
        <v>0</v>
      </c>
      <c r="N1023" s="572">
        <f t="shared" si="21"/>
        <v>0</v>
      </c>
    </row>
    <row r="1024" spans="1:14" ht="16.5" thickTop="1" thickBot="1">
      <c r="F1024" s="963" t="str">
        <f>+[92]EQUIPOS!B43</f>
        <v>FORMALETA CONCRETO PARA PEDESTAL</v>
      </c>
      <c r="G1024" s="934"/>
      <c r="H1024" s="597" t="str">
        <f>+VLOOKUP(F1024,[92]EQUIPOS!B:D,2,FALSE)</f>
        <v>DIA</v>
      </c>
      <c r="I1024" s="598">
        <f>+VLOOKUP(F1024,[92]EQUIPOS!B:D,3,FALSE)</f>
        <v>35200</v>
      </c>
      <c r="J1024" s="624">
        <v>4</v>
      </c>
      <c r="K1024" s="600">
        <f>+ROUND(J1024*I1024,0)</f>
        <v>140800</v>
      </c>
      <c r="L1024" s="930"/>
      <c r="M1024">
        <f>+IFERROR(VLOOKUP(F1023,[92]Presupuesto!B:G,4,FALSE),M1023)</f>
        <v>0</v>
      </c>
      <c r="N1024" s="572">
        <f t="shared" si="21"/>
        <v>0</v>
      </c>
    </row>
    <row r="1025" spans="2:14" ht="16.5" thickTop="1" thickBot="1">
      <c r="F1025" s="933" t="str">
        <f>+[92]EQUIPOS!B9</f>
        <v xml:space="preserve">Mezcladora de concreto  </v>
      </c>
      <c r="G1025" s="934"/>
      <c r="H1025" s="597" t="str">
        <f>+VLOOKUP(F1025,[92]EQUIPOS!B:D,2,FALSE)</f>
        <v>Dia</v>
      </c>
      <c r="I1025" s="598">
        <f>+VLOOKUP(F1025,[92]EQUIPOS!B:D,3,FALSE)</f>
        <v>80000</v>
      </c>
      <c r="J1025" s="624">
        <v>1</v>
      </c>
      <c r="K1025" s="600">
        <f>+ROUND(J1025*I1025,0)</f>
        <v>80000</v>
      </c>
      <c r="L1025" s="930"/>
      <c r="M1025">
        <f>+IFERROR(VLOOKUP(F1024,[92]Presupuesto!B:G,4,FALSE),M1024)</f>
        <v>0</v>
      </c>
      <c r="N1025" s="572">
        <f t="shared" si="21"/>
        <v>0</v>
      </c>
    </row>
    <row r="1026" spans="2:14" ht="16.5" thickTop="1" thickBot="1">
      <c r="F1026" s="937" t="str">
        <f>+[92]EQUIPOS!B33</f>
        <v>CARRETA BOOGY</v>
      </c>
      <c r="G1026" s="938"/>
      <c r="H1026" s="597" t="str">
        <f>+VLOOKUP(F1026,[92]EQUIPOS!B:D,2,FALSE)</f>
        <v>Dia</v>
      </c>
      <c r="I1026" s="598">
        <f>+VLOOKUP(F1026,[92]EQUIPOS!B:D,3,FALSE)</f>
        <v>1600</v>
      </c>
      <c r="J1026" s="624">
        <v>1</v>
      </c>
      <c r="K1026" s="600">
        <f>+ROUND(J1026*I1026,0)</f>
        <v>1600</v>
      </c>
      <c r="L1026" s="930"/>
      <c r="M1026">
        <f>+IFERROR(VLOOKUP(F1025,[92]Presupuesto!B:G,4,FALSE),M1025)</f>
        <v>0</v>
      </c>
      <c r="N1026" s="572">
        <f t="shared" si="21"/>
        <v>0</v>
      </c>
    </row>
    <row r="1027" spans="2:14" ht="16.5" thickTop="1" thickBot="1">
      <c r="B1027" s="572">
        <f>+F1019</f>
        <v>4.0999999999999979</v>
      </c>
      <c r="F1027" s="606"/>
      <c r="G1027" s="588"/>
      <c r="H1027" s="588"/>
      <c r="I1027" s="588"/>
      <c r="J1027" s="607"/>
      <c r="K1027" s="608" t="s">
        <v>539</v>
      </c>
      <c r="L1027" s="609">
        <f>+SUM(K1023:K1026)</f>
        <v>250240</v>
      </c>
      <c r="M1027">
        <f>+IFERROR(VLOOKUP(F1026,[92]Presupuesto!B:G,4,FALSE),M1026)</f>
        <v>0</v>
      </c>
      <c r="N1027" s="572">
        <f t="shared" si="21"/>
        <v>0</v>
      </c>
    </row>
    <row r="1028" spans="2:14" ht="16.5" thickTop="1" thickBot="1">
      <c r="F1028" s="587" t="s">
        <v>224</v>
      </c>
      <c r="G1028" s="588"/>
      <c r="H1028" s="588"/>
      <c r="I1028" s="588"/>
      <c r="J1028" s="607"/>
      <c r="K1028" s="607"/>
      <c r="L1028" s="610"/>
      <c r="M1028">
        <f>+IFERROR(VLOOKUP(F1027,[92]Presupuesto!B:G,4,FALSE),M1027)</f>
        <v>0</v>
      </c>
      <c r="N1028" s="572">
        <f t="shared" si="21"/>
        <v>0</v>
      </c>
    </row>
    <row r="1029" spans="2:14" ht="16.5" thickTop="1" thickBot="1">
      <c r="F1029" s="928" t="s">
        <v>63</v>
      </c>
      <c r="G1029" s="929"/>
      <c r="H1029" s="591" t="s">
        <v>93</v>
      </c>
      <c r="I1029" s="611" t="s">
        <v>540</v>
      </c>
      <c r="J1029" s="612" t="s">
        <v>541</v>
      </c>
      <c r="K1029" s="613" t="s">
        <v>537</v>
      </c>
      <c r="L1029" s="930"/>
      <c r="M1029">
        <f>+IFERROR(VLOOKUP(F1028,[92]Presupuesto!B:G,4,FALSE),M1028)</f>
        <v>0</v>
      </c>
      <c r="N1029" s="572">
        <f t="shared" si="21"/>
        <v>0</v>
      </c>
    </row>
    <row r="1030" spans="2:14" ht="16.5" thickTop="1" thickBot="1">
      <c r="F1030" s="943" t="str">
        <f>+[92]INSUMOS!A168</f>
        <v xml:space="preserve">CONCRETO 3000 PSI </v>
      </c>
      <c r="G1030" s="960"/>
      <c r="H1030" s="617" t="str">
        <f>+VLOOKUP(F1030,[92]INSUMOS!A:E,2,FALSE)</f>
        <v>M3</v>
      </c>
      <c r="I1030" s="597">
        <f>+VLOOKUP(F1030,[92]INSUMOS!A:E,3,FALSE)</f>
        <v>423227</v>
      </c>
      <c r="J1030" s="672">
        <f>+(1.4/3)*(0.8+0.4+SQRT(0.4+0.8))</f>
        <v>1.0712077203381551</v>
      </c>
      <c r="K1030" s="600">
        <f t="shared" ref="K1030:K1036" si="22">+ROUND(J1030*I1030,0)</f>
        <v>453364</v>
      </c>
      <c r="L1030" s="930"/>
      <c r="M1030">
        <f>+IFERROR(VLOOKUP(F1029,[92]Presupuesto!B:G,4,FALSE),M1029)</f>
        <v>0</v>
      </c>
      <c r="N1030" s="572">
        <f t="shared" si="21"/>
        <v>0</v>
      </c>
    </row>
    <row r="1031" spans="2:14" ht="16.5" thickTop="1" thickBot="1">
      <c r="F1031" s="965"/>
      <c r="G1031" s="966"/>
      <c r="H1031" s="617"/>
      <c r="I1031" s="597"/>
      <c r="J1031" s="672"/>
      <c r="K1031" s="600">
        <f t="shared" si="22"/>
        <v>0</v>
      </c>
      <c r="L1031" s="930"/>
      <c r="M1031">
        <f>+IFERROR(VLOOKUP(F1030,[92]Presupuesto!B:G,4,FALSE),M1030)</f>
        <v>0</v>
      </c>
      <c r="N1031" s="572">
        <f t="shared" si="21"/>
        <v>0</v>
      </c>
    </row>
    <row r="1032" spans="2:14" ht="16.5" thickTop="1" thickBot="1">
      <c r="F1032" s="937"/>
      <c r="G1032" s="938"/>
      <c r="H1032" s="617"/>
      <c r="I1032" s="597"/>
      <c r="J1032" s="672"/>
      <c r="K1032" s="600">
        <f t="shared" si="22"/>
        <v>0</v>
      </c>
      <c r="L1032" s="930"/>
      <c r="M1032">
        <f>+IFERROR(VLOOKUP(F1031,[92]Presupuesto!B:G,4,FALSE),M1031)</f>
        <v>0</v>
      </c>
      <c r="N1032" s="572">
        <f t="shared" si="21"/>
        <v>0</v>
      </c>
    </row>
    <row r="1033" spans="2:14" ht="16.5" thickTop="1" thickBot="1">
      <c r="F1033" s="937"/>
      <c r="G1033" s="938"/>
      <c r="H1033" s="617"/>
      <c r="I1033" s="597"/>
      <c r="J1033" s="672"/>
      <c r="K1033" s="600">
        <f t="shared" si="22"/>
        <v>0</v>
      </c>
      <c r="L1033" s="930"/>
      <c r="M1033">
        <f>+IFERROR(VLOOKUP(F1032,[92]Presupuesto!B:G,4,FALSE),M1032)</f>
        <v>0</v>
      </c>
      <c r="N1033" s="572">
        <f t="shared" si="21"/>
        <v>0</v>
      </c>
    </row>
    <row r="1034" spans="2:14" ht="16.5" thickTop="1" thickBot="1">
      <c r="F1034" s="937"/>
      <c r="G1034" s="938"/>
      <c r="H1034" s="617"/>
      <c r="I1034" s="597"/>
      <c r="J1034" s="672"/>
      <c r="K1034" s="600">
        <f t="shared" si="22"/>
        <v>0</v>
      </c>
      <c r="L1034" s="930"/>
      <c r="M1034">
        <f>+IFERROR(VLOOKUP(F1033,[92]Presupuesto!B:G,4,FALSE),M1033)</f>
        <v>0</v>
      </c>
      <c r="N1034" s="572">
        <f t="shared" si="21"/>
        <v>0</v>
      </c>
    </row>
    <row r="1035" spans="2:14" ht="16.5" thickTop="1" thickBot="1">
      <c r="F1035" s="937"/>
      <c r="G1035" s="938"/>
      <c r="H1035" s="617"/>
      <c r="I1035" s="597"/>
      <c r="J1035" s="672"/>
      <c r="K1035" s="600">
        <f t="shared" si="22"/>
        <v>0</v>
      </c>
      <c r="L1035" s="930"/>
      <c r="M1035">
        <f>+IFERROR(VLOOKUP(F1034,[92]Presupuesto!B:G,4,FALSE),M1034)</f>
        <v>0</v>
      </c>
      <c r="N1035" s="572">
        <f t="shared" si="21"/>
        <v>0</v>
      </c>
    </row>
    <row r="1036" spans="2:14" ht="16.5" thickTop="1" thickBot="1">
      <c r="F1036" s="933"/>
      <c r="G1036" s="934"/>
      <c r="H1036" s="617"/>
      <c r="I1036" s="597"/>
      <c r="J1036" s="672"/>
      <c r="K1036" s="600">
        <f t="shared" si="22"/>
        <v>0</v>
      </c>
      <c r="L1036" s="930"/>
      <c r="M1036">
        <f>+IFERROR(VLOOKUP(F1035,[92]Presupuesto!B:G,4,FALSE),M1035)</f>
        <v>0</v>
      </c>
      <c r="N1036" s="572">
        <f t="shared" si="21"/>
        <v>0</v>
      </c>
    </row>
    <row r="1037" spans="2:14" ht="16.5" thickTop="1" thickBot="1">
      <c r="C1037" s="572">
        <f>+B1027</f>
        <v>4.0999999999999979</v>
      </c>
      <c r="F1037" s="606"/>
      <c r="G1037" s="588"/>
      <c r="H1037" s="588"/>
      <c r="I1037" s="588"/>
      <c r="J1037" s="607"/>
      <c r="K1037" s="608" t="s">
        <v>539</v>
      </c>
      <c r="L1037" s="609">
        <f>+SUM(K1030:K1036)</f>
        <v>453364</v>
      </c>
      <c r="M1037">
        <f>+IFERROR(VLOOKUP(F1036,[92]Presupuesto!B:G,4,FALSE),M1036)</f>
        <v>0</v>
      </c>
      <c r="N1037" s="572">
        <f t="shared" si="21"/>
        <v>0</v>
      </c>
    </row>
    <row r="1038" spans="2:14" ht="16.5" thickTop="1" thickBot="1">
      <c r="F1038" s="587" t="s">
        <v>47</v>
      </c>
      <c r="G1038" s="588"/>
      <c r="H1038" s="588"/>
      <c r="I1038" s="588"/>
      <c r="J1038" s="607"/>
      <c r="K1038" s="607"/>
      <c r="L1038" s="610"/>
      <c r="M1038">
        <f>+IFERROR(VLOOKUP(F1037,[92]Presupuesto!B:G,4,FALSE),M1037)</f>
        <v>0</v>
      </c>
      <c r="N1038" s="572">
        <f t="shared" si="21"/>
        <v>0</v>
      </c>
    </row>
    <row r="1039" spans="2:14" ht="16.5" thickTop="1" thickBot="1">
      <c r="F1039" s="935" t="s">
        <v>63</v>
      </c>
      <c r="G1039" s="936"/>
      <c r="H1039" s="591" t="s">
        <v>534</v>
      </c>
      <c r="I1039" s="591" t="s">
        <v>563</v>
      </c>
      <c r="J1039" s="612" t="s">
        <v>543</v>
      </c>
      <c r="K1039" s="613" t="s">
        <v>537</v>
      </c>
      <c r="L1039" s="930"/>
      <c r="M1039">
        <f>+IFERROR(VLOOKUP(F1038,[92]Presupuesto!B:G,4,FALSE),M1038)</f>
        <v>0</v>
      </c>
      <c r="N1039" s="572">
        <f t="shared" si="21"/>
        <v>0</v>
      </c>
    </row>
    <row r="1040" spans="2:14" ht="16.5" thickTop="1" thickBot="1">
      <c r="F1040" s="933"/>
      <c r="G1040" s="934"/>
      <c r="H1040" s="597"/>
      <c r="I1040" s="623"/>
      <c r="J1040" s="624"/>
      <c r="K1040" s="600">
        <f>+ROUND(J1040*I1040,0)</f>
        <v>0</v>
      </c>
      <c r="L1040" s="930"/>
      <c r="M1040">
        <f>+IFERROR(VLOOKUP(F1039,[92]Presupuesto!B:G,4,FALSE),M1039)</f>
        <v>0</v>
      </c>
      <c r="N1040" s="572">
        <f t="shared" si="21"/>
        <v>0</v>
      </c>
    </row>
    <row r="1041" spans="1:14" ht="16.5" thickTop="1" thickBot="1">
      <c r="F1041" s="937"/>
      <c r="G1041" s="938"/>
      <c r="H1041" s="625"/>
      <c r="I1041" s="625"/>
      <c r="J1041" s="625"/>
      <c r="K1041" s="626">
        <f>+ROUND(J1041*I1041,0)</f>
        <v>0</v>
      </c>
      <c r="L1041" s="930"/>
      <c r="M1041">
        <f>+IFERROR(VLOOKUP(F1040,[92]Presupuesto!B:G,4,FALSE),M1040)</f>
        <v>0</v>
      </c>
      <c r="N1041" s="572">
        <f t="shared" si="21"/>
        <v>0</v>
      </c>
    </row>
    <row r="1042" spans="1:14" ht="16.5" thickTop="1" thickBot="1">
      <c r="F1042" s="937"/>
      <c r="G1042" s="938"/>
      <c r="H1042" s="625"/>
      <c r="I1042" s="625"/>
      <c r="J1042" s="625"/>
      <c r="K1042" s="626">
        <f>+ROUND(J1042*I1042,0)</f>
        <v>0</v>
      </c>
      <c r="L1042" s="930"/>
      <c r="M1042">
        <f>+IFERROR(VLOOKUP(F1041,[92]Presupuesto!B:G,4,FALSE),M1041)</f>
        <v>0</v>
      </c>
      <c r="N1042" s="572">
        <f t="shared" si="21"/>
        <v>0</v>
      </c>
    </row>
    <row r="1043" spans="1:14" ht="16.5" thickTop="1" thickBot="1">
      <c r="F1043" s="939"/>
      <c r="G1043" s="940"/>
      <c r="H1043" s="627"/>
      <c r="I1043" s="627"/>
      <c r="J1043" s="627"/>
      <c r="K1043" s="605">
        <f>+ROUND(J1043*I1043,0)</f>
        <v>0</v>
      </c>
      <c r="L1043" s="930"/>
      <c r="M1043">
        <f>+IFERROR(VLOOKUP(F1042,[92]Presupuesto!B:G,4,FALSE),M1042)</f>
        <v>0</v>
      </c>
      <c r="N1043" s="572">
        <f t="shared" si="21"/>
        <v>0</v>
      </c>
    </row>
    <row r="1044" spans="1:14" ht="16.5" thickTop="1" thickBot="1">
      <c r="D1044" s="572">
        <f>+C1037</f>
        <v>4.0999999999999979</v>
      </c>
      <c r="F1044" s="606"/>
      <c r="G1044" s="588"/>
      <c r="H1044" s="588"/>
      <c r="I1044" s="588"/>
      <c r="J1044" s="607"/>
      <c r="K1044" s="608" t="s">
        <v>539</v>
      </c>
      <c r="L1044" s="628">
        <f>+SUM(K1040:K1043)</f>
        <v>0</v>
      </c>
      <c r="M1044">
        <f>+IFERROR(VLOOKUP(F1043,[92]Presupuesto!B:G,4,FALSE),M1043)</f>
        <v>0</v>
      </c>
      <c r="N1044" s="572">
        <f t="shared" si="21"/>
        <v>0</v>
      </c>
    </row>
    <row r="1045" spans="1:14" ht="16.5" thickTop="1" thickBot="1">
      <c r="F1045" s="587" t="s">
        <v>54</v>
      </c>
      <c r="G1045" s="588"/>
      <c r="H1045" s="588"/>
      <c r="I1045" s="588"/>
      <c r="J1045" s="607"/>
      <c r="K1045" s="607"/>
      <c r="L1045" s="610"/>
      <c r="M1045">
        <f>+IFERROR(VLOOKUP(F1044,[92]Presupuesto!B:G,4,FALSE),M1044)</f>
        <v>0</v>
      </c>
      <c r="N1045" s="572">
        <f t="shared" si="21"/>
        <v>0</v>
      </c>
    </row>
    <row r="1046" spans="1:14" ht="16.5" thickTop="1" thickBot="1">
      <c r="F1046" s="629" t="s">
        <v>544</v>
      </c>
      <c r="G1046" s="591" t="s">
        <v>541</v>
      </c>
      <c r="H1046" s="591" t="s">
        <v>545</v>
      </c>
      <c r="I1046" s="591" t="s">
        <v>546</v>
      </c>
      <c r="J1046" s="630" t="s">
        <v>547</v>
      </c>
      <c r="K1046" s="612" t="s">
        <v>536</v>
      </c>
      <c r="L1046" s="631" t="s">
        <v>537</v>
      </c>
      <c r="M1046">
        <f>+IFERROR(VLOOKUP(F1045,[92]Presupuesto!B:G,4,FALSE),M1045)</f>
        <v>0</v>
      </c>
      <c r="N1046" s="572">
        <f t="shared" si="21"/>
        <v>0</v>
      </c>
    </row>
    <row r="1047" spans="1:14" ht="15.75" thickTop="1">
      <c r="F1047" s="639" t="str">
        <f>+[92]MO!$A$18</f>
        <v>Capataz O Electrica</v>
      </c>
      <c r="G1047" s="633">
        <v>1</v>
      </c>
      <c r="H1047" s="644">
        <f>+VLOOKUP(F1047,[92]MO!A:D,2,FALSE)</f>
        <v>138246.57534246575</v>
      </c>
      <c r="I1047" s="645">
        <f>+VLOOKUP(F1047,[92]MO!A:D,3,FALSE)</f>
        <v>0.6</v>
      </c>
      <c r="J1047" s="625">
        <f>+ROUND(H1047*(1+I1047),2)</f>
        <v>221194.52</v>
      </c>
      <c r="K1047" s="675">
        <v>1</v>
      </c>
      <c r="L1047" s="638">
        <f>+ROUND(G1047*K1047*J1047,0)</f>
        <v>221195</v>
      </c>
      <c r="M1047">
        <f>+IFERROR(VLOOKUP(F1046,[92]Presupuesto!B:G,4,FALSE),M1046)</f>
        <v>0</v>
      </c>
      <c r="N1047" s="572">
        <f t="shared" si="21"/>
        <v>0</v>
      </c>
    </row>
    <row r="1048" spans="1:14">
      <c r="F1048" s="639" t="str">
        <f>+[92]MO!$A$7</f>
        <v>Oficial O Civil</v>
      </c>
      <c r="G1048" s="625">
        <v>1</v>
      </c>
      <c r="H1048" s="644">
        <f>+VLOOKUP(F1048,[92]MO!A:D,2,FALSE)</f>
        <v>95342.465753424651</v>
      </c>
      <c r="I1048" s="645">
        <f>+VLOOKUP(F1048,[92]MO!A:D,3,FALSE)</f>
        <v>0.7</v>
      </c>
      <c r="J1048" s="625">
        <f>+ROUND(H1048*(1+I1048),2)</f>
        <v>162082.19</v>
      </c>
      <c r="K1048" s="675">
        <v>1</v>
      </c>
      <c r="L1048" s="643">
        <f>+ROUND(G1048*K1048*J1048,0)</f>
        <v>162082</v>
      </c>
      <c r="M1048">
        <f>+IFERROR(VLOOKUP(F1047,[92]Presupuesto!B:G,4,FALSE),M1047)</f>
        <v>0</v>
      </c>
      <c r="N1048" s="572">
        <f t="shared" si="21"/>
        <v>0</v>
      </c>
    </row>
    <row r="1049" spans="1:14">
      <c r="F1049" s="639" t="str">
        <f>+[92]MO!$A$8</f>
        <v>Ayudante O Civil</v>
      </c>
      <c r="G1049" s="625">
        <v>2</v>
      </c>
      <c r="H1049" s="644">
        <f>+VLOOKUP(F1049,[92]MO!A:D,2,FALSE)</f>
        <v>47671.232876712325</v>
      </c>
      <c r="I1049" s="645">
        <f>+VLOOKUP(F1049,[92]MO!A:D,3,FALSE)</f>
        <v>0.82000000000000006</v>
      </c>
      <c r="J1049" s="625">
        <f>+ROUND(H1049*(1+I1049),2)</f>
        <v>86761.64</v>
      </c>
      <c r="K1049" s="675">
        <v>1</v>
      </c>
      <c r="L1049" s="643">
        <f>+ROUND(G1049*K1049*J1049,0)</f>
        <v>173523</v>
      </c>
      <c r="M1049">
        <f>+IFERROR(VLOOKUP(F1048,[92]Presupuesto!B:G,4,FALSE),M1048)</f>
        <v>0</v>
      </c>
      <c r="N1049" s="572">
        <f t="shared" si="21"/>
        <v>0</v>
      </c>
    </row>
    <row r="1050" spans="1:14">
      <c r="F1050" s="639"/>
      <c r="G1050" s="625"/>
      <c r="H1050" s="644"/>
      <c r="I1050" s="645"/>
      <c r="J1050" s="625"/>
      <c r="K1050" s="675"/>
      <c r="L1050" s="643">
        <f>+ROUND(G1050*K1050*J1050,0)</f>
        <v>0</v>
      </c>
      <c r="M1050">
        <f>+IFERROR(VLOOKUP(F1049,[92]Presupuesto!B:G,4,FALSE),M1049)</f>
        <v>0</v>
      </c>
      <c r="N1050" s="572">
        <f t="shared" si="21"/>
        <v>0</v>
      </c>
    </row>
    <row r="1051" spans="1:14" ht="15.75" thickBot="1">
      <c r="F1051" s="639"/>
      <c r="G1051" s="625"/>
      <c r="H1051" s="644"/>
      <c r="I1051" s="645"/>
      <c r="J1051" s="625"/>
      <c r="K1051" s="675"/>
      <c r="L1051" s="643">
        <f>+ROUND(G1051*K1051*J1051,0)</f>
        <v>0</v>
      </c>
      <c r="M1051">
        <f>+IFERROR(VLOOKUP(F1050,[92]Presupuesto!B:G,4,FALSE),M1050)</f>
        <v>0</v>
      </c>
      <c r="N1051" s="572">
        <f t="shared" si="21"/>
        <v>0</v>
      </c>
    </row>
    <row r="1052" spans="1:14" ht="16.5" thickTop="1" thickBot="1">
      <c r="E1052" s="572">
        <f>+D1044</f>
        <v>4.0999999999999979</v>
      </c>
      <c r="F1052" s="606"/>
      <c r="G1052" s="588"/>
      <c r="H1052" s="588"/>
      <c r="I1052" s="588"/>
      <c r="J1052" s="588"/>
      <c r="K1052" s="608" t="s">
        <v>539</v>
      </c>
      <c r="L1052" s="628">
        <f>+SUM(L1047:L1051)</f>
        <v>556800</v>
      </c>
      <c r="M1052">
        <f>+IFERROR(VLOOKUP(F1051,[92]Presupuesto!B:G,4,FALSE),M1051)</f>
        <v>0</v>
      </c>
      <c r="N1052" s="572">
        <f t="shared" si="21"/>
        <v>0</v>
      </c>
    </row>
    <row r="1053" spans="1:14" ht="16.5" thickTop="1" thickBot="1">
      <c r="F1053" s="606" t="s">
        <v>551</v>
      </c>
      <c r="G1053" s="588"/>
      <c r="H1053" s="588"/>
      <c r="I1053" s="588"/>
      <c r="J1053" s="588"/>
      <c r="K1053" s="652"/>
      <c r="L1053" s="610"/>
      <c r="M1053">
        <f>+IFERROR(VLOOKUP(F1052,[92]Presupuesto!B:G,4,FALSE),M1052)</f>
        <v>0</v>
      </c>
      <c r="N1053" s="572">
        <f t="shared" si="21"/>
        <v>0</v>
      </c>
    </row>
    <row r="1054" spans="1:14" ht="16.5" thickTop="1" thickBot="1">
      <c r="A1054" s="653">
        <f>+F1019</f>
        <v>4.0999999999999979</v>
      </c>
      <c r="F1054" s="655" t="str">
        <f>+[92]Presupuesto!$B$69</f>
        <v>STEFANY BOHORQUEZ PEREZ</v>
      </c>
      <c r="G1054" s="588"/>
      <c r="H1054" s="944" t="s">
        <v>552</v>
      </c>
      <c r="I1054" s="944"/>
      <c r="J1054" s="944"/>
      <c r="K1054" s="944"/>
      <c r="L1054" s="654">
        <f>+L1027+L1037+L1044+L1052</f>
        <v>1260404</v>
      </c>
      <c r="M1054">
        <f>+IFERROR(VLOOKUP(F1053,[92]Presupuesto!B:G,4,FALSE),M1053)</f>
        <v>0</v>
      </c>
      <c r="N1054" s="572">
        <f t="shared" si="21"/>
        <v>0</v>
      </c>
    </row>
    <row r="1055" spans="1:14" ht="15.75" thickTop="1">
      <c r="F1055" s="655" t="str">
        <f>+[92]Presupuesto!$B$70</f>
        <v>SECRETARIA DE PLANEACION MUNICIPAL</v>
      </c>
      <c r="G1055" s="656"/>
      <c r="I1055" s="588"/>
      <c r="J1055" s="588"/>
      <c r="K1055" s="588"/>
      <c r="L1055" s="610"/>
      <c r="M1055">
        <f>+IFERROR(VLOOKUP(F1054,[92]Presupuesto!B:G,4,FALSE),M1054)</f>
        <v>0</v>
      </c>
      <c r="N1055" s="572">
        <f t="shared" si="21"/>
        <v>0</v>
      </c>
    </row>
    <row r="1056" spans="1:14" ht="15.75" thickBot="1">
      <c r="F1056" s="655" t="str">
        <f>+[92]Presupuesto!$B$71</f>
        <v>MUNICIPIO DE CAUCASIA</v>
      </c>
      <c r="G1056" s="657"/>
      <c r="H1056" s="658"/>
      <c r="I1056" s="657"/>
      <c r="J1056" s="657"/>
      <c r="K1056" s="657"/>
      <c r="L1056" s="659"/>
      <c r="M1056">
        <f>+IFERROR(VLOOKUP(F1055,[92]Presupuesto!B:G,4,FALSE),M1055)</f>
        <v>0</v>
      </c>
      <c r="N1056" s="572">
        <f t="shared" si="21"/>
        <v>0</v>
      </c>
    </row>
    <row r="1057" spans="2:14" ht="15.75" thickBot="1">
      <c r="F1057" s="923" t="s">
        <v>528</v>
      </c>
      <c r="G1057" s="956" t="str">
        <f>+VLOOKUP(F1059,[92]Presupuesto!B:G,2,FALSE)</f>
        <v>Suministro e instalacion de Salida de iluminación en techo en tubería EMT, incluye: cable THHN No. 12, tubería, accesorios.</v>
      </c>
      <c r="H1057" s="956"/>
      <c r="I1057" s="956"/>
      <c r="J1057" s="956"/>
      <c r="K1057" s="580" t="s">
        <v>529</v>
      </c>
      <c r="L1057" s="581" t="s">
        <v>530</v>
      </c>
      <c r="M1057">
        <f>+IFERROR(VLOOKUP(F1056,[92]Presupuesto!B:G,4,FALSE),M1056)</f>
        <v>0</v>
      </c>
      <c r="N1057" s="572">
        <f t="shared" si="21"/>
        <v>0</v>
      </c>
    </row>
    <row r="1058" spans="2:14" ht="16.5" thickTop="1" thickBot="1">
      <c r="F1058" s="924"/>
      <c r="G1058" s="957"/>
      <c r="H1058" s="957"/>
      <c r="I1058" s="957"/>
      <c r="J1058" s="957"/>
      <c r="K1058" s="582" t="s">
        <v>531</v>
      </c>
      <c r="L1058" s="583" t="s">
        <v>532</v>
      </c>
      <c r="M1058">
        <f>+IFERROR(VLOOKUP(F1057,[92]Presupuesto!B:G,4,FALSE),M1057)</f>
        <v>0</v>
      </c>
      <c r="N1058" s="572">
        <f t="shared" ref="N1058:N1121" si="23">+IFERROR(M1058*J1058,0)</f>
        <v>0</v>
      </c>
    </row>
    <row r="1059" spans="2:14" ht="16.5" thickTop="1" thickBot="1">
      <c r="F1059" s="927">
        <f>+[92]Presupuesto!$B$39</f>
        <v>4.1099999999999977</v>
      </c>
      <c r="G1059" s="957"/>
      <c r="H1059" s="957"/>
      <c r="I1059" s="957"/>
      <c r="J1059" s="957"/>
      <c r="K1059" s="582" t="s">
        <v>533</v>
      </c>
      <c r="L1059" s="584">
        <f>+$N$3</f>
        <v>44987</v>
      </c>
      <c r="M1059">
        <f>+IFERROR(VLOOKUP(F1058,[92]Presupuesto!B:G,4,FALSE),M1058)</f>
        <v>0</v>
      </c>
      <c r="N1059" s="572">
        <f t="shared" si="23"/>
        <v>0</v>
      </c>
    </row>
    <row r="1060" spans="2:14" ht="16.5" thickTop="1" thickBot="1">
      <c r="F1060" s="924"/>
      <c r="G1060" s="957"/>
      <c r="H1060" s="957"/>
      <c r="I1060" s="957"/>
      <c r="J1060" s="957"/>
      <c r="K1060" s="582" t="s">
        <v>217</v>
      </c>
      <c r="L1060" s="586" t="str">
        <f>+VLOOKUP(F1059,[92]Presupuesto!B:G,3,FALSE)</f>
        <v>Und</v>
      </c>
      <c r="M1060">
        <f>+IFERROR(VLOOKUP(F1059,[92]Presupuesto!B:G,4,FALSE),M1059)</f>
        <v>16</v>
      </c>
      <c r="N1060" s="572">
        <f t="shared" si="23"/>
        <v>0</v>
      </c>
    </row>
    <row r="1061" spans="2:14" ht="16.5" thickTop="1" thickBot="1">
      <c r="F1061" s="587" t="s">
        <v>37</v>
      </c>
      <c r="G1061" s="588"/>
      <c r="H1061" s="588"/>
      <c r="I1061" s="588"/>
      <c r="J1061" s="588"/>
      <c r="K1061" s="589"/>
      <c r="L1061" s="590"/>
      <c r="M1061">
        <f>+IFERROR(VLOOKUP(F1060,[92]Presupuesto!B:G,4,FALSE),M1060)</f>
        <v>0</v>
      </c>
      <c r="N1061" s="572">
        <f t="shared" si="23"/>
        <v>0</v>
      </c>
    </row>
    <row r="1062" spans="2:14" ht="16.5" thickTop="1" thickBot="1">
      <c r="F1062" s="928" t="s">
        <v>63</v>
      </c>
      <c r="G1062" s="929"/>
      <c r="H1062" s="591" t="s">
        <v>534</v>
      </c>
      <c r="I1062" s="591" t="s">
        <v>535</v>
      </c>
      <c r="J1062" s="591" t="s">
        <v>536</v>
      </c>
      <c r="K1062" s="592" t="s">
        <v>537</v>
      </c>
      <c r="L1062" s="930"/>
      <c r="M1062">
        <f>+IFERROR(VLOOKUP(F1061,[92]Presupuesto!B:G,4,FALSE),M1061)</f>
        <v>0</v>
      </c>
      <c r="N1062" s="572">
        <f t="shared" si="23"/>
        <v>0</v>
      </c>
    </row>
    <row r="1063" spans="2:14" ht="16.5" thickTop="1" thickBot="1">
      <c r="F1063" s="931" t="s">
        <v>222</v>
      </c>
      <c r="G1063" s="932"/>
      <c r="H1063" s="593" t="s">
        <v>538</v>
      </c>
      <c r="I1063" s="594">
        <f>L1094</f>
        <v>99108</v>
      </c>
      <c r="J1063" s="595">
        <v>0.05</v>
      </c>
      <c r="K1063" s="596">
        <f>+ROUND(J1063*I1063,0)</f>
        <v>4955</v>
      </c>
      <c r="L1063" s="930"/>
      <c r="M1063">
        <f>+IFERROR(VLOOKUP(F1062,[92]Presupuesto!B:G,4,FALSE),M1062)</f>
        <v>0</v>
      </c>
      <c r="N1063" s="572">
        <f t="shared" si="23"/>
        <v>0</v>
      </c>
    </row>
    <row r="1064" spans="2:14" ht="16.5" thickTop="1" thickBot="1">
      <c r="F1064" s="963"/>
      <c r="G1064" s="934"/>
      <c r="H1064" s="597"/>
      <c r="I1064" s="598"/>
      <c r="J1064" s="624"/>
      <c r="K1064" s="600">
        <f>+ROUND(J1064*I1064,0)</f>
        <v>0</v>
      </c>
      <c r="L1064" s="930"/>
      <c r="M1064">
        <f>+IFERROR(VLOOKUP(F1063,[92]Presupuesto!B:G,4,FALSE),M1063)</f>
        <v>0</v>
      </c>
      <c r="N1064" s="572">
        <f t="shared" si="23"/>
        <v>0</v>
      </c>
    </row>
    <row r="1065" spans="2:14" ht="16.5" thickTop="1" thickBot="1">
      <c r="F1065" s="933"/>
      <c r="G1065" s="934"/>
      <c r="H1065" s="597"/>
      <c r="I1065" s="598"/>
      <c r="J1065" s="624"/>
      <c r="K1065" s="600">
        <f>+ROUND(J1065*I1065,0)</f>
        <v>0</v>
      </c>
      <c r="L1065" s="930"/>
      <c r="M1065">
        <f>+IFERROR(VLOOKUP(F1064,[92]Presupuesto!B:G,4,FALSE),M1064)</f>
        <v>0</v>
      </c>
      <c r="N1065" s="572">
        <f t="shared" si="23"/>
        <v>0</v>
      </c>
    </row>
    <row r="1066" spans="2:14" ht="16.5" thickTop="1" thickBot="1">
      <c r="F1066" s="937"/>
      <c r="G1066" s="938"/>
      <c r="H1066" s="597"/>
      <c r="I1066" s="598"/>
      <c r="J1066" s="624"/>
      <c r="K1066" s="600">
        <f>+ROUND(J1066*I1066,0)</f>
        <v>0</v>
      </c>
      <c r="L1066" s="930"/>
      <c r="M1066">
        <f>+IFERROR(VLOOKUP(F1065,[92]Presupuesto!B:G,4,FALSE),M1065)</f>
        <v>0</v>
      </c>
      <c r="N1066" s="572">
        <f t="shared" si="23"/>
        <v>0</v>
      </c>
    </row>
    <row r="1067" spans="2:14" ht="16.5" thickTop="1" thickBot="1">
      <c r="B1067" s="572">
        <f>+F1059</f>
        <v>4.1099999999999977</v>
      </c>
      <c r="F1067" s="606"/>
      <c r="G1067" s="588"/>
      <c r="H1067" s="588"/>
      <c r="I1067" s="588"/>
      <c r="J1067" s="607"/>
      <c r="K1067" s="608" t="s">
        <v>539</v>
      </c>
      <c r="L1067" s="609">
        <f>+SUM(K1063:K1066)</f>
        <v>4955</v>
      </c>
      <c r="M1067">
        <f>+IFERROR(VLOOKUP(F1066,[92]Presupuesto!B:G,4,FALSE),M1066)</f>
        <v>0</v>
      </c>
      <c r="N1067" s="572">
        <f t="shared" si="23"/>
        <v>0</v>
      </c>
    </row>
    <row r="1068" spans="2:14" ht="16.5" thickTop="1" thickBot="1">
      <c r="F1068" s="587" t="s">
        <v>224</v>
      </c>
      <c r="G1068" s="588"/>
      <c r="H1068" s="588"/>
      <c r="I1068" s="588"/>
      <c r="J1068" s="607"/>
      <c r="K1068" s="607"/>
      <c r="L1068" s="610"/>
      <c r="M1068">
        <f>+IFERROR(VLOOKUP(F1067,[92]Presupuesto!B:G,4,FALSE),M1067)</f>
        <v>0</v>
      </c>
      <c r="N1068" s="572">
        <f t="shared" si="23"/>
        <v>0</v>
      </c>
    </row>
    <row r="1069" spans="2:14" ht="16.5" thickTop="1" thickBot="1">
      <c r="F1069" s="928" t="s">
        <v>63</v>
      </c>
      <c r="G1069" s="929"/>
      <c r="H1069" s="591" t="s">
        <v>93</v>
      </c>
      <c r="I1069" s="611" t="s">
        <v>540</v>
      </c>
      <c r="J1069" s="612" t="s">
        <v>541</v>
      </c>
      <c r="K1069" s="613" t="s">
        <v>537</v>
      </c>
      <c r="L1069" s="930"/>
      <c r="M1069">
        <f>+IFERROR(VLOOKUP(F1068,[92]Presupuesto!B:G,4,FALSE),M1068)</f>
        <v>0</v>
      </c>
      <c r="N1069" s="572">
        <f t="shared" si="23"/>
        <v>0</v>
      </c>
    </row>
    <row r="1070" spans="2:14" ht="39" customHeight="1" thickTop="1" thickBot="1">
      <c r="F1070" s="963" t="s">
        <v>572</v>
      </c>
      <c r="G1070" s="934" t="s">
        <v>572</v>
      </c>
      <c r="H1070" s="617" t="str">
        <f>+VLOOKUP(F1070,[92]INSUMOS!A:E,2,FALSE)</f>
        <v>UND</v>
      </c>
      <c r="I1070" s="594">
        <f>+VLOOKUP(F1070,[92]INSUMOS!A:E,3,FALSE)</f>
        <v>1824</v>
      </c>
      <c r="J1070" s="672">
        <v>2</v>
      </c>
      <c r="K1070" s="600">
        <f t="shared" ref="K1070:K1078" si="24">+ROUND(J1070*I1070,0)</f>
        <v>3648</v>
      </c>
      <c r="L1070" s="930"/>
      <c r="M1070">
        <f>+IFERROR(VLOOKUP(F1069,[92]Presupuesto!B:G,4,FALSE),M1069)</f>
        <v>0</v>
      </c>
      <c r="N1070" s="572">
        <f t="shared" si="23"/>
        <v>0</v>
      </c>
    </row>
    <row r="1071" spans="2:14" ht="16.5" thickTop="1" thickBot="1">
      <c r="F1071" s="963" t="s">
        <v>573</v>
      </c>
      <c r="G1071" s="934" t="s">
        <v>573</v>
      </c>
      <c r="H1071" s="617" t="str">
        <f>+VLOOKUP(F1071,[92]INSUMOS!A:E,2,FALSE)</f>
        <v>M</v>
      </c>
      <c r="I1071" s="597">
        <f>+VLOOKUP(F1071,[92]INSUMOS!A:E,3,FALSE)</f>
        <v>4393</v>
      </c>
      <c r="J1071" s="672">
        <v>15</v>
      </c>
      <c r="K1071" s="600">
        <f t="shared" si="24"/>
        <v>65895</v>
      </c>
      <c r="L1071" s="930"/>
      <c r="M1071">
        <f>+IFERROR(VLOOKUP(F1070,[92]Presupuesto!B:G,4,FALSE),M1070)</f>
        <v>0</v>
      </c>
      <c r="N1071" s="572">
        <f t="shared" si="23"/>
        <v>0</v>
      </c>
    </row>
    <row r="1072" spans="2:14" ht="16.5" thickTop="1" thickBot="1">
      <c r="F1072" s="963" t="s">
        <v>574</v>
      </c>
      <c r="G1072" s="934" t="s">
        <v>574</v>
      </c>
      <c r="H1072" s="617" t="str">
        <f>+VLOOKUP(F1072,[92]INSUMOS!A:E,2,FALSE)</f>
        <v>UND</v>
      </c>
      <c r="I1072" s="597">
        <f>+VLOOKUP(F1072,[92]INSUMOS!A:E,3,FALSE)</f>
        <v>3192</v>
      </c>
      <c r="J1072" s="672">
        <v>1</v>
      </c>
      <c r="K1072" s="600">
        <f t="shared" si="24"/>
        <v>3192</v>
      </c>
      <c r="L1072" s="930"/>
      <c r="M1072">
        <f>+IFERROR(VLOOKUP(F1071,[92]Presupuesto!B:G,4,FALSE),M1071)</f>
        <v>0</v>
      </c>
      <c r="N1072" s="572">
        <f t="shared" si="23"/>
        <v>0</v>
      </c>
    </row>
    <row r="1073" spans="3:14" ht="16.5" thickTop="1" thickBot="1">
      <c r="F1073" s="963" t="s">
        <v>575</v>
      </c>
      <c r="G1073" s="934" t="s">
        <v>575</v>
      </c>
      <c r="H1073" s="617" t="str">
        <f>+VLOOKUP(F1073,[92]INSUMOS!A:E,2,FALSE)</f>
        <v>UND</v>
      </c>
      <c r="I1073" s="597">
        <f>+VLOOKUP(F1073,[92]INSUMOS!A:E,3,FALSE)</f>
        <v>3631</v>
      </c>
      <c r="J1073" s="672">
        <v>6</v>
      </c>
      <c r="K1073" s="600">
        <f t="shared" si="24"/>
        <v>21786</v>
      </c>
      <c r="L1073" s="930"/>
      <c r="M1073">
        <f>+IFERROR(VLOOKUP(F1072,[92]Presupuesto!B:G,4,FALSE),M1072)</f>
        <v>0</v>
      </c>
      <c r="N1073" s="572">
        <f t="shared" si="23"/>
        <v>0</v>
      </c>
    </row>
    <row r="1074" spans="3:14" ht="16.5" thickTop="1" thickBot="1">
      <c r="F1074" s="963" t="s">
        <v>576</v>
      </c>
      <c r="G1074" s="934" t="s">
        <v>576</v>
      </c>
      <c r="H1074" s="617" t="str">
        <f>+VLOOKUP(F1074,[92]INSUMOS!A:E,2,FALSE)</f>
        <v>UND</v>
      </c>
      <c r="I1074" s="597">
        <f>+VLOOKUP(F1074,[92]INSUMOS!A:E,3,FALSE)</f>
        <v>150</v>
      </c>
      <c r="J1074" s="672">
        <v>5</v>
      </c>
      <c r="K1074" s="600">
        <f t="shared" si="24"/>
        <v>750</v>
      </c>
      <c r="L1074" s="930"/>
      <c r="N1074" s="572"/>
    </row>
    <row r="1075" spans="3:14" ht="16.5" thickTop="1" thickBot="1">
      <c r="F1075" s="963" t="s">
        <v>577</v>
      </c>
      <c r="G1075" s="934" t="s">
        <v>577</v>
      </c>
      <c r="H1075" s="617" t="str">
        <f>+VLOOKUP(F1075,[92]INSUMOS!A:E,2,FALSE)</f>
        <v>UND</v>
      </c>
      <c r="I1075" s="597">
        <f>+VLOOKUP(F1075,[92]INSUMOS!A:E,3,FALSE)</f>
        <v>1823</v>
      </c>
      <c r="J1075" s="672">
        <v>5</v>
      </c>
      <c r="K1075" s="600">
        <f t="shared" si="24"/>
        <v>9115</v>
      </c>
      <c r="L1075" s="930"/>
      <c r="N1075" s="572"/>
    </row>
    <row r="1076" spans="3:14" ht="16.5" thickTop="1" thickBot="1">
      <c r="F1076" s="963" t="s">
        <v>578</v>
      </c>
      <c r="G1076" s="934" t="s">
        <v>578</v>
      </c>
      <c r="H1076" s="617" t="str">
        <f>+VLOOKUP(F1076,[92]INSUMOS!A:E,2,FALSE)</f>
        <v>M</v>
      </c>
      <c r="I1076" s="597">
        <f>+VLOOKUP(F1076,[92]INSUMOS!A:E,3,FALSE)</f>
        <v>8760</v>
      </c>
      <c r="J1076" s="672">
        <v>5</v>
      </c>
      <c r="K1076" s="600">
        <f t="shared" si="24"/>
        <v>43800</v>
      </c>
      <c r="L1076" s="930"/>
      <c r="M1076">
        <f>+IFERROR(VLOOKUP(F1073,[92]Presupuesto!B:G,4,FALSE),M1073)</f>
        <v>0</v>
      </c>
      <c r="N1076" s="572">
        <f t="shared" si="23"/>
        <v>0</v>
      </c>
    </row>
    <row r="1077" spans="3:14" ht="16.5" thickTop="1" thickBot="1">
      <c r="F1077" s="963" t="s">
        <v>579</v>
      </c>
      <c r="G1077" s="934" t="s">
        <v>579</v>
      </c>
      <c r="H1077" s="617" t="str">
        <f>+VLOOKUP(F1077,[92]INSUMOS!A:E,2,FALSE)</f>
        <v>UND</v>
      </c>
      <c r="I1077" s="597">
        <f>+VLOOKUP(F1077,[92]INSUMOS!A:E,3,FALSE)</f>
        <v>45594</v>
      </c>
      <c r="J1077" s="672">
        <v>0.1</v>
      </c>
      <c r="K1077" s="600">
        <f t="shared" si="24"/>
        <v>4559</v>
      </c>
      <c r="L1077" s="930"/>
      <c r="M1077">
        <f>+IFERROR(VLOOKUP(F1076,[92]Presupuesto!B:G,4,FALSE),M1076)</f>
        <v>0</v>
      </c>
      <c r="N1077" s="572">
        <f t="shared" si="23"/>
        <v>0</v>
      </c>
    </row>
    <row r="1078" spans="3:14" ht="16.5" thickTop="1" thickBot="1">
      <c r="F1078" s="967"/>
      <c r="G1078" s="968"/>
      <c r="H1078" s="617"/>
      <c r="I1078" s="597"/>
      <c r="J1078" s="672"/>
      <c r="K1078" s="600">
        <f t="shared" si="24"/>
        <v>0</v>
      </c>
      <c r="L1078" s="930"/>
      <c r="M1078">
        <f>+IFERROR(VLOOKUP(F1077,[92]Presupuesto!B:G,4,FALSE),M1077)</f>
        <v>0</v>
      </c>
      <c r="N1078" s="572">
        <f t="shared" si="23"/>
        <v>0</v>
      </c>
    </row>
    <row r="1079" spans="3:14" ht="16.5" customHeight="1" thickTop="1" thickBot="1">
      <c r="C1079" s="572">
        <f>+B1067</f>
        <v>4.1099999999999977</v>
      </c>
      <c r="F1079" s="606"/>
      <c r="G1079" s="588"/>
      <c r="H1079" s="588"/>
      <c r="I1079" s="588"/>
      <c r="J1079" s="607"/>
      <c r="K1079" s="608" t="s">
        <v>539</v>
      </c>
      <c r="L1079" s="609">
        <f>+SUM(K1070:K1078)</f>
        <v>152745</v>
      </c>
      <c r="M1079">
        <f>+IFERROR(VLOOKUP(F1078,[92]Presupuesto!B:G,4,FALSE),M1078)</f>
        <v>0</v>
      </c>
      <c r="N1079" s="572">
        <f t="shared" si="23"/>
        <v>0</v>
      </c>
    </row>
    <row r="1080" spans="3:14" ht="16.5" thickTop="1" thickBot="1">
      <c r="F1080" s="587" t="s">
        <v>47</v>
      </c>
      <c r="G1080" s="588"/>
      <c r="H1080" s="588"/>
      <c r="I1080" s="588"/>
      <c r="J1080" s="607"/>
      <c r="K1080" s="607"/>
      <c r="L1080" s="610"/>
      <c r="M1080">
        <f>+IFERROR(VLOOKUP(F1079,[92]Presupuesto!B:G,4,FALSE),M1079)</f>
        <v>0</v>
      </c>
      <c r="N1080" s="572">
        <f t="shared" si="23"/>
        <v>0</v>
      </c>
    </row>
    <row r="1081" spans="3:14" ht="16.5" thickTop="1" thickBot="1">
      <c r="F1081" s="935" t="s">
        <v>63</v>
      </c>
      <c r="G1081" s="936"/>
      <c r="H1081" s="591" t="s">
        <v>534</v>
      </c>
      <c r="I1081" s="591" t="s">
        <v>563</v>
      </c>
      <c r="J1081" s="612" t="s">
        <v>543</v>
      </c>
      <c r="K1081" s="613" t="s">
        <v>537</v>
      </c>
      <c r="L1081" s="930"/>
      <c r="M1081">
        <f>+IFERROR(VLOOKUP(F1080,[92]Presupuesto!B:G,4,FALSE),M1080)</f>
        <v>0</v>
      </c>
      <c r="N1081" s="572">
        <f t="shared" si="23"/>
        <v>0</v>
      </c>
    </row>
    <row r="1082" spans="3:14" ht="16.5" thickTop="1" thickBot="1">
      <c r="F1082" s="933"/>
      <c r="G1082" s="934"/>
      <c r="H1082" s="597"/>
      <c r="I1082" s="623"/>
      <c r="J1082" s="624"/>
      <c r="K1082" s="600">
        <f>+ROUND(J1082*I1082,0)</f>
        <v>0</v>
      </c>
      <c r="L1082" s="930"/>
      <c r="M1082">
        <f>+IFERROR(VLOOKUP(F1081,[92]Presupuesto!B:G,4,FALSE),M1081)</f>
        <v>0</v>
      </c>
      <c r="N1082" s="572">
        <f t="shared" si="23"/>
        <v>0</v>
      </c>
    </row>
    <row r="1083" spans="3:14" ht="16.5" thickTop="1" thickBot="1">
      <c r="F1083" s="937"/>
      <c r="G1083" s="938"/>
      <c r="H1083" s="625"/>
      <c r="I1083" s="625"/>
      <c r="J1083" s="625"/>
      <c r="K1083" s="626">
        <f>+ROUND(J1083*I1083,0)</f>
        <v>0</v>
      </c>
      <c r="L1083" s="930"/>
      <c r="M1083">
        <f>+IFERROR(VLOOKUP(F1082,[92]Presupuesto!B:G,4,FALSE),M1082)</f>
        <v>0</v>
      </c>
      <c r="N1083" s="572">
        <f t="shared" si="23"/>
        <v>0</v>
      </c>
    </row>
    <row r="1084" spans="3:14" ht="16.5" thickTop="1" thickBot="1">
      <c r="F1084" s="937"/>
      <c r="G1084" s="938"/>
      <c r="H1084" s="625"/>
      <c r="I1084" s="625"/>
      <c r="J1084" s="625"/>
      <c r="K1084" s="626">
        <f>+ROUND(J1084*I1084,0)</f>
        <v>0</v>
      </c>
      <c r="L1084" s="930"/>
      <c r="M1084">
        <f>+IFERROR(VLOOKUP(F1083,[92]Presupuesto!B:G,4,FALSE),M1083)</f>
        <v>0</v>
      </c>
      <c r="N1084" s="572">
        <f t="shared" si="23"/>
        <v>0</v>
      </c>
    </row>
    <row r="1085" spans="3:14" ht="16.5" thickTop="1" thickBot="1">
      <c r="F1085" s="939"/>
      <c r="G1085" s="940"/>
      <c r="H1085" s="627"/>
      <c r="I1085" s="627"/>
      <c r="J1085" s="627"/>
      <c r="K1085" s="605">
        <f>+ROUND(J1085*I1085,0)</f>
        <v>0</v>
      </c>
      <c r="L1085" s="930"/>
      <c r="M1085">
        <f>+IFERROR(VLOOKUP(F1084,[92]Presupuesto!B:G,4,FALSE),M1084)</f>
        <v>0</v>
      </c>
      <c r="N1085" s="572">
        <f t="shared" si="23"/>
        <v>0</v>
      </c>
    </row>
    <row r="1086" spans="3:14" ht="16.5" thickTop="1" thickBot="1">
      <c r="D1086" s="572">
        <f>+C1079</f>
        <v>4.1099999999999977</v>
      </c>
      <c r="F1086" s="606"/>
      <c r="G1086" s="588"/>
      <c r="H1086" s="588"/>
      <c r="I1086" s="588"/>
      <c r="J1086" s="607"/>
      <c r="K1086" s="608" t="s">
        <v>539</v>
      </c>
      <c r="L1086" s="628">
        <f>+SUM(K1082:K1085)</f>
        <v>0</v>
      </c>
      <c r="M1086">
        <f>+IFERROR(VLOOKUP(F1085,[92]Presupuesto!B:G,4,FALSE),M1085)</f>
        <v>0</v>
      </c>
      <c r="N1086" s="572">
        <f t="shared" si="23"/>
        <v>0</v>
      </c>
    </row>
    <row r="1087" spans="3:14" ht="16.5" thickTop="1" thickBot="1">
      <c r="F1087" s="587" t="s">
        <v>54</v>
      </c>
      <c r="G1087" s="588"/>
      <c r="H1087" s="588"/>
      <c r="I1087" s="588"/>
      <c r="J1087" s="607"/>
      <c r="K1087" s="607"/>
      <c r="L1087" s="610"/>
      <c r="M1087">
        <f>+IFERROR(VLOOKUP(F1086,[92]Presupuesto!B:G,4,FALSE),M1086)</f>
        <v>0</v>
      </c>
      <c r="N1087" s="572">
        <f t="shared" si="23"/>
        <v>0</v>
      </c>
    </row>
    <row r="1088" spans="3:14" ht="16.5" thickTop="1" thickBot="1">
      <c r="F1088" s="629" t="s">
        <v>544</v>
      </c>
      <c r="G1088" s="591" t="s">
        <v>541</v>
      </c>
      <c r="H1088" s="591" t="s">
        <v>545</v>
      </c>
      <c r="I1088" s="591" t="s">
        <v>546</v>
      </c>
      <c r="J1088" s="630" t="s">
        <v>547</v>
      </c>
      <c r="K1088" s="612" t="s">
        <v>536</v>
      </c>
      <c r="L1088" s="631" t="s">
        <v>537</v>
      </c>
      <c r="M1088">
        <f>+IFERROR(VLOOKUP(F1087,[92]Presupuesto!B:G,4,FALSE),M1087)</f>
        <v>0</v>
      </c>
      <c r="N1088" s="572">
        <f t="shared" si="23"/>
        <v>0</v>
      </c>
    </row>
    <row r="1089" spans="1:14" ht="15.75" thickTop="1">
      <c r="F1089" s="639" t="str">
        <f>+[92]MO!$A$18</f>
        <v>Capataz O Electrica</v>
      </c>
      <c r="G1089" s="633">
        <v>1</v>
      </c>
      <c r="H1089" s="644">
        <f>+VLOOKUP(F1089,[92]MO!A:D,2,FALSE)</f>
        <v>138246.57534246575</v>
      </c>
      <c r="I1089" s="645">
        <f>+VLOOKUP(F1089,[92]MO!A:D,3,FALSE)</f>
        <v>0.6</v>
      </c>
      <c r="J1089" s="625">
        <f>+ROUND(H1089*(1+I1089),2)</f>
        <v>221194.52</v>
      </c>
      <c r="K1089" s="675">
        <v>0.15</v>
      </c>
      <c r="L1089" s="638">
        <f>+ROUND(G1089*K1089*J1089,0)</f>
        <v>33179</v>
      </c>
      <c r="M1089">
        <f>+IFERROR(VLOOKUP(F1088,[92]Presupuesto!B:G,4,FALSE),M1088)</f>
        <v>0</v>
      </c>
      <c r="N1089" s="572">
        <f t="shared" si="23"/>
        <v>0</v>
      </c>
    </row>
    <row r="1090" spans="1:14">
      <c r="F1090" s="639" t="str">
        <f>+[92]MO!$A$17</f>
        <v>Oficial O Electrica</v>
      </c>
      <c r="G1090" s="625">
        <v>1</v>
      </c>
      <c r="H1090" s="644">
        <f>+VLOOKUP(F1090,[92]MO!A:D,2,FALSE)</f>
        <v>128712.32876712328</v>
      </c>
      <c r="I1090" s="645">
        <f>+VLOOKUP(F1090,[92]MO!A:D,3,FALSE)</f>
        <v>0.6</v>
      </c>
      <c r="J1090" s="625">
        <f>+ROUND(H1090*(1+I1090),2)</f>
        <v>205939.73</v>
      </c>
      <c r="K1090" s="675">
        <f>+K1089</f>
        <v>0.15</v>
      </c>
      <c r="L1090" s="643">
        <f>+ROUND(G1090*K1090*J1090,0)</f>
        <v>30891</v>
      </c>
      <c r="M1090">
        <f>+IFERROR(VLOOKUP(F1089,[92]Presupuesto!B:G,4,FALSE),M1089)</f>
        <v>0</v>
      </c>
      <c r="N1090" s="572">
        <f t="shared" si="23"/>
        <v>0</v>
      </c>
    </row>
    <row r="1091" spans="1:14">
      <c r="F1091" s="639" t="str">
        <f>+[92]MO!$A$16</f>
        <v>Ayudante O Electrica</v>
      </c>
      <c r="G1091" s="625">
        <v>2</v>
      </c>
      <c r="H1091" s="644">
        <f>+VLOOKUP(F1091,[92]MO!A:D,2,FALSE)</f>
        <v>66739.726027397264</v>
      </c>
      <c r="I1091" s="645">
        <f>+VLOOKUP(F1091,[92]MO!A:D,3,FALSE)</f>
        <v>0.75</v>
      </c>
      <c r="J1091" s="625">
        <f>+ROUND(H1091*(1+I1091),2)</f>
        <v>116794.52</v>
      </c>
      <c r="K1091" s="675">
        <f>+K1090</f>
        <v>0.15</v>
      </c>
      <c r="L1091" s="643">
        <f>+ROUND(G1091*K1091*J1091,0)</f>
        <v>35038</v>
      </c>
      <c r="M1091">
        <f>+IFERROR(VLOOKUP(F1090,[92]Presupuesto!B:G,4,FALSE),M1090)</f>
        <v>0</v>
      </c>
      <c r="N1091" s="572">
        <f t="shared" si="23"/>
        <v>0</v>
      </c>
    </row>
    <row r="1092" spans="1:14">
      <c r="F1092" s="639"/>
      <c r="G1092" s="625"/>
      <c r="H1092" s="644"/>
      <c r="I1092" s="645"/>
      <c r="J1092" s="625"/>
      <c r="K1092" s="675"/>
      <c r="L1092" s="643">
        <f>+ROUND(G1092*K1092*J1092,0)</f>
        <v>0</v>
      </c>
      <c r="M1092">
        <f>+IFERROR(VLOOKUP(F1091,[92]Presupuesto!B:G,4,FALSE),M1091)</f>
        <v>0</v>
      </c>
      <c r="N1092" s="572">
        <f t="shared" si="23"/>
        <v>0</v>
      </c>
    </row>
    <row r="1093" spans="1:14" ht="15.75" thickBot="1">
      <c r="F1093" s="639"/>
      <c r="G1093" s="625"/>
      <c r="H1093" s="644"/>
      <c r="I1093" s="645"/>
      <c r="J1093" s="625"/>
      <c r="K1093" s="675"/>
      <c r="L1093" s="643">
        <f>+ROUND(G1093*K1093*J1093,0)</f>
        <v>0</v>
      </c>
      <c r="M1093">
        <f>+IFERROR(VLOOKUP(F1092,[92]Presupuesto!B:G,4,FALSE),M1092)</f>
        <v>0</v>
      </c>
      <c r="N1093" s="572">
        <f t="shared" si="23"/>
        <v>0</v>
      </c>
    </row>
    <row r="1094" spans="1:14" ht="16.5" thickTop="1" thickBot="1">
      <c r="E1094" s="572">
        <f>+D1086</f>
        <v>4.1099999999999977</v>
      </c>
      <c r="F1094" s="606"/>
      <c r="G1094" s="588"/>
      <c r="H1094" s="588"/>
      <c r="I1094" s="588"/>
      <c r="J1094" s="588"/>
      <c r="K1094" s="608" t="s">
        <v>539</v>
      </c>
      <c r="L1094" s="628">
        <f>+SUM(L1089:L1093)</f>
        <v>99108</v>
      </c>
      <c r="M1094">
        <f>+IFERROR(VLOOKUP(F1093,[92]Presupuesto!B:G,4,FALSE),M1093)</f>
        <v>0</v>
      </c>
      <c r="N1094" s="572">
        <f t="shared" si="23"/>
        <v>0</v>
      </c>
    </row>
    <row r="1095" spans="1:14" ht="16.5" thickTop="1" thickBot="1">
      <c r="F1095" s="606" t="s">
        <v>551</v>
      </c>
      <c r="G1095" s="588"/>
      <c r="H1095" s="588"/>
      <c r="I1095" s="588"/>
      <c r="J1095" s="588"/>
      <c r="K1095" s="652"/>
      <c r="L1095" s="610"/>
      <c r="M1095">
        <f>+IFERROR(VLOOKUP(F1094,[92]Presupuesto!B:G,4,FALSE),M1094)</f>
        <v>0</v>
      </c>
      <c r="N1095" s="572">
        <f t="shared" si="23"/>
        <v>0</v>
      </c>
    </row>
    <row r="1096" spans="1:14" ht="16.5" thickTop="1" thickBot="1">
      <c r="A1096" s="653">
        <f>+F1059</f>
        <v>4.1099999999999977</v>
      </c>
      <c r="F1096" s="655" t="str">
        <f>+[92]Presupuesto!$B$69</f>
        <v>STEFANY BOHORQUEZ PEREZ</v>
      </c>
      <c r="G1096" s="588"/>
      <c r="H1096" s="944" t="s">
        <v>552</v>
      </c>
      <c r="I1096" s="944"/>
      <c r="J1096" s="944"/>
      <c r="K1096" s="944"/>
      <c r="L1096" s="654">
        <f>+L1067+L1079+L1086+L1094</f>
        <v>256808</v>
      </c>
      <c r="M1096">
        <f>+IFERROR(VLOOKUP(F1095,[92]Presupuesto!B:G,4,FALSE),M1095)</f>
        <v>0</v>
      </c>
      <c r="N1096" s="572">
        <f t="shared" si="23"/>
        <v>0</v>
      </c>
    </row>
    <row r="1097" spans="1:14" ht="15.75" thickTop="1">
      <c r="F1097" s="655" t="str">
        <f>+[92]Presupuesto!$B$70</f>
        <v>SECRETARIA DE PLANEACION MUNICIPAL</v>
      </c>
      <c r="G1097" s="656"/>
      <c r="I1097" s="588"/>
      <c r="J1097" s="588"/>
      <c r="K1097" s="588"/>
      <c r="L1097" s="610"/>
      <c r="M1097">
        <f>+IFERROR(VLOOKUP(F1096,[92]Presupuesto!B:G,4,FALSE),M1096)</f>
        <v>0</v>
      </c>
      <c r="N1097" s="572">
        <f t="shared" si="23"/>
        <v>0</v>
      </c>
    </row>
    <row r="1098" spans="1:14" ht="15.75" thickBot="1">
      <c r="F1098" s="655" t="str">
        <f>+[92]Presupuesto!$B$71</f>
        <v>MUNICIPIO DE CAUCASIA</v>
      </c>
      <c r="G1098" s="657"/>
      <c r="H1098" s="658"/>
      <c r="I1098" s="657"/>
      <c r="J1098" s="657"/>
      <c r="K1098" s="657"/>
      <c r="L1098" s="659"/>
      <c r="M1098">
        <f>+IFERROR(VLOOKUP(F1097,[92]Presupuesto!B:G,4,FALSE),M1097)</f>
        <v>0</v>
      </c>
      <c r="N1098" s="572">
        <f t="shared" si="23"/>
        <v>0</v>
      </c>
    </row>
    <row r="1099" spans="1:14" ht="15.75" thickBot="1">
      <c r="F1099" s="923" t="s">
        <v>528</v>
      </c>
      <c r="G1099" s="956" t="str">
        <f>+VLOOKUP(F1101,[92]Presupuesto!B:G,2,FALSE)</f>
        <v>Luminaria Solar SL29-40W</v>
      </c>
      <c r="H1099" s="956"/>
      <c r="I1099" s="956"/>
      <c r="J1099" s="956"/>
      <c r="K1099" s="580" t="s">
        <v>529</v>
      </c>
      <c r="L1099" s="581" t="s">
        <v>530</v>
      </c>
      <c r="M1099">
        <f>+IFERROR(VLOOKUP(F1098,[92]Presupuesto!B:G,4,FALSE),M1098)</f>
        <v>0</v>
      </c>
      <c r="N1099" s="572">
        <f t="shared" si="23"/>
        <v>0</v>
      </c>
    </row>
    <row r="1100" spans="1:14" ht="16.5" thickTop="1" thickBot="1">
      <c r="F1100" s="924"/>
      <c r="G1100" s="957"/>
      <c r="H1100" s="957"/>
      <c r="I1100" s="957"/>
      <c r="J1100" s="957"/>
      <c r="K1100" s="582" t="s">
        <v>531</v>
      </c>
      <c r="L1100" s="583" t="s">
        <v>532</v>
      </c>
      <c r="M1100">
        <f>+IFERROR(VLOOKUP(F1099,[92]Presupuesto!B:G,4,FALSE),M1099)</f>
        <v>0</v>
      </c>
      <c r="N1100" s="572">
        <f t="shared" si="23"/>
        <v>0</v>
      </c>
    </row>
    <row r="1101" spans="1:14" ht="16.5" thickTop="1" thickBot="1">
      <c r="F1101" s="927">
        <f>+[92]Presupuesto!B40</f>
        <v>4.1199999999999974</v>
      </c>
      <c r="G1101" s="957"/>
      <c r="H1101" s="957"/>
      <c r="I1101" s="957"/>
      <c r="J1101" s="957"/>
      <c r="K1101" s="582" t="s">
        <v>533</v>
      </c>
      <c r="L1101" s="584">
        <f>+$N$3</f>
        <v>44987</v>
      </c>
      <c r="M1101">
        <f>+IFERROR(VLOOKUP(F1100,[92]Presupuesto!B:G,4,FALSE),M1100)</f>
        <v>0</v>
      </c>
      <c r="N1101" s="572">
        <f t="shared" si="23"/>
        <v>0</v>
      </c>
    </row>
    <row r="1102" spans="1:14" ht="16.5" thickTop="1" thickBot="1">
      <c r="F1102" s="924"/>
      <c r="G1102" s="957"/>
      <c r="H1102" s="957"/>
      <c r="I1102" s="957"/>
      <c r="J1102" s="957"/>
      <c r="K1102" s="582" t="s">
        <v>217</v>
      </c>
      <c r="L1102" s="586" t="str">
        <f>+VLOOKUP(F1101,[92]Presupuesto!B:G,3,FALSE)</f>
        <v>Und</v>
      </c>
      <c r="M1102">
        <f>+IFERROR(VLOOKUP(F1101,[92]Presupuesto!B:G,4,FALSE),M1101)</f>
        <v>7</v>
      </c>
      <c r="N1102" s="572">
        <f t="shared" si="23"/>
        <v>0</v>
      </c>
    </row>
    <row r="1103" spans="1:14" ht="16.5" thickTop="1" thickBot="1">
      <c r="F1103" s="587" t="s">
        <v>37</v>
      </c>
      <c r="G1103" s="588"/>
      <c r="H1103" s="588"/>
      <c r="I1103" s="588"/>
      <c r="J1103" s="588"/>
      <c r="K1103" s="589"/>
      <c r="L1103" s="590"/>
      <c r="M1103">
        <f>+IFERROR(VLOOKUP(F1102,[92]Presupuesto!B:G,4,FALSE),M1102)</f>
        <v>0</v>
      </c>
      <c r="N1103" s="572">
        <f t="shared" si="23"/>
        <v>0</v>
      </c>
    </row>
    <row r="1104" spans="1:14" ht="16.5" thickTop="1" thickBot="1">
      <c r="F1104" s="928" t="s">
        <v>63</v>
      </c>
      <c r="G1104" s="929"/>
      <c r="H1104" s="591" t="s">
        <v>534</v>
      </c>
      <c r="I1104" s="591" t="s">
        <v>535</v>
      </c>
      <c r="J1104" s="591" t="s">
        <v>536</v>
      </c>
      <c r="K1104" s="592" t="s">
        <v>537</v>
      </c>
      <c r="L1104" s="930"/>
      <c r="M1104">
        <f>+IFERROR(VLOOKUP(F1103,[92]Presupuesto!B:G,4,FALSE),M1103)</f>
        <v>0</v>
      </c>
      <c r="N1104" s="572">
        <f t="shared" si="23"/>
        <v>0</v>
      </c>
    </row>
    <row r="1105" spans="2:14" ht="16.5" thickTop="1" thickBot="1">
      <c r="F1105" s="931" t="s">
        <v>222</v>
      </c>
      <c r="G1105" s="932"/>
      <c r="H1105" s="593" t="s">
        <v>538</v>
      </c>
      <c r="I1105" s="594">
        <f>L1134</f>
        <v>132145</v>
      </c>
      <c r="J1105" s="595">
        <v>0.05</v>
      </c>
      <c r="K1105" s="596">
        <f>+ROUND(J1105*I1105,0)</f>
        <v>6607</v>
      </c>
      <c r="L1105" s="930"/>
      <c r="M1105">
        <f>+IFERROR(VLOOKUP(F1104,[92]Presupuesto!B:G,4,FALSE),M1104)</f>
        <v>0</v>
      </c>
      <c r="N1105" s="572">
        <f t="shared" si="23"/>
        <v>0</v>
      </c>
    </row>
    <row r="1106" spans="2:14" ht="16.5" thickTop="1" thickBot="1">
      <c r="F1106" s="963" t="str">
        <f>+[92]EQUIPOS!B61</f>
        <v>Grúa Con Canasta</v>
      </c>
      <c r="G1106" s="934"/>
      <c r="H1106" s="597" t="str">
        <f>+VLOOKUP(F1106,[92]EQUIPOS!B:D,2,FALSE)</f>
        <v>Dia</v>
      </c>
      <c r="I1106" s="598">
        <f>+VLOOKUP(F1106,[92]EQUIPOS!B:D,3,FALSE)</f>
        <v>1450000</v>
      </c>
      <c r="J1106" s="624">
        <v>0.05</v>
      </c>
      <c r="K1106" s="600">
        <f>+ROUND(J1106*I1106,0)</f>
        <v>72500</v>
      </c>
      <c r="L1106" s="930"/>
      <c r="M1106">
        <f>+IFERROR(VLOOKUP(F1105,[92]Presupuesto!B:G,4,FALSE),M1105)</f>
        <v>0</v>
      </c>
      <c r="N1106" s="572">
        <f t="shared" si="23"/>
        <v>0</v>
      </c>
    </row>
    <row r="1107" spans="2:14" ht="16.5" thickTop="1" thickBot="1">
      <c r="F1107" s="933"/>
      <c r="G1107" s="934"/>
      <c r="H1107" s="597"/>
      <c r="I1107" s="598"/>
      <c r="J1107" s="624"/>
      <c r="K1107" s="600">
        <f>+ROUND(J1107*I1107,0)</f>
        <v>0</v>
      </c>
      <c r="L1107" s="930"/>
      <c r="M1107">
        <f>+IFERROR(VLOOKUP(F1106,[92]Presupuesto!B:G,4,FALSE),M1106)</f>
        <v>0</v>
      </c>
      <c r="N1107" s="572">
        <f t="shared" si="23"/>
        <v>0</v>
      </c>
    </row>
    <row r="1108" spans="2:14" ht="16.5" thickTop="1" thickBot="1">
      <c r="F1108" s="937"/>
      <c r="G1108" s="938"/>
      <c r="H1108" s="597"/>
      <c r="I1108" s="598"/>
      <c r="J1108" s="624"/>
      <c r="K1108" s="600">
        <f>+ROUND(J1108*I1108,0)</f>
        <v>0</v>
      </c>
      <c r="L1108" s="930"/>
      <c r="M1108">
        <f>+IFERROR(VLOOKUP(F1107,[92]Presupuesto!B:G,4,FALSE),M1107)</f>
        <v>0</v>
      </c>
      <c r="N1108" s="572">
        <f t="shared" si="23"/>
        <v>0</v>
      </c>
    </row>
    <row r="1109" spans="2:14" ht="16.5" thickTop="1" thickBot="1">
      <c r="B1109" s="572">
        <f>+F1101</f>
        <v>4.1199999999999974</v>
      </c>
      <c r="F1109" s="606"/>
      <c r="G1109" s="588"/>
      <c r="H1109" s="588"/>
      <c r="I1109" s="588"/>
      <c r="J1109" s="607"/>
      <c r="K1109" s="608" t="s">
        <v>539</v>
      </c>
      <c r="L1109" s="609">
        <f>+SUM(K1105:K1108)</f>
        <v>79107</v>
      </c>
      <c r="M1109">
        <f>+IFERROR(VLOOKUP(F1108,[92]Presupuesto!B:G,4,FALSE),M1108)</f>
        <v>0</v>
      </c>
      <c r="N1109" s="572">
        <f t="shared" si="23"/>
        <v>0</v>
      </c>
    </row>
    <row r="1110" spans="2:14" ht="16.5" thickTop="1" thickBot="1">
      <c r="F1110" s="587" t="s">
        <v>224</v>
      </c>
      <c r="G1110" s="588"/>
      <c r="H1110" s="588"/>
      <c r="I1110" s="588"/>
      <c r="J1110" s="607"/>
      <c r="K1110" s="607"/>
      <c r="L1110" s="610"/>
      <c r="M1110">
        <f>+IFERROR(VLOOKUP(F1109,[92]Presupuesto!B:G,4,FALSE),M1109)</f>
        <v>0</v>
      </c>
      <c r="N1110" s="572">
        <f t="shared" si="23"/>
        <v>0</v>
      </c>
    </row>
    <row r="1111" spans="2:14" ht="16.5" thickTop="1" thickBot="1">
      <c r="F1111" s="928" t="s">
        <v>63</v>
      </c>
      <c r="G1111" s="929"/>
      <c r="H1111" s="591" t="s">
        <v>93</v>
      </c>
      <c r="I1111" s="611" t="s">
        <v>540</v>
      </c>
      <c r="J1111" s="612" t="s">
        <v>541</v>
      </c>
      <c r="K1111" s="613" t="s">
        <v>537</v>
      </c>
      <c r="L1111" s="930"/>
      <c r="M1111">
        <f>+IFERROR(VLOOKUP(F1110,[92]Presupuesto!B:G,4,FALSE),M1110)</f>
        <v>0</v>
      </c>
      <c r="N1111" s="572">
        <f t="shared" si="23"/>
        <v>0</v>
      </c>
    </row>
    <row r="1112" spans="2:14" ht="16.5" thickTop="1" thickBot="1">
      <c r="F1112" s="943" t="str">
        <f>+[92]INSUMOS!A119</f>
        <v>Luminaria Solar SL29-40W</v>
      </c>
      <c r="G1112" s="960"/>
      <c r="H1112" s="617" t="str">
        <f>+VLOOKUP(F1112,[92]INSUMOS!A:E,2,FALSE)</f>
        <v>Und</v>
      </c>
      <c r="I1112" s="597">
        <f>+VLOOKUP(F1112,[92]INSUMOS!A:E,3,FALSE)</f>
        <v>2791740</v>
      </c>
      <c r="J1112" s="672">
        <v>1</v>
      </c>
      <c r="K1112" s="600">
        <f t="shared" ref="K1112:K1118" si="25">+ROUND(J1112*I1112,0)</f>
        <v>2791740</v>
      </c>
      <c r="L1112" s="930"/>
      <c r="M1112">
        <f>+IFERROR(VLOOKUP(F1111,[92]Presupuesto!B:G,4,FALSE),M1111)</f>
        <v>0</v>
      </c>
      <c r="N1112" s="572">
        <f t="shared" si="23"/>
        <v>0</v>
      </c>
    </row>
    <row r="1113" spans="2:14" ht="16.5" thickTop="1" thickBot="1">
      <c r="F1113" s="965"/>
      <c r="G1113" s="966"/>
      <c r="H1113" s="617"/>
      <c r="I1113" s="597"/>
      <c r="J1113" s="672"/>
      <c r="K1113" s="600">
        <f t="shared" si="25"/>
        <v>0</v>
      </c>
      <c r="L1113" s="930"/>
      <c r="M1113">
        <f>+IFERROR(VLOOKUP(F1112,[92]Presupuesto!B:G,4,FALSE),M1112)</f>
        <v>0</v>
      </c>
      <c r="N1113" s="572">
        <f t="shared" si="23"/>
        <v>0</v>
      </c>
    </row>
    <row r="1114" spans="2:14" ht="16.5" thickTop="1" thickBot="1">
      <c r="F1114" s="937"/>
      <c r="G1114" s="938"/>
      <c r="H1114" s="617"/>
      <c r="I1114" s="597"/>
      <c r="J1114" s="672"/>
      <c r="K1114" s="600">
        <f t="shared" si="25"/>
        <v>0</v>
      </c>
      <c r="L1114" s="930"/>
      <c r="M1114">
        <f>+IFERROR(VLOOKUP(F1113,[92]Presupuesto!B:G,4,FALSE),M1113)</f>
        <v>0</v>
      </c>
      <c r="N1114" s="572">
        <f t="shared" si="23"/>
        <v>0</v>
      </c>
    </row>
    <row r="1115" spans="2:14" ht="16.5" thickTop="1" thickBot="1">
      <c r="F1115" s="937"/>
      <c r="G1115" s="938"/>
      <c r="H1115" s="617"/>
      <c r="I1115" s="597"/>
      <c r="J1115" s="672"/>
      <c r="K1115" s="600">
        <f t="shared" si="25"/>
        <v>0</v>
      </c>
      <c r="L1115" s="930"/>
      <c r="M1115">
        <f>+IFERROR(VLOOKUP(F1114,[92]Presupuesto!B:G,4,FALSE),M1114)</f>
        <v>0</v>
      </c>
      <c r="N1115" s="572">
        <f t="shared" si="23"/>
        <v>0</v>
      </c>
    </row>
    <row r="1116" spans="2:14" ht="16.5" thickTop="1" thickBot="1">
      <c r="F1116" s="937"/>
      <c r="G1116" s="938"/>
      <c r="H1116" s="617"/>
      <c r="I1116" s="597"/>
      <c r="J1116" s="672"/>
      <c r="K1116" s="600">
        <f t="shared" si="25"/>
        <v>0</v>
      </c>
      <c r="L1116" s="930"/>
      <c r="M1116">
        <f>+IFERROR(VLOOKUP(F1115,[92]Presupuesto!B:G,4,FALSE),M1115)</f>
        <v>0</v>
      </c>
      <c r="N1116" s="572">
        <f t="shared" si="23"/>
        <v>0</v>
      </c>
    </row>
    <row r="1117" spans="2:14" ht="16.5" thickTop="1" thickBot="1">
      <c r="F1117" s="937"/>
      <c r="G1117" s="938"/>
      <c r="H1117" s="617"/>
      <c r="I1117" s="597"/>
      <c r="J1117" s="672"/>
      <c r="K1117" s="600">
        <f t="shared" si="25"/>
        <v>0</v>
      </c>
      <c r="L1117" s="930"/>
      <c r="M1117">
        <f>+IFERROR(VLOOKUP(F1116,[92]Presupuesto!B:G,4,FALSE),M1116)</f>
        <v>0</v>
      </c>
      <c r="N1117" s="572">
        <f t="shared" si="23"/>
        <v>0</v>
      </c>
    </row>
    <row r="1118" spans="2:14" ht="16.5" thickTop="1" thickBot="1">
      <c r="F1118" s="933"/>
      <c r="G1118" s="934"/>
      <c r="H1118" s="617"/>
      <c r="I1118" s="597"/>
      <c r="J1118" s="672"/>
      <c r="K1118" s="600">
        <f t="shared" si="25"/>
        <v>0</v>
      </c>
      <c r="L1118" s="930"/>
      <c r="M1118">
        <f>+IFERROR(VLOOKUP(F1117,[92]Presupuesto!B:G,4,FALSE),M1117)</f>
        <v>0</v>
      </c>
      <c r="N1118" s="572">
        <f t="shared" si="23"/>
        <v>0</v>
      </c>
    </row>
    <row r="1119" spans="2:14" ht="16.5" thickTop="1" thickBot="1">
      <c r="C1119" s="572">
        <f>+B1109</f>
        <v>4.1199999999999974</v>
      </c>
      <c r="F1119" s="606"/>
      <c r="G1119" s="588"/>
      <c r="H1119" s="588"/>
      <c r="I1119" s="588"/>
      <c r="J1119" s="607"/>
      <c r="K1119" s="608" t="s">
        <v>539</v>
      </c>
      <c r="L1119" s="609">
        <f>+SUM(K1112:K1118)</f>
        <v>2791740</v>
      </c>
      <c r="M1119">
        <f>+IFERROR(VLOOKUP(F1118,[92]Presupuesto!B:G,4,FALSE),M1118)</f>
        <v>0</v>
      </c>
      <c r="N1119" s="572">
        <f t="shared" si="23"/>
        <v>0</v>
      </c>
    </row>
    <row r="1120" spans="2:14" ht="16.5" thickTop="1" thickBot="1">
      <c r="F1120" s="587" t="s">
        <v>47</v>
      </c>
      <c r="G1120" s="588"/>
      <c r="H1120" s="588"/>
      <c r="I1120" s="588"/>
      <c r="J1120" s="607"/>
      <c r="K1120" s="607"/>
      <c r="L1120" s="610"/>
      <c r="M1120">
        <f>+IFERROR(VLOOKUP(F1119,[92]Presupuesto!B:G,4,FALSE),M1119)</f>
        <v>0</v>
      </c>
      <c r="N1120" s="572">
        <f t="shared" si="23"/>
        <v>0</v>
      </c>
    </row>
    <row r="1121" spans="1:14" ht="16.5" thickTop="1" thickBot="1">
      <c r="F1121" s="935" t="s">
        <v>63</v>
      </c>
      <c r="G1121" s="936"/>
      <c r="H1121" s="591" t="s">
        <v>534</v>
      </c>
      <c r="I1121" s="591" t="s">
        <v>563</v>
      </c>
      <c r="J1121" s="612" t="s">
        <v>543</v>
      </c>
      <c r="K1121" s="613" t="s">
        <v>537</v>
      </c>
      <c r="L1121" s="930"/>
      <c r="M1121">
        <f>+IFERROR(VLOOKUP(F1120,[92]Presupuesto!B:G,4,FALSE),M1120)</f>
        <v>0</v>
      </c>
      <c r="N1121" s="572">
        <f t="shared" si="23"/>
        <v>0</v>
      </c>
    </row>
    <row r="1122" spans="1:14" ht="16.5" thickTop="1" thickBot="1">
      <c r="F1122" s="933"/>
      <c r="G1122" s="934"/>
      <c r="H1122" s="597"/>
      <c r="I1122" s="623"/>
      <c r="J1122" s="624"/>
      <c r="K1122" s="600">
        <f>+ROUND(J1122*I1122,0)</f>
        <v>0</v>
      </c>
      <c r="L1122" s="930"/>
      <c r="M1122">
        <f>+IFERROR(VLOOKUP(F1121,[92]Presupuesto!B:G,4,FALSE),M1121)</f>
        <v>0</v>
      </c>
      <c r="N1122" s="572">
        <f t="shared" ref="N1122:N1185" si="26">+IFERROR(M1122*J1122,0)</f>
        <v>0</v>
      </c>
    </row>
    <row r="1123" spans="1:14" ht="16.5" thickTop="1" thickBot="1">
      <c r="F1123" s="937"/>
      <c r="G1123" s="938"/>
      <c r="H1123" s="625"/>
      <c r="I1123" s="625"/>
      <c r="J1123" s="625"/>
      <c r="K1123" s="626">
        <f>+ROUND(J1123*I1123,0)</f>
        <v>0</v>
      </c>
      <c r="L1123" s="930"/>
      <c r="M1123">
        <f>+IFERROR(VLOOKUP(F1122,[92]Presupuesto!B:G,4,FALSE),M1122)</f>
        <v>0</v>
      </c>
      <c r="N1123" s="572">
        <f t="shared" si="26"/>
        <v>0</v>
      </c>
    </row>
    <row r="1124" spans="1:14" ht="16.5" thickTop="1" thickBot="1">
      <c r="F1124" s="937"/>
      <c r="G1124" s="938"/>
      <c r="H1124" s="625"/>
      <c r="I1124" s="625"/>
      <c r="J1124" s="625"/>
      <c r="K1124" s="626">
        <f>+ROUND(J1124*I1124,0)</f>
        <v>0</v>
      </c>
      <c r="L1124" s="930"/>
      <c r="M1124">
        <f>+IFERROR(VLOOKUP(F1123,[92]Presupuesto!B:G,4,FALSE),M1123)</f>
        <v>0</v>
      </c>
      <c r="N1124" s="572">
        <f t="shared" si="26"/>
        <v>0</v>
      </c>
    </row>
    <row r="1125" spans="1:14" ht="16.5" thickTop="1" thickBot="1">
      <c r="F1125" s="939"/>
      <c r="G1125" s="940"/>
      <c r="H1125" s="627"/>
      <c r="I1125" s="627"/>
      <c r="J1125" s="627"/>
      <c r="K1125" s="605">
        <f>+ROUND(J1125*I1125,0)</f>
        <v>0</v>
      </c>
      <c r="L1125" s="930"/>
      <c r="M1125">
        <f>+IFERROR(VLOOKUP(F1124,[92]Presupuesto!B:G,4,FALSE),M1124)</f>
        <v>0</v>
      </c>
      <c r="N1125" s="572">
        <f t="shared" si="26"/>
        <v>0</v>
      </c>
    </row>
    <row r="1126" spans="1:14" ht="16.5" thickTop="1" thickBot="1">
      <c r="D1126" s="572">
        <f>+C1119</f>
        <v>4.1199999999999974</v>
      </c>
      <c r="F1126" s="606"/>
      <c r="G1126" s="588"/>
      <c r="H1126" s="588"/>
      <c r="I1126" s="588"/>
      <c r="J1126" s="607"/>
      <c r="K1126" s="608" t="s">
        <v>539</v>
      </c>
      <c r="L1126" s="628">
        <f>+SUM(K1122:K1125)</f>
        <v>0</v>
      </c>
      <c r="M1126">
        <f>+IFERROR(VLOOKUP(F1125,[92]Presupuesto!B:G,4,FALSE),M1125)</f>
        <v>0</v>
      </c>
      <c r="N1126" s="572">
        <f t="shared" si="26"/>
        <v>0</v>
      </c>
    </row>
    <row r="1127" spans="1:14" ht="16.5" thickTop="1" thickBot="1">
      <c r="F1127" s="587" t="s">
        <v>54</v>
      </c>
      <c r="G1127" s="588"/>
      <c r="H1127" s="588"/>
      <c r="I1127" s="588"/>
      <c r="J1127" s="607"/>
      <c r="K1127" s="607"/>
      <c r="L1127" s="610"/>
      <c r="M1127">
        <f>+IFERROR(VLOOKUP(F1126,[92]Presupuesto!B:G,4,FALSE),M1126)</f>
        <v>0</v>
      </c>
      <c r="N1127" s="572">
        <f t="shared" si="26"/>
        <v>0</v>
      </c>
    </row>
    <row r="1128" spans="1:14" ht="16.5" thickTop="1" thickBot="1">
      <c r="F1128" s="629" t="s">
        <v>544</v>
      </c>
      <c r="G1128" s="591" t="s">
        <v>541</v>
      </c>
      <c r="H1128" s="591" t="s">
        <v>545</v>
      </c>
      <c r="I1128" s="591" t="s">
        <v>546</v>
      </c>
      <c r="J1128" s="630" t="s">
        <v>547</v>
      </c>
      <c r="K1128" s="612" t="s">
        <v>536</v>
      </c>
      <c r="L1128" s="631" t="s">
        <v>537</v>
      </c>
      <c r="M1128">
        <f>+IFERROR(VLOOKUP(F1127,[92]Presupuesto!B:G,4,FALSE),M1127)</f>
        <v>0</v>
      </c>
      <c r="N1128" s="572">
        <f t="shared" si="26"/>
        <v>0</v>
      </c>
    </row>
    <row r="1129" spans="1:14" ht="15.75" thickTop="1">
      <c r="F1129" s="639" t="str">
        <f>+[92]MO!$A$18</f>
        <v>Capataz O Electrica</v>
      </c>
      <c r="G1129" s="633">
        <v>1</v>
      </c>
      <c r="H1129" s="644">
        <f>+VLOOKUP(F1129,[92]MO!A:D,2,FALSE)</f>
        <v>138246.57534246575</v>
      </c>
      <c r="I1129" s="645">
        <f>+VLOOKUP(F1129,[92]MO!A:D,3,FALSE)</f>
        <v>0.6</v>
      </c>
      <c r="J1129" s="625">
        <f>+ROUND(H1129*(1+I1129),2)</f>
        <v>221194.52</v>
      </c>
      <c r="K1129" s="675">
        <v>0.2</v>
      </c>
      <c r="L1129" s="638">
        <f>+ROUND(G1129*K1129*J1129,0)</f>
        <v>44239</v>
      </c>
      <c r="M1129">
        <f>+IFERROR(VLOOKUP(F1128,[92]Presupuesto!B:G,4,FALSE),M1128)</f>
        <v>0</v>
      </c>
      <c r="N1129" s="572">
        <f t="shared" si="26"/>
        <v>0</v>
      </c>
    </row>
    <row r="1130" spans="1:14">
      <c r="F1130" s="639" t="str">
        <f>+[92]MO!$A$17</f>
        <v>Oficial O Electrica</v>
      </c>
      <c r="G1130" s="625">
        <v>1</v>
      </c>
      <c r="H1130" s="644">
        <f>+VLOOKUP(F1130,[92]MO!A:D,2,FALSE)</f>
        <v>128712.32876712328</v>
      </c>
      <c r="I1130" s="645">
        <f>+VLOOKUP(F1130,[92]MO!A:D,3,FALSE)</f>
        <v>0.6</v>
      </c>
      <c r="J1130" s="625">
        <f>+ROUND(H1130*(1+I1130),2)</f>
        <v>205939.73</v>
      </c>
      <c r="K1130" s="675">
        <f>+K1129</f>
        <v>0.2</v>
      </c>
      <c r="L1130" s="643">
        <f>+ROUND(G1130*K1130*J1130,0)</f>
        <v>41188</v>
      </c>
      <c r="M1130">
        <f>+IFERROR(VLOOKUP(F1129,[92]Presupuesto!B:G,4,FALSE),M1129)</f>
        <v>0</v>
      </c>
      <c r="N1130" s="572">
        <f t="shared" si="26"/>
        <v>0</v>
      </c>
    </row>
    <row r="1131" spans="1:14">
      <c r="F1131" s="639" t="str">
        <f>+[92]MO!$A$16</f>
        <v>Ayudante O Electrica</v>
      </c>
      <c r="G1131" s="625">
        <v>2</v>
      </c>
      <c r="H1131" s="644">
        <f>+VLOOKUP(F1131,[92]MO!A:D,2,FALSE)</f>
        <v>66739.726027397264</v>
      </c>
      <c r="I1131" s="645">
        <f>+VLOOKUP(F1131,[92]MO!A:D,3,FALSE)</f>
        <v>0.75</v>
      </c>
      <c r="J1131" s="625">
        <f>+ROUND(H1131*(1+I1131),2)</f>
        <v>116794.52</v>
      </c>
      <c r="K1131" s="675">
        <f>+K1130</f>
        <v>0.2</v>
      </c>
      <c r="L1131" s="643">
        <f>+ROUND(G1131*K1131*J1131,0)</f>
        <v>46718</v>
      </c>
      <c r="M1131">
        <f>+IFERROR(VLOOKUP(F1130,[92]Presupuesto!B:G,4,FALSE),M1130)</f>
        <v>0</v>
      </c>
      <c r="N1131" s="572">
        <f t="shared" si="26"/>
        <v>0</v>
      </c>
    </row>
    <row r="1132" spans="1:14">
      <c r="F1132" s="639"/>
      <c r="G1132" s="625"/>
      <c r="H1132" s="644"/>
      <c r="I1132" s="645"/>
      <c r="J1132" s="625"/>
      <c r="K1132" s="675"/>
      <c r="L1132" s="643">
        <f>+ROUND(G1132*K1132*J1132,0)</f>
        <v>0</v>
      </c>
      <c r="M1132">
        <f>+IFERROR(VLOOKUP(F1131,[92]Presupuesto!B:G,4,FALSE),M1131)</f>
        <v>0</v>
      </c>
      <c r="N1132" s="572">
        <f t="shared" si="26"/>
        <v>0</v>
      </c>
    </row>
    <row r="1133" spans="1:14" ht="15.75" thickBot="1">
      <c r="F1133" s="639"/>
      <c r="G1133" s="625"/>
      <c r="H1133" s="644"/>
      <c r="I1133" s="645"/>
      <c r="J1133" s="625"/>
      <c r="K1133" s="675"/>
      <c r="L1133" s="643">
        <f>+ROUND(G1133*K1133*J1133,0)</f>
        <v>0</v>
      </c>
      <c r="M1133">
        <f>+IFERROR(VLOOKUP(F1132,[92]Presupuesto!B:G,4,FALSE),M1132)</f>
        <v>0</v>
      </c>
      <c r="N1133" s="572">
        <f t="shared" si="26"/>
        <v>0</v>
      </c>
    </row>
    <row r="1134" spans="1:14" ht="16.5" thickTop="1" thickBot="1">
      <c r="E1134" s="572">
        <f>+D1126</f>
        <v>4.1199999999999974</v>
      </c>
      <c r="F1134" s="606"/>
      <c r="G1134" s="588"/>
      <c r="H1134" s="588"/>
      <c r="I1134" s="588"/>
      <c r="J1134" s="588"/>
      <c r="K1134" s="608" t="s">
        <v>539</v>
      </c>
      <c r="L1134" s="628">
        <f>+SUM(L1129:L1133)</f>
        <v>132145</v>
      </c>
      <c r="M1134">
        <f>+IFERROR(VLOOKUP(F1133,[92]Presupuesto!B:G,4,FALSE),M1133)</f>
        <v>0</v>
      </c>
      <c r="N1134" s="572">
        <f t="shared" si="26"/>
        <v>0</v>
      </c>
    </row>
    <row r="1135" spans="1:14" ht="16.5" thickTop="1" thickBot="1">
      <c r="F1135" s="606" t="s">
        <v>551</v>
      </c>
      <c r="G1135" s="588"/>
      <c r="H1135" s="588"/>
      <c r="I1135" s="588"/>
      <c r="J1135" s="588"/>
      <c r="K1135" s="652"/>
      <c r="L1135" s="610"/>
      <c r="M1135">
        <f>+IFERROR(VLOOKUP(F1134,[92]Presupuesto!B:G,4,FALSE),M1134)</f>
        <v>0</v>
      </c>
      <c r="N1135" s="572">
        <f t="shared" si="26"/>
        <v>0</v>
      </c>
    </row>
    <row r="1136" spans="1:14" ht="16.5" thickTop="1" thickBot="1">
      <c r="A1136" s="653">
        <f>+F1101</f>
        <v>4.1199999999999974</v>
      </c>
      <c r="F1136" s="655" t="str">
        <f>+[92]Presupuesto!$B$69</f>
        <v>STEFANY BOHORQUEZ PEREZ</v>
      </c>
      <c r="G1136" s="588"/>
      <c r="H1136" s="944" t="s">
        <v>552</v>
      </c>
      <c r="I1136" s="944"/>
      <c r="J1136" s="944"/>
      <c r="K1136" s="944"/>
      <c r="L1136" s="654">
        <f>+L1109+L1119+L1126+L1134</f>
        <v>3002992</v>
      </c>
      <c r="M1136">
        <f>+IFERROR(VLOOKUP(F1135,[92]Presupuesto!B:G,4,FALSE),M1135)</f>
        <v>0</v>
      </c>
      <c r="N1136" s="572">
        <f t="shared" si="26"/>
        <v>0</v>
      </c>
    </row>
    <row r="1137" spans="2:14" ht="15.75" thickTop="1">
      <c r="F1137" s="655" t="str">
        <f>+[92]Presupuesto!$B$70</f>
        <v>SECRETARIA DE PLANEACION MUNICIPAL</v>
      </c>
      <c r="G1137" s="656"/>
      <c r="I1137" s="588"/>
      <c r="J1137" s="588"/>
      <c r="K1137" s="588"/>
      <c r="L1137" s="610"/>
      <c r="M1137">
        <f>+IFERROR(VLOOKUP(F1136,[92]Presupuesto!B:G,4,FALSE),M1136)</f>
        <v>0</v>
      </c>
      <c r="N1137" s="572">
        <f t="shared" si="26"/>
        <v>0</v>
      </c>
    </row>
    <row r="1138" spans="2:14" ht="15.75" thickBot="1">
      <c r="F1138" s="655" t="str">
        <f>+[92]Presupuesto!$B$71</f>
        <v>MUNICIPIO DE CAUCASIA</v>
      </c>
      <c r="G1138" s="657"/>
      <c r="H1138" s="658"/>
      <c r="I1138" s="657"/>
      <c r="J1138" s="657"/>
      <c r="K1138" s="657"/>
      <c r="L1138" s="659"/>
      <c r="M1138">
        <f>+IFERROR(VLOOKUP(F1137,[92]Presupuesto!B:G,4,FALSE),M1137)</f>
        <v>0</v>
      </c>
      <c r="N1138" s="572">
        <f t="shared" si="26"/>
        <v>0</v>
      </c>
    </row>
    <row r="1139" spans="2:14" ht="15.75" thickBot="1">
      <c r="F1139" s="923" t="s">
        <v>528</v>
      </c>
      <c r="G1139" s="956" t="str">
        <f>+VLOOKUP(F1141,[92]Presupuesto!B:G,2,FALSE)</f>
        <v>Polo a tierra intermedio y final de línea red subterránea</v>
      </c>
      <c r="H1139" s="956"/>
      <c r="I1139" s="956"/>
      <c r="J1139" s="956"/>
      <c r="K1139" s="580" t="s">
        <v>529</v>
      </c>
      <c r="L1139" s="581" t="s">
        <v>530</v>
      </c>
      <c r="M1139" t="e">
        <f>+IFERROR(VLOOKUP(#REF!,[92]Presupuesto!B:G,4,FALSE),#REF!)</f>
        <v>#REF!</v>
      </c>
      <c r="N1139" s="572">
        <f t="shared" si="26"/>
        <v>0</v>
      </c>
    </row>
    <row r="1140" spans="2:14" ht="16.5" thickTop="1" thickBot="1">
      <c r="F1140" s="924"/>
      <c r="G1140" s="957"/>
      <c r="H1140" s="957"/>
      <c r="I1140" s="957"/>
      <c r="J1140" s="957"/>
      <c r="K1140" s="582" t="s">
        <v>531</v>
      </c>
      <c r="L1140" s="583" t="s">
        <v>532</v>
      </c>
      <c r="M1140" t="e">
        <f>+IFERROR(VLOOKUP(F1139,[92]Presupuesto!B:G,4,FALSE),M1139)</f>
        <v>#REF!</v>
      </c>
      <c r="N1140" s="572">
        <f t="shared" si="26"/>
        <v>0</v>
      </c>
    </row>
    <row r="1141" spans="2:14" ht="16.5" thickTop="1" thickBot="1">
      <c r="F1141" s="927">
        <f>+[92]Presupuesto!B41</f>
        <v>4.1299999999999972</v>
      </c>
      <c r="G1141" s="957"/>
      <c r="H1141" s="957"/>
      <c r="I1141" s="957"/>
      <c r="J1141" s="957"/>
      <c r="K1141" s="582" t="s">
        <v>533</v>
      </c>
      <c r="L1141" s="584">
        <f>+$N$3</f>
        <v>44987</v>
      </c>
      <c r="M1141">
        <f>+IFERROR(VLOOKUP(F1140,[92]Presupuesto!B:G,4,FALSE),M1140)</f>
        <v>0</v>
      </c>
      <c r="N1141" s="572">
        <f t="shared" si="26"/>
        <v>0</v>
      </c>
    </row>
    <row r="1142" spans="2:14" ht="16.5" thickTop="1" thickBot="1">
      <c r="F1142" s="924"/>
      <c r="G1142" s="957"/>
      <c r="H1142" s="957"/>
      <c r="I1142" s="957"/>
      <c r="J1142" s="957"/>
      <c r="K1142" s="582" t="s">
        <v>217</v>
      </c>
      <c r="L1142" s="586" t="str">
        <f>+VLOOKUP(F1141,[92]Presupuesto!B:G,3,FALSE)</f>
        <v>Und</v>
      </c>
      <c r="M1142">
        <f>+IFERROR(VLOOKUP(F1141,[92]Presupuesto!B:G,4,FALSE),M1141)</f>
        <v>4</v>
      </c>
      <c r="N1142" s="572">
        <f t="shared" si="26"/>
        <v>0</v>
      </c>
    </row>
    <row r="1143" spans="2:14" ht="16.5" thickTop="1" thickBot="1">
      <c r="F1143" s="587" t="s">
        <v>37</v>
      </c>
      <c r="G1143" s="588"/>
      <c r="H1143" s="588"/>
      <c r="I1143" s="588"/>
      <c r="J1143" s="588"/>
      <c r="K1143" s="589"/>
      <c r="L1143" s="590"/>
      <c r="M1143">
        <f>+IFERROR(VLOOKUP(F1142,[92]Presupuesto!B:G,4,FALSE),M1142)</f>
        <v>0</v>
      </c>
      <c r="N1143" s="572">
        <f t="shared" si="26"/>
        <v>0</v>
      </c>
    </row>
    <row r="1144" spans="2:14" ht="16.5" thickTop="1" thickBot="1">
      <c r="F1144" s="928" t="s">
        <v>63</v>
      </c>
      <c r="G1144" s="929"/>
      <c r="H1144" s="591" t="s">
        <v>534</v>
      </c>
      <c r="I1144" s="591" t="s">
        <v>535</v>
      </c>
      <c r="J1144" s="591" t="s">
        <v>536</v>
      </c>
      <c r="K1144" s="592" t="s">
        <v>537</v>
      </c>
      <c r="L1144" s="930"/>
      <c r="M1144">
        <f>+IFERROR(VLOOKUP(F1143,[92]Presupuesto!B:G,4,FALSE),M1143)</f>
        <v>0</v>
      </c>
      <c r="N1144" s="572">
        <f t="shared" si="26"/>
        <v>0</v>
      </c>
    </row>
    <row r="1145" spans="2:14" ht="16.5" thickTop="1" thickBot="1">
      <c r="F1145" s="937" t="s">
        <v>222</v>
      </c>
      <c r="G1145" s="938"/>
      <c r="H1145" s="593" t="s">
        <v>538</v>
      </c>
      <c r="I1145" s="594">
        <f>L1173</f>
        <v>387281</v>
      </c>
      <c r="J1145" s="595">
        <v>0.05</v>
      </c>
      <c r="K1145" s="596">
        <f>+ROUND(J1145*I1145,0)</f>
        <v>19364</v>
      </c>
      <c r="L1145" s="930"/>
      <c r="M1145">
        <f>+IFERROR(VLOOKUP(F1144,[92]Presupuesto!B:G,4,FALSE),M1144)</f>
        <v>0</v>
      </c>
      <c r="N1145" s="572">
        <f t="shared" si="26"/>
        <v>0</v>
      </c>
    </row>
    <row r="1146" spans="2:14" ht="16.5" thickTop="1" thickBot="1">
      <c r="F1146" s="933"/>
      <c r="G1146" s="934"/>
      <c r="H1146" s="597"/>
      <c r="I1146" s="598"/>
      <c r="J1146" s="624"/>
      <c r="K1146" s="600">
        <f>+ROUND(J1146*I1146,0)</f>
        <v>0</v>
      </c>
      <c r="L1146" s="930"/>
      <c r="M1146">
        <f>+IFERROR(VLOOKUP(F1145,[92]Presupuesto!B:G,4,FALSE),M1145)</f>
        <v>0</v>
      </c>
      <c r="N1146" s="572">
        <f t="shared" si="26"/>
        <v>0</v>
      </c>
    </row>
    <row r="1147" spans="2:14" ht="16.5" thickTop="1" thickBot="1">
      <c r="F1147" s="933"/>
      <c r="G1147" s="934"/>
      <c r="H1147" s="597"/>
      <c r="I1147" s="598"/>
      <c r="J1147" s="624"/>
      <c r="K1147" s="600">
        <f>+ROUND(J1147*I1147,0)</f>
        <v>0</v>
      </c>
      <c r="L1147" s="930"/>
      <c r="M1147">
        <f>+IFERROR(VLOOKUP(F1146,[92]Presupuesto!B:G,4,FALSE),M1146)</f>
        <v>0</v>
      </c>
      <c r="N1147" s="572">
        <f t="shared" si="26"/>
        <v>0</v>
      </c>
    </row>
    <row r="1148" spans="2:14" ht="16.5" thickTop="1" thickBot="1">
      <c r="F1148" s="937"/>
      <c r="G1148" s="938"/>
      <c r="H1148" s="597"/>
      <c r="I1148" s="598"/>
      <c r="J1148" s="624"/>
      <c r="K1148" s="600">
        <f>+ROUND(J1148*I1148,0)</f>
        <v>0</v>
      </c>
      <c r="L1148" s="930"/>
      <c r="M1148">
        <f>+IFERROR(VLOOKUP(F1147,[92]Presupuesto!B:G,4,FALSE),M1147)</f>
        <v>0</v>
      </c>
      <c r="N1148" s="572">
        <f t="shared" si="26"/>
        <v>0</v>
      </c>
    </row>
    <row r="1149" spans="2:14" ht="16.5" thickTop="1" thickBot="1">
      <c r="B1149" s="572">
        <f>+F1141</f>
        <v>4.1299999999999972</v>
      </c>
      <c r="F1149" s="606"/>
      <c r="G1149" s="588"/>
      <c r="H1149" s="588"/>
      <c r="I1149" s="588"/>
      <c r="J1149" s="607"/>
      <c r="K1149" s="608" t="s">
        <v>539</v>
      </c>
      <c r="L1149" s="609">
        <f>+SUM(K1145:K1148)</f>
        <v>19364</v>
      </c>
      <c r="M1149">
        <f>+IFERROR(VLOOKUP(F1148,[92]Presupuesto!B:G,4,FALSE),M1148)</f>
        <v>0</v>
      </c>
      <c r="N1149" s="572">
        <f t="shared" si="26"/>
        <v>0</v>
      </c>
    </row>
    <row r="1150" spans="2:14" ht="16.5" thickTop="1" thickBot="1">
      <c r="F1150" s="587" t="s">
        <v>224</v>
      </c>
      <c r="G1150" s="588"/>
      <c r="H1150" s="588"/>
      <c r="I1150" s="588"/>
      <c r="J1150" s="607"/>
      <c r="K1150" s="607"/>
      <c r="L1150" s="610"/>
      <c r="M1150">
        <f>+IFERROR(VLOOKUP(F1149,[92]Presupuesto!B:G,4,FALSE),M1149)</f>
        <v>0</v>
      </c>
      <c r="N1150" s="572">
        <f t="shared" si="26"/>
        <v>0</v>
      </c>
    </row>
    <row r="1151" spans="2:14" ht="16.5" thickTop="1" thickBot="1">
      <c r="F1151" s="928" t="s">
        <v>63</v>
      </c>
      <c r="G1151" s="929"/>
      <c r="H1151" s="591" t="s">
        <v>93</v>
      </c>
      <c r="I1151" s="611" t="s">
        <v>540</v>
      </c>
      <c r="J1151" s="612" t="s">
        <v>541</v>
      </c>
      <c r="K1151" s="613" t="s">
        <v>537</v>
      </c>
      <c r="L1151" s="930"/>
      <c r="M1151">
        <f>+IFERROR(VLOOKUP(F1150,[92]Presupuesto!B:G,4,FALSE),M1150)</f>
        <v>0</v>
      </c>
      <c r="N1151" s="572">
        <f t="shared" si="26"/>
        <v>0</v>
      </c>
    </row>
    <row r="1152" spans="2:14" ht="15.6" customHeight="1" thickTop="1" thickBot="1">
      <c r="F1152" s="937" t="s">
        <v>584</v>
      </c>
      <c r="G1152" s="938"/>
      <c r="H1152" s="617" t="str">
        <f>+VLOOKUP(F1152,[92]INSUMOS!A:E,2,FALSE)</f>
        <v>Un</v>
      </c>
      <c r="I1152" s="597">
        <f>+VLOOKUP(F1152,[92]INSUMOS!A:E,3,FALSE)</f>
        <v>307200</v>
      </c>
      <c r="J1152" s="672">
        <v>1</v>
      </c>
      <c r="K1152" s="600">
        <f t="shared" ref="K1152:K1158" si="27">+ROUND(J1152*I1152,0)</f>
        <v>307200</v>
      </c>
      <c r="L1152" s="930"/>
      <c r="M1152">
        <f>+IFERROR(VLOOKUP(F1151,[92]Presupuesto!B:G,4,FALSE),M1151)</f>
        <v>0</v>
      </c>
      <c r="N1152" s="572">
        <f t="shared" si="26"/>
        <v>0</v>
      </c>
    </row>
    <row r="1153" spans="3:14" ht="16.5" thickTop="1" thickBot="1">
      <c r="F1153" s="937" t="s">
        <v>585</v>
      </c>
      <c r="G1153" s="938"/>
      <c r="H1153" s="617" t="str">
        <f>+VLOOKUP(F1153,[92]INSUMOS!A:E,2,FALSE)</f>
        <v>Ml</v>
      </c>
      <c r="I1153" s="597">
        <f>+VLOOKUP(F1153,[92]INSUMOS!A:E,3,FALSE)</f>
        <v>28100</v>
      </c>
      <c r="J1153" s="672">
        <v>2</v>
      </c>
      <c r="K1153" s="600">
        <f t="shared" si="27"/>
        <v>56200</v>
      </c>
      <c r="L1153" s="930"/>
      <c r="M1153">
        <f>+IFERROR(VLOOKUP(F1152,[92]Presupuesto!B:G,4,FALSE),M1152)</f>
        <v>0</v>
      </c>
      <c r="N1153" s="572">
        <f t="shared" si="26"/>
        <v>0</v>
      </c>
    </row>
    <row r="1154" spans="3:14" ht="16.5" thickTop="1" thickBot="1">
      <c r="F1154" s="937" t="s">
        <v>586</v>
      </c>
      <c r="G1154" s="938"/>
      <c r="H1154" s="617" t="str">
        <f>+VLOOKUP(F1154,[92]INSUMOS!A:E,2,FALSE)</f>
        <v>Un</v>
      </c>
      <c r="I1154" s="597">
        <f>+VLOOKUP(F1154,[92]INSUMOS!A:E,3,FALSE)</f>
        <v>28274</v>
      </c>
      <c r="J1154" s="672">
        <v>2</v>
      </c>
      <c r="K1154" s="600">
        <f t="shared" si="27"/>
        <v>56548</v>
      </c>
      <c r="L1154" s="930"/>
      <c r="M1154">
        <f>+IFERROR(VLOOKUP(F1153,[92]Presupuesto!B:G,4,FALSE),M1153)</f>
        <v>0</v>
      </c>
      <c r="N1154" s="572">
        <f t="shared" si="26"/>
        <v>0</v>
      </c>
    </row>
    <row r="1155" spans="3:14" ht="16.5" thickTop="1" thickBot="1">
      <c r="F1155" s="937"/>
      <c r="G1155" s="938"/>
      <c r="H1155" s="617"/>
      <c r="I1155" s="597"/>
      <c r="J1155" s="672"/>
      <c r="K1155" s="600">
        <f t="shared" si="27"/>
        <v>0</v>
      </c>
      <c r="L1155" s="930"/>
      <c r="M1155">
        <f>+IFERROR(VLOOKUP(F1154,[92]Presupuesto!B:G,4,FALSE),M1154)</f>
        <v>0</v>
      </c>
      <c r="N1155" s="572">
        <f t="shared" si="26"/>
        <v>0</v>
      </c>
    </row>
    <row r="1156" spans="3:14" ht="16.5" thickTop="1" thickBot="1">
      <c r="F1156" s="937"/>
      <c r="G1156" s="938"/>
      <c r="H1156" s="617"/>
      <c r="I1156" s="597"/>
      <c r="J1156" s="672"/>
      <c r="K1156" s="600">
        <f t="shared" si="27"/>
        <v>0</v>
      </c>
      <c r="L1156" s="930"/>
      <c r="M1156">
        <f>+IFERROR(VLOOKUP(F1155,[92]Presupuesto!B:G,4,FALSE),M1155)</f>
        <v>0</v>
      </c>
      <c r="N1156" s="572">
        <f t="shared" si="26"/>
        <v>0</v>
      </c>
    </row>
    <row r="1157" spans="3:14" ht="16.5" thickTop="1" thickBot="1">
      <c r="F1157" s="937"/>
      <c r="G1157" s="938"/>
      <c r="H1157" s="617"/>
      <c r="I1157" s="597"/>
      <c r="J1157" s="672"/>
      <c r="K1157" s="600">
        <f t="shared" si="27"/>
        <v>0</v>
      </c>
      <c r="L1157" s="930"/>
      <c r="M1157">
        <f>+IFERROR(VLOOKUP(F1156,[92]Presupuesto!B:G,4,FALSE),M1156)</f>
        <v>0</v>
      </c>
      <c r="N1157" s="572">
        <f t="shared" si="26"/>
        <v>0</v>
      </c>
    </row>
    <row r="1158" spans="3:14" ht="16.5" thickTop="1" thickBot="1">
      <c r="F1158" s="933"/>
      <c r="G1158" s="934"/>
      <c r="H1158" s="617"/>
      <c r="I1158" s="597"/>
      <c r="J1158" s="672"/>
      <c r="K1158" s="600">
        <f t="shared" si="27"/>
        <v>0</v>
      </c>
      <c r="L1158" s="930"/>
      <c r="M1158">
        <f>+IFERROR(VLOOKUP(F1157,[92]Presupuesto!B:G,4,FALSE),M1157)</f>
        <v>0</v>
      </c>
      <c r="N1158" s="572">
        <f t="shared" si="26"/>
        <v>0</v>
      </c>
    </row>
    <row r="1159" spans="3:14" ht="16.5" thickTop="1" thickBot="1">
      <c r="C1159" s="572">
        <f>+B1149</f>
        <v>4.1299999999999972</v>
      </c>
      <c r="F1159" s="606"/>
      <c r="G1159" s="588"/>
      <c r="H1159" s="588"/>
      <c r="I1159" s="588"/>
      <c r="J1159" s="607"/>
      <c r="K1159" s="608" t="s">
        <v>539</v>
      </c>
      <c r="L1159" s="609">
        <f>+SUM(K1152:K1158)</f>
        <v>419948</v>
      </c>
      <c r="M1159">
        <f>+IFERROR(VLOOKUP(F1158,[92]Presupuesto!B:G,4,FALSE),M1158)</f>
        <v>0</v>
      </c>
      <c r="N1159" s="572">
        <f t="shared" si="26"/>
        <v>0</v>
      </c>
    </row>
    <row r="1160" spans="3:14" ht="16.5" thickTop="1" thickBot="1">
      <c r="F1160" s="587" t="s">
        <v>47</v>
      </c>
      <c r="G1160" s="588"/>
      <c r="H1160" s="588"/>
      <c r="I1160" s="588"/>
      <c r="J1160" s="607"/>
      <c r="K1160" s="607"/>
      <c r="L1160" s="610"/>
      <c r="M1160">
        <f>+IFERROR(VLOOKUP(F1159,[92]Presupuesto!B:G,4,FALSE),M1159)</f>
        <v>0</v>
      </c>
      <c r="N1160" s="572">
        <f t="shared" si="26"/>
        <v>0</v>
      </c>
    </row>
    <row r="1161" spans="3:14" ht="16.5" thickTop="1" thickBot="1">
      <c r="F1161" s="935" t="s">
        <v>63</v>
      </c>
      <c r="G1161" s="936"/>
      <c r="H1161" s="591" t="s">
        <v>534</v>
      </c>
      <c r="I1161" s="591" t="s">
        <v>563</v>
      </c>
      <c r="J1161" s="612" t="s">
        <v>543</v>
      </c>
      <c r="K1161" s="613" t="s">
        <v>537</v>
      </c>
      <c r="L1161" s="930"/>
      <c r="M1161">
        <f>+IFERROR(VLOOKUP(F1160,[92]Presupuesto!B:G,4,FALSE),M1160)</f>
        <v>0</v>
      </c>
      <c r="N1161" s="572">
        <f t="shared" si="26"/>
        <v>0</v>
      </c>
    </row>
    <row r="1162" spans="3:14" ht="16.5" thickTop="1" thickBot="1">
      <c r="F1162" s="933"/>
      <c r="G1162" s="934"/>
      <c r="H1162" s="597"/>
      <c r="I1162" s="623"/>
      <c r="J1162" s="624"/>
      <c r="K1162" s="600">
        <f>+ROUND(J1162*I1162,0)</f>
        <v>0</v>
      </c>
      <c r="L1162" s="930"/>
      <c r="M1162">
        <f>+IFERROR(VLOOKUP(F1161,[92]Presupuesto!B:G,4,FALSE),M1161)</f>
        <v>0</v>
      </c>
      <c r="N1162" s="572">
        <f t="shared" si="26"/>
        <v>0</v>
      </c>
    </row>
    <row r="1163" spans="3:14" ht="16.5" thickTop="1" thickBot="1">
      <c r="F1163" s="937"/>
      <c r="G1163" s="938"/>
      <c r="H1163" s="625"/>
      <c r="I1163" s="625"/>
      <c r="J1163" s="625"/>
      <c r="K1163" s="626">
        <f>+ROUND(J1163*I1163,0)</f>
        <v>0</v>
      </c>
      <c r="L1163" s="930"/>
      <c r="M1163">
        <f>+IFERROR(VLOOKUP(F1162,[92]Presupuesto!B:G,4,FALSE),M1162)</f>
        <v>0</v>
      </c>
      <c r="N1163" s="572">
        <f t="shared" si="26"/>
        <v>0</v>
      </c>
    </row>
    <row r="1164" spans="3:14" ht="16.5" thickTop="1" thickBot="1">
      <c r="F1164" s="937"/>
      <c r="G1164" s="938"/>
      <c r="H1164" s="625"/>
      <c r="I1164" s="625"/>
      <c r="J1164" s="625"/>
      <c r="K1164" s="626">
        <f>+ROUND(J1164*I1164,0)</f>
        <v>0</v>
      </c>
      <c r="L1164" s="930"/>
      <c r="M1164">
        <f>+IFERROR(VLOOKUP(F1163,[92]Presupuesto!B:G,4,FALSE),M1163)</f>
        <v>0</v>
      </c>
      <c r="N1164" s="572">
        <f t="shared" si="26"/>
        <v>0</v>
      </c>
    </row>
    <row r="1165" spans="3:14" ht="16.5" thickTop="1" thickBot="1">
      <c r="F1165" s="939"/>
      <c r="G1165" s="940"/>
      <c r="H1165" s="627"/>
      <c r="I1165" s="627"/>
      <c r="J1165" s="627"/>
      <c r="K1165" s="605">
        <f>+ROUND(J1165*I1165,0)</f>
        <v>0</v>
      </c>
      <c r="L1165" s="930"/>
      <c r="M1165">
        <f>+IFERROR(VLOOKUP(F1164,[92]Presupuesto!B:G,4,FALSE),M1164)</f>
        <v>0</v>
      </c>
      <c r="N1165" s="572">
        <f t="shared" si="26"/>
        <v>0</v>
      </c>
    </row>
    <row r="1166" spans="3:14" ht="16.5" thickTop="1" thickBot="1">
      <c r="D1166" s="572">
        <f>+C1159</f>
        <v>4.1299999999999972</v>
      </c>
      <c r="F1166" s="606"/>
      <c r="G1166" s="588"/>
      <c r="H1166" s="588"/>
      <c r="I1166" s="588"/>
      <c r="J1166" s="607"/>
      <c r="K1166" s="608" t="s">
        <v>539</v>
      </c>
      <c r="L1166" s="628">
        <f>+SUM(K1162:K1165)</f>
        <v>0</v>
      </c>
      <c r="M1166">
        <f>+IFERROR(VLOOKUP(F1165,[92]Presupuesto!B:G,4,FALSE),M1165)</f>
        <v>0</v>
      </c>
      <c r="N1166" s="572">
        <f t="shared" si="26"/>
        <v>0</v>
      </c>
    </row>
    <row r="1167" spans="3:14" ht="16.5" thickTop="1" thickBot="1">
      <c r="F1167" s="587" t="s">
        <v>54</v>
      </c>
      <c r="G1167" s="588"/>
      <c r="H1167" s="588"/>
      <c r="I1167" s="588"/>
      <c r="J1167" s="607"/>
      <c r="K1167" s="607"/>
      <c r="L1167" s="610"/>
      <c r="M1167">
        <f>+IFERROR(VLOOKUP(F1166,[92]Presupuesto!B:G,4,FALSE),M1166)</f>
        <v>0</v>
      </c>
      <c r="N1167" s="572">
        <f t="shared" si="26"/>
        <v>0</v>
      </c>
    </row>
    <row r="1168" spans="3:14" ht="16.5" thickTop="1" thickBot="1">
      <c r="F1168" s="629" t="s">
        <v>544</v>
      </c>
      <c r="G1168" s="591" t="s">
        <v>541</v>
      </c>
      <c r="H1168" s="591" t="s">
        <v>545</v>
      </c>
      <c r="I1168" s="591" t="s">
        <v>546</v>
      </c>
      <c r="J1168" s="630" t="s">
        <v>547</v>
      </c>
      <c r="K1168" s="612" t="s">
        <v>536</v>
      </c>
      <c r="L1168" s="631" t="s">
        <v>537</v>
      </c>
      <c r="M1168">
        <f>+IFERROR(VLOOKUP(F1167,[92]Presupuesto!B:G,4,FALSE),M1167)</f>
        <v>0</v>
      </c>
      <c r="N1168" s="572">
        <f t="shared" si="26"/>
        <v>0</v>
      </c>
    </row>
    <row r="1169" spans="1:14" ht="15.75" thickTop="1">
      <c r="F1169" s="639" t="str">
        <f>+[92]MO!$A$17</f>
        <v>Oficial O Electrica</v>
      </c>
      <c r="G1169" s="625">
        <v>1</v>
      </c>
      <c r="H1169" s="644">
        <f>+VLOOKUP(F1169,[92]MO!A:D,2,FALSE)</f>
        <v>128712.32876712328</v>
      </c>
      <c r="I1169" s="645">
        <f>+VLOOKUP(F1169,[92]MO!A:D,3,FALSE)</f>
        <v>0.6</v>
      </c>
      <c r="J1169" s="625">
        <f>+ROUND(H1169*(1+I1169),2)</f>
        <v>205939.73</v>
      </c>
      <c r="K1169" s="675">
        <v>1.2</v>
      </c>
      <c r="L1169" s="643">
        <f>+ROUND(G1169*K1169*J1169,0)</f>
        <v>247128</v>
      </c>
      <c r="M1169">
        <f>+IFERROR(VLOOKUP(F1168,[92]Presupuesto!B:G,4,FALSE),M1168)</f>
        <v>0</v>
      </c>
      <c r="N1169" s="572">
        <f t="shared" si="26"/>
        <v>0</v>
      </c>
    </row>
    <row r="1170" spans="1:14">
      <c r="F1170" s="639" t="str">
        <f>+[92]MO!$A$16</f>
        <v>Ayudante O Electrica</v>
      </c>
      <c r="G1170" s="625">
        <v>1</v>
      </c>
      <c r="H1170" s="644">
        <f>+VLOOKUP(F1170,[92]MO!A:D,2,FALSE)</f>
        <v>66739.726027397264</v>
      </c>
      <c r="I1170" s="645">
        <f>+VLOOKUP(F1170,[92]MO!A:D,3,FALSE)</f>
        <v>0.75</v>
      </c>
      <c r="J1170" s="625">
        <f>+ROUND(H1170*(1+I1170),2)</f>
        <v>116794.52</v>
      </c>
      <c r="K1170" s="675">
        <f>+K1169</f>
        <v>1.2</v>
      </c>
      <c r="L1170" s="643">
        <f>+ROUND(G1170*K1170*J1170,0)</f>
        <v>140153</v>
      </c>
      <c r="M1170">
        <f>+IFERROR(VLOOKUP(F1169,[92]Presupuesto!B:G,4,FALSE),M1169)</f>
        <v>0</v>
      </c>
      <c r="N1170" s="572">
        <f t="shared" si="26"/>
        <v>0</v>
      </c>
    </row>
    <row r="1171" spans="1:14">
      <c r="F1171" s="639"/>
      <c r="G1171" s="625"/>
      <c r="H1171" s="644"/>
      <c r="I1171" s="645"/>
      <c r="J1171" s="625"/>
      <c r="K1171" s="675"/>
      <c r="L1171" s="643">
        <f>+ROUND(G1171*K1171*J1171,0)</f>
        <v>0</v>
      </c>
      <c r="M1171">
        <f>+IFERROR(VLOOKUP(F1170,[92]Presupuesto!B:G,4,FALSE),M1170)</f>
        <v>0</v>
      </c>
      <c r="N1171" s="572">
        <f t="shared" si="26"/>
        <v>0</v>
      </c>
    </row>
    <row r="1172" spans="1:14" ht="15.75" thickBot="1">
      <c r="F1172" s="639"/>
      <c r="G1172" s="625"/>
      <c r="H1172" s="644"/>
      <c r="I1172" s="645"/>
      <c r="J1172" s="625"/>
      <c r="K1172" s="675"/>
      <c r="L1172" s="643">
        <f>+ROUND(G1172*K1172*J1172,0)</f>
        <v>0</v>
      </c>
      <c r="M1172">
        <f>+IFERROR(VLOOKUP(F1171,[92]Presupuesto!B:G,4,FALSE),M1171)</f>
        <v>0</v>
      </c>
      <c r="N1172" s="572">
        <f t="shared" si="26"/>
        <v>0</v>
      </c>
    </row>
    <row r="1173" spans="1:14" ht="16.5" thickTop="1" thickBot="1">
      <c r="E1173" s="572">
        <f>+D1166</f>
        <v>4.1299999999999972</v>
      </c>
      <c r="F1173" s="606"/>
      <c r="G1173" s="588"/>
      <c r="H1173" s="588"/>
      <c r="I1173" s="588"/>
      <c r="J1173" s="588"/>
      <c r="K1173" s="608" t="s">
        <v>539</v>
      </c>
      <c r="L1173" s="628">
        <f>+SUM(L1169:L1172)</f>
        <v>387281</v>
      </c>
      <c r="M1173">
        <f>+IFERROR(VLOOKUP(F1172,[92]Presupuesto!B:G,4,FALSE),M1172)</f>
        <v>0</v>
      </c>
      <c r="N1173" s="572">
        <f t="shared" si="26"/>
        <v>0</v>
      </c>
    </row>
    <row r="1174" spans="1:14" ht="16.5" thickTop="1" thickBot="1">
      <c r="F1174" s="606" t="s">
        <v>551</v>
      </c>
      <c r="G1174" s="588"/>
      <c r="H1174" s="588"/>
      <c r="I1174" s="588"/>
      <c r="J1174" s="588"/>
      <c r="K1174" s="652"/>
      <c r="L1174" s="610"/>
      <c r="M1174">
        <f>+IFERROR(VLOOKUP(F1173,[92]Presupuesto!B:G,4,FALSE),M1173)</f>
        <v>0</v>
      </c>
      <c r="N1174" s="572">
        <f t="shared" si="26"/>
        <v>0</v>
      </c>
    </row>
    <row r="1175" spans="1:14" ht="16.5" thickTop="1" thickBot="1">
      <c r="A1175" s="653">
        <f>+F1141</f>
        <v>4.1299999999999972</v>
      </c>
      <c r="F1175" s="655" t="str">
        <f>+[92]Presupuesto!$B$69</f>
        <v>STEFANY BOHORQUEZ PEREZ</v>
      </c>
      <c r="G1175" s="588"/>
      <c r="H1175" s="944" t="s">
        <v>552</v>
      </c>
      <c r="I1175" s="944"/>
      <c r="J1175" s="944"/>
      <c r="K1175" s="944"/>
      <c r="L1175" s="654">
        <f>+L1149+L1159+L1166+L1173</f>
        <v>826593</v>
      </c>
      <c r="M1175">
        <f>+IFERROR(VLOOKUP(F1174,[92]Presupuesto!B:G,4,FALSE),M1174)</f>
        <v>0</v>
      </c>
      <c r="N1175" s="572">
        <f t="shared" si="26"/>
        <v>0</v>
      </c>
    </row>
    <row r="1176" spans="1:14" ht="15.75" thickTop="1">
      <c r="F1176" s="655" t="str">
        <f>+[92]Presupuesto!$B$70</f>
        <v>SECRETARIA DE PLANEACION MUNICIPAL</v>
      </c>
      <c r="G1176" s="656"/>
      <c r="I1176" s="588"/>
      <c r="J1176" s="588"/>
      <c r="K1176" s="588"/>
      <c r="L1176" s="610"/>
      <c r="M1176">
        <f>+IFERROR(VLOOKUP(F1175,[92]Presupuesto!B:G,4,FALSE),M1175)</f>
        <v>0</v>
      </c>
      <c r="N1176" s="572">
        <f t="shared" si="26"/>
        <v>0</v>
      </c>
    </row>
    <row r="1177" spans="1:14" ht="15.75" thickBot="1">
      <c r="F1177" s="655" t="str">
        <f>+[92]Presupuesto!$B$71</f>
        <v>MUNICIPIO DE CAUCASIA</v>
      </c>
      <c r="G1177" s="657"/>
      <c r="H1177" s="658"/>
      <c r="I1177" s="657"/>
      <c r="J1177" s="657"/>
      <c r="K1177" s="657"/>
      <c r="L1177" s="659"/>
      <c r="M1177">
        <f>+IFERROR(VLOOKUP(F1176,[92]Presupuesto!B:G,4,FALSE),M1176)</f>
        <v>0</v>
      </c>
      <c r="N1177" s="572">
        <f t="shared" si="26"/>
        <v>0</v>
      </c>
    </row>
    <row r="1178" spans="1:14" ht="15.75" thickBot="1">
      <c r="F1178" s="923" t="s">
        <v>528</v>
      </c>
      <c r="G1178" s="956" t="str">
        <f>+VLOOKUP(F1180,[92]Presupuesto!B:G,2,FALSE)</f>
        <v>Sellado de ductos, código de colores y marquilla de circuitos</v>
      </c>
      <c r="H1178" s="956"/>
      <c r="I1178" s="956"/>
      <c r="J1178" s="956"/>
      <c r="K1178" s="580" t="s">
        <v>529</v>
      </c>
      <c r="L1178" s="581" t="s">
        <v>530</v>
      </c>
      <c r="M1178">
        <f>+IFERROR(VLOOKUP(F1177,[92]Presupuesto!B:G,4,FALSE),M1177)</f>
        <v>0</v>
      </c>
      <c r="N1178" s="572">
        <f t="shared" si="26"/>
        <v>0</v>
      </c>
    </row>
    <row r="1179" spans="1:14" ht="16.5" thickTop="1" thickBot="1">
      <c r="F1179" s="924"/>
      <c r="G1179" s="957"/>
      <c r="H1179" s="957"/>
      <c r="I1179" s="957"/>
      <c r="J1179" s="957"/>
      <c r="K1179" s="582" t="s">
        <v>531</v>
      </c>
      <c r="L1179" s="583" t="s">
        <v>532</v>
      </c>
      <c r="M1179">
        <f>+IFERROR(VLOOKUP(F1178,[92]Presupuesto!B:G,4,FALSE),M1178)</f>
        <v>0</v>
      </c>
      <c r="N1179" s="572">
        <f t="shared" si="26"/>
        <v>0</v>
      </c>
    </row>
    <row r="1180" spans="1:14" ht="16.5" thickTop="1" thickBot="1">
      <c r="F1180" s="927">
        <f>+[92]Presupuesto!B42</f>
        <v>4.139999999999997</v>
      </c>
      <c r="G1180" s="957"/>
      <c r="H1180" s="957"/>
      <c r="I1180" s="957"/>
      <c r="J1180" s="957"/>
      <c r="K1180" s="582" t="s">
        <v>533</v>
      </c>
      <c r="L1180" s="584">
        <f>+$N$3</f>
        <v>44987</v>
      </c>
      <c r="M1180">
        <f>+IFERROR(VLOOKUP(F1179,[92]Presupuesto!B:G,4,FALSE),M1179)</f>
        <v>0</v>
      </c>
      <c r="N1180" s="572">
        <f t="shared" si="26"/>
        <v>0</v>
      </c>
    </row>
    <row r="1181" spans="1:14" ht="16.5" thickTop="1" thickBot="1">
      <c r="F1181" s="924"/>
      <c r="G1181" s="957"/>
      <c r="H1181" s="957"/>
      <c r="I1181" s="957"/>
      <c r="J1181" s="957"/>
      <c r="K1181" s="582" t="s">
        <v>217</v>
      </c>
      <c r="L1181" s="586" t="str">
        <f>+VLOOKUP(F1180,[92]Presupuesto!B:G,3,FALSE)</f>
        <v>Und</v>
      </c>
      <c r="M1181">
        <f>+IFERROR(VLOOKUP(F1180,[92]Presupuesto!B:G,4,FALSE),M1180)</f>
        <v>12</v>
      </c>
      <c r="N1181" s="572">
        <f t="shared" si="26"/>
        <v>0</v>
      </c>
    </row>
    <row r="1182" spans="1:14" ht="16.5" thickTop="1" thickBot="1">
      <c r="F1182" s="587" t="s">
        <v>37</v>
      </c>
      <c r="G1182" s="588"/>
      <c r="H1182" s="588"/>
      <c r="I1182" s="588"/>
      <c r="J1182" s="588"/>
      <c r="K1182" s="589"/>
      <c r="L1182" s="590"/>
      <c r="M1182">
        <f>+IFERROR(VLOOKUP(F1181,[92]Presupuesto!B:G,4,FALSE),M1181)</f>
        <v>0</v>
      </c>
      <c r="N1182" s="572">
        <f t="shared" si="26"/>
        <v>0</v>
      </c>
    </row>
    <row r="1183" spans="1:14" ht="16.5" thickTop="1" thickBot="1">
      <c r="F1183" s="928" t="s">
        <v>63</v>
      </c>
      <c r="G1183" s="929"/>
      <c r="H1183" s="591" t="s">
        <v>534</v>
      </c>
      <c r="I1183" s="591" t="s">
        <v>535</v>
      </c>
      <c r="J1183" s="591" t="s">
        <v>536</v>
      </c>
      <c r="K1183" s="592" t="s">
        <v>537</v>
      </c>
      <c r="L1183" s="930"/>
      <c r="M1183">
        <f>+IFERROR(VLOOKUP(F1182,[92]Presupuesto!B:G,4,FALSE),M1182)</f>
        <v>0</v>
      </c>
      <c r="N1183" s="572">
        <f t="shared" si="26"/>
        <v>0</v>
      </c>
    </row>
    <row r="1184" spans="1:14" ht="16.5" thickTop="1" thickBot="1">
      <c r="F1184" s="937" t="s">
        <v>222</v>
      </c>
      <c r="G1184" s="938"/>
      <c r="H1184" s="593" t="s">
        <v>538</v>
      </c>
      <c r="I1184" s="594">
        <f>L1212</f>
        <v>45183</v>
      </c>
      <c r="J1184" s="595">
        <v>0.05</v>
      </c>
      <c r="K1184" s="596">
        <f>+ROUND(J1184*I1184,0)</f>
        <v>2259</v>
      </c>
      <c r="L1184" s="930"/>
      <c r="M1184">
        <f>+IFERROR(VLOOKUP(F1183,[92]Presupuesto!B:G,4,FALSE),M1183)</f>
        <v>0</v>
      </c>
      <c r="N1184" s="572">
        <f t="shared" si="26"/>
        <v>0</v>
      </c>
    </row>
    <row r="1185" spans="2:14" ht="16.5" thickTop="1" thickBot="1">
      <c r="F1185" s="933"/>
      <c r="G1185" s="934"/>
      <c r="H1185" s="597"/>
      <c r="I1185" s="598"/>
      <c r="J1185" s="624"/>
      <c r="K1185" s="600">
        <f>+ROUND(J1185*I1185,0)</f>
        <v>0</v>
      </c>
      <c r="L1185" s="930"/>
      <c r="M1185">
        <f>+IFERROR(VLOOKUP(F1184,[92]Presupuesto!B:G,4,FALSE),M1184)</f>
        <v>0</v>
      </c>
      <c r="N1185" s="572">
        <f t="shared" si="26"/>
        <v>0</v>
      </c>
    </row>
    <row r="1186" spans="2:14" ht="16.5" thickTop="1" thickBot="1">
      <c r="F1186" s="933"/>
      <c r="G1186" s="934"/>
      <c r="H1186" s="597"/>
      <c r="I1186" s="598"/>
      <c r="J1186" s="624"/>
      <c r="K1186" s="600">
        <f>+ROUND(J1186*I1186,0)</f>
        <v>0</v>
      </c>
      <c r="L1186" s="930"/>
      <c r="M1186">
        <f>+IFERROR(VLOOKUP(F1185,[92]Presupuesto!B:G,4,FALSE),M1185)</f>
        <v>0</v>
      </c>
      <c r="N1186" s="572">
        <f t="shared" ref="N1186:N1249" si="28">+IFERROR(M1186*J1186,0)</f>
        <v>0</v>
      </c>
    </row>
    <row r="1187" spans="2:14" ht="16.5" thickTop="1" thickBot="1">
      <c r="F1187" s="937"/>
      <c r="G1187" s="938"/>
      <c r="H1187" s="597"/>
      <c r="I1187" s="598"/>
      <c r="J1187" s="624"/>
      <c r="K1187" s="600">
        <f>+ROUND(J1187*I1187,0)</f>
        <v>0</v>
      </c>
      <c r="L1187" s="930"/>
      <c r="M1187">
        <f>+IFERROR(VLOOKUP(F1186,[92]Presupuesto!B:G,4,FALSE),M1186)</f>
        <v>0</v>
      </c>
      <c r="N1187" s="572">
        <f t="shared" si="28"/>
        <v>0</v>
      </c>
    </row>
    <row r="1188" spans="2:14" ht="16.5" thickTop="1" thickBot="1">
      <c r="B1188" s="572">
        <f>+F1180</f>
        <v>4.139999999999997</v>
      </c>
      <c r="F1188" s="606"/>
      <c r="G1188" s="588"/>
      <c r="H1188" s="588"/>
      <c r="I1188" s="588"/>
      <c r="J1188" s="607"/>
      <c r="K1188" s="608" t="s">
        <v>539</v>
      </c>
      <c r="L1188" s="609">
        <f>+SUM(K1184:K1187)</f>
        <v>2259</v>
      </c>
      <c r="M1188">
        <f>+IFERROR(VLOOKUP(F1187,[92]Presupuesto!B:G,4,FALSE),M1187)</f>
        <v>0</v>
      </c>
      <c r="N1188" s="572">
        <f t="shared" si="28"/>
        <v>0</v>
      </c>
    </row>
    <row r="1189" spans="2:14" ht="16.5" thickTop="1" thickBot="1">
      <c r="F1189" s="587" t="s">
        <v>224</v>
      </c>
      <c r="G1189" s="588"/>
      <c r="H1189" s="588"/>
      <c r="I1189" s="588"/>
      <c r="J1189" s="607"/>
      <c r="K1189" s="607"/>
      <c r="L1189" s="610"/>
      <c r="M1189">
        <f>+IFERROR(VLOOKUP(F1188,[92]Presupuesto!B:G,4,FALSE),M1188)</f>
        <v>0</v>
      </c>
      <c r="N1189" s="572">
        <f t="shared" si="28"/>
        <v>0</v>
      </c>
    </row>
    <row r="1190" spans="2:14" ht="16.5" thickTop="1" thickBot="1">
      <c r="F1190" s="928" t="s">
        <v>63</v>
      </c>
      <c r="G1190" s="929"/>
      <c r="H1190" s="591" t="s">
        <v>93</v>
      </c>
      <c r="I1190" s="611" t="s">
        <v>540</v>
      </c>
      <c r="J1190" s="612" t="s">
        <v>541</v>
      </c>
      <c r="K1190" s="613" t="s">
        <v>537</v>
      </c>
      <c r="L1190" s="930"/>
      <c r="M1190">
        <f>+IFERROR(VLOOKUP(F1189,[92]Presupuesto!B:G,4,FALSE),M1189)</f>
        <v>0</v>
      </c>
      <c r="N1190" s="572">
        <f t="shared" si="28"/>
        <v>0</v>
      </c>
    </row>
    <row r="1191" spans="2:14" ht="16.5" thickTop="1" thickBot="1">
      <c r="F1191" s="969" t="s">
        <v>587</v>
      </c>
      <c r="G1191" s="970"/>
      <c r="H1191" s="617" t="str">
        <f>+VLOOKUP(F1191,[92]INSUMOS!A:E,2,FALSE)</f>
        <v>Und</v>
      </c>
      <c r="I1191" s="597">
        <f>+VLOOKUP(F1191,[92]INSUMOS!A:E,3,FALSE)</f>
        <v>38200</v>
      </c>
      <c r="J1191" s="672">
        <v>1</v>
      </c>
      <c r="K1191" s="600">
        <f t="shared" ref="K1191:K1197" si="29">+ROUND(J1191*I1191,0)</f>
        <v>38200</v>
      </c>
      <c r="L1191" s="930"/>
      <c r="M1191">
        <f>+IFERROR(VLOOKUP(F1190,[92]Presupuesto!B:G,4,FALSE),M1190)</f>
        <v>0</v>
      </c>
      <c r="N1191" s="572">
        <f t="shared" si="28"/>
        <v>0</v>
      </c>
    </row>
    <row r="1192" spans="2:14" ht="16.5" thickTop="1" thickBot="1">
      <c r="F1192" s="971" t="s">
        <v>588</v>
      </c>
      <c r="G1192" s="972"/>
      <c r="H1192" s="617" t="str">
        <f>+VLOOKUP(F1192,[92]INSUMOS!A:E,2,FALSE)</f>
        <v>Un</v>
      </c>
      <c r="I1192" s="597">
        <f>+VLOOKUP(F1192,[92]INSUMOS!A:E,3,FALSE)</f>
        <v>3998</v>
      </c>
      <c r="J1192" s="672">
        <v>1</v>
      </c>
      <c r="K1192" s="600">
        <f t="shared" si="29"/>
        <v>3998</v>
      </c>
      <c r="L1192" s="930"/>
      <c r="M1192">
        <f>+IFERROR(VLOOKUP(F1191,[92]Presupuesto!B:G,4,FALSE),M1191)</f>
        <v>0</v>
      </c>
      <c r="N1192" s="572">
        <f t="shared" si="28"/>
        <v>0</v>
      </c>
    </row>
    <row r="1193" spans="2:14" ht="16.5" thickTop="1" thickBot="1">
      <c r="F1193" s="973" t="s">
        <v>589</v>
      </c>
      <c r="G1193" s="974"/>
      <c r="H1193" s="617" t="str">
        <f>+VLOOKUP(F1193,[92]INSUMOS!A:E,2,FALSE)</f>
        <v>Un</v>
      </c>
      <c r="I1193" s="597">
        <f>+VLOOKUP(F1193,[92]INSUMOS!A:E,3,FALSE)</f>
        <v>15094</v>
      </c>
      <c r="J1193" s="672">
        <v>1</v>
      </c>
      <c r="K1193" s="600">
        <f t="shared" si="29"/>
        <v>15094</v>
      </c>
      <c r="L1193" s="930"/>
      <c r="M1193">
        <f>+IFERROR(VLOOKUP(F1192,[92]Presupuesto!B:G,4,FALSE),M1192)</f>
        <v>0</v>
      </c>
      <c r="N1193" s="572">
        <f t="shared" si="28"/>
        <v>0</v>
      </c>
    </row>
    <row r="1194" spans="2:14" ht="16.5" thickTop="1" thickBot="1">
      <c r="F1194" s="973" t="s">
        <v>590</v>
      </c>
      <c r="G1194" s="974"/>
      <c r="H1194" s="617" t="str">
        <f>+VLOOKUP(F1194,[92]INSUMOS!A:E,2,FALSE)</f>
        <v>Un</v>
      </c>
      <c r="I1194" s="597">
        <f>+VLOOKUP(F1194,[92]INSUMOS!A:E,3,FALSE)</f>
        <v>3969</v>
      </c>
      <c r="J1194" s="672">
        <v>1</v>
      </c>
      <c r="K1194" s="600">
        <f t="shared" si="29"/>
        <v>3969</v>
      </c>
      <c r="L1194" s="930"/>
      <c r="M1194">
        <f>+IFERROR(VLOOKUP(F1193,[92]Presupuesto!B:G,4,FALSE),M1193)</f>
        <v>0</v>
      </c>
      <c r="N1194" s="572">
        <f t="shared" si="28"/>
        <v>0</v>
      </c>
    </row>
    <row r="1195" spans="2:14" ht="16.5" thickTop="1" thickBot="1">
      <c r="F1195" s="973" t="s">
        <v>591</v>
      </c>
      <c r="G1195" s="974"/>
      <c r="H1195" s="617" t="str">
        <f>+VLOOKUP(F1195,[92]INSUMOS!A:E,2,FALSE)</f>
        <v>Un</v>
      </c>
      <c r="I1195" s="597">
        <f>+VLOOKUP(F1195,[92]INSUMOS!A:E,3,FALSE)</f>
        <v>3969</v>
      </c>
      <c r="J1195" s="672">
        <v>1</v>
      </c>
      <c r="K1195" s="600">
        <f t="shared" si="29"/>
        <v>3969</v>
      </c>
      <c r="L1195" s="930"/>
      <c r="M1195">
        <f>+IFERROR(VLOOKUP(F1194,[92]Presupuesto!B:G,4,FALSE),M1194)</f>
        <v>0</v>
      </c>
      <c r="N1195" s="572">
        <f t="shared" si="28"/>
        <v>0</v>
      </c>
    </row>
    <row r="1196" spans="2:14" ht="16.5" thickTop="1" thickBot="1">
      <c r="F1196" s="937"/>
      <c r="G1196" s="938"/>
      <c r="H1196" s="617"/>
      <c r="I1196" s="597"/>
      <c r="J1196" s="672"/>
      <c r="K1196" s="600">
        <f t="shared" si="29"/>
        <v>0</v>
      </c>
      <c r="L1196" s="930"/>
      <c r="M1196">
        <f>+IFERROR(VLOOKUP(F1195,[92]Presupuesto!B:G,4,FALSE),M1195)</f>
        <v>0</v>
      </c>
      <c r="N1196" s="572">
        <f t="shared" si="28"/>
        <v>0</v>
      </c>
    </row>
    <row r="1197" spans="2:14" ht="16.5" thickTop="1" thickBot="1">
      <c r="F1197" s="933"/>
      <c r="G1197" s="934"/>
      <c r="H1197" s="617"/>
      <c r="I1197" s="597"/>
      <c r="J1197" s="672"/>
      <c r="K1197" s="600">
        <f t="shared" si="29"/>
        <v>0</v>
      </c>
      <c r="L1197" s="930"/>
      <c r="M1197">
        <f>+IFERROR(VLOOKUP(F1196,[92]Presupuesto!B:G,4,FALSE),M1196)</f>
        <v>0</v>
      </c>
      <c r="N1197" s="572">
        <f t="shared" si="28"/>
        <v>0</v>
      </c>
    </row>
    <row r="1198" spans="2:14" ht="16.5" thickTop="1" thickBot="1">
      <c r="C1198" s="572">
        <f>+B1188</f>
        <v>4.139999999999997</v>
      </c>
      <c r="F1198" s="606"/>
      <c r="G1198" s="588"/>
      <c r="H1198" s="588"/>
      <c r="I1198" s="588"/>
      <c r="J1198" s="607"/>
      <c r="K1198" s="608" t="s">
        <v>539</v>
      </c>
      <c r="L1198" s="609">
        <f>+SUM(K1191:K1197)</f>
        <v>65230</v>
      </c>
      <c r="M1198">
        <f>+IFERROR(VLOOKUP(F1197,[92]Presupuesto!B:G,4,FALSE),M1197)</f>
        <v>0</v>
      </c>
      <c r="N1198" s="572">
        <f t="shared" si="28"/>
        <v>0</v>
      </c>
    </row>
    <row r="1199" spans="2:14" ht="16.5" thickTop="1" thickBot="1">
      <c r="F1199" s="587" t="s">
        <v>47</v>
      </c>
      <c r="G1199" s="588"/>
      <c r="H1199" s="588"/>
      <c r="I1199" s="588"/>
      <c r="J1199" s="607"/>
      <c r="K1199" s="607"/>
      <c r="L1199" s="610"/>
      <c r="M1199">
        <f>+IFERROR(VLOOKUP(F1198,[92]Presupuesto!B:G,4,FALSE),M1198)</f>
        <v>0</v>
      </c>
      <c r="N1199" s="572">
        <f t="shared" si="28"/>
        <v>0</v>
      </c>
    </row>
    <row r="1200" spans="2:14" ht="16.5" thickTop="1" thickBot="1">
      <c r="F1200" s="935" t="s">
        <v>63</v>
      </c>
      <c r="G1200" s="936"/>
      <c r="H1200" s="591" t="s">
        <v>534</v>
      </c>
      <c r="I1200" s="591" t="s">
        <v>563</v>
      </c>
      <c r="J1200" s="612" t="s">
        <v>543</v>
      </c>
      <c r="K1200" s="613" t="s">
        <v>537</v>
      </c>
      <c r="L1200" s="930"/>
      <c r="M1200">
        <f>+IFERROR(VLOOKUP(F1199,[92]Presupuesto!B:G,4,FALSE),M1199)</f>
        <v>0</v>
      </c>
      <c r="N1200" s="572">
        <f t="shared" si="28"/>
        <v>0</v>
      </c>
    </row>
    <row r="1201" spans="1:14" ht="16.5" thickTop="1" thickBot="1">
      <c r="F1201" s="933"/>
      <c r="G1201" s="934"/>
      <c r="H1201" s="597"/>
      <c r="I1201" s="623"/>
      <c r="J1201" s="624"/>
      <c r="K1201" s="600">
        <f>+ROUND(J1201*I1201,0)</f>
        <v>0</v>
      </c>
      <c r="L1201" s="930"/>
      <c r="M1201">
        <f>+IFERROR(VLOOKUP(F1200,[92]Presupuesto!B:G,4,FALSE),M1200)</f>
        <v>0</v>
      </c>
      <c r="N1201" s="572">
        <f t="shared" si="28"/>
        <v>0</v>
      </c>
    </row>
    <row r="1202" spans="1:14" ht="16.5" thickTop="1" thickBot="1">
      <c r="F1202" s="937"/>
      <c r="G1202" s="938"/>
      <c r="H1202" s="625"/>
      <c r="I1202" s="625"/>
      <c r="J1202" s="625"/>
      <c r="K1202" s="626">
        <f>+ROUND(J1202*I1202,0)</f>
        <v>0</v>
      </c>
      <c r="L1202" s="930"/>
      <c r="M1202">
        <f>+IFERROR(VLOOKUP(F1201,[92]Presupuesto!B:G,4,FALSE),M1201)</f>
        <v>0</v>
      </c>
      <c r="N1202" s="572">
        <f t="shared" si="28"/>
        <v>0</v>
      </c>
    </row>
    <row r="1203" spans="1:14" ht="16.5" thickTop="1" thickBot="1">
      <c r="F1203" s="937"/>
      <c r="G1203" s="938"/>
      <c r="H1203" s="625"/>
      <c r="I1203" s="625"/>
      <c r="J1203" s="625"/>
      <c r="K1203" s="626">
        <f>+ROUND(J1203*I1203,0)</f>
        <v>0</v>
      </c>
      <c r="L1203" s="930"/>
      <c r="M1203">
        <f>+IFERROR(VLOOKUP(F1202,[92]Presupuesto!B:G,4,FALSE),M1202)</f>
        <v>0</v>
      </c>
      <c r="N1203" s="572">
        <f t="shared" si="28"/>
        <v>0</v>
      </c>
    </row>
    <row r="1204" spans="1:14" ht="16.5" thickTop="1" thickBot="1">
      <c r="F1204" s="939"/>
      <c r="G1204" s="940"/>
      <c r="H1204" s="627"/>
      <c r="I1204" s="627"/>
      <c r="J1204" s="627"/>
      <c r="K1204" s="605">
        <f>+ROUND(J1204*I1204,0)</f>
        <v>0</v>
      </c>
      <c r="L1204" s="930"/>
      <c r="M1204">
        <f>+IFERROR(VLOOKUP(F1203,[92]Presupuesto!B:G,4,FALSE),M1203)</f>
        <v>0</v>
      </c>
      <c r="N1204" s="572">
        <f t="shared" si="28"/>
        <v>0</v>
      </c>
    </row>
    <row r="1205" spans="1:14" ht="16.5" thickTop="1" thickBot="1">
      <c r="D1205" s="572">
        <f>+C1198</f>
        <v>4.139999999999997</v>
      </c>
      <c r="F1205" s="606"/>
      <c r="G1205" s="588"/>
      <c r="H1205" s="588"/>
      <c r="I1205" s="588"/>
      <c r="J1205" s="607"/>
      <c r="K1205" s="608" t="s">
        <v>539</v>
      </c>
      <c r="L1205" s="628">
        <f>+SUM(K1201:K1204)</f>
        <v>0</v>
      </c>
      <c r="M1205">
        <f>+IFERROR(VLOOKUP(F1204,[92]Presupuesto!B:G,4,FALSE),M1204)</f>
        <v>0</v>
      </c>
      <c r="N1205" s="572">
        <f t="shared" si="28"/>
        <v>0</v>
      </c>
    </row>
    <row r="1206" spans="1:14" ht="16.5" thickTop="1" thickBot="1">
      <c r="F1206" s="587" t="s">
        <v>54</v>
      </c>
      <c r="G1206" s="588"/>
      <c r="H1206" s="588"/>
      <c r="I1206" s="588"/>
      <c r="J1206" s="607"/>
      <c r="K1206" s="607"/>
      <c r="L1206" s="610"/>
      <c r="M1206">
        <f>+IFERROR(VLOOKUP(F1205,[92]Presupuesto!B:G,4,FALSE),M1205)</f>
        <v>0</v>
      </c>
      <c r="N1206" s="572">
        <f t="shared" si="28"/>
        <v>0</v>
      </c>
    </row>
    <row r="1207" spans="1:14" ht="16.5" thickTop="1" thickBot="1">
      <c r="F1207" s="629" t="s">
        <v>544</v>
      </c>
      <c r="G1207" s="591" t="s">
        <v>541</v>
      </c>
      <c r="H1207" s="591" t="s">
        <v>545</v>
      </c>
      <c r="I1207" s="591" t="s">
        <v>546</v>
      </c>
      <c r="J1207" s="630" t="s">
        <v>547</v>
      </c>
      <c r="K1207" s="612" t="s">
        <v>536</v>
      </c>
      <c r="L1207" s="631" t="s">
        <v>537</v>
      </c>
      <c r="M1207">
        <f>+IFERROR(VLOOKUP(F1206,[92]Presupuesto!B:G,4,FALSE),M1206)</f>
        <v>0</v>
      </c>
      <c r="N1207" s="572">
        <f t="shared" si="28"/>
        <v>0</v>
      </c>
    </row>
    <row r="1208" spans="1:14" ht="15.75" thickTop="1">
      <c r="F1208" s="639" t="str">
        <f>+[92]MO!$A$17</f>
        <v>Oficial O Electrica</v>
      </c>
      <c r="G1208" s="625">
        <v>1</v>
      </c>
      <c r="H1208" s="644">
        <f>+VLOOKUP(F1208,[92]MO!A:D,2,FALSE)</f>
        <v>128712.32876712328</v>
      </c>
      <c r="I1208" s="645">
        <f>+VLOOKUP(F1208,[92]MO!A:D,3,FALSE)</f>
        <v>0.6</v>
      </c>
      <c r="J1208" s="625">
        <f>+ROUND(H1208*(1+I1208),2)</f>
        <v>205939.73</v>
      </c>
      <c r="K1208" s="675">
        <v>0.14000000000000001</v>
      </c>
      <c r="L1208" s="643">
        <f>+ROUND(G1208*K1208*J1208,0)</f>
        <v>28832</v>
      </c>
      <c r="M1208">
        <f>+IFERROR(VLOOKUP(F1207,[92]Presupuesto!B:G,4,FALSE),M1207)</f>
        <v>0</v>
      </c>
      <c r="N1208" s="572">
        <f t="shared" si="28"/>
        <v>0</v>
      </c>
    </row>
    <row r="1209" spans="1:14">
      <c r="F1209" s="639" t="str">
        <f>+[92]MO!$A$16</f>
        <v>Ayudante O Electrica</v>
      </c>
      <c r="G1209" s="625">
        <v>1</v>
      </c>
      <c r="H1209" s="644">
        <f>+VLOOKUP(F1209,[92]MO!A:D,2,FALSE)</f>
        <v>66739.726027397264</v>
      </c>
      <c r="I1209" s="645">
        <f>+VLOOKUP(F1209,[92]MO!A:D,3,FALSE)</f>
        <v>0.75</v>
      </c>
      <c r="J1209" s="625">
        <f>+ROUND(H1209*(1+I1209),2)</f>
        <v>116794.52</v>
      </c>
      <c r="K1209" s="675">
        <f>+K1208</f>
        <v>0.14000000000000001</v>
      </c>
      <c r="L1209" s="643">
        <f>+ROUND(G1209*K1209*J1209,0)</f>
        <v>16351</v>
      </c>
      <c r="M1209">
        <f>+IFERROR(VLOOKUP(F1208,[92]Presupuesto!B:G,4,FALSE),M1208)</f>
        <v>0</v>
      </c>
      <c r="N1209" s="572">
        <f t="shared" si="28"/>
        <v>0</v>
      </c>
    </row>
    <row r="1210" spans="1:14">
      <c r="F1210" s="639"/>
      <c r="G1210" s="625"/>
      <c r="H1210" s="644"/>
      <c r="I1210" s="645"/>
      <c r="J1210" s="625"/>
      <c r="K1210" s="675"/>
      <c r="L1210" s="643">
        <f>+ROUND(G1210*K1210*J1210,0)</f>
        <v>0</v>
      </c>
      <c r="M1210">
        <f>+IFERROR(VLOOKUP(F1209,[92]Presupuesto!B:G,4,FALSE),M1209)</f>
        <v>0</v>
      </c>
      <c r="N1210" s="572">
        <f t="shared" si="28"/>
        <v>0</v>
      </c>
    </row>
    <row r="1211" spans="1:14" ht="15.75" thickBot="1">
      <c r="F1211" s="639"/>
      <c r="G1211" s="625"/>
      <c r="H1211" s="644"/>
      <c r="I1211" s="645"/>
      <c r="J1211" s="625"/>
      <c r="K1211" s="675"/>
      <c r="L1211" s="643">
        <f>+ROUND(G1211*K1211*J1211,0)</f>
        <v>0</v>
      </c>
      <c r="M1211">
        <f>+IFERROR(VLOOKUP(F1210,[92]Presupuesto!B:G,4,FALSE),M1210)</f>
        <v>0</v>
      </c>
      <c r="N1211" s="572">
        <f t="shared" si="28"/>
        <v>0</v>
      </c>
    </row>
    <row r="1212" spans="1:14" ht="16.5" thickTop="1" thickBot="1">
      <c r="E1212" s="572">
        <f>+D1205</f>
        <v>4.139999999999997</v>
      </c>
      <c r="F1212" s="606"/>
      <c r="G1212" s="588"/>
      <c r="H1212" s="588"/>
      <c r="I1212" s="588"/>
      <c r="J1212" s="588"/>
      <c r="K1212" s="608" t="s">
        <v>539</v>
      </c>
      <c r="L1212" s="628">
        <f>+SUM(L1208:L1211)</f>
        <v>45183</v>
      </c>
      <c r="M1212">
        <f>+IFERROR(VLOOKUP(F1211,[92]Presupuesto!B:G,4,FALSE),M1211)</f>
        <v>0</v>
      </c>
      <c r="N1212" s="572">
        <f t="shared" si="28"/>
        <v>0</v>
      </c>
    </row>
    <row r="1213" spans="1:14" ht="16.5" thickTop="1" thickBot="1">
      <c r="F1213" s="606" t="s">
        <v>551</v>
      </c>
      <c r="G1213" s="588"/>
      <c r="H1213" s="588"/>
      <c r="I1213" s="588"/>
      <c r="J1213" s="588"/>
      <c r="K1213" s="652"/>
      <c r="L1213" s="610"/>
      <c r="M1213">
        <f>+IFERROR(VLOOKUP(F1212,[92]Presupuesto!B:G,4,FALSE),M1212)</f>
        <v>0</v>
      </c>
      <c r="N1213" s="572">
        <f t="shared" si="28"/>
        <v>0</v>
      </c>
    </row>
    <row r="1214" spans="1:14" ht="16.5" thickTop="1" thickBot="1">
      <c r="A1214" s="653">
        <f>+F1180</f>
        <v>4.139999999999997</v>
      </c>
      <c r="F1214" s="655" t="str">
        <f>+[92]Presupuesto!$B$69</f>
        <v>STEFANY BOHORQUEZ PEREZ</v>
      </c>
      <c r="G1214" s="588"/>
      <c r="H1214" s="944" t="s">
        <v>552</v>
      </c>
      <c r="I1214" s="944"/>
      <c r="J1214" s="944"/>
      <c r="K1214" s="944"/>
      <c r="L1214" s="654">
        <f>+L1188+L1198+L1205+L1212</f>
        <v>112672</v>
      </c>
      <c r="M1214">
        <f>+IFERROR(VLOOKUP(F1213,[92]Presupuesto!B:G,4,FALSE),M1213)</f>
        <v>0</v>
      </c>
      <c r="N1214" s="572">
        <f t="shared" si="28"/>
        <v>0</v>
      </c>
    </row>
    <row r="1215" spans="1:14" ht="15.75" thickTop="1">
      <c r="F1215" s="655" t="str">
        <f>+[92]Presupuesto!$B$70</f>
        <v>SECRETARIA DE PLANEACION MUNICIPAL</v>
      </c>
      <c r="G1215" s="656"/>
      <c r="I1215" s="588"/>
      <c r="J1215" s="588"/>
      <c r="K1215" s="588"/>
      <c r="L1215" s="610"/>
      <c r="M1215">
        <f>+IFERROR(VLOOKUP(F1214,[92]Presupuesto!B:G,4,FALSE),M1214)</f>
        <v>0</v>
      </c>
      <c r="N1215" s="572">
        <f t="shared" si="28"/>
        <v>0</v>
      </c>
    </row>
    <row r="1216" spans="1:14" ht="15.75" thickBot="1">
      <c r="F1216" s="655" t="str">
        <f>+[92]Presupuesto!$B$71</f>
        <v>MUNICIPIO DE CAUCASIA</v>
      </c>
      <c r="G1216" s="657"/>
      <c r="H1216" s="658"/>
      <c r="I1216" s="657"/>
      <c r="J1216" s="657"/>
      <c r="K1216" s="657"/>
      <c r="L1216" s="659"/>
      <c r="M1216">
        <f>+IFERROR(VLOOKUP(F1215,[92]Presupuesto!B:G,4,FALSE),M1215)</f>
        <v>0</v>
      </c>
      <c r="N1216" s="572">
        <f t="shared" si="28"/>
        <v>0</v>
      </c>
    </row>
    <row r="1217" spans="2:14" ht="15" customHeight="1" thickBot="1">
      <c r="F1217" s="923" t="s">
        <v>528</v>
      </c>
      <c r="G1217" s="975" t="str">
        <f>+VLOOKUP(F1219,[92]Presupuesto!B:G,2,FALSE)</f>
        <v xml:space="preserve">Suministro instalacion de cesta de basura tipo barcelona o similar en acero inoxidable </v>
      </c>
      <c r="H1217" s="976"/>
      <c r="I1217" s="976"/>
      <c r="J1217" s="977"/>
      <c r="K1217" s="580" t="s">
        <v>529</v>
      </c>
      <c r="L1217" s="581" t="s">
        <v>530</v>
      </c>
      <c r="M1217" t="e">
        <f>+IFERROR(VLOOKUP(#REF!,[92]Presupuesto!B:G,4,FALSE),#REF!)</f>
        <v>#REF!</v>
      </c>
      <c r="N1217" s="572">
        <f t="shared" si="28"/>
        <v>0</v>
      </c>
    </row>
    <row r="1218" spans="2:14" ht="15.6" customHeight="1" thickTop="1" thickBot="1">
      <c r="F1218" s="924"/>
      <c r="G1218" s="978"/>
      <c r="H1218" s="918"/>
      <c r="I1218" s="918"/>
      <c r="J1218" s="979"/>
      <c r="K1218" s="582" t="s">
        <v>531</v>
      </c>
      <c r="L1218" s="583" t="s">
        <v>532</v>
      </c>
      <c r="M1218" t="e">
        <f>+IFERROR(VLOOKUP(F1217,[92]Presupuesto!B:G,4,FALSE),M1217)</f>
        <v>#REF!</v>
      </c>
      <c r="N1218" s="572">
        <f t="shared" si="28"/>
        <v>0</v>
      </c>
    </row>
    <row r="1219" spans="2:14" ht="15.6" customHeight="1" thickTop="1" thickBot="1">
      <c r="F1219" s="927">
        <f>+[92]Presupuesto!$B$44</f>
        <v>5.01</v>
      </c>
      <c r="G1219" s="978"/>
      <c r="H1219" s="918"/>
      <c r="I1219" s="918"/>
      <c r="J1219" s="979"/>
      <c r="K1219" s="582" t="s">
        <v>533</v>
      </c>
      <c r="L1219" s="584">
        <f>+$N$3</f>
        <v>44987</v>
      </c>
      <c r="M1219">
        <f>+IFERROR(VLOOKUP(F1218,[92]Presupuesto!B:G,4,FALSE),M1218)</f>
        <v>0</v>
      </c>
      <c r="N1219" s="572">
        <f t="shared" si="28"/>
        <v>0</v>
      </c>
    </row>
    <row r="1220" spans="2:14" ht="15.6" customHeight="1" thickTop="1" thickBot="1">
      <c r="F1220" s="983"/>
      <c r="G1220" s="980"/>
      <c r="H1220" s="981"/>
      <c r="I1220" s="981"/>
      <c r="J1220" s="982"/>
      <c r="K1220" s="582" t="s">
        <v>217</v>
      </c>
      <c r="L1220" s="586" t="str">
        <f>+VLOOKUP(F1219,[92]Presupuesto!B:G,3,FALSE)</f>
        <v>Und</v>
      </c>
      <c r="M1220">
        <f>+IFERROR(VLOOKUP(F1219,[92]Presupuesto!B:G,4,FALSE),M1219)</f>
        <v>6</v>
      </c>
      <c r="N1220" s="572">
        <f t="shared" si="28"/>
        <v>0</v>
      </c>
    </row>
    <row r="1221" spans="2:14" ht="16.5" thickTop="1" thickBot="1">
      <c r="F1221" s="587" t="s">
        <v>37</v>
      </c>
      <c r="G1221" s="588"/>
      <c r="H1221" s="588"/>
      <c r="I1221" s="588"/>
      <c r="J1221" s="588"/>
      <c r="K1221" s="589"/>
      <c r="L1221" s="590"/>
      <c r="M1221">
        <f>+IFERROR(VLOOKUP(F1220,[92]Presupuesto!B:G,4,FALSE),M1220)</f>
        <v>0</v>
      </c>
      <c r="N1221" s="572">
        <f t="shared" si="28"/>
        <v>0</v>
      </c>
    </row>
    <row r="1222" spans="2:14" ht="16.5" thickTop="1" thickBot="1">
      <c r="F1222" s="928" t="s">
        <v>63</v>
      </c>
      <c r="G1222" s="929"/>
      <c r="H1222" s="591" t="s">
        <v>534</v>
      </c>
      <c r="I1222" s="591" t="s">
        <v>535</v>
      </c>
      <c r="J1222" s="591" t="s">
        <v>536</v>
      </c>
      <c r="K1222" s="592" t="s">
        <v>537</v>
      </c>
      <c r="L1222" s="930"/>
      <c r="M1222">
        <f>+IFERROR(VLOOKUP(F1221,[92]Presupuesto!B:G,4,FALSE),M1221)</f>
        <v>0</v>
      </c>
      <c r="N1222" s="572">
        <f t="shared" si="28"/>
        <v>0</v>
      </c>
    </row>
    <row r="1223" spans="2:14" ht="16.5" thickTop="1" thickBot="1">
      <c r="F1223" s="931" t="s">
        <v>222</v>
      </c>
      <c r="G1223" s="932"/>
      <c r="H1223" s="593" t="s">
        <v>538</v>
      </c>
      <c r="I1223" s="594">
        <f>L1250</f>
        <v>167803</v>
      </c>
      <c r="J1223" s="595">
        <v>0.05</v>
      </c>
      <c r="K1223" s="596">
        <f>+ROUND(J1223*I1223,0)</f>
        <v>8390</v>
      </c>
      <c r="L1223" s="930"/>
      <c r="M1223">
        <f>+IFERROR(VLOOKUP(F1222,[92]Presupuesto!B:G,4,FALSE),M1222)</f>
        <v>0</v>
      </c>
      <c r="N1223" s="572">
        <f t="shared" si="28"/>
        <v>0</v>
      </c>
    </row>
    <row r="1224" spans="2:14" ht="16.5" thickTop="1" thickBot="1">
      <c r="F1224" s="933"/>
      <c r="G1224" s="934"/>
      <c r="H1224" s="597"/>
      <c r="I1224" s="598"/>
      <c r="J1224" s="599"/>
      <c r="K1224" s="600">
        <f>+ROUND(J1224*I1224,0)</f>
        <v>0</v>
      </c>
      <c r="L1224" s="930"/>
      <c r="M1224">
        <f>+IFERROR(VLOOKUP(F1223,[92]Presupuesto!B:G,4,FALSE),M1223)</f>
        <v>0</v>
      </c>
      <c r="N1224" s="572">
        <f t="shared" si="28"/>
        <v>0</v>
      </c>
    </row>
    <row r="1225" spans="2:14" ht="16.5" thickTop="1" thickBot="1">
      <c r="F1225" s="933"/>
      <c r="G1225" s="934"/>
      <c r="H1225" s="597"/>
      <c r="I1225" s="601"/>
      <c r="J1225" s="599"/>
      <c r="K1225" s="600">
        <f>+ROUND(J1225*I1225,0)</f>
        <v>0</v>
      </c>
      <c r="L1225" s="930"/>
      <c r="M1225">
        <f>+IFERROR(VLOOKUP(F1224,[92]Presupuesto!B:G,4,FALSE),M1224)</f>
        <v>0</v>
      </c>
      <c r="N1225" s="572">
        <f t="shared" si="28"/>
        <v>0</v>
      </c>
    </row>
    <row r="1226" spans="2:14" ht="16.5" thickTop="1" thickBot="1">
      <c r="F1226" s="941"/>
      <c r="G1226" s="942"/>
      <c r="H1226" s="602"/>
      <c r="I1226" s="603"/>
      <c r="J1226" s="604"/>
      <c r="K1226" s="605">
        <f>+ROUND(J1226*I1226,0)</f>
        <v>0</v>
      </c>
      <c r="L1226" s="930"/>
      <c r="M1226">
        <f>+IFERROR(VLOOKUP(F1225,[92]Presupuesto!B:G,4,FALSE),M1225)</f>
        <v>0</v>
      </c>
      <c r="N1226" s="572">
        <f t="shared" si="28"/>
        <v>0</v>
      </c>
    </row>
    <row r="1227" spans="2:14" ht="16.5" thickTop="1" thickBot="1">
      <c r="B1227" s="572">
        <f>+F1219</f>
        <v>5.01</v>
      </c>
      <c r="F1227" s="606"/>
      <c r="G1227" s="588"/>
      <c r="H1227" s="588"/>
      <c r="I1227" s="588"/>
      <c r="J1227" s="607"/>
      <c r="K1227" s="608" t="s">
        <v>539</v>
      </c>
      <c r="L1227" s="609">
        <f>+SUM(K1223:K1226)</f>
        <v>8390</v>
      </c>
      <c r="M1227">
        <f>+IFERROR(VLOOKUP(F1226,[92]Presupuesto!B:G,4,FALSE),M1226)</f>
        <v>0</v>
      </c>
      <c r="N1227" s="572">
        <f t="shared" si="28"/>
        <v>0</v>
      </c>
    </row>
    <row r="1228" spans="2:14" ht="16.5" thickTop="1" thickBot="1">
      <c r="F1228" s="587" t="s">
        <v>224</v>
      </c>
      <c r="G1228" s="588"/>
      <c r="H1228" s="588"/>
      <c r="I1228" s="588"/>
      <c r="J1228" s="607"/>
      <c r="K1228" s="607"/>
      <c r="L1228" s="610"/>
      <c r="M1228">
        <f>+IFERROR(VLOOKUP(F1227,[92]Presupuesto!B:G,4,FALSE),M1227)</f>
        <v>0</v>
      </c>
      <c r="N1228" s="572">
        <f t="shared" si="28"/>
        <v>0</v>
      </c>
    </row>
    <row r="1229" spans="2:14" ht="16.5" thickTop="1" thickBot="1">
      <c r="F1229" s="928" t="s">
        <v>63</v>
      </c>
      <c r="G1229" s="929"/>
      <c r="H1229" s="591" t="s">
        <v>93</v>
      </c>
      <c r="I1229" s="611" t="s">
        <v>540</v>
      </c>
      <c r="J1229" s="612" t="s">
        <v>541</v>
      </c>
      <c r="K1229" s="613" t="s">
        <v>537</v>
      </c>
      <c r="L1229" s="930"/>
      <c r="M1229">
        <f>+IFERROR(VLOOKUP(F1228,[92]Presupuesto!B:G,4,FALSE),M1228)</f>
        <v>0</v>
      </c>
      <c r="N1229" s="572">
        <f t="shared" si="28"/>
        <v>0</v>
      </c>
    </row>
    <row r="1230" spans="2:14" ht="35.25" customHeight="1" thickTop="1" thickBot="1">
      <c r="F1230" s="954" t="str">
        <f>+[92]INSUMOS!$A$34</f>
        <v>Cesta de Basura Tipo Barcelona O Similar En Acero Inoxidable</v>
      </c>
      <c r="G1230" s="955"/>
      <c r="H1230" s="614" t="str">
        <f>+VLOOKUP(F1230,[92]INSUMOS!A:E,2,FALSE)</f>
        <v>Und</v>
      </c>
      <c r="I1230" s="615">
        <f>+VLOOKUP(F1230,[92]INSUMOS!A:E,3,FALSE)</f>
        <v>854600</v>
      </c>
      <c r="J1230" s="673">
        <v>1</v>
      </c>
      <c r="K1230" s="596">
        <f>+ROUND(J1230*I1230,0)</f>
        <v>854600</v>
      </c>
      <c r="L1230" s="930"/>
      <c r="M1230">
        <f>+IFERROR(VLOOKUP(F1229,[92]Presupuesto!B:G,4,FALSE),M1229)</f>
        <v>0</v>
      </c>
      <c r="N1230" s="572">
        <f t="shared" si="28"/>
        <v>0</v>
      </c>
    </row>
    <row r="1231" spans="2:14" ht="16.5" thickTop="1" thickBot="1">
      <c r="F1231" s="943"/>
      <c r="G1231" s="934"/>
      <c r="H1231" s="617"/>
      <c r="I1231" s="597"/>
      <c r="J1231" s="674"/>
      <c r="K1231" s="600"/>
      <c r="L1231" s="930"/>
      <c r="M1231">
        <f>+IFERROR(VLOOKUP(F1230,[92]Presupuesto!B:G,4,FALSE),M1230)</f>
        <v>0</v>
      </c>
      <c r="N1231" s="572">
        <f t="shared" si="28"/>
        <v>0</v>
      </c>
    </row>
    <row r="1232" spans="2:14" ht="16.5" thickTop="1" thickBot="1">
      <c r="F1232" s="943"/>
      <c r="G1232" s="934"/>
      <c r="H1232" s="617"/>
      <c r="I1232" s="597"/>
      <c r="J1232" s="674"/>
      <c r="K1232" s="600"/>
      <c r="L1232" s="930"/>
      <c r="M1232">
        <f>+IFERROR(VLOOKUP(F1231,[92]Presupuesto!B:G,4,FALSE),M1231)</f>
        <v>0</v>
      </c>
      <c r="N1232" s="572">
        <f t="shared" si="28"/>
        <v>0</v>
      </c>
    </row>
    <row r="1233" spans="3:14" ht="16.5" thickTop="1" thickBot="1">
      <c r="F1233" s="933"/>
      <c r="G1233" s="934"/>
      <c r="H1233" s="617"/>
      <c r="I1233" s="597"/>
      <c r="J1233" s="618"/>
      <c r="K1233" s="600"/>
      <c r="L1233" s="930"/>
      <c r="M1233">
        <f>+IFERROR(VLOOKUP(F1232,[92]Presupuesto!B:G,4,FALSE),M1232)</f>
        <v>0</v>
      </c>
      <c r="N1233" s="572">
        <f t="shared" si="28"/>
        <v>0</v>
      </c>
    </row>
    <row r="1234" spans="3:14" ht="16.5" thickTop="1" thickBot="1">
      <c r="F1234" s="941"/>
      <c r="G1234" s="942"/>
      <c r="H1234" s="602"/>
      <c r="I1234" s="620"/>
      <c r="J1234" s="621"/>
      <c r="K1234" s="622">
        <f>+ROUND(J1234*I1234,0)</f>
        <v>0</v>
      </c>
      <c r="L1234" s="930"/>
      <c r="M1234">
        <f>+IFERROR(VLOOKUP(F1233,[92]Presupuesto!B:G,4,FALSE),M1233)</f>
        <v>0</v>
      </c>
      <c r="N1234" s="572">
        <f t="shared" si="28"/>
        <v>0</v>
      </c>
    </row>
    <row r="1235" spans="3:14" ht="16.5" thickTop="1" thickBot="1">
      <c r="C1235" s="572">
        <f>+B1227</f>
        <v>5.01</v>
      </c>
      <c r="F1235" s="606"/>
      <c r="G1235" s="588"/>
      <c r="H1235" s="588"/>
      <c r="I1235" s="588"/>
      <c r="J1235" s="607"/>
      <c r="K1235" s="608" t="s">
        <v>539</v>
      </c>
      <c r="L1235" s="609">
        <f>+SUM(K1230:K1234)</f>
        <v>854600</v>
      </c>
      <c r="M1235">
        <f>+IFERROR(VLOOKUP(F1234,[92]Presupuesto!B:G,4,FALSE),M1234)</f>
        <v>0</v>
      </c>
      <c r="N1235" s="572">
        <f t="shared" si="28"/>
        <v>0</v>
      </c>
    </row>
    <row r="1236" spans="3:14" ht="16.5" thickTop="1" thickBot="1">
      <c r="F1236" s="587" t="s">
        <v>47</v>
      </c>
      <c r="G1236" s="588"/>
      <c r="H1236" s="588"/>
      <c r="I1236" s="588"/>
      <c r="J1236" s="607"/>
      <c r="K1236" s="607"/>
      <c r="L1236" s="610"/>
      <c r="M1236">
        <f>+IFERROR(VLOOKUP(F1235,[92]Presupuesto!B:G,4,FALSE),M1235)</f>
        <v>0</v>
      </c>
      <c r="N1236" s="572">
        <f t="shared" si="28"/>
        <v>0</v>
      </c>
    </row>
    <row r="1237" spans="3:14" ht="16.5" thickTop="1" thickBot="1">
      <c r="F1237" s="935" t="s">
        <v>63</v>
      </c>
      <c r="G1237" s="936"/>
      <c r="H1237" s="591" t="s">
        <v>534</v>
      </c>
      <c r="I1237" s="591" t="s">
        <v>542</v>
      </c>
      <c r="J1237" s="612" t="s">
        <v>543</v>
      </c>
      <c r="K1237" s="613" t="s">
        <v>537</v>
      </c>
      <c r="L1237" s="930"/>
      <c r="M1237">
        <f>+IFERROR(VLOOKUP(F1236,[92]Presupuesto!B:G,4,FALSE),M1236)</f>
        <v>0</v>
      </c>
      <c r="N1237" s="572">
        <f t="shared" si="28"/>
        <v>0</v>
      </c>
    </row>
    <row r="1238" spans="3:14" ht="16.5" thickTop="1" thickBot="1">
      <c r="F1238" s="933"/>
      <c r="G1238" s="934"/>
      <c r="H1238" s="597"/>
      <c r="I1238" s="623"/>
      <c r="J1238" s="624"/>
      <c r="K1238" s="600">
        <f>+ROUND(J1238*I1238,0)</f>
        <v>0</v>
      </c>
      <c r="L1238" s="930"/>
      <c r="M1238">
        <f>+IFERROR(VLOOKUP(F1237,[92]Presupuesto!B:G,4,FALSE),M1237)</f>
        <v>0</v>
      </c>
      <c r="N1238" s="572">
        <f t="shared" si="28"/>
        <v>0</v>
      </c>
    </row>
    <row r="1239" spans="3:14" ht="16.5" thickTop="1" thickBot="1">
      <c r="F1239" s="937"/>
      <c r="G1239" s="938"/>
      <c r="H1239" s="625"/>
      <c r="I1239" s="625"/>
      <c r="J1239" s="625"/>
      <c r="K1239" s="626">
        <f>+ROUND(J1239*I1239,0)</f>
        <v>0</v>
      </c>
      <c r="L1239" s="930"/>
      <c r="M1239">
        <f>+IFERROR(VLOOKUP(F1238,[92]Presupuesto!B:G,4,FALSE),M1238)</f>
        <v>0</v>
      </c>
      <c r="N1239" s="572">
        <f t="shared" si="28"/>
        <v>0</v>
      </c>
    </row>
    <row r="1240" spans="3:14" ht="16.5" thickTop="1" thickBot="1">
      <c r="F1240" s="937"/>
      <c r="G1240" s="938"/>
      <c r="H1240" s="625"/>
      <c r="I1240" s="625"/>
      <c r="J1240" s="625"/>
      <c r="K1240" s="626">
        <f>+ROUND(J1240*I1240,0)</f>
        <v>0</v>
      </c>
      <c r="L1240" s="930"/>
      <c r="M1240">
        <f>+IFERROR(VLOOKUP(F1239,[92]Presupuesto!B:G,4,FALSE),M1239)</f>
        <v>0</v>
      </c>
      <c r="N1240" s="572">
        <f t="shared" si="28"/>
        <v>0</v>
      </c>
    </row>
    <row r="1241" spans="3:14" ht="16.5" thickTop="1" thickBot="1">
      <c r="F1241" s="939"/>
      <c r="G1241" s="940"/>
      <c r="H1241" s="627"/>
      <c r="I1241" s="627"/>
      <c r="J1241" s="627"/>
      <c r="K1241" s="605">
        <f>+ROUND(J1241*I1241,0)</f>
        <v>0</v>
      </c>
      <c r="L1241" s="930"/>
      <c r="M1241">
        <f>+IFERROR(VLOOKUP(F1240,[92]Presupuesto!B:G,4,FALSE),M1240)</f>
        <v>0</v>
      </c>
      <c r="N1241" s="572">
        <f t="shared" si="28"/>
        <v>0</v>
      </c>
    </row>
    <row r="1242" spans="3:14" ht="16.5" thickTop="1" thickBot="1">
      <c r="D1242" s="572">
        <f>+C1235</f>
        <v>5.01</v>
      </c>
      <c r="F1242" s="606"/>
      <c r="G1242" s="588"/>
      <c r="H1242" s="588"/>
      <c r="I1242" s="588"/>
      <c r="J1242" s="607"/>
      <c r="K1242" s="608" t="s">
        <v>539</v>
      </c>
      <c r="L1242" s="628">
        <f>+SUM(K1238:K1241)</f>
        <v>0</v>
      </c>
      <c r="M1242">
        <f>+IFERROR(VLOOKUP(F1241,[92]Presupuesto!B:G,4,FALSE),M1241)</f>
        <v>0</v>
      </c>
      <c r="N1242" s="572">
        <f t="shared" si="28"/>
        <v>0</v>
      </c>
    </row>
    <row r="1243" spans="3:14" ht="16.5" thickTop="1" thickBot="1">
      <c r="F1243" s="587" t="s">
        <v>54</v>
      </c>
      <c r="G1243" s="588"/>
      <c r="H1243" s="588"/>
      <c r="I1243" s="588"/>
      <c r="J1243" s="607"/>
      <c r="K1243" s="607"/>
      <c r="L1243" s="610"/>
      <c r="M1243">
        <f>+IFERROR(VLOOKUP(F1242,[92]Presupuesto!B:G,4,FALSE),M1242)</f>
        <v>0</v>
      </c>
      <c r="N1243" s="572">
        <f t="shared" si="28"/>
        <v>0</v>
      </c>
    </row>
    <row r="1244" spans="3:14" ht="16.5" thickTop="1" thickBot="1">
      <c r="F1244" s="629" t="s">
        <v>544</v>
      </c>
      <c r="G1244" s="591" t="s">
        <v>541</v>
      </c>
      <c r="H1244" s="591" t="s">
        <v>545</v>
      </c>
      <c r="I1244" s="591" t="s">
        <v>546</v>
      </c>
      <c r="J1244" s="630" t="s">
        <v>547</v>
      </c>
      <c r="K1244" s="612" t="s">
        <v>536</v>
      </c>
      <c r="L1244" s="631" t="s">
        <v>537</v>
      </c>
      <c r="M1244">
        <f>+IFERROR(VLOOKUP(F1243,[92]Presupuesto!B:G,4,FALSE),M1243)</f>
        <v>0</v>
      </c>
      <c r="N1244" s="572">
        <f t="shared" si="28"/>
        <v>0</v>
      </c>
    </row>
    <row r="1245" spans="3:14" ht="15.75" thickTop="1">
      <c r="F1245" s="632" t="str">
        <f>+[92]MO!$A$7</f>
        <v>Oficial O Civil</v>
      </c>
      <c r="G1245" s="633">
        <v>1</v>
      </c>
      <c r="H1245" s="634">
        <f>+VLOOKUP(F1245,[92]MO!A:D,2,FALSE)</f>
        <v>95342.465753424651</v>
      </c>
      <c r="I1245" s="635">
        <f>+VLOOKUP(F1245,[92]MO!A:D,3,FALSE)</f>
        <v>0.7</v>
      </c>
      <c r="J1245" s="636">
        <f>+ROUND(H1245*(1+I1245),2)</f>
        <v>162082.19</v>
      </c>
      <c r="K1245" s="662">
        <v>0.5</v>
      </c>
      <c r="L1245" s="638">
        <f>+ROUND(G1245*K1245*J1245,0)</f>
        <v>81041</v>
      </c>
      <c r="M1245">
        <f>+IFERROR(VLOOKUP(F1244,[92]Presupuesto!B:G,4,FALSE),M1244)</f>
        <v>0</v>
      </c>
      <c r="N1245" s="572">
        <f t="shared" si="28"/>
        <v>0</v>
      </c>
    </row>
    <row r="1246" spans="3:14">
      <c r="F1246" s="639" t="str">
        <f>+[92]MO!$A$8</f>
        <v>Ayudante O Civil</v>
      </c>
      <c r="G1246" s="625">
        <v>2</v>
      </c>
      <c r="H1246" s="640">
        <f>+VLOOKUP(F1246,[92]MO!A:D,2,FALSE)</f>
        <v>47671.232876712325</v>
      </c>
      <c r="I1246" s="641">
        <f>+VLOOKUP(F1246,[92]MO!A:D,3,FALSE)</f>
        <v>0.82000000000000006</v>
      </c>
      <c r="J1246" s="640">
        <f>+ROUND(H1246*(1+I1246),2)</f>
        <v>86761.64</v>
      </c>
      <c r="K1246" s="663">
        <f>+K1245</f>
        <v>0.5</v>
      </c>
      <c r="L1246" s="643">
        <f>+ROUND(G1246*K1246*J1246,0)</f>
        <v>86762</v>
      </c>
      <c r="M1246">
        <f>+IFERROR(VLOOKUP(F1245,[92]Presupuesto!B:G,4,FALSE),M1245)</f>
        <v>0</v>
      </c>
      <c r="N1246" s="572">
        <f t="shared" si="28"/>
        <v>0</v>
      </c>
    </row>
    <row r="1247" spans="3:14">
      <c r="F1247" s="639"/>
      <c r="G1247" s="625"/>
      <c r="H1247" s="660"/>
      <c r="I1247" s="641"/>
      <c r="J1247" s="646"/>
      <c r="K1247" s="625"/>
      <c r="L1247" s="647">
        <f>+ROUND(G1247*K1247*J1247,0)</f>
        <v>0</v>
      </c>
      <c r="M1247">
        <f>+IFERROR(VLOOKUP(F1246,[92]Presupuesto!B:G,4,FALSE),M1246)</f>
        <v>0</v>
      </c>
      <c r="N1247" s="572">
        <f t="shared" si="28"/>
        <v>0</v>
      </c>
    </row>
    <row r="1248" spans="3:14">
      <c r="F1248" s="639"/>
      <c r="G1248" s="644"/>
      <c r="H1248" s="645"/>
      <c r="I1248" s="625"/>
      <c r="J1248" s="646"/>
      <c r="K1248" s="625"/>
      <c r="L1248" s="647">
        <f>+ROUND(G1248*K1248*J1248,0)</f>
        <v>0</v>
      </c>
      <c r="M1248">
        <f>+IFERROR(VLOOKUP(F1247,[92]Presupuesto!B:G,4,FALSE),M1247)</f>
        <v>0</v>
      </c>
      <c r="N1248" s="572">
        <f t="shared" si="28"/>
        <v>0</v>
      </c>
    </row>
    <row r="1249" spans="1:14" ht="15.75" thickBot="1">
      <c r="F1249" s="648"/>
      <c r="G1249" s="649"/>
      <c r="H1249" s="649"/>
      <c r="I1249" s="649"/>
      <c r="J1249" s="650"/>
      <c r="K1249" s="649"/>
      <c r="L1249" s="651">
        <f>+ROUND(G1249*K1249*J1249,0)</f>
        <v>0</v>
      </c>
      <c r="M1249">
        <f>+IFERROR(VLOOKUP(F1248,[92]Presupuesto!B:G,4,FALSE),M1248)</f>
        <v>0</v>
      </c>
      <c r="N1249" s="572">
        <f t="shared" si="28"/>
        <v>0</v>
      </c>
    </row>
    <row r="1250" spans="1:14" ht="16.5" thickTop="1" thickBot="1">
      <c r="E1250" s="572">
        <f>+D1242</f>
        <v>5.01</v>
      </c>
      <c r="F1250" s="606"/>
      <c r="G1250" s="588"/>
      <c r="H1250" s="588"/>
      <c r="I1250" s="588"/>
      <c r="J1250" s="588"/>
      <c r="K1250" s="608" t="s">
        <v>539</v>
      </c>
      <c r="L1250" s="628">
        <f>+SUM(L1245:L1249)</f>
        <v>167803</v>
      </c>
      <c r="M1250">
        <f>+IFERROR(VLOOKUP(F1249,[92]Presupuesto!B:G,4,FALSE),M1249)</f>
        <v>0</v>
      </c>
      <c r="N1250" s="572">
        <f t="shared" ref="N1250:N1313" si="30">+IFERROR(M1250*J1250,0)</f>
        <v>0</v>
      </c>
    </row>
    <row r="1251" spans="1:14" ht="16.5" thickTop="1" thickBot="1">
      <c r="F1251" s="606" t="s">
        <v>551</v>
      </c>
      <c r="G1251" s="588"/>
      <c r="H1251" s="588"/>
      <c r="I1251" s="588"/>
      <c r="J1251" s="588"/>
      <c r="K1251" s="652"/>
      <c r="L1251" s="610"/>
      <c r="M1251">
        <f>+IFERROR(VLOOKUP(F1250,[92]Presupuesto!B:G,4,FALSE),M1250)</f>
        <v>0</v>
      </c>
      <c r="N1251" s="572">
        <f t="shared" si="30"/>
        <v>0</v>
      </c>
    </row>
    <row r="1252" spans="1:14" ht="16.5" thickTop="1" thickBot="1">
      <c r="A1252" s="653">
        <f>+F1219</f>
        <v>5.01</v>
      </c>
      <c r="F1252" s="655" t="str">
        <f>+[92]Presupuesto!$B$69</f>
        <v>STEFANY BOHORQUEZ PEREZ</v>
      </c>
      <c r="G1252" s="588"/>
      <c r="H1252" s="944" t="s">
        <v>552</v>
      </c>
      <c r="I1252" s="944"/>
      <c r="J1252" s="944"/>
      <c r="K1252" s="944"/>
      <c r="L1252" s="654">
        <f>+L1227+L1235+L1242+L1250</f>
        <v>1030793</v>
      </c>
      <c r="M1252">
        <f>+IFERROR(VLOOKUP(F1251,[92]Presupuesto!B:G,4,FALSE),M1251)</f>
        <v>0</v>
      </c>
      <c r="N1252" s="572">
        <f t="shared" si="30"/>
        <v>0</v>
      </c>
    </row>
    <row r="1253" spans="1:14" ht="15.75" thickTop="1">
      <c r="F1253" s="655" t="str">
        <f>+[92]Presupuesto!$B$70</f>
        <v>SECRETARIA DE PLANEACION MUNICIPAL</v>
      </c>
      <c r="G1253" s="656"/>
      <c r="I1253" s="588"/>
      <c r="J1253" s="588"/>
      <c r="K1253" s="588"/>
      <c r="L1253" s="610"/>
      <c r="M1253">
        <f>+IFERROR(VLOOKUP(F1252,[92]Presupuesto!B:G,4,FALSE),M1252)</f>
        <v>0</v>
      </c>
      <c r="N1253" s="572">
        <f t="shared" si="30"/>
        <v>0</v>
      </c>
    </row>
    <row r="1254" spans="1:14" ht="15.75" thickBot="1">
      <c r="F1254" s="655" t="str">
        <f>+[92]Presupuesto!$B$71</f>
        <v>MUNICIPIO DE CAUCASIA</v>
      </c>
      <c r="G1254" s="657"/>
      <c r="H1254" s="658"/>
      <c r="I1254" s="657"/>
      <c r="J1254" s="657"/>
      <c r="K1254" s="657"/>
      <c r="L1254" s="659"/>
      <c r="M1254">
        <f>+IFERROR(VLOOKUP(F1253,[92]Presupuesto!B:G,4,FALSE),M1253)</f>
        <v>0</v>
      </c>
      <c r="N1254" s="572">
        <f t="shared" si="30"/>
        <v>0</v>
      </c>
    </row>
    <row r="1255" spans="1:14" ht="15.75" thickBot="1">
      <c r="F1255" s="923" t="s">
        <v>528</v>
      </c>
      <c r="G1255" s="956" t="str">
        <f>+VLOOKUP(F1257,[92]Presupuesto!B:G,2,FALSE)</f>
        <v>Bolardos alto en hierro tipo m63-idu empotrados en concreto; incluye todo lo necesario para su correcta instalacion</v>
      </c>
      <c r="H1255" s="956"/>
      <c r="I1255" s="956"/>
      <c r="J1255" s="956"/>
      <c r="K1255" s="580" t="s">
        <v>529</v>
      </c>
      <c r="L1255" s="581" t="s">
        <v>530</v>
      </c>
      <c r="M1255">
        <f>+IFERROR(VLOOKUP(F1254,[92]Presupuesto!B:G,4,FALSE),M1254)</f>
        <v>0</v>
      </c>
      <c r="N1255" s="572">
        <f t="shared" si="30"/>
        <v>0</v>
      </c>
    </row>
    <row r="1256" spans="1:14" ht="16.5" thickTop="1" thickBot="1">
      <c r="F1256" s="924"/>
      <c r="G1256" s="957"/>
      <c r="H1256" s="957"/>
      <c r="I1256" s="957"/>
      <c r="J1256" s="957"/>
      <c r="K1256" s="582" t="s">
        <v>531</v>
      </c>
      <c r="L1256" s="583" t="s">
        <v>532</v>
      </c>
      <c r="M1256">
        <f>+IFERROR(VLOOKUP(F1255,[92]Presupuesto!B:G,4,FALSE),M1255)</f>
        <v>0</v>
      </c>
      <c r="N1256" s="572">
        <f t="shared" si="30"/>
        <v>0</v>
      </c>
    </row>
    <row r="1257" spans="1:14" ht="16.5" thickTop="1" thickBot="1">
      <c r="F1257" s="927">
        <f>+[92]Presupuesto!$B$45</f>
        <v>5.0199999999999996</v>
      </c>
      <c r="G1257" s="957"/>
      <c r="H1257" s="957"/>
      <c r="I1257" s="957"/>
      <c r="J1257" s="957"/>
      <c r="K1257" s="582" t="s">
        <v>533</v>
      </c>
      <c r="L1257" s="584">
        <f>+$N$3</f>
        <v>44987</v>
      </c>
      <c r="M1257">
        <f>+IFERROR(VLOOKUP(F1256,[92]Presupuesto!B:G,4,FALSE),M1256)</f>
        <v>0</v>
      </c>
      <c r="N1257" s="572">
        <f t="shared" si="30"/>
        <v>0</v>
      </c>
    </row>
    <row r="1258" spans="1:14" ht="16.5" thickTop="1" thickBot="1">
      <c r="F1258" s="924"/>
      <c r="G1258" s="957"/>
      <c r="H1258" s="957"/>
      <c r="I1258" s="957"/>
      <c r="J1258" s="957"/>
      <c r="K1258" s="582" t="s">
        <v>217</v>
      </c>
      <c r="L1258" s="586" t="str">
        <f>+VLOOKUP(F1257,[92]Presupuesto!B:G,3,FALSE)</f>
        <v>Und</v>
      </c>
      <c r="M1258">
        <f>+IFERROR(VLOOKUP(F1257,[92]Presupuesto!B:G,4,FALSE),M1257)</f>
        <v>4</v>
      </c>
      <c r="N1258" s="572">
        <f t="shared" si="30"/>
        <v>0</v>
      </c>
    </row>
    <row r="1259" spans="1:14" ht="16.5" thickTop="1" thickBot="1">
      <c r="F1259" s="587" t="s">
        <v>37</v>
      </c>
      <c r="G1259" s="588"/>
      <c r="H1259" s="588"/>
      <c r="I1259" s="588"/>
      <c r="J1259" s="588"/>
      <c r="K1259" s="589"/>
      <c r="L1259" s="590"/>
      <c r="M1259">
        <f>+IFERROR(VLOOKUP(F1258,[92]Presupuesto!B:G,4,FALSE),M1258)</f>
        <v>0</v>
      </c>
      <c r="N1259" s="572">
        <f t="shared" si="30"/>
        <v>0</v>
      </c>
    </row>
    <row r="1260" spans="1:14" ht="16.5" thickTop="1" thickBot="1">
      <c r="F1260" s="928" t="s">
        <v>63</v>
      </c>
      <c r="G1260" s="929"/>
      <c r="H1260" s="591" t="s">
        <v>534</v>
      </c>
      <c r="I1260" s="591" t="s">
        <v>535</v>
      </c>
      <c r="J1260" s="591" t="s">
        <v>536</v>
      </c>
      <c r="K1260" s="592" t="s">
        <v>537</v>
      </c>
      <c r="L1260" s="930"/>
      <c r="M1260">
        <f>+IFERROR(VLOOKUP(F1259,[92]Presupuesto!B:G,4,FALSE),M1259)</f>
        <v>0</v>
      </c>
      <c r="N1260" s="572">
        <f t="shared" si="30"/>
        <v>0</v>
      </c>
    </row>
    <row r="1261" spans="1:14" ht="16.5" thickTop="1" thickBot="1">
      <c r="F1261" s="931" t="s">
        <v>222</v>
      </c>
      <c r="G1261" s="932"/>
      <c r="H1261" s="593" t="s">
        <v>538</v>
      </c>
      <c r="I1261" s="594">
        <f>L1288</f>
        <v>111868</v>
      </c>
      <c r="J1261" s="595">
        <v>0.05</v>
      </c>
      <c r="K1261" s="596">
        <f>+ROUND(J1261*I1261,0)</f>
        <v>5593</v>
      </c>
      <c r="L1261" s="930"/>
      <c r="M1261">
        <f>+IFERROR(VLOOKUP(F1260,[92]Presupuesto!B:G,4,FALSE),M1260)</f>
        <v>0</v>
      </c>
      <c r="N1261" s="572">
        <f t="shared" si="30"/>
        <v>0</v>
      </c>
    </row>
    <row r="1262" spans="1:14" ht="16.5" thickTop="1" thickBot="1">
      <c r="F1262" s="933"/>
      <c r="G1262" s="934"/>
      <c r="H1262" s="597"/>
      <c r="I1262" s="598"/>
      <c r="J1262" s="599"/>
      <c r="K1262" s="600">
        <f>+ROUND(J1262*I1262,0)</f>
        <v>0</v>
      </c>
      <c r="L1262" s="930"/>
      <c r="M1262">
        <f>+IFERROR(VLOOKUP(F1261,[92]Presupuesto!B:G,4,FALSE),M1261)</f>
        <v>0</v>
      </c>
      <c r="N1262" s="572">
        <f t="shared" si="30"/>
        <v>0</v>
      </c>
    </row>
    <row r="1263" spans="1:14" ht="16.5" thickTop="1" thickBot="1">
      <c r="F1263" s="933"/>
      <c r="G1263" s="934"/>
      <c r="H1263" s="597"/>
      <c r="I1263" s="601"/>
      <c r="J1263" s="599"/>
      <c r="K1263" s="600">
        <f>+ROUND(J1263*I1263,0)</f>
        <v>0</v>
      </c>
      <c r="L1263" s="930"/>
      <c r="M1263">
        <f>+IFERROR(VLOOKUP(F1262,[92]Presupuesto!B:G,4,FALSE),M1262)</f>
        <v>0</v>
      </c>
      <c r="N1263" s="572">
        <f t="shared" si="30"/>
        <v>0</v>
      </c>
    </row>
    <row r="1264" spans="1:14" ht="16.5" thickTop="1" thickBot="1">
      <c r="F1264" s="941"/>
      <c r="G1264" s="942"/>
      <c r="H1264" s="602"/>
      <c r="I1264" s="603"/>
      <c r="J1264" s="604"/>
      <c r="K1264" s="605">
        <f>+ROUND(J1264*I1264,0)</f>
        <v>0</v>
      </c>
      <c r="L1264" s="930"/>
      <c r="M1264">
        <f>+IFERROR(VLOOKUP(F1263,[92]Presupuesto!B:G,4,FALSE),M1263)</f>
        <v>0</v>
      </c>
      <c r="N1264" s="572">
        <f t="shared" si="30"/>
        <v>0</v>
      </c>
    </row>
    <row r="1265" spans="2:14" ht="16.5" thickTop="1" thickBot="1">
      <c r="B1265" s="572">
        <f>+F1257</f>
        <v>5.0199999999999996</v>
      </c>
      <c r="F1265" s="606"/>
      <c r="G1265" s="588"/>
      <c r="H1265" s="588"/>
      <c r="I1265" s="588"/>
      <c r="J1265" s="607"/>
      <c r="K1265" s="608" t="s">
        <v>539</v>
      </c>
      <c r="L1265" s="609">
        <f>+SUM(K1261:K1264)</f>
        <v>5593</v>
      </c>
      <c r="M1265">
        <f>+IFERROR(VLOOKUP(F1264,[92]Presupuesto!B:G,4,FALSE),M1264)</f>
        <v>0</v>
      </c>
      <c r="N1265" s="572">
        <f t="shared" si="30"/>
        <v>0</v>
      </c>
    </row>
    <row r="1266" spans="2:14" ht="16.5" thickTop="1" thickBot="1">
      <c r="F1266" s="587" t="s">
        <v>224</v>
      </c>
      <c r="G1266" s="588"/>
      <c r="H1266" s="588"/>
      <c r="I1266" s="588"/>
      <c r="J1266" s="607"/>
      <c r="K1266" s="607"/>
      <c r="L1266" s="610"/>
      <c r="M1266">
        <f>+IFERROR(VLOOKUP(F1265,[92]Presupuesto!B:G,4,FALSE),M1265)</f>
        <v>0</v>
      </c>
      <c r="N1266" s="572">
        <f t="shared" si="30"/>
        <v>0</v>
      </c>
    </row>
    <row r="1267" spans="2:14" ht="16.5" thickTop="1" thickBot="1">
      <c r="F1267" s="928" t="s">
        <v>63</v>
      </c>
      <c r="G1267" s="929"/>
      <c r="H1267" s="591" t="s">
        <v>93</v>
      </c>
      <c r="I1267" s="611" t="s">
        <v>540</v>
      </c>
      <c r="J1267" s="612" t="s">
        <v>541</v>
      </c>
      <c r="K1267" s="613" t="s">
        <v>537</v>
      </c>
      <c r="L1267" s="930"/>
      <c r="M1267">
        <f>+IFERROR(VLOOKUP(F1266,[92]Presupuesto!B:G,4,FALSE),M1266)</f>
        <v>0</v>
      </c>
      <c r="N1267" s="572">
        <f t="shared" si="30"/>
        <v>0</v>
      </c>
    </row>
    <row r="1268" spans="2:14" ht="29.25" customHeight="1" thickTop="1" thickBot="1">
      <c r="F1268" s="954" t="str">
        <f>+[92]INSUMOS!$A$35</f>
        <v>Bolardos Alto En Acero TIPO M63</v>
      </c>
      <c r="G1268" s="955"/>
      <c r="H1268" s="614" t="str">
        <f>+VLOOKUP(F1268,[92]INSUMOS!A:E,2,FALSE)</f>
        <v>Und</v>
      </c>
      <c r="I1268" s="615">
        <f>+VLOOKUP(F1268,[92]INSUMOS!A:E,3,FALSE)</f>
        <v>325400</v>
      </c>
      <c r="J1268" s="673">
        <v>1</v>
      </c>
      <c r="K1268" s="596">
        <f>+ROUND(J1268*I1268,0)</f>
        <v>325400</v>
      </c>
      <c r="L1268" s="930"/>
      <c r="M1268">
        <f>+IFERROR(VLOOKUP(F1267,[92]Presupuesto!B:G,4,FALSE),M1267)</f>
        <v>0</v>
      </c>
      <c r="N1268" s="572">
        <f t="shared" si="30"/>
        <v>0</v>
      </c>
    </row>
    <row r="1269" spans="2:14" ht="16.5" thickTop="1" thickBot="1">
      <c r="F1269" s="943"/>
      <c r="G1269" s="934"/>
      <c r="H1269" s="617"/>
      <c r="I1269" s="597"/>
      <c r="J1269" s="674"/>
      <c r="K1269" s="600"/>
      <c r="L1269" s="930"/>
      <c r="M1269">
        <f>+IFERROR(VLOOKUP(F1268,[92]Presupuesto!B:G,4,FALSE),M1268)</f>
        <v>0</v>
      </c>
      <c r="N1269" s="572">
        <f t="shared" si="30"/>
        <v>0</v>
      </c>
    </row>
    <row r="1270" spans="2:14" ht="16.5" thickTop="1" thickBot="1">
      <c r="F1270" s="943"/>
      <c r="G1270" s="934"/>
      <c r="H1270" s="617"/>
      <c r="I1270" s="597"/>
      <c r="J1270" s="674"/>
      <c r="K1270" s="600"/>
      <c r="L1270" s="930"/>
      <c r="M1270">
        <f>+IFERROR(VLOOKUP(F1269,[92]Presupuesto!B:G,4,FALSE),M1269)</f>
        <v>0</v>
      </c>
      <c r="N1270" s="572">
        <f t="shared" si="30"/>
        <v>0</v>
      </c>
    </row>
    <row r="1271" spans="2:14" ht="16.5" thickTop="1" thickBot="1">
      <c r="F1271" s="933"/>
      <c r="G1271" s="934"/>
      <c r="H1271" s="617"/>
      <c r="I1271" s="597"/>
      <c r="J1271" s="618"/>
      <c r="K1271" s="600"/>
      <c r="L1271" s="930"/>
      <c r="M1271">
        <f>+IFERROR(VLOOKUP(F1270,[92]Presupuesto!B:G,4,FALSE),M1270)</f>
        <v>0</v>
      </c>
      <c r="N1271" s="572">
        <f t="shared" si="30"/>
        <v>0</v>
      </c>
    </row>
    <row r="1272" spans="2:14" ht="16.5" thickTop="1" thickBot="1">
      <c r="F1272" s="941"/>
      <c r="G1272" s="942"/>
      <c r="H1272" s="602"/>
      <c r="I1272" s="620"/>
      <c r="J1272" s="621"/>
      <c r="K1272" s="622">
        <f>+ROUND(J1272*I1272,0)</f>
        <v>0</v>
      </c>
      <c r="L1272" s="930"/>
      <c r="M1272">
        <f>+IFERROR(VLOOKUP(F1271,[92]Presupuesto!B:G,4,FALSE),M1271)</f>
        <v>0</v>
      </c>
      <c r="N1272" s="572">
        <f t="shared" si="30"/>
        <v>0</v>
      </c>
    </row>
    <row r="1273" spans="2:14" ht="16.5" thickTop="1" thickBot="1">
      <c r="C1273" s="572">
        <f>+B1265</f>
        <v>5.0199999999999996</v>
      </c>
      <c r="F1273" s="606"/>
      <c r="G1273" s="588"/>
      <c r="H1273" s="588"/>
      <c r="I1273" s="588"/>
      <c r="J1273" s="607"/>
      <c r="K1273" s="608" t="s">
        <v>539</v>
      </c>
      <c r="L1273" s="609">
        <f>+SUM(K1268:K1272)</f>
        <v>325400</v>
      </c>
      <c r="M1273">
        <f>+IFERROR(VLOOKUP(F1272,[92]Presupuesto!B:G,4,FALSE),M1272)</f>
        <v>0</v>
      </c>
      <c r="N1273" s="572">
        <f t="shared" si="30"/>
        <v>0</v>
      </c>
    </row>
    <row r="1274" spans="2:14" ht="16.5" thickTop="1" thickBot="1">
      <c r="F1274" s="587" t="s">
        <v>47</v>
      </c>
      <c r="G1274" s="588"/>
      <c r="H1274" s="588"/>
      <c r="I1274" s="588"/>
      <c r="J1274" s="607"/>
      <c r="K1274" s="607"/>
      <c r="L1274" s="610"/>
      <c r="M1274">
        <f>+IFERROR(VLOOKUP(F1273,[92]Presupuesto!B:G,4,FALSE),M1273)</f>
        <v>0</v>
      </c>
      <c r="N1274" s="572">
        <f t="shared" si="30"/>
        <v>0</v>
      </c>
    </row>
    <row r="1275" spans="2:14" ht="16.5" thickTop="1" thickBot="1">
      <c r="F1275" s="935" t="s">
        <v>63</v>
      </c>
      <c r="G1275" s="936"/>
      <c r="H1275" s="591" t="s">
        <v>534</v>
      </c>
      <c r="I1275" s="591" t="s">
        <v>542</v>
      </c>
      <c r="J1275" s="612" t="s">
        <v>543</v>
      </c>
      <c r="K1275" s="613" t="s">
        <v>537</v>
      </c>
      <c r="L1275" s="930"/>
      <c r="M1275">
        <f>+IFERROR(VLOOKUP(F1274,[92]Presupuesto!B:G,4,FALSE),M1274)</f>
        <v>0</v>
      </c>
      <c r="N1275" s="572">
        <f t="shared" si="30"/>
        <v>0</v>
      </c>
    </row>
    <row r="1276" spans="2:14" ht="16.5" thickTop="1" thickBot="1">
      <c r="F1276" s="933"/>
      <c r="G1276" s="934"/>
      <c r="H1276" s="597"/>
      <c r="I1276" s="623"/>
      <c r="J1276" s="624"/>
      <c r="K1276" s="600">
        <f>+ROUND(J1276*I1276,0)</f>
        <v>0</v>
      </c>
      <c r="L1276" s="930"/>
      <c r="M1276">
        <f>+IFERROR(VLOOKUP(F1275,[92]Presupuesto!B:G,4,FALSE),M1275)</f>
        <v>0</v>
      </c>
      <c r="N1276" s="572">
        <f t="shared" si="30"/>
        <v>0</v>
      </c>
    </row>
    <row r="1277" spans="2:14" ht="16.5" thickTop="1" thickBot="1">
      <c r="F1277" s="937"/>
      <c r="G1277" s="938"/>
      <c r="H1277" s="625"/>
      <c r="I1277" s="625"/>
      <c r="J1277" s="625"/>
      <c r="K1277" s="626">
        <f>+ROUND(J1277*I1277,0)</f>
        <v>0</v>
      </c>
      <c r="L1277" s="930"/>
      <c r="M1277">
        <f>+IFERROR(VLOOKUP(F1276,[92]Presupuesto!B:G,4,FALSE),M1276)</f>
        <v>0</v>
      </c>
      <c r="N1277" s="572">
        <f t="shared" si="30"/>
        <v>0</v>
      </c>
    </row>
    <row r="1278" spans="2:14" ht="16.5" thickTop="1" thickBot="1">
      <c r="F1278" s="937"/>
      <c r="G1278" s="938"/>
      <c r="H1278" s="625"/>
      <c r="I1278" s="625"/>
      <c r="J1278" s="625"/>
      <c r="K1278" s="626">
        <f>+ROUND(J1278*I1278,0)</f>
        <v>0</v>
      </c>
      <c r="L1278" s="930"/>
      <c r="M1278">
        <f>+IFERROR(VLOOKUP(F1277,[92]Presupuesto!B:G,4,FALSE),M1277)</f>
        <v>0</v>
      </c>
      <c r="N1278" s="572">
        <f t="shared" si="30"/>
        <v>0</v>
      </c>
    </row>
    <row r="1279" spans="2:14" ht="16.5" thickTop="1" thickBot="1">
      <c r="F1279" s="939"/>
      <c r="G1279" s="940"/>
      <c r="H1279" s="627"/>
      <c r="I1279" s="627"/>
      <c r="J1279" s="627"/>
      <c r="K1279" s="605">
        <f>+ROUND(J1279*I1279,0)</f>
        <v>0</v>
      </c>
      <c r="L1279" s="930"/>
      <c r="M1279">
        <f>+IFERROR(VLOOKUP(F1278,[92]Presupuesto!B:G,4,FALSE),M1278)</f>
        <v>0</v>
      </c>
      <c r="N1279" s="572">
        <f t="shared" si="30"/>
        <v>0</v>
      </c>
    </row>
    <row r="1280" spans="2:14" ht="16.5" thickTop="1" thickBot="1">
      <c r="D1280" s="572">
        <f>+C1273</f>
        <v>5.0199999999999996</v>
      </c>
      <c r="F1280" s="606"/>
      <c r="G1280" s="588"/>
      <c r="H1280" s="588"/>
      <c r="I1280" s="588"/>
      <c r="J1280" s="607"/>
      <c r="K1280" s="608" t="s">
        <v>539</v>
      </c>
      <c r="L1280" s="628">
        <f>+SUM(K1276:K1279)</f>
        <v>0</v>
      </c>
      <c r="M1280">
        <f>+IFERROR(VLOOKUP(F1279,[92]Presupuesto!B:G,4,FALSE),M1279)</f>
        <v>0</v>
      </c>
      <c r="N1280" s="572">
        <f t="shared" si="30"/>
        <v>0</v>
      </c>
    </row>
    <row r="1281" spans="1:14" ht="16.5" thickTop="1" thickBot="1">
      <c r="F1281" s="587" t="s">
        <v>54</v>
      </c>
      <c r="G1281" s="588"/>
      <c r="H1281" s="588"/>
      <c r="I1281" s="588"/>
      <c r="J1281" s="607"/>
      <c r="K1281" s="607"/>
      <c r="L1281" s="610"/>
      <c r="M1281">
        <f>+IFERROR(VLOOKUP(F1280,[92]Presupuesto!B:G,4,FALSE),M1280)</f>
        <v>0</v>
      </c>
      <c r="N1281" s="572">
        <f t="shared" si="30"/>
        <v>0</v>
      </c>
    </row>
    <row r="1282" spans="1:14" ht="16.5" thickTop="1" thickBot="1">
      <c r="F1282" s="629" t="s">
        <v>544</v>
      </c>
      <c r="G1282" s="591" t="s">
        <v>541</v>
      </c>
      <c r="H1282" s="591" t="s">
        <v>545</v>
      </c>
      <c r="I1282" s="591" t="s">
        <v>546</v>
      </c>
      <c r="J1282" s="630" t="s">
        <v>547</v>
      </c>
      <c r="K1282" s="612" t="s">
        <v>536</v>
      </c>
      <c r="L1282" s="631" t="s">
        <v>537</v>
      </c>
      <c r="M1282">
        <f>+IFERROR(VLOOKUP(F1281,[92]Presupuesto!B:G,4,FALSE),M1281)</f>
        <v>0</v>
      </c>
      <c r="N1282" s="572">
        <f t="shared" si="30"/>
        <v>0</v>
      </c>
    </row>
    <row r="1283" spans="1:14" ht="15.75" thickTop="1">
      <c r="F1283" s="632" t="str">
        <f>+[92]MO!$A$7</f>
        <v>Oficial O Civil</v>
      </c>
      <c r="G1283" s="633">
        <v>1</v>
      </c>
      <c r="H1283" s="634">
        <f>+VLOOKUP(F1283,[92]MO!A:D,2,FALSE)</f>
        <v>95342.465753424651</v>
      </c>
      <c r="I1283" s="635">
        <f>+VLOOKUP(F1283,[92]MO!A:D,3,FALSE)</f>
        <v>0.7</v>
      </c>
      <c r="J1283" s="636">
        <f>+ROUND(H1283*(1+I1283),2)</f>
        <v>162082.19</v>
      </c>
      <c r="K1283" s="662">
        <v>0.33333333333333331</v>
      </c>
      <c r="L1283" s="638">
        <f>+ROUND(G1283*K1283*J1283,0)</f>
        <v>54027</v>
      </c>
      <c r="M1283">
        <f>+IFERROR(VLOOKUP(F1282,[92]Presupuesto!B:G,4,FALSE),M1282)</f>
        <v>0</v>
      </c>
      <c r="N1283" s="572">
        <f t="shared" si="30"/>
        <v>0</v>
      </c>
    </row>
    <row r="1284" spans="1:14">
      <c r="F1284" s="639" t="str">
        <f>+[92]MO!$A$8</f>
        <v>Ayudante O Civil</v>
      </c>
      <c r="G1284" s="625">
        <v>2</v>
      </c>
      <c r="H1284" s="640">
        <f>+VLOOKUP(F1284,[92]MO!A:D,2,FALSE)</f>
        <v>47671.232876712325</v>
      </c>
      <c r="I1284" s="641">
        <f>+VLOOKUP(F1284,[92]MO!A:D,3,FALSE)</f>
        <v>0.82000000000000006</v>
      </c>
      <c r="J1284" s="640">
        <f>+ROUND(H1284*(1+I1284),2)</f>
        <v>86761.64</v>
      </c>
      <c r="K1284" s="663">
        <f>+K1283</f>
        <v>0.33333333333333331</v>
      </c>
      <c r="L1284" s="643">
        <f>+ROUND(G1284*K1284*J1284,0)</f>
        <v>57841</v>
      </c>
      <c r="M1284">
        <f>+IFERROR(VLOOKUP(F1283,[92]Presupuesto!B:G,4,FALSE),M1283)</f>
        <v>0</v>
      </c>
      <c r="N1284" s="572">
        <f t="shared" si="30"/>
        <v>0</v>
      </c>
    </row>
    <row r="1285" spans="1:14">
      <c r="F1285" s="639"/>
      <c r="G1285" s="625"/>
      <c r="H1285" s="660"/>
      <c r="I1285" s="641"/>
      <c r="J1285" s="646"/>
      <c r="K1285" s="625"/>
      <c r="L1285" s="647">
        <f>+ROUND(G1285*K1285*J1285,0)</f>
        <v>0</v>
      </c>
      <c r="M1285">
        <f>+IFERROR(VLOOKUP(F1284,[92]Presupuesto!B:G,4,FALSE),M1284)</f>
        <v>0</v>
      </c>
      <c r="N1285" s="572">
        <f t="shared" si="30"/>
        <v>0</v>
      </c>
    </row>
    <row r="1286" spans="1:14">
      <c r="F1286" s="639"/>
      <c r="G1286" s="644"/>
      <c r="H1286" s="645"/>
      <c r="I1286" s="625"/>
      <c r="J1286" s="646"/>
      <c r="K1286" s="625"/>
      <c r="L1286" s="647">
        <f>+ROUND(G1286*K1286*J1286,0)</f>
        <v>0</v>
      </c>
      <c r="M1286">
        <f>+IFERROR(VLOOKUP(F1285,[92]Presupuesto!B:G,4,FALSE),M1285)</f>
        <v>0</v>
      </c>
      <c r="N1286" s="572">
        <f t="shared" si="30"/>
        <v>0</v>
      </c>
    </row>
    <row r="1287" spans="1:14" ht="15.75" thickBot="1">
      <c r="F1287" s="648"/>
      <c r="G1287" s="649"/>
      <c r="H1287" s="649"/>
      <c r="I1287" s="649"/>
      <c r="J1287" s="650"/>
      <c r="K1287" s="649"/>
      <c r="L1287" s="651">
        <f>+ROUND(G1287*K1287*J1287,0)</f>
        <v>0</v>
      </c>
      <c r="M1287">
        <f>+IFERROR(VLOOKUP(F1286,[92]Presupuesto!B:G,4,FALSE),M1286)</f>
        <v>0</v>
      </c>
      <c r="N1287" s="572">
        <f t="shared" si="30"/>
        <v>0</v>
      </c>
    </row>
    <row r="1288" spans="1:14" ht="16.5" thickTop="1" thickBot="1">
      <c r="E1288" s="572">
        <f>+D1280</f>
        <v>5.0199999999999996</v>
      </c>
      <c r="F1288" s="606"/>
      <c r="G1288" s="588"/>
      <c r="H1288" s="588"/>
      <c r="I1288" s="588"/>
      <c r="J1288" s="588"/>
      <c r="K1288" s="608" t="s">
        <v>539</v>
      </c>
      <c r="L1288" s="628">
        <f>+SUM(L1283:L1287)</f>
        <v>111868</v>
      </c>
      <c r="M1288">
        <f>+IFERROR(VLOOKUP(F1287,[92]Presupuesto!B:G,4,FALSE),M1287)</f>
        <v>0</v>
      </c>
      <c r="N1288" s="572">
        <f t="shared" si="30"/>
        <v>0</v>
      </c>
    </row>
    <row r="1289" spans="1:14" ht="16.5" thickTop="1" thickBot="1">
      <c r="F1289" s="606" t="s">
        <v>551</v>
      </c>
      <c r="G1289" s="588"/>
      <c r="H1289" s="588"/>
      <c r="I1289" s="588"/>
      <c r="J1289" s="588"/>
      <c r="K1289" s="652"/>
      <c r="L1289" s="610"/>
      <c r="M1289">
        <f>+IFERROR(VLOOKUP(F1288,[92]Presupuesto!B:G,4,FALSE),M1288)</f>
        <v>0</v>
      </c>
      <c r="N1289" s="572">
        <f t="shared" si="30"/>
        <v>0</v>
      </c>
    </row>
    <row r="1290" spans="1:14" ht="16.5" thickTop="1" thickBot="1">
      <c r="A1290" s="653">
        <f>+F1257</f>
        <v>5.0199999999999996</v>
      </c>
      <c r="F1290" s="655" t="str">
        <f>+[92]Presupuesto!$B$69</f>
        <v>STEFANY BOHORQUEZ PEREZ</v>
      </c>
      <c r="G1290" s="588"/>
      <c r="H1290" s="944" t="s">
        <v>552</v>
      </c>
      <c r="I1290" s="944"/>
      <c r="J1290" s="944"/>
      <c r="K1290" s="944"/>
      <c r="L1290" s="654">
        <f>+L1265+L1273+L1280+L1288</f>
        <v>442861</v>
      </c>
      <c r="M1290">
        <f>+IFERROR(VLOOKUP(F1289,[92]Presupuesto!B:G,4,FALSE),M1289)</f>
        <v>0</v>
      </c>
      <c r="N1290" s="572">
        <f t="shared" si="30"/>
        <v>0</v>
      </c>
    </row>
    <row r="1291" spans="1:14" ht="15.75" thickTop="1">
      <c r="F1291" s="655" t="str">
        <f>+[92]Presupuesto!$B$70</f>
        <v>SECRETARIA DE PLANEACION MUNICIPAL</v>
      </c>
      <c r="G1291" s="656"/>
      <c r="I1291" s="588"/>
      <c r="J1291" s="588"/>
      <c r="K1291" s="588"/>
      <c r="L1291" s="610"/>
      <c r="M1291">
        <f>+IFERROR(VLOOKUP(F1290,[92]Presupuesto!B:G,4,FALSE),M1290)</f>
        <v>0</v>
      </c>
      <c r="N1291" s="572">
        <f t="shared" si="30"/>
        <v>0</v>
      </c>
    </row>
    <row r="1292" spans="1:14" ht="15.75" thickBot="1">
      <c r="F1292" s="655" t="str">
        <f>+[92]Presupuesto!$B$71</f>
        <v>MUNICIPIO DE CAUCASIA</v>
      </c>
      <c r="G1292" s="657"/>
      <c r="H1292" s="658"/>
      <c r="I1292" s="657"/>
      <c r="J1292" s="657"/>
      <c r="K1292" s="657"/>
      <c r="L1292" s="659"/>
      <c r="M1292">
        <f>+IFERROR(VLOOKUP(F1291,[92]Presupuesto!B:G,4,FALSE),M1291)</f>
        <v>0</v>
      </c>
      <c r="N1292" s="572">
        <f t="shared" si="30"/>
        <v>0</v>
      </c>
    </row>
    <row r="1293" spans="1:14" ht="15.75" thickBot="1">
      <c r="F1293" s="923" t="s">
        <v>528</v>
      </c>
      <c r="G1293" s="956" t="str">
        <f>+VLOOKUP(F1295,[92]Presupuesto!B:G,2,FALSE)</f>
        <v>Banca en concreto prefabricado, según especificacion de diseño, incluye todo lo necesario par su correcta instalación</v>
      </c>
      <c r="H1293" s="956"/>
      <c r="I1293" s="956"/>
      <c r="J1293" s="956"/>
      <c r="K1293" s="580" t="s">
        <v>529</v>
      </c>
      <c r="L1293" s="581" t="s">
        <v>530</v>
      </c>
      <c r="M1293">
        <f>+IFERROR(VLOOKUP(F1292,[92]Presupuesto!B:G,4,FALSE),M1292)</f>
        <v>0</v>
      </c>
      <c r="N1293" s="572">
        <f t="shared" si="30"/>
        <v>0</v>
      </c>
    </row>
    <row r="1294" spans="1:14" ht="16.5" thickTop="1" thickBot="1">
      <c r="F1294" s="924"/>
      <c r="G1294" s="957"/>
      <c r="H1294" s="957"/>
      <c r="I1294" s="957"/>
      <c r="J1294" s="957"/>
      <c r="K1294" s="582" t="s">
        <v>531</v>
      </c>
      <c r="L1294" s="583" t="s">
        <v>532</v>
      </c>
      <c r="M1294">
        <f>+IFERROR(VLOOKUP(F1293,[92]Presupuesto!B:G,4,FALSE),M1293)</f>
        <v>0</v>
      </c>
      <c r="N1294" s="572">
        <f t="shared" si="30"/>
        <v>0</v>
      </c>
    </row>
    <row r="1295" spans="1:14" ht="16.5" thickTop="1" thickBot="1">
      <c r="F1295" s="927">
        <f>+[92]Presupuesto!$B$46</f>
        <v>5.0299999999999994</v>
      </c>
      <c r="G1295" s="957"/>
      <c r="H1295" s="957"/>
      <c r="I1295" s="957"/>
      <c r="J1295" s="957"/>
      <c r="K1295" s="582" t="s">
        <v>533</v>
      </c>
      <c r="L1295" s="584">
        <f>+$N$3</f>
        <v>44987</v>
      </c>
      <c r="M1295">
        <f>+IFERROR(VLOOKUP(F1294,[92]Presupuesto!B:G,4,FALSE),M1294)</f>
        <v>0</v>
      </c>
      <c r="N1295" s="572">
        <f t="shared" si="30"/>
        <v>0</v>
      </c>
    </row>
    <row r="1296" spans="1:14" ht="16.5" thickTop="1" thickBot="1">
      <c r="F1296" s="924"/>
      <c r="G1296" s="957"/>
      <c r="H1296" s="957"/>
      <c r="I1296" s="957"/>
      <c r="J1296" s="957"/>
      <c r="K1296" s="582" t="s">
        <v>217</v>
      </c>
      <c r="L1296" s="586" t="str">
        <f>+VLOOKUP(F1295,[92]Presupuesto!B:G,3,FALSE)</f>
        <v>Und</v>
      </c>
      <c r="M1296">
        <f>+IFERROR(VLOOKUP(F1295,[92]Presupuesto!B:G,4,FALSE),M1295)</f>
        <v>9</v>
      </c>
      <c r="N1296" s="572">
        <f t="shared" si="30"/>
        <v>0</v>
      </c>
    </row>
    <row r="1297" spans="2:14" ht="16.5" thickTop="1" thickBot="1">
      <c r="F1297" s="587" t="s">
        <v>37</v>
      </c>
      <c r="G1297" s="588"/>
      <c r="H1297" s="588"/>
      <c r="I1297" s="588"/>
      <c r="J1297" s="588"/>
      <c r="K1297" s="589"/>
      <c r="L1297" s="590"/>
      <c r="M1297">
        <f>+IFERROR(VLOOKUP(F1296,[92]Presupuesto!B:G,4,FALSE),M1296)</f>
        <v>0</v>
      </c>
      <c r="N1297" s="572">
        <f t="shared" si="30"/>
        <v>0</v>
      </c>
    </row>
    <row r="1298" spans="2:14" ht="16.5" thickTop="1" thickBot="1">
      <c r="F1298" s="935" t="s">
        <v>63</v>
      </c>
      <c r="G1298" s="936"/>
      <c r="H1298" s="591" t="s">
        <v>534</v>
      </c>
      <c r="I1298" s="591" t="s">
        <v>535</v>
      </c>
      <c r="J1298" s="591" t="s">
        <v>536</v>
      </c>
      <c r="K1298" s="592" t="s">
        <v>537</v>
      </c>
      <c r="L1298" s="984"/>
      <c r="M1298">
        <f>+IFERROR(VLOOKUP(F1297,[92]Presupuesto!B:G,4,FALSE),M1297)</f>
        <v>0</v>
      </c>
      <c r="N1298" s="572">
        <f t="shared" si="30"/>
        <v>0</v>
      </c>
    </row>
    <row r="1299" spans="2:14" ht="15.75" thickTop="1">
      <c r="F1299" s="987" t="s">
        <v>222</v>
      </c>
      <c r="G1299" s="988"/>
      <c r="H1299" s="593" t="s">
        <v>538</v>
      </c>
      <c r="I1299" s="594">
        <f>L1326</f>
        <v>422367</v>
      </c>
      <c r="J1299" s="595">
        <v>0.05</v>
      </c>
      <c r="K1299" s="596">
        <f>+ROUND(J1299*I1299,0)</f>
        <v>21118</v>
      </c>
      <c r="L1299" s="985"/>
      <c r="M1299">
        <f>+IFERROR(VLOOKUP(F1298,[92]Presupuesto!B:G,4,FALSE),M1298)</f>
        <v>0</v>
      </c>
      <c r="N1299" s="572">
        <f t="shared" si="30"/>
        <v>0</v>
      </c>
    </row>
    <row r="1300" spans="2:14">
      <c r="F1300" s="967"/>
      <c r="G1300" s="968"/>
      <c r="H1300" s="597"/>
      <c r="I1300" s="598"/>
      <c r="J1300" s="599"/>
      <c r="K1300" s="600">
        <f>+ROUND(J1300*I1300,0)</f>
        <v>0</v>
      </c>
      <c r="L1300" s="985"/>
      <c r="M1300">
        <f>+IFERROR(VLOOKUP(F1299,[92]Presupuesto!B:G,4,FALSE),M1299)</f>
        <v>0</v>
      </c>
      <c r="N1300" s="572">
        <f t="shared" si="30"/>
        <v>0</v>
      </c>
    </row>
    <row r="1301" spans="2:14">
      <c r="F1301" s="967"/>
      <c r="G1301" s="968"/>
      <c r="H1301" s="597"/>
      <c r="I1301" s="601"/>
      <c r="J1301" s="599"/>
      <c r="K1301" s="600">
        <f>+ROUND(J1301*I1301,0)</f>
        <v>0</v>
      </c>
      <c r="L1301" s="985"/>
      <c r="M1301">
        <f>+IFERROR(VLOOKUP(F1300,[92]Presupuesto!B:G,4,FALSE),M1300)</f>
        <v>0</v>
      </c>
      <c r="N1301" s="572">
        <f t="shared" si="30"/>
        <v>0</v>
      </c>
    </row>
    <row r="1302" spans="2:14" ht="15.75" thickBot="1">
      <c r="F1302" s="989"/>
      <c r="G1302" s="990"/>
      <c r="H1302" s="602"/>
      <c r="I1302" s="603"/>
      <c r="J1302" s="604"/>
      <c r="K1302" s="605">
        <f>+ROUND(J1302*I1302,0)</f>
        <v>0</v>
      </c>
      <c r="L1302" s="986"/>
      <c r="M1302">
        <f>+IFERROR(VLOOKUP(F1301,[92]Presupuesto!B:G,4,FALSE),M1301)</f>
        <v>0</v>
      </c>
      <c r="N1302" s="572">
        <f t="shared" si="30"/>
        <v>0</v>
      </c>
    </row>
    <row r="1303" spans="2:14" ht="16.5" thickTop="1" thickBot="1">
      <c r="B1303" s="572">
        <f>+F1295</f>
        <v>5.0299999999999994</v>
      </c>
      <c r="F1303" s="606"/>
      <c r="G1303" s="588"/>
      <c r="H1303" s="588"/>
      <c r="I1303" s="588"/>
      <c r="J1303" s="607"/>
      <c r="K1303" s="608" t="s">
        <v>539</v>
      </c>
      <c r="L1303" s="609">
        <f>+SUM(K1299:K1302)</f>
        <v>21118</v>
      </c>
      <c r="M1303">
        <f>+IFERROR(VLOOKUP(F1302,[92]Presupuesto!B:G,4,FALSE),M1302)</f>
        <v>0</v>
      </c>
      <c r="N1303" s="572">
        <f t="shared" si="30"/>
        <v>0</v>
      </c>
    </row>
    <row r="1304" spans="2:14" ht="16.5" thickTop="1" thickBot="1">
      <c r="F1304" s="587" t="s">
        <v>224</v>
      </c>
      <c r="G1304" s="588"/>
      <c r="H1304" s="588"/>
      <c r="I1304" s="588"/>
      <c r="J1304" s="607"/>
      <c r="K1304" s="607"/>
      <c r="L1304" s="610"/>
      <c r="M1304">
        <f>+IFERROR(VLOOKUP(F1303,[92]Presupuesto!B:G,4,FALSE),M1303)</f>
        <v>0</v>
      </c>
      <c r="N1304" s="572">
        <f t="shared" si="30"/>
        <v>0</v>
      </c>
    </row>
    <row r="1305" spans="2:14" ht="16.5" thickTop="1" thickBot="1">
      <c r="F1305" s="935" t="s">
        <v>63</v>
      </c>
      <c r="G1305" s="936"/>
      <c r="H1305" s="591" t="s">
        <v>93</v>
      </c>
      <c r="I1305" s="611" t="s">
        <v>540</v>
      </c>
      <c r="J1305" s="612" t="s">
        <v>541</v>
      </c>
      <c r="K1305" s="613" t="s">
        <v>537</v>
      </c>
      <c r="L1305" s="984"/>
      <c r="M1305">
        <f>+IFERROR(VLOOKUP(F1304,[92]Presupuesto!B:G,4,FALSE),M1304)</f>
        <v>0</v>
      </c>
      <c r="N1305" s="572">
        <f t="shared" si="30"/>
        <v>0</v>
      </c>
    </row>
    <row r="1306" spans="2:14" ht="32.25" customHeight="1" thickTop="1">
      <c r="F1306" s="991" t="str">
        <f>+[92]INSUMOS!$A$36</f>
        <v>Banca en concreto hidraulico prefabricado según diseño. No incluye instalación</v>
      </c>
      <c r="G1306" s="992"/>
      <c r="H1306" s="614" t="str">
        <f>+VLOOKUP(F1306,[92]INSUMOS!A:E,2,FALSE)</f>
        <v>Und</v>
      </c>
      <c r="I1306" s="615">
        <f>+VLOOKUP(F1306,[92]INSUMOS!A:E,3,FALSE)</f>
        <v>1720000</v>
      </c>
      <c r="J1306" s="673">
        <v>1</v>
      </c>
      <c r="K1306" s="596">
        <f>+ROUND(J1306*I1306,0)</f>
        <v>1720000</v>
      </c>
      <c r="L1306" s="985"/>
      <c r="M1306">
        <f>+IFERROR(VLOOKUP(F1305,[92]Presupuesto!B:G,4,FALSE),M1305)</f>
        <v>0</v>
      </c>
      <c r="N1306" s="572">
        <f t="shared" si="30"/>
        <v>0</v>
      </c>
    </row>
    <row r="1307" spans="2:14">
      <c r="F1307" s="993" t="str">
        <f>+[92]INSUMOS!$A$168</f>
        <v xml:space="preserve">CONCRETO 3000 PSI </v>
      </c>
      <c r="G1307" s="994"/>
      <c r="H1307" s="617" t="str">
        <f>+VLOOKUP(F1307,[92]INSUMOS!A:E,2,FALSE)</f>
        <v>M3</v>
      </c>
      <c r="I1307" s="597">
        <f>+VLOOKUP(F1307,[92]INSUMOS!A:E,3,FALSE)</f>
        <v>423227</v>
      </c>
      <c r="J1307" s="674">
        <v>0.1</v>
      </c>
      <c r="K1307" s="600">
        <f>+ROUND(J1307*I1307,0)</f>
        <v>42323</v>
      </c>
      <c r="L1307" s="985"/>
      <c r="M1307">
        <f>+IFERROR(VLOOKUP(F1306,[92]Presupuesto!B:G,4,FALSE),M1306)</f>
        <v>0</v>
      </c>
      <c r="N1307" s="572">
        <f t="shared" si="30"/>
        <v>0</v>
      </c>
    </row>
    <row r="1308" spans="2:14">
      <c r="F1308" s="993"/>
      <c r="G1308" s="994"/>
      <c r="H1308" s="617"/>
      <c r="I1308" s="597"/>
      <c r="J1308" s="674"/>
      <c r="K1308" s="600"/>
      <c r="L1308" s="985"/>
      <c r="M1308">
        <f>+IFERROR(VLOOKUP(F1307,[92]Presupuesto!B:G,4,FALSE),M1307)</f>
        <v>0</v>
      </c>
      <c r="N1308" s="572">
        <f t="shared" si="30"/>
        <v>0</v>
      </c>
    </row>
    <row r="1309" spans="2:14">
      <c r="F1309" s="967"/>
      <c r="G1309" s="968"/>
      <c r="H1309" s="617"/>
      <c r="I1309" s="597"/>
      <c r="J1309" s="618"/>
      <c r="K1309" s="600"/>
      <c r="L1309" s="985"/>
      <c r="M1309">
        <f>+IFERROR(VLOOKUP(F1308,[92]Presupuesto!B:G,4,FALSE),M1308)</f>
        <v>0</v>
      </c>
      <c r="N1309" s="572">
        <f t="shared" si="30"/>
        <v>0</v>
      </c>
    </row>
    <row r="1310" spans="2:14" ht="15.75" thickBot="1">
      <c r="F1310" s="989"/>
      <c r="G1310" s="990"/>
      <c r="H1310" s="602"/>
      <c r="I1310" s="620"/>
      <c r="J1310" s="621"/>
      <c r="K1310" s="622">
        <f>+ROUND(J1310*I1310,0)</f>
        <v>0</v>
      </c>
      <c r="L1310" s="986"/>
      <c r="M1310">
        <f>+IFERROR(VLOOKUP(F1309,[92]Presupuesto!B:G,4,FALSE),M1309)</f>
        <v>0</v>
      </c>
      <c r="N1310" s="572">
        <f t="shared" si="30"/>
        <v>0</v>
      </c>
    </row>
    <row r="1311" spans="2:14" ht="16.5" thickTop="1" thickBot="1">
      <c r="C1311" s="572">
        <f>+B1303</f>
        <v>5.0299999999999994</v>
      </c>
      <c r="F1311" s="606"/>
      <c r="G1311" s="588"/>
      <c r="H1311" s="588"/>
      <c r="I1311" s="588"/>
      <c r="J1311" s="607"/>
      <c r="K1311" s="608" t="s">
        <v>539</v>
      </c>
      <c r="L1311" s="609">
        <f>+SUM(K1306:K1310)</f>
        <v>1762323</v>
      </c>
      <c r="M1311">
        <f>+IFERROR(VLOOKUP(F1310,[92]Presupuesto!B:G,4,FALSE),M1310)</f>
        <v>0</v>
      </c>
      <c r="N1311" s="572">
        <f t="shared" si="30"/>
        <v>0</v>
      </c>
    </row>
    <row r="1312" spans="2:14" ht="16.5" thickTop="1" thickBot="1">
      <c r="F1312" s="587" t="s">
        <v>47</v>
      </c>
      <c r="G1312" s="588"/>
      <c r="H1312" s="588"/>
      <c r="I1312" s="588"/>
      <c r="J1312" s="607"/>
      <c r="K1312" s="607"/>
      <c r="L1312" s="610"/>
      <c r="M1312">
        <f>+IFERROR(VLOOKUP(F1311,[92]Presupuesto!B:G,4,FALSE),M1311)</f>
        <v>0</v>
      </c>
      <c r="N1312" s="572">
        <f t="shared" si="30"/>
        <v>0</v>
      </c>
    </row>
    <row r="1313" spans="1:14" ht="16.5" thickTop="1" thickBot="1">
      <c r="F1313" s="935" t="s">
        <v>63</v>
      </c>
      <c r="G1313" s="936"/>
      <c r="H1313" s="591" t="s">
        <v>534</v>
      </c>
      <c r="I1313" s="591" t="s">
        <v>542</v>
      </c>
      <c r="J1313" s="612" t="s">
        <v>543</v>
      </c>
      <c r="K1313" s="613" t="s">
        <v>537</v>
      </c>
      <c r="L1313" s="984"/>
      <c r="M1313">
        <f>+IFERROR(VLOOKUP(F1312,[92]Presupuesto!B:G,4,FALSE),M1312)</f>
        <v>0</v>
      </c>
      <c r="N1313" s="572">
        <f t="shared" si="30"/>
        <v>0</v>
      </c>
    </row>
    <row r="1314" spans="1:14" ht="15.75" thickTop="1">
      <c r="F1314" s="987" t="str">
        <f>+[92]EQUIPOS!$B$28</f>
        <v>Transporte de Elementos de Concreto Prefabricadp</v>
      </c>
      <c r="G1314" s="988"/>
      <c r="H1314" s="597" t="str">
        <f>+VLOOKUP(F1314,[92]EQUIPOS!B:D,2,FALSE)</f>
        <v>Viaje</v>
      </c>
      <c r="I1314" s="677">
        <f>+VLOOKUP(F1314,[92]EQUIPOS!B:D,3,FALSE)</f>
        <v>750000</v>
      </c>
      <c r="J1314" s="599">
        <v>0.2</v>
      </c>
      <c r="K1314" s="600">
        <f>+ROUND(J1314*I1314,0)</f>
        <v>150000</v>
      </c>
      <c r="L1314" s="985"/>
      <c r="M1314">
        <f>+IFERROR(VLOOKUP(F1313,[92]Presupuesto!B:G,4,FALSE),M1313)</f>
        <v>0</v>
      </c>
      <c r="N1314" s="572">
        <f t="shared" ref="N1314:N1377" si="31">+IFERROR(M1314*J1314,0)</f>
        <v>0</v>
      </c>
    </row>
    <row r="1315" spans="1:14">
      <c r="F1315" s="937"/>
      <c r="G1315" s="938"/>
      <c r="H1315" s="625"/>
      <c r="I1315" s="625"/>
      <c r="J1315" s="625"/>
      <c r="K1315" s="626">
        <f>+ROUND(J1315*I1315,0)</f>
        <v>0</v>
      </c>
      <c r="L1315" s="985"/>
      <c r="M1315">
        <f>+IFERROR(VLOOKUP(F1314,[92]Presupuesto!B:G,4,FALSE),M1314)</f>
        <v>0</v>
      </c>
      <c r="N1315" s="572">
        <f t="shared" si="31"/>
        <v>0</v>
      </c>
    </row>
    <row r="1316" spans="1:14">
      <c r="F1316" s="937"/>
      <c r="G1316" s="938"/>
      <c r="H1316" s="625"/>
      <c r="I1316" s="625"/>
      <c r="J1316" s="625"/>
      <c r="K1316" s="626">
        <f>+ROUND(J1316*I1316,0)</f>
        <v>0</v>
      </c>
      <c r="L1316" s="985"/>
      <c r="M1316">
        <f>+IFERROR(VLOOKUP(F1315,[92]Presupuesto!B:G,4,FALSE),M1315)</f>
        <v>0</v>
      </c>
      <c r="N1316" s="572">
        <f t="shared" si="31"/>
        <v>0</v>
      </c>
    </row>
    <row r="1317" spans="1:14" ht="15.75" thickBot="1">
      <c r="F1317" s="939"/>
      <c r="G1317" s="940"/>
      <c r="H1317" s="627"/>
      <c r="I1317" s="627"/>
      <c r="J1317" s="627"/>
      <c r="K1317" s="605">
        <f>+ROUND(J1317*I1317,0)</f>
        <v>0</v>
      </c>
      <c r="L1317" s="986"/>
      <c r="M1317">
        <f>+IFERROR(VLOOKUP(F1316,[92]Presupuesto!B:G,4,FALSE),M1316)</f>
        <v>0</v>
      </c>
      <c r="N1317" s="572">
        <f t="shared" si="31"/>
        <v>0</v>
      </c>
    </row>
    <row r="1318" spans="1:14" ht="16.5" thickTop="1" thickBot="1">
      <c r="D1318" s="572">
        <f>+C1311</f>
        <v>5.0299999999999994</v>
      </c>
      <c r="F1318" s="606"/>
      <c r="G1318" s="588"/>
      <c r="H1318" s="588"/>
      <c r="I1318" s="588"/>
      <c r="J1318" s="607"/>
      <c r="K1318" s="608" t="s">
        <v>539</v>
      </c>
      <c r="L1318" s="628">
        <f>+SUM(K1314:K1317)</f>
        <v>150000</v>
      </c>
      <c r="M1318">
        <f>+IFERROR(VLOOKUP(F1317,[92]Presupuesto!B:G,4,FALSE),M1317)</f>
        <v>0</v>
      </c>
      <c r="N1318" s="572">
        <f t="shared" si="31"/>
        <v>0</v>
      </c>
    </row>
    <row r="1319" spans="1:14" ht="16.5" thickTop="1" thickBot="1">
      <c r="F1319" s="587" t="s">
        <v>54</v>
      </c>
      <c r="G1319" s="588"/>
      <c r="H1319" s="588"/>
      <c r="I1319" s="588"/>
      <c r="J1319" s="607"/>
      <c r="K1319" s="607"/>
      <c r="L1319" s="610"/>
      <c r="M1319">
        <f>+IFERROR(VLOOKUP(F1318,[92]Presupuesto!B:G,4,FALSE),M1318)</f>
        <v>0</v>
      </c>
      <c r="N1319" s="572">
        <f t="shared" si="31"/>
        <v>0</v>
      </c>
    </row>
    <row r="1320" spans="1:14" ht="16.5" thickTop="1" thickBot="1">
      <c r="F1320" s="629" t="s">
        <v>544</v>
      </c>
      <c r="G1320" s="591" t="s">
        <v>541</v>
      </c>
      <c r="H1320" s="591" t="s">
        <v>545</v>
      </c>
      <c r="I1320" s="591" t="s">
        <v>546</v>
      </c>
      <c r="J1320" s="630" t="s">
        <v>547</v>
      </c>
      <c r="K1320" s="612" t="s">
        <v>536</v>
      </c>
      <c r="L1320" s="631" t="s">
        <v>537</v>
      </c>
      <c r="M1320">
        <f>+IFERROR(VLOOKUP(F1319,[92]Presupuesto!B:G,4,FALSE),M1319)</f>
        <v>0</v>
      </c>
      <c r="N1320" s="572">
        <f t="shared" si="31"/>
        <v>0</v>
      </c>
    </row>
    <row r="1321" spans="1:14" ht="15.75" thickTop="1">
      <c r="F1321" s="632" t="str">
        <f>+[92]MO!$A$7</f>
        <v>Oficial O Civil</v>
      </c>
      <c r="G1321" s="633">
        <v>1</v>
      </c>
      <c r="H1321" s="634">
        <f>+VLOOKUP(F1321,[92]MO!A:D,2,FALSE)</f>
        <v>95342.465753424651</v>
      </c>
      <c r="I1321" s="635">
        <f>+VLOOKUP(F1321,[92]MO!A:D,3,FALSE)</f>
        <v>0.7</v>
      </c>
      <c r="J1321" s="636">
        <f>+ROUND(H1321*(1+I1321),2)</f>
        <v>162082.19</v>
      </c>
      <c r="K1321" s="662">
        <v>1</v>
      </c>
      <c r="L1321" s="638">
        <f>+ROUND(G1321*K1321*J1321,0)</f>
        <v>162082</v>
      </c>
      <c r="M1321">
        <f>+IFERROR(VLOOKUP(F1320,[92]Presupuesto!B:G,4,FALSE),M1320)</f>
        <v>0</v>
      </c>
      <c r="N1321" s="572">
        <f t="shared" si="31"/>
        <v>0</v>
      </c>
    </row>
    <row r="1322" spans="1:14">
      <c r="F1322" s="639" t="str">
        <f>+[92]MO!$A$8</f>
        <v>Ayudante O Civil</v>
      </c>
      <c r="G1322" s="625">
        <v>3</v>
      </c>
      <c r="H1322" s="640">
        <f>+VLOOKUP(F1322,[92]MO!A:D,2,FALSE)</f>
        <v>47671.232876712325</v>
      </c>
      <c r="I1322" s="641">
        <f>+VLOOKUP(F1322,[92]MO!A:D,3,FALSE)</f>
        <v>0.82000000000000006</v>
      </c>
      <c r="J1322" s="640">
        <f>+ROUND(H1322*(1+I1322),2)</f>
        <v>86761.64</v>
      </c>
      <c r="K1322" s="663">
        <f>+K1321</f>
        <v>1</v>
      </c>
      <c r="L1322" s="643">
        <f>+ROUND(G1322*K1322*J1322,0)</f>
        <v>260285</v>
      </c>
      <c r="M1322">
        <f>+IFERROR(VLOOKUP(F1321,[92]Presupuesto!B:G,4,FALSE),M1321)</f>
        <v>0</v>
      </c>
      <c r="N1322" s="572">
        <f t="shared" si="31"/>
        <v>0</v>
      </c>
    </row>
    <row r="1323" spans="1:14">
      <c r="F1323" s="639"/>
      <c r="G1323" s="625"/>
      <c r="H1323" s="660"/>
      <c r="I1323" s="641"/>
      <c r="J1323" s="646"/>
      <c r="K1323" s="625"/>
      <c r="L1323" s="647">
        <f>+ROUND(G1323*K1323*J1323,0)</f>
        <v>0</v>
      </c>
      <c r="M1323">
        <f>+IFERROR(VLOOKUP(F1322,[92]Presupuesto!B:G,4,FALSE),M1322)</f>
        <v>0</v>
      </c>
      <c r="N1323" s="572">
        <f t="shared" si="31"/>
        <v>0</v>
      </c>
    </row>
    <row r="1324" spans="1:14">
      <c r="F1324" s="639"/>
      <c r="G1324" s="644"/>
      <c r="H1324" s="645"/>
      <c r="I1324" s="625"/>
      <c r="J1324" s="646"/>
      <c r="K1324" s="625"/>
      <c r="L1324" s="647">
        <f>+ROUND(G1324*K1324*J1324,0)</f>
        <v>0</v>
      </c>
      <c r="M1324">
        <f>+IFERROR(VLOOKUP(F1323,[92]Presupuesto!B:G,4,FALSE),M1323)</f>
        <v>0</v>
      </c>
      <c r="N1324" s="572">
        <f t="shared" si="31"/>
        <v>0</v>
      </c>
    </row>
    <row r="1325" spans="1:14" ht="15.75" thickBot="1">
      <c r="F1325" s="648"/>
      <c r="G1325" s="649"/>
      <c r="H1325" s="649"/>
      <c r="I1325" s="649"/>
      <c r="J1325" s="650"/>
      <c r="K1325" s="649"/>
      <c r="L1325" s="651">
        <f>+ROUND(G1325*K1325*J1325,0)</f>
        <v>0</v>
      </c>
      <c r="M1325">
        <f>+IFERROR(VLOOKUP(F1324,[92]Presupuesto!B:G,4,FALSE),M1324)</f>
        <v>0</v>
      </c>
      <c r="N1325" s="572">
        <f t="shared" si="31"/>
        <v>0</v>
      </c>
    </row>
    <row r="1326" spans="1:14" ht="16.5" thickTop="1" thickBot="1">
      <c r="E1326" s="572">
        <f>+D1318</f>
        <v>5.0299999999999994</v>
      </c>
      <c r="F1326" s="606"/>
      <c r="G1326" s="588"/>
      <c r="H1326" s="588"/>
      <c r="I1326" s="588"/>
      <c r="J1326" s="588"/>
      <c r="K1326" s="608" t="s">
        <v>539</v>
      </c>
      <c r="L1326" s="628">
        <f>+SUM(L1321:L1325)</f>
        <v>422367</v>
      </c>
      <c r="M1326">
        <f>+IFERROR(VLOOKUP(F1325,[92]Presupuesto!B:G,4,FALSE),M1325)</f>
        <v>0</v>
      </c>
      <c r="N1326" s="572">
        <f t="shared" si="31"/>
        <v>0</v>
      </c>
    </row>
    <row r="1327" spans="1:14" ht="16.5" thickTop="1" thickBot="1">
      <c r="F1327" s="606" t="s">
        <v>551</v>
      </c>
      <c r="G1327" s="588"/>
      <c r="H1327" s="588"/>
      <c r="I1327" s="588"/>
      <c r="J1327" s="588"/>
      <c r="K1327" s="652"/>
      <c r="L1327" s="610"/>
      <c r="M1327">
        <f>+IFERROR(VLOOKUP(F1326,[92]Presupuesto!B:G,4,FALSE),M1326)</f>
        <v>0</v>
      </c>
      <c r="N1327" s="572">
        <f t="shared" si="31"/>
        <v>0</v>
      </c>
    </row>
    <row r="1328" spans="1:14" ht="16.5" thickTop="1" thickBot="1">
      <c r="A1328" s="653">
        <f>+F1295</f>
        <v>5.0299999999999994</v>
      </c>
      <c r="F1328" s="655" t="str">
        <f>+[92]Presupuesto!$B$69</f>
        <v>STEFANY BOHORQUEZ PEREZ</v>
      </c>
      <c r="G1328" s="588"/>
      <c r="H1328" s="944" t="s">
        <v>552</v>
      </c>
      <c r="I1328" s="944"/>
      <c r="J1328" s="944"/>
      <c r="K1328" s="944"/>
      <c r="L1328" s="654">
        <f>+L1303+L1311+L1318+L1326</f>
        <v>2355808</v>
      </c>
      <c r="M1328">
        <f>+IFERROR(VLOOKUP(F1327,[92]Presupuesto!B:G,4,FALSE),M1327)</f>
        <v>0</v>
      </c>
      <c r="N1328" s="572">
        <f t="shared" si="31"/>
        <v>0</v>
      </c>
    </row>
    <row r="1329" spans="2:14" ht="15.75" thickTop="1">
      <c r="F1329" s="655" t="str">
        <f>+[92]Presupuesto!$B$70</f>
        <v>SECRETARIA DE PLANEACION MUNICIPAL</v>
      </c>
      <c r="G1329" s="656"/>
      <c r="I1329" s="588"/>
      <c r="J1329" s="588"/>
      <c r="K1329" s="588"/>
      <c r="L1329" s="610"/>
      <c r="M1329">
        <f>+IFERROR(VLOOKUP(F1328,[92]Presupuesto!B:G,4,FALSE),M1328)</f>
        <v>0</v>
      </c>
      <c r="N1329" s="572">
        <f t="shared" si="31"/>
        <v>0</v>
      </c>
    </row>
    <row r="1330" spans="2:14" ht="15.75" thickBot="1">
      <c r="F1330" s="655" t="str">
        <f>+[92]Presupuesto!$B$71</f>
        <v>MUNICIPIO DE CAUCASIA</v>
      </c>
      <c r="G1330" s="657"/>
      <c r="H1330" s="658"/>
      <c r="I1330" s="657"/>
      <c r="J1330" s="657"/>
      <c r="K1330" s="657"/>
      <c r="L1330" s="659"/>
      <c r="M1330">
        <f>+IFERROR(VLOOKUP(F1329,[92]Presupuesto!B:G,4,FALSE),M1329)</f>
        <v>0</v>
      </c>
      <c r="N1330" s="572">
        <f t="shared" si="31"/>
        <v>0</v>
      </c>
    </row>
    <row r="1331" spans="2:14" ht="15.75" thickBot="1">
      <c r="F1331" s="923" t="s">
        <v>528</v>
      </c>
      <c r="G1331" s="956" t="str">
        <f>+VLOOKUP(F1333,[92]Presupuesto!B:G,2,FALSE)</f>
        <v>Suministro e Instslacion de Caseta de ventas, según diseño de 7.5 m2</v>
      </c>
      <c r="H1331" s="956"/>
      <c r="I1331" s="956"/>
      <c r="J1331" s="956"/>
      <c r="K1331" s="580" t="s">
        <v>529</v>
      </c>
      <c r="L1331" s="581" t="s">
        <v>530</v>
      </c>
      <c r="M1331" t="e">
        <f>+IFERROR(VLOOKUP(#REF!,[92]Presupuesto!B:G,4,FALSE),#REF!)</f>
        <v>#REF!</v>
      </c>
      <c r="N1331" s="572">
        <f t="shared" si="31"/>
        <v>0</v>
      </c>
    </row>
    <row r="1332" spans="2:14" ht="16.5" thickTop="1" thickBot="1">
      <c r="F1332" s="924"/>
      <c r="G1332" s="957"/>
      <c r="H1332" s="957"/>
      <c r="I1332" s="957"/>
      <c r="J1332" s="957"/>
      <c r="K1332" s="582" t="s">
        <v>531</v>
      </c>
      <c r="L1332" s="583" t="s">
        <v>532</v>
      </c>
      <c r="M1332" t="e">
        <f>+IFERROR(VLOOKUP(F1331,[92]Presupuesto!B:G,4,FALSE),M1331)</f>
        <v>#REF!</v>
      </c>
      <c r="N1332" s="572">
        <f t="shared" si="31"/>
        <v>0</v>
      </c>
    </row>
    <row r="1333" spans="2:14" ht="16.5" thickTop="1" thickBot="1">
      <c r="F1333" s="927">
        <f>+[92]Presupuesto!$B$47</f>
        <v>5.0399999999999991</v>
      </c>
      <c r="G1333" s="957"/>
      <c r="H1333" s="957"/>
      <c r="I1333" s="957"/>
      <c r="J1333" s="957"/>
      <c r="K1333" s="582" t="s">
        <v>533</v>
      </c>
      <c r="L1333" s="584">
        <f>+$N$3</f>
        <v>44987</v>
      </c>
      <c r="M1333">
        <f>+IFERROR(VLOOKUP(F1332,[92]Presupuesto!B:G,4,FALSE),M1332)</f>
        <v>0</v>
      </c>
      <c r="N1333" s="572">
        <f t="shared" si="31"/>
        <v>0</v>
      </c>
    </row>
    <row r="1334" spans="2:14" ht="16.5" thickTop="1" thickBot="1">
      <c r="F1334" s="924"/>
      <c r="G1334" s="957"/>
      <c r="H1334" s="957"/>
      <c r="I1334" s="957"/>
      <c r="J1334" s="957"/>
      <c r="K1334" s="582" t="s">
        <v>217</v>
      </c>
      <c r="L1334" s="586" t="str">
        <f>+VLOOKUP(F1333,[92]Presupuesto!B:G,3,FALSE)</f>
        <v>Und</v>
      </c>
      <c r="M1334">
        <f>+IFERROR(VLOOKUP(F1333,[92]Presupuesto!B:G,4,FALSE),M1333)</f>
        <v>4</v>
      </c>
      <c r="N1334" s="572">
        <f t="shared" si="31"/>
        <v>0</v>
      </c>
    </row>
    <row r="1335" spans="2:14" ht="16.5" thickTop="1" thickBot="1">
      <c r="F1335" s="587" t="s">
        <v>37</v>
      </c>
      <c r="G1335" s="588"/>
      <c r="H1335" s="588"/>
      <c r="I1335" s="588"/>
      <c r="J1335" s="588"/>
      <c r="K1335" s="589"/>
      <c r="L1335" s="590"/>
      <c r="M1335">
        <f>+IFERROR(VLOOKUP(F1334,[92]Presupuesto!B:G,4,FALSE),M1334)</f>
        <v>0</v>
      </c>
      <c r="N1335" s="572">
        <f t="shared" si="31"/>
        <v>0</v>
      </c>
    </row>
    <row r="1336" spans="2:14" ht="16.5" thickTop="1" thickBot="1">
      <c r="F1336" s="928" t="s">
        <v>63</v>
      </c>
      <c r="G1336" s="929"/>
      <c r="H1336" s="591" t="s">
        <v>534</v>
      </c>
      <c r="I1336" s="591" t="s">
        <v>535</v>
      </c>
      <c r="J1336" s="591" t="s">
        <v>536</v>
      </c>
      <c r="K1336" s="592" t="s">
        <v>537</v>
      </c>
      <c r="L1336" s="930"/>
      <c r="M1336">
        <f>+IFERROR(VLOOKUP(F1335,[92]Presupuesto!B:G,4,FALSE),M1335)</f>
        <v>0</v>
      </c>
      <c r="N1336" s="572">
        <f t="shared" si="31"/>
        <v>0</v>
      </c>
    </row>
    <row r="1337" spans="2:14" ht="16.5" thickTop="1" thickBot="1">
      <c r="F1337" s="931" t="s">
        <v>222</v>
      </c>
      <c r="G1337" s="932"/>
      <c r="H1337" s="593" t="s">
        <v>538</v>
      </c>
      <c r="I1337" s="594">
        <f>L1364</f>
        <v>167803</v>
      </c>
      <c r="J1337" s="595">
        <v>0.05</v>
      </c>
      <c r="K1337" s="596">
        <f>+ROUND(J1337*I1337,0)</f>
        <v>8390</v>
      </c>
      <c r="L1337" s="930"/>
      <c r="M1337">
        <f>+IFERROR(VLOOKUP(F1336,[92]Presupuesto!B:G,4,FALSE),M1336)</f>
        <v>0</v>
      </c>
      <c r="N1337" s="572">
        <f t="shared" si="31"/>
        <v>0</v>
      </c>
    </row>
    <row r="1338" spans="2:14" ht="16.5" thickTop="1" thickBot="1">
      <c r="F1338" s="933"/>
      <c r="G1338" s="934"/>
      <c r="H1338" s="597"/>
      <c r="I1338" s="598"/>
      <c r="J1338" s="599"/>
      <c r="K1338" s="600">
        <f>+ROUND(J1338*I1338,0)</f>
        <v>0</v>
      </c>
      <c r="L1338" s="930"/>
      <c r="M1338">
        <f>+IFERROR(VLOOKUP(F1337,[92]Presupuesto!B:G,4,FALSE),M1337)</f>
        <v>0</v>
      </c>
      <c r="N1338" s="572">
        <f t="shared" si="31"/>
        <v>0</v>
      </c>
    </row>
    <row r="1339" spans="2:14" ht="16.5" thickTop="1" thickBot="1">
      <c r="F1339" s="933"/>
      <c r="G1339" s="934"/>
      <c r="H1339" s="597"/>
      <c r="I1339" s="601"/>
      <c r="J1339" s="599"/>
      <c r="K1339" s="600">
        <f>+ROUND(J1339*I1339,0)</f>
        <v>0</v>
      </c>
      <c r="L1339" s="930"/>
      <c r="M1339">
        <f>+IFERROR(VLOOKUP(F1338,[92]Presupuesto!B:G,4,FALSE),M1338)</f>
        <v>0</v>
      </c>
      <c r="N1339" s="572">
        <f t="shared" si="31"/>
        <v>0</v>
      </c>
    </row>
    <row r="1340" spans="2:14" ht="16.5" thickTop="1" thickBot="1">
      <c r="F1340" s="941"/>
      <c r="G1340" s="942"/>
      <c r="H1340" s="602"/>
      <c r="I1340" s="603"/>
      <c r="J1340" s="604"/>
      <c r="K1340" s="605">
        <f>+ROUND(J1340*I1340,0)</f>
        <v>0</v>
      </c>
      <c r="L1340" s="930"/>
      <c r="M1340">
        <f>+IFERROR(VLOOKUP(F1339,[92]Presupuesto!B:G,4,FALSE),M1339)</f>
        <v>0</v>
      </c>
      <c r="N1340" s="572">
        <f t="shared" si="31"/>
        <v>0</v>
      </c>
    </row>
    <row r="1341" spans="2:14" ht="16.5" thickTop="1" thickBot="1">
      <c r="B1341" s="572">
        <f>+F1333</f>
        <v>5.0399999999999991</v>
      </c>
      <c r="F1341" s="606"/>
      <c r="G1341" s="588"/>
      <c r="H1341" s="588"/>
      <c r="I1341" s="588"/>
      <c r="J1341" s="607"/>
      <c r="K1341" s="608" t="s">
        <v>539</v>
      </c>
      <c r="L1341" s="609">
        <f>+SUM(K1337:K1340)</f>
        <v>8390</v>
      </c>
      <c r="M1341">
        <f>+IFERROR(VLOOKUP(F1340,[92]Presupuesto!B:G,4,FALSE),M1340)</f>
        <v>0</v>
      </c>
      <c r="N1341" s="572">
        <f t="shared" si="31"/>
        <v>0</v>
      </c>
    </row>
    <row r="1342" spans="2:14" ht="16.5" thickTop="1" thickBot="1">
      <c r="F1342" s="587" t="s">
        <v>224</v>
      </c>
      <c r="G1342" s="588"/>
      <c r="H1342" s="588"/>
      <c r="I1342" s="588"/>
      <c r="J1342" s="607"/>
      <c r="K1342" s="607"/>
      <c r="L1342" s="610"/>
      <c r="M1342">
        <f>+IFERROR(VLOOKUP(F1341,[92]Presupuesto!B:G,4,FALSE),M1341)</f>
        <v>0</v>
      </c>
      <c r="N1342" s="572">
        <f t="shared" si="31"/>
        <v>0</v>
      </c>
    </row>
    <row r="1343" spans="2:14" ht="16.5" thickTop="1" thickBot="1">
      <c r="F1343" s="928" t="s">
        <v>63</v>
      </c>
      <c r="G1343" s="929"/>
      <c r="H1343" s="591" t="s">
        <v>93</v>
      </c>
      <c r="I1343" s="611" t="s">
        <v>540</v>
      </c>
      <c r="J1343" s="612" t="s">
        <v>541</v>
      </c>
      <c r="K1343" s="613" t="s">
        <v>537</v>
      </c>
      <c r="L1343" s="930"/>
      <c r="M1343">
        <f>+IFERROR(VLOOKUP(F1342,[92]Presupuesto!B:G,4,FALSE),M1342)</f>
        <v>0</v>
      </c>
      <c r="N1343" s="572">
        <f t="shared" si="31"/>
        <v>0</v>
      </c>
    </row>
    <row r="1344" spans="2:14" ht="16.5" customHeight="1" thickTop="1" thickBot="1">
      <c r="F1344" s="954" t="str">
        <f>+[92]INSUMOS!$A$138</f>
        <v>Caseta de ventas, según diseño  de 7.5 m2</v>
      </c>
      <c r="G1344" s="955"/>
      <c r="H1344" s="614" t="str">
        <f>+VLOOKUP(F1344,[92]INSUMOS!A:E,2,FALSE)</f>
        <v>UND</v>
      </c>
      <c r="I1344" s="615">
        <f>+VLOOKUP(F1344,[92]INSUMOS!A:E,3,FALSE)</f>
        <v>24990000</v>
      </c>
      <c r="J1344" s="673">
        <v>1</v>
      </c>
      <c r="K1344" s="596">
        <f>+ROUND(J1344*I1344,0)</f>
        <v>24990000</v>
      </c>
      <c r="L1344" s="930"/>
      <c r="M1344">
        <f>+IFERROR(VLOOKUP(F1343,[92]Presupuesto!B:G,4,FALSE),M1343)</f>
        <v>0</v>
      </c>
      <c r="N1344" s="572">
        <f t="shared" si="31"/>
        <v>0</v>
      </c>
    </row>
    <row r="1345" spans="3:14" ht="16.5" thickTop="1" thickBot="1">
      <c r="F1345" s="943"/>
      <c r="G1345" s="934"/>
      <c r="H1345" s="617"/>
      <c r="I1345" s="597"/>
      <c r="J1345" s="674"/>
      <c r="K1345" s="600"/>
      <c r="L1345" s="930"/>
      <c r="M1345">
        <f>+IFERROR(VLOOKUP(F1344,[92]Presupuesto!B:G,4,FALSE),M1344)</f>
        <v>0</v>
      </c>
      <c r="N1345" s="572">
        <f t="shared" si="31"/>
        <v>0</v>
      </c>
    </row>
    <row r="1346" spans="3:14" ht="16.5" thickTop="1" thickBot="1">
      <c r="F1346" s="943"/>
      <c r="G1346" s="934"/>
      <c r="H1346" s="617"/>
      <c r="I1346" s="597"/>
      <c r="J1346" s="674"/>
      <c r="K1346" s="600"/>
      <c r="L1346" s="930"/>
      <c r="M1346">
        <f>+IFERROR(VLOOKUP(F1345,[92]Presupuesto!B:G,4,FALSE),M1345)</f>
        <v>0</v>
      </c>
      <c r="N1346" s="572">
        <f t="shared" si="31"/>
        <v>0</v>
      </c>
    </row>
    <row r="1347" spans="3:14" ht="16.5" thickTop="1" thickBot="1">
      <c r="F1347" s="933"/>
      <c r="G1347" s="934"/>
      <c r="H1347" s="617"/>
      <c r="I1347" s="597"/>
      <c r="J1347" s="618"/>
      <c r="K1347" s="600"/>
      <c r="L1347" s="930"/>
      <c r="M1347">
        <f>+IFERROR(VLOOKUP(F1346,[92]Presupuesto!B:G,4,FALSE),M1346)</f>
        <v>0</v>
      </c>
      <c r="N1347" s="572">
        <f t="shared" si="31"/>
        <v>0</v>
      </c>
    </row>
    <row r="1348" spans="3:14" ht="16.5" thickTop="1" thickBot="1">
      <c r="F1348" s="941"/>
      <c r="G1348" s="942"/>
      <c r="H1348" s="602"/>
      <c r="I1348" s="620"/>
      <c r="J1348" s="621"/>
      <c r="K1348" s="622">
        <f>+ROUND(J1348*I1348,0)</f>
        <v>0</v>
      </c>
      <c r="L1348" s="930"/>
      <c r="M1348">
        <f>+IFERROR(VLOOKUP(F1347,[92]Presupuesto!B:G,4,FALSE),M1347)</f>
        <v>0</v>
      </c>
      <c r="N1348" s="572">
        <f t="shared" si="31"/>
        <v>0</v>
      </c>
    </row>
    <row r="1349" spans="3:14" ht="16.5" thickTop="1" thickBot="1">
      <c r="C1349" s="572">
        <f>+B1341</f>
        <v>5.0399999999999991</v>
      </c>
      <c r="F1349" s="606"/>
      <c r="G1349" s="588"/>
      <c r="H1349" s="588"/>
      <c r="I1349" s="588"/>
      <c r="J1349" s="607"/>
      <c r="K1349" s="608" t="s">
        <v>539</v>
      </c>
      <c r="L1349" s="609">
        <f>+SUM(K1344:K1348)</f>
        <v>24990000</v>
      </c>
      <c r="M1349">
        <f>+IFERROR(VLOOKUP(F1348,[92]Presupuesto!B:G,4,FALSE),M1348)</f>
        <v>0</v>
      </c>
      <c r="N1349" s="572">
        <f t="shared" si="31"/>
        <v>0</v>
      </c>
    </row>
    <row r="1350" spans="3:14" ht="16.5" thickTop="1" thickBot="1">
      <c r="F1350" s="587" t="s">
        <v>47</v>
      </c>
      <c r="G1350" s="588"/>
      <c r="H1350" s="588"/>
      <c r="I1350" s="588"/>
      <c r="J1350" s="607"/>
      <c r="K1350" s="607"/>
      <c r="L1350" s="610"/>
      <c r="M1350">
        <f>+IFERROR(VLOOKUP(F1349,[92]Presupuesto!B:G,4,FALSE),M1349)</f>
        <v>0</v>
      </c>
      <c r="N1350" s="572">
        <f t="shared" si="31"/>
        <v>0</v>
      </c>
    </row>
    <row r="1351" spans="3:14" ht="16.5" thickTop="1" thickBot="1">
      <c r="F1351" s="935" t="s">
        <v>63</v>
      </c>
      <c r="G1351" s="936"/>
      <c r="H1351" s="591" t="s">
        <v>534</v>
      </c>
      <c r="I1351" s="591" t="s">
        <v>542</v>
      </c>
      <c r="J1351" s="612" t="s">
        <v>543</v>
      </c>
      <c r="K1351" s="613" t="s">
        <v>537</v>
      </c>
      <c r="L1351" s="930"/>
      <c r="M1351">
        <f>+IFERROR(VLOOKUP(F1350,[92]Presupuesto!B:G,4,FALSE),M1350)</f>
        <v>0</v>
      </c>
      <c r="N1351" s="572">
        <f t="shared" si="31"/>
        <v>0</v>
      </c>
    </row>
    <row r="1352" spans="3:14" ht="16.5" thickTop="1" thickBot="1">
      <c r="F1352" s="933"/>
      <c r="G1352" s="934"/>
      <c r="H1352" s="597"/>
      <c r="I1352" s="677"/>
      <c r="J1352" s="599"/>
      <c r="K1352" s="600"/>
      <c r="L1352" s="930"/>
      <c r="M1352">
        <f>+IFERROR(VLOOKUP(F1351,[92]Presupuesto!B:G,4,FALSE),M1351)</f>
        <v>0</v>
      </c>
      <c r="N1352" s="572">
        <f t="shared" si="31"/>
        <v>0</v>
      </c>
    </row>
    <row r="1353" spans="3:14" ht="16.5" thickTop="1" thickBot="1">
      <c r="F1353" s="937"/>
      <c r="G1353" s="938"/>
      <c r="H1353" s="625"/>
      <c r="I1353" s="625"/>
      <c r="J1353" s="625"/>
      <c r="K1353" s="626">
        <f>+ROUND(J1353*I1353,0)</f>
        <v>0</v>
      </c>
      <c r="L1353" s="930"/>
      <c r="M1353">
        <f>+IFERROR(VLOOKUP(F1352,[92]Presupuesto!B:G,4,FALSE),M1352)</f>
        <v>0</v>
      </c>
      <c r="N1353" s="572">
        <f t="shared" si="31"/>
        <v>0</v>
      </c>
    </row>
    <row r="1354" spans="3:14" ht="16.5" thickTop="1" thickBot="1">
      <c r="F1354" s="937"/>
      <c r="G1354" s="938"/>
      <c r="H1354" s="625"/>
      <c r="I1354" s="625"/>
      <c r="J1354" s="625"/>
      <c r="K1354" s="626">
        <f>+ROUND(J1354*I1354,0)</f>
        <v>0</v>
      </c>
      <c r="L1354" s="930"/>
      <c r="M1354">
        <f>+IFERROR(VLOOKUP(F1353,[92]Presupuesto!B:G,4,FALSE),M1353)</f>
        <v>0</v>
      </c>
      <c r="N1354" s="572">
        <f t="shared" si="31"/>
        <v>0</v>
      </c>
    </row>
    <row r="1355" spans="3:14" ht="16.5" thickTop="1" thickBot="1">
      <c r="F1355" s="939"/>
      <c r="G1355" s="940"/>
      <c r="H1355" s="627"/>
      <c r="I1355" s="627"/>
      <c r="J1355" s="627"/>
      <c r="K1355" s="605">
        <f>+ROUND(J1355*I1355,0)</f>
        <v>0</v>
      </c>
      <c r="L1355" s="930"/>
      <c r="M1355">
        <f>+IFERROR(VLOOKUP(F1354,[92]Presupuesto!B:G,4,FALSE),M1354)</f>
        <v>0</v>
      </c>
      <c r="N1355" s="572">
        <f t="shared" si="31"/>
        <v>0</v>
      </c>
    </row>
    <row r="1356" spans="3:14" ht="16.5" thickTop="1" thickBot="1">
      <c r="D1356" s="572">
        <f>+C1349</f>
        <v>5.0399999999999991</v>
      </c>
      <c r="F1356" s="606"/>
      <c r="G1356" s="588"/>
      <c r="H1356" s="588"/>
      <c r="I1356" s="588"/>
      <c r="J1356" s="607"/>
      <c r="K1356" s="608" t="s">
        <v>539</v>
      </c>
      <c r="L1356" s="628">
        <f>+SUM(K1352:K1355)</f>
        <v>0</v>
      </c>
      <c r="M1356">
        <f>+IFERROR(VLOOKUP(F1355,[92]Presupuesto!B:G,4,FALSE),M1355)</f>
        <v>0</v>
      </c>
      <c r="N1356" s="572">
        <f t="shared" si="31"/>
        <v>0</v>
      </c>
    </row>
    <row r="1357" spans="3:14" ht="16.5" thickTop="1" thickBot="1">
      <c r="F1357" s="587" t="s">
        <v>54</v>
      </c>
      <c r="G1357" s="588"/>
      <c r="H1357" s="588"/>
      <c r="I1357" s="588"/>
      <c r="J1357" s="607"/>
      <c r="K1357" s="607"/>
      <c r="L1357" s="610"/>
      <c r="M1357">
        <f>+IFERROR(VLOOKUP(F1356,[92]Presupuesto!B:G,4,FALSE),M1356)</f>
        <v>0</v>
      </c>
      <c r="N1357" s="572">
        <f t="shared" si="31"/>
        <v>0</v>
      </c>
    </row>
    <row r="1358" spans="3:14" ht="16.5" thickTop="1" thickBot="1">
      <c r="F1358" s="629" t="s">
        <v>544</v>
      </c>
      <c r="G1358" s="591" t="s">
        <v>541</v>
      </c>
      <c r="H1358" s="591" t="s">
        <v>545</v>
      </c>
      <c r="I1358" s="591" t="s">
        <v>546</v>
      </c>
      <c r="J1358" s="630" t="s">
        <v>547</v>
      </c>
      <c r="K1358" s="612" t="s">
        <v>536</v>
      </c>
      <c r="L1358" s="631" t="s">
        <v>537</v>
      </c>
      <c r="M1358">
        <f>+IFERROR(VLOOKUP(F1357,[92]Presupuesto!B:G,4,FALSE),M1357)</f>
        <v>0</v>
      </c>
      <c r="N1358" s="572">
        <f t="shared" si="31"/>
        <v>0</v>
      </c>
    </row>
    <row r="1359" spans="3:14" ht="15.75" thickTop="1">
      <c r="F1359" s="632" t="str">
        <f>+[92]MO!$A$7</f>
        <v>Oficial O Civil</v>
      </c>
      <c r="G1359" s="633">
        <v>1</v>
      </c>
      <c r="H1359" s="634">
        <f>+VLOOKUP(F1359,[92]MO!A:D,2,FALSE)</f>
        <v>95342.465753424651</v>
      </c>
      <c r="I1359" s="635">
        <f>+VLOOKUP(F1359,[92]MO!A:D,3,FALSE)</f>
        <v>0.7</v>
      </c>
      <c r="J1359" s="636">
        <f>+ROUND(H1359*(1+I1359),2)</f>
        <v>162082.19</v>
      </c>
      <c r="K1359" s="662">
        <v>0.5</v>
      </c>
      <c r="L1359" s="638">
        <f>+ROUND(G1359*K1359*J1359,0)</f>
        <v>81041</v>
      </c>
      <c r="M1359">
        <f>+IFERROR(VLOOKUP(F1358,[92]Presupuesto!B:G,4,FALSE),M1358)</f>
        <v>0</v>
      </c>
      <c r="N1359" s="572">
        <f t="shared" si="31"/>
        <v>0</v>
      </c>
    </row>
    <row r="1360" spans="3:14">
      <c r="F1360" s="639" t="str">
        <f>+[92]MO!$A$8</f>
        <v>Ayudante O Civil</v>
      </c>
      <c r="G1360" s="625">
        <v>2</v>
      </c>
      <c r="H1360" s="640">
        <f>+VLOOKUP(F1360,[92]MO!A:D,2,FALSE)</f>
        <v>47671.232876712325</v>
      </c>
      <c r="I1360" s="641">
        <f>+VLOOKUP(F1360,[92]MO!A:D,3,FALSE)</f>
        <v>0.82000000000000006</v>
      </c>
      <c r="J1360" s="640">
        <f>+ROUND(H1360*(1+I1360),2)</f>
        <v>86761.64</v>
      </c>
      <c r="K1360" s="663">
        <f>+K1359</f>
        <v>0.5</v>
      </c>
      <c r="L1360" s="643">
        <f>+ROUND(G1360*K1360*J1360,0)</f>
        <v>86762</v>
      </c>
      <c r="M1360">
        <f>+IFERROR(VLOOKUP(F1359,[92]Presupuesto!B:G,4,FALSE),M1359)</f>
        <v>0</v>
      </c>
      <c r="N1360" s="572">
        <f t="shared" si="31"/>
        <v>0</v>
      </c>
    </row>
    <row r="1361" spans="1:14">
      <c r="F1361" s="639"/>
      <c r="G1361" s="625"/>
      <c r="H1361" s="660"/>
      <c r="I1361" s="641"/>
      <c r="J1361" s="646"/>
      <c r="K1361" s="625"/>
      <c r="L1361" s="647">
        <f>+ROUND(G1361*K1361*J1361,0)</f>
        <v>0</v>
      </c>
      <c r="M1361">
        <f>+IFERROR(VLOOKUP(F1360,[92]Presupuesto!B:G,4,FALSE),M1360)</f>
        <v>0</v>
      </c>
      <c r="N1361" s="572">
        <f t="shared" si="31"/>
        <v>0</v>
      </c>
    </row>
    <row r="1362" spans="1:14">
      <c r="F1362" s="639"/>
      <c r="G1362" s="644"/>
      <c r="H1362" s="645"/>
      <c r="I1362" s="625"/>
      <c r="J1362" s="646"/>
      <c r="K1362" s="625"/>
      <c r="L1362" s="647">
        <f>+ROUND(G1362*K1362*J1362,0)</f>
        <v>0</v>
      </c>
      <c r="M1362">
        <f>+IFERROR(VLOOKUP(F1361,[92]Presupuesto!B:G,4,FALSE),M1361)</f>
        <v>0</v>
      </c>
      <c r="N1362" s="572">
        <f t="shared" si="31"/>
        <v>0</v>
      </c>
    </row>
    <row r="1363" spans="1:14" ht="15.75" thickBot="1">
      <c r="F1363" s="648"/>
      <c r="G1363" s="649"/>
      <c r="H1363" s="649"/>
      <c r="I1363" s="649"/>
      <c r="J1363" s="650"/>
      <c r="K1363" s="649"/>
      <c r="L1363" s="651">
        <f>+ROUND(G1363*K1363*J1363,0)</f>
        <v>0</v>
      </c>
      <c r="M1363">
        <f>+IFERROR(VLOOKUP(F1362,[92]Presupuesto!B:G,4,FALSE),M1362)</f>
        <v>0</v>
      </c>
      <c r="N1363" s="572">
        <f t="shared" si="31"/>
        <v>0</v>
      </c>
    </row>
    <row r="1364" spans="1:14" ht="16.5" thickTop="1" thickBot="1">
      <c r="E1364" s="572">
        <f>+D1356</f>
        <v>5.0399999999999991</v>
      </c>
      <c r="F1364" s="606"/>
      <c r="G1364" s="588"/>
      <c r="H1364" s="588"/>
      <c r="I1364" s="588"/>
      <c r="J1364" s="588"/>
      <c r="K1364" s="608" t="s">
        <v>539</v>
      </c>
      <c r="L1364" s="628">
        <f>+SUM(L1359:L1363)</f>
        <v>167803</v>
      </c>
      <c r="M1364">
        <f>+IFERROR(VLOOKUP(F1363,[92]Presupuesto!B:G,4,FALSE),M1363)</f>
        <v>0</v>
      </c>
      <c r="N1364" s="572">
        <f t="shared" si="31"/>
        <v>0</v>
      </c>
    </row>
    <row r="1365" spans="1:14" ht="16.5" thickTop="1" thickBot="1">
      <c r="F1365" s="606" t="s">
        <v>551</v>
      </c>
      <c r="G1365" s="588"/>
      <c r="H1365" s="588"/>
      <c r="I1365" s="588"/>
      <c r="J1365" s="588"/>
      <c r="K1365" s="652"/>
      <c r="L1365" s="610"/>
      <c r="M1365">
        <f>+IFERROR(VLOOKUP(F1364,[92]Presupuesto!B:G,4,FALSE),M1364)</f>
        <v>0</v>
      </c>
      <c r="N1365" s="572">
        <f t="shared" si="31"/>
        <v>0</v>
      </c>
    </row>
    <row r="1366" spans="1:14" ht="16.5" thickTop="1" thickBot="1">
      <c r="A1366" s="653">
        <f>+F1333</f>
        <v>5.0399999999999991</v>
      </c>
      <c r="F1366" s="655" t="str">
        <f>+[92]Presupuesto!$B$69</f>
        <v>STEFANY BOHORQUEZ PEREZ</v>
      </c>
      <c r="G1366" s="588"/>
      <c r="H1366" s="944" t="s">
        <v>552</v>
      </c>
      <c r="I1366" s="944"/>
      <c r="J1366" s="944"/>
      <c r="K1366" s="944"/>
      <c r="L1366" s="654">
        <f>+L1341+L1349+L1356+L1364</f>
        <v>25166193</v>
      </c>
      <c r="M1366">
        <f>+IFERROR(VLOOKUP(F1365,[92]Presupuesto!B:G,4,FALSE),M1365)</f>
        <v>0</v>
      </c>
      <c r="N1366" s="572">
        <f t="shared" si="31"/>
        <v>0</v>
      </c>
    </row>
    <row r="1367" spans="1:14" ht="15.75" thickTop="1">
      <c r="F1367" s="655" t="str">
        <f>+[92]Presupuesto!$B$70</f>
        <v>SECRETARIA DE PLANEACION MUNICIPAL</v>
      </c>
      <c r="G1367" s="656"/>
      <c r="I1367" s="588"/>
      <c r="J1367" s="588"/>
      <c r="K1367" s="588"/>
      <c r="L1367" s="610"/>
      <c r="M1367">
        <f>+IFERROR(VLOOKUP(F1366,[92]Presupuesto!B:G,4,FALSE),M1366)</f>
        <v>0</v>
      </c>
      <c r="N1367" s="572">
        <f t="shared" si="31"/>
        <v>0</v>
      </c>
    </row>
    <row r="1368" spans="1:14" ht="15.75" thickBot="1">
      <c r="F1368" s="655" t="str">
        <f>+[92]Presupuesto!$B$71</f>
        <v>MUNICIPIO DE CAUCASIA</v>
      </c>
      <c r="G1368" s="657"/>
      <c r="H1368" s="658"/>
      <c r="I1368" s="657"/>
      <c r="J1368" s="657"/>
      <c r="K1368" s="657"/>
      <c r="L1368" s="659"/>
      <c r="M1368">
        <f>+IFERROR(VLOOKUP(F1367,[92]Presupuesto!B:G,4,FALSE),M1367)</f>
        <v>0</v>
      </c>
      <c r="N1368" s="572">
        <f t="shared" si="31"/>
        <v>0</v>
      </c>
    </row>
    <row r="1369" spans="1:14" ht="15.75" thickBot="1">
      <c r="F1369" s="923" t="s">
        <v>528</v>
      </c>
      <c r="G1369" s="956" t="str">
        <f>+VLOOKUP(F1371,[92]Presupuesto!B:G,2,FALSE)</f>
        <v>Avisos civicos segun diseño</v>
      </c>
      <c r="H1369" s="956"/>
      <c r="I1369" s="956"/>
      <c r="J1369" s="956"/>
      <c r="K1369" s="580" t="s">
        <v>529</v>
      </c>
      <c r="L1369" s="581" t="s">
        <v>530</v>
      </c>
      <c r="M1369">
        <f>+IFERROR(VLOOKUP(F1368,[92]Presupuesto!B:G,4,FALSE),M1368)</f>
        <v>0</v>
      </c>
      <c r="N1369" s="572">
        <f t="shared" si="31"/>
        <v>0</v>
      </c>
    </row>
    <row r="1370" spans="1:14" ht="16.5" thickTop="1" thickBot="1">
      <c r="F1370" s="924"/>
      <c r="G1370" s="957"/>
      <c r="H1370" s="957"/>
      <c r="I1370" s="957"/>
      <c r="J1370" s="957"/>
      <c r="K1370" s="582" t="s">
        <v>531</v>
      </c>
      <c r="L1370" s="583" t="s">
        <v>532</v>
      </c>
      <c r="M1370">
        <f>+IFERROR(VLOOKUP(F1369,[92]Presupuesto!B:G,4,FALSE),M1369)</f>
        <v>0</v>
      </c>
      <c r="N1370" s="572">
        <f t="shared" si="31"/>
        <v>0</v>
      </c>
    </row>
    <row r="1371" spans="1:14" ht="16.5" thickTop="1" thickBot="1">
      <c r="F1371" s="927">
        <f>+[92]Presupuesto!$B$48</f>
        <v>5.0499999999999989</v>
      </c>
      <c r="G1371" s="957"/>
      <c r="H1371" s="957"/>
      <c r="I1371" s="957"/>
      <c r="J1371" s="957"/>
      <c r="K1371" s="582" t="s">
        <v>533</v>
      </c>
      <c r="L1371" s="584">
        <f>+$N$3</f>
        <v>44987</v>
      </c>
      <c r="M1371">
        <f>+IFERROR(VLOOKUP(F1370,[92]Presupuesto!B:G,4,FALSE),M1370)</f>
        <v>0</v>
      </c>
      <c r="N1371" s="572">
        <f t="shared" si="31"/>
        <v>0</v>
      </c>
    </row>
    <row r="1372" spans="1:14" ht="16.5" thickTop="1" thickBot="1">
      <c r="F1372" s="924"/>
      <c r="G1372" s="957"/>
      <c r="H1372" s="957"/>
      <c r="I1372" s="957"/>
      <c r="J1372" s="957"/>
      <c r="K1372" s="582" t="s">
        <v>217</v>
      </c>
      <c r="L1372" s="586" t="str">
        <f>+VLOOKUP(F1371,[92]Presupuesto!B:G,3,FALSE)</f>
        <v>Und</v>
      </c>
      <c r="M1372">
        <f>+IFERROR(VLOOKUP(F1371,[92]Presupuesto!B:G,4,FALSE),M1371)</f>
        <v>4</v>
      </c>
      <c r="N1372" s="572">
        <f t="shared" si="31"/>
        <v>0</v>
      </c>
    </row>
    <row r="1373" spans="1:14" ht="16.5" thickTop="1" thickBot="1">
      <c r="F1373" s="587" t="s">
        <v>37</v>
      </c>
      <c r="G1373" s="588"/>
      <c r="H1373" s="588"/>
      <c r="I1373" s="588"/>
      <c r="J1373" s="588"/>
      <c r="K1373" s="589"/>
      <c r="L1373" s="590"/>
      <c r="M1373">
        <f>+IFERROR(VLOOKUP(F1372,[92]Presupuesto!B:G,4,FALSE),M1372)</f>
        <v>0</v>
      </c>
      <c r="N1373" s="572">
        <f t="shared" si="31"/>
        <v>0</v>
      </c>
    </row>
    <row r="1374" spans="1:14" ht="16.5" thickTop="1" thickBot="1">
      <c r="F1374" s="928" t="s">
        <v>63</v>
      </c>
      <c r="G1374" s="929"/>
      <c r="H1374" s="591" t="s">
        <v>534</v>
      </c>
      <c r="I1374" s="591" t="s">
        <v>535</v>
      </c>
      <c r="J1374" s="591" t="s">
        <v>536</v>
      </c>
      <c r="K1374" s="592" t="s">
        <v>537</v>
      </c>
      <c r="L1374" s="930"/>
      <c r="M1374">
        <f>+IFERROR(VLOOKUP(F1373,[92]Presupuesto!B:G,4,FALSE),M1373)</f>
        <v>0</v>
      </c>
      <c r="N1374" s="572">
        <f t="shared" si="31"/>
        <v>0</v>
      </c>
    </row>
    <row r="1375" spans="1:14" ht="16.5" thickTop="1" thickBot="1">
      <c r="F1375" s="931" t="s">
        <v>222</v>
      </c>
      <c r="G1375" s="932"/>
      <c r="H1375" s="593" t="s">
        <v>538</v>
      </c>
      <c r="I1375" s="594">
        <f>L1402</f>
        <v>167803</v>
      </c>
      <c r="J1375" s="595">
        <v>0.05</v>
      </c>
      <c r="K1375" s="596">
        <f>+ROUND(J1375*I1375,0)</f>
        <v>8390</v>
      </c>
      <c r="L1375" s="930"/>
      <c r="M1375">
        <f>+IFERROR(VLOOKUP(F1374,[92]Presupuesto!B:G,4,FALSE),M1374)</f>
        <v>0</v>
      </c>
      <c r="N1375" s="572">
        <f t="shared" si="31"/>
        <v>0</v>
      </c>
    </row>
    <row r="1376" spans="1:14" ht="16.5" thickTop="1" thickBot="1">
      <c r="F1376" s="933"/>
      <c r="G1376" s="934"/>
      <c r="H1376" s="597"/>
      <c r="I1376" s="598"/>
      <c r="J1376" s="599"/>
      <c r="K1376" s="600">
        <f>+ROUND(J1376*I1376,0)</f>
        <v>0</v>
      </c>
      <c r="L1376" s="930"/>
      <c r="M1376">
        <f>+IFERROR(VLOOKUP(F1375,[92]Presupuesto!B:G,4,FALSE),M1375)</f>
        <v>0</v>
      </c>
      <c r="N1376" s="572">
        <f t="shared" si="31"/>
        <v>0</v>
      </c>
    </row>
    <row r="1377" spans="2:14" ht="16.5" thickTop="1" thickBot="1">
      <c r="F1377" s="933"/>
      <c r="G1377" s="934"/>
      <c r="H1377" s="597"/>
      <c r="I1377" s="601"/>
      <c r="J1377" s="599"/>
      <c r="K1377" s="600">
        <f>+ROUND(J1377*I1377,0)</f>
        <v>0</v>
      </c>
      <c r="L1377" s="930"/>
      <c r="M1377">
        <f>+IFERROR(VLOOKUP(F1376,[92]Presupuesto!B:G,4,FALSE),M1376)</f>
        <v>0</v>
      </c>
      <c r="N1377" s="572">
        <f t="shared" si="31"/>
        <v>0</v>
      </c>
    </row>
    <row r="1378" spans="2:14" ht="16.5" thickTop="1" thickBot="1">
      <c r="F1378" s="941"/>
      <c r="G1378" s="942"/>
      <c r="H1378" s="602"/>
      <c r="I1378" s="603"/>
      <c r="J1378" s="604"/>
      <c r="K1378" s="605">
        <f>+ROUND(J1378*I1378,0)</f>
        <v>0</v>
      </c>
      <c r="L1378" s="930"/>
      <c r="M1378">
        <f>+IFERROR(VLOOKUP(F1377,[92]Presupuesto!B:G,4,FALSE),M1377)</f>
        <v>0</v>
      </c>
      <c r="N1378" s="572">
        <f t="shared" ref="N1378:N1441" si="32">+IFERROR(M1378*J1378,0)</f>
        <v>0</v>
      </c>
    </row>
    <row r="1379" spans="2:14" ht="16.5" thickTop="1" thickBot="1">
      <c r="B1379" s="572">
        <f>+F1371</f>
        <v>5.0499999999999989</v>
      </c>
      <c r="F1379" s="606"/>
      <c r="G1379" s="588"/>
      <c r="H1379" s="588"/>
      <c r="I1379" s="588"/>
      <c r="J1379" s="607"/>
      <c r="K1379" s="608" t="s">
        <v>539</v>
      </c>
      <c r="L1379" s="609">
        <f>+SUM(K1375:K1378)</f>
        <v>8390</v>
      </c>
      <c r="M1379">
        <f>+IFERROR(VLOOKUP(F1378,[92]Presupuesto!B:G,4,FALSE),M1378)</f>
        <v>0</v>
      </c>
      <c r="N1379" s="572">
        <f t="shared" si="32"/>
        <v>0</v>
      </c>
    </row>
    <row r="1380" spans="2:14" ht="16.5" thickTop="1" thickBot="1">
      <c r="F1380" s="587" t="s">
        <v>224</v>
      </c>
      <c r="G1380" s="588"/>
      <c r="H1380" s="588"/>
      <c r="I1380" s="588"/>
      <c r="J1380" s="607"/>
      <c r="K1380" s="607"/>
      <c r="L1380" s="610"/>
      <c r="M1380">
        <f>+IFERROR(VLOOKUP(F1379,[92]Presupuesto!B:G,4,FALSE),M1379)</f>
        <v>0</v>
      </c>
      <c r="N1380" s="572">
        <f t="shared" si="32"/>
        <v>0</v>
      </c>
    </row>
    <row r="1381" spans="2:14" ht="16.5" thickTop="1" thickBot="1">
      <c r="F1381" s="928" t="s">
        <v>63</v>
      </c>
      <c r="G1381" s="929"/>
      <c r="H1381" s="591" t="s">
        <v>93</v>
      </c>
      <c r="I1381" s="611" t="s">
        <v>540</v>
      </c>
      <c r="J1381" s="612" t="s">
        <v>541</v>
      </c>
      <c r="K1381" s="613" t="s">
        <v>537</v>
      </c>
      <c r="L1381" s="930"/>
      <c r="M1381">
        <f>+IFERROR(VLOOKUP(F1380,[92]Presupuesto!B:G,4,FALSE),M1380)</f>
        <v>0</v>
      </c>
      <c r="N1381" s="572">
        <f t="shared" si="32"/>
        <v>0</v>
      </c>
    </row>
    <row r="1382" spans="2:14" ht="16.5" thickTop="1" thickBot="1">
      <c r="F1382" s="954" t="str">
        <f>+[92]INSUMOS!$A$39</f>
        <v>Avisos civicos segun diseño</v>
      </c>
      <c r="G1382" s="955"/>
      <c r="H1382" s="614" t="str">
        <f>+VLOOKUP(F1382,[92]INSUMOS!A:E,2,FALSE)</f>
        <v>Und</v>
      </c>
      <c r="I1382" s="615">
        <f>+VLOOKUP(F1382,[92]INSUMOS!A:E,3,FALSE)</f>
        <v>450000</v>
      </c>
      <c r="J1382" s="673">
        <v>1</v>
      </c>
      <c r="K1382" s="596">
        <f>+ROUND(J1382*I1382,0)</f>
        <v>450000</v>
      </c>
      <c r="L1382" s="930"/>
      <c r="M1382">
        <f>+IFERROR(VLOOKUP(F1381,[92]Presupuesto!B:G,4,FALSE),M1381)</f>
        <v>0</v>
      </c>
      <c r="N1382" s="572">
        <f t="shared" si="32"/>
        <v>0</v>
      </c>
    </row>
    <row r="1383" spans="2:14" ht="16.5" thickTop="1" thickBot="1">
      <c r="F1383" s="943"/>
      <c r="G1383" s="934"/>
      <c r="H1383" s="617"/>
      <c r="I1383" s="597"/>
      <c r="J1383" s="674"/>
      <c r="K1383" s="600"/>
      <c r="L1383" s="930"/>
      <c r="M1383">
        <f>+IFERROR(VLOOKUP(F1382,[92]Presupuesto!B:G,4,FALSE),M1382)</f>
        <v>0</v>
      </c>
      <c r="N1383" s="572">
        <f t="shared" si="32"/>
        <v>0</v>
      </c>
    </row>
    <row r="1384" spans="2:14" ht="16.5" thickTop="1" thickBot="1">
      <c r="F1384" s="943"/>
      <c r="G1384" s="934"/>
      <c r="H1384" s="617"/>
      <c r="I1384" s="597"/>
      <c r="J1384" s="674"/>
      <c r="K1384" s="600"/>
      <c r="L1384" s="930"/>
      <c r="M1384">
        <f>+IFERROR(VLOOKUP(F1383,[92]Presupuesto!B:G,4,FALSE),M1383)</f>
        <v>0</v>
      </c>
      <c r="N1384" s="572">
        <f t="shared" si="32"/>
        <v>0</v>
      </c>
    </row>
    <row r="1385" spans="2:14" ht="16.5" thickTop="1" thickBot="1">
      <c r="F1385" s="933"/>
      <c r="G1385" s="934"/>
      <c r="H1385" s="617"/>
      <c r="I1385" s="597"/>
      <c r="J1385" s="618"/>
      <c r="K1385" s="600"/>
      <c r="L1385" s="930"/>
      <c r="M1385">
        <f>+IFERROR(VLOOKUP(F1384,[92]Presupuesto!B:G,4,FALSE),M1384)</f>
        <v>0</v>
      </c>
      <c r="N1385" s="572">
        <f t="shared" si="32"/>
        <v>0</v>
      </c>
    </row>
    <row r="1386" spans="2:14" ht="16.5" thickTop="1" thickBot="1">
      <c r="F1386" s="941"/>
      <c r="G1386" s="942"/>
      <c r="H1386" s="602"/>
      <c r="I1386" s="620"/>
      <c r="J1386" s="621"/>
      <c r="K1386" s="622">
        <f>+ROUND(J1386*I1386,0)</f>
        <v>0</v>
      </c>
      <c r="L1386" s="930"/>
      <c r="M1386">
        <f>+IFERROR(VLOOKUP(F1385,[92]Presupuesto!B:G,4,FALSE),M1385)</f>
        <v>0</v>
      </c>
      <c r="N1386" s="572">
        <f t="shared" si="32"/>
        <v>0</v>
      </c>
    </row>
    <row r="1387" spans="2:14" ht="16.5" thickTop="1" thickBot="1">
      <c r="C1387" s="572">
        <f>+B1379</f>
        <v>5.0499999999999989</v>
      </c>
      <c r="F1387" s="606"/>
      <c r="G1387" s="588"/>
      <c r="H1387" s="588"/>
      <c r="I1387" s="588"/>
      <c r="J1387" s="607"/>
      <c r="K1387" s="608" t="s">
        <v>539</v>
      </c>
      <c r="L1387" s="609">
        <f>+SUM(K1382:K1386)</f>
        <v>450000</v>
      </c>
      <c r="M1387">
        <f>+IFERROR(VLOOKUP(F1386,[92]Presupuesto!B:G,4,FALSE),M1386)</f>
        <v>0</v>
      </c>
      <c r="N1387" s="572">
        <f t="shared" si="32"/>
        <v>0</v>
      </c>
    </row>
    <row r="1388" spans="2:14" ht="16.5" thickTop="1" thickBot="1">
      <c r="F1388" s="587" t="s">
        <v>47</v>
      </c>
      <c r="G1388" s="588"/>
      <c r="H1388" s="588"/>
      <c r="I1388" s="588"/>
      <c r="J1388" s="607"/>
      <c r="K1388" s="607"/>
      <c r="L1388" s="610"/>
      <c r="M1388">
        <f>+IFERROR(VLOOKUP(F1387,[92]Presupuesto!B:G,4,FALSE),M1387)</f>
        <v>0</v>
      </c>
      <c r="N1388" s="572">
        <f t="shared" si="32"/>
        <v>0</v>
      </c>
    </row>
    <row r="1389" spans="2:14" ht="16.5" thickTop="1" thickBot="1">
      <c r="F1389" s="935" t="s">
        <v>63</v>
      </c>
      <c r="G1389" s="936"/>
      <c r="H1389" s="591" t="s">
        <v>534</v>
      </c>
      <c r="I1389" s="591" t="s">
        <v>542</v>
      </c>
      <c r="J1389" s="612" t="s">
        <v>543</v>
      </c>
      <c r="K1389" s="613" t="s">
        <v>537</v>
      </c>
      <c r="L1389" s="930"/>
      <c r="M1389">
        <f>+IFERROR(VLOOKUP(F1388,[92]Presupuesto!B:G,4,FALSE),M1388)</f>
        <v>0</v>
      </c>
      <c r="N1389" s="572">
        <f t="shared" si="32"/>
        <v>0</v>
      </c>
    </row>
    <row r="1390" spans="2:14" ht="16.5" thickTop="1" thickBot="1">
      <c r="F1390" s="933"/>
      <c r="G1390" s="934"/>
      <c r="H1390" s="597"/>
      <c r="I1390" s="677"/>
      <c r="J1390" s="599"/>
      <c r="K1390" s="600"/>
      <c r="L1390" s="930"/>
      <c r="M1390">
        <f>+IFERROR(VLOOKUP(F1389,[92]Presupuesto!B:G,4,FALSE),M1389)</f>
        <v>0</v>
      </c>
      <c r="N1390" s="572">
        <f t="shared" si="32"/>
        <v>0</v>
      </c>
    </row>
    <row r="1391" spans="2:14" ht="16.5" thickTop="1" thickBot="1">
      <c r="F1391" s="937"/>
      <c r="G1391" s="938"/>
      <c r="H1391" s="625"/>
      <c r="I1391" s="625"/>
      <c r="J1391" s="625"/>
      <c r="K1391" s="626">
        <f>+ROUND(J1391*I1391,0)</f>
        <v>0</v>
      </c>
      <c r="L1391" s="930"/>
      <c r="M1391">
        <f>+IFERROR(VLOOKUP(F1390,[92]Presupuesto!B:G,4,FALSE),M1390)</f>
        <v>0</v>
      </c>
      <c r="N1391" s="572">
        <f t="shared" si="32"/>
        <v>0</v>
      </c>
    </row>
    <row r="1392" spans="2:14" ht="16.5" thickTop="1" thickBot="1">
      <c r="F1392" s="937"/>
      <c r="G1392" s="938"/>
      <c r="H1392" s="625"/>
      <c r="I1392" s="625"/>
      <c r="J1392" s="625"/>
      <c r="K1392" s="626">
        <f>+ROUND(J1392*I1392,0)</f>
        <v>0</v>
      </c>
      <c r="L1392" s="930"/>
      <c r="M1392">
        <f>+IFERROR(VLOOKUP(F1391,[92]Presupuesto!B:G,4,FALSE),M1391)</f>
        <v>0</v>
      </c>
      <c r="N1392" s="572">
        <f t="shared" si="32"/>
        <v>0</v>
      </c>
    </row>
    <row r="1393" spans="1:14" ht="16.5" thickTop="1" thickBot="1">
      <c r="F1393" s="939"/>
      <c r="G1393" s="940"/>
      <c r="H1393" s="627"/>
      <c r="I1393" s="627"/>
      <c r="J1393" s="627"/>
      <c r="K1393" s="605">
        <f>+ROUND(J1393*I1393,0)</f>
        <v>0</v>
      </c>
      <c r="L1393" s="930"/>
      <c r="M1393">
        <f>+IFERROR(VLOOKUP(F1392,[92]Presupuesto!B:G,4,FALSE),M1392)</f>
        <v>0</v>
      </c>
      <c r="N1393" s="572">
        <f t="shared" si="32"/>
        <v>0</v>
      </c>
    </row>
    <row r="1394" spans="1:14" ht="16.5" thickTop="1" thickBot="1">
      <c r="D1394" s="572">
        <f>+C1387</f>
        <v>5.0499999999999989</v>
      </c>
      <c r="F1394" s="606"/>
      <c r="G1394" s="588"/>
      <c r="H1394" s="588"/>
      <c r="I1394" s="588"/>
      <c r="J1394" s="607"/>
      <c r="K1394" s="608" t="s">
        <v>539</v>
      </c>
      <c r="L1394" s="628">
        <f>+SUM(K1390:K1393)</f>
        <v>0</v>
      </c>
      <c r="M1394">
        <f>+IFERROR(VLOOKUP(F1393,[92]Presupuesto!B:G,4,FALSE),M1393)</f>
        <v>0</v>
      </c>
      <c r="N1394" s="572">
        <f t="shared" si="32"/>
        <v>0</v>
      </c>
    </row>
    <row r="1395" spans="1:14" ht="16.5" thickTop="1" thickBot="1">
      <c r="F1395" s="587" t="s">
        <v>54</v>
      </c>
      <c r="G1395" s="588"/>
      <c r="H1395" s="588"/>
      <c r="I1395" s="588"/>
      <c r="J1395" s="607"/>
      <c r="K1395" s="607"/>
      <c r="L1395" s="610"/>
      <c r="M1395">
        <f>+IFERROR(VLOOKUP(F1394,[92]Presupuesto!B:G,4,FALSE),M1394)</f>
        <v>0</v>
      </c>
      <c r="N1395" s="572">
        <f t="shared" si="32"/>
        <v>0</v>
      </c>
    </row>
    <row r="1396" spans="1:14" ht="16.5" thickTop="1" thickBot="1">
      <c r="F1396" s="629" t="s">
        <v>544</v>
      </c>
      <c r="G1396" s="591" t="s">
        <v>541</v>
      </c>
      <c r="H1396" s="591" t="s">
        <v>545</v>
      </c>
      <c r="I1396" s="591" t="s">
        <v>546</v>
      </c>
      <c r="J1396" s="630" t="s">
        <v>547</v>
      </c>
      <c r="K1396" s="612" t="s">
        <v>536</v>
      </c>
      <c r="L1396" s="631" t="s">
        <v>537</v>
      </c>
      <c r="M1396">
        <f>+IFERROR(VLOOKUP(F1395,[92]Presupuesto!B:G,4,FALSE),M1395)</f>
        <v>0</v>
      </c>
      <c r="N1396" s="572">
        <f t="shared" si="32"/>
        <v>0</v>
      </c>
    </row>
    <row r="1397" spans="1:14" ht="15.75" thickTop="1">
      <c r="F1397" s="632" t="str">
        <f>+[92]MO!$A$7</f>
        <v>Oficial O Civil</v>
      </c>
      <c r="G1397" s="633">
        <v>1</v>
      </c>
      <c r="H1397" s="634">
        <f>+VLOOKUP(F1397,[92]MO!A:D,2,FALSE)</f>
        <v>95342.465753424651</v>
      </c>
      <c r="I1397" s="635">
        <f>+VLOOKUP(F1397,[92]MO!A:D,3,FALSE)</f>
        <v>0.7</v>
      </c>
      <c r="J1397" s="636">
        <f>+ROUND(H1397*(1+I1397),2)</f>
        <v>162082.19</v>
      </c>
      <c r="K1397" s="662">
        <v>0.5</v>
      </c>
      <c r="L1397" s="638">
        <f>+ROUND(G1397*K1397*J1397,0)</f>
        <v>81041</v>
      </c>
      <c r="M1397">
        <f>+IFERROR(VLOOKUP(F1396,[92]Presupuesto!B:G,4,FALSE),M1396)</f>
        <v>0</v>
      </c>
      <c r="N1397" s="572">
        <f t="shared" si="32"/>
        <v>0</v>
      </c>
    </row>
    <row r="1398" spans="1:14">
      <c r="F1398" s="639" t="str">
        <f>+[92]MO!$A$8</f>
        <v>Ayudante O Civil</v>
      </c>
      <c r="G1398" s="625">
        <v>2</v>
      </c>
      <c r="H1398" s="640">
        <f>+VLOOKUP(F1398,[92]MO!A:D,2,FALSE)</f>
        <v>47671.232876712325</v>
      </c>
      <c r="I1398" s="641">
        <f>+VLOOKUP(F1398,[92]MO!A:D,3,FALSE)</f>
        <v>0.82000000000000006</v>
      </c>
      <c r="J1398" s="640">
        <f>+ROUND(H1398*(1+I1398),2)</f>
        <v>86761.64</v>
      </c>
      <c r="K1398" s="663">
        <f>+K1397</f>
        <v>0.5</v>
      </c>
      <c r="L1398" s="643">
        <f>+ROUND(G1398*K1398*J1398,0)</f>
        <v>86762</v>
      </c>
      <c r="M1398">
        <f>+IFERROR(VLOOKUP(F1397,[92]Presupuesto!B:G,4,FALSE),M1397)</f>
        <v>0</v>
      </c>
      <c r="N1398" s="572">
        <f t="shared" si="32"/>
        <v>0</v>
      </c>
    </row>
    <row r="1399" spans="1:14">
      <c r="F1399" s="639"/>
      <c r="G1399" s="625"/>
      <c r="H1399" s="660"/>
      <c r="I1399" s="641"/>
      <c r="J1399" s="646"/>
      <c r="K1399" s="625"/>
      <c r="L1399" s="647">
        <f>+ROUND(G1399*K1399*J1399,0)</f>
        <v>0</v>
      </c>
      <c r="M1399">
        <f>+IFERROR(VLOOKUP(F1398,[92]Presupuesto!B:G,4,FALSE),M1398)</f>
        <v>0</v>
      </c>
      <c r="N1399" s="572">
        <f t="shared" si="32"/>
        <v>0</v>
      </c>
    </row>
    <row r="1400" spans="1:14">
      <c r="F1400" s="639"/>
      <c r="G1400" s="644"/>
      <c r="H1400" s="645"/>
      <c r="I1400" s="625"/>
      <c r="J1400" s="646"/>
      <c r="K1400" s="625"/>
      <c r="L1400" s="647">
        <f>+ROUND(G1400*K1400*J1400,0)</f>
        <v>0</v>
      </c>
      <c r="M1400">
        <f>+IFERROR(VLOOKUP(F1399,[92]Presupuesto!B:G,4,FALSE),M1399)</f>
        <v>0</v>
      </c>
      <c r="N1400" s="572">
        <f t="shared" si="32"/>
        <v>0</v>
      </c>
    </row>
    <row r="1401" spans="1:14" ht="15.75" thickBot="1">
      <c r="F1401" s="648"/>
      <c r="G1401" s="649"/>
      <c r="H1401" s="649"/>
      <c r="I1401" s="649"/>
      <c r="J1401" s="650"/>
      <c r="K1401" s="649"/>
      <c r="L1401" s="651">
        <f>+ROUND(G1401*K1401*J1401,0)</f>
        <v>0</v>
      </c>
      <c r="M1401">
        <f>+IFERROR(VLOOKUP(F1400,[92]Presupuesto!B:G,4,FALSE),M1400)</f>
        <v>0</v>
      </c>
      <c r="N1401" s="572">
        <f t="shared" si="32"/>
        <v>0</v>
      </c>
    </row>
    <row r="1402" spans="1:14" ht="16.5" thickTop="1" thickBot="1">
      <c r="E1402" s="572">
        <f>+D1394</f>
        <v>5.0499999999999989</v>
      </c>
      <c r="F1402" s="606"/>
      <c r="G1402" s="588"/>
      <c r="H1402" s="588"/>
      <c r="I1402" s="588"/>
      <c r="J1402" s="588"/>
      <c r="K1402" s="608" t="s">
        <v>539</v>
      </c>
      <c r="L1402" s="628">
        <f>+SUM(L1397:L1401)</f>
        <v>167803</v>
      </c>
      <c r="M1402">
        <f>+IFERROR(VLOOKUP(F1401,[92]Presupuesto!B:G,4,FALSE),M1401)</f>
        <v>0</v>
      </c>
      <c r="N1402" s="572">
        <f t="shared" si="32"/>
        <v>0</v>
      </c>
    </row>
    <row r="1403" spans="1:14" ht="16.5" thickTop="1" thickBot="1">
      <c r="F1403" s="606" t="s">
        <v>551</v>
      </c>
      <c r="G1403" s="588"/>
      <c r="H1403" s="588"/>
      <c r="I1403" s="588"/>
      <c r="J1403" s="588"/>
      <c r="K1403" s="652"/>
      <c r="L1403" s="610"/>
      <c r="M1403">
        <f>+IFERROR(VLOOKUP(F1402,[92]Presupuesto!B:G,4,FALSE),M1402)</f>
        <v>0</v>
      </c>
      <c r="N1403" s="572">
        <f t="shared" si="32"/>
        <v>0</v>
      </c>
    </row>
    <row r="1404" spans="1:14" ht="16.5" thickTop="1" thickBot="1">
      <c r="A1404" s="653">
        <f>+F1371</f>
        <v>5.0499999999999989</v>
      </c>
      <c r="F1404" s="655" t="str">
        <f>+[92]Presupuesto!$B$69</f>
        <v>STEFANY BOHORQUEZ PEREZ</v>
      </c>
      <c r="G1404" s="588"/>
      <c r="H1404" s="944" t="s">
        <v>552</v>
      </c>
      <c r="I1404" s="944"/>
      <c r="J1404" s="944"/>
      <c r="K1404" s="944"/>
      <c r="L1404" s="654">
        <f>+L1379+L1387+L1394+L1402</f>
        <v>626193</v>
      </c>
      <c r="M1404">
        <f>+IFERROR(VLOOKUP(F1403,[92]Presupuesto!B:G,4,FALSE),M1403)</f>
        <v>0</v>
      </c>
      <c r="N1404" s="572">
        <f t="shared" si="32"/>
        <v>0</v>
      </c>
    </row>
    <row r="1405" spans="1:14" ht="15.75" thickTop="1">
      <c r="F1405" s="655" t="str">
        <f>+[92]Presupuesto!$B$70</f>
        <v>SECRETARIA DE PLANEACION MUNICIPAL</v>
      </c>
      <c r="G1405" s="656"/>
      <c r="I1405" s="588"/>
      <c r="J1405" s="588"/>
      <c r="K1405" s="588"/>
      <c r="L1405" s="610"/>
      <c r="M1405">
        <f>+IFERROR(VLOOKUP(F1404,[92]Presupuesto!B:G,4,FALSE),M1404)</f>
        <v>0</v>
      </c>
      <c r="N1405" s="572">
        <f t="shared" si="32"/>
        <v>0</v>
      </c>
    </row>
    <row r="1406" spans="1:14" ht="15.75" thickBot="1">
      <c r="F1406" s="655" t="str">
        <f>+[92]Presupuesto!$B$71</f>
        <v>MUNICIPIO DE CAUCASIA</v>
      </c>
      <c r="G1406" s="657"/>
      <c r="H1406" s="658"/>
      <c r="I1406" s="657"/>
      <c r="J1406" s="657"/>
      <c r="K1406" s="657"/>
      <c r="L1406" s="659"/>
      <c r="M1406">
        <f>+IFERROR(VLOOKUP(F1405,[92]Presupuesto!B:G,4,FALSE),M1405)</f>
        <v>0</v>
      </c>
      <c r="N1406" s="572">
        <f t="shared" si="32"/>
        <v>0</v>
      </c>
    </row>
    <row r="1407" spans="1:14" ht="15.75" thickBot="1">
      <c r="F1407" s="923" t="s">
        <v>528</v>
      </c>
      <c r="G1407" s="956" t="str">
        <f>+VLOOKUP(F1409,[92]Presupuesto!B:G,2,FALSE)</f>
        <v>Suministro e Instalación de Juegos Biosaludables</v>
      </c>
      <c r="H1407" s="956"/>
      <c r="I1407" s="956"/>
      <c r="J1407" s="956"/>
      <c r="K1407" s="580" t="s">
        <v>529</v>
      </c>
      <c r="L1407" s="581" t="s">
        <v>530</v>
      </c>
      <c r="M1407">
        <f>+IFERROR(VLOOKUP(F1406,[92]Presupuesto!B:G,4,FALSE),M1406)</f>
        <v>0</v>
      </c>
      <c r="N1407" s="572">
        <f t="shared" si="32"/>
        <v>0</v>
      </c>
    </row>
    <row r="1408" spans="1:14" ht="16.5" thickTop="1" thickBot="1">
      <c r="F1408" s="924"/>
      <c r="G1408" s="957"/>
      <c r="H1408" s="957"/>
      <c r="I1408" s="957"/>
      <c r="J1408" s="957"/>
      <c r="K1408" s="582" t="s">
        <v>531</v>
      </c>
      <c r="L1408" s="583" t="s">
        <v>532</v>
      </c>
      <c r="M1408">
        <f>+IFERROR(VLOOKUP(F1407,[92]Presupuesto!B:G,4,FALSE),M1407)</f>
        <v>0</v>
      </c>
      <c r="N1408" s="572">
        <f t="shared" si="32"/>
        <v>0</v>
      </c>
    </row>
    <row r="1409" spans="2:14" ht="16.5" thickTop="1" thickBot="1">
      <c r="F1409" s="927">
        <f>+[92]Presupuesto!$B$49</f>
        <v>5.0599999999999987</v>
      </c>
      <c r="G1409" s="957"/>
      <c r="H1409" s="957"/>
      <c r="I1409" s="957"/>
      <c r="J1409" s="957"/>
      <c r="K1409" s="582" t="s">
        <v>533</v>
      </c>
      <c r="L1409" s="584">
        <f>+$N$3</f>
        <v>44987</v>
      </c>
      <c r="M1409">
        <f>+IFERROR(VLOOKUP(F1408,[92]Presupuesto!B:G,4,FALSE),M1408)</f>
        <v>0</v>
      </c>
      <c r="N1409" s="572">
        <f t="shared" si="32"/>
        <v>0</v>
      </c>
    </row>
    <row r="1410" spans="2:14" ht="16.5" thickTop="1" thickBot="1">
      <c r="F1410" s="924"/>
      <c r="G1410" s="957"/>
      <c r="H1410" s="957"/>
      <c r="I1410" s="957"/>
      <c r="J1410" s="957"/>
      <c r="K1410" s="582" t="s">
        <v>217</v>
      </c>
      <c r="L1410" s="586" t="str">
        <f>+VLOOKUP(F1409,[92]Presupuesto!B:G,3,FALSE)</f>
        <v>Und</v>
      </c>
      <c r="M1410">
        <f>+IFERROR(VLOOKUP(F1409,[92]Presupuesto!B:G,4,FALSE),M1409)</f>
        <v>7</v>
      </c>
      <c r="N1410" s="572">
        <f t="shared" si="32"/>
        <v>0</v>
      </c>
    </row>
    <row r="1411" spans="2:14" ht="16.5" thickTop="1" thickBot="1">
      <c r="F1411" s="587" t="s">
        <v>37</v>
      </c>
      <c r="G1411" s="588"/>
      <c r="H1411" s="588"/>
      <c r="I1411" s="588"/>
      <c r="J1411" s="588"/>
      <c r="K1411" s="589"/>
      <c r="L1411" s="590"/>
      <c r="M1411">
        <f>+IFERROR(VLOOKUP(F1410,[92]Presupuesto!B:G,4,FALSE),M1410)</f>
        <v>0</v>
      </c>
      <c r="N1411" s="572">
        <f t="shared" si="32"/>
        <v>0</v>
      </c>
    </row>
    <row r="1412" spans="2:14" ht="16.5" thickTop="1" thickBot="1">
      <c r="F1412" s="928" t="s">
        <v>63</v>
      </c>
      <c r="G1412" s="929"/>
      <c r="H1412" s="591" t="s">
        <v>534</v>
      </c>
      <c r="I1412" s="591" t="s">
        <v>535</v>
      </c>
      <c r="J1412" s="591" t="s">
        <v>536</v>
      </c>
      <c r="K1412" s="592" t="s">
        <v>537</v>
      </c>
      <c r="L1412" s="930"/>
      <c r="M1412">
        <f>+IFERROR(VLOOKUP(F1411,[92]Presupuesto!B:G,4,FALSE),M1411)</f>
        <v>0</v>
      </c>
      <c r="N1412" s="572">
        <f t="shared" si="32"/>
        <v>0</v>
      </c>
    </row>
    <row r="1413" spans="2:14" ht="16.5" thickTop="1" thickBot="1">
      <c r="F1413" s="931" t="s">
        <v>222</v>
      </c>
      <c r="G1413" s="932"/>
      <c r="H1413" s="593" t="s">
        <v>538</v>
      </c>
      <c r="I1413" s="594">
        <f>L1440</f>
        <v>584449</v>
      </c>
      <c r="J1413" s="595">
        <v>0.05</v>
      </c>
      <c r="K1413" s="596">
        <f>+ROUND(J1413*I1413,0)</f>
        <v>29222</v>
      </c>
      <c r="L1413" s="930"/>
      <c r="M1413">
        <f>+IFERROR(VLOOKUP(F1412,[92]Presupuesto!B:G,4,FALSE),M1412)</f>
        <v>0</v>
      </c>
      <c r="N1413" s="572">
        <f t="shared" si="32"/>
        <v>0</v>
      </c>
    </row>
    <row r="1414" spans="2:14" ht="16.5" thickTop="1" thickBot="1">
      <c r="F1414" s="933"/>
      <c r="G1414" s="934"/>
      <c r="H1414" s="597"/>
      <c r="I1414" s="598"/>
      <c r="J1414" s="599"/>
      <c r="K1414" s="600">
        <f>+ROUND(J1414*I1414,0)</f>
        <v>0</v>
      </c>
      <c r="L1414" s="930"/>
      <c r="M1414">
        <f>+IFERROR(VLOOKUP(F1413,[92]Presupuesto!B:G,4,FALSE),M1413)</f>
        <v>0</v>
      </c>
      <c r="N1414" s="572">
        <f t="shared" si="32"/>
        <v>0</v>
      </c>
    </row>
    <row r="1415" spans="2:14" ht="16.5" thickTop="1" thickBot="1">
      <c r="F1415" s="933"/>
      <c r="G1415" s="934"/>
      <c r="H1415" s="597"/>
      <c r="I1415" s="601"/>
      <c r="J1415" s="599"/>
      <c r="K1415" s="600">
        <f>+ROUND(J1415*I1415,0)</f>
        <v>0</v>
      </c>
      <c r="L1415" s="930"/>
      <c r="M1415">
        <f>+IFERROR(VLOOKUP(F1414,[92]Presupuesto!B:G,4,FALSE),M1414)</f>
        <v>0</v>
      </c>
      <c r="N1415" s="572">
        <f t="shared" si="32"/>
        <v>0</v>
      </c>
    </row>
    <row r="1416" spans="2:14" ht="16.5" thickTop="1" thickBot="1">
      <c r="F1416" s="941"/>
      <c r="G1416" s="942"/>
      <c r="H1416" s="602"/>
      <c r="I1416" s="603"/>
      <c r="J1416" s="604"/>
      <c r="K1416" s="605">
        <f>+ROUND(J1416*I1416,0)</f>
        <v>0</v>
      </c>
      <c r="L1416" s="930"/>
      <c r="M1416">
        <f>+IFERROR(VLOOKUP(F1415,[92]Presupuesto!B:G,4,FALSE),M1415)</f>
        <v>0</v>
      </c>
      <c r="N1416" s="572">
        <f t="shared" si="32"/>
        <v>0</v>
      </c>
    </row>
    <row r="1417" spans="2:14" ht="16.5" thickTop="1" thickBot="1">
      <c r="B1417" s="572">
        <f>+F1409</f>
        <v>5.0599999999999987</v>
      </c>
      <c r="F1417" s="606"/>
      <c r="G1417" s="588"/>
      <c r="H1417" s="588"/>
      <c r="I1417" s="588"/>
      <c r="J1417" s="607"/>
      <c r="K1417" s="608" t="s">
        <v>539</v>
      </c>
      <c r="L1417" s="609">
        <f>+SUM(K1413:K1416)</f>
        <v>29222</v>
      </c>
      <c r="M1417">
        <f>+IFERROR(VLOOKUP(F1416,[92]Presupuesto!B:G,4,FALSE),M1416)</f>
        <v>0</v>
      </c>
      <c r="N1417" s="572">
        <f t="shared" si="32"/>
        <v>0</v>
      </c>
    </row>
    <row r="1418" spans="2:14" ht="16.5" thickTop="1" thickBot="1">
      <c r="F1418" s="587" t="s">
        <v>224</v>
      </c>
      <c r="G1418" s="588"/>
      <c r="H1418" s="588"/>
      <c r="I1418" s="588"/>
      <c r="J1418" s="607"/>
      <c r="K1418" s="607"/>
      <c r="L1418" s="610"/>
      <c r="M1418">
        <f>+IFERROR(VLOOKUP(F1417,[92]Presupuesto!B:G,4,FALSE),M1417)</f>
        <v>0</v>
      </c>
      <c r="N1418" s="572">
        <f t="shared" si="32"/>
        <v>0</v>
      </c>
    </row>
    <row r="1419" spans="2:14" ht="16.5" thickTop="1" thickBot="1">
      <c r="F1419" s="928" t="s">
        <v>63</v>
      </c>
      <c r="G1419" s="929"/>
      <c r="H1419" s="591" t="s">
        <v>93</v>
      </c>
      <c r="I1419" s="611" t="s">
        <v>540</v>
      </c>
      <c r="J1419" s="612" t="s">
        <v>541</v>
      </c>
      <c r="K1419" s="613" t="s">
        <v>537</v>
      </c>
      <c r="L1419" s="930"/>
      <c r="M1419">
        <f>+IFERROR(VLOOKUP(F1418,[92]Presupuesto!B:G,4,FALSE),M1418)</f>
        <v>0</v>
      </c>
      <c r="N1419" s="572">
        <f t="shared" si="32"/>
        <v>0</v>
      </c>
    </row>
    <row r="1420" spans="2:14" ht="32.25" customHeight="1" thickTop="1" thickBot="1">
      <c r="F1420" s="954" t="str">
        <f>+[92]INSUMOS!$A$140</f>
        <v>Juegos Biosaludables</v>
      </c>
      <c r="G1420" s="955"/>
      <c r="H1420" s="614" t="str">
        <f>+VLOOKUP(F1420,[92]INSUMOS!A:E,2,FALSE)</f>
        <v>UND</v>
      </c>
      <c r="I1420" s="615">
        <f>+VLOOKUP(F1420,[92]INSUMOS!A:E,3,FALSE)</f>
        <v>4379000</v>
      </c>
      <c r="J1420" s="673">
        <v>1</v>
      </c>
      <c r="K1420" s="596">
        <f>+ROUND(J1420*I1420,0)</f>
        <v>4379000</v>
      </c>
      <c r="L1420" s="930"/>
      <c r="M1420">
        <f>+IFERROR(VLOOKUP(F1419,[92]Presupuesto!B:G,4,FALSE),M1419)</f>
        <v>0</v>
      </c>
      <c r="N1420" s="572">
        <f t="shared" si="32"/>
        <v>0</v>
      </c>
    </row>
    <row r="1421" spans="2:14" ht="16.5" thickTop="1" thickBot="1">
      <c r="F1421" s="943"/>
      <c r="G1421" s="934"/>
      <c r="H1421" s="617"/>
      <c r="I1421" s="597"/>
      <c r="J1421" s="674"/>
      <c r="K1421" s="600"/>
      <c r="L1421" s="930"/>
      <c r="M1421">
        <f>+IFERROR(VLOOKUP(F1420,[92]Presupuesto!B:G,4,FALSE),M1420)</f>
        <v>0</v>
      </c>
      <c r="N1421" s="572">
        <f t="shared" si="32"/>
        <v>0</v>
      </c>
    </row>
    <row r="1422" spans="2:14" ht="16.5" thickTop="1" thickBot="1">
      <c r="F1422" s="943"/>
      <c r="G1422" s="934"/>
      <c r="H1422" s="617"/>
      <c r="I1422" s="597"/>
      <c r="J1422" s="674"/>
      <c r="K1422" s="600"/>
      <c r="L1422" s="930"/>
      <c r="M1422">
        <f>+IFERROR(VLOOKUP(F1421,[92]Presupuesto!B:G,4,FALSE),M1421)</f>
        <v>0</v>
      </c>
      <c r="N1422" s="572">
        <f t="shared" si="32"/>
        <v>0</v>
      </c>
    </row>
    <row r="1423" spans="2:14" ht="16.5" thickTop="1" thickBot="1">
      <c r="F1423" s="933"/>
      <c r="G1423" s="934"/>
      <c r="H1423" s="617"/>
      <c r="I1423" s="597"/>
      <c r="J1423" s="618"/>
      <c r="K1423" s="600"/>
      <c r="L1423" s="930"/>
      <c r="M1423">
        <f>+IFERROR(VLOOKUP(F1422,[92]Presupuesto!B:G,4,FALSE),M1422)</f>
        <v>0</v>
      </c>
      <c r="N1423" s="572">
        <f t="shared" si="32"/>
        <v>0</v>
      </c>
    </row>
    <row r="1424" spans="2:14" ht="16.5" thickTop="1" thickBot="1">
      <c r="F1424" s="941"/>
      <c r="G1424" s="942"/>
      <c r="H1424" s="602"/>
      <c r="I1424" s="620"/>
      <c r="J1424" s="621"/>
      <c r="K1424" s="622">
        <f>+ROUND(J1424*I1424,0)</f>
        <v>0</v>
      </c>
      <c r="L1424" s="930"/>
      <c r="M1424">
        <f>+IFERROR(VLOOKUP(F1423,[92]Presupuesto!B:G,4,FALSE),M1423)</f>
        <v>0</v>
      </c>
      <c r="N1424" s="572">
        <f t="shared" si="32"/>
        <v>0</v>
      </c>
    </row>
    <row r="1425" spans="3:14" ht="16.5" thickTop="1" thickBot="1">
      <c r="C1425" s="572">
        <f>+B1417</f>
        <v>5.0599999999999987</v>
      </c>
      <c r="F1425" s="606"/>
      <c r="G1425" s="588"/>
      <c r="H1425" s="588"/>
      <c r="I1425" s="588"/>
      <c r="J1425" s="607"/>
      <c r="K1425" s="608" t="s">
        <v>539</v>
      </c>
      <c r="L1425" s="609">
        <f>+SUM(K1420:K1424)</f>
        <v>4379000</v>
      </c>
      <c r="M1425">
        <f>+IFERROR(VLOOKUP(F1424,[92]Presupuesto!B:G,4,FALSE),M1424)</f>
        <v>0</v>
      </c>
      <c r="N1425" s="572">
        <f t="shared" si="32"/>
        <v>0</v>
      </c>
    </row>
    <row r="1426" spans="3:14" ht="16.5" thickTop="1" thickBot="1">
      <c r="F1426" s="587" t="s">
        <v>47</v>
      </c>
      <c r="G1426" s="588"/>
      <c r="H1426" s="588"/>
      <c r="I1426" s="588"/>
      <c r="J1426" s="607"/>
      <c r="K1426" s="607"/>
      <c r="L1426" s="610"/>
      <c r="M1426">
        <f>+IFERROR(VLOOKUP(F1425,[92]Presupuesto!B:G,4,FALSE),M1425)</f>
        <v>0</v>
      </c>
      <c r="N1426" s="572">
        <f t="shared" si="32"/>
        <v>0</v>
      </c>
    </row>
    <row r="1427" spans="3:14" ht="16.5" thickTop="1" thickBot="1">
      <c r="F1427" s="935" t="s">
        <v>63</v>
      </c>
      <c r="G1427" s="936"/>
      <c r="H1427" s="591" t="s">
        <v>534</v>
      </c>
      <c r="I1427" s="591" t="s">
        <v>542</v>
      </c>
      <c r="J1427" s="612" t="s">
        <v>543</v>
      </c>
      <c r="K1427" s="613" t="s">
        <v>537</v>
      </c>
      <c r="L1427" s="930"/>
      <c r="M1427">
        <f>+IFERROR(VLOOKUP(F1426,[92]Presupuesto!B:G,4,FALSE),M1426)</f>
        <v>0</v>
      </c>
      <c r="N1427" s="572">
        <f t="shared" si="32"/>
        <v>0</v>
      </c>
    </row>
    <row r="1428" spans="3:14" ht="16.5" thickTop="1" thickBot="1">
      <c r="F1428" s="933"/>
      <c r="G1428" s="934"/>
      <c r="H1428" s="597"/>
      <c r="I1428" s="677"/>
      <c r="J1428" s="599"/>
      <c r="K1428" s="600"/>
      <c r="L1428" s="930"/>
      <c r="M1428">
        <f>+IFERROR(VLOOKUP(F1427,[92]Presupuesto!B:G,4,FALSE),M1427)</f>
        <v>0</v>
      </c>
      <c r="N1428" s="572">
        <f t="shared" si="32"/>
        <v>0</v>
      </c>
    </row>
    <row r="1429" spans="3:14" ht="16.5" thickTop="1" thickBot="1">
      <c r="F1429" s="937"/>
      <c r="G1429" s="938"/>
      <c r="H1429" s="625"/>
      <c r="I1429" s="625"/>
      <c r="J1429" s="625"/>
      <c r="K1429" s="626">
        <f>+ROUND(J1429*I1429,0)</f>
        <v>0</v>
      </c>
      <c r="L1429" s="930"/>
      <c r="M1429">
        <f>+IFERROR(VLOOKUP(F1428,[92]Presupuesto!B:G,4,FALSE),M1428)</f>
        <v>0</v>
      </c>
      <c r="N1429" s="572">
        <f t="shared" si="32"/>
        <v>0</v>
      </c>
    </row>
    <row r="1430" spans="3:14" ht="16.5" thickTop="1" thickBot="1">
      <c r="F1430" s="937"/>
      <c r="G1430" s="938"/>
      <c r="H1430" s="625"/>
      <c r="I1430" s="625"/>
      <c r="J1430" s="625"/>
      <c r="K1430" s="626">
        <f>+ROUND(J1430*I1430,0)</f>
        <v>0</v>
      </c>
      <c r="L1430" s="930"/>
      <c r="M1430">
        <f>+IFERROR(VLOOKUP(F1429,[92]Presupuesto!B:G,4,FALSE),M1429)</f>
        <v>0</v>
      </c>
      <c r="N1430" s="572">
        <f t="shared" si="32"/>
        <v>0</v>
      </c>
    </row>
    <row r="1431" spans="3:14" ht="16.5" thickTop="1" thickBot="1">
      <c r="F1431" s="939"/>
      <c r="G1431" s="940"/>
      <c r="H1431" s="627"/>
      <c r="I1431" s="627"/>
      <c r="J1431" s="627"/>
      <c r="K1431" s="605">
        <f>+ROUND(J1431*I1431,0)</f>
        <v>0</v>
      </c>
      <c r="L1431" s="930"/>
      <c r="M1431">
        <f>+IFERROR(VLOOKUP(F1430,[92]Presupuesto!B:G,4,FALSE),M1430)</f>
        <v>0</v>
      </c>
      <c r="N1431" s="572">
        <f t="shared" si="32"/>
        <v>0</v>
      </c>
    </row>
    <row r="1432" spans="3:14" ht="16.5" thickTop="1" thickBot="1">
      <c r="D1432" s="572">
        <f>+C1425</f>
        <v>5.0599999999999987</v>
      </c>
      <c r="F1432" s="606"/>
      <c r="G1432" s="588"/>
      <c r="H1432" s="588"/>
      <c r="I1432" s="588"/>
      <c r="J1432" s="607"/>
      <c r="K1432" s="608" t="s">
        <v>539</v>
      </c>
      <c r="L1432" s="628">
        <f>+SUM(K1428:K1431)</f>
        <v>0</v>
      </c>
      <c r="M1432">
        <f>+IFERROR(VLOOKUP(F1431,[92]Presupuesto!B:G,4,FALSE),M1431)</f>
        <v>0</v>
      </c>
      <c r="N1432" s="572">
        <f t="shared" si="32"/>
        <v>0</v>
      </c>
    </row>
    <row r="1433" spans="3:14" ht="16.5" thickTop="1" thickBot="1">
      <c r="F1433" s="587" t="s">
        <v>54</v>
      </c>
      <c r="G1433" s="588"/>
      <c r="H1433" s="588"/>
      <c r="I1433" s="588"/>
      <c r="J1433" s="607"/>
      <c r="K1433" s="607"/>
      <c r="L1433" s="610"/>
      <c r="M1433">
        <f>+IFERROR(VLOOKUP(F1432,[92]Presupuesto!B:G,4,FALSE),M1432)</f>
        <v>0</v>
      </c>
      <c r="N1433" s="572">
        <f t="shared" si="32"/>
        <v>0</v>
      </c>
    </row>
    <row r="1434" spans="3:14" ht="16.5" thickTop="1" thickBot="1">
      <c r="F1434" s="629" t="s">
        <v>544</v>
      </c>
      <c r="G1434" s="591" t="s">
        <v>541</v>
      </c>
      <c r="H1434" s="591" t="s">
        <v>545</v>
      </c>
      <c r="I1434" s="591" t="s">
        <v>546</v>
      </c>
      <c r="J1434" s="630" t="s">
        <v>547</v>
      </c>
      <c r="K1434" s="612" t="s">
        <v>536</v>
      </c>
      <c r="L1434" s="631" t="s">
        <v>537</v>
      </c>
      <c r="M1434">
        <f>+IFERROR(VLOOKUP(F1433,[92]Presupuesto!B:G,4,FALSE),M1433)</f>
        <v>0</v>
      </c>
      <c r="N1434" s="572">
        <f t="shared" si="32"/>
        <v>0</v>
      </c>
    </row>
    <row r="1435" spans="3:14" ht="15.75" thickTop="1">
      <c r="F1435" s="632" t="str">
        <f>+[92]MO!$A$7</f>
        <v>Oficial O Civil</v>
      </c>
      <c r="G1435" s="633">
        <v>2</v>
      </c>
      <c r="H1435" s="634">
        <f>+VLOOKUP(F1435,[92]MO!A:D,2,FALSE)</f>
        <v>95342.465753424651</v>
      </c>
      <c r="I1435" s="635">
        <f>+VLOOKUP(F1435,[92]MO!A:D,3,FALSE)</f>
        <v>0.7</v>
      </c>
      <c r="J1435" s="636">
        <f>+ROUND(H1435*(1+I1435),2)</f>
        <v>162082.19</v>
      </c>
      <c r="K1435" s="662">
        <v>1</v>
      </c>
      <c r="L1435" s="638">
        <f>+ROUND(G1435*K1435*J1435,0)</f>
        <v>324164</v>
      </c>
      <c r="M1435">
        <f>+IFERROR(VLOOKUP(F1434,[92]Presupuesto!B:G,4,FALSE),M1434)</f>
        <v>0</v>
      </c>
      <c r="N1435" s="572">
        <f t="shared" si="32"/>
        <v>0</v>
      </c>
    </row>
    <row r="1436" spans="3:14">
      <c r="F1436" s="639" t="str">
        <f>+[92]MO!$A$8</f>
        <v>Ayudante O Civil</v>
      </c>
      <c r="G1436" s="625">
        <v>3</v>
      </c>
      <c r="H1436" s="640">
        <f>+VLOOKUP(F1436,[92]MO!A:D,2,FALSE)</f>
        <v>47671.232876712325</v>
      </c>
      <c r="I1436" s="641">
        <f>+VLOOKUP(F1436,[92]MO!A:D,3,FALSE)</f>
        <v>0.82000000000000006</v>
      </c>
      <c r="J1436" s="640">
        <f>+ROUND(H1436*(1+I1436),2)</f>
        <v>86761.64</v>
      </c>
      <c r="K1436" s="663">
        <f>+K1435</f>
        <v>1</v>
      </c>
      <c r="L1436" s="643">
        <f>+ROUND(G1436*K1436*J1436,0)</f>
        <v>260285</v>
      </c>
      <c r="M1436">
        <f>+IFERROR(VLOOKUP(F1435,[92]Presupuesto!B:G,4,FALSE),M1435)</f>
        <v>0</v>
      </c>
      <c r="N1436" s="572">
        <f t="shared" si="32"/>
        <v>0</v>
      </c>
    </row>
    <row r="1437" spans="3:14">
      <c r="F1437" s="639"/>
      <c r="G1437" s="625"/>
      <c r="H1437" s="660"/>
      <c r="I1437" s="641"/>
      <c r="J1437" s="646"/>
      <c r="K1437" s="625"/>
      <c r="L1437" s="647">
        <f>+ROUND(G1437*K1437*J1437,0)</f>
        <v>0</v>
      </c>
      <c r="M1437">
        <f>+IFERROR(VLOOKUP(F1436,[92]Presupuesto!B:G,4,FALSE),M1436)</f>
        <v>0</v>
      </c>
      <c r="N1437" s="572">
        <f t="shared" si="32"/>
        <v>0</v>
      </c>
    </row>
    <row r="1438" spans="3:14">
      <c r="F1438" s="639"/>
      <c r="G1438" s="644"/>
      <c r="H1438" s="645"/>
      <c r="I1438" s="625"/>
      <c r="J1438" s="646"/>
      <c r="K1438" s="625"/>
      <c r="L1438" s="647">
        <f>+ROUND(G1438*K1438*J1438,0)</f>
        <v>0</v>
      </c>
      <c r="M1438">
        <f>+IFERROR(VLOOKUP(F1437,[92]Presupuesto!B:G,4,FALSE),M1437)</f>
        <v>0</v>
      </c>
      <c r="N1438" s="572">
        <f t="shared" si="32"/>
        <v>0</v>
      </c>
    </row>
    <row r="1439" spans="3:14" ht="15.75" thickBot="1">
      <c r="F1439" s="648"/>
      <c r="G1439" s="649"/>
      <c r="H1439" s="649"/>
      <c r="I1439" s="649"/>
      <c r="J1439" s="650"/>
      <c r="K1439" s="649"/>
      <c r="L1439" s="651">
        <f>+ROUND(G1439*K1439*J1439,0)</f>
        <v>0</v>
      </c>
      <c r="M1439">
        <f>+IFERROR(VLOOKUP(F1438,[92]Presupuesto!B:G,4,FALSE),M1438)</f>
        <v>0</v>
      </c>
      <c r="N1439" s="572">
        <f t="shared" si="32"/>
        <v>0</v>
      </c>
    </row>
    <row r="1440" spans="3:14" ht="16.5" thickTop="1" thickBot="1">
      <c r="E1440" s="572">
        <f>+D1432</f>
        <v>5.0599999999999987</v>
      </c>
      <c r="F1440" s="606"/>
      <c r="G1440" s="588"/>
      <c r="H1440" s="588"/>
      <c r="I1440" s="588"/>
      <c r="J1440" s="588"/>
      <c r="K1440" s="608" t="s">
        <v>539</v>
      </c>
      <c r="L1440" s="628">
        <f>+SUM(L1435:L1439)</f>
        <v>584449</v>
      </c>
      <c r="M1440">
        <f>+IFERROR(VLOOKUP(F1439,[92]Presupuesto!B:G,4,FALSE),M1439)</f>
        <v>0</v>
      </c>
      <c r="N1440" s="572">
        <f t="shared" si="32"/>
        <v>0</v>
      </c>
    </row>
    <row r="1441" spans="1:14" ht="16.5" thickTop="1" thickBot="1">
      <c r="F1441" s="606" t="s">
        <v>551</v>
      </c>
      <c r="G1441" s="588"/>
      <c r="H1441" s="588"/>
      <c r="I1441" s="588"/>
      <c r="J1441" s="588"/>
      <c r="K1441" s="652"/>
      <c r="L1441" s="610"/>
      <c r="M1441">
        <f>+IFERROR(VLOOKUP(F1440,[92]Presupuesto!B:G,4,FALSE),M1440)</f>
        <v>0</v>
      </c>
      <c r="N1441" s="572">
        <f t="shared" si="32"/>
        <v>0</v>
      </c>
    </row>
    <row r="1442" spans="1:14" ht="16.5" thickTop="1" thickBot="1">
      <c r="A1442" s="653">
        <f>+F1409</f>
        <v>5.0599999999999987</v>
      </c>
      <c r="F1442" s="655" t="str">
        <f>+[92]Presupuesto!$B$69</f>
        <v>STEFANY BOHORQUEZ PEREZ</v>
      </c>
      <c r="G1442" s="588"/>
      <c r="H1442" s="944" t="s">
        <v>552</v>
      </c>
      <c r="I1442" s="944"/>
      <c r="J1442" s="944"/>
      <c r="K1442" s="944"/>
      <c r="L1442" s="654">
        <f>+L1417+L1425+L1432+L1440</f>
        <v>4992671</v>
      </c>
      <c r="M1442">
        <f>+IFERROR(VLOOKUP(F1441,[92]Presupuesto!B:G,4,FALSE),M1441)</f>
        <v>0</v>
      </c>
      <c r="N1442" s="572">
        <f t="shared" ref="N1442:N1505" si="33">+IFERROR(M1442*J1442,0)</f>
        <v>0</v>
      </c>
    </row>
    <row r="1443" spans="1:14" ht="15.75" thickTop="1">
      <c r="F1443" s="655" t="str">
        <f>+[92]Presupuesto!$B$70</f>
        <v>SECRETARIA DE PLANEACION MUNICIPAL</v>
      </c>
      <c r="G1443" s="656"/>
      <c r="I1443" s="588"/>
      <c r="J1443" s="588"/>
      <c r="K1443" s="588"/>
      <c r="L1443" s="610"/>
      <c r="M1443">
        <f>+IFERROR(VLOOKUP(F1442,[92]Presupuesto!B:G,4,FALSE),M1442)</f>
        <v>0</v>
      </c>
      <c r="N1443" s="572">
        <f t="shared" si="33"/>
        <v>0</v>
      </c>
    </row>
    <row r="1444" spans="1:14" ht="15.75" thickBot="1">
      <c r="F1444" s="655" t="str">
        <f>+[92]Presupuesto!$B$71</f>
        <v>MUNICIPIO DE CAUCASIA</v>
      </c>
      <c r="G1444" s="657"/>
      <c r="H1444" s="658"/>
      <c r="I1444" s="657"/>
      <c r="J1444" s="657"/>
      <c r="K1444" s="657"/>
      <c r="L1444" s="659"/>
      <c r="M1444">
        <f>+IFERROR(VLOOKUP(F1443,[92]Presupuesto!B:G,4,FALSE),M1443)</f>
        <v>0</v>
      </c>
      <c r="N1444" s="572">
        <f t="shared" si="33"/>
        <v>0</v>
      </c>
    </row>
    <row r="1445" spans="1:14" ht="15.75" thickBot="1">
      <c r="F1445" s="923" t="s">
        <v>528</v>
      </c>
      <c r="G1445" s="956" t="str">
        <f>+VLOOKUP(F1447,[92]Presupuesto!B:G,2,FALSE)</f>
        <v>Suministro e Instalación de Mesas Con ParaSoles</v>
      </c>
      <c r="H1445" s="956"/>
      <c r="I1445" s="956"/>
      <c r="J1445" s="956"/>
      <c r="K1445" s="580" t="s">
        <v>529</v>
      </c>
      <c r="L1445" s="581" t="s">
        <v>530</v>
      </c>
      <c r="M1445">
        <f>+IFERROR(VLOOKUP(F1444,[92]Presupuesto!B:G,4,FALSE),M1444)</f>
        <v>0</v>
      </c>
      <c r="N1445" s="572">
        <f t="shared" si="33"/>
        <v>0</v>
      </c>
    </row>
    <row r="1446" spans="1:14" ht="16.5" thickTop="1" thickBot="1">
      <c r="F1446" s="924"/>
      <c r="G1446" s="957"/>
      <c r="H1446" s="957"/>
      <c r="I1446" s="957"/>
      <c r="J1446" s="957"/>
      <c r="K1446" s="582" t="s">
        <v>531</v>
      </c>
      <c r="L1446" s="583" t="s">
        <v>532</v>
      </c>
      <c r="M1446">
        <f>+IFERROR(VLOOKUP(F1445,[92]Presupuesto!B:G,4,FALSE),M1445)</f>
        <v>0</v>
      </c>
      <c r="N1446" s="572">
        <f t="shared" si="33"/>
        <v>0</v>
      </c>
    </row>
    <row r="1447" spans="1:14" ht="16.5" thickTop="1" thickBot="1">
      <c r="F1447" s="927">
        <f>+[92]Presupuesto!$B$50</f>
        <v>5.0699999999999985</v>
      </c>
      <c r="G1447" s="957"/>
      <c r="H1447" s="957"/>
      <c r="I1447" s="957"/>
      <c r="J1447" s="957"/>
      <c r="K1447" s="582" t="s">
        <v>533</v>
      </c>
      <c r="L1447" s="584">
        <f>+$N$3</f>
        <v>44987</v>
      </c>
      <c r="M1447">
        <f>+IFERROR(VLOOKUP(F1446,[92]Presupuesto!B:G,4,FALSE),M1446)</f>
        <v>0</v>
      </c>
      <c r="N1447" s="572">
        <f t="shared" si="33"/>
        <v>0</v>
      </c>
    </row>
    <row r="1448" spans="1:14" ht="16.5" thickTop="1" thickBot="1">
      <c r="F1448" s="924"/>
      <c r="G1448" s="957"/>
      <c r="H1448" s="957"/>
      <c r="I1448" s="957"/>
      <c r="J1448" s="957"/>
      <c r="K1448" s="582" t="s">
        <v>217</v>
      </c>
      <c r="L1448" s="586" t="str">
        <f>+VLOOKUP(F1447,[92]Presupuesto!B:G,3,FALSE)</f>
        <v>Und</v>
      </c>
      <c r="M1448">
        <f>+IFERROR(VLOOKUP(F1447,[92]Presupuesto!B:G,4,FALSE),M1447)</f>
        <v>2</v>
      </c>
      <c r="N1448" s="572">
        <f t="shared" si="33"/>
        <v>0</v>
      </c>
    </row>
    <row r="1449" spans="1:14" ht="16.5" thickTop="1" thickBot="1">
      <c r="F1449" s="587" t="s">
        <v>37</v>
      </c>
      <c r="G1449" s="588"/>
      <c r="H1449" s="588"/>
      <c r="I1449" s="588"/>
      <c r="J1449" s="588"/>
      <c r="K1449" s="589"/>
      <c r="L1449" s="590"/>
      <c r="M1449">
        <f>+IFERROR(VLOOKUP(F1448,[92]Presupuesto!B:G,4,FALSE),M1448)</f>
        <v>0</v>
      </c>
      <c r="N1449" s="572">
        <f t="shared" si="33"/>
        <v>0</v>
      </c>
    </row>
    <row r="1450" spans="1:14" ht="16.5" thickTop="1" thickBot="1">
      <c r="F1450" s="928" t="s">
        <v>63</v>
      </c>
      <c r="G1450" s="929"/>
      <c r="H1450" s="591" t="s">
        <v>534</v>
      </c>
      <c r="I1450" s="591" t="s">
        <v>535</v>
      </c>
      <c r="J1450" s="591" t="s">
        <v>536</v>
      </c>
      <c r="K1450" s="592" t="s">
        <v>537</v>
      </c>
      <c r="L1450" s="930"/>
      <c r="M1450">
        <f>+IFERROR(VLOOKUP(F1449,[92]Presupuesto!B:G,4,FALSE),M1449)</f>
        <v>0</v>
      </c>
      <c r="N1450" s="572">
        <f t="shared" si="33"/>
        <v>0</v>
      </c>
    </row>
    <row r="1451" spans="1:14" ht="16.5" thickTop="1" thickBot="1">
      <c r="F1451" s="931" t="s">
        <v>222</v>
      </c>
      <c r="G1451" s="932"/>
      <c r="H1451" s="593" t="s">
        <v>538</v>
      </c>
      <c r="I1451" s="594">
        <f>L1478</f>
        <v>671211</v>
      </c>
      <c r="J1451" s="595">
        <v>0.05</v>
      </c>
      <c r="K1451" s="596">
        <f>+ROUND(J1451*I1451,0)</f>
        <v>33561</v>
      </c>
      <c r="L1451" s="930"/>
      <c r="M1451">
        <f>+IFERROR(VLOOKUP(F1450,[92]Presupuesto!B:G,4,FALSE),M1450)</f>
        <v>0</v>
      </c>
      <c r="N1451" s="572">
        <f t="shared" si="33"/>
        <v>0</v>
      </c>
    </row>
    <row r="1452" spans="1:14" ht="16.5" thickTop="1" thickBot="1">
      <c r="F1452" s="933"/>
      <c r="G1452" s="934"/>
      <c r="H1452" s="597"/>
      <c r="I1452" s="598"/>
      <c r="J1452" s="599"/>
      <c r="K1452" s="600">
        <f>+ROUND(J1452*I1452,0)</f>
        <v>0</v>
      </c>
      <c r="L1452" s="930"/>
      <c r="M1452">
        <f>+IFERROR(VLOOKUP(F1451,[92]Presupuesto!B:G,4,FALSE),M1451)</f>
        <v>0</v>
      </c>
      <c r="N1452" s="572">
        <f t="shared" si="33"/>
        <v>0</v>
      </c>
    </row>
    <row r="1453" spans="1:14" ht="16.5" thickTop="1" thickBot="1">
      <c r="F1453" s="933"/>
      <c r="G1453" s="934"/>
      <c r="H1453" s="597"/>
      <c r="I1453" s="601"/>
      <c r="J1453" s="599"/>
      <c r="K1453" s="600">
        <f>+ROUND(J1453*I1453,0)</f>
        <v>0</v>
      </c>
      <c r="L1453" s="930"/>
      <c r="M1453">
        <f>+IFERROR(VLOOKUP(F1452,[92]Presupuesto!B:G,4,FALSE),M1452)</f>
        <v>0</v>
      </c>
      <c r="N1453" s="572">
        <f t="shared" si="33"/>
        <v>0</v>
      </c>
    </row>
    <row r="1454" spans="1:14" ht="16.5" thickTop="1" thickBot="1">
      <c r="F1454" s="941"/>
      <c r="G1454" s="942"/>
      <c r="H1454" s="602"/>
      <c r="I1454" s="603"/>
      <c r="J1454" s="604"/>
      <c r="K1454" s="605">
        <f>+ROUND(J1454*I1454,0)</f>
        <v>0</v>
      </c>
      <c r="L1454" s="930"/>
      <c r="M1454">
        <f>+IFERROR(VLOOKUP(F1453,[92]Presupuesto!B:G,4,FALSE),M1453)</f>
        <v>0</v>
      </c>
      <c r="N1454" s="572">
        <f t="shared" si="33"/>
        <v>0</v>
      </c>
    </row>
    <row r="1455" spans="1:14" ht="16.5" thickTop="1" thickBot="1">
      <c r="B1455" s="572">
        <f>+F1447</f>
        <v>5.0699999999999985</v>
      </c>
      <c r="F1455" s="606"/>
      <c r="G1455" s="588"/>
      <c r="H1455" s="588"/>
      <c r="I1455" s="588"/>
      <c r="J1455" s="607"/>
      <c r="K1455" s="608" t="s">
        <v>539</v>
      </c>
      <c r="L1455" s="609">
        <f>+SUM(K1451:K1454)</f>
        <v>33561</v>
      </c>
      <c r="M1455">
        <f>+IFERROR(VLOOKUP(F1454,[92]Presupuesto!B:G,4,FALSE),M1454)</f>
        <v>0</v>
      </c>
      <c r="N1455" s="572">
        <f t="shared" si="33"/>
        <v>0</v>
      </c>
    </row>
    <row r="1456" spans="1:14" ht="16.5" thickTop="1" thickBot="1">
      <c r="F1456" s="587" t="s">
        <v>224</v>
      </c>
      <c r="G1456" s="588"/>
      <c r="H1456" s="588"/>
      <c r="I1456" s="588"/>
      <c r="J1456" s="607"/>
      <c r="K1456" s="607"/>
      <c r="L1456" s="610"/>
      <c r="M1456">
        <f>+IFERROR(VLOOKUP(F1455,[92]Presupuesto!B:G,4,FALSE),M1455)</f>
        <v>0</v>
      </c>
      <c r="N1456" s="572">
        <f t="shared" si="33"/>
        <v>0</v>
      </c>
    </row>
    <row r="1457" spans="3:14" ht="16.5" thickTop="1" thickBot="1">
      <c r="F1457" s="928" t="s">
        <v>63</v>
      </c>
      <c r="G1457" s="929"/>
      <c r="H1457" s="591" t="s">
        <v>93</v>
      </c>
      <c r="I1457" s="611" t="s">
        <v>540</v>
      </c>
      <c r="J1457" s="612" t="s">
        <v>541</v>
      </c>
      <c r="K1457" s="613" t="s">
        <v>537</v>
      </c>
      <c r="L1457" s="930"/>
      <c r="M1457">
        <f>+IFERROR(VLOOKUP(F1456,[92]Presupuesto!B:G,4,FALSE),M1456)</f>
        <v>0</v>
      </c>
      <c r="N1457" s="572">
        <f t="shared" si="33"/>
        <v>0</v>
      </c>
    </row>
    <row r="1458" spans="3:14" ht="29.25" customHeight="1" thickTop="1" thickBot="1">
      <c r="F1458" s="954" t="str">
        <f>+[92]INSUMOS!$A$141</f>
        <v>Mesas Con ParaSoles</v>
      </c>
      <c r="G1458" s="955"/>
      <c r="H1458" s="614" t="str">
        <f>+VLOOKUP(F1458,[92]INSUMOS!A:E,2,FALSE)</f>
        <v>UND</v>
      </c>
      <c r="I1458" s="615">
        <f>+VLOOKUP(F1458,[92]INSUMOS!A:E,3,FALSE)</f>
        <v>2100000</v>
      </c>
      <c r="J1458" s="673">
        <v>1</v>
      </c>
      <c r="K1458" s="596">
        <f>+ROUND(J1458*I1458,0)</f>
        <v>2100000</v>
      </c>
      <c r="L1458" s="930"/>
      <c r="M1458">
        <f>+IFERROR(VLOOKUP(F1457,[92]Presupuesto!B:G,4,FALSE),M1457)</f>
        <v>0</v>
      </c>
      <c r="N1458" s="572">
        <f t="shared" si="33"/>
        <v>0</v>
      </c>
    </row>
    <row r="1459" spans="3:14" ht="16.5" thickTop="1" thickBot="1">
      <c r="F1459" s="943"/>
      <c r="G1459" s="934"/>
      <c r="H1459" s="617"/>
      <c r="I1459" s="597"/>
      <c r="J1459" s="674"/>
      <c r="K1459" s="600"/>
      <c r="L1459" s="930"/>
      <c r="M1459">
        <f>+IFERROR(VLOOKUP(F1458,[92]Presupuesto!B:G,4,FALSE),M1458)</f>
        <v>0</v>
      </c>
      <c r="N1459" s="572">
        <f t="shared" si="33"/>
        <v>0</v>
      </c>
    </row>
    <row r="1460" spans="3:14" ht="16.5" thickTop="1" thickBot="1">
      <c r="F1460" s="943"/>
      <c r="G1460" s="934"/>
      <c r="H1460" s="617"/>
      <c r="I1460" s="597"/>
      <c r="J1460" s="674"/>
      <c r="K1460" s="600"/>
      <c r="L1460" s="930"/>
      <c r="M1460">
        <f>+IFERROR(VLOOKUP(F1459,[92]Presupuesto!B:G,4,FALSE),M1459)</f>
        <v>0</v>
      </c>
      <c r="N1460" s="572">
        <f t="shared" si="33"/>
        <v>0</v>
      </c>
    </row>
    <row r="1461" spans="3:14" ht="16.5" thickTop="1" thickBot="1">
      <c r="F1461" s="933"/>
      <c r="G1461" s="934"/>
      <c r="H1461" s="617"/>
      <c r="I1461" s="597"/>
      <c r="J1461" s="618"/>
      <c r="K1461" s="600"/>
      <c r="L1461" s="930"/>
      <c r="M1461">
        <f>+IFERROR(VLOOKUP(F1460,[92]Presupuesto!B:G,4,FALSE),M1460)</f>
        <v>0</v>
      </c>
      <c r="N1461" s="572">
        <f t="shared" si="33"/>
        <v>0</v>
      </c>
    </row>
    <row r="1462" spans="3:14" ht="16.5" thickTop="1" thickBot="1">
      <c r="F1462" s="941"/>
      <c r="G1462" s="942"/>
      <c r="H1462" s="602"/>
      <c r="I1462" s="620"/>
      <c r="J1462" s="621"/>
      <c r="K1462" s="622">
        <f>+ROUND(J1462*I1462,0)</f>
        <v>0</v>
      </c>
      <c r="L1462" s="930"/>
      <c r="M1462">
        <f>+IFERROR(VLOOKUP(F1461,[92]Presupuesto!B:G,4,FALSE),M1461)</f>
        <v>0</v>
      </c>
      <c r="N1462" s="572">
        <f t="shared" si="33"/>
        <v>0</v>
      </c>
    </row>
    <row r="1463" spans="3:14" ht="16.5" thickTop="1" thickBot="1">
      <c r="C1463" s="572">
        <f>+B1455</f>
        <v>5.0699999999999985</v>
      </c>
      <c r="F1463" s="606"/>
      <c r="G1463" s="588"/>
      <c r="H1463" s="588"/>
      <c r="I1463" s="588"/>
      <c r="J1463" s="607"/>
      <c r="K1463" s="608" t="s">
        <v>539</v>
      </c>
      <c r="L1463" s="609">
        <f>+SUM(K1458:K1462)</f>
        <v>2100000</v>
      </c>
      <c r="M1463">
        <f>+IFERROR(VLOOKUP(F1462,[92]Presupuesto!B:G,4,FALSE),M1462)</f>
        <v>0</v>
      </c>
      <c r="N1463" s="572">
        <f t="shared" si="33"/>
        <v>0</v>
      </c>
    </row>
    <row r="1464" spans="3:14" ht="16.5" thickTop="1" thickBot="1">
      <c r="F1464" s="587" t="s">
        <v>47</v>
      </c>
      <c r="G1464" s="588"/>
      <c r="H1464" s="588"/>
      <c r="I1464" s="588"/>
      <c r="J1464" s="607"/>
      <c r="K1464" s="607"/>
      <c r="L1464" s="610"/>
      <c r="M1464">
        <f>+IFERROR(VLOOKUP(F1463,[92]Presupuesto!B:G,4,FALSE),M1463)</f>
        <v>0</v>
      </c>
      <c r="N1464" s="572">
        <f t="shared" si="33"/>
        <v>0</v>
      </c>
    </row>
    <row r="1465" spans="3:14" ht="16.5" thickTop="1" thickBot="1">
      <c r="F1465" s="935" t="s">
        <v>63</v>
      </c>
      <c r="G1465" s="936"/>
      <c r="H1465" s="591" t="s">
        <v>534</v>
      </c>
      <c r="I1465" s="591" t="s">
        <v>542</v>
      </c>
      <c r="J1465" s="612" t="s">
        <v>543</v>
      </c>
      <c r="K1465" s="613" t="s">
        <v>537</v>
      </c>
      <c r="L1465" s="930"/>
      <c r="M1465">
        <f>+IFERROR(VLOOKUP(F1464,[92]Presupuesto!B:G,4,FALSE),M1464)</f>
        <v>0</v>
      </c>
      <c r="N1465" s="572">
        <f t="shared" si="33"/>
        <v>0</v>
      </c>
    </row>
    <row r="1466" spans="3:14" ht="16.5" thickTop="1" thickBot="1">
      <c r="F1466" s="933"/>
      <c r="G1466" s="934"/>
      <c r="H1466" s="597"/>
      <c r="I1466" s="677"/>
      <c r="J1466" s="599"/>
      <c r="K1466" s="600"/>
      <c r="L1466" s="930"/>
      <c r="M1466">
        <f>+IFERROR(VLOOKUP(F1465,[92]Presupuesto!B:G,4,FALSE),M1465)</f>
        <v>0</v>
      </c>
      <c r="N1466" s="572">
        <f t="shared" si="33"/>
        <v>0</v>
      </c>
    </row>
    <row r="1467" spans="3:14" ht="16.5" thickTop="1" thickBot="1">
      <c r="F1467" s="937"/>
      <c r="G1467" s="938"/>
      <c r="H1467" s="625"/>
      <c r="I1467" s="625"/>
      <c r="J1467" s="625"/>
      <c r="K1467" s="626">
        <f>+ROUND(J1467*I1467,0)</f>
        <v>0</v>
      </c>
      <c r="L1467" s="930"/>
      <c r="M1467">
        <f>+IFERROR(VLOOKUP(F1466,[92]Presupuesto!B:G,4,FALSE),M1466)</f>
        <v>0</v>
      </c>
      <c r="N1467" s="572">
        <f t="shared" si="33"/>
        <v>0</v>
      </c>
    </row>
    <row r="1468" spans="3:14" ht="16.5" thickTop="1" thickBot="1">
      <c r="F1468" s="937"/>
      <c r="G1468" s="938"/>
      <c r="H1468" s="625"/>
      <c r="I1468" s="625"/>
      <c r="J1468" s="625"/>
      <c r="K1468" s="626">
        <f>+ROUND(J1468*I1468,0)</f>
        <v>0</v>
      </c>
      <c r="L1468" s="930"/>
      <c r="M1468">
        <f>+IFERROR(VLOOKUP(F1467,[92]Presupuesto!B:G,4,FALSE),M1467)</f>
        <v>0</v>
      </c>
      <c r="N1468" s="572">
        <f t="shared" si="33"/>
        <v>0</v>
      </c>
    </row>
    <row r="1469" spans="3:14" ht="16.5" thickTop="1" thickBot="1">
      <c r="F1469" s="939"/>
      <c r="G1469" s="940"/>
      <c r="H1469" s="627"/>
      <c r="I1469" s="627"/>
      <c r="J1469" s="627"/>
      <c r="K1469" s="605">
        <f>+ROUND(J1469*I1469,0)</f>
        <v>0</v>
      </c>
      <c r="L1469" s="930"/>
      <c r="M1469">
        <f>+IFERROR(VLOOKUP(F1468,[92]Presupuesto!B:G,4,FALSE),M1468)</f>
        <v>0</v>
      </c>
      <c r="N1469" s="572">
        <f t="shared" si="33"/>
        <v>0</v>
      </c>
    </row>
    <row r="1470" spans="3:14" ht="16.5" thickTop="1" thickBot="1">
      <c r="D1470" s="572">
        <f>+C1463</f>
        <v>5.0699999999999985</v>
      </c>
      <c r="F1470" s="606"/>
      <c r="G1470" s="588"/>
      <c r="H1470" s="588"/>
      <c r="I1470" s="588"/>
      <c r="J1470" s="607"/>
      <c r="K1470" s="608" t="s">
        <v>539</v>
      </c>
      <c r="L1470" s="628">
        <f>+SUM(K1466:K1469)</f>
        <v>0</v>
      </c>
      <c r="M1470">
        <f>+IFERROR(VLOOKUP(F1469,[92]Presupuesto!B:G,4,FALSE),M1469)</f>
        <v>0</v>
      </c>
      <c r="N1470" s="572">
        <f t="shared" si="33"/>
        <v>0</v>
      </c>
    </row>
    <row r="1471" spans="3:14" ht="16.5" thickTop="1" thickBot="1">
      <c r="F1471" s="587" t="s">
        <v>54</v>
      </c>
      <c r="G1471" s="588"/>
      <c r="H1471" s="588"/>
      <c r="I1471" s="588"/>
      <c r="J1471" s="607"/>
      <c r="K1471" s="607"/>
      <c r="L1471" s="610"/>
      <c r="M1471">
        <f>+IFERROR(VLOOKUP(F1470,[92]Presupuesto!B:G,4,FALSE),M1470)</f>
        <v>0</v>
      </c>
      <c r="N1471" s="572">
        <f t="shared" si="33"/>
        <v>0</v>
      </c>
    </row>
    <row r="1472" spans="3:14" ht="16.5" thickTop="1" thickBot="1">
      <c r="F1472" s="629" t="s">
        <v>544</v>
      </c>
      <c r="G1472" s="591" t="s">
        <v>541</v>
      </c>
      <c r="H1472" s="591" t="s">
        <v>545</v>
      </c>
      <c r="I1472" s="591" t="s">
        <v>546</v>
      </c>
      <c r="J1472" s="630" t="s">
        <v>547</v>
      </c>
      <c r="K1472" s="612" t="s">
        <v>536</v>
      </c>
      <c r="L1472" s="631" t="s">
        <v>537</v>
      </c>
      <c r="M1472">
        <f>+IFERROR(VLOOKUP(F1471,[92]Presupuesto!B:G,4,FALSE),M1471)</f>
        <v>0</v>
      </c>
      <c r="N1472" s="572">
        <f t="shared" si="33"/>
        <v>0</v>
      </c>
    </row>
    <row r="1473" spans="1:14" ht="15.75" thickTop="1">
      <c r="F1473" s="632" t="str">
        <f>+[92]MO!$A$7</f>
        <v>Oficial O Civil</v>
      </c>
      <c r="G1473" s="633">
        <v>2</v>
      </c>
      <c r="H1473" s="634">
        <f>+VLOOKUP(F1473,[92]MO!A:D,2,FALSE)</f>
        <v>95342.465753424651</v>
      </c>
      <c r="I1473" s="635">
        <f>+VLOOKUP(F1473,[92]MO!A:D,3,FALSE)</f>
        <v>0.7</v>
      </c>
      <c r="J1473" s="636">
        <f>+ROUND(H1473*(1+I1473),2)</f>
        <v>162082.19</v>
      </c>
      <c r="K1473" s="662">
        <v>1</v>
      </c>
      <c r="L1473" s="638">
        <f>+ROUND(G1473*K1473*J1473,0)</f>
        <v>324164</v>
      </c>
      <c r="M1473">
        <f>+IFERROR(VLOOKUP(F1472,[92]Presupuesto!B:G,4,FALSE),M1472)</f>
        <v>0</v>
      </c>
      <c r="N1473" s="572">
        <f t="shared" si="33"/>
        <v>0</v>
      </c>
    </row>
    <row r="1474" spans="1:14">
      <c r="F1474" s="639" t="str">
        <f>+[92]MO!$A$8</f>
        <v>Ayudante O Civil</v>
      </c>
      <c r="G1474" s="625">
        <v>4</v>
      </c>
      <c r="H1474" s="640">
        <f>+VLOOKUP(F1474,[92]MO!A:D,2,FALSE)</f>
        <v>47671.232876712325</v>
      </c>
      <c r="I1474" s="641">
        <f>+VLOOKUP(F1474,[92]MO!A:D,3,FALSE)</f>
        <v>0.82000000000000006</v>
      </c>
      <c r="J1474" s="640">
        <f>+ROUND(H1474*(1+I1474),2)</f>
        <v>86761.64</v>
      </c>
      <c r="K1474" s="663">
        <f>+K1473</f>
        <v>1</v>
      </c>
      <c r="L1474" s="643">
        <f>+ROUND(G1474*K1474*J1474,0)</f>
        <v>347047</v>
      </c>
      <c r="M1474">
        <f>+IFERROR(VLOOKUP(F1473,[92]Presupuesto!B:G,4,FALSE),M1473)</f>
        <v>0</v>
      </c>
      <c r="N1474" s="572">
        <f t="shared" si="33"/>
        <v>0</v>
      </c>
    </row>
    <row r="1475" spans="1:14">
      <c r="F1475" s="639"/>
      <c r="G1475" s="625"/>
      <c r="H1475" s="660"/>
      <c r="I1475" s="641"/>
      <c r="J1475" s="646"/>
      <c r="K1475" s="625"/>
      <c r="L1475" s="647">
        <f>+ROUND(G1475*K1475*J1475,0)</f>
        <v>0</v>
      </c>
      <c r="M1475">
        <f>+IFERROR(VLOOKUP(F1474,[92]Presupuesto!B:G,4,FALSE),M1474)</f>
        <v>0</v>
      </c>
      <c r="N1475" s="572">
        <f t="shared" si="33"/>
        <v>0</v>
      </c>
    </row>
    <row r="1476" spans="1:14">
      <c r="F1476" s="639"/>
      <c r="G1476" s="644"/>
      <c r="H1476" s="645"/>
      <c r="I1476" s="625"/>
      <c r="J1476" s="646"/>
      <c r="K1476" s="625"/>
      <c r="L1476" s="647">
        <f>+ROUND(G1476*K1476*J1476,0)</f>
        <v>0</v>
      </c>
      <c r="M1476">
        <f>+IFERROR(VLOOKUP(F1475,[92]Presupuesto!B:G,4,FALSE),M1475)</f>
        <v>0</v>
      </c>
      <c r="N1476" s="572">
        <f t="shared" si="33"/>
        <v>0</v>
      </c>
    </row>
    <row r="1477" spans="1:14" ht="15.75" thickBot="1">
      <c r="F1477" s="648"/>
      <c r="G1477" s="649"/>
      <c r="H1477" s="649"/>
      <c r="I1477" s="649"/>
      <c r="J1477" s="650"/>
      <c r="K1477" s="649"/>
      <c r="L1477" s="651">
        <f>+ROUND(G1477*K1477*J1477,0)</f>
        <v>0</v>
      </c>
      <c r="M1477">
        <f>+IFERROR(VLOOKUP(F1476,[92]Presupuesto!B:G,4,FALSE),M1476)</f>
        <v>0</v>
      </c>
      <c r="N1477" s="572">
        <f t="shared" si="33"/>
        <v>0</v>
      </c>
    </row>
    <row r="1478" spans="1:14" ht="16.5" thickTop="1" thickBot="1">
      <c r="E1478" s="572">
        <f>+D1470</f>
        <v>5.0699999999999985</v>
      </c>
      <c r="F1478" s="606"/>
      <c r="G1478" s="588"/>
      <c r="H1478" s="588"/>
      <c r="I1478" s="588"/>
      <c r="J1478" s="588"/>
      <c r="K1478" s="608" t="s">
        <v>539</v>
      </c>
      <c r="L1478" s="628">
        <f>+SUM(L1473:L1477)</f>
        <v>671211</v>
      </c>
      <c r="M1478">
        <f>+IFERROR(VLOOKUP(F1477,[92]Presupuesto!B:G,4,FALSE),M1477)</f>
        <v>0</v>
      </c>
      <c r="N1478" s="572">
        <f t="shared" si="33"/>
        <v>0</v>
      </c>
    </row>
    <row r="1479" spans="1:14" ht="16.5" thickTop="1" thickBot="1">
      <c r="F1479" s="606" t="s">
        <v>551</v>
      </c>
      <c r="G1479" s="588"/>
      <c r="H1479" s="588"/>
      <c r="I1479" s="588"/>
      <c r="J1479" s="588"/>
      <c r="K1479" s="652"/>
      <c r="L1479" s="610"/>
      <c r="M1479">
        <f>+IFERROR(VLOOKUP(F1478,[92]Presupuesto!B:G,4,FALSE),M1478)</f>
        <v>0</v>
      </c>
      <c r="N1479" s="572">
        <f t="shared" si="33"/>
        <v>0</v>
      </c>
    </row>
    <row r="1480" spans="1:14" ht="16.5" thickTop="1" thickBot="1">
      <c r="A1480" s="653">
        <f>+F1447</f>
        <v>5.0699999999999985</v>
      </c>
      <c r="F1480" s="655" t="str">
        <f>+[92]Presupuesto!$B$69</f>
        <v>STEFANY BOHORQUEZ PEREZ</v>
      </c>
      <c r="G1480" s="588"/>
      <c r="H1480" s="944" t="s">
        <v>552</v>
      </c>
      <c r="I1480" s="944"/>
      <c r="J1480" s="944"/>
      <c r="K1480" s="944"/>
      <c r="L1480" s="654">
        <f>+L1455+L1463+L1470+L1478</f>
        <v>2804772</v>
      </c>
      <c r="M1480">
        <f>+IFERROR(VLOOKUP(F1479,[92]Presupuesto!B:G,4,FALSE),M1479)</f>
        <v>0</v>
      </c>
      <c r="N1480" s="572">
        <f t="shared" si="33"/>
        <v>0</v>
      </c>
    </row>
    <row r="1481" spans="1:14" ht="15.75" thickTop="1">
      <c r="F1481" s="655" t="str">
        <f>+[92]Presupuesto!$B$70</f>
        <v>SECRETARIA DE PLANEACION MUNICIPAL</v>
      </c>
      <c r="G1481" s="656"/>
      <c r="I1481" s="588"/>
      <c r="J1481" s="588"/>
      <c r="K1481" s="588"/>
      <c r="L1481" s="610"/>
      <c r="M1481">
        <f>+IFERROR(VLOOKUP(F1480,[92]Presupuesto!B:G,4,FALSE),M1480)</f>
        <v>0</v>
      </c>
      <c r="N1481" s="572">
        <f t="shared" si="33"/>
        <v>0</v>
      </c>
    </row>
    <row r="1482" spans="1:14" ht="15.75" thickBot="1">
      <c r="F1482" s="655" t="str">
        <f>+[92]Presupuesto!$B$71</f>
        <v>MUNICIPIO DE CAUCASIA</v>
      </c>
      <c r="G1482" s="657"/>
      <c r="H1482" s="658"/>
      <c r="I1482" s="657"/>
      <c r="J1482" s="657"/>
      <c r="K1482" s="657"/>
      <c r="L1482" s="659"/>
      <c r="M1482">
        <f>+IFERROR(VLOOKUP(F1481,[92]Presupuesto!B:G,4,FALSE),M1481)</f>
        <v>0</v>
      </c>
      <c r="N1482" s="572">
        <f t="shared" si="33"/>
        <v>0</v>
      </c>
    </row>
    <row r="1483" spans="1:14" ht="15.75" thickBot="1">
      <c r="F1483" s="923" t="s">
        <v>528</v>
      </c>
      <c r="G1483" s="956" t="str">
        <f>+VLOOKUP(F1485,[92]Presupuesto!B:G,2,FALSE)</f>
        <v>Cerramiento Metalico en Tuberia Galvanizada para Protección según Especificaciones de diseño</v>
      </c>
      <c r="H1483" s="956"/>
      <c r="I1483" s="956"/>
      <c r="J1483" s="956"/>
      <c r="K1483" s="580" t="s">
        <v>529</v>
      </c>
      <c r="L1483" s="581" t="s">
        <v>530</v>
      </c>
      <c r="M1483" t="e">
        <f>+IFERROR(VLOOKUP(#REF!,[92]Presupuesto!B:G,4,FALSE),#REF!)</f>
        <v>#REF!</v>
      </c>
      <c r="N1483" s="572">
        <f t="shared" si="33"/>
        <v>0</v>
      </c>
    </row>
    <row r="1484" spans="1:14" ht="16.5" thickTop="1" thickBot="1">
      <c r="F1484" s="924"/>
      <c r="G1484" s="957"/>
      <c r="H1484" s="957"/>
      <c r="I1484" s="957"/>
      <c r="J1484" s="957"/>
      <c r="K1484" s="582" t="s">
        <v>531</v>
      </c>
      <c r="L1484" s="583" t="s">
        <v>532</v>
      </c>
      <c r="M1484" t="e">
        <f>+IFERROR(VLOOKUP(F1483,[92]Presupuesto!B:G,4,FALSE),M1483)</f>
        <v>#REF!</v>
      </c>
      <c r="N1484" s="572">
        <f t="shared" si="33"/>
        <v>0</v>
      </c>
    </row>
    <row r="1485" spans="1:14" ht="16.5" thickTop="1" thickBot="1">
      <c r="F1485" s="927">
        <f>+[92]Presupuesto!$B$51</f>
        <v>5.0799999999999983</v>
      </c>
      <c r="G1485" s="957"/>
      <c r="H1485" s="957"/>
      <c r="I1485" s="957"/>
      <c r="J1485" s="957"/>
      <c r="K1485" s="582" t="s">
        <v>533</v>
      </c>
      <c r="L1485" s="584">
        <f>+$N$3</f>
        <v>44987</v>
      </c>
      <c r="M1485">
        <f>+IFERROR(VLOOKUP(F1484,[92]Presupuesto!B:G,4,FALSE),M1484)</f>
        <v>0</v>
      </c>
      <c r="N1485" s="572">
        <f t="shared" si="33"/>
        <v>0</v>
      </c>
    </row>
    <row r="1486" spans="1:14" ht="16.5" thickTop="1" thickBot="1">
      <c r="F1486" s="924"/>
      <c r="G1486" s="957"/>
      <c r="H1486" s="957"/>
      <c r="I1486" s="957"/>
      <c r="J1486" s="957"/>
      <c r="K1486" s="582" t="s">
        <v>217</v>
      </c>
      <c r="L1486" s="586" t="str">
        <f>+VLOOKUP(F1485,[92]Presupuesto!B:G,3,FALSE)</f>
        <v>Und</v>
      </c>
      <c r="M1486">
        <f>+IFERROR(VLOOKUP(F1485,[92]Presupuesto!B:G,4,FALSE),M1485)</f>
        <v>1</v>
      </c>
      <c r="N1486" s="572">
        <f t="shared" si="33"/>
        <v>0</v>
      </c>
    </row>
    <row r="1487" spans="1:14" ht="16.5" thickTop="1" thickBot="1">
      <c r="F1487" s="587" t="s">
        <v>37</v>
      </c>
      <c r="G1487" s="588"/>
      <c r="H1487" s="588"/>
      <c r="I1487" s="588"/>
      <c r="J1487" s="588"/>
      <c r="K1487" s="589"/>
      <c r="L1487" s="590"/>
      <c r="M1487">
        <f>+IFERROR(VLOOKUP(F1486,[92]Presupuesto!B:G,4,FALSE),M1486)</f>
        <v>0</v>
      </c>
      <c r="N1487" s="572">
        <f t="shared" si="33"/>
        <v>0</v>
      </c>
    </row>
    <row r="1488" spans="1:14" ht="16.5" thickTop="1" thickBot="1">
      <c r="F1488" s="928" t="s">
        <v>63</v>
      </c>
      <c r="G1488" s="929"/>
      <c r="H1488" s="591" t="s">
        <v>534</v>
      </c>
      <c r="I1488" s="591" t="s">
        <v>535</v>
      </c>
      <c r="J1488" s="591" t="s">
        <v>536</v>
      </c>
      <c r="K1488" s="592" t="s">
        <v>537</v>
      </c>
      <c r="L1488" s="930"/>
      <c r="M1488">
        <f>+IFERROR(VLOOKUP(F1487,[92]Presupuesto!B:G,4,FALSE),M1487)</f>
        <v>0</v>
      </c>
      <c r="N1488" s="572">
        <f t="shared" si="33"/>
        <v>0</v>
      </c>
    </row>
    <row r="1489" spans="2:14" ht="16.5" thickTop="1" thickBot="1">
      <c r="F1489" s="931" t="s">
        <v>222</v>
      </c>
      <c r="G1489" s="932"/>
      <c r="H1489" s="593" t="s">
        <v>538</v>
      </c>
      <c r="I1489" s="594">
        <f>L1516</f>
        <v>1342422</v>
      </c>
      <c r="J1489" s="595">
        <v>0.05</v>
      </c>
      <c r="K1489" s="596">
        <f>+ROUND(J1489*I1489,0)</f>
        <v>67121</v>
      </c>
      <c r="L1489" s="930"/>
      <c r="M1489">
        <f>+IFERROR(VLOOKUP(F1488,[92]Presupuesto!B:G,4,FALSE),M1488)</f>
        <v>0</v>
      </c>
      <c r="N1489" s="572">
        <f t="shared" si="33"/>
        <v>0</v>
      </c>
    </row>
    <row r="1490" spans="2:14" ht="16.5" thickTop="1" thickBot="1">
      <c r="F1490" s="933"/>
      <c r="G1490" s="934"/>
      <c r="H1490" s="597"/>
      <c r="I1490" s="598"/>
      <c r="J1490" s="599"/>
      <c r="K1490" s="600">
        <f>+ROUND(J1490*I1490,0)</f>
        <v>0</v>
      </c>
      <c r="L1490" s="930"/>
      <c r="M1490">
        <f>+IFERROR(VLOOKUP(F1489,[92]Presupuesto!B:G,4,FALSE),M1489)</f>
        <v>0</v>
      </c>
      <c r="N1490" s="572">
        <f t="shared" si="33"/>
        <v>0</v>
      </c>
    </row>
    <row r="1491" spans="2:14" ht="16.5" thickTop="1" thickBot="1">
      <c r="F1491" s="933"/>
      <c r="G1491" s="934"/>
      <c r="H1491" s="597"/>
      <c r="I1491" s="601"/>
      <c r="J1491" s="599"/>
      <c r="K1491" s="600">
        <f>+ROUND(J1491*I1491,0)</f>
        <v>0</v>
      </c>
      <c r="L1491" s="930"/>
      <c r="M1491">
        <f>+IFERROR(VLOOKUP(F1490,[92]Presupuesto!B:G,4,FALSE),M1490)</f>
        <v>0</v>
      </c>
      <c r="N1491" s="572">
        <f t="shared" si="33"/>
        <v>0</v>
      </c>
    </row>
    <row r="1492" spans="2:14" ht="16.5" thickTop="1" thickBot="1">
      <c r="F1492" s="941"/>
      <c r="G1492" s="942"/>
      <c r="H1492" s="602"/>
      <c r="I1492" s="603"/>
      <c r="J1492" s="604"/>
      <c r="K1492" s="605">
        <f>+ROUND(J1492*I1492,0)</f>
        <v>0</v>
      </c>
      <c r="L1492" s="930"/>
      <c r="M1492">
        <f>+IFERROR(VLOOKUP(F1491,[92]Presupuesto!B:G,4,FALSE),M1491)</f>
        <v>0</v>
      </c>
      <c r="N1492" s="572">
        <f t="shared" si="33"/>
        <v>0</v>
      </c>
    </row>
    <row r="1493" spans="2:14" ht="16.5" thickTop="1" thickBot="1">
      <c r="B1493" s="572">
        <f>+F1485</f>
        <v>5.0799999999999983</v>
      </c>
      <c r="F1493" s="606"/>
      <c r="G1493" s="588"/>
      <c r="H1493" s="588"/>
      <c r="I1493" s="588"/>
      <c r="J1493" s="607"/>
      <c r="K1493" s="608" t="s">
        <v>539</v>
      </c>
      <c r="L1493" s="609">
        <f>+SUM(K1489:K1492)</f>
        <v>67121</v>
      </c>
      <c r="M1493">
        <f>+IFERROR(VLOOKUP(F1492,[92]Presupuesto!B:G,4,FALSE),M1492)</f>
        <v>0</v>
      </c>
      <c r="N1493" s="572">
        <f t="shared" si="33"/>
        <v>0</v>
      </c>
    </row>
    <row r="1494" spans="2:14" ht="16.5" thickTop="1" thickBot="1">
      <c r="F1494" s="587" t="s">
        <v>224</v>
      </c>
      <c r="G1494" s="588"/>
      <c r="H1494" s="588"/>
      <c r="I1494" s="588"/>
      <c r="J1494" s="607"/>
      <c r="K1494" s="607"/>
      <c r="L1494" s="610"/>
      <c r="M1494">
        <f>+IFERROR(VLOOKUP(F1493,[92]Presupuesto!B:G,4,FALSE),M1493)</f>
        <v>0</v>
      </c>
      <c r="N1494" s="572">
        <f t="shared" si="33"/>
        <v>0</v>
      </c>
    </row>
    <row r="1495" spans="2:14" ht="16.5" thickTop="1" thickBot="1">
      <c r="F1495" s="928" t="s">
        <v>63</v>
      </c>
      <c r="G1495" s="929"/>
      <c r="H1495" s="591" t="s">
        <v>93</v>
      </c>
      <c r="I1495" s="611" t="s">
        <v>540</v>
      </c>
      <c r="J1495" s="612" t="s">
        <v>541</v>
      </c>
      <c r="K1495" s="613" t="s">
        <v>537</v>
      </c>
      <c r="L1495" s="930"/>
      <c r="M1495">
        <f>+IFERROR(VLOOKUP(F1494,[92]Presupuesto!B:G,4,FALSE),M1494)</f>
        <v>0</v>
      </c>
      <c r="N1495" s="572">
        <f t="shared" si="33"/>
        <v>0</v>
      </c>
    </row>
    <row r="1496" spans="2:14" ht="36" customHeight="1" thickTop="1" thickBot="1">
      <c r="F1496" s="954" t="str">
        <f>+[92]INSUMOS!$A$143</f>
        <v>Cerramiento Metalico en Tuberia Galvanizada a todo costo, no incluye instalación</v>
      </c>
      <c r="G1496" s="955"/>
      <c r="H1496" s="614" t="str">
        <f>+VLOOKUP(F1496,[92]INSUMOS!A:E,2,FALSE)</f>
        <v>m</v>
      </c>
      <c r="I1496" s="615">
        <f>+VLOOKUP(F1496,[92]INSUMOS!A:E,3,FALSE)</f>
        <v>385000</v>
      </c>
      <c r="J1496" s="673">
        <v>55.8</v>
      </c>
      <c r="K1496" s="596">
        <f>+ROUND(J1496*I1496,0)</f>
        <v>21483000</v>
      </c>
      <c r="L1496" s="930"/>
      <c r="M1496">
        <f>+IFERROR(VLOOKUP(F1495,[92]Presupuesto!B:G,4,FALSE),M1495)</f>
        <v>0</v>
      </c>
      <c r="N1496" s="572">
        <f t="shared" si="33"/>
        <v>0</v>
      </c>
    </row>
    <row r="1497" spans="2:14" ht="16.5" thickTop="1" thickBot="1">
      <c r="F1497" s="943"/>
      <c r="G1497" s="934"/>
      <c r="H1497" s="617"/>
      <c r="I1497" s="597"/>
      <c r="J1497" s="674"/>
      <c r="K1497" s="600"/>
      <c r="L1497" s="930"/>
      <c r="M1497">
        <f>+IFERROR(VLOOKUP(F1496,[92]Presupuesto!B:G,4,FALSE),M1496)</f>
        <v>0</v>
      </c>
      <c r="N1497" s="572">
        <f t="shared" si="33"/>
        <v>0</v>
      </c>
    </row>
    <row r="1498" spans="2:14" ht="16.5" thickTop="1" thickBot="1">
      <c r="F1498" s="943"/>
      <c r="G1498" s="934"/>
      <c r="H1498" s="617"/>
      <c r="I1498" s="597"/>
      <c r="J1498" s="674"/>
      <c r="K1498" s="600"/>
      <c r="L1498" s="930"/>
      <c r="M1498">
        <f>+IFERROR(VLOOKUP(F1497,[92]Presupuesto!B:G,4,FALSE),M1497)</f>
        <v>0</v>
      </c>
      <c r="N1498" s="572">
        <f t="shared" si="33"/>
        <v>0</v>
      </c>
    </row>
    <row r="1499" spans="2:14" ht="16.5" thickTop="1" thickBot="1">
      <c r="F1499" s="933"/>
      <c r="G1499" s="934"/>
      <c r="H1499" s="617"/>
      <c r="I1499" s="597"/>
      <c r="J1499" s="618"/>
      <c r="K1499" s="600"/>
      <c r="L1499" s="930"/>
      <c r="M1499">
        <f>+IFERROR(VLOOKUP(F1498,[92]Presupuesto!B:G,4,FALSE),M1498)</f>
        <v>0</v>
      </c>
      <c r="N1499" s="572">
        <f t="shared" si="33"/>
        <v>0</v>
      </c>
    </row>
    <row r="1500" spans="2:14" ht="16.5" thickTop="1" thickBot="1">
      <c r="F1500" s="941"/>
      <c r="G1500" s="942"/>
      <c r="H1500" s="602"/>
      <c r="I1500" s="620"/>
      <c r="J1500" s="621"/>
      <c r="K1500" s="622">
        <f>+ROUND(J1500*I1500,0)</f>
        <v>0</v>
      </c>
      <c r="L1500" s="930"/>
      <c r="M1500">
        <f>+IFERROR(VLOOKUP(F1499,[92]Presupuesto!B:G,4,FALSE),M1499)</f>
        <v>0</v>
      </c>
      <c r="N1500" s="572">
        <f t="shared" si="33"/>
        <v>0</v>
      </c>
    </row>
    <row r="1501" spans="2:14" ht="16.5" thickTop="1" thickBot="1">
      <c r="C1501" s="572">
        <f>+B1493</f>
        <v>5.0799999999999983</v>
      </c>
      <c r="F1501" s="606"/>
      <c r="G1501" s="588"/>
      <c r="H1501" s="588"/>
      <c r="I1501" s="588"/>
      <c r="J1501" s="607"/>
      <c r="K1501" s="608" t="s">
        <v>539</v>
      </c>
      <c r="L1501" s="609">
        <f>+SUM(K1496:K1500)</f>
        <v>21483000</v>
      </c>
      <c r="M1501">
        <f>+IFERROR(VLOOKUP(F1500,[92]Presupuesto!B:G,4,FALSE),M1500)</f>
        <v>0</v>
      </c>
      <c r="N1501" s="572">
        <f t="shared" si="33"/>
        <v>0</v>
      </c>
    </row>
    <row r="1502" spans="2:14" ht="16.5" thickTop="1" thickBot="1">
      <c r="F1502" s="587" t="s">
        <v>47</v>
      </c>
      <c r="G1502" s="588"/>
      <c r="H1502" s="588"/>
      <c r="I1502" s="588"/>
      <c r="J1502" s="607"/>
      <c r="K1502" s="607"/>
      <c r="L1502" s="610"/>
      <c r="M1502">
        <f>+IFERROR(VLOOKUP(F1501,[92]Presupuesto!B:G,4,FALSE),M1501)</f>
        <v>0</v>
      </c>
      <c r="N1502" s="572">
        <f t="shared" si="33"/>
        <v>0</v>
      </c>
    </row>
    <row r="1503" spans="2:14" ht="16.5" thickTop="1" thickBot="1">
      <c r="F1503" s="935" t="s">
        <v>63</v>
      </c>
      <c r="G1503" s="936"/>
      <c r="H1503" s="591" t="s">
        <v>534</v>
      </c>
      <c r="I1503" s="591" t="s">
        <v>542</v>
      </c>
      <c r="J1503" s="612" t="s">
        <v>543</v>
      </c>
      <c r="K1503" s="613" t="s">
        <v>537</v>
      </c>
      <c r="L1503" s="930"/>
      <c r="M1503">
        <f>+IFERROR(VLOOKUP(F1502,[92]Presupuesto!B:G,4,FALSE),M1502)</f>
        <v>0</v>
      </c>
      <c r="N1503" s="572">
        <f t="shared" si="33"/>
        <v>0</v>
      </c>
    </row>
    <row r="1504" spans="2:14" ht="16.5" thickTop="1" thickBot="1">
      <c r="F1504" s="933"/>
      <c r="G1504" s="934"/>
      <c r="H1504" s="597"/>
      <c r="I1504" s="677"/>
      <c r="J1504" s="599"/>
      <c r="K1504" s="600"/>
      <c r="L1504" s="930"/>
      <c r="M1504">
        <f>+IFERROR(VLOOKUP(F1503,[92]Presupuesto!B:G,4,FALSE),M1503)</f>
        <v>0</v>
      </c>
      <c r="N1504" s="572">
        <f t="shared" si="33"/>
        <v>0</v>
      </c>
    </row>
    <row r="1505" spans="1:14" ht="16.5" thickTop="1" thickBot="1">
      <c r="F1505" s="937"/>
      <c r="G1505" s="938"/>
      <c r="H1505" s="625"/>
      <c r="I1505" s="625"/>
      <c r="J1505" s="625"/>
      <c r="K1505" s="626">
        <f>+ROUND(J1505*I1505,0)</f>
        <v>0</v>
      </c>
      <c r="L1505" s="930"/>
      <c r="M1505">
        <f>+IFERROR(VLOOKUP(F1504,[92]Presupuesto!B:G,4,FALSE),M1504)</f>
        <v>0</v>
      </c>
      <c r="N1505" s="572">
        <f t="shared" si="33"/>
        <v>0</v>
      </c>
    </row>
    <row r="1506" spans="1:14" ht="16.5" thickTop="1" thickBot="1">
      <c r="F1506" s="937"/>
      <c r="G1506" s="938"/>
      <c r="H1506" s="625"/>
      <c r="I1506" s="625"/>
      <c r="J1506" s="625"/>
      <c r="K1506" s="626">
        <f>+ROUND(J1506*I1506,0)</f>
        <v>0</v>
      </c>
      <c r="L1506" s="930"/>
      <c r="M1506">
        <f>+IFERROR(VLOOKUP(F1505,[92]Presupuesto!B:G,4,FALSE),M1505)</f>
        <v>0</v>
      </c>
      <c r="N1506" s="572">
        <f t="shared" ref="N1506:N1569" si="34">+IFERROR(M1506*J1506,0)</f>
        <v>0</v>
      </c>
    </row>
    <row r="1507" spans="1:14" ht="16.5" thickTop="1" thickBot="1">
      <c r="F1507" s="939"/>
      <c r="G1507" s="940"/>
      <c r="H1507" s="627"/>
      <c r="I1507" s="627"/>
      <c r="J1507" s="627"/>
      <c r="K1507" s="605">
        <f>+ROUND(J1507*I1507,0)</f>
        <v>0</v>
      </c>
      <c r="L1507" s="930"/>
      <c r="M1507">
        <f>+IFERROR(VLOOKUP(F1506,[92]Presupuesto!B:G,4,FALSE),M1506)</f>
        <v>0</v>
      </c>
      <c r="N1507" s="572">
        <f t="shared" si="34"/>
        <v>0</v>
      </c>
    </row>
    <row r="1508" spans="1:14" ht="16.5" thickTop="1" thickBot="1">
      <c r="D1508" s="572">
        <f>+C1501</f>
        <v>5.0799999999999983</v>
      </c>
      <c r="F1508" s="606"/>
      <c r="G1508" s="588"/>
      <c r="H1508" s="588"/>
      <c r="I1508" s="588"/>
      <c r="J1508" s="607"/>
      <c r="K1508" s="608" t="s">
        <v>539</v>
      </c>
      <c r="L1508" s="628">
        <f>+SUM(K1504:K1507)</f>
        <v>0</v>
      </c>
      <c r="M1508">
        <f>+IFERROR(VLOOKUP(F1507,[92]Presupuesto!B:G,4,FALSE),M1507)</f>
        <v>0</v>
      </c>
      <c r="N1508" s="572">
        <f t="shared" si="34"/>
        <v>0</v>
      </c>
    </row>
    <row r="1509" spans="1:14" ht="16.5" thickTop="1" thickBot="1">
      <c r="F1509" s="587" t="s">
        <v>54</v>
      </c>
      <c r="G1509" s="588"/>
      <c r="H1509" s="588"/>
      <c r="I1509" s="588"/>
      <c r="J1509" s="607"/>
      <c r="K1509" s="607"/>
      <c r="L1509" s="610"/>
      <c r="M1509">
        <f>+IFERROR(VLOOKUP(F1508,[92]Presupuesto!B:G,4,FALSE),M1508)</f>
        <v>0</v>
      </c>
      <c r="N1509" s="572">
        <f t="shared" si="34"/>
        <v>0</v>
      </c>
    </row>
    <row r="1510" spans="1:14" ht="16.5" thickTop="1" thickBot="1">
      <c r="F1510" s="629" t="s">
        <v>544</v>
      </c>
      <c r="G1510" s="591" t="s">
        <v>541</v>
      </c>
      <c r="H1510" s="591" t="s">
        <v>545</v>
      </c>
      <c r="I1510" s="591" t="s">
        <v>546</v>
      </c>
      <c r="J1510" s="630" t="s">
        <v>547</v>
      </c>
      <c r="K1510" s="612" t="s">
        <v>536</v>
      </c>
      <c r="L1510" s="631" t="s">
        <v>537</v>
      </c>
      <c r="M1510">
        <f>+IFERROR(VLOOKUP(F1509,[92]Presupuesto!B:G,4,FALSE),M1509)</f>
        <v>0</v>
      </c>
      <c r="N1510" s="572">
        <f t="shared" si="34"/>
        <v>0</v>
      </c>
    </row>
    <row r="1511" spans="1:14" ht="15.75" thickTop="1">
      <c r="F1511" s="632" t="str">
        <f>+[92]MO!$A$7</f>
        <v>Oficial O Civil</v>
      </c>
      <c r="G1511" s="633">
        <v>2</v>
      </c>
      <c r="H1511" s="634">
        <f>+VLOOKUP(F1511,[92]MO!A:D,2,FALSE)</f>
        <v>95342.465753424651</v>
      </c>
      <c r="I1511" s="635">
        <f>+VLOOKUP(F1511,[92]MO!A:D,3,FALSE)</f>
        <v>0.7</v>
      </c>
      <c r="J1511" s="636">
        <f>+ROUND(H1511*(1+I1511),2)</f>
        <v>162082.19</v>
      </c>
      <c r="K1511" s="662">
        <v>2</v>
      </c>
      <c r="L1511" s="638">
        <f>+ROUND(G1511*K1511*J1511,0)</f>
        <v>648329</v>
      </c>
      <c r="M1511">
        <f>+IFERROR(VLOOKUP(F1510,[92]Presupuesto!B:G,4,FALSE),M1510)</f>
        <v>0</v>
      </c>
      <c r="N1511" s="572">
        <f t="shared" si="34"/>
        <v>0</v>
      </c>
    </row>
    <row r="1512" spans="1:14">
      <c r="F1512" s="639" t="str">
        <f>+[92]MO!$A$8</f>
        <v>Ayudante O Civil</v>
      </c>
      <c r="G1512" s="625">
        <v>4</v>
      </c>
      <c r="H1512" s="640">
        <f>+VLOOKUP(F1512,[92]MO!A:D,2,FALSE)</f>
        <v>47671.232876712325</v>
      </c>
      <c r="I1512" s="641">
        <f>+VLOOKUP(F1512,[92]MO!A:D,3,FALSE)</f>
        <v>0.82000000000000006</v>
      </c>
      <c r="J1512" s="640">
        <f>+ROUND(H1512*(1+I1512),2)</f>
        <v>86761.64</v>
      </c>
      <c r="K1512" s="663">
        <f>+K1511</f>
        <v>2</v>
      </c>
      <c r="L1512" s="643">
        <f>+ROUND(G1512*K1512*J1512,0)</f>
        <v>694093</v>
      </c>
      <c r="M1512">
        <f>+IFERROR(VLOOKUP(F1511,[92]Presupuesto!B:G,4,FALSE),M1511)</f>
        <v>0</v>
      </c>
      <c r="N1512" s="572">
        <f t="shared" si="34"/>
        <v>0</v>
      </c>
    </row>
    <row r="1513" spans="1:14">
      <c r="F1513" s="639"/>
      <c r="G1513" s="625"/>
      <c r="H1513" s="660"/>
      <c r="I1513" s="641"/>
      <c r="J1513" s="646"/>
      <c r="K1513" s="625"/>
      <c r="L1513" s="647">
        <f>+ROUND(G1513*K1513*J1513,0)</f>
        <v>0</v>
      </c>
      <c r="M1513">
        <f>+IFERROR(VLOOKUP(F1512,[92]Presupuesto!B:G,4,FALSE),M1512)</f>
        <v>0</v>
      </c>
      <c r="N1513" s="572">
        <f t="shared" si="34"/>
        <v>0</v>
      </c>
    </row>
    <row r="1514" spans="1:14">
      <c r="F1514" s="639"/>
      <c r="G1514" s="644"/>
      <c r="H1514" s="645"/>
      <c r="I1514" s="625"/>
      <c r="J1514" s="646"/>
      <c r="K1514" s="625"/>
      <c r="L1514" s="647">
        <f>+ROUND(G1514*K1514*J1514,0)</f>
        <v>0</v>
      </c>
      <c r="M1514">
        <f>+IFERROR(VLOOKUP(F1513,[92]Presupuesto!B:G,4,FALSE),M1513)</f>
        <v>0</v>
      </c>
      <c r="N1514" s="572">
        <f t="shared" si="34"/>
        <v>0</v>
      </c>
    </row>
    <row r="1515" spans="1:14" ht="15.75" thickBot="1">
      <c r="F1515" s="648"/>
      <c r="G1515" s="649"/>
      <c r="H1515" s="649"/>
      <c r="I1515" s="649"/>
      <c r="J1515" s="650"/>
      <c r="K1515" s="649"/>
      <c r="L1515" s="651">
        <f>+ROUND(G1515*K1515*J1515,0)</f>
        <v>0</v>
      </c>
      <c r="M1515">
        <f>+IFERROR(VLOOKUP(F1514,[92]Presupuesto!B:G,4,FALSE),M1514)</f>
        <v>0</v>
      </c>
      <c r="N1515" s="572">
        <f t="shared" si="34"/>
        <v>0</v>
      </c>
    </row>
    <row r="1516" spans="1:14" ht="16.5" thickTop="1" thickBot="1">
      <c r="E1516" s="572">
        <f>+D1508</f>
        <v>5.0799999999999983</v>
      </c>
      <c r="F1516" s="606"/>
      <c r="G1516" s="588"/>
      <c r="H1516" s="588"/>
      <c r="I1516" s="588"/>
      <c r="J1516" s="588"/>
      <c r="K1516" s="608" t="s">
        <v>539</v>
      </c>
      <c r="L1516" s="628">
        <f>+SUM(L1511:L1515)</f>
        <v>1342422</v>
      </c>
      <c r="M1516">
        <f>+IFERROR(VLOOKUP(F1515,[92]Presupuesto!B:G,4,FALSE),M1515)</f>
        <v>0</v>
      </c>
      <c r="N1516" s="572">
        <f t="shared" si="34"/>
        <v>0</v>
      </c>
    </row>
    <row r="1517" spans="1:14" ht="16.5" thickTop="1" thickBot="1">
      <c r="F1517" s="606" t="s">
        <v>551</v>
      </c>
      <c r="G1517" s="588"/>
      <c r="H1517" s="588"/>
      <c r="I1517" s="588"/>
      <c r="J1517" s="588"/>
      <c r="K1517" s="652"/>
      <c r="L1517" s="610"/>
      <c r="M1517">
        <f>+IFERROR(VLOOKUP(F1516,[92]Presupuesto!B:G,4,FALSE),M1516)</f>
        <v>0</v>
      </c>
      <c r="N1517" s="572">
        <f t="shared" si="34"/>
        <v>0</v>
      </c>
    </row>
    <row r="1518" spans="1:14" ht="16.5" thickTop="1" thickBot="1">
      <c r="A1518" s="653">
        <f>+F1485</f>
        <v>5.0799999999999983</v>
      </c>
      <c r="F1518" s="655" t="str">
        <f>+[92]Presupuesto!$B$69</f>
        <v>STEFANY BOHORQUEZ PEREZ</v>
      </c>
      <c r="G1518" s="588"/>
      <c r="H1518" s="944" t="s">
        <v>552</v>
      </c>
      <c r="I1518" s="944"/>
      <c r="J1518" s="944"/>
      <c r="K1518" s="944"/>
      <c r="L1518" s="654">
        <f>+L1493+L1501+L1508+L1516</f>
        <v>22892543</v>
      </c>
      <c r="M1518">
        <f>+IFERROR(VLOOKUP(F1517,[92]Presupuesto!B:G,4,FALSE),M1517)</f>
        <v>0</v>
      </c>
      <c r="N1518" s="572">
        <f t="shared" si="34"/>
        <v>0</v>
      </c>
    </row>
    <row r="1519" spans="1:14" ht="15.75" thickTop="1">
      <c r="F1519" s="655" t="str">
        <f>+[92]Presupuesto!$B$70</f>
        <v>SECRETARIA DE PLANEACION MUNICIPAL</v>
      </c>
      <c r="G1519" s="656"/>
      <c r="I1519" s="588"/>
      <c r="J1519" s="588"/>
      <c r="K1519" s="588"/>
      <c r="L1519" s="610"/>
      <c r="M1519">
        <f>+IFERROR(VLOOKUP(F1518,[92]Presupuesto!B:G,4,FALSE),M1518)</f>
        <v>0</v>
      </c>
      <c r="N1519" s="572">
        <f t="shared" si="34"/>
        <v>0</v>
      </c>
    </row>
    <row r="1520" spans="1:14" ht="15.75" thickBot="1">
      <c r="F1520" s="655" t="str">
        <f>+[92]Presupuesto!$B$71</f>
        <v>MUNICIPIO DE CAUCASIA</v>
      </c>
      <c r="G1520" s="657"/>
      <c r="H1520" s="658"/>
      <c r="I1520" s="657"/>
      <c r="J1520" s="657"/>
      <c r="K1520" s="657"/>
      <c r="L1520" s="659"/>
      <c r="M1520">
        <f>+IFERROR(VLOOKUP(F1519,[92]Presupuesto!B:G,4,FALSE),M1519)</f>
        <v>0</v>
      </c>
      <c r="N1520" s="572">
        <f t="shared" si="34"/>
        <v>0</v>
      </c>
    </row>
    <row r="1521" spans="2:14" ht="15.75" thickBot="1">
      <c r="F1521" s="923" t="s">
        <v>528</v>
      </c>
      <c r="G1521" s="956" t="str">
        <f>+VLOOKUP(F1523,[92]Presupuesto!B:G,2,FALSE)</f>
        <v>Restauracion de escultura de la Virgen existente en el sitio, incluye desmonte, traslado a taller e instalación.</v>
      </c>
      <c r="H1521" s="956"/>
      <c r="I1521" s="956"/>
      <c r="J1521" s="956"/>
      <c r="K1521" s="580" t="s">
        <v>529</v>
      </c>
      <c r="L1521" s="581" t="s">
        <v>530</v>
      </c>
      <c r="M1521">
        <f>+IFERROR(VLOOKUP(F1520,[92]Presupuesto!B:G,4,FALSE),M1520)</f>
        <v>0</v>
      </c>
      <c r="N1521" s="572">
        <f t="shared" si="34"/>
        <v>0</v>
      </c>
    </row>
    <row r="1522" spans="2:14" ht="16.5" thickTop="1" thickBot="1">
      <c r="F1522" s="924"/>
      <c r="G1522" s="957"/>
      <c r="H1522" s="957"/>
      <c r="I1522" s="957"/>
      <c r="J1522" s="957"/>
      <c r="K1522" s="582" t="s">
        <v>531</v>
      </c>
      <c r="L1522" s="583" t="s">
        <v>532</v>
      </c>
      <c r="M1522">
        <f>+IFERROR(VLOOKUP(F1521,[92]Presupuesto!B:G,4,FALSE),M1521)</f>
        <v>0</v>
      </c>
      <c r="N1522" s="572">
        <f t="shared" si="34"/>
        <v>0</v>
      </c>
    </row>
    <row r="1523" spans="2:14" ht="16.5" thickTop="1" thickBot="1">
      <c r="F1523" s="927">
        <f>+[92]Presupuesto!$B$52</f>
        <v>5.0899999999999981</v>
      </c>
      <c r="G1523" s="957"/>
      <c r="H1523" s="957"/>
      <c r="I1523" s="957"/>
      <c r="J1523" s="957"/>
      <c r="K1523" s="582" t="s">
        <v>533</v>
      </c>
      <c r="L1523" s="584">
        <f>+$N$3</f>
        <v>44987</v>
      </c>
      <c r="M1523">
        <f>+IFERROR(VLOOKUP(F1522,[92]Presupuesto!B:G,4,FALSE),M1522)</f>
        <v>0</v>
      </c>
      <c r="N1523" s="572">
        <f t="shared" si="34"/>
        <v>0</v>
      </c>
    </row>
    <row r="1524" spans="2:14" ht="16.5" thickTop="1" thickBot="1">
      <c r="F1524" s="924"/>
      <c r="G1524" s="957"/>
      <c r="H1524" s="957"/>
      <c r="I1524" s="957"/>
      <c r="J1524" s="957"/>
      <c r="K1524" s="582" t="s">
        <v>217</v>
      </c>
      <c r="L1524" s="586" t="str">
        <f>+VLOOKUP(F1523,[92]Presupuesto!B:G,3,FALSE)</f>
        <v>Und</v>
      </c>
      <c r="M1524">
        <f>+IFERROR(VLOOKUP(F1523,[92]Presupuesto!B:G,4,FALSE),M1523)</f>
        <v>1</v>
      </c>
      <c r="N1524" s="572">
        <f t="shared" si="34"/>
        <v>0</v>
      </c>
    </row>
    <row r="1525" spans="2:14" ht="16.5" thickTop="1" thickBot="1">
      <c r="F1525" s="587" t="s">
        <v>37</v>
      </c>
      <c r="G1525" s="588"/>
      <c r="H1525" s="588"/>
      <c r="I1525" s="588"/>
      <c r="J1525" s="588"/>
      <c r="K1525" s="589"/>
      <c r="L1525" s="590"/>
      <c r="M1525">
        <f>+IFERROR(VLOOKUP(F1524,[92]Presupuesto!B:G,4,FALSE),M1524)</f>
        <v>0</v>
      </c>
      <c r="N1525" s="572">
        <f t="shared" si="34"/>
        <v>0</v>
      </c>
    </row>
    <row r="1526" spans="2:14" ht="16.5" thickTop="1" thickBot="1">
      <c r="F1526" s="928" t="s">
        <v>63</v>
      </c>
      <c r="G1526" s="929"/>
      <c r="H1526" s="591" t="s">
        <v>534</v>
      </c>
      <c r="I1526" s="591" t="s">
        <v>535</v>
      </c>
      <c r="J1526" s="591" t="s">
        <v>536</v>
      </c>
      <c r="K1526" s="592" t="s">
        <v>537</v>
      </c>
      <c r="L1526" s="930"/>
      <c r="M1526">
        <f>+IFERROR(VLOOKUP(F1525,[92]Presupuesto!B:G,4,FALSE),M1525)</f>
        <v>0</v>
      </c>
      <c r="N1526" s="572">
        <f t="shared" si="34"/>
        <v>0</v>
      </c>
    </row>
    <row r="1527" spans="2:14" ht="16.5" thickTop="1" thickBot="1">
      <c r="F1527" s="931" t="s">
        <v>222</v>
      </c>
      <c r="G1527" s="932"/>
      <c r="H1527" s="593" t="s">
        <v>538</v>
      </c>
      <c r="I1527" s="594">
        <f>L1554</f>
        <v>2013633</v>
      </c>
      <c r="J1527" s="595">
        <v>0.05</v>
      </c>
      <c r="K1527" s="596">
        <f>+ROUND(J1527*I1527,0)</f>
        <v>100682</v>
      </c>
      <c r="L1527" s="930"/>
      <c r="M1527">
        <f>+IFERROR(VLOOKUP(F1526,[92]Presupuesto!B:G,4,FALSE),M1526)</f>
        <v>0</v>
      </c>
      <c r="N1527" s="572">
        <f t="shared" si="34"/>
        <v>0</v>
      </c>
    </row>
    <row r="1528" spans="2:14" ht="16.5" thickTop="1" thickBot="1">
      <c r="F1528" s="933"/>
      <c r="G1528" s="934"/>
      <c r="H1528" s="597"/>
      <c r="I1528" s="598"/>
      <c r="J1528" s="599"/>
      <c r="K1528" s="600">
        <f>+ROUND(J1528*I1528,0)</f>
        <v>0</v>
      </c>
      <c r="L1528" s="930"/>
      <c r="M1528">
        <f>+IFERROR(VLOOKUP(F1527,[92]Presupuesto!B:G,4,FALSE),M1527)</f>
        <v>0</v>
      </c>
      <c r="N1528" s="572">
        <f t="shared" si="34"/>
        <v>0</v>
      </c>
    </row>
    <row r="1529" spans="2:14" ht="16.5" thickTop="1" thickBot="1">
      <c r="F1529" s="933"/>
      <c r="G1529" s="934"/>
      <c r="H1529" s="597"/>
      <c r="I1529" s="601"/>
      <c r="J1529" s="599"/>
      <c r="K1529" s="600">
        <f>+ROUND(J1529*I1529,0)</f>
        <v>0</v>
      </c>
      <c r="L1529" s="930"/>
      <c r="M1529">
        <f>+IFERROR(VLOOKUP(F1528,[92]Presupuesto!B:G,4,FALSE),M1528)</f>
        <v>0</v>
      </c>
      <c r="N1529" s="572">
        <f t="shared" si="34"/>
        <v>0</v>
      </c>
    </row>
    <row r="1530" spans="2:14" ht="16.5" thickTop="1" thickBot="1">
      <c r="F1530" s="941"/>
      <c r="G1530" s="942"/>
      <c r="H1530" s="602"/>
      <c r="I1530" s="603"/>
      <c r="J1530" s="604"/>
      <c r="K1530" s="605">
        <f>+ROUND(J1530*I1530,0)</f>
        <v>0</v>
      </c>
      <c r="L1530" s="930"/>
      <c r="M1530">
        <f>+IFERROR(VLOOKUP(F1529,[92]Presupuesto!B:G,4,FALSE),M1529)</f>
        <v>0</v>
      </c>
      <c r="N1530" s="572">
        <f t="shared" si="34"/>
        <v>0</v>
      </c>
    </row>
    <row r="1531" spans="2:14" ht="16.5" thickTop="1" thickBot="1">
      <c r="B1531" s="572">
        <f>+F1523</f>
        <v>5.0899999999999981</v>
      </c>
      <c r="F1531" s="606"/>
      <c r="G1531" s="588"/>
      <c r="H1531" s="588"/>
      <c r="I1531" s="588"/>
      <c r="J1531" s="607"/>
      <c r="K1531" s="608" t="s">
        <v>539</v>
      </c>
      <c r="L1531" s="609">
        <f>+SUM(K1527:K1530)</f>
        <v>100682</v>
      </c>
      <c r="M1531">
        <f>+IFERROR(VLOOKUP(F1530,[92]Presupuesto!B:G,4,FALSE),M1530)</f>
        <v>0</v>
      </c>
      <c r="N1531" s="572">
        <f t="shared" si="34"/>
        <v>0</v>
      </c>
    </row>
    <row r="1532" spans="2:14" ht="16.5" thickTop="1" thickBot="1">
      <c r="F1532" s="587" t="s">
        <v>224</v>
      </c>
      <c r="G1532" s="588"/>
      <c r="H1532" s="588"/>
      <c r="I1532" s="588"/>
      <c r="J1532" s="607"/>
      <c r="K1532" s="607"/>
      <c r="L1532" s="610"/>
      <c r="M1532">
        <f>+IFERROR(VLOOKUP(F1531,[92]Presupuesto!B:G,4,FALSE),M1531)</f>
        <v>0</v>
      </c>
      <c r="N1532" s="572">
        <f t="shared" si="34"/>
        <v>0</v>
      </c>
    </row>
    <row r="1533" spans="2:14" ht="16.5" thickTop="1" thickBot="1">
      <c r="F1533" s="928" t="s">
        <v>63</v>
      </c>
      <c r="G1533" s="929"/>
      <c r="H1533" s="612" t="s">
        <v>93</v>
      </c>
      <c r="I1533" s="612" t="s">
        <v>540</v>
      </c>
      <c r="J1533" s="612" t="s">
        <v>541</v>
      </c>
      <c r="K1533" s="613" t="s">
        <v>537</v>
      </c>
      <c r="L1533" s="930"/>
      <c r="M1533">
        <f>+IFERROR(VLOOKUP(F1532,[92]Presupuesto!B:G,4,FALSE),M1532)</f>
        <v>0</v>
      </c>
      <c r="N1533" s="572">
        <f t="shared" si="34"/>
        <v>0</v>
      </c>
    </row>
    <row r="1534" spans="2:14" ht="30.75" customHeight="1" thickTop="1" thickBot="1">
      <c r="F1534" s="995" t="str">
        <f>+[92]INSUMOS!$A$145</f>
        <v xml:space="preserve">Restauración Esculturas y/o Imágenes </v>
      </c>
      <c r="G1534" s="996"/>
      <c r="H1534" s="617" t="str">
        <f>+VLOOKUP(F1534,[92]INSUMOS!A:E,2,FALSE)</f>
        <v>UND</v>
      </c>
      <c r="I1534" s="678">
        <f>+VLOOKUP(F1534,[92]INSUMOS!A:E,3,FALSE)</f>
        <v>2450000</v>
      </c>
      <c r="J1534" s="679">
        <v>1</v>
      </c>
      <c r="K1534" s="596">
        <f>+ROUND(J1534*I1534,0)</f>
        <v>2450000</v>
      </c>
      <c r="L1534" s="930"/>
      <c r="M1534">
        <f>+IFERROR(VLOOKUP(F1533,[92]Presupuesto!B:G,4,FALSE),M1533)</f>
        <v>0</v>
      </c>
      <c r="N1534" s="572">
        <f t="shared" si="34"/>
        <v>0</v>
      </c>
    </row>
    <row r="1535" spans="2:14" ht="16.5" thickTop="1" thickBot="1">
      <c r="B1535" s="572">
        <f>1*1.5</f>
        <v>1.5</v>
      </c>
      <c r="F1535" s="954" t="str">
        <f>+[92]INSUMOS!$A$68</f>
        <v>Concreto de 2000 psi</v>
      </c>
      <c r="G1535" s="955"/>
      <c r="H1535" s="617" t="str">
        <f>+VLOOKUP(F1535,[92]INSUMOS!A:E,2,FALSE)</f>
        <v>m3</v>
      </c>
      <c r="I1535" s="680">
        <f>+VLOOKUP(F1535,[92]INSUMOS!A:E,3,FALSE)</f>
        <v>335000</v>
      </c>
      <c r="J1535" s="680">
        <v>1.5</v>
      </c>
      <c r="K1535" s="600">
        <f>+ROUND(J1535*I1535,0)</f>
        <v>502500</v>
      </c>
      <c r="L1535" s="930"/>
      <c r="M1535">
        <f>+IFERROR(VLOOKUP(F1534,[92]Presupuesto!B:G,4,FALSE),M1534)</f>
        <v>0</v>
      </c>
      <c r="N1535" s="572">
        <f t="shared" si="34"/>
        <v>0</v>
      </c>
    </row>
    <row r="1536" spans="2:14" ht="16.5" thickTop="1" thickBot="1">
      <c r="F1536" s="943" t="str">
        <f>+[92]INSUMOS!$A$10</f>
        <v>Acero de 60000 PSI Flejado</v>
      </c>
      <c r="G1536" s="934"/>
      <c r="H1536" s="680" t="str">
        <f>+VLOOKUP(F1536,[92]INSUMOS!A:E,2,FALSE)</f>
        <v>Kg</v>
      </c>
      <c r="I1536" s="680">
        <f>+VLOOKUP(F1536,[92]INSUMOS!A:E,3,FALSE)</f>
        <v>7230</v>
      </c>
      <c r="J1536" s="674">
        <f>+J1535*1.6</f>
        <v>2.4000000000000004</v>
      </c>
      <c r="K1536" s="600">
        <f>+ROUND(J1536*I1536,0)</f>
        <v>17352</v>
      </c>
      <c r="L1536" s="930"/>
      <c r="M1536">
        <f>+IFERROR(VLOOKUP(F1535,[92]Presupuesto!B:G,4,FALSE),M1535)</f>
        <v>0</v>
      </c>
      <c r="N1536" s="572">
        <f t="shared" si="34"/>
        <v>0</v>
      </c>
    </row>
    <row r="1537" spans="3:14" ht="16.5" thickTop="1" thickBot="1">
      <c r="F1537" s="943" t="s">
        <v>554</v>
      </c>
      <c r="G1537" s="934"/>
      <c r="H1537" s="680" t="str">
        <f>+VLOOKUP(F1537,[92]INSUMOS!A:E,2,FALSE)</f>
        <v>M3</v>
      </c>
      <c r="I1537" s="680">
        <f>+VLOOKUP(F1537,[92]INSUMOS!A:E,3,FALSE)</f>
        <v>156000</v>
      </c>
      <c r="J1537" s="674">
        <v>1.5</v>
      </c>
      <c r="K1537" s="600">
        <f>+ROUND(J1537*I1537,0)</f>
        <v>234000</v>
      </c>
      <c r="L1537" s="930"/>
      <c r="M1537">
        <f>+IFERROR(VLOOKUP(F1536,[92]Presupuesto!B:G,4,FALSE),M1536)</f>
        <v>0</v>
      </c>
      <c r="N1537" s="572">
        <f t="shared" si="34"/>
        <v>0</v>
      </c>
    </row>
    <row r="1538" spans="3:14" ht="16.5" thickTop="1" thickBot="1">
      <c r="F1538" s="941"/>
      <c r="G1538" s="942"/>
      <c r="H1538" s="602"/>
      <c r="I1538" s="620"/>
      <c r="J1538" s="621"/>
      <c r="K1538" s="622">
        <f>+ROUND(J1538*I1538,0)</f>
        <v>0</v>
      </c>
      <c r="L1538" s="930"/>
      <c r="M1538">
        <f>+IFERROR(VLOOKUP(F1537,[92]Presupuesto!B:G,4,FALSE),M1537)</f>
        <v>0</v>
      </c>
      <c r="N1538" s="572">
        <f t="shared" si="34"/>
        <v>0</v>
      </c>
    </row>
    <row r="1539" spans="3:14" ht="16.5" thickTop="1" thickBot="1">
      <c r="C1539" s="572">
        <f>+B1531</f>
        <v>5.0899999999999981</v>
      </c>
      <c r="F1539" s="606"/>
      <c r="G1539" s="588"/>
      <c r="H1539" s="588"/>
      <c r="I1539" s="588"/>
      <c r="J1539" s="607"/>
      <c r="K1539" s="608" t="s">
        <v>539</v>
      </c>
      <c r="L1539" s="609">
        <f>+SUM(K1534:K1538)</f>
        <v>3203852</v>
      </c>
      <c r="M1539">
        <f>+IFERROR(VLOOKUP(F1538,[92]Presupuesto!B:G,4,FALSE),M1538)</f>
        <v>0</v>
      </c>
      <c r="N1539" s="572">
        <f t="shared" si="34"/>
        <v>0</v>
      </c>
    </row>
    <row r="1540" spans="3:14" ht="16.5" thickTop="1" thickBot="1">
      <c r="F1540" s="587" t="s">
        <v>47</v>
      </c>
      <c r="G1540" s="588"/>
      <c r="H1540" s="588"/>
      <c r="I1540" s="588"/>
      <c r="J1540" s="607"/>
      <c r="K1540" s="607"/>
      <c r="L1540" s="610"/>
      <c r="M1540">
        <f>+IFERROR(VLOOKUP(F1539,[92]Presupuesto!B:G,4,FALSE),M1539)</f>
        <v>0</v>
      </c>
      <c r="N1540" s="572">
        <f t="shared" si="34"/>
        <v>0</v>
      </c>
    </row>
    <row r="1541" spans="3:14" ht="16.5" thickTop="1" thickBot="1">
      <c r="F1541" s="935" t="s">
        <v>63</v>
      </c>
      <c r="G1541" s="936"/>
      <c r="H1541" s="591" t="s">
        <v>534</v>
      </c>
      <c r="I1541" s="591" t="s">
        <v>542</v>
      </c>
      <c r="J1541" s="612" t="s">
        <v>543</v>
      </c>
      <c r="K1541" s="613" t="s">
        <v>537</v>
      </c>
      <c r="L1541" s="930"/>
      <c r="M1541">
        <f>+IFERROR(VLOOKUP(F1540,[92]Presupuesto!B:G,4,FALSE),M1540)</f>
        <v>0</v>
      </c>
      <c r="N1541" s="572">
        <f t="shared" si="34"/>
        <v>0</v>
      </c>
    </row>
    <row r="1542" spans="3:14" ht="16.5" thickTop="1" thickBot="1">
      <c r="F1542" s="933"/>
      <c r="G1542" s="934"/>
      <c r="H1542" s="597"/>
      <c r="I1542" s="677"/>
      <c r="J1542" s="599"/>
      <c r="K1542" s="600"/>
      <c r="L1542" s="930"/>
      <c r="M1542">
        <f>+IFERROR(VLOOKUP(F1541,[92]Presupuesto!B:G,4,FALSE),M1541)</f>
        <v>0</v>
      </c>
      <c r="N1542" s="572">
        <f t="shared" si="34"/>
        <v>0</v>
      </c>
    </row>
    <row r="1543" spans="3:14" ht="16.5" thickTop="1" thickBot="1">
      <c r="F1543" s="937"/>
      <c r="G1543" s="938"/>
      <c r="H1543" s="625"/>
      <c r="I1543" s="625"/>
      <c r="J1543" s="625"/>
      <c r="K1543" s="626">
        <f>+ROUND(J1543*I1543,0)</f>
        <v>0</v>
      </c>
      <c r="L1543" s="930"/>
      <c r="M1543">
        <f>+IFERROR(VLOOKUP(F1542,[92]Presupuesto!B:G,4,FALSE),M1542)</f>
        <v>0</v>
      </c>
      <c r="N1543" s="572">
        <f t="shared" si="34"/>
        <v>0</v>
      </c>
    </row>
    <row r="1544" spans="3:14" ht="16.5" thickTop="1" thickBot="1">
      <c r="F1544" s="937"/>
      <c r="G1544" s="938"/>
      <c r="H1544" s="625"/>
      <c r="I1544" s="625"/>
      <c r="J1544" s="625"/>
      <c r="K1544" s="626">
        <f>+ROUND(J1544*I1544,0)</f>
        <v>0</v>
      </c>
      <c r="L1544" s="930"/>
      <c r="M1544">
        <f>+IFERROR(VLOOKUP(F1543,[92]Presupuesto!B:G,4,FALSE),M1543)</f>
        <v>0</v>
      </c>
      <c r="N1544" s="572">
        <f t="shared" si="34"/>
        <v>0</v>
      </c>
    </row>
    <row r="1545" spans="3:14" ht="16.5" thickTop="1" thickBot="1">
      <c r="F1545" s="939"/>
      <c r="G1545" s="940"/>
      <c r="H1545" s="627"/>
      <c r="I1545" s="627"/>
      <c r="J1545" s="627"/>
      <c r="K1545" s="605">
        <f>+ROUND(J1545*I1545,0)</f>
        <v>0</v>
      </c>
      <c r="L1545" s="930"/>
      <c r="M1545">
        <f>+IFERROR(VLOOKUP(F1544,[92]Presupuesto!B:G,4,FALSE),M1544)</f>
        <v>0</v>
      </c>
      <c r="N1545" s="572">
        <f t="shared" si="34"/>
        <v>0</v>
      </c>
    </row>
    <row r="1546" spans="3:14" ht="16.5" thickTop="1" thickBot="1">
      <c r="D1546" s="572">
        <f>+C1539</f>
        <v>5.0899999999999981</v>
      </c>
      <c r="F1546" s="606"/>
      <c r="G1546" s="588"/>
      <c r="H1546" s="588"/>
      <c r="I1546" s="588"/>
      <c r="J1546" s="607"/>
      <c r="K1546" s="608" t="s">
        <v>539</v>
      </c>
      <c r="L1546" s="628">
        <f>+SUM(K1542:K1545)</f>
        <v>0</v>
      </c>
      <c r="M1546">
        <f>+IFERROR(VLOOKUP(F1545,[92]Presupuesto!B:G,4,FALSE),M1545)</f>
        <v>0</v>
      </c>
      <c r="N1546" s="572">
        <f t="shared" si="34"/>
        <v>0</v>
      </c>
    </row>
    <row r="1547" spans="3:14" ht="16.5" thickTop="1" thickBot="1">
      <c r="F1547" s="587" t="s">
        <v>54</v>
      </c>
      <c r="G1547" s="588"/>
      <c r="H1547" s="588"/>
      <c r="I1547" s="588"/>
      <c r="J1547" s="607"/>
      <c r="K1547" s="607"/>
      <c r="L1547" s="610"/>
      <c r="M1547">
        <f>+IFERROR(VLOOKUP(F1546,[92]Presupuesto!B:G,4,FALSE),M1546)</f>
        <v>0</v>
      </c>
      <c r="N1547" s="572">
        <f t="shared" si="34"/>
        <v>0</v>
      </c>
    </row>
    <row r="1548" spans="3:14" ht="16.5" thickTop="1" thickBot="1">
      <c r="F1548" s="629" t="s">
        <v>544</v>
      </c>
      <c r="G1548" s="591" t="s">
        <v>541</v>
      </c>
      <c r="H1548" s="591" t="s">
        <v>545</v>
      </c>
      <c r="I1548" s="591" t="s">
        <v>546</v>
      </c>
      <c r="J1548" s="630" t="s">
        <v>547</v>
      </c>
      <c r="K1548" s="612" t="s">
        <v>536</v>
      </c>
      <c r="L1548" s="631" t="s">
        <v>537</v>
      </c>
      <c r="M1548">
        <f>+IFERROR(VLOOKUP(F1547,[92]Presupuesto!B:G,4,FALSE),M1547)</f>
        <v>0</v>
      </c>
      <c r="N1548" s="572">
        <f t="shared" si="34"/>
        <v>0</v>
      </c>
    </row>
    <row r="1549" spans="3:14" ht="15.75" thickTop="1">
      <c r="F1549" s="632" t="str">
        <f>+[92]MO!$A$7</f>
        <v>Oficial O Civil</v>
      </c>
      <c r="G1549" s="633">
        <v>2</v>
      </c>
      <c r="H1549" s="634">
        <f>+VLOOKUP(F1549,[92]MO!A:D,2,FALSE)</f>
        <v>95342.465753424651</v>
      </c>
      <c r="I1549" s="635">
        <f>+VLOOKUP(F1549,[92]MO!A:D,3,FALSE)</f>
        <v>0.7</v>
      </c>
      <c r="J1549" s="636">
        <f>+ROUND(H1549*(1+I1549),2)</f>
        <v>162082.19</v>
      </c>
      <c r="K1549" s="662">
        <v>3</v>
      </c>
      <c r="L1549" s="638">
        <f>+ROUND(G1549*K1549*J1549,0)</f>
        <v>972493</v>
      </c>
      <c r="M1549">
        <f>+IFERROR(VLOOKUP(F1548,[92]Presupuesto!B:G,4,FALSE),M1548)</f>
        <v>0</v>
      </c>
      <c r="N1549" s="572">
        <f t="shared" si="34"/>
        <v>0</v>
      </c>
    </row>
    <row r="1550" spans="3:14">
      <c r="F1550" s="639" t="str">
        <f>+[92]MO!$A$8</f>
        <v>Ayudante O Civil</v>
      </c>
      <c r="G1550" s="625">
        <v>4</v>
      </c>
      <c r="H1550" s="640">
        <f>+VLOOKUP(F1550,[92]MO!A:D,2,FALSE)</f>
        <v>47671.232876712325</v>
      </c>
      <c r="I1550" s="641">
        <f>+VLOOKUP(F1550,[92]MO!A:D,3,FALSE)</f>
        <v>0.82000000000000006</v>
      </c>
      <c r="J1550" s="640">
        <f>+ROUND(H1550*(1+I1550),2)</f>
        <v>86761.64</v>
      </c>
      <c r="K1550" s="663">
        <f>+K1549</f>
        <v>3</v>
      </c>
      <c r="L1550" s="643">
        <f>+ROUND(G1550*K1550*J1550,0)</f>
        <v>1041140</v>
      </c>
      <c r="M1550">
        <f>+IFERROR(VLOOKUP(F1549,[92]Presupuesto!B:G,4,FALSE),M1549)</f>
        <v>0</v>
      </c>
      <c r="N1550" s="572">
        <f t="shared" si="34"/>
        <v>0</v>
      </c>
    </row>
    <row r="1551" spans="3:14">
      <c r="F1551" s="639"/>
      <c r="G1551" s="625"/>
      <c r="H1551" s="660"/>
      <c r="I1551" s="641"/>
      <c r="J1551" s="646"/>
      <c r="K1551" s="625"/>
      <c r="L1551" s="647">
        <f>+ROUND(G1551*K1551*J1551,0)</f>
        <v>0</v>
      </c>
      <c r="M1551">
        <f>+IFERROR(VLOOKUP(F1550,[92]Presupuesto!B:G,4,FALSE),M1550)</f>
        <v>0</v>
      </c>
      <c r="N1551" s="572">
        <f t="shared" si="34"/>
        <v>0</v>
      </c>
    </row>
    <row r="1552" spans="3:14">
      <c r="F1552" s="639"/>
      <c r="G1552" s="644"/>
      <c r="H1552" s="645"/>
      <c r="I1552" s="625"/>
      <c r="J1552" s="646"/>
      <c r="K1552" s="625"/>
      <c r="L1552" s="647">
        <f>+ROUND(G1552*K1552*J1552,0)</f>
        <v>0</v>
      </c>
      <c r="M1552">
        <f>+IFERROR(VLOOKUP(F1551,[92]Presupuesto!B:G,4,FALSE),M1551)</f>
        <v>0</v>
      </c>
      <c r="N1552" s="572">
        <f t="shared" si="34"/>
        <v>0</v>
      </c>
    </row>
    <row r="1553" spans="1:14" ht="15.75" thickBot="1">
      <c r="F1553" s="648"/>
      <c r="G1553" s="649"/>
      <c r="H1553" s="649"/>
      <c r="I1553" s="649"/>
      <c r="J1553" s="650"/>
      <c r="K1553" s="649"/>
      <c r="L1553" s="651">
        <f>+ROUND(G1553*K1553*J1553,0)</f>
        <v>0</v>
      </c>
      <c r="M1553">
        <f>+IFERROR(VLOOKUP(F1552,[92]Presupuesto!B:G,4,FALSE),M1552)</f>
        <v>0</v>
      </c>
      <c r="N1553" s="572">
        <f t="shared" si="34"/>
        <v>0</v>
      </c>
    </row>
    <row r="1554" spans="1:14" ht="16.5" thickTop="1" thickBot="1">
      <c r="E1554" s="572">
        <f>+D1546</f>
        <v>5.0899999999999981</v>
      </c>
      <c r="F1554" s="606"/>
      <c r="G1554" s="588"/>
      <c r="H1554" s="588"/>
      <c r="I1554" s="588"/>
      <c r="J1554" s="588"/>
      <c r="K1554" s="608" t="s">
        <v>539</v>
      </c>
      <c r="L1554" s="628">
        <f>+SUM(L1549:L1553)</f>
        <v>2013633</v>
      </c>
      <c r="M1554">
        <f>+IFERROR(VLOOKUP(F1553,[92]Presupuesto!B:G,4,FALSE),M1553)</f>
        <v>0</v>
      </c>
      <c r="N1554" s="572">
        <f t="shared" si="34"/>
        <v>0</v>
      </c>
    </row>
    <row r="1555" spans="1:14" ht="16.5" thickTop="1" thickBot="1">
      <c r="F1555" s="606" t="s">
        <v>551</v>
      </c>
      <c r="G1555" s="588"/>
      <c r="H1555" s="588"/>
      <c r="I1555" s="588"/>
      <c r="J1555" s="588"/>
      <c r="K1555" s="652"/>
      <c r="L1555" s="610"/>
      <c r="M1555">
        <f>+IFERROR(VLOOKUP(F1554,[92]Presupuesto!B:G,4,FALSE),M1554)</f>
        <v>0</v>
      </c>
      <c r="N1555" s="572">
        <f t="shared" si="34"/>
        <v>0</v>
      </c>
    </row>
    <row r="1556" spans="1:14" ht="16.5" thickTop="1" thickBot="1">
      <c r="A1556" s="653">
        <f>+F1523</f>
        <v>5.0899999999999981</v>
      </c>
      <c r="F1556" s="655" t="str">
        <f>+[92]Presupuesto!$B$69</f>
        <v>STEFANY BOHORQUEZ PEREZ</v>
      </c>
      <c r="G1556" s="588"/>
      <c r="H1556" s="944" t="s">
        <v>552</v>
      </c>
      <c r="I1556" s="944"/>
      <c r="J1556" s="944"/>
      <c r="K1556" s="944"/>
      <c r="L1556" s="654">
        <f>+L1531+L1539+L1546+L1554</f>
        <v>5318167</v>
      </c>
      <c r="M1556">
        <f>+IFERROR(VLOOKUP(F1555,[92]Presupuesto!B:G,4,FALSE),M1555)</f>
        <v>0</v>
      </c>
      <c r="N1556" s="572">
        <f t="shared" si="34"/>
        <v>0</v>
      </c>
    </row>
    <row r="1557" spans="1:14" ht="15.75" thickTop="1">
      <c r="F1557" s="655" t="str">
        <f>+[92]Presupuesto!$B$70</f>
        <v>SECRETARIA DE PLANEACION MUNICIPAL</v>
      </c>
      <c r="G1557" s="656"/>
      <c r="I1557" s="588"/>
      <c r="J1557" s="588"/>
      <c r="K1557" s="588"/>
      <c r="L1557" s="610"/>
      <c r="M1557">
        <f>+IFERROR(VLOOKUP(F1556,[92]Presupuesto!B:G,4,FALSE),M1556)</f>
        <v>0</v>
      </c>
      <c r="N1557" s="572">
        <f t="shared" si="34"/>
        <v>0</v>
      </c>
    </row>
    <row r="1558" spans="1:14" ht="15.75" thickBot="1">
      <c r="F1558" s="655" t="str">
        <f>+[92]Presupuesto!$B$71</f>
        <v>MUNICIPIO DE CAUCASIA</v>
      </c>
      <c r="G1558" s="657"/>
      <c r="H1558" s="658"/>
      <c r="I1558" s="657"/>
      <c r="J1558" s="657"/>
      <c r="K1558" s="657"/>
      <c r="L1558" s="659"/>
      <c r="M1558">
        <f>+IFERROR(VLOOKUP(F1557,[92]Presupuesto!B:G,4,FALSE),M1557)</f>
        <v>0</v>
      </c>
      <c r="N1558" s="572">
        <f t="shared" si="34"/>
        <v>0</v>
      </c>
    </row>
    <row r="1559" spans="1:14" ht="15.75" thickBot="1">
      <c r="F1559" s="923" t="s">
        <v>528</v>
      </c>
      <c r="G1559" s="956" t="str">
        <f>+VLOOKUP(F1561,[92]Presupuesto!B:G,2,FALSE)</f>
        <v>Suministro e instalcion de parque multifuncion tipo Playground</v>
      </c>
      <c r="H1559" s="956"/>
      <c r="I1559" s="956"/>
      <c r="J1559" s="956"/>
      <c r="K1559" s="580" t="s">
        <v>529</v>
      </c>
      <c r="L1559" s="581" t="s">
        <v>530</v>
      </c>
      <c r="M1559">
        <f>+IFERROR(VLOOKUP(F1558,[92]Presupuesto!B:G,4,FALSE),M1558)</f>
        <v>0</v>
      </c>
      <c r="N1559" s="572">
        <f t="shared" si="34"/>
        <v>0</v>
      </c>
    </row>
    <row r="1560" spans="1:14" ht="16.5" thickTop="1" thickBot="1">
      <c r="F1560" s="924"/>
      <c r="G1560" s="957"/>
      <c r="H1560" s="957"/>
      <c r="I1560" s="957"/>
      <c r="J1560" s="957"/>
      <c r="K1560" s="582" t="s">
        <v>531</v>
      </c>
      <c r="L1560" s="583" t="s">
        <v>532</v>
      </c>
      <c r="M1560">
        <f>+IFERROR(VLOOKUP(F1559,[92]Presupuesto!B:G,4,FALSE),M1559)</f>
        <v>0</v>
      </c>
      <c r="N1560" s="572">
        <f t="shared" si="34"/>
        <v>0</v>
      </c>
    </row>
    <row r="1561" spans="1:14" ht="16.5" thickTop="1" thickBot="1">
      <c r="F1561" s="927">
        <f>+[92]Presupuesto!$B$53</f>
        <v>5.0999999999999979</v>
      </c>
      <c r="G1561" s="957"/>
      <c r="H1561" s="957"/>
      <c r="I1561" s="957"/>
      <c r="J1561" s="957"/>
      <c r="K1561" s="582" t="s">
        <v>533</v>
      </c>
      <c r="L1561" s="584">
        <f>+$N$3</f>
        <v>44987</v>
      </c>
      <c r="M1561">
        <f>+IFERROR(VLOOKUP(F1560,[92]Presupuesto!B:G,4,FALSE),M1560)</f>
        <v>0</v>
      </c>
      <c r="N1561" s="572">
        <f t="shared" si="34"/>
        <v>0</v>
      </c>
    </row>
    <row r="1562" spans="1:14" ht="16.5" thickTop="1" thickBot="1">
      <c r="F1562" s="924"/>
      <c r="G1562" s="957"/>
      <c r="H1562" s="957"/>
      <c r="I1562" s="957"/>
      <c r="J1562" s="957"/>
      <c r="K1562" s="582" t="s">
        <v>217</v>
      </c>
      <c r="L1562" s="586" t="str">
        <f>+VLOOKUP(F1561,[92]Presupuesto!B:G,3,FALSE)</f>
        <v>Und</v>
      </c>
      <c r="M1562">
        <f>+IFERROR(VLOOKUP(F1561,[92]Presupuesto!B:G,4,FALSE),M1561)</f>
        <v>1</v>
      </c>
      <c r="N1562" s="572">
        <f t="shared" si="34"/>
        <v>0</v>
      </c>
    </row>
    <row r="1563" spans="1:14" ht="16.5" thickTop="1" thickBot="1">
      <c r="F1563" s="587" t="s">
        <v>37</v>
      </c>
      <c r="G1563" s="588"/>
      <c r="H1563" s="588"/>
      <c r="I1563" s="588"/>
      <c r="J1563" s="588"/>
      <c r="K1563" s="589"/>
      <c r="L1563" s="590"/>
      <c r="M1563">
        <f>+IFERROR(VLOOKUP(F1562,[92]Presupuesto!B:G,4,FALSE),M1562)</f>
        <v>0</v>
      </c>
      <c r="N1563" s="572">
        <f t="shared" si="34"/>
        <v>0</v>
      </c>
    </row>
    <row r="1564" spans="1:14" ht="16.5" thickTop="1" thickBot="1">
      <c r="F1564" s="928" t="s">
        <v>63</v>
      </c>
      <c r="G1564" s="929"/>
      <c r="H1564" s="591" t="s">
        <v>534</v>
      </c>
      <c r="I1564" s="591" t="s">
        <v>535</v>
      </c>
      <c r="J1564" s="591" t="s">
        <v>536</v>
      </c>
      <c r="K1564" s="592" t="s">
        <v>537</v>
      </c>
      <c r="L1564" s="930"/>
      <c r="M1564">
        <f>+IFERROR(VLOOKUP(F1563,[92]Presupuesto!B:G,4,FALSE),M1563)</f>
        <v>0</v>
      </c>
      <c r="N1564" s="572">
        <f t="shared" si="34"/>
        <v>0</v>
      </c>
    </row>
    <row r="1565" spans="1:14" ht="16.5" thickTop="1" thickBot="1">
      <c r="F1565" s="931" t="s">
        <v>222</v>
      </c>
      <c r="G1565" s="932"/>
      <c r="H1565" s="593" t="s">
        <v>538</v>
      </c>
      <c r="I1565" s="594">
        <f>L1592</f>
        <v>671211</v>
      </c>
      <c r="J1565" s="595">
        <v>0.05</v>
      </c>
      <c r="K1565" s="596">
        <f>+ROUND(J1565*I1565,0)</f>
        <v>33561</v>
      </c>
      <c r="L1565" s="930"/>
      <c r="M1565">
        <f>+IFERROR(VLOOKUP(F1564,[92]Presupuesto!B:G,4,FALSE),M1564)</f>
        <v>0</v>
      </c>
      <c r="N1565" s="572">
        <f t="shared" si="34"/>
        <v>0</v>
      </c>
    </row>
    <row r="1566" spans="1:14" ht="16.5" thickTop="1" thickBot="1">
      <c r="F1566" s="933"/>
      <c r="G1566" s="934"/>
      <c r="H1566" s="597"/>
      <c r="I1566" s="598"/>
      <c r="J1566" s="599"/>
      <c r="K1566" s="600">
        <f>+ROUND(J1566*I1566,0)</f>
        <v>0</v>
      </c>
      <c r="L1566" s="930"/>
      <c r="M1566">
        <f>+IFERROR(VLOOKUP(F1565,[92]Presupuesto!B:G,4,FALSE),M1565)</f>
        <v>0</v>
      </c>
      <c r="N1566" s="572">
        <f t="shared" si="34"/>
        <v>0</v>
      </c>
    </row>
    <row r="1567" spans="1:14" ht="16.5" thickTop="1" thickBot="1">
      <c r="F1567" s="933"/>
      <c r="G1567" s="934"/>
      <c r="H1567" s="597"/>
      <c r="I1567" s="601"/>
      <c r="J1567" s="599"/>
      <c r="K1567" s="600">
        <f>+ROUND(J1567*I1567,0)</f>
        <v>0</v>
      </c>
      <c r="L1567" s="930"/>
      <c r="M1567">
        <f>+IFERROR(VLOOKUP(F1566,[92]Presupuesto!B:G,4,FALSE),M1566)</f>
        <v>0</v>
      </c>
      <c r="N1567" s="572">
        <f t="shared" si="34"/>
        <v>0</v>
      </c>
    </row>
    <row r="1568" spans="1:14" ht="16.5" thickTop="1" thickBot="1">
      <c r="F1568" s="941"/>
      <c r="G1568" s="942"/>
      <c r="H1568" s="602"/>
      <c r="I1568" s="603"/>
      <c r="J1568" s="604"/>
      <c r="K1568" s="605">
        <f>+ROUND(J1568*I1568,0)</f>
        <v>0</v>
      </c>
      <c r="L1568" s="930"/>
      <c r="M1568">
        <f>+IFERROR(VLOOKUP(F1567,[92]Presupuesto!B:G,4,FALSE),M1567)</f>
        <v>0</v>
      </c>
      <c r="N1568" s="572">
        <f t="shared" si="34"/>
        <v>0</v>
      </c>
    </row>
    <row r="1569" spans="2:14" ht="16.5" thickTop="1" thickBot="1">
      <c r="B1569" s="572">
        <f>+F1561</f>
        <v>5.0999999999999979</v>
      </c>
      <c r="F1569" s="606"/>
      <c r="G1569" s="588"/>
      <c r="H1569" s="588"/>
      <c r="I1569" s="588"/>
      <c r="J1569" s="607"/>
      <c r="K1569" s="608" t="s">
        <v>539</v>
      </c>
      <c r="L1569" s="609">
        <f>+SUM(K1565:K1568)</f>
        <v>33561</v>
      </c>
      <c r="M1569">
        <f>+IFERROR(VLOOKUP(F1568,[92]Presupuesto!B:G,4,FALSE),M1568)</f>
        <v>0</v>
      </c>
      <c r="N1569" s="572">
        <f t="shared" si="34"/>
        <v>0</v>
      </c>
    </row>
    <row r="1570" spans="2:14" ht="16.5" thickTop="1" thickBot="1">
      <c r="F1570" s="587" t="s">
        <v>224</v>
      </c>
      <c r="G1570" s="588"/>
      <c r="H1570" s="588"/>
      <c r="I1570" s="588"/>
      <c r="J1570" s="607"/>
      <c r="K1570" s="607"/>
      <c r="L1570" s="610"/>
      <c r="M1570">
        <f>+IFERROR(VLOOKUP(F1569,[92]Presupuesto!B:G,4,FALSE),M1569)</f>
        <v>0</v>
      </c>
      <c r="N1570" s="572">
        <f t="shared" ref="N1570:N1596" si="35">+IFERROR(M1570*J1570,0)</f>
        <v>0</v>
      </c>
    </row>
    <row r="1571" spans="2:14" ht="16.5" thickTop="1" thickBot="1">
      <c r="F1571" s="928" t="s">
        <v>63</v>
      </c>
      <c r="G1571" s="929"/>
      <c r="H1571" s="591" t="s">
        <v>93</v>
      </c>
      <c r="I1571" s="611" t="s">
        <v>540</v>
      </c>
      <c r="J1571" s="612" t="s">
        <v>541</v>
      </c>
      <c r="K1571" s="613" t="s">
        <v>537</v>
      </c>
      <c r="L1571" s="930"/>
      <c r="M1571">
        <f>+IFERROR(VLOOKUP(F1570,[92]Presupuesto!B:G,4,FALSE),M1570)</f>
        <v>0</v>
      </c>
      <c r="N1571" s="572">
        <f t="shared" si="35"/>
        <v>0</v>
      </c>
    </row>
    <row r="1572" spans="2:14" ht="16.5" customHeight="1" thickTop="1" thickBot="1">
      <c r="F1572" s="954" t="str">
        <f>+[92]INSUMOS!$A$146</f>
        <v>Suministro e instalcion de parque multifuncion tipo Playground</v>
      </c>
      <c r="G1572" s="955"/>
      <c r="H1572" s="614" t="str">
        <f>+VLOOKUP(F1572,[92]INSUMOS!A:E,2,FALSE)</f>
        <v>UND</v>
      </c>
      <c r="I1572" s="615">
        <f>+VLOOKUP(F1572,[92]INSUMOS!A:E,3,FALSE)</f>
        <v>58756000</v>
      </c>
      <c r="J1572" s="673">
        <v>1</v>
      </c>
      <c r="K1572" s="596">
        <f>+ROUND(J1572*I1572,0)</f>
        <v>58756000</v>
      </c>
      <c r="L1572" s="930"/>
      <c r="M1572">
        <f>+IFERROR(VLOOKUP(F1571,[92]Presupuesto!B:G,4,FALSE),M1571)</f>
        <v>0</v>
      </c>
      <c r="N1572" s="572">
        <f t="shared" si="35"/>
        <v>0</v>
      </c>
    </row>
    <row r="1573" spans="2:14" ht="16.5" thickTop="1" thickBot="1">
      <c r="F1573" s="943"/>
      <c r="G1573" s="934"/>
      <c r="H1573" s="617"/>
      <c r="I1573" s="597"/>
      <c r="J1573" s="674"/>
      <c r="K1573" s="600"/>
      <c r="L1573" s="930"/>
      <c r="M1573">
        <f>+IFERROR(VLOOKUP(F1572,[92]Presupuesto!B:G,4,FALSE),M1572)</f>
        <v>0</v>
      </c>
      <c r="N1573" s="572">
        <f t="shared" si="35"/>
        <v>0</v>
      </c>
    </row>
    <row r="1574" spans="2:14" ht="16.5" thickTop="1" thickBot="1">
      <c r="F1574" s="943"/>
      <c r="G1574" s="934"/>
      <c r="H1574" s="617"/>
      <c r="I1574" s="597"/>
      <c r="J1574" s="674"/>
      <c r="K1574" s="600"/>
      <c r="L1574" s="930"/>
      <c r="M1574">
        <f>+IFERROR(VLOOKUP(F1573,[92]Presupuesto!B:G,4,FALSE),M1573)</f>
        <v>0</v>
      </c>
      <c r="N1574" s="572">
        <f t="shared" si="35"/>
        <v>0</v>
      </c>
    </row>
    <row r="1575" spans="2:14" ht="16.5" thickTop="1" thickBot="1">
      <c r="F1575" s="933"/>
      <c r="G1575" s="934"/>
      <c r="H1575" s="617"/>
      <c r="I1575" s="597"/>
      <c r="J1575" s="618"/>
      <c r="K1575" s="600"/>
      <c r="L1575" s="930"/>
      <c r="M1575">
        <f>+IFERROR(VLOOKUP(F1574,[92]Presupuesto!B:G,4,FALSE),M1574)</f>
        <v>0</v>
      </c>
      <c r="N1575" s="572">
        <f t="shared" si="35"/>
        <v>0</v>
      </c>
    </row>
    <row r="1576" spans="2:14" ht="16.5" thickTop="1" thickBot="1">
      <c r="F1576" s="941"/>
      <c r="G1576" s="942"/>
      <c r="H1576" s="602"/>
      <c r="I1576" s="620"/>
      <c r="J1576" s="621"/>
      <c r="K1576" s="622">
        <f>+ROUND(J1576*I1576,0)</f>
        <v>0</v>
      </c>
      <c r="L1576" s="930"/>
      <c r="M1576">
        <f>+IFERROR(VLOOKUP(F1575,[92]Presupuesto!B:G,4,FALSE),M1575)</f>
        <v>0</v>
      </c>
      <c r="N1576" s="572">
        <f t="shared" si="35"/>
        <v>0</v>
      </c>
    </row>
    <row r="1577" spans="2:14" ht="16.5" thickTop="1" thickBot="1">
      <c r="C1577" s="572">
        <f>+B1569</f>
        <v>5.0999999999999979</v>
      </c>
      <c r="F1577" s="606"/>
      <c r="G1577" s="588"/>
      <c r="H1577" s="588"/>
      <c r="I1577" s="588"/>
      <c r="J1577" s="607"/>
      <c r="K1577" s="608" t="s">
        <v>539</v>
      </c>
      <c r="L1577" s="609">
        <f>+SUM(K1572:K1576)</f>
        <v>58756000</v>
      </c>
      <c r="M1577">
        <f>+IFERROR(VLOOKUP(F1576,[92]Presupuesto!B:G,4,FALSE),M1576)</f>
        <v>0</v>
      </c>
      <c r="N1577" s="572">
        <f t="shared" si="35"/>
        <v>0</v>
      </c>
    </row>
    <row r="1578" spans="2:14" ht="16.5" thickTop="1" thickBot="1">
      <c r="F1578" s="587" t="s">
        <v>47</v>
      </c>
      <c r="G1578" s="588"/>
      <c r="H1578" s="588"/>
      <c r="I1578" s="588"/>
      <c r="J1578" s="607"/>
      <c r="K1578" s="607"/>
      <c r="L1578" s="610"/>
      <c r="M1578">
        <f>+IFERROR(VLOOKUP(F1577,[92]Presupuesto!B:G,4,FALSE),M1577)</f>
        <v>0</v>
      </c>
      <c r="N1578" s="572">
        <f t="shared" si="35"/>
        <v>0</v>
      </c>
    </row>
    <row r="1579" spans="2:14" ht="16.5" thickTop="1" thickBot="1">
      <c r="F1579" s="935" t="s">
        <v>63</v>
      </c>
      <c r="G1579" s="936"/>
      <c r="H1579" s="591" t="s">
        <v>534</v>
      </c>
      <c r="I1579" s="591" t="s">
        <v>542</v>
      </c>
      <c r="J1579" s="612" t="s">
        <v>543</v>
      </c>
      <c r="K1579" s="613" t="s">
        <v>537</v>
      </c>
      <c r="L1579" s="930"/>
      <c r="M1579">
        <f>+IFERROR(VLOOKUP(F1578,[92]Presupuesto!B:G,4,FALSE),M1578)</f>
        <v>0</v>
      </c>
      <c r="N1579" s="572">
        <f t="shared" si="35"/>
        <v>0</v>
      </c>
    </row>
    <row r="1580" spans="2:14" ht="16.5" thickTop="1" thickBot="1">
      <c r="F1580" s="933"/>
      <c r="G1580" s="934"/>
      <c r="H1580" s="597"/>
      <c r="I1580" s="677"/>
      <c r="J1580" s="599"/>
      <c r="K1580" s="600"/>
      <c r="L1580" s="930"/>
      <c r="M1580">
        <f>+IFERROR(VLOOKUP(F1579,[92]Presupuesto!B:G,4,FALSE),M1579)</f>
        <v>0</v>
      </c>
      <c r="N1580" s="572">
        <f t="shared" si="35"/>
        <v>0</v>
      </c>
    </row>
    <row r="1581" spans="2:14" ht="16.5" thickTop="1" thickBot="1">
      <c r="F1581" s="937"/>
      <c r="G1581" s="938"/>
      <c r="H1581" s="625"/>
      <c r="I1581" s="625"/>
      <c r="J1581" s="625"/>
      <c r="K1581" s="626">
        <f>+ROUND(J1581*I1581,0)</f>
        <v>0</v>
      </c>
      <c r="L1581" s="930"/>
      <c r="M1581">
        <f>+IFERROR(VLOOKUP(F1580,[92]Presupuesto!B:G,4,FALSE),M1580)</f>
        <v>0</v>
      </c>
      <c r="N1581" s="572">
        <f t="shared" si="35"/>
        <v>0</v>
      </c>
    </row>
    <row r="1582" spans="2:14" ht="16.5" thickTop="1" thickBot="1">
      <c r="F1582" s="937"/>
      <c r="G1582" s="938"/>
      <c r="H1582" s="625"/>
      <c r="I1582" s="625"/>
      <c r="J1582" s="625"/>
      <c r="K1582" s="626">
        <f>+ROUND(J1582*I1582,0)</f>
        <v>0</v>
      </c>
      <c r="L1582" s="930"/>
      <c r="M1582">
        <f>+IFERROR(VLOOKUP(F1581,[92]Presupuesto!B:G,4,FALSE),M1581)</f>
        <v>0</v>
      </c>
      <c r="N1582" s="572">
        <f t="shared" si="35"/>
        <v>0</v>
      </c>
    </row>
    <row r="1583" spans="2:14" ht="16.5" thickTop="1" thickBot="1">
      <c r="F1583" s="939"/>
      <c r="G1583" s="940"/>
      <c r="H1583" s="627"/>
      <c r="I1583" s="627"/>
      <c r="J1583" s="627"/>
      <c r="K1583" s="605">
        <f>+ROUND(J1583*I1583,0)</f>
        <v>0</v>
      </c>
      <c r="L1583" s="930"/>
      <c r="M1583">
        <f>+IFERROR(VLOOKUP(F1582,[92]Presupuesto!B:G,4,FALSE),M1582)</f>
        <v>0</v>
      </c>
      <c r="N1583" s="572">
        <f t="shared" si="35"/>
        <v>0</v>
      </c>
    </row>
    <row r="1584" spans="2:14" ht="16.5" thickTop="1" thickBot="1">
      <c r="D1584" s="572">
        <f>+C1577</f>
        <v>5.0999999999999979</v>
      </c>
      <c r="F1584" s="606"/>
      <c r="G1584" s="588"/>
      <c r="H1584" s="588"/>
      <c r="I1584" s="588"/>
      <c r="J1584" s="607"/>
      <c r="K1584" s="608" t="s">
        <v>539</v>
      </c>
      <c r="L1584" s="628">
        <f>+SUM(K1580:K1583)</f>
        <v>0</v>
      </c>
      <c r="M1584">
        <f>+IFERROR(VLOOKUP(F1583,[92]Presupuesto!B:G,4,FALSE),M1583)</f>
        <v>0</v>
      </c>
      <c r="N1584" s="572">
        <f t="shared" si="35"/>
        <v>0</v>
      </c>
    </row>
    <row r="1585" spans="1:14" ht="16.5" thickTop="1" thickBot="1">
      <c r="F1585" s="587" t="s">
        <v>54</v>
      </c>
      <c r="G1585" s="588"/>
      <c r="H1585" s="588"/>
      <c r="I1585" s="588"/>
      <c r="J1585" s="607"/>
      <c r="K1585" s="607"/>
      <c r="L1585" s="610"/>
      <c r="M1585">
        <f>+IFERROR(VLOOKUP(F1584,[92]Presupuesto!B:G,4,FALSE),M1584)</f>
        <v>0</v>
      </c>
      <c r="N1585" s="572">
        <f t="shared" si="35"/>
        <v>0</v>
      </c>
    </row>
    <row r="1586" spans="1:14" ht="16.5" thickTop="1" thickBot="1">
      <c r="F1586" s="629" t="s">
        <v>544</v>
      </c>
      <c r="G1586" s="591" t="s">
        <v>541</v>
      </c>
      <c r="H1586" s="591" t="s">
        <v>545</v>
      </c>
      <c r="I1586" s="591" t="s">
        <v>546</v>
      </c>
      <c r="J1586" s="630" t="s">
        <v>547</v>
      </c>
      <c r="K1586" s="612" t="s">
        <v>536</v>
      </c>
      <c r="L1586" s="631" t="s">
        <v>537</v>
      </c>
      <c r="M1586">
        <f>+IFERROR(VLOOKUP(F1585,[92]Presupuesto!B:G,4,FALSE),M1585)</f>
        <v>0</v>
      </c>
      <c r="N1586" s="572">
        <f t="shared" si="35"/>
        <v>0</v>
      </c>
    </row>
    <row r="1587" spans="1:14" ht="15.75" thickTop="1">
      <c r="F1587" s="632" t="str">
        <f>+[92]MO!$A$7</f>
        <v>Oficial O Civil</v>
      </c>
      <c r="G1587" s="633">
        <v>2</v>
      </c>
      <c r="H1587" s="634">
        <f>+VLOOKUP(F1587,[92]MO!A:D,2,FALSE)</f>
        <v>95342.465753424651</v>
      </c>
      <c r="I1587" s="635">
        <f>+VLOOKUP(F1587,[92]MO!A:D,3,FALSE)</f>
        <v>0.7</v>
      </c>
      <c r="J1587" s="636">
        <f>+ROUND(H1587*(1+I1587),2)</f>
        <v>162082.19</v>
      </c>
      <c r="K1587" s="662">
        <v>1</v>
      </c>
      <c r="L1587" s="638">
        <f>+ROUND(G1587*K1587*J1587,0)</f>
        <v>324164</v>
      </c>
      <c r="M1587">
        <f>+IFERROR(VLOOKUP(F1586,[92]Presupuesto!B:G,4,FALSE),M1586)</f>
        <v>0</v>
      </c>
      <c r="N1587" s="572">
        <f t="shared" si="35"/>
        <v>0</v>
      </c>
    </row>
    <row r="1588" spans="1:14">
      <c r="F1588" s="639" t="str">
        <f>+[92]MO!$A$8</f>
        <v>Ayudante O Civil</v>
      </c>
      <c r="G1588" s="625">
        <v>4</v>
      </c>
      <c r="H1588" s="640">
        <f>+VLOOKUP(F1588,[92]MO!A:D,2,FALSE)</f>
        <v>47671.232876712325</v>
      </c>
      <c r="I1588" s="641">
        <f>+VLOOKUP(F1588,[92]MO!A:D,3,FALSE)</f>
        <v>0.82000000000000006</v>
      </c>
      <c r="J1588" s="640">
        <f>+ROUND(H1588*(1+I1588),2)</f>
        <v>86761.64</v>
      </c>
      <c r="K1588" s="663">
        <f>+K1587</f>
        <v>1</v>
      </c>
      <c r="L1588" s="643">
        <f>+ROUND(G1588*K1588*J1588,0)</f>
        <v>347047</v>
      </c>
      <c r="M1588">
        <f>+IFERROR(VLOOKUP(F1587,[92]Presupuesto!B:G,4,FALSE),M1587)</f>
        <v>0</v>
      </c>
      <c r="N1588" s="572">
        <f t="shared" si="35"/>
        <v>0</v>
      </c>
    </row>
    <row r="1589" spans="1:14">
      <c r="F1589" s="639"/>
      <c r="G1589" s="625"/>
      <c r="H1589" s="660"/>
      <c r="I1589" s="641"/>
      <c r="J1589" s="646"/>
      <c r="K1589" s="625"/>
      <c r="L1589" s="647">
        <f>+ROUND(G1589*K1589*J1589,0)</f>
        <v>0</v>
      </c>
      <c r="M1589">
        <f>+IFERROR(VLOOKUP(F1588,[92]Presupuesto!B:G,4,FALSE),M1588)</f>
        <v>0</v>
      </c>
      <c r="N1589" s="572">
        <f t="shared" si="35"/>
        <v>0</v>
      </c>
    </row>
    <row r="1590" spans="1:14">
      <c r="F1590" s="639"/>
      <c r="G1590" s="644"/>
      <c r="H1590" s="645"/>
      <c r="I1590" s="625"/>
      <c r="J1590" s="646"/>
      <c r="K1590" s="625"/>
      <c r="L1590" s="647">
        <f>+ROUND(G1590*K1590*J1590,0)</f>
        <v>0</v>
      </c>
      <c r="M1590">
        <f>+IFERROR(VLOOKUP(F1589,[92]Presupuesto!B:G,4,FALSE),M1589)</f>
        <v>0</v>
      </c>
      <c r="N1590" s="572">
        <f t="shared" si="35"/>
        <v>0</v>
      </c>
    </row>
    <row r="1591" spans="1:14" ht="15.75" thickBot="1">
      <c r="F1591" s="648"/>
      <c r="G1591" s="649"/>
      <c r="H1591" s="649"/>
      <c r="I1591" s="649"/>
      <c r="J1591" s="650"/>
      <c r="K1591" s="649"/>
      <c r="L1591" s="651">
        <f>+ROUND(G1591*K1591*J1591,0)</f>
        <v>0</v>
      </c>
      <c r="M1591">
        <f>+IFERROR(VLOOKUP(F1590,[92]Presupuesto!B:G,4,FALSE),M1590)</f>
        <v>0</v>
      </c>
      <c r="N1591" s="572">
        <f t="shared" si="35"/>
        <v>0</v>
      </c>
    </row>
    <row r="1592" spans="1:14" ht="16.5" thickTop="1" thickBot="1">
      <c r="E1592" s="572">
        <f>+D1584</f>
        <v>5.0999999999999979</v>
      </c>
      <c r="F1592" s="606"/>
      <c r="G1592" s="588"/>
      <c r="H1592" s="588"/>
      <c r="I1592" s="588"/>
      <c r="J1592" s="588"/>
      <c r="K1592" s="608" t="s">
        <v>539</v>
      </c>
      <c r="L1592" s="628">
        <f>+SUM(L1587:L1591)</f>
        <v>671211</v>
      </c>
      <c r="M1592">
        <f>+IFERROR(VLOOKUP(F1591,[92]Presupuesto!B:G,4,FALSE),M1591)</f>
        <v>0</v>
      </c>
      <c r="N1592" s="572">
        <f t="shared" si="35"/>
        <v>0</v>
      </c>
    </row>
    <row r="1593" spans="1:14" ht="16.5" thickTop="1" thickBot="1">
      <c r="F1593" s="606" t="s">
        <v>551</v>
      </c>
      <c r="G1593" s="588"/>
      <c r="H1593" s="588"/>
      <c r="I1593" s="588"/>
      <c r="J1593" s="588"/>
      <c r="K1593" s="652"/>
      <c r="L1593" s="610"/>
      <c r="M1593">
        <f>+IFERROR(VLOOKUP(F1592,[92]Presupuesto!B:G,4,FALSE),M1592)</f>
        <v>0</v>
      </c>
      <c r="N1593" s="572">
        <f t="shared" si="35"/>
        <v>0</v>
      </c>
    </row>
    <row r="1594" spans="1:14" ht="16.5" thickTop="1" thickBot="1">
      <c r="A1594" s="653">
        <f>+F1561</f>
        <v>5.0999999999999979</v>
      </c>
      <c r="F1594" s="655" t="str">
        <f>+[92]Presupuesto!$B$69</f>
        <v>STEFANY BOHORQUEZ PEREZ</v>
      </c>
      <c r="G1594" s="588"/>
      <c r="H1594" s="944" t="s">
        <v>552</v>
      </c>
      <c r="I1594" s="944"/>
      <c r="J1594" s="944"/>
      <c r="K1594" s="944"/>
      <c r="L1594" s="654">
        <f>+L1569+L1577+L1584+L1592</f>
        <v>59460772</v>
      </c>
      <c r="M1594">
        <f>+IFERROR(VLOOKUP(F1593,[92]Presupuesto!B:G,4,FALSE),M1593)</f>
        <v>0</v>
      </c>
      <c r="N1594" s="572">
        <f t="shared" si="35"/>
        <v>0</v>
      </c>
    </row>
    <row r="1595" spans="1:14" ht="15.75" thickTop="1">
      <c r="F1595" s="655" t="str">
        <f>+[92]Presupuesto!$B$70</f>
        <v>SECRETARIA DE PLANEACION MUNICIPAL</v>
      </c>
      <c r="G1595" s="656"/>
      <c r="I1595" s="588"/>
      <c r="J1595" s="588"/>
      <c r="K1595" s="588"/>
      <c r="L1595" s="610"/>
      <c r="M1595">
        <f>+IFERROR(VLOOKUP(F1594,[92]Presupuesto!B:G,4,FALSE),M1594)</f>
        <v>0</v>
      </c>
      <c r="N1595" s="572">
        <f t="shared" si="35"/>
        <v>0</v>
      </c>
    </row>
    <row r="1596" spans="1:14" ht="15.75" thickBot="1">
      <c r="F1596" s="655" t="str">
        <f>+[92]Presupuesto!$B$71</f>
        <v>MUNICIPIO DE CAUCASIA</v>
      </c>
      <c r="G1596" s="657"/>
      <c r="H1596" s="658"/>
      <c r="I1596" s="657"/>
      <c r="J1596" s="657"/>
      <c r="K1596" s="657"/>
      <c r="L1596" s="659"/>
      <c r="M1596">
        <f>+IFERROR(VLOOKUP(F1595,[92]Presupuesto!B:G,4,FALSE),M1595)</f>
        <v>0</v>
      </c>
      <c r="N1596" s="572">
        <f t="shared" si="35"/>
        <v>0</v>
      </c>
    </row>
  </sheetData>
  <mergeCells count="976">
    <mergeCell ref="H1594:K1594"/>
    <mergeCell ref="F1579:G1579"/>
    <mergeCell ref="L1579:L1583"/>
    <mergeCell ref="F1580:G1580"/>
    <mergeCell ref="F1581:G1581"/>
    <mergeCell ref="F1582:G1582"/>
    <mergeCell ref="F1583:G1583"/>
    <mergeCell ref="F1571:G1571"/>
    <mergeCell ref="L1571:L1576"/>
    <mergeCell ref="F1572:G1572"/>
    <mergeCell ref="F1573:G1573"/>
    <mergeCell ref="F1574:G1574"/>
    <mergeCell ref="F1575:G1575"/>
    <mergeCell ref="F1576:G1576"/>
    <mergeCell ref="H1556:K1556"/>
    <mergeCell ref="F1559:F1560"/>
    <mergeCell ref="G1559:J1562"/>
    <mergeCell ref="F1561:F1562"/>
    <mergeCell ref="F1564:G1564"/>
    <mergeCell ref="L1564:L1568"/>
    <mergeCell ref="F1565:G1565"/>
    <mergeCell ref="F1566:G1566"/>
    <mergeCell ref="F1567:G1567"/>
    <mergeCell ref="F1568:G1568"/>
    <mergeCell ref="F1541:G1541"/>
    <mergeCell ref="L1541:L1545"/>
    <mergeCell ref="F1542:G1542"/>
    <mergeCell ref="F1543:G1543"/>
    <mergeCell ref="F1544:G1544"/>
    <mergeCell ref="F1545:G1545"/>
    <mergeCell ref="F1533:G1533"/>
    <mergeCell ref="L1533:L1538"/>
    <mergeCell ref="F1534:G1534"/>
    <mergeCell ref="F1535:G1535"/>
    <mergeCell ref="F1536:G1536"/>
    <mergeCell ref="F1537:G1537"/>
    <mergeCell ref="F1538:G1538"/>
    <mergeCell ref="H1518:K1518"/>
    <mergeCell ref="F1521:F1522"/>
    <mergeCell ref="G1521:J1524"/>
    <mergeCell ref="F1523:F1524"/>
    <mergeCell ref="F1526:G1526"/>
    <mergeCell ref="L1526:L1530"/>
    <mergeCell ref="F1527:G1527"/>
    <mergeCell ref="F1528:G1528"/>
    <mergeCell ref="F1529:G1529"/>
    <mergeCell ref="F1530:G1530"/>
    <mergeCell ref="F1503:G1503"/>
    <mergeCell ref="L1503:L1507"/>
    <mergeCell ref="F1504:G1504"/>
    <mergeCell ref="F1505:G1505"/>
    <mergeCell ref="F1506:G1506"/>
    <mergeCell ref="F1507:G1507"/>
    <mergeCell ref="F1495:G1495"/>
    <mergeCell ref="L1495:L1500"/>
    <mergeCell ref="F1496:G1496"/>
    <mergeCell ref="F1497:G1497"/>
    <mergeCell ref="F1498:G1498"/>
    <mergeCell ref="F1499:G1499"/>
    <mergeCell ref="F1500:G1500"/>
    <mergeCell ref="H1480:K1480"/>
    <mergeCell ref="F1483:F1484"/>
    <mergeCell ref="G1483:J1486"/>
    <mergeCell ref="F1485:F1486"/>
    <mergeCell ref="F1488:G1488"/>
    <mergeCell ref="L1488:L1492"/>
    <mergeCell ref="F1489:G1489"/>
    <mergeCell ref="F1490:G1490"/>
    <mergeCell ref="F1491:G1491"/>
    <mergeCell ref="F1492:G1492"/>
    <mergeCell ref="F1465:G1465"/>
    <mergeCell ref="L1465:L1469"/>
    <mergeCell ref="F1466:G1466"/>
    <mergeCell ref="F1467:G1467"/>
    <mergeCell ref="F1468:G1468"/>
    <mergeCell ref="F1469:G1469"/>
    <mergeCell ref="F1457:G1457"/>
    <mergeCell ref="L1457:L1462"/>
    <mergeCell ref="F1458:G1458"/>
    <mergeCell ref="F1459:G1459"/>
    <mergeCell ref="F1460:G1460"/>
    <mergeCell ref="F1461:G1461"/>
    <mergeCell ref="F1462:G1462"/>
    <mergeCell ref="H1442:K1442"/>
    <mergeCell ref="F1445:F1446"/>
    <mergeCell ref="G1445:J1448"/>
    <mergeCell ref="F1447:F1448"/>
    <mergeCell ref="F1450:G1450"/>
    <mergeCell ref="L1450:L1454"/>
    <mergeCell ref="F1451:G1451"/>
    <mergeCell ref="F1452:G1452"/>
    <mergeCell ref="F1453:G1453"/>
    <mergeCell ref="F1454:G1454"/>
    <mergeCell ref="F1427:G1427"/>
    <mergeCell ref="L1427:L1431"/>
    <mergeCell ref="F1428:G1428"/>
    <mergeCell ref="F1429:G1429"/>
    <mergeCell ref="F1430:G1430"/>
    <mergeCell ref="F1431:G1431"/>
    <mergeCell ref="F1419:G1419"/>
    <mergeCell ref="L1419:L1424"/>
    <mergeCell ref="F1420:G1420"/>
    <mergeCell ref="F1421:G1421"/>
    <mergeCell ref="F1422:G1422"/>
    <mergeCell ref="F1423:G1423"/>
    <mergeCell ref="F1424:G1424"/>
    <mergeCell ref="H1404:K1404"/>
    <mergeCell ref="F1407:F1408"/>
    <mergeCell ref="G1407:J1410"/>
    <mergeCell ref="F1409:F1410"/>
    <mergeCell ref="F1412:G1412"/>
    <mergeCell ref="L1412:L1416"/>
    <mergeCell ref="F1413:G1413"/>
    <mergeCell ref="F1414:G1414"/>
    <mergeCell ref="F1415:G1415"/>
    <mergeCell ref="F1416:G1416"/>
    <mergeCell ref="F1389:G1389"/>
    <mergeCell ref="L1389:L1393"/>
    <mergeCell ref="F1390:G1390"/>
    <mergeCell ref="F1391:G1391"/>
    <mergeCell ref="F1392:G1392"/>
    <mergeCell ref="F1393:G1393"/>
    <mergeCell ref="F1381:G1381"/>
    <mergeCell ref="L1381:L1386"/>
    <mergeCell ref="F1382:G1382"/>
    <mergeCell ref="F1383:G1383"/>
    <mergeCell ref="F1384:G1384"/>
    <mergeCell ref="F1385:G1385"/>
    <mergeCell ref="F1386:G1386"/>
    <mergeCell ref="H1366:K1366"/>
    <mergeCell ref="F1369:F1370"/>
    <mergeCell ref="G1369:J1372"/>
    <mergeCell ref="F1371:F1372"/>
    <mergeCell ref="F1374:G1374"/>
    <mergeCell ref="L1374:L1378"/>
    <mergeCell ref="F1375:G1375"/>
    <mergeCell ref="F1376:G1376"/>
    <mergeCell ref="F1377:G1377"/>
    <mergeCell ref="F1378:G1378"/>
    <mergeCell ref="F1351:G1351"/>
    <mergeCell ref="L1351:L1355"/>
    <mergeCell ref="F1352:G1352"/>
    <mergeCell ref="F1353:G1353"/>
    <mergeCell ref="F1354:G1354"/>
    <mergeCell ref="F1355:G1355"/>
    <mergeCell ref="F1343:G1343"/>
    <mergeCell ref="L1343:L1348"/>
    <mergeCell ref="F1344:G1344"/>
    <mergeCell ref="F1345:G1345"/>
    <mergeCell ref="F1346:G1346"/>
    <mergeCell ref="F1347:G1347"/>
    <mergeCell ref="F1348:G1348"/>
    <mergeCell ref="H1328:K1328"/>
    <mergeCell ref="F1331:F1332"/>
    <mergeCell ref="G1331:J1334"/>
    <mergeCell ref="F1333:F1334"/>
    <mergeCell ref="F1336:G1336"/>
    <mergeCell ref="L1336:L1340"/>
    <mergeCell ref="F1337:G1337"/>
    <mergeCell ref="F1338:G1338"/>
    <mergeCell ref="F1339:G1339"/>
    <mergeCell ref="F1340:G1340"/>
    <mergeCell ref="F1313:G1313"/>
    <mergeCell ref="L1313:L1317"/>
    <mergeCell ref="F1314:G1314"/>
    <mergeCell ref="F1315:G1315"/>
    <mergeCell ref="F1316:G1316"/>
    <mergeCell ref="F1317:G1317"/>
    <mergeCell ref="F1305:G1305"/>
    <mergeCell ref="L1305:L1310"/>
    <mergeCell ref="F1306:G1306"/>
    <mergeCell ref="F1307:G1307"/>
    <mergeCell ref="F1308:G1308"/>
    <mergeCell ref="F1309:G1309"/>
    <mergeCell ref="F1310:G1310"/>
    <mergeCell ref="H1290:K1290"/>
    <mergeCell ref="F1293:F1294"/>
    <mergeCell ref="G1293:J1296"/>
    <mergeCell ref="F1295:F1296"/>
    <mergeCell ref="F1298:G1298"/>
    <mergeCell ref="L1298:L1302"/>
    <mergeCell ref="F1299:G1299"/>
    <mergeCell ref="F1300:G1300"/>
    <mergeCell ref="F1301:G1301"/>
    <mergeCell ref="F1302:G1302"/>
    <mergeCell ref="F1275:G1275"/>
    <mergeCell ref="L1275:L1279"/>
    <mergeCell ref="F1276:G1276"/>
    <mergeCell ref="F1277:G1277"/>
    <mergeCell ref="F1278:G1278"/>
    <mergeCell ref="F1279:G1279"/>
    <mergeCell ref="F1267:G1267"/>
    <mergeCell ref="L1267:L1272"/>
    <mergeCell ref="F1268:G1268"/>
    <mergeCell ref="F1269:G1269"/>
    <mergeCell ref="F1270:G1270"/>
    <mergeCell ref="F1271:G1271"/>
    <mergeCell ref="F1272:G1272"/>
    <mergeCell ref="H1252:K1252"/>
    <mergeCell ref="F1255:F1256"/>
    <mergeCell ref="G1255:J1258"/>
    <mergeCell ref="F1257:F1258"/>
    <mergeCell ref="F1260:G1260"/>
    <mergeCell ref="L1260:L1264"/>
    <mergeCell ref="F1261:G1261"/>
    <mergeCell ref="F1262:G1262"/>
    <mergeCell ref="F1263:G1263"/>
    <mergeCell ref="F1264:G1264"/>
    <mergeCell ref="F1237:G1237"/>
    <mergeCell ref="L1237:L1241"/>
    <mergeCell ref="F1238:G1238"/>
    <mergeCell ref="F1239:G1239"/>
    <mergeCell ref="F1240:G1240"/>
    <mergeCell ref="F1241:G1241"/>
    <mergeCell ref="F1229:G1229"/>
    <mergeCell ref="L1229:L1234"/>
    <mergeCell ref="F1230:G1230"/>
    <mergeCell ref="F1231:G1231"/>
    <mergeCell ref="F1232:G1232"/>
    <mergeCell ref="F1233:G1233"/>
    <mergeCell ref="F1234:G1234"/>
    <mergeCell ref="H1214:K1214"/>
    <mergeCell ref="F1217:F1218"/>
    <mergeCell ref="G1217:J1220"/>
    <mergeCell ref="F1219:F1220"/>
    <mergeCell ref="F1222:G1222"/>
    <mergeCell ref="L1222:L1226"/>
    <mergeCell ref="F1223:G1223"/>
    <mergeCell ref="F1224:G1224"/>
    <mergeCell ref="F1225:G1225"/>
    <mergeCell ref="F1226:G1226"/>
    <mergeCell ref="F1200:G1200"/>
    <mergeCell ref="L1200:L1204"/>
    <mergeCell ref="F1201:G1201"/>
    <mergeCell ref="F1202:G1202"/>
    <mergeCell ref="F1203:G1203"/>
    <mergeCell ref="F1204:G1204"/>
    <mergeCell ref="F1190:G1190"/>
    <mergeCell ref="L1190:L1197"/>
    <mergeCell ref="F1191:G1191"/>
    <mergeCell ref="F1192:G1192"/>
    <mergeCell ref="F1193:G1193"/>
    <mergeCell ref="F1194:G1194"/>
    <mergeCell ref="F1195:G1195"/>
    <mergeCell ref="F1196:G1196"/>
    <mergeCell ref="F1197:G1197"/>
    <mergeCell ref="H1175:K1175"/>
    <mergeCell ref="F1178:F1179"/>
    <mergeCell ref="G1178:J1181"/>
    <mergeCell ref="F1180:F1181"/>
    <mergeCell ref="F1183:G1183"/>
    <mergeCell ref="L1183:L1187"/>
    <mergeCell ref="F1184:G1184"/>
    <mergeCell ref="F1185:G1185"/>
    <mergeCell ref="F1186:G1186"/>
    <mergeCell ref="F1187:G1187"/>
    <mergeCell ref="F1161:G1161"/>
    <mergeCell ref="L1161:L1165"/>
    <mergeCell ref="F1162:G1162"/>
    <mergeCell ref="F1163:G1163"/>
    <mergeCell ref="F1164:G1164"/>
    <mergeCell ref="F1165:G1165"/>
    <mergeCell ref="F1151:G1151"/>
    <mergeCell ref="L1151:L1158"/>
    <mergeCell ref="F1152:G1152"/>
    <mergeCell ref="F1153:G1153"/>
    <mergeCell ref="F1154:G1154"/>
    <mergeCell ref="F1155:G1155"/>
    <mergeCell ref="F1156:G1156"/>
    <mergeCell ref="F1157:G1157"/>
    <mergeCell ref="F1158:G1158"/>
    <mergeCell ref="H1136:K1136"/>
    <mergeCell ref="F1139:F1140"/>
    <mergeCell ref="G1139:J1142"/>
    <mergeCell ref="F1141:F1142"/>
    <mergeCell ref="F1144:G1144"/>
    <mergeCell ref="L1144:L1148"/>
    <mergeCell ref="F1145:G1145"/>
    <mergeCell ref="F1146:G1146"/>
    <mergeCell ref="F1147:G1147"/>
    <mergeCell ref="F1148:G1148"/>
    <mergeCell ref="F1121:G1121"/>
    <mergeCell ref="L1121:L1125"/>
    <mergeCell ref="F1122:G1122"/>
    <mergeCell ref="F1123:G1123"/>
    <mergeCell ref="F1124:G1124"/>
    <mergeCell ref="F1125:G1125"/>
    <mergeCell ref="F1111:G1111"/>
    <mergeCell ref="L1111:L1118"/>
    <mergeCell ref="F1112:G1112"/>
    <mergeCell ref="F1113:G1113"/>
    <mergeCell ref="F1114:G1114"/>
    <mergeCell ref="F1115:G1115"/>
    <mergeCell ref="F1116:G1116"/>
    <mergeCell ref="F1117:G1117"/>
    <mergeCell ref="F1118:G1118"/>
    <mergeCell ref="H1096:K1096"/>
    <mergeCell ref="F1099:F1100"/>
    <mergeCell ref="G1099:J1102"/>
    <mergeCell ref="F1101:F1102"/>
    <mergeCell ref="F1104:G1104"/>
    <mergeCell ref="L1104:L1108"/>
    <mergeCell ref="F1105:G1105"/>
    <mergeCell ref="F1106:G1106"/>
    <mergeCell ref="F1107:G1107"/>
    <mergeCell ref="F1108:G1108"/>
    <mergeCell ref="F1078:G1078"/>
    <mergeCell ref="F1081:G1081"/>
    <mergeCell ref="L1081:L1085"/>
    <mergeCell ref="F1082:G1082"/>
    <mergeCell ref="F1083:G1083"/>
    <mergeCell ref="F1084:G1084"/>
    <mergeCell ref="F1085:G1085"/>
    <mergeCell ref="F1069:G1069"/>
    <mergeCell ref="L1069:L1078"/>
    <mergeCell ref="F1070:G1070"/>
    <mergeCell ref="F1071:G1071"/>
    <mergeCell ref="F1072:G1072"/>
    <mergeCell ref="F1073:G1073"/>
    <mergeCell ref="F1074:G1074"/>
    <mergeCell ref="F1075:G1075"/>
    <mergeCell ref="F1076:G1076"/>
    <mergeCell ref="F1077:G1077"/>
    <mergeCell ref="H1054:K1054"/>
    <mergeCell ref="F1057:F1058"/>
    <mergeCell ref="G1057:J1060"/>
    <mergeCell ref="F1059:F1060"/>
    <mergeCell ref="F1062:G1062"/>
    <mergeCell ref="L1062:L1066"/>
    <mergeCell ref="F1063:G1063"/>
    <mergeCell ref="F1064:G1064"/>
    <mergeCell ref="F1065:G1065"/>
    <mergeCell ref="F1066:G1066"/>
    <mergeCell ref="F1039:G1039"/>
    <mergeCell ref="L1039:L1043"/>
    <mergeCell ref="F1040:G1040"/>
    <mergeCell ref="F1041:G1041"/>
    <mergeCell ref="F1042:G1042"/>
    <mergeCell ref="F1043:G1043"/>
    <mergeCell ref="F1029:G1029"/>
    <mergeCell ref="L1029:L1036"/>
    <mergeCell ref="F1030:G1030"/>
    <mergeCell ref="F1031:G1031"/>
    <mergeCell ref="F1032:G1032"/>
    <mergeCell ref="F1033:G1033"/>
    <mergeCell ref="F1034:G1034"/>
    <mergeCell ref="F1035:G1035"/>
    <mergeCell ref="F1036:G1036"/>
    <mergeCell ref="H1014:K1014"/>
    <mergeCell ref="F1017:F1018"/>
    <mergeCell ref="G1017:J1020"/>
    <mergeCell ref="F1019:F1020"/>
    <mergeCell ref="F1022:G1022"/>
    <mergeCell ref="L1022:L1026"/>
    <mergeCell ref="F1023:G1023"/>
    <mergeCell ref="F1024:G1024"/>
    <mergeCell ref="F1025:G1025"/>
    <mergeCell ref="F1026:G1026"/>
    <mergeCell ref="F996:G996"/>
    <mergeCell ref="F999:G999"/>
    <mergeCell ref="L999:L1003"/>
    <mergeCell ref="F1000:G1000"/>
    <mergeCell ref="F1001:G1001"/>
    <mergeCell ref="F1002:G1002"/>
    <mergeCell ref="F1003:G1003"/>
    <mergeCell ref="F987:G987"/>
    <mergeCell ref="L987:L996"/>
    <mergeCell ref="F988:G988"/>
    <mergeCell ref="F989:G989"/>
    <mergeCell ref="F990:G990"/>
    <mergeCell ref="F991:G991"/>
    <mergeCell ref="F992:G992"/>
    <mergeCell ref="F993:G993"/>
    <mergeCell ref="F994:G994"/>
    <mergeCell ref="F995:G995"/>
    <mergeCell ref="H972:K972"/>
    <mergeCell ref="F975:F976"/>
    <mergeCell ref="G975:J978"/>
    <mergeCell ref="F977:F978"/>
    <mergeCell ref="F980:G980"/>
    <mergeCell ref="L980:L984"/>
    <mergeCell ref="F981:G981"/>
    <mergeCell ref="F982:G982"/>
    <mergeCell ref="F983:G983"/>
    <mergeCell ref="F984:G984"/>
    <mergeCell ref="F954:G954"/>
    <mergeCell ref="F957:G957"/>
    <mergeCell ref="L957:L961"/>
    <mergeCell ref="F958:G958"/>
    <mergeCell ref="F959:G959"/>
    <mergeCell ref="F960:G960"/>
    <mergeCell ref="F961:G961"/>
    <mergeCell ref="F945:G945"/>
    <mergeCell ref="L945:L954"/>
    <mergeCell ref="F946:G946"/>
    <mergeCell ref="F947:G947"/>
    <mergeCell ref="F948:G948"/>
    <mergeCell ref="F949:G949"/>
    <mergeCell ref="F950:G950"/>
    <mergeCell ref="F951:G951"/>
    <mergeCell ref="F952:G952"/>
    <mergeCell ref="F953:G953"/>
    <mergeCell ref="H930:K930"/>
    <mergeCell ref="F933:F934"/>
    <mergeCell ref="G933:J936"/>
    <mergeCell ref="F935:F936"/>
    <mergeCell ref="F938:G938"/>
    <mergeCell ref="L938:L942"/>
    <mergeCell ref="F939:G939"/>
    <mergeCell ref="F940:G940"/>
    <mergeCell ref="F941:G941"/>
    <mergeCell ref="F942:G942"/>
    <mergeCell ref="F912:G912"/>
    <mergeCell ref="F915:G915"/>
    <mergeCell ref="L915:L919"/>
    <mergeCell ref="F916:G916"/>
    <mergeCell ref="F917:G917"/>
    <mergeCell ref="F918:G918"/>
    <mergeCell ref="F919:G919"/>
    <mergeCell ref="F903:G903"/>
    <mergeCell ref="L903:L912"/>
    <mergeCell ref="F904:G904"/>
    <mergeCell ref="F905:G905"/>
    <mergeCell ref="F906:G906"/>
    <mergeCell ref="F907:G907"/>
    <mergeCell ref="F908:G908"/>
    <mergeCell ref="F909:G909"/>
    <mergeCell ref="F910:G910"/>
    <mergeCell ref="F911:G911"/>
    <mergeCell ref="H888:K888"/>
    <mergeCell ref="F891:F892"/>
    <mergeCell ref="G891:J894"/>
    <mergeCell ref="F893:F894"/>
    <mergeCell ref="F896:G896"/>
    <mergeCell ref="L896:L900"/>
    <mergeCell ref="F897:G897"/>
    <mergeCell ref="F898:G898"/>
    <mergeCell ref="F899:G899"/>
    <mergeCell ref="F900:G900"/>
    <mergeCell ref="F870:G870"/>
    <mergeCell ref="F873:G873"/>
    <mergeCell ref="L873:L877"/>
    <mergeCell ref="F874:G874"/>
    <mergeCell ref="F875:G875"/>
    <mergeCell ref="F876:G876"/>
    <mergeCell ref="F877:G877"/>
    <mergeCell ref="F861:G861"/>
    <mergeCell ref="L861:L870"/>
    <mergeCell ref="F862:G862"/>
    <mergeCell ref="F863:G863"/>
    <mergeCell ref="F864:G864"/>
    <mergeCell ref="F865:G865"/>
    <mergeCell ref="F866:G866"/>
    <mergeCell ref="F867:G867"/>
    <mergeCell ref="F868:G868"/>
    <mergeCell ref="F869:G869"/>
    <mergeCell ref="H846:K846"/>
    <mergeCell ref="F849:F850"/>
    <mergeCell ref="G849:J852"/>
    <mergeCell ref="F851:F852"/>
    <mergeCell ref="F854:G854"/>
    <mergeCell ref="L854:L858"/>
    <mergeCell ref="F855:G855"/>
    <mergeCell ref="F856:G856"/>
    <mergeCell ref="F857:G857"/>
    <mergeCell ref="F858:G858"/>
    <mergeCell ref="F831:G831"/>
    <mergeCell ref="L831:L835"/>
    <mergeCell ref="F832:G832"/>
    <mergeCell ref="F833:G833"/>
    <mergeCell ref="F834:G834"/>
    <mergeCell ref="F835:G835"/>
    <mergeCell ref="F822:G822"/>
    <mergeCell ref="L822:L828"/>
    <mergeCell ref="F823:G823"/>
    <mergeCell ref="F824:G824"/>
    <mergeCell ref="F825:G825"/>
    <mergeCell ref="F826:G826"/>
    <mergeCell ref="F827:G827"/>
    <mergeCell ref="F828:G828"/>
    <mergeCell ref="H807:K807"/>
    <mergeCell ref="F810:F811"/>
    <mergeCell ref="G810:J813"/>
    <mergeCell ref="F812:F813"/>
    <mergeCell ref="F815:G815"/>
    <mergeCell ref="L815:L819"/>
    <mergeCell ref="F816:G816"/>
    <mergeCell ref="F817:G817"/>
    <mergeCell ref="F818:G818"/>
    <mergeCell ref="F819:G819"/>
    <mergeCell ref="F792:G792"/>
    <mergeCell ref="L792:L796"/>
    <mergeCell ref="F793:G793"/>
    <mergeCell ref="F794:G794"/>
    <mergeCell ref="F795:G795"/>
    <mergeCell ref="F796:G796"/>
    <mergeCell ref="F784:G784"/>
    <mergeCell ref="L784:L789"/>
    <mergeCell ref="F785:G785"/>
    <mergeCell ref="F786:G786"/>
    <mergeCell ref="F787:G787"/>
    <mergeCell ref="F788:G788"/>
    <mergeCell ref="F789:G789"/>
    <mergeCell ref="H769:K769"/>
    <mergeCell ref="F772:F773"/>
    <mergeCell ref="G772:J775"/>
    <mergeCell ref="F774:F775"/>
    <mergeCell ref="F777:G777"/>
    <mergeCell ref="L777:L781"/>
    <mergeCell ref="F778:G778"/>
    <mergeCell ref="F779:G779"/>
    <mergeCell ref="F780:G780"/>
    <mergeCell ref="F781:G781"/>
    <mergeCell ref="F754:G754"/>
    <mergeCell ref="L754:L758"/>
    <mergeCell ref="F755:G755"/>
    <mergeCell ref="F756:G756"/>
    <mergeCell ref="F757:G757"/>
    <mergeCell ref="F758:G758"/>
    <mergeCell ref="F746:G746"/>
    <mergeCell ref="L746:L751"/>
    <mergeCell ref="F747:G747"/>
    <mergeCell ref="F748:G748"/>
    <mergeCell ref="F749:G749"/>
    <mergeCell ref="F750:G750"/>
    <mergeCell ref="F751:G751"/>
    <mergeCell ref="H731:K731"/>
    <mergeCell ref="F734:F735"/>
    <mergeCell ref="G734:J737"/>
    <mergeCell ref="F736:F737"/>
    <mergeCell ref="F739:G739"/>
    <mergeCell ref="L739:L743"/>
    <mergeCell ref="F740:G740"/>
    <mergeCell ref="F741:G741"/>
    <mergeCell ref="F742:G742"/>
    <mergeCell ref="F743:G743"/>
    <mergeCell ref="F716:G716"/>
    <mergeCell ref="L716:L720"/>
    <mergeCell ref="F717:G717"/>
    <mergeCell ref="F718:G718"/>
    <mergeCell ref="F719:G719"/>
    <mergeCell ref="F720:G720"/>
    <mergeCell ref="F708:G708"/>
    <mergeCell ref="L708:L713"/>
    <mergeCell ref="F709:G709"/>
    <mergeCell ref="F710:G710"/>
    <mergeCell ref="F711:G711"/>
    <mergeCell ref="F712:G712"/>
    <mergeCell ref="F713:G713"/>
    <mergeCell ref="H693:K693"/>
    <mergeCell ref="F696:F697"/>
    <mergeCell ref="G696:J699"/>
    <mergeCell ref="F698:F699"/>
    <mergeCell ref="F701:G701"/>
    <mergeCell ref="L701:L705"/>
    <mergeCell ref="F702:G702"/>
    <mergeCell ref="F703:G703"/>
    <mergeCell ref="F704:G704"/>
    <mergeCell ref="F705:G705"/>
    <mergeCell ref="F678:G678"/>
    <mergeCell ref="L678:L682"/>
    <mergeCell ref="F679:G679"/>
    <mergeCell ref="F680:G680"/>
    <mergeCell ref="F681:G681"/>
    <mergeCell ref="F682:G682"/>
    <mergeCell ref="F668:G668"/>
    <mergeCell ref="L668:L675"/>
    <mergeCell ref="F669:G669"/>
    <mergeCell ref="F670:G670"/>
    <mergeCell ref="F671:G671"/>
    <mergeCell ref="F672:G672"/>
    <mergeCell ref="F673:G673"/>
    <mergeCell ref="F674:G674"/>
    <mergeCell ref="F675:G675"/>
    <mergeCell ref="H653:K653"/>
    <mergeCell ref="F656:F657"/>
    <mergeCell ref="G656:J659"/>
    <mergeCell ref="F658:F659"/>
    <mergeCell ref="F661:G661"/>
    <mergeCell ref="L661:L665"/>
    <mergeCell ref="F662:G662"/>
    <mergeCell ref="F663:G663"/>
    <mergeCell ref="F664:G664"/>
    <mergeCell ref="F665:G665"/>
    <mergeCell ref="F638:G638"/>
    <mergeCell ref="L638:L642"/>
    <mergeCell ref="F639:G639"/>
    <mergeCell ref="F640:G640"/>
    <mergeCell ref="F641:G641"/>
    <mergeCell ref="F642:G642"/>
    <mergeCell ref="F630:G630"/>
    <mergeCell ref="L630:L635"/>
    <mergeCell ref="F631:G631"/>
    <mergeCell ref="F632:G632"/>
    <mergeCell ref="F633:G633"/>
    <mergeCell ref="F634:G634"/>
    <mergeCell ref="F635:G635"/>
    <mergeCell ref="H615:K615"/>
    <mergeCell ref="F618:F619"/>
    <mergeCell ref="G618:J621"/>
    <mergeCell ref="F620:F621"/>
    <mergeCell ref="F623:G623"/>
    <mergeCell ref="L623:L627"/>
    <mergeCell ref="F624:G624"/>
    <mergeCell ref="F625:G625"/>
    <mergeCell ref="F626:G626"/>
    <mergeCell ref="F627:G627"/>
    <mergeCell ref="F600:G600"/>
    <mergeCell ref="L600:L604"/>
    <mergeCell ref="F601:G601"/>
    <mergeCell ref="F602:G602"/>
    <mergeCell ref="F603:G603"/>
    <mergeCell ref="F604:G604"/>
    <mergeCell ref="F592:G592"/>
    <mergeCell ref="L592:L597"/>
    <mergeCell ref="F593:G593"/>
    <mergeCell ref="F594:G594"/>
    <mergeCell ref="F595:G595"/>
    <mergeCell ref="F596:G596"/>
    <mergeCell ref="F597:G597"/>
    <mergeCell ref="H577:K577"/>
    <mergeCell ref="F580:F581"/>
    <mergeCell ref="G580:J583"/>
    <mergeCell ref="F582:F583"/>
    <mergeCell ref="F585:G585"/>
    <mergeCell ref="L585:L589"/>
    <mergeCell ref="F586:G586"/>
    <mergeCell ref="F587:G587"/>
    <mergeCell ref="F588:G588"/>
    <mergeCell ref="F589:G589"/>
    <mergeCell ref="F562:G562"/>
    <mergeCell ref="L562:L566"/>
    <mergeCell ref="F563:G563"/>
    <mergeCell ref="F564:G564"/>
    <mergeCell ref="F565:G565"/>
    <mergeCell ref="F566:G566"/>
    <mergeCell ref="F554:G554"/>
    <mergeCell ref="L554:L559"/>
    <mergeCell ref="F555:G555"/>
    <mergeCell ref="F556:G556"/>
    <mergeCell ref="F557:G557"/>
    <mergeCell ref="F558:G558"/>
    <mergeCell ref="F559:G559"/>
    <mergeCell ref="H539:K539"/>
    <mergeCell ref="F542:F543"/>
    <mergeCell ref="G542:J545"/>
    <mergeCell ref="F544:F545"/>
    <mergeCell ref="F547:G547"/>
    <mergeCell ref="L547:L551"/>
    <mergeCell ref="F548:G548"/>
    <mergeCell ref="F549:G549"/>
    <mergeCell ref="F550:G550"/>
    <mergeCell ref="F551:G551"/>
    <mergeCell ref="F524:G524"/>
    <mergeCell ref="L524:L528"/>
    <mergeCell ref="F525:G525"/>
    <mergeCell ref="F526:G526"/>
    <mergeCell ref="F527:G527"/>
    <mergeCell ref="F528:G528"/>
    <mergeCell ref="F516:G516"/>
    <mergeCell ref="L516:L521"/>
    <mergeCell ref="F517:G517"/>
    <mergeCell ref="F518:G518"/>
    <mergeCell ref="F519:G519"/>
    <mergeCell ref="F520:G520"/>
    <mergeCell ref="F521:G521"/>
    <mergeCell ref="H501:K501"/>
    <mergeCell ref="F504:F505"/>
    <mergeCell ref="G504:J507"/>
    <mergeCell ref="F506:F507"/>
    <mergeCell ref="F509:G509"/>
    <mergeCell ref="L509:L513"/>
    <mergeCell ref="F510:G510"/>
    <mergeCell ref="F511:G511"/>
    <mergeCell ref="F512:G512"/>
    <mergeCell ref="F513:G513"/>
    <mergeCell ref="F486:G486"/>
    <mergeCell ref="L486:L490"/>
    <mergeCell ref="F487:G487"/>
    <mergeCell ref="F488:G488"/>
    <mergeCell ref="F489:G489"/>
    <mergeCell ref="F490:G490"/>
    <mergeCell ref="F478:G478"/>
    <mergeCell ref="L478:L483"/>
    <mergeCell ref="F479:G479"/>
    <mergeCell ref="F480:G480"/>
    <mergeCell ref="F481:G481"/>
    <mergeCell ref="F482:G482"/>
    <mergeCell ref="F483:G483"/>
    <mergeCell ref="H463:K463"/>
    <mergeCell ref="F466:F467"/>
    <mergeCell ref="G466:J469"/>
    <mergeCell ref="F468:F469"/>
    <mergeCell ref="F471:G471"/>
    <mergeCell ref="L471:L475"/>
    <mergeCell ref="F472:G472"/>
    <mergeCell ref="F473:G473"/>
    <mergeCell ref="F474:G474"/>
    <mergeCell ref="F475:G475"/>
    <mergeCell ref="F448:G448"/>
    <mergeCell ref="L448:L452"/>
    <mergeCell ref="F449:G449"/>
    <mergeCell ref="F450:G450"/>
    <mergeCell ref="F451:G451"/>
    <mergeCell ref="F452:G452"/>
    <mergeCell ref="F440:G440"/>
    <mergeCell ref="L440:L445"/>
    <mergeCell ref="F441:G441"/>
    <mergeCell ref="F442:G442"/>
    <mergeCell ref="F443:G443"/>
    <mergeCell ref="F444:G444"/>
    <mergeCell ref="F445:G445"/>
    <mergeCell ref="H425:K425"/>
    <mergeCell ref="F428:F429"/>
    <mergeCell ref="G428:J431"/>
    <mergeCell ref="F430:F431"/>
    <mergeCell ref="F433:G433"/>
    <mergeCell ref="L433:L437"/>
    <mergeCell ref="F434:G434"/>
    <mergeCell ref="F435:G435"/>
    <mergeCell ref="F436:G436"/>
    <mergeCell ref="F437:G437"/>
    <mergeCell ref="F410:G410"/>
    <mergeCell ref="L410:L414"/>
    <mergeCell ref="F411:G411"/>
    <mergeCell ref="F412:G412"/>
    <mergeCell ref="F413:G413"/>
    <mergeCell ref="F414:G414"/>
    <mergeCell ref="F402:G402"/>
    <mergeCell ref="L402:L407"/>
    <mergeCell ref="F403:G403"/>
    <mergeCell ref="F404:G404"/>
    <mergeCell ref="F405:G405"/>
    <mergeCell ref="F406:G406"/>
    <mergeCell ref="F407:G407"/>
    <mergeCell ref="H387:K387"/>
    <mergeCell ref="F390:F391"/>
    <mergeCell ref="G390:J393"/>
    <mergeCell ref="F392:F393"/>
    <mergeCell ref="F395:G395"/>
    <mergeCell ref="L395:L399"/>
    <mergeCell ref="F396:G396"/>
    <mergeCell ref="F397:G397"/>
    <mergeCell ref="F398:G398"/>
    <mergeCell ref="F399:G399"/>
    <mergeCell ref="F372:G372"/>
    <mergeCell ref="L372:L376"/>
    <mergeCell ref="F373:G373"/>
    <mergeCell ref="F374:G374"/>
    <mergeCell ref="F375:G375"/>
    <mergeCell ref="F376:G376"/>
    <mergeCell ref="F364:G364"/>
    <mergeCell ref="L364:L369"/>
    <mergeCell ref="F365:G365"/>
    <mergeCell ref="F366:G366"/>
    <mergeCell ref="F367:G367"/>
    <mergeCell ref="F368:G368"/>
    <mergeCell ref="F369:G369"/>
    <mergeCell ref="H349:K349"/>
    <mergeCell ref="F352:F353"/>
    <mergeCell ref="G352:J355"/>
    <mergeCell ref="F354:F355"/>
    <mergeCell ref="F357:G357"/>
    <mergeCell ref="L357:L361"/>
    <mergeCell ref="F358:G358"/>
    <mergeCell ref="F359:G359"/>
    <mergeCell ref="F360:G360"/>
    <mergeCell ref="F361:G361"/>
    <mergeCell ref="F334:G334"/>
    <mergeCell ref="L334:L338"/>
    <mergeCell ref="F335:G335"/>
    <mergeCell ref="F336:G336"/>
    <mergeCell ref="F337:G337"/>
    <mergeCell ref="F338:G338"/>
    <mergeCell ref="F326:G326"/>
    <mergeCell ref="L326:L331"/>
    <mergeCell ref="F327:G327"/>
    <mergeCell ref="F328:G328"/>
    <mergeCell ref="F329:G329"/>
    <mergeCell ref="F330:G330"/>
    <mergeCell ref="F331:G331"/>
    <mergeCell ref="H311:K311"/>
    <mergeCell ref="F314:F315"/>
    <mergeCell ref="G314:J317"/>
    <mergeCell ref="F316:F317"/>
    <mergeCell ref="F319:G319"/>
    <mergeCell ref="L319:L323"/>
    <mergeCell ref="F320:G320"/>
    <mergeCell ref="F321:G321"/>
    <mergeCell ref="F322:G322"/>
    <mergeCell ref="F323:G323"/>
    <mergeCell ref="F296:G296"/>
    <mergeCell ref="L296:L300"/>
    <mergeCell ref="F297:G297"/>
    <mergeCell ref="F298:G298"/>
    <mergeCell ref="F299:G299"/>
    <mergeCell ref="F300:G300"/>
    <mergeCell ref="F288:G288"/>
    <mergeCell ref="L288:L293"/>
    <mergeCell ref="F289:G289"/>
    <mergeCell ref="F290:G290"/>
    <mergeCell ref="F291:G291"/>
    <mergeCell ref="F292:G292"/>
    <mergeCell ref="F293:G293"/>
    <mergeCell ref="H273:K273"/>
    <mergeCell ref="F276:F277"/>
    <mergeCell ref="G276:J279"/>
    <mergeCell ref="F278:F279"/>
    <mergeCell ref="F281:G281"/>
    <mergeCell ref="L281:L285"/>
    <mergeCell ref="F282:G282"/>
    <mergeCell ref="F283:G283"/>
    <mergeCell ref="F284:G284"/>
    <mergeCell ref="F285:G285"/>
    <mergeCell ref="F258:G258"/>
    <mergeCell ref="L258:L262"/>
    <mergeCell ref="F259:G259"/>
    <mergeCell ref="F260:G260"/>
    <mergeCell ref="F261:G261"/>
    <mergeCell ref="F262:G262"/>
    <mergeCell ref="F250:G250"/>
    <mergeCell ref="L250:L255"/>
    <mergeCell ref="F251:G251"/>
    <mergeCell ref="F252:G252"/>
    <mergeCell ref="F253:G253"/>
    <mergeCell ref="F254:G254"/>
    <mergeCell ref="F255:G255"/>
    <mergeCell ref="H235:K235"/>
    <mergeCell ref="F238:F239"/>
    <mergeCell ref="G238:J241"/>
    <mergeCell ref="F240:F241"/>
    <mergeCell ref="F243:G243"/>
    <mergeCell ref="L243:L247"/>
    <mergeCell ref="F244:G244"/>
    <mergeCell ref="F245:G245"/>
    <mergeCell ref="F246:G246"/>
    <mergeCell ref="F247:G247"/>
    <mergeCell ref="F220:G220"/>
    <mergeCell ref="L220:L224"/>
    <mergeCell ref="F221:G221"/>
    <mergeCell ref="F222:G222"/>
    <mergeCell ref="F223:G223"/>
    <mergeCell ref="F224:G224"/>
    <mergeCell ref="F212:G212"/>
    <mergeCell ref="L212:L217"/>
    <mergeCell ref="F213:G213"/>
    <mergeCell ref="F214:G214"/>
    <mergeCell ref="F215:G215"/>
    <mergeCell ref="F216:G216"/>
    <mergeCell ref="F217:G217"/>
    <mergeCell ref="H197:K197"/>
    <mergeCell ref="F200:F201"/>
    <mergeCell ref="G200:J203"/>
    <mergeCell ref="F202:F203"/>
    <mergeCell ref="F205:G205"/>
    <mergeCell ref="L205:L209"/>
    <mergeCell ref="F206:G206"/>
    <mergeCell ref="F207:G207"/>
    <mergeCell ref="F208:G208"/>
    <mergeCell ref="F209:G209"/>
    <mergeCell ref="F182:G182"/>
    <mergeCell ref="L182:L186"/>
    <mergeCell ref="F183:G183"/>
    <mergeCell ref="F184:G184"/>
    <mergeCell ref="F185:G185"/>
    <mergeCell ref="F186:G186"/>
    <mergeCell ref="F174:G174"/>
    <mergeCell ref="L174:L179"/>
    <mergeCell ref="F175:G175"/>
    <mergeCell ref="F176:G176"/>
    <mergeCell ref="F177:G177"/>
    <mergeCell ref="F178:G178"/>
    <mergeCell ref="F179:G179"/>
    <mergeCell ref="H158:K158"/>
    <mergeCell ref="F162:F163"/>
    <mergeCell ref="G162:J165"/>
    <mergeCell ref="F164:F165"/>
    <mergeCell ref="F167:G167"/>
    <mergeCell ref="L167:L171"/>
    <mergeCell ref="F168:G168"/>
    <mergeCell ref="F169:G169"/>
    <mergeCell ref="F170:G170"/>
    <mergeCell ref="F171:G171"/>
    <mergeCell ref="F143:G143"/>
    <mergeCell ref="L143:L147"/>
    <mergeCell ref="F144:G144"/>
    <mergeCell ref="F145:G145"/>
    <mergeCell ref="F146:G146"/>
    <mergeCell ref="F147:G147"/>
    <mergeCell ref="F135:G135"/>
    <mergeCell ref="L135:L140"/>
    <mergeCell ref="F136:G136"/>
    <mergeCell ref="F137:G137"/>
    <mergeCell ref="F138:G138"/>
    <mergeCell ref="F139:G139"/>
    <mergeCell ref="F140:G140"/>
    <mergeCell ref="H119:K119"/>
    <mergeCell ref="F123:F124"/>
    <mergeCell ref="G123:J126"/>
    <mergeCell ref="F125:F126"/>
    <mergeCell ref="F128:G128"/>
    <mergeCell ref="L128:L132"/>
    <mergeCell ref="F129:G129"/>
    <mergeCell ref="F130:G130"/>
    <mergeCell ref="F131:G131"/>
    <mergeCell ref="F132:G132"/>
    <mergeCell ref="F104:G104"/>
    <mergeCell ref="L104:L108"/>
    <mergeCell ref="F105:G105"/>
    <mergeCell ref="F106:G106"/>
    <mergeCell ref="F107:G107"/>
    <mergeCell ref="F108:G108"/>
    <mergeCell ref="F96:G96"/>
    <mergeCell ref="L96:L101"/>
    <mergeCell ref="F97:G97"/>
    <mergeCell ref="F98:G98"/>
    <mergeCell ref="F99:G99"/>
    <mergeCell ref="F100:G100"/>
    <mergeCell ref="F101:G101"/>
    <mergeCell ref="H80:K80"/>
    <mergeCell ref="F84:F85"/>
    <mergeCell ref="G84:J87"/>
    <mergeCell ref="F86:F87"/>
    <mergeCell ref="F89:G89"/>
    <mergeCell ref="L89:L93"/>
    <mergeCell ref="F90:G90"/>
    <mergeCell ref="F91:G91"/>
    <mergeCell ref="F92:G92"/>
    <mergeCell ref="F93:G93"/>
    <mergeCell ref="F65:G65"/>
    <mergeCell ref="L65:L69"/>
    <mergeCell ref="F66:G66"/>
    <mergeCell ref="F67:G67"/>
    <mergeCell ref="F68:G68"/>
    <mergeCell ref="F69:G69"/>
    <mergeCell ref="F57:G57"/>
    <mergeCell ref="L57:L62"/>
    <mergeCell ref="F58:G58"/>
    <mergeCell ref="F59:G59"/>
    <mergeCell ref="F60:G60"/>
    <mergeCell ref="F61:G61"/>
    <mergeCell ref="F62:G62"/>
    <mergeCell ref="H41:K41"/>
    <mergeCell ref="F45:F46"/>
    <mergeCell ref="G45:J48"/>
    <mergeCell ref="F47:F48"/>
    <mergeCell ref="F50:G50"/>
    <mergeCell ref="L50:L54"/>
    <mergeCell ref="F51:G51"/>
    <mergeCell ref="F52:G52"/>
    <mergeCell ref="F53:G53"/>
    <mergeCell ref="F54:G54"/>
    <mergeCell ref="F26:G26"/>
    <mergeCell ref="L26:L30"/>
    <mergeCell ref="F27:G27"/>
    <mergeCell ref="F28:G28"/>
    <mergeCell ref="F29:G29"/>
    <mergeCell ref="F30:G30"/>
    <mergeCell ref="F15:G15"/>
    <mergeCell ref="F18:G18"/>
    <mergeCell ref="L18:L23"/>
    <mergeCell ref="F19:G19"/>
    <mergeCell ref="F20:G20"/>
    <mergeCell ref="F21:G21"/>
    <mergeCell ref="F22:G22"/>
    <mergeCell ref="F23:G23"/>
    <mergeCell ref="G2:K4"/>
    <mergeCell ref="F5:L5"/>
    <mergeCell ref="F6:F7"/>
    <mergeCell ref="G6:J9"/>
    <mergeCell ref="F8:F9"/>
    <mergeCell ref="F11:G11"/>
    <mergeCell ref="L11:L15"/>
    <mergeCell ref="F12:G12"/>
    <mergeCell ref="F13:G13"/>
    <mergeCell ref="F14:G14"/>
  </mergeCells>
  <dataValidations disablePrompts="1" count="3">
    <dataValidation type="list" allowBlank="1" showInputMessage="1" showErrorMessage="1" sqref="F709:F711" xr:uid="{00000000-0002-0000-0400-000000000000}">
      <formula1>manoobra</formula1>
    </dataValidation>
    <dataValidation type="list" allowBlank="1" showInputMessage="1" showErrorMessage="1" sqref="F663 F703 F741 F779 F817 F1024 F1064 F1106 F856 F898 F940 F982" xr:uid="{00000000-0002-0000-0400-000001000000}">
      <formula1>herramientas</formula1>
    </dataValidation>
    <dataValidation type="list" allowBlank="1" showInputMessage="1" showErrorMessage="1" sqref="F674:F675 F669:F670 F709:F713 F996 F788:F789 F785 F823 F825:F828 F1030:F1036 F1191:F1197 F1112:F1118 F1155:F1158 F1152 F1078 F870 F912 F954 F750:F751 F747" xr:uid="{00000000-0002-0000-0400-000002000000}">
      <formula1>materiales2</formula1>
    </dataValidation>
  </dataValidations>
  <pageMargins left="0.70866141732283472" right="0.70866141732283472" top="0.74803149606299213" bottom="0.74803149606299213" header="0.31496062992125984" footer="0.31496062992125984"/>
  <pageSetup paperSize="119" scale="26" orientation="portrait" horizontalDpi="360" verticalDpi="360" r:id="rId1"/>
  <rowBreaks count="37" manualBreakCount="37">
    <brk id="44" min="5" max="11" man="1"/>
    <brk id="83" min="5" max="11" man="1"/>
    <brk id="161" min="5" max="11" man="1"/>
    <brk id="199" min="5" max="11" man="1"/>
    <brk id="237" min="5" max="11" man="1"/>
    <brk id="275" min="5" max="11" man="1"/>
    <brk id="313" min="5" max="11" man="1"/>
    <brk id="351" min="5" max="11" man="1"/>
    <brk id="389" min="5" max="11" man="1"/>
    <brk id="465" min="5" max="11" man="1"/>
    <brk id="503" min="5" max="11" man="1"/>
    <brk id="541" min="5" max="11" man="1"/>
    <brk id="579" min="5" max="11" man="1"/>
    <brk id="655" min="5" max="11" man="1"/>
    <brk id="695" min="5" max="11" man="1"/>
    <brk id="733" min="5" max="11" man="1"/>
    <brk id="771" min="5" max="11" man="1"/>
    <brk id="809" min="5" max="11" man="1"/>
    <brk id="848" min="5" max="11" man="1"/>
    <brk id="890" min="5" max="11" man="1"/>
    <brk id="932" min="5" max="11" man="1"/>
    <brk id="974" min="5" max="11" man="1"/>
    <brk id="1016" min="5" max="11" man="1"/>
    <brk id="1056" min="5" max="11" man="1"/>
    <brk id="1098" min="5" max="11" man="1"/>
    <brk id="1138" min="5" max="11" man="1"/>
    <brk id="1177" min="5" max="11" man="1"/>
    <brk id="1216" min="5" max="11" man="1"/>
    <brk id="1254" min="5" max="11" man="1"/>
    <brk id="1292" min="5" max="11" man="1"/>
    <brk id="1330" min="5" max="11" man="1"/>
    <brk id="1368" min="5" max="11" man="1"/>
    <brk id="1406" min="5" max="11" man="1"/>
    <brk id="1444" min="5" max="11" man="1"/>
    <brk id="1482" min="5" max="11" man="1"/>
    <brk id="1520" min="5" max="11" man="1"/>
    <brk id="1558" min="5" max="11" man="1"/>
  </rowBreaks>
  <colBreaks count="2" manualBreakCount="2">
    <brk id="5" max="1557" man="1"/>
    <brk id="12"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497"/>
  <sheetViews>
    <sheetView view="pageBreakPreview" topLeftCell="A400" zoomScale="60" zoomScaleNormal="100" workbookViewId="0">
      <selection activeCell="F171" sqref="F171"/>
    </sheetView>
  </sheetViews>
  <sheetFormatPr baseColWidth="10" defaultRowHeight="15"/>
  <cols>
    <col min="7" max="7" width="15.5703125" bestFit="1" customWidth="1"/>
    <col min="8" max="8" width="15.28515625" bestFit="1" customWidth="1"/>
    <col min="9" max="9" width="17.5703125" bestFit="1" customWidth="1"/>
  </cols>
  <sheetData>
    <row r="1" spans="1:9">
      <c r="A1" s="1006" t="s">
        <v>10</v>
      </c>
      <c r="B1" s="1006"/>
      <c r="C1" s="1006"/>
      <c r="D1" s="1006"/>
      <c r="E1" s="1006"/>
      <c r="F1" s="1006" t="s">
        <v>215</v>
      </c>
      <c r="G1" s="1006"/>
      <c r="H1" s="1006"/>
      <c r="I1" s="1006"/>
    </row>
    <row r="2" spans="1:9">
      <c r="A2" s="1006"/>
      <c r="B2" s="1006"/>
      <c r="C2" s="1006"/>
      <c r="D2" s="1006"/>
      <c r="E2" s="1006"/>
      <c r="F2" s="1006"/>
      <c r="G2" s="1006"/>
      <c r="H2" s="1006"/>
      <c r="I2" s="1006"/>
    </row>
    <row r="3" spans="1:9">
      <c r="A3" s="1006"/>
      <c r="B3" s="1006"/>
      <c r="C3" s="1006"/>
      <c r="D3" s="1006"/>
      <c r="E3" s="1006"/>
      <c r="F3" s="1006"/>
      <c r="G3" s="1006"/>
      <c r="H3" s="1006"/>
      <c r="I3" s="1006"/>
    </row>
    <row r="4" spans="1:9">
      <c r="A4" s="376"/>
      <c r="B4" s="377"/>
      <c r="C4" s="377"/>
      <c r="D4" s="377"/>
      <c r="E4" s="377"/>
      <c r="F4" s="377"/>
      <c r="G4" s="377"/>
      <c r="H4" s="378"/>
      <c r="I4" s="379"/>
    </row>
    <row r="5" spans="1:9">
      <c r="A5" s="380" t="s">
        <v>216</v>
      </c>
      <c r="B5" s="1023" t="s">
        <v>464</v>
      </c>
      <c r="C5" s="1023"/>
      <c r="D5" s="1023"/>
      <c r="E5" s="1023"/>
      <c r="F5" s="1023"/>
      <c r="G5" s="1023"/>
      <c r="H5" s="1023"/>
      <c r="I5" s="1024"/>
    </row>
    <row r="6" spans="1:9">
      <c r="A6" s="376" t="s">
        <v>240</v>
      </c>
      <c r="B6" s="1023"/>
      <c r="C6" s="1023"/>
      <c r="D6" s="1023"/>
      <c r="E6" s="1023"/>
      <c r="F6" s="1023"/>
      <c r="G6" s="1023"/>
      <c r="H6" s="1023"/>
      <c r="I6" s="1024"/>
    </row>
    <row r="7" spans="1:9">
      <c r="A7" s="381" t="s">
        <v>241</v>
      </c>
      <c r="B7" s="1025" t="s">
        <v>312</v>
      </c>
      <c r="C7" s="1025"/>
      <c r="D7" s="1025"/>
      <c r="E7" s="1025"/>
      <c r="F7" s="1025"/>
      <c r="G7" s="1025"/>
      <c r="H7" s="1025"/>
      <c r="I7" s="1026"/>
    </row>
    <row r="8" spans="1:9">
      <c r="A8" s="382">
        <f>'PPTO OFICIAL'!A10</f>
        <v>1.1000000000000001</v>
      </c>
      <c r="B8" s="1025"/>
      <c r="C8" s="1025"/>
      <c r="D8" s="1025"/>
      <c r="E8" s="1025"/>
      <c r="F8" s="1025"/>
      <c r="G8" s="1025"/>
      <c r="H8" s="1025"/>
      <c r="I8" s="1026"/>
    </row>
    <row r="9" spans="1:9" ht="15.75">
      <c r="A9" s="194"/>
      <c r="B9" s="196"/>
      <c r="C9" s="196"/>
      <c r="D9" s="195"/>
      <c r="E9" s="195"/>
      <c r="F9" s="195"/>
      <c r="G9" s="195"/>
      <c r="H9" s="197" t="s">
        <v>217</v>
      </c>
      <c r="I9" s="198" t="str">
        <f>'PPTO OFICIAL'!C10</f>
        <v>M2</v>
      </c>
    </row>
    <row r="10" spans="1:9" ht="15.75">
      <c r="A10" s="194" t="s">
        <v>37</v>
      </c>
      <c r="B10" s="196"/>
      <c r="C10" s="196"/>
      <c r="D10" s="196"/>
      <c r="E10" s="195"/>
      <c r="F10" s="195"/>
      <c r="G10" s="195"/>
      <c r="H10" s="199"/>
      <c r="I10" s="200"/>
    </row>
    <row r="11" spans="1:9" ht="15.75">
      <c r="A11" s="1011" t="s">
        <v>33</v>
      </c>
      <c r="B11" s="1011"/>
      <c r="C11" s="1011"/>
      <c r="D11" s="1011"/>
      <c r="E11" s="1011"/>
      <c r="F11" s="555" t="s">
        <v>218</v>
      </c>
      <c r="G11" s="555" t="s">
        <v>219</v>
      </c>
      <c r="H11" s="319" t="s">
        <v>220</v>
      </c>
      <c r="I11" s="320" t="s">
        <v>221</v>
      </c>
    </row>
    <row r="12" spans="1:9" ht="15.75">
      <c r="A12" s="1012" t="s">
        <v>222</v>
      </c>
      <c r="B12" s="1012"/>
      <c r="C12" s="1012"/>
      <c r="D12" s="1012"/>
      <c r="E12" s="1012"/>
      <c r="F12" s="556"/>
      <c r="G12" s="315"/>
      <c r="H12" s="316"/>
      <c r="I12" s="318">
        <f>ROUND(I38*0.05,)</f>
        <v>89</v>
      </c>
    </row>
    <row r="13" spans="1:9" ht="15.75">
      <c r="A13" s="1012" t="s">
        <v>314</v>
      </c>
      <c r="B13" s="1012"/>
      <c r="C13" s="1012"/>
      <c r="D13" s="1012"/>
      <c r="E13" s="1012"/>
      <c r="F13" s="556">
        <v>1</v>
      </c>
      <c r="G13" s="315">
        <f>+MAQUINARIAS!E23</f>
        <v>250000</v>
      </c>
      <c r="H13" s="316">
        <v>110</v>
      </c>
      <c r="I13" s="318">
        <f>ROUND(F13*G13/H13,)</f>
        <v>2273</v>
      </c>
    </row>
    <row r="14" spans="1:9" ht="15.75">
      <c r="A14" s="1012"/>
      <c r="B14" s="1012"/>
      <c r="C14" s="1012"/>
      <c r="D14" s="1012"/>
      <c r="E14" s="1012"/>
      <c r="F14" s="556"/>
      <c r="G14" s="315"/>
      <c r="H14" s="316"/>
      <c r="I14" s="314"/>
    </row>
    <row r="15" spans="1:9" ht="15.75">
      <c r="A15" s="1012"/>
      <c r="B15" s="1012"/>
      <c r="C15" s="1012"/>
      <c r="D15" s="1012"/>
      <c r="E15" s="1012"/>
      <c r="F15" s="556"/>
      <c r="G15" s="315"/>
      <c r="H15" s="316"/>
      <c r="I15" s="314"/>
    </row>
    <row r="16" spans="1:9" ht="15.75">
      <c r="A16" s="1012"/>
      <c r="B16" s="1012"/>
      <c r="C16" s="1012"/>
      <c r="D16" s="1012"/>
      <c r="E16" s="1012"/>
      <c r="F16" s="556"/>
      <c r="G16" s="315"/>
      <c r="H16" s="316"/>
      <c r="I16" s="314"/>
    </row>
    <row r="17" spans="1:9" ht="15.75">
      <c r="A17" s="201"/>
      <c r="B17" s="195"/>
      <c r="C17" s="195"/>
      <c r="D17" s="195"/>
      <c r="E17" s="195"/>
      <c r="F17" s="195"/>
      <c r="G17" s="202"/>
      <c r="H17" s="197" t="s">
        <v>223</v>
      </c>
      <c r="I17" s="307">
        <f>ROUND((SUM(I12:I16)),2)</f>
        <v>2362</v>
      </c>
    </row>
    <row r="18" spans="1:9" ht="15.75">
      <c r="A18" s="194" t="s">
        <v>224</v>
      </c>
      <c r="B18" s="196"/>
      <c r="C18" s="196"/>
      <c r="D18" s="196"/>
      <c r="E18" s="195"/>
      <c r="F18" s="195"/>
      <c r="G18" s="202"/>
      <c r="H18" s="199"/>
      <c r="I18" s="200"/>
    </row>
    <row r="19" spans="1:9" ht="15.75">
      <c r="A19" s="1011" t="s">
        <v>33</v>
      </c>
      <c r="B19" s="1011"/>
      <c r="C19" s="1011"/>
      <c r="D19" s="1011"/>
      <c r="E19" s="1011"/>
      <c r="F19" s="555" t="s">
        <v>225</v>
      </c>
      <c r="G19" s="317" t="s">
        <v>226</v>
      </c>
      <c r="H19" s="319" t="s">
        <v>227</v>
      </c>
      <c r="I19" s="320" t="s">
        <v>221</v>
      </c>
    </row>
    <row r="20" spans="1:9" ht="15.75">
      <c r="A20" s="1012"/>
      <c r="B20" s="1012"/>
      <c r="C20" s="1012"/>
      <c r="D20" s="1012"/>
      <c r="E20" s="1012"/>
      <c r="F20" s="555"/>
      <c r="G20" s="315"/>
      <c r="H20" s="315"/>
      <c r="I20" s="318"/>
    </row>
    <row r="21" spans="1:9" ht="15.75">
      <c r="A21" s="1012"/>
      <c r="B21" s="1012"/>
      <c r="C21" s="1012"/>
      <c r="D21" s="1012"/>
      <c r="E21" s="1012"/>
      <c r="F21" s="555"/>
      <c r="G21" s="315"/>
      <c r="H21" s="315"/>
      <c r="I21" s="318"/>
    </row>
    <row r="22" spans="1:9" ht="15.75">
      <c r="A22" s="1012"/>
      <c r="B22" s="1012"/>
      <c r="C22" s="1012"/>
      <c r="D22" s="1012"/>
      <c r="E22" s="1012"/>
      <c r="F22" s="555"/>
      <c r="G22" s="315"/>
      <c r="H22" s="315"/>
      <c r="I22" s="318"/>
    </row>
    <row r="23" spans="1:9" ht="15.75">
      <c r="A23" s="1012"/>
      <c r="B23" s="1012"/>
      <c r="C23" s="1012"/>
      <c r="D23" s="1012"/>
      <c r="E23" s="1012"/>
      <c r="F23" s="555"/>
      <c r="G23" s="315"/>
      <c r="H23" s="315"/>
      <c r="I23" s="318"/>
    </row>
    <row r="24" spans="1:9" ht="15.75">
      <c r="A24" s="1012"/>
      <c r="B24" s="1012"/>
      <c r="C24" s="1012"/>
      <c r="D24" s="1012"/>
      <c r="E24" s="1012"/>
      <c r="F24" s="555"/>
      <c r="G24" s="315"/>
      <c r="H24" s="315"/>
      <c r="I24" s="318"/>
    </row>
    <row r="25" spans="1:9" ht="15.75">
      <c r="A25" s="1027"/>
      <c r="B25" s="1027"/>
      <c r="C25" s="1027"/>
      <c r="D25" s="1027"/>
      <c r="E25" s="1027"/>
      <c r="F25" s="555"/>
      <c r="G25" s="315"/>
      <c r="H25" s="315"/>
      <c r="I25" s="318"/>
    </row>
    <row r="26" spans="1:9" ht="15.75">
      <c r="A26" s="1012"/>
      <c r="B26" s="1012"/>
      <c r="C26" s="1012"/>
      <c r="D26" s="1012"/>
      <c r="E26" s="1012"/>
      <c r="F26" s="555"/>
      <c r="G26" s="315"/>
      <c r="H26" s="315"/>
      <c r="I26" s="318"/>
    </row>
    <row r="27" spans="1:9" ht="15.75">
      <c r="A27" s="1012"/>
      <c r="B27" s="1012"/>
      <c r="C27" s="1012"/>
      <c r="D27" s="1012"/>
      <c r="E27" s="1012"/>
      <c r="F27" s="555"/>
      <c r="G27" s="315"/>
      <c r="H27" s="315"/>
      <c r="I27" s="318"/>
    </row>
    <row r="28" spans="1:9" ht="15.75">
      <c r="A28" s="201"/>
      <c r="B28" s="195"/>
      <c r="C28" s="195"/>
      <c r="D28" s="195"/>
      <c r="E28" s="195"/>
      <c r="F28" s="195"/>
      <c r="G28" s="202"/>
      <c r="H28" s="197" t="s">
        <v>223</v>
      </c>
      <c r="I28" s="308">
        <f>ROUND((SUM(I20:I27)),0)</f>
        <v>0</v>
      </c>
    </row>
    <row r="29" spans="1:9" ht="15.75">
      <c r="A29" s="194" t="s">
        <v>47</v>
      </c>
      <c r="B29" s="196"/>
      <c r="C29" s="196"/>
      <c r="D29" s="196"/>
      <c r="E29" s="195"/>
      <c r="F29" s="195"/>
      <c r="G29" s="195"/>
      <c r="H29" s="199"/>
      <c r="I29" s="200"/>
    </row>
    <row r="30" spans="1:9" ht="15.75">
      <c r="A30" s="1011" t="s">
        <v>48</v>
      </c>
      <c r="B30" s="1011"/>
      <c r="C30" s="1011"/>
      <c r="D30" s="1011"/>
      <c r="E30" s="321" t="s">
        <v>228</v>
      </c>
      <c r="F30" s="555" t="s">
        <v>229</v>
      </c>
      <c r="G30" s="555" t="s">
        <v>230</v>
      </c>
      <c r="H30" s="319" t="s">
        <v>52</v>
      </c>
      <c r="I30" s="320" t="s">
        <v>221</v>
      </c>
    </row>
    <row r="31" spans="1:9" ht="15.75">
      <c r="A31" s="1012"/>
      <c r="B31" s="1012"/>
      <c r="C31" s="1012"/>
      <c r="D31" s="1012"/>
      <c r="E31" s="322"/>
      <c r="F31" s="322"/>
      <c r="G31" s="322"/>
      <c r="H31" s="315"/>
      <c r="I31" s="318"/>
    </row>
    <row r="32" spans="1:9" ht="15.75">
      <c r="A32" s="1011"/>
      <c r="B32" s="1011"/>
      <c r="C32" s="1011"/>
      <c r="D32" s="1011"/>
      <c r="E32" s="322"/>
      <c r="F32" s="322"/>
      <c r="G32" s="322"/>
      <c r="H32" s="315"/>
      <c r="I32" s="318"/>
    </row>
    <row r="33" spans="1:9" ht="15.75">
      <c r="A33" s="201"/>
      <c r="B33" s="195"/>
      <c r="C33" s="195"/>
      <c r="D33" s="195"/>
      <c r="E33" s="195"/>
      <c r="F33" s="195"/>
      <c r="G33" s="195"/>
      <c r="H33" s="197" t="s">
        <v>223</v>
      </c>
      <c r="I33" s="308">
        <f>ROUND((SUM(I31:I32)),0)</f>
        <v>0</v>
      </c>
    </row>
    <row r="34" spans="1:9" ht="15.75">
      <c r="A34" s="194" t="s">
        <v>54</v>
      </c>
      <c r="B34" s="196"/>
      <c r="C34" s="196"/>
      <c r="D34" s="196"/>
      <c r="E34" s="195"/>
      <c r="F34" s="195"/>
      <c r="G34" s="195"/>
      <c r="H34" s="199"/>
      <c r="I34" s="200"/>
    </row>
    <row r="35" spans="1:9" ht="15.75">
      <c r="A35" s="1011" t="s">
        <v>231</v>
      </c>
      <c r="B35" s="1011"/>
      <c r="C35" s="1011"/>
      <c r="D35" s="1011"/>
      <c r="E35" s="555" t="s">
        <v>36</v>
      </c>
      <c r="F35" s="1016" t="s">
        <v>232</v>
      </c>
      <c r="G35" s="1016"/>
      <c r="H35" s="319" t="s">
        <v>220</v>
      </c>
      <c r="I35" s="320" t="s">
        <v>221</v>
      </c>
    </row>
    <row r="36" spans="1:9" ht="15.75">
      <c r="A36" s="1016" t="str">
        <f>+CUADRILLAS!B18</f>
        <v>CUADRILLA 7</v>
      </c>
      <c r="B36" s="1016"/>
      <c r="C36" s="1016"/>
      <c r="D36" s="1016"/>
      <c r="E36" s="323">
        <v>1</v>
      </c>
      <c r="F36" s="1028">
        <f>+CUADRILLAS!C18</f>
        <v>196668</v>
      </c>
      <c r="G36" s="1028"/>
      <c r="H36" s="371">
        <f>+H13</f>
        <v>110</v>
      </c>
      <c r="I36" s="318">
        <f>ROUND(F36/H36,)</f>
        <v>1788</v>
      </c>
    </row>
    <row r="37" spans="1:9" ht="15.75">
      <c r="A37" s="1016"/>
      <c r="B37" s="1016"/>
      <c r="C37" s="1016"/>
      <c r="D37" s="1016"/>
      <c r="E37" s="323"/>
      <c r="F37" s="1028"/>
      <c r="G37" s="1028"/>
      <c r="H37" s="319"/>
      <c r="I37" s="318"/>
    </row>
    <row r="38" spans="1:9" ht="15.75">
      <c r="A38" s="201"/>
      <c r="B38" s="195"/>
      <c r="C38" s="195"/>
      <c r="D38" s="195"/>
      <c r="E38" s="202"/>
      <c r="F38" s="203"/>
      <c r="G38" s="202"/>
      <c r="H38" s="197" t="s">
        <v>223</v>
      </c>
      <c r="I38" s="308">
        <f>ROUND((SUM(I36:I37)),2)</f>
        <v>1788</v>
      </c>
    </row>
    <row r="39" spans="1:9" ht="15.75">
      <c r="A39" s="201"/>
      <c r="B39" s="195"/>
      <c r="C39" s="195"/>
      <c r="D39" s="195"/>
      <c r="E39" s="202"/>
      <c r="F39" s="202"/>
      <c r="G39" s="202"/>
      <c r="H39" s="199"/>
      <c r="I39" s="198"/>
    </row>
    <row r="40" spans="1:9" ht="15.75">
      <c r="A40" s="201"/>
      <c r="B40" s="195"/>
      <c r="C40" s="195"/>
      <c r="D40" s="195"/>
      <c r="E40" s="202"/>
      <c r="F40" s="204" t="s">
        <v>234</v>
      </c>
      <c r="G40" s="195"/>
      <c r="H40" s="205"/>
      <c r="I40" s="324">
        <f>+I38+I33+I28+I17</f>
        <v>4150</v>
      </c>
    </row>
    <row r="41" spans="1:9" ht="15.75">
      <c r="A41" s="194" t="s">
        <v>62</v>
      </c>
      <c r="B41" s="196"/>
      <c r="C41" s="196"/>
      <c r="D41" s="196"/>
      <c r="E41" s="202"/>
      <c r="F41" s="202"/>
      <c r="G41" s="202"/>
      <c r="H41" s="199"/>
      <c r="I41" s="200"/>
    </row>
    <row r="42" spans="1:9" ht="15.75">
      <c r="A42" s="1011" t="s">
        <v>33</v>
      </c>
      <c r="B42" s="1011"/>
      <c r="C42" s="1011"/>
      <c r="D42" s="1011"/>
      <c r="E42" s="1011"/>
      <c r="F42" s="1011"/>
      <c r="G42" s="1011"/>
      <c r="H42" s="319" t="s">
        <v>214</v>
      </c>
      <c r="I42" s="320" t="s">
        <v>235</v>
      </c>
    </row>
    <row r="43" spans="1:9" ht="15.75">
      <c r="A43" s="1012"/>
      <c r="B43" s="1012"/>
      <c r="C43" s="1012"/>
      <c r="D43" s="1012"/>
      <c r="E43" s="1012"/>
      <c r="F43" s="1012"/>
      <c r="G43" s="1012"/>
      <c r="H43" s="325"/>
      <c r="I43" s="318"/>
    </row>
    <row r="44" spans="1:9" ht="15.75">
      <c r="A44" s="1012"/>
      <c r="B44" s="1012"/>
      <c r="C44" s="1012"/>
      <c r="D44" s="1012"/>
      <c r="E44" s="1012"/>
      <c r="F44" s="1012"/>
      <c r="G44" s="1012"/>
      <c r="H44" s="325"/>
      <c r="I44" s="318"/>
    </row>
    <row r="45" spans="1:9" ht="15.75">
      <c r="A45" s="1012"/>
      <c r="B45" s="1012"/>
      <c r="C45" s="1012"/>
      <c r="D45" s="1012"/>
      <c r="E45" s="1012"/>
      <c r="F45" s="1012"/>
      <c r="G45" s="1012"/>
      <c r="H45" s="325"/>
      <c r="I45" s="318"/>
    </row>
    <row r="46" spans="1:9" ht="15.75">
      <c r="A46" s="201"/>
      <c r="B46" s="195"/>
      <c r="C46" s="195"/>
      <c r="D46" s="195"/>
      <c r="E46" s="202"/>
      <c r="F46" s="202"/>
      <c r="G46" s="202"/>
      <c r="H46" s="197" t="s">
        <v>223</v>
      </c>
      <c r="I46" s="308">
        <f>ROUND((SUM(I43:I45)),0)</f>
        <v>0</v>
      </c>
    </row>
    <row r="47" spans="1:9" ht="15.75">
      <c r="A47" s="201"/>
      <c r="B47" s="195"/>
      <c r="C47" s="195"/>
      <c r="D47" s="195"/>
      <c r="E47" s="202"/>
      <c r="F47" s="202"/>
      <c r="G47" s="202"/>
      <c r="H47" s="199"/>
      <c r="I47" s="200"/>
    </row>
    <row r="48" spans="1:9" ht="15.75">
      <c r="A48" s="201"/>
      <c r="B48" s="195"/>
      <c r="C48" s="195"/>
      <c r="D48" s="195"/>
      <c r="E48" s="202"/>
      <c r="F48" s="204"/>
      <c r="G48" s="206"/>
      <c r="H48" s="207" t="s">
        <v>209</v>
      </c>
      <c r="I48" s="324">
        <f>ROUND((I40+I46),2)</f>
        <v>4150</v>
      </c>
    </row>
    <row r="50" spans="1:9">
      <c r="A50" s="1006" t="s">
        <v>10</v>
      </c>
      <c r="B50" s="1006"/>
      <c r="C50" s="1006"/>
      <c r="D50" s="1006"/>
      <c r="E50" s="1006"/>
      <c r="F50" s="1006" t="s">
        <v>215</v>
      </c>
      <c r="G50" s="1006"/>
      <c r="H50" s="1006"/>
      <c r="I50" s="1033"/>
    </row>
    <row r="51" spans="1:9">
      <c r="A51" s="1006"/>
      <c r="B51" s="1006"/>
      <c r="C51" s="1006"/>
      <c r="D51" s="1006"/>
      <c r="E51" s="1006"/>
      <c r="F51" s="1006"/>
      <c r="G51" s="1006"/>
      <c r="H51" s="1006"/>
      <c r="I51" s="1006"/>
    </row>
    <row r="52" spans="1:9">
      <c r="A52" s="1006"/>
      <c r="B52" s="1006"/>
      <c r="C52" s="1006"/>
      <c r="D52" s="1006"/>
      <c r="E52" s="1006"/>
      <c r="F52" s="1006"/>
      <c r="G52" s="1006"/>
      <c r="H52" s="1006"/>
      <c r="I52" s="1006"/>
    </row>
    <row r="53" spans="1:9">
      <c r="A53" s="376"/>
      <c r="B53" s="377"/>
      <c r="C53" s="377"/>
      <c r="D53" s="377"/>
      <c r="E53" s="377"/>
      <c r="F53" s="377"/>
      <c r="G53" s="377"/>
      <c r="H53" s="378"/>
      <c r="I53" s="379"/>
    </row>
    <row r="54" spans="1:9">
      <c r="A54" s="380" t="s">
        <v>216</v>
      </c>
      <c r="B54" s="1023" t="str">
        <f>+B5</f>
        <v>ADECUACIÓN Y MEJORAMIENTO DEL PARQUE DE LAS IGUANAS, UBICADO EN EL BARRIO EL BOSQUE  DEL MUNICIPIO DE CAUCASIA, ANTIOQUIA</v>
      </c>
      <c r="C54" s="1023"/>
      <c r="D54" s="1023"/>
      <c r="E54" s="1023"/>
      <c r="F54" s="1023"/>
      <c r="G54" s="1023"/>
      <c r="H54" s="1023"/>
      <c r="I54" s="1024"/>
    </row>
    <row r="55" spans="1:9">
      <c r="A55" s="376" t="s">
        <v>240</v>
      </c>
      <c r="B55" s="1023"/>
      <c r="C55" s="1023"/>
      <c r="D55" s="1023"/>
      <c r="E55" s="1023"/>
      <c r="F55" s="1023"/>
      <c r="G55" s="1023"/>
      <c r="H55" s="1023"/>
      <c r="I55" s="1024"/>
    </row>
    <row r="56" spans="1:9">
      <c r="A56" s="381" t="s">
        <v>241</v>
      </c>
      <c r="B56" s="1029" t="str">
        <f>'PPTO OFICIAL'!B11</f>
        <v xml:space="preserve">Demolición de piso en concreto de cualquier resistencia, manual o mecánicamente y con un espesor de hasta 15cm, incluye cargue retiro y disposición de material sobrante </v>
      </c>
      <c r="C56" s="1029"/>
      <c r="D56" s="1029"/>
      <c r="E56" s="1029"/>
      <c r="F56" s="1029"/>
      <c r="G56" s="1029"/>
      <c r="H56" s="1029"/>
      <c r="I56" s="1030"/>
    </row>
    <row r="57" spans="1:9">
      <c r="A57" s="382">
        <f>'PPTO OFICIAL'!A11</f>
        <v>1.2</v>
      </c>
      <c r="B57" s="1029"/>
      <c r="C57" s="1029"/>
      <c r="D57" s="1029"/>
      <c r="E57" s="1029"/>
      <c r="F57" s="1029"/>
      <c r="G57" s="1029"/>
      <c r="H57" s="1029"/>
      <c r="I57" s="1030"/>
    </row>
    <row r="58" spans="1:9" ht="15.75">
      <c r="A58" s="309"/>
      <c r="B58" s="1031"/>
      <c r="C58" s="1031"/>
      <c r="D58" s="1031"/>
      <c r="E58" s="1031"/>
      <c r="F58" s="1031"/>
      <c r="G58" s="1031"/>
      <c r="H58" s="1031"/>
      <c r="I58" s="1032"/>
    </row>
    <row r="59" spans="1:9" ht="15.75">
      <c r="A59" s="194"/>
      <c r="B59" s="196"/>
      <c r="C59" s="196"/>
      <c r="D59" s="195"/>
      <c r="E59" s="195"/>
      <c r="F59" s="195"/>
      <c r="G59" s="195"/>
      <c r="H59" s="197" t="s">
        <v>217</v>
      </c>
      <c r="I59" s="198" t="str">
        <f>'PPTO OFICIAL'!C11</f>
        <v>M2</v>
      </c>
    </row>
    <row r="60" spans="1:9" ht="15.75">
      <c r="A60" s="194" t="s">
        <v>37</v>
      </c>
      <c r="B60" s="196"/>
      <c r="C60" s="196"/>
      <c r="D60" s="196"/>
      <c r="E60" s="195"/>
      <c r="F60" s="195"/>
      <c r="G60" s="195"/>
      <c r="H60" s="199"/>
      <c r="I60" s="200"/>
    </row>
    <row r="61" spans="1:9" ht="15.75">
      <c r="A61" s="1011" t="s">
        <v>33</v>
      </c>
      <c r="B61" s="1011"/>
      <c r="C61" s="1011"/>
      <c r="D61" s="1011"/>
      <c r="E61" s="1011"/>
      <c r="F61" s="555" t="s">
        <v>218</v>
      </c>
      <c r="G61" s="555" t="s">
        <v>219</v>
      </c>
      <c r="H61" s="319" t="s">
        <v>220</v>
      </c>
      <c r="I61" s="320" t="s">
        <v>221</v>
      </c>
    </row>
    <row r="62" spans="1:9" ht="15.75">
      <c r="A62" s="1012" t="s">
        <v>222</v>
      </c>
      <c r="B62" s="1012"/>
      <c r="C62" s="1012"/>
      <c r="D62" s="1012"/>
      <c r="E62" s="1012"/>
      <c r="F62" s="556"/>
      <c r="G62" s="315"/>
      <c r="H62" s="316"/>
      <c r="I62" s="318">
        <f>ROUND(I88*0.05,)</f>
        <v>756</v>
      </c>
    </row>
    <row r="63" spans="1:9" ht="15.75">
      <c r="A63" s="1012" t="str">
        <f>+MAQUINARIAS!B33</f>
        <v>Taladro demolición tipo machin con punta</v>
      </c>
      <c r="B63" s="1012"/>
      <c r="C63" s="1012"/>
      <c r="D63" s="1012"/>
      <c r="E63" s="1012"/>
      <c r="F63" s="556">
        <v>1</v>
      </c>
      <c r="G63" s="315">
        <f>MAQUINARIAS!E33</f>
        <v>150000</v>
      </c>
      <c r="H63" s="316">
        <v>8</v>
      </c>
      <c r="I63" s="314">
        <f>+G63/H63</f>
        <v>18750</v>
      </c>
    </row>
    <row r="64" spans="1:9" ht="15.75">
      <c r="A64" s="1012"/>
      <c r="B64" s="1012"/>
      <c r="C64" s="1012"/>
      <c r="D64" s="1012"/>
      <c r="E64" s="1012"/>
      <c r="F64" s="556"/>
      <c r="G64" s="315"/>
      <c r="H64" s="316"/>
      <c r="I64" s="314"/>
    </row>
    <row r="65" spans="1:9" ht="15.75">
      <c r="A65" s="1012"/>
      <c r="B65" s="1012"/>
      <c r="C65" s="1012"/>
      <c r="D65" s="1012"/>
      <c r="E65" s="1012"/>
      <c r="F65" s="556"/>
      <c r="G65" s="315"/>
      <c r="H65" s="316"/>
      <c r="I65" s="314"/>
    </row>
    <row r="66" spans="1:9" ht="15.75">
      <c r="A66" s="1016"/>
      <c r="B66" s="1016"/>
      <c r="C66" s="1016"/>
      <c r="D66" s="1016"/>
      <c r="E66" s="1016"/>
      <c r="F66" s="555"/>
      <c r="G66" s="315"/>
      <c r="H66" s="326"/>
      <c r="I66" s="314"/>
    </row>
    <row r="67" spans="1:9" ht="15.75">
      <c r="A67" s="201"/>
      <c r="B67" s="195"/>
      <c r="C67" s="195"/>
      <c r="D67" s="195"/>
      <c r="E67" s="195"/>
      <c r="F67" s="195"/>
      <c r="G67" s="202"/>
      <c r="H67" s="197" t="s">
        <v>223</v>
      </c>
      <c r="I67" s="324">
        <f>ROUND((SUM(I62:I66)),2)</f>
        <v>19506</v>
      </c>
    </row>
    <row r="68" spans="1:9" ht="15.75">
      <c r="A68" s="194" t="s">
        <v>224</v>
      </c>
      <c r="B68" s="196"/>
      <c r="C68" s="196"/>
      <c r="D68" s="196"/>
      <c r="E68" s="195"/>
      <c r="F68" s="195"/>
      <c r="G68" s="202"/>
      <c r="H68" s="199"/>
      <c r="I68" s="200"/>
    </row>
    <row r="69" spans="1:9" ht="15.75">
      <c r="A69" s="1011" t="s">
        <v>33</v>
      </c>
      <c r="B69" s="1011"/>
      <c r="C69" s="1011"/>
      <c r="D69" s="1011"/>
      <c r="E69" s="1011"/>
      <c r="F69" s="555" t="s">
        <v>225</v>
      </c>
      <c r="G69" s="317" t="s">
        <v>226</v>
      </c>
      <c r="H69" s="319" t="s">
        <v>227</v>
      </c>
      <c r="I69" s="320" t="s">
        <v>221</v>
      </c>
    </row>
    <row r="70" spans="1:9" ht="15.75">
      <c r="A70" s="1012"/>
      <c r="B70" s="1012"/>
      <c r="C70" s="1012"/>
      <c r="D70" s="1012"/>
      <c r="E70" s="1012"/>
      <c r="F70" s="327"/>
      <c r="G70" s="328"/>
      <c r="H70" s="328"/>
      <c r="I70" s="318"/>
    </row>
    <row r="71" spans="1:9" ht="15.75">
      <c r="A71" s="1027"/>
      <c r="B71" s="1027"/>
      <c r="C71" s="1027"/>
      <c r="D71" s="1027"/>
      <c r="E71" s="1027"/>
      <c r="F71" s="555"/>
      <c r="G71" s="315"/>
      <c r="H71" s="328"/>
      <c r="I71" s="318"/>
    </row>
    <row r="72" spans="1:9" ht="15.75">
      <c r="A72" s="1012"/>
      <c r="B72" s="1012"/>
      <c r="C72" s="1012"/>
      <c r="D72" s="1012"/>
      <c r="E72" s="1012"/>
      <c r="F72" s="555"/>
      <c r="G72" s="315"/>
      <c r="H72" s="326"/>
      <c r="I72" s="318"/>
    </row>
    <row r="73" spans="1:9" ht="15.75">
      <c r="A73" s="1012"/>
      <c r="B73" s="1012"/>
      <c r="C73" s="1012"/>
      <c r="D73" s="1012"/>
      <c r="E73" s="1012"/>
      <c r="F73" s="555"/>
      <c r="G73" s="315"/>
      <c r="H73" s="315"/>
      <c r="I73" s="318"/>
    </row>
    <row r="74" spans="1:9" ht="15.75">
      <c r="A74" s="1012"/>
      <c r="B74" s="1012"/>
      <c r="C74" s="1012"/>
      <c r="D74" s="1012"/>
      <c r="E74" s="1012"/>
      <c r="F74" s="555"/>
      <c r="G74" s="315"/>
      <c r="H74" s="315"/>
      <c r="I74" s="318"/>
    </row>
    <row r="75" spans="1:9" ht="15.75">
      <c r="A75" s="1012"/>
      <c r="B75" s="1012"/>
      <c r="C75" s="1012"/>
      <c r="D75" s="1012"/>
      <c r="E75" s="1012"/>
      <c r="F75" s="555"/>
      <c r="G75" s="315"/>
      <c r="H75" s="326"/>
      <c r="I75" s="318"/>
    </row>
    <row r="76" spans="1:9" ht="15.75">
      <c r="A76" s="1012"/>
      <c r="B76" s="1012"/>
      <c r="C76" s="1012"/>
      <c r="D76" s="1012"/>
      <c r="E76" s="1012"/>
      <c r="F76" s="555"/>
      <c r="G76" s="315"/>
      <c r="H76" s="329"/>
      <c r="I76" s="318"/>
    </row>
    <row r="77" spans="1:9" ht="15.75">
      <c r="A77" s="1012"/>
      <c r="B77" s="1012"/>
      <c r="C77" s="1012"/>
      <c r="D77" s="1012"/>
      <c r="E77" s="1012"/>
      <c r="F77" s="555"/>
      <c r="G77" s="315"/>
      <c r="H77" s="326"/>
      <c r="I77" s="318"/>
    </row>
    <row r="78" spans="1:9" ht="15.75">
      <c r="A78" s="201"/>
      <c r="B78" s="195"/>
      <c r="C78" s="195"/>
      <c r="D78" s="195"/>
      <c r="E78" s="195"/>
      <c r="F78" s="195"/>
      <c r="G78" s="202"/>
      <c r="H78" s="197" t="s">
        <v>223</v>
      </c>
      <c r="I78" s="324">
        <f>ROUND((SUM(I70:I77)),2)</f>
        <v>0</v>
      </c>
    </row>
    <row r="79" spans="1:9" ht="15.75">
      <c r="A79" s="194" t="s">
        <v>47</v>
      </c>
      <c r="B79" s="196"/>
      <c r="C79" s="196"/>
      <c r="D79" s="196"/>
      <c r="E79" s="195"/>
      <c r="F79" s="195"/>
      <c r="G79" s="195"/>
      <c r="H79" s="199"/>
      <c r="I79" s="200"/>
    </row>
    <row r="80" spans="1:9" ht="15.75">
      <c r="A80" s="1011" t="s">
        <v>48</v>
      </c>
      <c r="B80" s="1011"/>
      <c r="C80" s="1011"/>
      <c r="D80" s="1011"/>
      <c r="E80" s="321" t="s">
        <v>228</v>
      </c>
      <c r="F80" s="555" t="s">
        <v>229</v>
      </c>
      <c r="G80" s="555" t="s">
        <v>230</v>
      </c>
      <c r="H80" s="319" t="s">
        <v>52</v>
      </c>
      <c r="I80" s="320" t="s">
        <v>221</v>
      </c>
    </row>
    <row r="81" spans="1:9" ht="15.75">
      <c r="A81" s="1012"/>
      <c r="B81" s="1012"/>
      <c r="C81" s="1012"/>
      <c r="D81" s="1012"/>
      <c r="E81" s="322">
        <v>1</v>
      </c>
      <c r="F81" s="322">
        <v>5</v>
      </c>
      <c r="G81" s="322">
        <f>+F81*E81</f>
        <v>5</v>
      </c>
      <c r="H81" s="315">
        <v>1400</v>
      </c>
      <c r="I81" s="318">
        <f>+H81*G81</f>
        <v>7000</v>
      </c>
    </row>
    <row r="82" spans="1:9" ht="15.75">
      <c r="A82" s="1012"/>
      <c r="B82" s="1012"/>
      <c r="C82" s="1012"/>
      <c r="D82" s="1012"/>
      <c r="E82" s="322"/>
      <c r="F82" s="322"/>
      <c r="G82" s="322"/>
      <c r="H82" s="315"/>
      <c r="I82" s="318"/>
    </row>
    <row r="83" spans="1:9" ht="15.75">
      <c r="A83" s="201"/>
      <c r="B83" s="195"/>
      <c r="C83" s="195"/>
      <c r="D83" s="195"/>
      <c r="E83" s="195"/>
      <c r="F83" s="195"/>
      <c r="G83" s="195"/>
      <c r="H83" s="197" t="s">
        <v>223</v>
      </c>
      <c r="I83" s="307">
        <f>ROUND((SUM(I81:I82)),2)</f>
        <v>7000</v>
      </c>
    </row>
    <row r="84" spans="1:9" ht="15.75">
      <c r="A84" s="194" t="s">
        <v>54</v>
      </c>
      <c r="B84" s="196"/>
      <c r="C84" s="196"/>
      <c r="D84" s="196"/>
      <c r="E84" s="195"/>
      <c r="F84" s="195"/>
      <c r="G84" s="195"/>
      <c r="H84" s="199"/>
      <c r="I84" s="200"/>
    </row>
    <row r="85" spans="1:9" ht="15.75">
      <c r="A85" s="1011" t="s">
        <v>231</v>
      </c>
      <c r="B85" s="1011"/>
      <c r="C85" s="1011"/>
      <c r="D85" s="1011"/>
      <c r="E85" s="555" t="s">
        <v>36</v>
      </c>
      <c r="F85" s="1016" t="s">
        <v>232</v>
      </c>
      <c r="G85" s="1016"/>
      <c r="H85" s="319" t="s">
        <v>220</v>
      </c>
      <c r="I85" s="320" t="s">
        <v>221</v>
      </c>
    </row>
    <row r="86" spans="1:9" ht="15.75">
      <c r="A86" s="1011" t="str">
        <f>CUADRILLAS!B13</f>
        <v>CUADRILLA 2</v>
      </c>
      <c r="B86" s="1011"/>
      <c r="C86" s="1011"/>
      <c r="D86" s="1011"/>
      <c r="E86" s="323">
        <v>1</v>
      </c>
      <c r="F86" s="1028">
        <f>CUADRILLAS!C13</f>
        <v>121027</v>
      </c>
      <c r="G86" s="1028"/>
      <c r="H86" s="319">
        <f>+H63</f>
        <v>8</v>
      </c>
      <c r="I86" s="318">
        <f>ROUND(F86/H86,)</f>
        <v>15128</v>
      </c>
    </row>
    <row r="87" spans="1:9" ht="15.75">
      <c r="A87" s="1011"/>
      <c r="B87" s="1011"/>
      <c r="C87" s="1011"/>
      <c r="D87" s="1011"/>
      <c r="E87" s="323"/>
      <c r="F87" s="1034"/>
      <c r="G87" s="1034"/>
      <c r="H87" s="326"/>
      <c r="I87" s="318"/>
    </row>
    <row r="88" spans="1:9" ht="15.75">
      <c r="A88" s="201"/>
      <c r="B88" s="195"/>
      <c r="C88" s="195"/>
      <c r="D88" s="195"/>
      <c r="E88" s="202"/>
      <c r="F88" s="203"/>
      <c r="G88" s="202"/>
      <c r="H88" s="197" t="s">
        <v>223</v>
      </c>
      <c r="I88" s="330">
        <f>ROUND((SUM(I86:I87)),2)</f>
        <v>15128</v>
      </c>
    </row>
    <row r="89" spans="1:9" ht="15.75">
      <c r="A89" s="201"/>
      <c r="B89" s="195"/>
      <c r="C89" s="195"/>
      <c r="D89" s="195"/>
      <c r="E89" s="202"/>
      <c r="F89" s="202"/>
      <c r="G89" s="202"/>
      <c r="H89" s="199"/>
      <c r="I89" s="198"/>
    </row>
    <row r="90" spans="1:9" ht="15.75">
      <c r="A90" s="201"/>
      <c r="B90" s="195"/>
      <c r="C90" s="195"/>
      <c r="D90" s="195"/>
      <c r="E90" s="202"/>
      <c r="F90" s="204" t="s">
        <v>234</v>
      </c>
      <c r="G90" s="195"/>
      <c r="H90" s="205"/>
      <c r="I90" s="539">
        <f>+I88+I83+I78+I67</f>
        <v>41634</v>
      </c>
    </row>
    <row r="91" spans="1:9" ht="15.75">
      <c r="A91" s="194" t="s">
        <v>62</v>
      </c>
      <c r="B91" s="196"/>
      <c r="C91" s="196"/>
      <c r="D91" s="196"/>
      <c r="E91" s="202"/>
      <c r="F91" s="202"/>
      <c r="G91" s="202"/>
      <c r="H91" s="199"/>
      <c r="I91" s="200"/>
    </row>
    <row r="92" spans="1:9" ht="15.75">
      <c r="A92" s="1011" t="s">
        <v>33</v>
      </c>
      <c r="B92" s="1011"/>
      <c r="C92" s="1011"/>
      <c r="D92" s="1011"/>
      <c r="E92" s="1011"/>
      <c r="F92" s="1011"/>
      <c r="G92" s="1011"/>
      <c r="H92" s="319" t="s">
        <v>214</v>
      </c>
      <c r="I92" s="320" t="s">
        <v>235</v>
      </c>
    </row>
    <row r="93" spans="1:9" ht="15.75">
      <c r="A93" s="1012"/>
      <c r="B93" s="1012"/>
      <c r="C93" s="1012"/>
      <c r="D93" s="1012"/>
      <c r="E93" s="1012"/>
      <c r="F93" s="1012"/>
      <c r="G93" s="1012"/>
      <c r="H93" s="325"/>
      <c r="I93" s="318"/>
    </row>
    <row r="94" spans="1:9" ht="15.75">
      <c r="A94" s="1012"/>
      <c r="B94" s="1012"/>
      <c r="C94" s="1012"/>
      <c r="D94" s="1012"/>
      <c r="E94" s="1012"/>
      <c r="F94" s="1012"/>
      <c r="G94" s="1012"/>
      <c r="H94" s="325"/>
      <c r="I94" s="318"/>
    </row>
    <row r="95" spans="1:9" ht="15.75">
      <c r="A95" s="1012"/>
      <c r="B95" s="1012"/>
      <c r="C95" s="1012"/>
      <c r="D95" s="1012"/>
      <c r="E95" s="1012"/>
      <c r="F95" s="1012"/>
      <c r="G95" s="1012"/>
      <c r="H95" s="325"/>
      <c r="I95" s="318"/>
    </row>
    <row r="96" spans="1:9" ht="15.75">
      <c r="A96" s="201"/>
      <c r="B96" s="195"/>
      <c r="C96" s="195"/>
      <c r="D96" s="195"/>
      <c r="E96" s="202"/>
      <c r="F96" s="202"/>
      <c r="G96" s="202"/>
      <c r="H96" s="197" t="s">
        <v>223</v>
      </c>
      <c r="I96" s="330">
        <f>ROUND((SUM(I93:I95)),0)</f>
        <v>0</v>
      </c>
    </row>
    <row r="97" spans="1:9" ht="15.75">
      <c r="A97" s="201"/>
      <c r="B97" s="195"/>
      <c r="C97" s="195"/>
      <c r="D97" s="195"/>
      <c r="E97" s="202"/>
      <c r="F97" s="202"/>
      <c r="G97" s="202"/>
      <c r="H97" s="199"/>
      <c r="I97" s="200"/>
    </row>
    <row r="98" spans="1:9" ht="15.75">
      <c r="A98" s="201"/>
      <c r="B98" s="195"/>
      <c r="C98" s="195"/>
      <c r="D98" s="195"/>
      <c r="E98" s="202"/>
      <c r="F98" s="204"/>
      <c r="G98" s="206"/>
      <c r="H98" s="207" t="s">
        <v>209</v>
      </c>
      <c r="I98" s="324">
        <f>ROUND((I90+I96),2)</f>
        <v>41634</v>
      </c>
    </row>
    <row r="100" spans="1:9">
      <c r="A100" s="1006" t="s">
        <v>10</v>
      </c>
      <c r="B100" s="1006"/>
      <c r="C100" s="1006"/>
      <c r="D100" s="1006"/>
      <c r="E100" s="1006"/>
      <c r="F100" s="1006" t="s">
        <v>215</v>
      </c>
      <c r="G100" s="1006"/>
      <c r="H100" s="1006"/>
      <c r="I100" s="1033"/>
    </row>
    <row r="101" spans="1:9">
      <c r="A101" s="1006"/>
      <c r="B101" s="1006"/>
      <c r="C101" s="1006"/>
      <c r="D101" s="1006"/>
      <c r="E101" s="1006"/>
      <c r="F101" s="1006"/>
      <c r="G101" s="1006"/>
      <c r="H101" s="1006"/>
      <c r="I101" s="1006"/>
    </row>
    <row r="102" spans="1:9">
      <c r="A102" s="1006"/>
      <c r="B102" s="1006"/>
      <c r="C102" s="1006"/>
      <c r="D102" s="1006"/>
      <c r="E102" s="1006"/>
      <c r="F102" s="1006"/>
      <c r="G102" s="1006"/>
      <c r="H102" s="1006"/>
      <c r="I102" s="1006"/>
    </row>
    <row r="103" spans="1:9">
      <c r="A103" s="376"/>
      <c r="B103" s="377"/>
      <c r="C103" s="377"/>
      <c r="D103" s="377"/>
      <c r="E103" s="377"/>
      <c r="F103" s="377"/>
      <c r="G103" s="377"/>
      <c r="H103" s="378"/>
      <c r="I103" s="379"/>
    </row>
    <row r="104" spans="1:9">
      <c r="A104" s="380" t="s">
        <v>216</v>
      </c>
      <c r="B104" s="1007" t="str">
        <f>+B54</f>
        <v>ADECUACIÓN Y MEJORAMIENTO DEL PARQUE DE LAS IGUANAS, UBICADO EN EL BARRIO EL BOSQUE  DEL MUNICIPIO DE CAUCASIA, ANTIOQUIA</v>
      </c>
      <c r="C104" s="1007"/>
      <c r="D104" s="1007"/>
      <c r="E104" s="1007"/>
      <c r="F104" s="1007"/>
      <c r="G104" s="1007"/>
      <c r="H104" s="1007"/>
      <c r="I104" s="1008"/>
    </row>
    <row r="105" spans="1:9">
      <c r="A105" s="376" t="s">
        <v>240</v>
      </c>
      <c r="B105" s="1007"/>
      <c r="C105" s="1007"/>
      <c r="D105" s="1007"/>
      <c r="E105" s="1007"/>
      <c r="F105" s="1007"/>
      <c r="G105" s="1007"/>
      <c r="H105" s="1007"/>
      <c r="I105" s="1008"/>
    </row>
    <row r="106" spans="1:9">
      <c r="A106" s="381" t="s">
        <v>241</v>
      </c>
      <c r="B106" s="1036" t="str">
        <f>'PPTO OFICIAL'!B13</f>
        <v xml:space="preserve">Excavación manual profundidad &lt;2,0 m en tierra común </v>
      </c>
      <c r="C106" s="1036"/>
      <c r="D106" s="1036"/>
      <c r="E106" s="1036"/>
      <c r="F106" s="1036"/>
      <c r="G106" s="1036"/>
      <c r="H106" s="1036"/>
      <c r="I106" s="1037"/>
    </row>
    <row r="107" spans="1:9">
      <c r="A107" s="382">
        <f>'PPTO OFICIAL'!A13</f>
        <v>2.1</v>
      </c>
      <c r="B107" s="1036"/>
      <c r="C107" s="1036"/>
      <c r="D107" s="1036"/>
      <c r="E107" s="1036"/>
      <c r="F107" s="1036"/>
      <c r="G107" s="1036"/>
      <c r="H107" s="1036"/>
      <c r="I107" s="1037"/>
    </row>
    <row r="108" spans="1:9" ht="15.75">
      <c r="A108" s="194"/>
      <c r="B108" s="196"/>
      <c r="C108" s="196"/>
      <c r="D108" s="195"/>
      <c r="E108" s="195"/>
      <c r="F108" s="195"/>
      <c r="G108" s="195"/>
      <c r="H108" s="197" t="s">
        <v>217</v>
      </c>
      <c r="I108" s="198" t="str">
        <f>'PPTO OFICIAL'!C13</f>
        <v>M3</v>
      </c>
    </row>
    <row r="109" spans="1:9" ht="15.75">
      <c r="A109" s="194" t="s">
        <v>37</v>
      </c>
      <c r="B109" s="196"/>
      <c r="C109" s="196"/>
      <c r="D109" s="196"/>
      <c r="E109" s="195"/>
      <c r="F109" s="195"/>
      <c r="G109" s="195"/>
      <c r="H109" s="199"/>
      <c r="I109" s="200"/>
    </row>
    <row r="110" spans="1:9" ht="15.75">
      <c r="A110" s="1011" t="s">
        <v>33</v>
      </c>
      <c r="B110" s="1011"/>
      <c r="C110" s="1011"/>
      <c r="D110" s="1011"/>
      <c r="E110" s="1011"/>
      <c r="F110" s="555" t="s">
        <v>218</v>
      </c>
      <c r="G110" s="555" t="s">
        <v>219</v>
      </c>
      <c r="H110" s="319" t="s">
        <v>220</v>
      </c>
      <c r="I110" s="320" t="s">
        <v>221</v>
      </c>
    </row>
    <row r="111" spans="1:9" ht="15.75">
      <c r="A111" s="1012" t="s">
        <v>222</v>
      </c>
      <c r="B111" s="1012"/>
      <c r="C111" s="1012"/>
      <c r="D111" s="1012"/>
      <c r="E111" s="1012"/>
      <c r="F111" s="556"/>
      <c r="G111" s="315"/>
      <c r="H111" s="316"/>
      <c r="I111" s="318">
        <f>ROUND(I139*0.05,)</f>
        <v>1210</v>
      </c>
    </row>
    <row r="112" spans="1:9" ht="15.75">
      <c r="A112" s="1012"/>
      <c r="B112" s="1012"/>
      <c r="C112" s="1012"/>
      <c r="D112" s="1012"/>
      <c r="E112" s="1012"/>
      <c r="F112" s="556"/>
      <c r="G112" s="315"/>
      <c r="H112" s="316"/>
      <c r="I112" s="318"/>
    </row>
    <row r="113" spans="1:9" ht="15.75">
      <c r="A113" s="1012"/>
      <c r="B113" s="1012"/>
      <c r="C113" s="1012"/>
      <c r="D113" s="1012"/>
      <c r="E113" s="1012"/>
      <c r="F113" s="556"/>
      <c r="G113" s="315"/>
      <c r="H113" s="316"/>
      <c r="I113" s="318"/>
    </row>
    <row r="114" spans="1:9" ht="15.75">
      <c r="A114" s="1012"/>
      <c r="B114" s="1012"/>
      <c r="C114" s="1012"/>
      <c r="D114" s="1012"/>
      <c r="E114" s="1012"/>
      <c r="F114" s="556"/>
      <c r="G114" s="315"/>
      <c r="H114" s="316"/>
      <c r="I114" s="318"/>
    </row>
    <row r="115" spans="1:9" ht="15.75">
      <c r="A115" s="1012"/>
      <c r="B115" s="1012"/>
      <c r="C115" s="1012"/>
      <c r="D115" s="1012"/>
      <c r="E115" s="1012"/>
      <c r="F115" s="556"/>
      <c r="G115" s="315"/>
      <c r="H115" s="316"/>
      <c r="I115" s="318"/>
    </row>
    <row r="116" spans="1:9" ht="15.75">
      <c r="A116" s="201"/>
      <c r="B116" s="195"/>
      <c r="C116" s="195"/>
      <c r="D116" s="195"/>
      <c r="E116" s="195"/>
      <c r="F116" s="195"/>
      <c r="G116" s="202"/>
      <c r="H116" s="197" t="s">
        <v>223</v>
      </c>
      <c r="I116" s="330">
        <f>ROUND((SUM(I111:I115)),2)</f>
        <v>1210</v>
      </c>
    </row>
    <row r="117" spans="1:9" ht="15.75">
      <c r="A117" s="194" t="s">
        <v>224</v>
      </c>
      <c r="B117" s="196"/>
      <c r="C117" s="196"/>
      <c r="D117" s="196"/>
      <c r="E117" s="195"/>
      <c r="F117" s="195"/>
      <c r="G117" s="202"/>
      <c r="H117" s="199"/>
      <c r="I117" s="200"/>
    </row>
    <row r="118" spans="1:9" ht="15.75">
      <c r="A118" s="1011" t="s">
        <v>33</v>
      </c>
      <c r="B118" s="1011"/>
      <c r="C118" s="1011"/>
      <c r="D118" s="1011"/>
      <c r="E118" s="1011"/>
      <c r="F118" s="555" t="s">
        <v>225</v>
      </c>
      <c r="G118" s="317" t="s">
        <v>226</v>
      </c>
      <c r="H118" s="319" t="s">
        <v>227</v>
      </c>
      <c r="I118" s="320" t="s">
        <v>221</v>
      </c>
    </row>
    <row r="119" spans="1:9" ht="15.75">
      <c r="A119" s="1035"/>
      <c r="B119" s="1021"/>
      <c r="C119" s="1021"/>
      <c r="D119" s="1021"/>
      <c r="E119" s="1022"/>
      <c r="F119" s="387"/>
      <c r="G119" s="383"/>
      <c r="H119" s="384"/>
      <c r="I119" s="318"/>
    </row>
    <row r="120" spans="1:9" ht="15.75">
      <c r="A120" s="1012"/>
      <c r="B120" s="1012"/>
      <c r="C120" s="1012"/>
      <c r="D120" s="1012"/>
      <c r="E120" s="1012"/>
      <c r="F120" s="555"/>
      <c r="G120" s="315"/>
      <c r="H120" s="326"/>
      <c r="I120" s="318"/>
    </row>
    <row r="121" spans="1:9" ht="15.75">
      <c r="A121" s="1027"/>
      <c r="B121" s="1027"/>
      <c r="C121" s="1027"/>
      <c r="D121" s="1027"/>
      <c r="E121" s="1027"/>
      <c r="F121" s="555"/>
      <c r="G121" s="315"/>
      <c r="H121" s="326"/>
      <c r="I121" s="318"/>
    </row>
    <row r="122" spans="1:9" ht="15.75">
      <c r="A122" s="1012"/>
      <c r="B122" s="1012"/>
      <c r="C122" s="1012"/>
      <c r="D122" s="1012"/>
      <c r="E122" s="1012"/>
      <c r="F122" s="555"/>
      <c r="G122" s="315"/>
      <c r="H122" s="326"/>
      <c r="I122" s="318"/>
    </row>
    <row r="123" spans="1:9" ht="15.75">
      <c r="A123" s="1012"/>
      <c r="B123" s="1012"/>
      <c r="C123" s="1012"/>
      <c r="D123" s="1012"/>
      <c r="E123" s="1012"/>
      <c r="F123" s="555"/>
      <c r="G123" s="315"/>
      <c r="H123" s="315"/>
      <c r="I123" s="318"/>
    </row>
    <row r="124" spans="1:9" ht="15.75">
      <c r="A124" s="1012"/>
      <c r="B124" s="1012"/>
      <c r="C124" s="1012"/>
      <c r="D124" s="1012"/>
      <c r="E124" s="1012"/>
      <c r="F124" s="555"/>
      <c r="G124" s="315"/>
      <c r="H124" s="329"/>
      <c r="I124" s="318"/>
    </row>
    <row r="125" spans="1:9" ht="15.75">
      <c r="A125" s="1012"/>
      <c r="B125" s="1012"/>
      <c r="C125" s="1012"/>
      <c r="D125" s="1012"/>
      <c r="E125" s="1012"/>
      <c r="F125" s="555"/>
      <c r="G125" s="315"/>
      <c r="H125" s="329"/>
      <c r="I125" s="318"/>
    </row>
    <row r="126" spans="1:9" ht="15.75">
      <c r="A126" s="1012"/>
      <c r="B126" s="1012"/>
      <c r="C126" s="1012"/>
      <c r="D126" s="1012"/>
      <c r="E126" s="1012"/>
      <c r="F126" s="555"/>
      <c r="G126" s="315"/>
      <c r="H126" s="326"/>
      <c r="I126" s="318"/>
    </row>
    <row r="127" spans="1:9" ht="15.75">
      <c r="A127" s="201"/>
      <c r="B127" s="195"/>
      <c r="C127" s="195"/>
      <c r="D127" s="195"/>
      <c r="E127" s="195"/>
      <c r="F127" s="195"/>
      <c r="G127" s="202"/>
      <c r="H127" s="197" t="s">
        <v>223</v>
      </c>
      <c r="I127" s="330">
        <f>ROUND((SUM(I119:I126)),2)</f>
        <v>0</v>
      </c>
    </row>
    <row r="128" spans="1:9" ht="15.75">
      <c r="A128" s="194" t="s">
        <v>47</v>
      </c>
      <c r="B128" s="196"/>
      <c r="C128" s="196"/>
      <c r="D128" s="196"/>
      <c r="E128" s="195"/>
      <c r="F128" s="195"/>
      <c r="G128" s="195"/>
      <c r="H128" s="199"/>
      <c r="I128" s="200"/>
    </row>
    <row r="129" spans="1:9" ht="15.75">
      <c r="A129" s="1011" t="s">
        <v>2</v>
      </c>
      <c r="B129" s="1011"/>
      <c r="C129" s="1011"/>
      <c r="D129" s="1011"/>
      <c r="E129" s="321" t="s">
        <v>228</v>
      </c>
      <c r="F129" s="555" t="s">
        <v>229</v>
      </c>
      <c r="G129" s="555" t="s">
        <v>230</v>
      </c>
      <c r="H129" s="319" t="s">
        <v>52</v>
      </c>
      <c r="I129" s="320" t="s">
        <v>221</v>
      </c>
    </row>
    <row r="130" spans="1:9" ht="15.75">
      <c r="A130" s="1012"/>
      <c r="B130" s="1012"/>
      <c r="C130" s="1012"/>
      <c r="D130" s="1012"/>
      <c r="E130" s="322"/>
      <c r="F130" s="322"/>
      <c r="G130" s="322"/>
      <c r="H130" s="419"/>
      <c r="I130" s="318"/>
    </row>
    <row r="131" spans="1:9" ht="15.75">
      <c r="A131" s="1012"/>
      <c r="B131" s="1012"/>
      <c r="C131" s="1012"/>
      <c r="D131" s="1012"/>
      <c r="E131" s="322"/>
      <c r="F131" s="322"/>
      <c r="G131" s="322"/>
      <c r="H131" s="315"/>
      <c r="I131" s="318"/>
    </row>
    <row r="132" spans="1:9" ht="15.75">
      <c r="A132" s="1012"/>
      <c r="B132" s="1012"/>
      <c r="C132" s="1012"/>
      <c r="D132" s="1012"/>
      <c r="E132" s="322"/>
      <c r="F132" s="322"/>
      <c r="G132" s="322"/>
      <c r="H132" s="315"/>
      <c r="I132" s="318"/>
    </row>
    <row r="133" spans="1:9" ht="15.75">
      <c r="A133" s="201"/>
      <c r="B133" s="195"/>
      <c r="C133" s="195"/>
      <c r="D133" s="195"/>
      <c r="E133" s="195"/>
      <c r="F133" s="195"/>
      <c r="G133" s="195"/>
      <c r="H133" s="197" t="s">
        <v>223</v>
      </c>
      <c r="I133" s="330">
        <f>ROUND((SUM(I130:I132)),2)</f>
        <v>0</v>
      </c>
    </row>
    <row r="134" spans="1:9" ht="15.75">
      <c r="A134" s="194" t="s">
        <v>54</v>
      </c>
      <c r="B134" s="196"/>
      <c r="C134" s="196"/>
      <c r="D134" s="196"/>
      <c r="E134" s="195"/>
      <c r="F134" s="195"/>
      <c r="G134" s="195"/>
      <c r="H134" s="199"/>
      <c r="I134" s="200"/>
    </row>
    <row r="135" spans="1:9" ht="15.75">
      <c r="A135" s="1011" t="s">
        <v>231</v>
      </c>
      <c r="B135" s="1011"/>
      <c r="C135" s="1011"/>
      <c r="D135" s="1011"/>
      <c r="E135" s="555" t="s">
        <v>36</v>
      </c>
      <c r="F135" s="1016" t="s">
        <v>232</v>
      </c>
      <c r="G135" s="1016"/>
      <c r="H135" s="319" t="s">
        <v>220</v>
      </c>
      <c r="I135" s="320" t="s">
        <v>221</v>
      </c>
    </row>
    <row r="136" spans="1:9" ht="15.75">
      <c r="A136" s="1011" t="str">
        <f>CUADRILLAS!A13</f>
        <v>2 AYUDANTES</v>
      </c>
      <c r="B136" s="1011"/>
      <c r="C136" s="1011"/>
      <c r="D136" s="1011"/>
      <c r="E136" s="323">
        <v>1</v>
      </c>
      <c r="F136" s="1028">
        <f>CUADRILLAS!C13</f>
        <v>121027</v>
      </c>
      <c r="G136" s="1028"/>
      <c r="H136" s="319">
        <v>5</v>
      </c>
      <c r="I136" s="318">
        <f>ROUND(F136/H136,)</f>
        <v>24205</v>
      </c>
    </row>
    <row r="137" spans="1:9" ht="15.75">
      <c r="A137" s="1011"/>
      <c r="B137" s="1011"/>
      <c r="C137" s="1011"/>
      <c r="D137" s="1011"/>
      <c r="E137" s="323"/>
      <c r="F137" s="1028"/>
      <c r="G137" s="1028"/>
      <c r="H137" s="319"/>
      <c r="I137" s="318"/>
    </row>
    <row r="138" spans="1:9" ht="15.75">
      <c r="A138" s="1011"/>
      <c r="B138" s="1011"/>
      <c r="C138" s="1011"/>
      <c r="D138" s="1011"/>
      <c r="E138" s="323"/>
      <c r="F138" s="1034"/>
      <c r="G138" s="1034"/>
      <c r="H138" s="326"/>
      <c r="I138" s="318"/>
    </row>
    <row r="139" spans="1:9" ht="15.75">
      <c r="A139" s="201"/>
      <c r="B139" s="195"/>
      <c r="C139" s="195"/>
      <c r="D139" s="195"/>
      <c r="E139" s="202"/>
      <c r="F139" s="203"/>
      <c r="G139" s="202"/>
      <c r="H139" s="197" t="s">
        <v>223</v>
      </c>
      <c r="I139" s="330">
        <f>ROUND((SUM(I136:I138)),2)</f>
        <v>24205</v>
      </c>
    </row>
    <row r="140" spans="1:9" ht="15.75">
      <c r="A140" s="201"/>
      <c r="B140" s="195"/>
      <c r="C140" s="195"/>
      <c r="D140" s="195"/>
      <c r="E140" s="202"/>
      <c r="F140" s="202"/>
      <c r="G140" s="202"/>
      <c r="H140" s="199"/>
      <c r="I140" s="198"/>
    </row>
    <row r="141" spans="1:9" ht="15.75">
      <c r="A141" s="201"/>
      <c r="B141" s="195"/>
      <c r="C141" s="195"/>
      <c r="D141" s="195"/>
      <c r="E141" s="202"/>
      <c r="F141" s="204" t="s">
        <v>234</v>
      </c>
      <c r="G141" s="195"/>
      <c r="H141" s="205"/>
      <c r="I141" s="330">
        <f>+I139+I133+I127+I116</f>
        <v>25415</v>
      </c>
    </row>
    <row r="142" spans="1:9" ht="15.75">
      <c r="A142" s="194" t="s">
        <v>62</v>
      </c>
      <c r="B142" s="196"/>
      <c r="C142" s="196"/>
      <c r="D142" s="196"/>
      <c r="E142" s="202"/>
      <c r="F142" s="202"/>
      <c r="G142" s="202"/>
      <c r="H142" s="199"/>
      <c r="I142" s="200"/>
    </row>
    <row r="143" spans="1:9" ht="15.75">
      <c r="A143" s="1011" t="s">
        <v>33</v>
      </c>
      <c r="B143" s="1011"/>
      <c r="C143" s="1011"/>
      <c r="D143" s="1011"/>
      <c r="E143" s="1011"/>
      <c r="F143" s="1011"/>
      <c r="G143" s="1011"/>
      <c r="H143" s="319" t="s">
        <v>214</v>
      </c>
      <c r="I143" s="320" t="s">
        <v>235</v>
      </c>
    </row>
    <row r="144" spans="1:9" ht="15.75">
      <c r="A144" s="1012"/>
      <c r="B144" s="1012"/>
      <c r="C144" s="1012"/>
      <c r="D144" s="1012"/>
      <c r="E144" s="1012"/>
      <c r="F144" s="1012"/>
      <c r="G144" s="1012"/>
      <c r="H144" s="325"/>
      <c r="I144" s="318"/>
    </row>
    <row r="145" spans="1:9" ht="15.75">
      <c r="A145" s="1012"/>
      <c r="B145" s="1012"/>
      <c r="C145" s="1012"/>
      <c r="D145" s="1012"/>
      <c r="E145" s="1012"/>
      <c r="F145" s="1012"/>
      <c r="G145" s="1012"/>
      <c r="H145" s="325"/>
      <c r="I145" s="318"/>
    </row>
    <row r="146" spans="1:9" ht="15.75">
      <c r="A146" s="1012"/>
      <c r="B146" s="1012"/>
      <c r="C146" s="1012"/>
      <c r="D146" s="1012"/>
      <c r="E146" s="1012"/>
      <c r="F146" s="1012"/>
      <c r="G146" s="1012"/>
      <c r="H146" s="325"/>
      <c r="I146" s="318"/>
    </row>
    <row r="147" spans="1:9" ht="15.75">
      <c r="A147" s="201"/>
      <c r="B147" s="195"/>
      <c r="C147" s="195"/>
      <c r="D147" s="195"/>
      <c r="E147" s="202"/>
      <c r="F147" s="202"/>
      <c r="G147" s="202"/>
      <c r="H147" s="197" t="s">
        <v>223</v>
      </c>
      <c r="I147" s="330">
        <f>ROUND((SUM(I144:I146)),0)</f>
        <v>0</v>
      </c>
    </row>
    <row r="148" spans="1:9" ht="15.75">
      <c r="A148" s="201"/>
      <c r="B148" s="195"/>
      <c r="C148" s="195"/>
      <c r="D148" s="195"/>
      <c r="E148" s="202"/>
      <c r="F148" s="202"/>
      <c r="G148" s="202"/>
      <c r="H148" s="199"/>
      <c r="I148" s="200"/>
    </row>
    <row r="149" spans="1:9" ht="15.75">
      <c r="A149" s="201"/>
      <c r="B149" s="195"/>
      <c r="C149" s="195"/>
      <c r="D149" s="195"/>
      <c r="E149" s="202"/>
      <c r="F149" s="204"/>
      <c r="G149" s="206"/>
      <c r="H149" s="207" t="s">
        <v>209</v>
      </c>
      <c r="I149" s="330">
        <f>ROUND((I141+I147),0)</f>
        <v>25415</v>
      </c>
    </row>
    <row r="151" spans="1:9">
      <c r="A151" s="1006" t="s">
        <v>10</v>
      </c>
      <c r="B151" s="1006"/>
      <c r="C151" s="1006"/>
      <c r="D151" s="1006"/>
      <c r="E151" s="1006"/>
      <c r="F151" s="1006" t="s">
        <v>215</v>
      </c>
      <c r="G151" s="1006"/>
      <c r="H151" s="1006"/>
      <c r="I151" s="1006"/>
    </row>
    <row r="152" spans="1:9">
      <c r="A152" s="1006"/>
      <c r="B152" s="1006"/>
      <c r="C152" s="1006"/>
      <c r="D152" s="1006"/>
      <c r="E152" s="1006"/>
      <c r="F152" s="1006"/>
      <c r="G152" s="1006"/>
      <c r="H152" s="1006"/>
      <c r="I152" s="1006"/>
    </row>
    <row r="153" spans="1:9">
      <c r="A153" s="1006"/>
      <c r="B153" s="1006"/>
      <c r="C153" s="1006"/>
      <c r="D153" s="1006"/>
      <c r="E153" s="1006"/>
      <c r="F153" s="1006"/>
      <c r="G153" s="1006"/>
      <c r="H153" s="1006"/>
      <c r="I153" s="1006"/>
    </row>
    <row r="154" spans="1:9">
      <c r="A154" s="376"/>
      <c r="B154" s="377"/>
      <c r="C154" s="377"/>
      <c r="D154" s="377"/>
      <c r="E154" s="377"/>
      <c r="F154" s="377"/>
      <c r="G154" s="377"/>
      <c r="H154" s="378"/>
      <c r="I154" s="379"/>
    </row>
    <row r="155" spans="1:9">
      <c r="A155" s="380" t="s">
        <v>216</v>
      </c>
      <c r="B155" s="1007" t="str">
        <f>B104</f>
        <v>ADECUACIÓN Y MEJORAMIENTO DEL PARQUE DE LAS IGUANAS, UBICADO EN EL BARRIO EL BOSQUE  DEL MUNICIPIO DE CAUCASIA, ANTIOQUIA</v>
      </c>
      <c r="C155" s="1007"/>
      <c r="D155" s="1007"/>
      <c r="E155" s="1007"/>
      <c r="F155" s="1007"/>
      <c r="G155" s="1007"/>
      <c r="H155" s="1007"/>
      <c r="I155" s="1008"/>
    </row>
    <row r="156" spans="1:9">
      <c r="A156" s="376" t="s">
        <v>240</v>
      </c>
      <c r="B156" s="1007"/>
      <c r="C156" s="1007"/>
      <c r="D156" s="1007"/>
      <c r="E156" s="1007"/>
      <c r="F156" s="1007"/>
      <c r="G156" s="1007"/>
      <c r="H156" s="1007"/>
      <c r="I156" s="1008"/>
    </row>
    <row r="157" spans="1:9">
      <c r="A157" s="381" t="s">
        <v>241</v>
      </c>
      <c r="B157" s="1036" t="str">
        <f>'PPTO OFICIAL'!B14</f>
        <v>Lleno y compactacion con material tipo sub-base  granular</v>
      </c>
      <c r="C157" s="1036"/>
      <c r="D157" s="1036"/>
      <c r="E157" s="1036"/>
      <c r="F157" s="1036"/>
      <c r="G157" s="1036"/>
      <c r="H157" s="1036"/>
      <c r="I157" s="1037"/>
    </row>
    <row r="158" spans="1:9">
      <c r="A158" s="382">
        <f>'PPTO OFICIAL'!A14</f>
        <v>2.2000000000000002</v>
      </c>
      <c r="B158" s="1036"/>
      <c r="C158" s="1036"/>
      <c r="D158" s="1036"/>
      <c r="E158" s="1036"/>
      <c r="F158" s="1036"/>
      <c r="G158" s="1036"/>
      <c r="H158" s="1036"/>
      <c r="I158" s="1037"/>
    </row>
    <row r="159" spans="1:9" ht="15.75">
      <c r="A159" s="194"/>
      <c r="B159" s="196"/>
      <c r="C159" s="196"/>
      <c r="D159" s="195"/>
      <c r="E159" s="195"/>
      <c r="F159" s="195"/>
      <c r="G159" s="195"/>
      <c r="H159" s="197" t="s">
        <v>217</v>
      </c>
      <c r="I159" s="198" t="str">
        <f>'PPTO OFICIAL'!C14</f>
        <v>M3</v>
      </c>
    </row>
    <row r="160" spans="1:9" ht="15.75">
      <c r="A160" s="194" t="s">
        <v>37</v>
      </c>
      <c r="B160" s="196"/>
      <c r="C160" s="196"/>
      <c r="D160" s="196"/>
      <c r="E160" s="195"/>
      <c r="F160" s="195"/>
      <c r="G160" s="195"/>
      <c r="H160" s="199"/>
      <c r="I160" s="200"/>
    </row>
    <row r="161" spans="1:9" ht="15.75">
      <c r="A161" s="1011" t="s">
        <v>33</v>
      </c>
      <c r="B161" s="1011"/>
      <c r="C161" s="1011"/>
      <c r="D161" s="1011"/>
      <c r="E161" s="1011"/>
      <c r="F161" s="555" t="s">
        <v>218</v>
      </c>
      <c r="G161" s="555" t="s">
        <v>219</v>
      </c>
      <c r="H161" s="319" t="s">
        <v>220</v>
      </c>
      <c r="I161" s="320" t="s">
        <v>221</v>
      </c>
    </row>
    <row r="162" spans="1:9" ht="15.75">
      <c r="A162" s="1012" t="s">
        <v>222</v>
      </c>
      <c r="B162" s="1012"/>
      <c r="C162" s="1012"/>
      <c r="D162" s="1012"/>
      <c r="E162" s="1012"/>
      <c r="F162" s="556"/>
      <c r="G162" s="315"/>
      <c r="H162" s="316"/>
      <c r="I162" s="318">
        <f>ROUND(I190*0.05,)</f>
        <v>504</v>
      </c>
    </row>
    <row r="163" spans="1:9" ht="15.75">
      <c r="A163" s="1012" t="str">
        <f>+MAQUINARIAS!B35</f>
        <v xml:space="preserve">Compactador tipo rana </v>
      </c>
      <c r="B163" s="1012"/>
      <c r="C163" s="1012"/>
      <c r="D163" s="1012"/>
      <c r="E163" s="1012"/>
      <c r="F163" s="556">
        <v>1</v>
      </c>
      <c r="G163" s="315">
        <f>MAQUINARIAS!E35</f>
        <v>60000</v>
      </c>
      <c r="H163" s="316">
        <v>12</v>
      </c>
      <c r="I163" s="318">
        <f>+G163/H163</f>
        <v>5000</v>
      </c>
    </row>
    <row r="164" spans="1:9" ht="15.75">
      <c r="A164" s="1012"/>
      <c r="B164" s="1012"/>
      <c r="C164" s="1012"/>
      <c r="D164" s="1012"/>
      <c r="E164" s="1012"/>
      <c r="F164" s="556"/>
      <c r="G164" s="315"/>
      <c r="H164" s="316"/>
      <c r="I164" s="318"/>
    </row>
    <row r="165" spans="1:9" ht="15.75">
      <c r="A165" s="1012"/>
      <c r="B165" s="1012"/>
      <c r="C165" s="1012"/>
      <c r="D165" s="1012"/>
      <c r="E165" s="1012"/>
      <c r="F165" s="556"/>
      <c r="G165" s="315"/>
      <c r="H165" s="316"/>
      <c r="I165" s="318"/>
    </row>
    <row r="166" spans="1:9" ht="15.75">
      <c r="A166" s="1012"/>
      <c r="B166" s="1012"/>
      <c r="C166" s="1012"/>
      <c r="D166" s="1012"/>
      <c r="E166" s="1012"/>
      <c r="F166" s="556"/>
      <c r="G166" s="315"/>
      <c r="H166" s="316"/>
      <c r="I166" s="318"/>
    </row>
    <row r="167" spans="1:9" ht="15.75">
      <c r="A167" s="201"/>
      <c r="B167" s="195"/>
      <c r="C167" s="195"/>
      <c r="D167" s="195"/>
      <c r="E167" s="195"/>
      <c r="F167" s="195"/>
      <c r="G167" s="202"/>
      <c r="H167" s="197" t="s">
        <v>223</v>
      </c>
      <c r="I167" s="330">
        <f>ROUND((SUM(I162:I166)),2)</f>
        <v>5504</v>
      </c>
    </row>
    <row r="168" spans="1:9" ht="15.75">
      <c r="A168" s="194" t="s">
        <v>224</v>
      </c>
      <c r="B168" s="196"/>
      <c r="C168" s="196"/>
      <c r="D168" s="196"/>
      <c r="E168" s="195"/>
      <c r="F168" s="195"/>
      <c r="G168" s="202"/>
      <c r="H168" s="199"/>
      <c r="I168" s="200"/>
    </row>
    <row r="169" spans="1:9" ht="15.75">
      <c r="A169" s="1011" t="s">
        <v>33</v>
      </c>
      <c r="B169" s="1011"/>
      <c r="C169" s="1011"/>
      <c r="D169" s="1011"/>
      <c r="E169" s="1011"/>
      <c r="F169" s="555" t="s">
        <v>225</v>
      </c>
      <c r="G169" s="317" t="s">
        <v>226</v>
      </c>
      <c r="H169" s="319" t="s">
        <v>227</v>
      </c>
      <c r="I169" s="320" t="s">
        <v>221</v>
      </c>
    </row>
    <row r="170" spans="1:9" ht="15.75">
      <c r="A170" s="1035" t="str">
        <f>+MATERIALES!B29</f>
        <v>SUB BASE GRANULAR TIPO INVIAS</v>
      </c>
      <c r="B170" s="1021"/>
      <c r="C170" s="1021"/>
      <c r="D170" s="1021"/>
      <c r="E170" s="1022"/>
      <c r="F170" s="387" t="s">
        <v>53</v>
      </c>
      <c r="G170" s="383">
        <f>MATERIALES!E29</f>
        <v>55000</v>
      </c>
      <c r="H170" s="385">
        <v>1.05</v>
      </c>
      <c r="I170" s="318">
        <f>+H170*G170</f>
        <v>57750</v>
      </c>
    </row>
    <row r="171" spans="1:9" ht="15.75">
      <c r="A171" s="1012"/>
      <c r="B171" s="1012"/>
      <c r="C171" s="1012"/>
      <c r="D171" s="1012"/>
      <c r="E171" s="1012"/>
      <c r="F171" s="555"/>
      <c r="G171" s="315"/>
      <c r="H171" s="326"/>
      <c r="I171" s="318"/>
    </row>
    <row r="172" spans="1:9" ht="15.75">
      <c r="A172" s="1027"/>
      <c r="B172" s="1027"/>
      <c r="C172" s="1027"/>
      <c r="D172" s="1027"/>
      <c r="E172" s="1027"/>
      <c r="F172" s="555"/>
      <c r="G172" s="315"/>
      <c r="H172" s="326"/>
      <c r="I172" s="318"/>
    </row>
    <row r="173" spans="1:9" ht="15.75">
      <c r="A173" s="1012"/>
      <c r="B173" s="1012"/>
      <c r="C173" s="1012"/>
      <c r="D173" s="1012"/>
      <c r="E173" s="1012"/>
      <c r="F173" s="555"/>
      <c r="G173" s="315"/>
      <c r="H173" s="326"/>
      <c r="I173" s="318"/>
    </row>
    <row r="174" spans="1:9" ht="15.75">
      <c r="A174" s="1012"/>
      <c r="B174" s="1012"/>
      <c r="C174" s="1012"/>
      <c r="D174" s="1012"/>
      <c r="E174" s="1012"/>
      <c r="F174" s="555"/>
      <c r="G174" s="315"/>
      <c r="H174" s="315"/>
      <c r="I174" s="318"/>
    </row>
    <row r="175" spans="1:9" ht="15.75">
      <c r="A175" s="1012"/>
      <c r="B175" s="1012"/>
      <c r="C175" s="1012"/>
      <c r="D175" s="1012"/>
      <c r="E175" s="1012"/>
      <c r="F175" s="555"/>
      <c r="G175" s="315"/>
      <c r="H175" s="329"/>
      <c r="I175" s="318"/>
    </row>
    <row r="176" spans="1:9" ht="15.75">
      <c r="A176" s="1012"/>
      <c r="B176" s="1012"/>
      <c r="C176" s="1012"/>
      <c r="D176" s="1012"/>
      <c r="E176" s="1012"/>
      <c r="F176" s="555"/>
      <c r="G176" s="315"/>
      <c r="H176" s="329"/>
      <c r="I176" s="318"/>
    </row>
    <row r="177" spans="1:9" ht="15.75">
      <c r="A177" s="1012"/>
      <c r="B177" s="1012"/>
      <c r="C177" s="1012"/>
      <c r="D177" s="1012"/>
      <c r="E177" s="1012"/>
      <c r="F177" s="555"/>
      <c r="G177" s="315"/>
      <c r="H177" s="326"/>
      <c r="I177" s="318"/>
    </row>
    <row r="178" spans="1:9" ht="15.75">
      <c r="A178" s="201"/>
      <c r="B178" s="195"/>
      <c r="C178" s="195"/>
      <c r="D178" s="195"/>
      <c r="E178" s="195"/>
      <c r="F178" s="195"/>
      <c r="G178" s="202"/>
      <c r="H178" s="197" t="s">
        <v>223</v>
      </c>
      <c r="I178" s="330">
        <f>ROUND((SUM(I170:I177)),2)</f>
        <v>57750</v>
      </c>
    </row>
    <row r="179" spans="1:9" ht="15.75">
      <c r="A179" s="194" t="s">
        <v>47</v>
      </c>
      <c r="B179" s="196"/>
      <c r="C179" s="196"/>
      <c r="D179" s="196"/>
      <c r="E179" s="195"/>
      <c r="F179" s="195"/>
      <c r="G179" s="195"/>
      <c r="H179" s="199"/>
      <c r="I179" s="200"/>
    </row>
    <row r="180" spans="1:9" ht="15.75">
      <c r="A180" s="1011" t="s">
        <v>2</v>
      </c>
      <c r="B180" s="1011"/>
      <c r="C180" s="1011"/>
      <c r="D180" s="1011"/>
      <c r="E180" s="321" t="s">
        <v>228</v>
      </c>
      <c r="F180" s="555" t="s">
        <v>229</v>
      </c>
      <c r="G180" s="555" t="s">
        <v>230</v>
      </c>
      <c r="H180" s="319" t="s">
        <v>52</v>
      </c>
      <c r="I180" s="320" t="s">
        <v>221</v>
      </c>
    </row>
    <row r="181" spans="1:9" ht="15.75">
      <c r="A181" s="1012" t="str">
        <f>MAQUINARIAS!B18</f>
        <v>Movimiento de materiales petreos</v>
      </c>
      <c r="B181" s="1012"/>
      <c r="C181" s="1012"/>
      <c r="D181" s="1012"/>
      <c r="E181" s="322">
        <v>1</v>
      </c>
      <c r="F181" s="322">
        <v>5</v>
      </c>
      <c r="G181" s="322">
        <f>+F181*E181</f>
        <v>5</v>
      </c>
      <c r="H181" s="484">
        <v>1400</v>
      </c>
      <c r="I181" s="318">
        <f>+H181*G181</f>
        <v>7000</v>
      </c>
    </row>
    <row r="182" spans="1:9" ht="15.75">
      <c r="A182" s="1012"/>
      <c r="B182" s="1012"/>
      <c r="C182" s="1012"/>
      <c r="D182" s="1012"/>
      <c r="E182" s="322"/>
      <c r="F182" s="322"/>
      <c r="G182" s="322"/>
      <c r="H182" s="419"/>
      <c r="I182" s="318"/>
    </row>
    <row r="183" spans="1:9" ht="15.75">
      <c r="A183" s="1012"/>
      <c r="B183" s="1012"/>
      <c r="C183" s="1012"/>
      <c r="D183" s="1012"/>
      <c r="E183" s="322"/>
      <c r="F183" s="322"/>
      <c r="G183" s="322"/>
      <c r="H183" s="315"/>
      <c r="I183" s="318"/>
    </row>
    <row r="184" spans="1:9" ht="15.75">
      <c r="A184" s="201"/>
      <c r="B184" s="195"/>
      <c r="C184" s="195"/>
      <c r="D184" s="195"/>
      <c r="E184" s="195"/>
      <c r="F184" s="195"/>
      <c r="G184" s="195"/>
      <c r="H184" s="197" t="s">
        <v>223</v>
      </c>
      <c r="I184" s="330">
        <f>ROUND((SUM(I181:I183)),2)</f>
        <v>7000</v>
      </c>
    </row>
    <row r="185" spans="1:9" ht="15.75">
      <c r="A185" s="194" t="s">
        <v>54</v>
      </c>
      <c r="B185" s="196"/>
      <c r="C185" s="196"/>
      <c r="D185" s="196"/>
      <c r="E185" s="195"/>
      <c r="F185" s="195"/>
      <c r="G185" s="195"/>
      <c r="H185" s="199"/>
      <c r="I185" s="200"/>
    </row>
    <row r="186" spans="1:9" ht="15.75">
      <c r="A186" s="1011" t="s">
        <v>231</v>
      </c>
      <c r="B186" s="1011"/>
      <c r="C186" s="1011"/>
      <c r="D186" s="1011"/>
      <c r="E186" s="555" t="s">
        <v>36</v>
      </c>
      <c r="F186" s="1016" t="s">
        <v>232</v>
      </c>
      <c r="G186" s="1016"/>
      <c r="H186" s="319" t="s">
        <v>220</v>
      </c>
      <c r="I186" s="320" t="s">
        <v>221</v>
      </c>
    </row>
    <row r="187" spans="1:9" ht="15.75">
      <c r="A187" s="1011" t="str">
        <f>CUADRILLAS!B13</f>
        <v>CUADRILLA 2</v>
      </c>
      <c r="B187" s="1011"/>
      <c r="C187" s="1011"/>
      <c r="D187" s="1011"/>
      <c r="E187" s="323">
        <v>1</v>
      </c>
      <c r="F187" s="1028">
        <f>CUADRILLAS!C13</f>
        <v>121027</v>
      </c>
      <c r="G187" s="1028"/>
      <c r="H187" s="319">
        <f>+H163</f>
        <v>12</v>
      </c>
      <c r="I187" s="318">
        <f>+F187/H187</f>
        <v>10085.583333333334</v>
      </c>
    </row>
    <row r="188" spans="1:9" ht="15.75">
      <c r="A188" s="1011"/>
      <c r="B188" s="1011"/>
      <c r="C188" s="1011"/>
      <c r="D188" s="1011"/>
      <c r="E188" s="323"/>
      <c r="F188" s="1028"/>
      <c r="G188" s="1028"/>
      <c r="H188" s="319"/>
      <c r="I188" s="318"/>
    </row>
    <row r="189" spans="1:9" ht="15.75">
      <c r="A189" s="1011"/>
      <c r="B189" s="1011"/>
      <c r="C189" s="1011"/>
      <c r="D189" s="1011"/>
      <c r="E189" s="323"/>
      <c r="F189" s="1034"/>
      <c r="G189" s="1034"/>
      <c r="H189" s="326"/>
      <c r="I189" s="318"/>
    </row>
    <row r="190" spans="1:9" ht="15.75">
      <c r="A190" s="201"/>
      <c r="B190" s="195"/>
      <c r="C190" s="195"/>
      <c r="D190" s="195"/>
      <c r="E190" s="202"/>
      <c r="F190" s="203"/>
      <c r="G190" s="202"/>
      <c r="H190" s="197" t="s">
        <v>223</v>
      </c>
      <c r="I190" s="330">
        <f>ROUND((SUM(I187:I189)),2)</f>
        <v>10085.58</v>
      </c>
    </row>
    <row r="191" spans="1:9" ht="15.75">
      <c r="A191" s="201"/>
      <c r="B191" s="195"/>
      <c r="C191" s="195"/>
      <c r="D191" s="195"/>
      <c r="E191" s="202"/>
      <c r="F191" s="202"/>
      <c r="G191" s="202"/>
      <c r="H191" s="199"/>
      <c r="I191" s="198"/>
    </row>
    <row r="192" spans="1:9" ht="15.75">
      <c r="A192" s="201"/>
      <c r="B192" s="195"/>
      <c r="C192" s="195"/>
      <c r="D192" s="195"/>
      <c r="E192" s="202"/>
      <c r="F192" s="204" t="s">
        <v>234</v>
      </c>
      <c r="G192" s="195"/>
      <c r="H192" s="205"/>
      <c r="I192" s="330">
        <f>+I190+I184+I178+I167</f>
        <v>80339.58</v>
      </c>
    </row>
    <row r="193" spans="1:9" ht="15.75">
      <c r="A193" s="194" t="s">
        <v>62</v>
      </c>
      <c r="B193" s="196"/>
      <c r="C193" s="196"/>
      <c r="D193" s="196"/>
      <c r="E193" s="202"/>
      <c r="F193" s="202"/>
      <c r="G193" s="202"/>
      <c r="H193" s="199"/>
      <c r="I193" s="200"/>
    </row>
    <row r="194" spans="1:9" ht="15.75">
      <c r="A194" s="1011" t="s">
        <v>33</v>
      </c>
      <c r="B194" s="1011"/>
      <c r="C194" s="1011"/>
      <c r="D194" s="1011"/>
      <c r="E194" s="1011"/>
      <c r="F194" s="1011"/>
      <c r="G194" s="1011"/>
      <c r="H194" s="319" t="s">
        <v>214</v>
      </c>
      <c r="I194" s="320" t="s">
        <v>235</v>
      </c>
    </row>
    <row r="195" spans="1:9" ht="15.75">
      <c r="A195" s="1012"/>
      <c r="B195" s="1012"/>
      <c r="C195" s="1012"/>
      <c r="D195" s="1012"/>
      <c r="E195" s="1012"/>
      <c r="F195" s="1012"/>
      <c r="G195" s="1012"/>
      <c r="H195" s="325"/>
      <c r="I195" s="318"/>
    </row>
    <row r="196" spans="1:9" ht="15.75">
      <c r="A196" s="1012"/>
      <c r="B196" s="1012"/>
      <c r="C196" s="1012"/>
      <c r="D196" s="1012"/>
      <c r="E196" s="1012"/>
      <c r="F196" s="1012"/>
      <c r="G196" s="1012"/>
      <c r="H196" s="325"/>
      <c r="I196" s="318"/>
    </row>
    <row r="197" spans="1:9" ht="15.75">
      <c r="A197" s="1012"/>
      <c r="B197" s="1012"/>
      <c r="C197" s="1012"/>
      <c r="D197" s="1012"/>
      <c r="E197" s="1012"/>
      <c r="F197" s="1012"/>
      <c r="G197" s="1012"/>
      <c r="H197" s="325"/>
      <c r="I197" s="318"/>
    </row>
    <row r="198" spans="1:9" ht="15.75">
      <c r="A198" s="201"/>
      <c r="B198" s="195"/>
      <c r="C198" s="195"/>
      <c r="D198" s="195"/>
      <c r="E198" s="202"/>
      <c r="F198" s="202"/>
      <c r="G198" s="202"/>
      <c r="H198" s="197" t="s">
        <v>223</v>
      </c>
      <c r="I198" s="330">
        <f>ROUND((SUM(I195:I197)),0)</f>
        <v>0</v>
      </c>
    </row>
    <row r="199" spans="1:9" ht="15.75">
      <c r="A199" s="201"/>
      <c r="B199" s="195"/>
      <c r="C199" s="195"/>
      <c r="D199" s="195"/>
      <c r="E199" s="202"/>
      <c r="F199" s="202"/>
      <c r="G199" s="202"/>
      <c r="H199" s="199"/>
      <c r="I199" s="200"/>
    </row>
    <row r="200" spans="1:9" ht="15.75">
      <c r="A200" s="201"/>
      <c r="B200" s="195"/>
      <c r="C200" s="195"/>
      <c r="D200" s="195"/>
      <c r="E200" s="202"/>
      <c r="F200" s="204"/>
      <c r="G200" s="206"/>
      <c r="H200" s="207" t="s">
        <v>209</v>
      </c>
      <c r="I200" s="416">
        <f>ROUND((I192+I198),0)</f>
        <v>80340</v>
      </c>
    </row>
    <row r="201" spans="1:9" ht="15.75">
      <c r="A201" s="201"/>
      <c r="B201" s="195"/>
      <c r="C201" s="195"/>
      <c r="D201" s="195"/>
      <c r="E201" s="202"/>
      <c r="F201" s="204"/>
      <c r="G201" s="206"/>
      <c r="H201" s="207"/>
      <c r="I201" s="549"/>
    </row>
    <row r="202" spans="1:9">
      <c r="A202" s="1006" t="s">
        <v>10</v>
      </c>
      <c r="B202" s="1006"/>
      <c r="C202" s="1006"/>
      <c r="D202" s="1006"/>
      <c r="E202" s="1006"/>
      <c r="F202" s="1006" t="s">
        <v>215</v>
      </c>
      <c r="G202" s="1006"/>
      <c r="H202" s="1006"/>
      <c r="I202" s="1006"/>
    </row>
    <row r="203" spans="1:9">
      <c r="A203" s="1006"/>
      <c r="B203" s="1006"/>
      <c r="C203" s="1006"/>
      <c r="D203" s="1006"/>
      <c r="E203" s="1006"/>
      <c r="F203" s="1006"/>
      <c r="G203" s="1006"/>
      <c r="H203" s="1006"/>
      <c r="I203" s="1006"/>
    </row>
    <row r="204" spans="1:9">
      <c r="A204" s="1006"/>
      <c r="B204" s="1006"/>
      <c r="C204" s="1006"/>
      <c r="D204" s="1006"/>
      <c r="E204" s="1006"/>
      <c r="F204" s="1006"/>
      <c r="G204" s="1006"/>
      <c r="H204" s="1006"/>
      <c r="I204" s="1006"/>
    </row>
    <row r="205" spans="1:9">
      <c r="A205" s="376"/>
      <c r="B205" s="377"/>
      <c r="C205" s="377"/>
      <c r="D205" s="377"/>
      <c r="E205" s="377"/>
      <c r="F205" s="377"/>
      <c r="G205" s="377"/>
      <c r="H205" s="378"/>
      <c r="I205" s="379"/>
    </row>
    <row r="206" spans="1:9">
      <c r="A206" s="380" t="s">
        <v>216</v>
      </c>
      <c r="B206" s="1007" t="str">
        <f>B155</f>
        <v>ADECUACIÓN Y MEJORAMIENTO DEL PARQUE DE LAS IGUANAS, UBICADO EN EL BARRIO EL BOSQUE  DEL MUNICIPIO DE CAUCASIA, ANTIOQUIA</v>
      </c>
      <c r="C206" s="1007"/>
      <c r="D206" s="1007"/>
      <c r="E206" s="1007"/>
      <c r="F206" s="1007"/>
      <c r="G206" s="1007"/>
      <c r="H206" s="1007"/>
      <c r="I206" s="1008"/>
    </row>
    <row r="207" spans="1:9">
      <c r="A207" s="376" t="s">
        <v>240</v>
      </c>
      <c r="B207" s="1007"/>
      <c r="C207" s="1007"/>
      <c r="D207" s="1007"/>
      <c r="E207" s="1007"/>
      <c r="F207" s="1007"/>
      <c r="G207" s="1007"/>
      <c r="H207" s="1007"/>
      <c r="I207" s="1008"/>
    </row>
    <row r="208" spans="1:9">
      <c r="A208" s="381" t="s">
        <v>241</v>
      </c>
      <c r="B208" s="1025" t="str">
        <f>'PPTO OFICIAL'!B16</f>
        <v>Suministro, transporte e instalación de bordillo en concreto  prefabricado 15x35 cm</v>
      </c>
      <c r="C208" s="1025"/>
      <c r="D208" s="1025"/>
      <c r="E208" s="1025"/>
      <c r="F208" s="1025"/>
      <c r="G208" s="1025"/>
      <c r="H208" s="1025"/>
      <c r="I208" s="1026"/>
    </row>
    <row r="209" spans="1:9">
      <c r="A209" s="382">
        <f>'PPTO OFICIAL'!A16</f>
        <v>3.1</v>
      </c>
      <c r="B209" s="1025"/>
      <c r="C209" s="1025"/>
      <c r="D209" s="1025"/>
      <c r="E209" s="1025"/>
      <c r="F209" s="1025"/>
      <c r="G209" s="1025"/>
      <c r="H209" s="1025"/>
      <c r="I209" s="1026"/>
    </row>
    <row r="210" spans="1:9" ht="15.75">
      <c r="A210" s="194"/>
      <c r="B210" s="196"/>
      <c r="C210" s="196"/>
      <c r="D210" s="195"/>
      <c r="E210" s="195"/>
      <c r="F210" s="195"/>
      <c r="G210" s="195"/>
      <c r="H210" s="197" t="s">
        <v>217</v>
      </c>
      <c r="I210" s="198" t="str">
        <f>'PPTO OFICIAL'!C16</f>
        <v>ML</v>
      </c>
    </row>
    <row r="211" spans="1:9" ht="15.75">
      <c r="A211" s="194" t="s">
        <v>37</v>
      </c>
      <c r="B211" s="196"/>
      <c r="C211" s="196"/>
      <c r="D211" s="196"/>
      <c r="E211" s="195"/>
      <c r="F211" s="195"/>
      <c r="G211" s="195"/>
      <c r="H211" s="199"/>
      <c r="I211" s="200"/>
    </row>
    <row r="212" spans="1:9" ht="15.75">
      <c r="A212" s="1011" t="s">
        <v>33</v>
      </c>
      <c r="B212" s="1011"/>
      <c r="C212" s="1011"/>
      <c r="D212" s="1011"/>
      <c r="E212" s="1011"/>
      <c r="F212" s="555" t="s">
        <v>218</v>
      </c>
      <c r="G212" s="555" t="s">
        <v>219</v>
      </c>
      <c r="H212" s="319" t="s">
        <v>220</v>
      </c>
      <c r="I212" s="320" t="s">
        <v>221</v>
      </c>
    </row>
    <row r="213" spans="1:9" ht="15.75">
      <c r="A213" s="1012" t="s">
        <v>222</v>
      </c>
      <c r="B213" s="1012"/>
      <c r="C213" s="1012"/>
      <c r="D213" s="1012"/>
      <c r="E213" s="1012"/>
      <c r="F213" s="556"/>
      <c r="G213" s="315"/>
      <c r="H213" s="316"/>
      <c r="I213" s="318">
        <f>ROUND(I239*0.05,)</f>
        <v>908</v>
      </c>
    </row>
    <row r="214" spans="1:9" ht="15.75">
      <c r="A214" s="1012"/>
      <c r="B214" s="1012"/>
      <c r="C214" s="1012"/>
      <c r="D214" s="1012"/>
      <c r="E214" s="1012"/>
      <c r="F214" s="556"/>
      <c r="G214" s="315"/>
      <c r="H214" s="316"/>
      <c r="I214" s="318"/>
    </row>
    <row r="215" spans="1:9" ht="15.75">
      <c r="A215" s="1013"/>
      <c r="B215" s="1014"/>
      <c r="C215" s="1014"/>
      <c r="D215" s="1014"/>
      <c r="E215" s="1015"/>
      <c r="F215" s="389"/>
      <c r="G215" s="315"/>
      <c r="H215" s="316"/>
      <c r="I215" s="318"/>
    </row>
    <row r="216" spans="1:9" ht="15.75">
      <c r="A216" s="1012"/>
      <c r="B216" s="1012"/>
      <c r="C216" s="1012"/>
      <c r="D216" s="1012"/>
      <c r="E216" s="1012"/>
      <c r="F216" s="556"/>
      <c r="G216" s="315"/>
      <c r="H216" s="316"/>
      <c r="I216" s="314"/>
    </row>
    <row r="217" spans="1:9" ht="15.75">
      <c r="A217" s="1016"/>
      <c r="B217" s="1016"/>
      <c r="C217" s="1016"/>
      <c r="D217" s="1016"/>
      <c r="E217" s="1016"/>
      <c r="F217" s="555"/>
      <c r="G217" s="315"/>
      <c r="H217" s="326"/>
      <c r="I217" s="314"/>
    </row>
    <row r="218" spans="1:9" ht="15.75">
      <c r="A218" s="201"/>
      <c r="B218" s="195"/>
      <c r="C218" s="195"/>
      <c r="D218" s="195"/>
      <c r="E218" s="195"/>
      <c r="F218" s="195"/>
      <c r="G218" s="202"/>
      <c r="H218" s="197" t="s">
        <v>223</v>
      </c>
      <c r="I218" s="330">
        <f>ROUND((SUM(I213:I217)),0)</f>
        <v>908</v>
      </c>
    </row>
    <row r="219" spans="1:9" ht="15.75">
      <c r="A219" s="194" t="s">
        <v>224</v>
      </c>
      <c r="B219" s="196"/>
      <c r="C219" s="196"/>
      <c r="D219" s="196"/>
      <c r="E219" s="195"/>
      <c r="F219" s="195"/>
      <c r="G219" s="202"/>
      <c r="H219" s="199"/>
      <c r="I219" s="200"/>
    </row>
    <row r="220" spans="1:9" ht="15.75">
      <c r="A220" s="1011" t="s">
        <v>33</v>
      </c>
      <c r="B220" s="1011"/>
      <c r="C220" s="1011"/>
      <c r="D220" s="1011"/>
      <c r="E220" s="1011"/>
      <c r="F220" s="555" t="s">
        <v>225</v>
      </c>
      <c r="G220" s="317" t="s">
        <v>226</v>
      </c>
      <c r="H220" s="319" t="s">
        <v>227</v>
      </c>
      <c r="I220" s="320" t="s">
        <v>221</v>
      </c>
    </row>
    <row r="221" spans="1:9" ht="15.75">
      <c r="A221" s="1020" t="str">
        <f>MATERIALES!B18</f>
        <v>Bordillo de concreto prefabricado 15x35 cm</v>
      </c>
      <c r="B221" s="1021"/>
      <c r="C221" s="1021"/>
      <c r="D221" s="1021"/>
      <c r="E221" s="1022"/>
      <c r="F221" s="387" t="s">
        <v>366</v>
      </c>
      <c r="G221" s="422">
        <f>MATERIALES!E18</f>
        <v>50000</v>
      </c>
      <c r="H221" s="531">
        <v>1.25</v>
      </c>
      <c r="I221" s="318">
        <f>ROUND(G221*H221,)</f>
        <v>62500</v>
      </c>
    </row>
    <row r="222" spans="1:9" ht="15.75">
      <c r="A222" s="1020" t="str">
        <f>APA!B55</f>
        <v>APA PREPARACION MORTERO 1:4</v>
      </c>
      <c r="B222" s="1021"/>
      <c r="C222" s="1021"/>
      <c r="D222" s="1021"/>
      <c r="E222" s="1022"/>
      <c r="F222" s="423" t="s">
        <v>53</v>
      </c>
      <c r="G222" s="422">
        <f>APA!I96</f>
        <v>456376</v>
      </c>
      <c r="H222" s="682">
        <f>(1+0.4)*0.15*0.015</f>
        <v>3.1499999999999996E-3</v>
      </c>
      <c r="I222" s="318">
        <f>ROUND(G222*H222,)</f>
        <v>1438</v>
      </c>
    </row>
    <row r="223" spans="1:9" ht="15.75">
      <c r="A223" s="1020"/>
      <c r="B223" s="1021"/>
      <c r="C223" s="1021"/>
      <c r="D223" s="1021"/>
      <c r="E223" s="1022"/>
      <c r="F223" s="423"/>
      <c r="G223" s="422"/>
      <c r="H223" s="424"/>
      <c r="I223" s="558"/>
    </row>
    <row r="224" spans="1:9" ht="15.75">
      <c r="A224" s="1012"/>
      <c r="B224" s="1012"/>
      <c r="C224" s="1012"/>
      <c r="D224" s="1012"/>
      <c r="E224" s="1012"/>
      <c r="F224" s="555"/>
      <c r="G224" s="315"/>
      <c r="H224" s="326"/>
      <c r="I224" s="318"/>
    </row>
    <row r="225" spans="1:9" ht="15.75">
      <c r="A225" s="1012"/>
      <c r="B225" s="1012"/>
      <c r="C225" s="1012"/>
      <c r="D225" s="1012"/>
      <c r="E225" s="1012"/>
      <c r="F225" s="555"/>
      <c r="G225" s="315"/>
      <c r="H225" s="326"/>
      <c r="I225" s="318"/>
    </row>
    <row r="226" spans="1:9" ht="15.75">
      <c r="A226" s="1012"/>
      <c r="B226" s="1012"/>
      <c r="C226" s="1012"/>
      <c r="D226" s="1012"/>
      <c r="E226" s="1012"/>
      <c r="F226" s="555"/>
      <c r="G226" s="315"/>
      <c r="H226" s="329"/>
      <c r="I226" s="318"/>
    </row>
    <row r="227" spans="1:9" ht="15.75">
      <c r="A227" s="1012"/>
      <c r="B227" s="1012"/>
      <c r="C227" s="1012"/>
      <c r="D227" s="1012"/>
      <c r="E227" s="1012"/>
      <c r="F227" s="555"/>
      <c r="G227" s="315"/>
      <c r="H227" s="329"/>
      <c r="I227" s="318"/>
    </row>
    <row r="228" spans="1:9" ht="15.75">
      <c r="A228" s="1012"/>
      <c r="B228" s="1012"/>
      <c r="C228" s="1012"/>
      <c r="D228" s="1012"/>
      <c r="E228" s="1012"/>
      <c r="F228" s="555"/>
      <c r="G228" s="315"/>
      <c r="H228" s="326"/>
      <c r="I228" s="318"/>
    </row>
    <row r="229" spans="1:9" ht="15.75">
      <c r="A229" s="201"/>
      <c r="B229" s="195"/>
      <c r="C229" s="195"/>
      <c r="D229" s="195"/>
      <c r="E229" s="195"/>
      <c r="F229" s="195"/>
      <c r="G229" s="202"/>
      <c r="H229" s="197" t="s">
        <v>223</v>
      </c>
      <c r="I229" s="330">
        <f>ROUND((SUM(I221:I228)),0)</f>
        <v>63938</v>
      </c>
    </row>
    <row r="230" spans="1:9" ht="15.75">
      <c r="A230" s="194" t="s">
        <v>47</v>
      </c>
      <c r="B230" s="196"/>
      <c r="C230" s="196"/>
      <c r="D230" s="196"/>
      <c r="E230" s="195"/>
      <c r="F230" s="195"/>
      <c r="G230" s="195"/>
      <c r="H230" s="199"/>
      <c r="I230" s="200"/>
    </row>
    <row r="231" spans="1:9" ht="15.75">
      <c r="A231" s="1011" t="s">
        <v>48</v>
      </c>
      <c r="B231" s="1011"/>
      <c r="C231" s="1011"/>
      <c r="D231" s="1011"/>
      <c r="E231" s="321" t="s">
        <v>228</v>
      </c>
      <c r="F231" s="555" t="s">
        <v>229</v>
      </c>
      <c r="G231" s="555" t="s">
        <v>230</v>
      </c>
      <c r="H231" s="319" t="s">
        <v>52</v>
      </c>
      <c r="I231" s="320" t="s">
        <v>221</v>
      </c>
    </row>
    <row r="232" spans="1:9" ht="15.75">
      <c r="A232" s="1012"/>
      <c r="B232" s="1012"/>
      <c r="C232" s="1012"/>
      <c r="D232" s="1012"/>
      <c r="E232" s="322"/>
      <c r="F232" s="322"/>
      <c r="G232" s="322"/>
      <c r="H232" s="315"/>
      <c r="I232" s="318"/>
    </row>
    <row r="233" spans="1:9" ht="15.75">
      <c r="A233" s="1012"/>
      <c r="B233" s="1012"/>
      <c r="C233" s="1012"/>
      <c r="D233" s="1012"/>
      <c r="E233" s="322"/>
      <c r="F233" s="322"/>
      <c r="G233" s="322"/>
      <c r="H233" s="315"/>
      <c r="I233" s="318"/>
    </row>
    <row r="234" spans="1:9" ht="15.75">
      <c r="A234" s="201"/>
      <c r="B234" s="195"/>
      <c r="C234" s="195"/>
      <c r="D234" s="195"/>
      <c r="E234" s="195"/>
      <c r="F234" s="195"/>
      <c r="G234" s="195"/>
      <c r="H234" s="197" t="s">
        <v>223</v>
      </c>
      <c r="I234" s="330">
        <f>ROUND((SUM(I232:I233)),0)</f>
        <v>0</v>
      </c>
    </row>
    <row r="235" spans="1:9" ht="15.75">
      <c r="A235" s="194" t="s">
        <v>54</v>
      </c>
      <c r="B235" s="196"/>
      <c r="C235" s="196"/>
      <c r="D235" s="196"/>
      <c r="E235" s="195"/>
      <c r="F235" s="195"/>
      <c r="G235" s="195"/>
      <c r="H235" s="199"/>
      <c r="I235" s="200"/>
    </row>
    <row r="236" spans="1:9" ht="15.75">
      <c r="A236" s="1011" t="s">
        <v>231</v>
      </c>
      <c r="B236" s="1011"/>
      <c r="C236" s="1011"/>
      <c r="D236" s="1011"/>
      <c r="E236" s="555" t="s">
        <v>36</v>
      </c>
      <c r="F236" s="1016" t="s">
        <v>232</v>
      </c>
      <c r="G236" s="1016"/>
      <c r="H236" s="319" t="s">
        <v>220</v>
      </c>
      <c r="I236" s="320" t="s">
        <v>221</v>
      </c>
    </row>
    <row r="237" spans="1:9" ht="15.75">
      <c r="A237" s="1011" t="s">
        <v>491</v>
      </c>
      <c r="B237" s="1011"/>
      <c r="C237" s="1011"/>
      <c r="D237" s="1011"/>
      <c r="E237" s="323">
        <v>1</v>
      </c>
      <c r="F237" s="1028">
        <f>CUADRILLAS!C13+CUADRILLAS!C14</f>
        <v>308618</v>
      </c>
      <c r="G237" s="1028"/>
      <c r="H237" s="319">
        <v>17</v>
      </c>
      <c r="I237" s="318">
        <f>ROUND(F237/H237,)</f>
        <v>18154</v>
      </c>
    </row>
    <row r="238" spans="1:9" ht="15.75">
      <c r="A238" s="1011"/>
      <c r="B238" s="1011"/>
      <c r="C238" s="1011"/>
      <c r="D238" s="1011"/>
      <c r="E238" s="323"/>
      <c r="F238" s="1034"/>
      <c r="G238" s="1034"/>
      <c r="H238" s="326"/>
      <c r="I238" s="318"/>
    </row>
    <row r="239" spans="1:9" ht="15.75">
      <c r="A239" s="201"/>
      <c r="B239" s="195"/>
      <c r="C239" s="195"/>
      <c r="D239" s="195"/>
      <c r="E239" s="202"/>
      <c r="F239" s="203"/>
      <c r="G239" s="202"/>
      <c r="H239" s="197" t="s">
        <v>223</v>
      </c>
      <c r="I239" s="330">
        <f>ROUND((SUM(I237:I238)),0)</f>
        <v>18154</v>
      </c>
    </row>
    <row r="240" spans="1:9" ht="15.75">
      <c r="A240" s="201"/>
      <c r="B240" s="195"/>
      <c r="C240" s="195"/>
      <c r="D240" s="195"/>
      <c r="E240" s="202"/>
      <c r="F240" s="202"/>
      <c r="G240" s="202"/>
      <c r="H240" s="199"/>
      <c r="I240" s="198"/>
    </row>
    <row r="241" spans="1:9" ht="15.75">
      <c r="A241" s="201"/>
      <c r="B241" s="195"/>
      <c r="C241" s="195"/>
      <c r="D241" s="195"/>
      <c r="E241" s="202"/>
      <c r="F241" s="204" t="s">
        <v>234</v>
      </c>
      <c r="G241" s="195"/>
      <c r="H241" s="205"/>
      <c r="I241" s="330">
        <f>+I239+I234+I229+I218</f>
        <v>83000</v>
      </c>
    </row>
    <row r="242" spans="1:9" ht="15.75">
      <c r="A242" s="194" t="s">
        <v>62</v>
      </c>
      <c r="B242" s="196"/>
      <c r="C242" s="196"/>
      <c r="D242" s="196"/>
      <c r="E242" s="202"/>
      <c r="F242" s="202"/>
      <c r="G242" s="202"/>
      <c r="H242" s="199"/>
      <c r="I242" s="200"/>
    </row>
    <row r="243" spans="1:9" ht="15.75">
      <c r="A243" s="1011" t="s">
        <v>33</v>
      </c>
      <c r="B243" s="1011"/>
      <c r="C243" s="1011"/>
      <c r="D243" s="1011"/>
      <c r="E243" s="1011"/>
      <c r="F243" s="1011"/>
      <c r="G243" s="1011"/>
      <c r="H243" s="319" t="s">
        <v>214</v>
      </c>
      <c r="I243" s="320" t="s">
        <v>235</v>
      </c>
    </row>
    <row r="244" spans="1:9" ht="15.75">
      <c r="A244" s="1012" t="s">
        <v>236</v>
      </c>
      <c r="B244" s="1012"/>
      <c r="C244" s="1012"/>
      <c r="D244" s="1012"/>
      <c r="E244" s="1012"/>
      <c r="F244" s="1012"/>
      <c r="G244" s="1012"/>
      <c r="H244" s="325"/>
      <c r="I244" s="318"/>
    </row>
    <row r="245" spans="1:9" ht="15.75">
      <c r="A245" s="1012" t="s">
        <v>237</v>
      </c>
      <c r="B245" s="1012"/>
      <c r="C245" s="1012"/>
      <c r="D245" s="1012"/>
      <c r="E245" s="1012"/>
      <c r="F245" s="1012"/>
      <c r="G245" s="1012"/>
      <c r="H245" s="325"/>
      <c r="I245" s="318"/>
    </row>
    <row r="246" spans="1:9" ht="15.75">
      <c r="A246" s="1012" t="s">
        <v>238</v>
      </c>
      <c r="B246" s="1012"/>
      <c r="C246" s="1012"/>
      <c r="D246" s="1012"/>
      <c r="E246" s="1012"/>
      <c r="F246" s="1012"/>
      <c r="G246" s="1012"/>
      <c r="H246" s="325"/>
      <c r="I246" s="318"/>
    </row>
    <row r="247" spans="1:9" ht="15.75">
      <c r="A247" s="201"/>
      <c r="B247" s="195"/>
      <c r="C247" s="195"/>
      <c r="D247" s="195"/>
      <c r="E247" s="202"/>
      <c r="F247" s="202"/>
      <c r="G247" s="202"/>
      <c r="H247" s="197" t="s">
        <v>223</v>
      </c>
      <c r="I247" s="330">
        <f>ROUND((SUM(I244:I246)),0)</f>
        <v>0</v>
      </c>
    </row>
    <row r="248" spans="1:9" ht="15.75">
      <c r="A248" s="201"/>
      <c r="B248" s="195"/>
      <c r="C248" s="195"/>
      <c r="D248" s="195"/>
      <c r="E248" s="202"/>
      <c r="F248" s="202"/>
      <c r="G248" s="202"/>
      <c r="H248" s="199"/>
      <c r="I248" s="200"/>
    </row>
    <row r="249" spans="1:9" ht="15.75">
      <c r="A249" s="201"/>
      <c r="B249" s="195"/>
      <c r="C249" s="195"/>
      <c r="D249" s="195"/>
      <c r="E249" s="202"/>
      <c r="F249" s="204"/>
      <c r="G249" s="206"/>
      <c r="H249" s="207" t="s">
        <v>209</v>
      </c>
      <c r="I249" s="330">
        <f>ROUND((I241+I247),0)</f>
        <v>83000</v>
      </c>
    </row>
    <row r="251" spans="1:9">
      <c r="A251" s="1006" t="s">
        <v>10</v>
      </c>
      <c r="B251" s="1006"/>
      <c r="C251" s="1006"/>
      <c r="D251" s="1006"/>
      <c r="E251" s="1006"/>
      <c r="F251" s="1006" t="s">
        <v>215</v>
      </c>
      <c r="G251" s="1006"/>
      <c r="H251" s="1006"/>
      <c r="I251" s="1033"/>
    </row>
    <row r="252" spans="1:9">
      <c r="A252" s="1006"/>
      <c r="B252" s="1006"/>
      <c r="C252" s="1006"/>
      <c r="D252" s="1006"/>
      <c r="E252" s="1006"/>
      <c r="F252" s="1006"/>
      <c r="G252" s="1006"/>
      <c r="H252" s="1006"/>
      <c r="I252" s="1006"/>
    </row>
    <row r="253" spans="1:9">
      <c r="A253" s="1006"/>
      <c r="B253" s="1006"/>
      <c r="C253" s="1006"/>
      <c r="D253" s="1006"/>
      <c r="E253" s="1006"/>
      <c r="F253" s="1006"/>
      <c r="G253" s="1006"/>
      <c r="H253" s="1006"/>
      <c r="I253" s="1006"/>
    </row>
    <row r="254" spans="1:9">
      <c r="A254" s="376"/>
      <c r="B254" s="377"/>
      <c r="C254" s="377"/>
      <c r="D254" s="377"/>
      <c r="E254" s="377"/>
      <c r="F254" s="377"/>
      <c r="G254" s="377"/>
      <c r="H254" s="378"/>
      <c r="I254" s="379"/>
    </row>
    <row r="255" spans="1:9">
      <c r="A255" s="380" t="s">
        <v>216</v>
      </c>
      <c r="B255" s="1007" t="str">
        <f>B206</f>
        <v>ADECUACIÓN Y MEJORAMIENTO DEL PARQUE DE LAS IGUANAS, UBICADO EN EL BARRIO EL BOSQUE  DEL MUNICIPIO DE CAUCASIA, ANTIOQUIA</v>
      </c>
      <c r="C255" s="1007"/>
      <c r="D255" s="1007"/>
      <c r="E255" s="1007"/>
      <c r="F255" s="1007"/>
      <c r="G255" s="1007"/>
      <c r="H255" s="1007"/>
      <c r="I255" s="1008"/>
    </row>
    <row r="256" spans="1:9">
      <c r="A256" s="376" t="s">
        <v>240</v>
      </c>
      <c r="B256" s="1007"/>
      <c r="C256" s="1007"/>
      <c r="D256" s="1007"/>
      <c r="E256" s="1007"/>
      <c r="F256" s="1007"/>
      <c r="G256" s="1007"/>
      <c r="H256" s="1007"/>
      <c r="I256" s="1008"/>
    </row>
    <row r="257" spans="1:9">
      <c r="A257" s="381" t="s">
        <v>241</v>
      </c>
      <c r="B257" s="1036" t="str">
        <f>'PPTO OFICIAL'!B17</f>
        <v>Colocación de concreto para construcción de Andén e=0.10m con concreto Resistencia 21MPa (D) O Clase D (210 kg/cm2 ó 3000 psi) norma INVIAS 630-13  . Incluye malla electrosoldada.</v>
      </c>
      <c r="C257" s="1036"/>
      <c r="D257" s="1036"/>
      <c r="E257" s="1036"/>
      <c r="F257" s="1036"/>
      <c r="G257" s="1036"/>
      <c r="H257" s="1036"/>
      <c r="I257" s="1037"/>
    </row>
    <row r="258" spans="1:9">
      <c r="A258" s="382">
        <f>'PPTO OFICIAL'!A17</f>
        <v>3.2</v>
      </c>
      <c r="B258" s="1036"/>
      <c r="C258" s="1036"/>
      <c r="D258" s="1036"/>
      <c r="E258" s="1036"/>
      <c r="F258" s="1036"/>
      <c r="G258" s="1036"/>
      <c r="H258" s="1036"/>
      <c r="I258" s="1037"/>
    </row>
    <row r="259" spans="1:9" ht="15.75">
      <c r="A259" s="194"/>
      <c r="B259" s="196"/>
      <c r="C259" s="196"/>
      <c r="D259" s="195"/>
      <c r="E259" s="195"/>
      <c r="F259" s="195"/>
      <c r="G259" s="195"/>
      <c r="H259" s="197" t="s">
        <v>217</v>
      </c>
      <c r="I259" s="198" t="str">
        <f>'PPTO OFICIAL'!C17</f>
        <v>M3</v>
      </c>
    </row>
    <row r="260" spans="1:9" ht="15.75">
      <c r="A260" s="194" t="s">
        <v>37</v>
      </c>
      <c r="B260" s="196"/>
      <c r="C260" s="196"/>
      <c r="D260" s="196"/>
      <c r="E260" s="195"/>
      <c r="F260" s="195"/>
      <c r="G260" s="195"/>
      <c r="H260" s="199"/>
      <c r="I260" s="200"/>
    </row>
    <row r="261" spans="1:9" ht="15.75">
      <c r="A261" s="1011" t="s">
        <v>33</v>
      </c>
      <c r="B261" s="1011"/>
      <c r="C261" s="1011"/>
      <c r="D261" s="1011"/>
      <c r="E261" s="1011"/>
      <c r="F261" s="555" t="s">
        <v>218</v>
      </c>
      <c r="G261" s="555" t="s">
        <v>219</v>
      </c>
      <c r="H261" s="319" t="s">
        <v>220</v>
      </c>
      <c r="I261" s="320" t="s">
        <v>221</v>
      </c>
    </row>
    <row r="262" spans="1:9" ht="15.75">
      <c r="A262" s="1012" t="s">
        <v>222</v>
      </c>
      <c r="B262" s="1012"/>
      <c r="C262" s="1012"/>
      <c r="D262" s="1012"/>
      <c r="E262" s="1012"/>
      <c r="F262" s="556"/>
      <c r="G262" s="315"/>
      <c r="H262" s="316"/>
      <c r="I262" s="318">
        <f>ROUND(I289*0.05,)</f>
        <v>2481</v>
      </c>
    </row>
    <row r="263" spans="1:9" ht="15.75">
      <c r="A263" s="1013" t="str">
        <f>MAQUINARIAS!B24</f>
        <v>Vibrador de concreto</v>
      </c>
      <c r="B263" s="1014"/>
      <c r="C263" s="1014"/>
      <c r="D263" s="1014"/>
      <c r="E263" s="1015"/>
      <c r="F263" s="420">
        <v>1</v>
      </c>
      <c r="G263" s="420">
        <f>MAQUINARIAS!E24</f>
        <v>60000</v>
      </c>
      <c r="H263" s="420">
        <v>4.5</v>
      </c>
      <c r="I263" s="318">
        <f>ROUND(F263*G263/H263,)</f>
        <v>13333</v>
      </c>
    </row>
    <row r="264" spans="1:9" ht="15.75">
      <c r="A264" s="1038" t="str">
        <f>MAQUINARIAS!B30</f>
        <v xml:space="preserve">Texturizador y llana </v>
      </c>
      <c r="B264" s="1039"/>
      <c r="C264" s="1039"/>
      <c r="D264" s="1039"/>
      <c r="E264" s="1040"/>
      <c r="F264" s="556">
        <v>1</v>
      </c>
      <c r="G264" s="420">
        <f>MAQUINARIAS!E30</f>
        <v>4000</v>
      </c>
      <c r="H264" s="421">
        <v>5</v>
      </c>
      <c r="I264" s="318">
        <f>ROUND(F264*G264/H264,)</f>
        <v>800</v>
      </c>
    </row>
    <row r="265" spans="1:9" ht="15.75">
      <c r="A265" s="1012"/>
      <c r="B265" s="1012"/>
      <c r="C265" s="1012"/>
      <c r="D265" s="1012"/>
      <c r="E265" s="1012"/>
      <c r="F265" s="556"/>
      <c r="G265" s="315"/>
      <c r="H265" s="316"/>
      <c r="I265" s="314"/>
    </row>
    <row r="266" spans="1:9" ht="15.75">
      <c r="A266" s="201"/>
      <c r="B266" s="195"/>
      <c r="C266" s="195"/>
      <c r="D266" s="195"/>
      <c r="E266" s="195"/>
      <c r="F266" s="195"/>
      <c r="G266" s="202"/>
      <c r="H266" s="197" t="s">
        <v>223</v>
      </c>
      <c r="I266" s="330">
        <f>ROUND((SUM(I262:I265)),2)</f>
        <v>16614</v>
      </c>
    </row>
    <row r="267" spans="1:9" ht="15.75">
      <c r="A267" s="194" t="s">
        <v>224</v>
      </c>
      <c r="B267" s="196"/>
      <c r="C267" s="196"/>
      <c r="D267" s="196"/>
      <c r="E267" s="195"/>
      <c r="F267" s="195"/>
      <c r="G267" s="202"/>
      <c r="H267" s="199"/>
      <c r="I267" s="200"/>
    </row>
    <row r="268" spans="1:9" ht="15.75">
      <c r="A268" s="1011" t="s">
        <v>33</v>
      </c>
      <c r="B268" s="1011"/>
      <c r="C268" s="1011"/>
      <c r="D268" s="1011"/>
      <c r="E268" s="1011"/>
      <c r="F268" s="555" t="s">
        <v>225</v>
      </c>
      <c r="G268" s="317" t="s">
        <v>226</v>
      </c>
      <c r="H268" s="319" t="s">
        <v>227</v>
      </c>
      <c r="I268" s="320" t="s">
        <v>221</v>
      </c>
    </row>
    <row r="269" spans="1:9">
      <c r="A269" s="1035" t="str">
        <f>APA!B7</f>
        <v xml:space="preserve">Suministros y preparacion de concreto 1:2:3 en obra </v>
      </c>
      <c r="B269" s="1021"/>
      <c r="C269" s="1021"/>
      <c r="D269" s="1021"/>
      <c r="E269" s="1022"/>
      <c r="F269" s="387" t="s">
        <v>100</v>
      </c>
      <c r="G269" s="383">
        <f>APA!I48</f>
        <v>562615</v>
      </c>
      <c r="H269" s="385">
        <v>1.05</v>
      </c>
      <c r="I269" s="560">
        <f>G269*H269</f>
        <v>590745.75</v>
      </c>
    </row>
    <row r="270" spans="1:9">
      <c r="A270" s="1035" t="str">
        <f>MATERIALES!B14</f>
        <v>Antisol blanco (presentación 20 kg)</v>
      </c>
      <c r="B270" s="1021"/>
      <c r="C270" s="1021"/>
      <c r="D270" s="1021"/>
      <c r="E270" s="1022"/>
      <c r="F270" s="387" t="s">
        <v>365</v>
      </c>
      <c r="G270" s="383">
        <f>MATERIALES!E14</f>
        <v>12200</v>
      </c>
      <c r="H270" s="385">
        <v>0.1</v>
      </c>
      <c r="I270" s="560">
        <f>G270*H270</f>
        <v>1220</v>
      </c>
    </row>
    <row r="271" spans="1:9" ht="15.75">
      <c r="A271" s="1035" t="str">
        <f>MATERIALES!B24</f>
        <v>Malla electrosoldada 15X15Cm 4.0Mm (Xx-084) 6X2.35M</v>
      </c>
      <c r="B271" s="1021"/>
      <c r="C271" s="1021"/>
      <c r="D271" s="1021"/>
      <c r="E271" s="1022"/>
      <c r="F271" s="387" t="str">
        <f>MATERIALES!C24</f>
        <v>M2</v>
      </c>
      <c r="G271" s="383">
        <f>MATERIALES!E24</f>
        <v>9500</v>
      </c>
      <c r="H271" s="486">
        <v>8.3330000000000002</v>
      </c>
      <c r="I271" s="560">
        <f>+H271*G271</f>
        <v>79163.5</v>
      </c>
    </row>
    <row r="272" spans="1:9">
      <c r="A272" s="1035"/>
      <c r="B272" s="1021"/>
      <c r="C272" s="1021"/>
      <c r="D272" s="1021"/>
      <c r="E272" s="1022"/>
      <c r="F272" s="387"/>
      <c r="G272" s="383"/>
      <c r="H272" s="385"/>
      <c r="I272" s="560"/>
    </row>
    <row r="273" spans="1:9" ht="15.75">
      <c r="A273" s="1012"/>
      <c r="B273" s="1012"/>
      <c r="C273" s="1012"/>
      <c r="D273" s="1012"/>
      <c r="E273" s="1012"/>
      <c r="F273" s="555"/>
      <c r="G273" s="315"/>
      <c r="H273" s="315"/>
      <c r="I273" s="318"/>
    </row>
    <row r="274" spans="1:9" ht="15.75">
      <c r="A274" s="1012"/>
      <c r="B274" s="1012"/>
      <c r="C274" s="1012"/>
      <c r="D274" s="1012"/>
      <c r="E274" s="1012"/>
      <c r="F274" s="555"/>
      <c r="G274" s="315"/>
      <c r="H274" s="329"/>
      <c r="I274" s="318"/>
    </row>
    <row r="275" spans="1:9" ht="15.75">
      <c r="A275" s="1012"/>
      <c r="B275" s="1012"/>
      <c r="C275" s="1012"/>
      <c r="D275" s="1012"/>
      <c r="E275" s="1012"/>
      <c r="F275" s="555"/>
      <c r="G275" s="315"/>
      <c r="H275" s="329"/>
      <c r="I275" s="318"/>
    </row>
    <row r="276" spans="1:9" ht="15.75">
      <c r="A276" s="1012"/>
      <c r="B276" s="1012"/>
      <c r="C276" s="1012"/>
      <c r="D276" s="1012"/>
      <c r="E276" s="1012"/>
      <c r="F276" s="555"/>
      <c r="G276" s="315"/>
      <c r="H276" s="326"/>
      <c r="I276" s="318"/>
    </row>
    <row r="277" spans="1:9" ht="15.75">
      <c r="A277" s="201"/>
      <c r="B277" s="195"/>
      <c r="C277" s="195"/>
      <c r="D277" s="195"/>
      <c r="E277" s="195"/>
      <c r="F277" s="195"/>
      <c r="G277" s="202"/>
      <c r="H277" s="197" t="s">
        <v>223</v>
      </c>
      <c r="I277" s="330">
        <f>ROUND((SUM(I269:I276)),2)</f>
        <v>671129.25</v>
      </c>
    </row>
    <row r="278" spans="1:9" ht="15.75">
      <c r="A278" s="194" t="s">
        <v>47</v>
      </c>
      <c r="B278" s="196"/>
      <c r="C278" s="196"/>
      <c r="D278" s="196"/>
      <c r="E278" s="195"/>
      <c r="F278" s="195"/>
      <c r="G278" s="195"/>
      <c r="H278" s="199"/>
      <c r="I278" s="200"/>
    </row>
    <row r="279" spans="1:9" ht="15.75">
      <c r="A279" s="1011" t="s">
        <v>48</v>
      </c>
      <c r="B279" s="1011"/>
      <c r="C279" s="1011"/>
      <c r="D279" s="1011"/>
      <c r="E279" s="321" t="s">
        <v>228</v>
      </c>
      <c r="F279" s="555" t="s">
        <v>229</v>
      </c>
      <c r="G279" s="555" t="s">
        <v>230</v>
      </c>
      <c r="H279" s="319" t="s">
        <v>52</v>
      </c>
      <c r="I279" s="320" t="s">
        <v>221</v>
      </c>
    </row>
    <row r="280" spans="1:9" ht="15.75">
      <c r="A280" s="1012" t="s">
        <v>239</v>
      </c>
      <c r="B280" s="1012"/>
      <c r="C280" s="1012"/>
      <c r="D280" s="1012"/>
      <c r="E280" s="322"/>
      <c r="F280" s="322"/>
      <c r="G280" s="322"/>
      <c r="H280" s="315"/>
      <c r="I280" s="318">
        <f>ROUND(I277*0.02,)</f>
        <v>13423</v>
      </c>
    </row>
    <row r="281" spans="1:9" ht="15.75">
      <c r="A281" s="1012"/>
      <c r="B281" s="1012"/>
      <c r="C281" s="1012"/>
      <c r="D281" s="1012"/>
      <c r="E281" s="322"/>
      <c r="F281" s="322"/>
      <c r="G281" s="322"/>
      <c r="H281" s="315"/>
      <c r="I281" s="318"/>
    </row>
    <row r="282" spans="1:9" ht="15.75">
      <c r="A282" s="1012"/>
      <c r="B282" s="1012"/>
      <c r="C282" s="1012"/>
      <c r="D282" s="1012"/>
      <c r="E282" s="322"/>
      <c r="F282" s="322"/>
      <c r="G282" s="322"/>
      <c r="H282" s="315"/>
      <c r="I282" s="318"/>
    </row>
    <row r="283" spans="1:9" ht="15.75">
      <c r="A283" s="201"/>
      <c r="B283" s="195"/>
      <c r="C283" s="195"/>
      <c r="D283" s="195"/>
      <c r="E283" s="195"/>
      <c r="F283" s="195"/>
      <c r="G283" s="195"/>
      <c r="H283" s="197" t="s">
        <v>223</v>
      </c>
      <c r="I283" s="330">
        <f>ROUND((SUM(I280:I282)),2)</f>
        <v>13423</v>
      </c>
    </row>
    <row r="284" spans="1:9" ht="15.75">
      <c r="A284" s="194" t="s">
        <v>54</v>
      </c>
      <c r="B284" s="196"/>
      <c r="C284" s="196"/>
      <c r="D284" s="196"/>
      <c r="E284" s="195"/>
      <c r="F284" s="195"/>
      <c r="G284" s="195"/>
      <c r="H284" s="199"/>
      <c r="I284" s="200"/>
    </row>
    <row r="285" spans="1:9" ht="15.75">
      <c r="A285" s="1011" t="s">
        <v>231</v>
      </c>
      <c r="B285" s="1011"/>
      <c r="C285" s="1011"/>
      <c r="D285" s="1011"/>
      <c r="E285" s="555" t="s">
        <v>36</v>
      </c>
      <c r="F285" s="1016" t="s">
        <v>232</v>
      </c>
      <c r="G285" s="1016"/>
      <c r="H285" s="319" t="s">
        <v>220</v>
      </c>
      <c r="I285" s="320" t="s">
        <v>221</v>
      </c>
    </row>
    <row r="286" spans="1:9" ht="15.75">
      <c r="A286" s="1011" t="str">
        <f>CUADRILLAS!B15</f>
        <v xml:space="preserve">CUADRILLA 4 </v>
      </c>
      <c r="B286" s="1011"/>
      <c r="C286" s="1011"/>
      <c r="D286" s="1011"/>
      <c r="E286" s="323">
        <v>1</v>
      </c>
      <c r="F286" s="1028">
        <f>CUADRILLAS!C15</f>
        <v>248105</v>
      </c>
      <c r="G286" s="1028"/>
      <c r="H286" s="319">
        <v>5</v>
      </c>
      <c r="I286" s="318">
        <f>ROUND(F286/H286,)</f>
        <v>49621</v>
      </c>
    </row>
    <row r="287" spans="1:9" ht="15.75">
      <c r="A287" s="1011"/>
      <c r="B287" s="1011"/>
      <c r="C287" s="1011"/>
      <c r="D287" s="1011"/>
      <c r="E287" s="323"/>
      <c r="F287" s="1028"/>
      <c r="G287" s="1028"/>
      <c r="H287" s="319"/>
      <c r="I287" s="318"/>
    </row>
    <row r="288" spans="1:9" ht="15.75">
      <c r="A288" s="1011"/>
      <c r="B288" s="1011"/>
      <c r="C288" s="1011"/>
      <c r="D288" s="1011"/>
      <c r="E288" s="323"/>
      <c r="F288" s="1034"/>
      <c r="G288" s="1034"/>
      <c r="H288" s="326"/>
      <c r="I288" s="318"/>
    </row>
    <row r="289" spans="1:9" ht="15.75">
      <c r="A289" s="201"/>
      <c r="B289" s="195"/>
      <c r="C289" s="195"/>
      <c r="D289" s="195"/>
      <c r="E289" s="202"/>
      <c r="F289" s="203"/>
      <c r="G289" s="202"/>
      <c r="H289" s="197" t="s">
        <v>223</v>
      </c>
      <c r="I289" s="330">
        <f>ROUND((SUM(I286:I288)),2)</f>
        <v>49621</v>
      </c>
    </row>
    <row r="290" spans="1:9" ht="15.75">
      <c r="A290" s="201"/>
      <c r="B290" s="195"/>
      <c r="C290" s="195"/>
      <c r="D290" s="195"/>
      <c r="E290" s="202"/>
      <c r="F290" s="202"/>
      <c r="G290" s="202"/>
      <c r="H290" s="199"/>
      <c r="I290" s="198"/>
    </row>
    <row r="291" spans="1:9" ht="15.75">
      <c r="A291" s="201"/>
      <c r="B291" s="195"/>
      <c r="C291" s="195"/>
      <c r="D291" s="195"/>
      <c r="E291" s="202"/>
      <c r="F291" s="204" t="s">
        <v>234</v>
      </c>
      <c r="G291" s="195"/>
      <c r="H291" s="205"/>
      <c r="I291" s="330">
        <f>+I289+I283+I277+I266</f>
        <v>750787.25</v>
      </c>
    </row>
    <row r="292" spans="1:9" ht="15.75">
      <c r="A292" s="194" t="s">
        <v>62</v>
      </c>
      <c r="B292" s="196"/>
      <c r="C292" s="196"/>
      <c r="D292" s="196"/>
      <c r="E292" s="202"/>
      <c r="F292" s="202"/>
      <c r="G292" s="202"/>
      <c r="H292" s="199"/>
      <c r="I292" s="200"/>
    </row>
    <row r="293" spans="1:9" ht="15.75">
      <c r="A293" s="1011" t="s">
        <v>33</v>
      </c>
      <c r="B293" s="1011"/>
      <c r="C293" s="1011"/>
      <c r="D293" s="1011"/>
      <c r="E293" s="1011"/>
      <c r="F293" s="1011"/>
      <c r="G293" s="1011"/>
      <c r="H293" s="319" t="s">
        <v>214</v>
      </c>
      <c r="I293" s="320" t="s">
        <v>235</v>
      </c>
    </row>
    <row r="294" spans="1:9" ht="15.75">
      <c r="A294" s="1012"/>
      <c r="B294" s="1012"/>
      <c r="C294" s="1012"/>
      <c r="D294" s="1012"/>
      <c r="E294" s="1012"/>
      <c r="F294" s="1012"/>
      <c r="G294" s="1012"/>
      <c r="H294" s="325"/>
      <c r="I294" s="318"/>
    </row>
    <row r="295" spans="1:9" ht="15.75">
      <c r="A295" s="1012"/>
      <c r="B295" s="1012"/>
      <c r="C295" s="1012"/>
      <c r="D295" s="1012"/>
      <c r="E295" s="1012"/>
      <c r="F295" s="1012"/>
      <c r="G295" s="1012"/>
      <c r="H295" s="325"/>
      <c r="I295" s="318"/>
    </row>
    <row r="296" spans="1:9" ht="15.75">
      <c r="A296" s="1012"/>
      <c r="B296" s="1012"/>
      <c r="C296" s="1012"/>
      <c r="D296" s="1012"/>
      <c r="E296" s="1012"/>
      <c r="F296" s="1012"/>
      <c r="G296" s="1012"/>
      <c r="H296" s="325"/>
      <c r="I296" s="318"/>
    </row>
    <row r="297" spans="1:9" ht="15.75">
      <c r="A297" s="201"/>
      <c r="B297" s="195"/>
      <c r="C297" s="195"/>
      <c r="D297" s="195"/>
      <c r="E297" s="202"/>
      <c r="F297" s="202"/>
      <c r="G297" s="202"/>
      <c r="H297" s="197" t="s">
        <v>223</v>
      </c>
      <c r="I297" s="330">
        <f>ROUND((SUM(I294:I296)),0)</f>
        <v>0</v>
      </c>
    </row>
    <row r="298" spans="1:9" ht="15.75">
      <c r="A298" s="201"/>
      <c r="B298" s="195"/>
      <c r="C298" s="195"/>
      <c r="D298" s="195"/>
      <c r="E298" s="202"/>
      <c r="F298" s="202"/>
      <c r="G298" s="202"/>
      <c r="H298" s="199"/>
      <c r="I298" s="200"/>
    </row>
    <row r="299" spans="1:9" ht="15.75">
      <c r="A299" s="201"/>
      <c r="B299" s="195"/>
      <c r="C299" s="195"/>
      <c r="D299" s="195"/>
      <c r="E299" s="202"/>
      <c r="F299" s="204"/>
      <c r="G299" s="206"/>
      <c r="H299" s="207" t="s">
        <v>209</v>
      </c>
      <c r="I299" s="330">
        <f>ROUND((I291+I297),0)</f>
        <v>750787</v>
      </c>
    </row>
    <row r="301" spans="1:9">
      <c r="A301" s="997" t="s">
        <v>10</v>
      </c>
      <c r="B301" s="998"/>
      <c r="C301" s="998"/>
      <c r="D301" s="998"/>
      <c r="E301" s="999"/>
      <c r="F301" s="997" t="s">
        <v>215</v>
      </c>
      <c r="G301" s="998"/>
      <c r="H301" s="998"/>
      <c r="I301" s="1002"/>
    </row>
    <row r="302" spans="1:9">
      <c r="A302" s="1000"/>
      <c r="B302" s="1001"/>
      <c r="C302" s="1001"/>
      <c r="D302" s="1001"/>
      <c r="E302" s="1002"/>
      <c r="F302" s="1000"/>
      <c r="G302" s="1001"/>
      <c r="H302" s="1001"/>
      <c r="I302" s="1002"/>
    </row>
    <row r="303" spans="1:9">
      <c r="A303" s="1003"/>
      <c r="B303" s="1004"/>
      <c r="C303" s="1004"/>
      <c r="D303" s="1004"/>
      <c r="E303" s="1005"/>
      <c r="F303" s="1003"/>
      <c r="G303" s="1004"/>
      <c r="H303" s="1004"/>
      <c r="I303" s="1005"/>
    </row>
    <row r="304" spans="1:9">
      <c r="A304" s="376"/>
      <c r="B304" s="377"/>
      <c r="C304" s="377"/>
      <c r="D304" s="377"/>
      <c r="E304" s="377"/>
      <c r="F304" s="377"/>
      <c r="G304" s="377"/>
      <c r="H304" s="378"/>
      <c r="I304" s="379"/>
    </row>
    <row r="305" spans="1:9">
      <c r="A305" s="380" t="s">
        <v>216</v>
      </c>
      <c r="B305" s="1007" t="str">
        <f>B255</f>
        <v>ADECUACIÓN Y MEJORAMIENTO DEL PARQUE DE LAS IGUANAS, UBICADO EN EL BARRIO EL BOSQUE  DEL MUNICIPIO DE CAUCASIA, ANTIOQUIA</v>
      </c>
      <c r="C305" s="1007"/>
      <c r="D305" s="1007"/>
      <c r="E305" s="1007"/>
      <c r="F305" s="1007"/>
      <c r="G305" s="1007"/>
      <c r="H305" s="1007"/>
      <c r="I305" s="1008"/>
    </row>
    <row r="306" spans="1:9">
      <c r="A306" s="376" t="s">
        <v>240</v>
      </c>
      <c r="B306" s="1007"/>
      <c r="C306" s="1007"/>
      <c r="D306" s="1007"/>
      <c r="E306" s="1007"/>
      <c r="F306" s="1007"/>
      <c r="G306" s="1007"/>
      <c r="H306" s="1007"/>
      <c r="I306" s="1008"/>
    </row>
    <row r="307" spans="1:9">
      <c r="A307" s="381" t="s">
        <v>241</v>
      </c>
      <c r="B307" s="1036" t="str">
        <f>'PPTO OFICIAL'!B18</f>
        <v xml:space="preserve">Suministro, transporte e instalación de guia tactil antideslizante  20x20x6 alfa o similar </v>
      </c>
      <c r="C307" s="1036"/>
      <c r="D307" s="1036"/>
      <c r="E307" s="1036"/>
      <c r="F307" s="1036"/>
      <c r="G307" s="1036"/>
      <c r="H307" s="1036"/>
      <c r="I307" s="1037"/>
    </row>
    <row r="308" spans="1:9">
      <c r="A308" s="382">
        <f>'PPTO OFICIAL'!A18</f>
        <v>3.3</v>
      </c>
      <c r="B308" s="1036"/>
      <c r="C308" s="1036"/>
      <c r="D308" s="1036"/>
      <c r="E308" s="1036"/>
      <c r="F308" s="1036"/>
      <c r="G308" s="1036"/>
      <c r="H308" s="1036"/>
      <c r="I308" s="1037"/>
    </row>
    <row r="309" spans="1:9" ht="15.75">
      <c r="A309" s="194"/>
      <c r="B309" s="196"/>
      <c r="C309" s="196"/>
      <c r="D309" s="195"/>
      <c r="E309" s="195"/>
      <c r="F309" s="195"/>
      <c r="G309" s="195"/>
      <c r="H309" s="197" t="s">
        <v>217</v>
      </c>
      <c r="I309" s="198" t="str">
        <f>'PPTO OFICIAL'!C18</f>
        <v>ML</v>
      </c>
    </row>
    <row r="310" spans="1:9" ht="15.75">
      <c r="A310" s="194" t="s">
        <v>37</v>
      </c>
      <c r="B310" s="196"/>
      <c r="C310" s="196"/>
      <c r="D310" s="196"/>
      <c r="E310" s="195"/>
      <c r="F310" s="195"/>
      <c r="G310" s="195"/>
      <c r="H310" s="199"/>
      <c r="I310" s="200"/>
    </row>
    <row r="311" spans="1:9" ht="15.75">
      <c r="A311" s="1011" t="s">
        <v>33</v>
      </c>
      <c r="B311" s="1011"/>
      <c r="C311" s="1011"/>
      <c r="D311" s="1011"/>
      <c r="E311" s="1011"/>
      <c r="F311" s="555" t="s">
        <v>218</v>
      </c>
      <c r="G311" s="555" t="s">
        <v>219</v>
      </c>
      <c r="H311" s="319" t="s">
        <v>220</v>
      </c>
      <c r="I311" s="320" t="s">
        <v>221</v>
      </c>
    </row>
    <row r="312" spans="1:9" ht="15.75">
      <c r="A312" s="1012" t="s">
        <v>222</v>
      </c>
      <c r="B312" s="1012"/>
      <c r="C312" s="1012"/>
      <c r="D312" s="1012"/>
      <c r="E312" s="1012"/>
      <c r="F312" s="556"/>
      <c r="G312" s="315"/>
      <c r="H312" s="316"/>
      <c r="I312" s="318">
        <f>ROUND(I336*0.05,)</f>
        <v>414</v>
      </c>
    </row>
    <row r="313" spans="1:9" ht="15.75">
      <c r="A313" s="1012"/>
      <c r="B313" s="1012"/>
      <c r="C313" s="1012"/>
      <c r="D313" s="1012"/>
      <c r="E313" s="1012"/>
      <c r="F313" s="556"/>
      <c r="G313" s="315"/>
      <c r="H313" s="316"/>
      <c r="I313" s="318"/>
    </row>
    <row r="314" spans="1:9" ht="15.75">
      <c r="A314" s="1013"/>
      <c r="B314" s="1014"/>
      <c r="C314" s="1014"/>
      <c r="D314" s="1014"/>
      <c r="E314" s="1015"/>
      <c r="F314" s="389"/>
      <c r="G314" s="315"/>
      <c r="H314" s="316"/>
      <c r="I314" s="318"/>
    </row>
    <row r="315" spans="1:9" ht="15.75">
      <c r="A315" s="1012"/>
      <c r="B315" s="1012"/>
      <c r="C315" s="1012"/>
      <c r="D315" s="1012"/>
      <c r="E315" s="1012"/>
      <c r="F315" s="556"/>
      <c r="G315" s="315"/>
      <c r="H315" s="316"/>
      <c r="I315" s="314"/>
    </row>
    <row r="316" spans="1:9" ht="15.75">
      <c r="A316" s="1016"/>
      <c r="B316" s="1016"/>
      <c r="C316" s="1016"/>
      <c r="D316" s="1016"/>
      <c r="E316" s="1016"/>
      <c r="F316" s="555"/>
      <c r="G316" s="315"/>
      <c r="H316" s="326"/>
      <c r="I316" s="314"/>
    </row>
    <row r="317" spans="1:9" ht="15.75">
      <c r="A317" s="201"/>
      <c r="B317" s="195"/>
      <c r="C317" s="195"/>
      <c r="D317" s="195"/>
      <c r="E317" s="195"/>
      <c r="F317" s="195"/>
      <c r="G317" s="202"/>
      <c r="H317" s="197" t="s">
        <v>223</v>
      </c>
      <c r="I317" s="330">
        <f>ROUND((SUM(I312:I316)),0)</f>
        <v>414</v>
      </c>
    </row>
    <row r="318" spans="1:9" ht="15.75">
      <c r="A318" s="194" t="s">
        <v>224</v>
      </c>
      <c r="B318" s="196"/>
      <c r="C318" s="196"/>
      <c r="D318" s="196"/>
      <c r="E318" s="195"/>
      <c r="F318" s="195"/>
      <c r="G318" s="202"/>
      <c r="H318" s="199"/>
      <c r="I318" s="200"/>
    </row>
    <row r="319" spans="1:9" ht="15.75">
      <c r="A319" s="1011" t="s">
        <v>33</v>
      </c>
      <c r="B319" s="1011"/>
      <c r="C319" s="1011"/>
      <c r="D319" s="1011"/>
      <c r="E319" s="1011"/>
      <c r="F319" s="555" t="s">
        <v>225</v>
      </c>
      <c r="G319" s="317" t="s">
        <v>226</v>
      </c>
      <c r="H319" s="319" t="s">
        <v>227</v>
      </c>
      <c r="I319" s="320" t="s">
        <v>221</v>
      </c>
    </row>
    <row r="320" spans="1:9" ht="15.75">
      <c r="A320" s="1020" t="str">
        <f>MATERIALES!B22</f>
        <v>Loseta guia tactil de 0.2 x 0.2 x 0.06 m ALFA</v>
      </c>
      <c r="B320" s="1021"/>
      <c r="C320" s="1021"/>
      <c r="D320" s="1021"/>
      <c r="E320" s="1022"/>
      <c r="F320" s="387" t="str">
        <f>MATERIALES!C22</f>
        <v>UN</v>
      </c>
      <c r="G320" s="417">
        <f>MATERIALES!E22</f>
        <v>3650</v>
      </c>
      <c r="H320" s="531">
        <v>5</v>
      </c>
      <c r="I320" s="318">
        <f>+H320*G320</f>
        <v>18250</v>
      </c>
    </row>
    <row r="321" spans="1:9" ht="15.75">
      <c r="A321" s="1020" t="str">
        <f>APA!B55</f>
        <v>APA PREPARACION MORTERO 1:4</v>
      </c>
      <c r="B321" s="1021"/>
      <c r="C321" s="1021"/>
      <c r="D321" s="1021"/>
      <c r="E321" s="1022"/>
      <c r="F321" s="387" t="str">
        <f>APA!I57</f>
        <v>M3</v>
      </c>
      <c r="G321" s="417">
        <f>APA!I96</f>
        <v>456376</v>
      </c>
      <c r="H321" s="532">
        <f>1*0.2*0.04</f>
        <v>8.0000000000000002E-3</v>
      </c>
      <c r="I321" s="318">
        <f>+H321*G321</f>
        <v>3651.0080000000003</v>
      </c>
    </row>
    <row r="322" spans="1:9" ht="15.75">
      <c r="A322" s="1020"/>
      <c r="B322" s="1021"/>
      <c r="C322" s="1021"/>
      <c r="D322" s="1021"/>
      <c r="E322" s="1022"/>
      <c r="F322" s="423"/>
      <c r="G322" s="417"/>
      <c r="H322" s="424"/>
      <c r="I322" s="318"/>
    </row>
    <row r="323" spans="1:9">
      <c r="A323" s="1020"/>
      <c r="B323" s="1021"/>
      <c r="C323" s="1021"/>
      <c r="D323" s="1021"/>
      <c r="E323" s="1022"/>
      <c r="F323" s="387"/>
      <c r="G323" s="383"/>
      <c r="H323" s="385"/>
      <c r="I323" s="418"/>
    </row>
    <row r="324" spans="1:9" ht="15.75">
      <c r="A324" s="1012"/>
      <c r="B324" s="1012"/>
      <c r="C324" s="1012"/>
      <c r="D324" s="1012"/>
      <c r="E324" s="1012"/>
      <c r="F324" s="555"/>
      <c r="G324" s="315"/>
      <c r="H324" s="326"/>
      <c r="I324" s="318"/>
    </row>
    <row r="325" spans="1:9" ht="15.75">
      <c r="A325" s="1012"/>
      <c r="B325" s="1012"/>
      <c r="C325" s="1012"/>
      <c r="D325" s="1012"/>
      <c r="E325" s="1012"/>
      <c r="F325" s="555"/>
      <c r="G325" s="315"/>
      <c r="H325" s="326"/>
      <c r="I325" s="318"/>
    </row>
    <row r="326" spans="1:9" ht="15.75">
      <c r="A326" s="201"/>
      <c r="B326" s="195"/>
      <c r="C326" s="195"/>
      <c r="D326" s="195"/>
      <c r="E326" s="195"/>
      <c r="F326" s="195"/>
      <c r="G326" s="202"/>
      <c r="H326" s="197" t="s">
        <v>223</v>
      </c>
      <c r="I326" s="330">
        <f>ROUND((SUM(I320:I325)),0)</f>
        <v>21901</v>
      </c>
    </row>
    <row r="327" spans="1:9" ht="15.75">
      <c r="A327" s="194" t="s">
        <v>47</v>
      </c>
      <c r="B327" s="196"/>
      <c r="C327" s="196"/>
      <c r="D327" s="196"/>
      <c r="E327" s="195"/>
      <c r="F327" s="195"/>
      <c r="G327" s="195"/>
      <c r="H327" s="199"/>
      <c r="I327" s="200"/>
    </row>
    <row r="328" spans="1:9" ht="15.75">
      <c r="A328" s="1011" t="s">
        <v>48</v>
      </c>
      <c r="B328" s="1011"/>
      <c r="C328" s="1011"/>
      <c r="D328" s="1011"/>
      <c r="E328" s="321" t="s">
        <v>228</v>
      </c>
      <c r="F328" s="555" t="s">
        <v>229</v>
      </c>
      <c r="G328" s="555" t="s">
        <v>230</v>
      </c>
      <c r="H328" s="319" t="s">
        <v>52</v>
      </c>
      <c r="I328" s="320" t="s">
        <v>221</v>
      </c>
    </row>
    <row r="329" spans="1:9" ht="15.75">
      <c r="A329" s="1012" t="s">
        <v>239</v>
      </c>
      <c r="B329" s="1012"/>
      <c r="C329" s="1012"/>
      <c r="D329" s="1012"/>
      <c r="E329" s="322"/>
      <c r="F329" s="322"/>
      <c r="G329" s="322"/>
      <c r="H329" s="419">
        <v>0.05</v>
      </c>
      <c r="I329" s="318">
        <f>ROUND(I336*H329,)</f>
        <v>414</v>
      </c>
    </row>
    <row r="330" spans="1:9" ht="15.75">
      <c r="A330" s="1012"/>
      <c r="B330" s="1012"/>
      <c r="C330" s="1012"/>
      <c r="D330" s="1012"/>
      <c r="E330" s="322"/>
      <c r="F330" s="322"/>
      <c r="G330" s="322"/>
      <c r="H330" s="315"/>
      <c r="I330" s="318"/>
    </row>
    <row r="331" spans="1:9" ht="15.75">
      <c r="A331" s="201"/>
      <c r="B331" s="195"/>
      <c r="C331" s="195"/>
      <c r="D331" s="195"/>
      <c r="E331" s="195"/>
      <c r="F331" s="195"/>
      <c r="G331" s="195"/>
      <c r="H331" s="197" t="s">
        <v>223</v>
      </c>
      <c r="I331" s="330">
        <f>ROUND((SUM(I329:I330)),0)</f>
        <v>414</v>
      </c>
    </row>
    <row r="332" spans="1:9" ht="15.75">
      <c r="A332" s="194" t="s">
        <v>54</v>
      </c>
      <c r="B332" s="196"/>
      <c r="C332" s="196"/>
      <c r="D332" s="196"/>
      <c r="E332" s="195"/>
      <c r="F332" s="195"/>
      <c r="G332" s="195"/>
      <c r="H332" s="199"/>
      <c r="I332" s="200"/>
    </row>
    <row r="333" spans="1:9" ht="15.75">
      <c r="A333" s="1011" t="s">
        <v>231</v>
      </c>
      <c r="B333" s="1011"/>
      <c r="C333" s="1011"/>
      <c r="D333" s="1011"/>
      <c r="E333" s="555" t="s">
        <v>36</v>
      </c>
      <c r="F333" s="1016" t="s">
        <v>232</v>
      </c>
      <c r="G333" s="1016"/>
      <c r="H333" s="319" t="s">
        <v>220</v>
      </c>
      <c r="I333" s="320" t="s">
        <v>221</v>
      </c>
    </row>
    <row r="334" spans="1:9" ht="15.75">
      <c r="A334" s="1011" t="str">
        <f>CUADRILLAS!B15</f>
        <v xml:space="preserve">CUADRILLA 4 </v>
      </c>
      <c r="B334" s="1011"/>
      <c r="C334" s="1011"/>
      <c r="D334" s="1011"/>
      <c r="E334" s="323">
        <v>1</v>
      </c>
      <c r="F334" s="1028">
        <f>CUADRILLAS!C15</f>
        <v>248105</v>
      </c>
      <c r="G334" s="1028"/>
      <c r="H334" s="319">
        <v>30</v>
      </c>
      <c r="I334" s="318">
        <f>ROUND(F334/H334,)</f>
        <v>8270</v>
      </c>
    </row>
    <row r="335" spans="1:9" ht="15.75">
      <c r="A335" s="1011"/>
      <c r="B335" s="1011"/>
      <c r="C335" s="1011"/>
      <c r="D335" s="1011"/>
      <c r="E335" s="323"/>
      <c r="F335" s="1034"/>
      <c r="G335" s="1034"/>
      <c r="H335" s="326"/>
      <c r="I335" s="318"/>
    </row>
    <row r="336" spans="1:9" ht="15.75">
      <c r="A336" s="201"/>
      <c r="B336" s="195"/>
      <c r="C336" s="195"/>
      <c r="D336" s="195"/>
      <c r="E336" s="202"/>
      <c r="F336" s="203"/>
      <c r="G336" s="202"/>
      <c r="H336" s="197" t="s">
        <v>223</v>
      </c>
      <c r="I336" s="330">
        <f>ROUND((SUM(I334:I335)),0)</f>
        <v>8270</v>
      </c>
    </row>
    <row r="337" spans="1:9" ht="15.75">
      <c r="A337" s="201"/>
      <c r="B337" s="195"/>
      <c r="C337" s="195"/>
      <c r="D337" s="195"/>
      <c r="E337" s="202"/>
      <c r="F337" s="202"/>
      <c r="G337" s="202"/>
      <c r="H337" s="199"/>
      <c r="I337" s="198"/>
    </row>
    <row r="338" spans="1:9" ht="15.75">
      <c r="A338" s="201"/>
      <c r="B338" s="195"/>
      <c r="C338" s="195"/>
      <c r="D338" s="195"/>
      <c r="E338" s="202"/>
      <c r="F338" s="204" t="s">
        <v>234</v>
      </c>
      <c r="G338" s="195"/>
      <c r="H338" s="205"/>
      <c r="I338" s="330">
        <f>+I336+I331+I326+I317</f>
        <v>30999</v>
      </c>
    </row>
    <row r="339" spans="1:9" ht="15.75">
      <c r="A339" s="194" t="s">
        <v>62</v>
      </c>
      <c r="B339" s="196"/>
      <c r="C339" s="196"/>
      <c r="D339" s="196"/>
      <c r="E339" s="202"/>
      <c r="F339" s="202"/>
      <c r="G339" s="202"/>
      <c r="H339" s="199"/>
      <c r="I339" s="200"/>
    </row>
    <row r="340" spans="1:9" ht="15.75">
      <c r="A340" s="1011" t="s">
        <v>33</v>
      </c>
      <c r="B340" s="1011"/>
      <c r="C340" s="1011"/>
      <c r="D340" s="1011"/>
      <c r="E340" s="1011"/>
      <c r="F340" s="1011"/>
      <c r="G340" s="1011"/>
      <c r="H340" s="319" t="s">
        <v>214</v>
      </c>
      <c r="I340" s="320" t="s">
        <v>235</v>
      </c>
    </row>
    <row r="341" spans="1:9" ht="15.75">
      <c r="A341" s="1012" t="s">
        <v>236</v>
      </c>
      <c r="B341" s="1012"/>
      <c r="C341" s="1012"/>
      <c r="D341" s="1012"/>
      <c r="E341" s="1012"/>
      <c r="F341" s="1012"/>
      <c r="G341" s="1012"/>
      <c r="H341" s="325"/>
      <c r="I341" s="318"/>
    </row>
    <row r="342" spans="1:9" ht="15.75">
      <c r="A342" s="1012" t="s">
        <v>237</v>
      </c>
      <c r="B342" s="1012"/>
      <c r="C342" s="1012"/>
      <c r="D342" s="1012"/>
      <c r="E342" s="1012"/>
      <c r="F342" s="1012"/>
      <c r="G342" s="1012"/>
      <c r="H342" s="325"/>
      <c r="I342" s="318"/>
    </row>
    <row r="343" spans="1:9" ht="15.75">
      <c r="A343" s="1012" t="s">
        <v>238</v>
      </c>
      <c r="B343" s="1012"/>
      <c r="C343" s="1012"/>
      <c r="D343" s="1012"/>
      <c r="E343" s="1012"/>
      <c r="F343" s="1012"/>
      <c r="G343" s="1012"/>
      <c r="H343" s="325"/>
      <c r="I343" s="318"/>
    </row>
    <row r="344" spans="1:9" ht="15.75">
      <c r="A344" s="201"/>
      <c r="B344" s="195"/>
      <c r="C344" s="195"/>
      <c r="D344" s="195"/>
      <c r="E344" s="202"/>
      <c r="F344" s="202"/>
      <c r="G344" s="202"/>
      <c r="H344" s="197" t="s">
        <v>223</v>
      </c>
      <c r="I344" s="330">
        <f>ROUND((SUM(I341:I343)),0)</f>
        <v>0</v>
      </c>
    </row>
    <row r="345" spans="1:9" ht="15.75">
      <c r="A345" s="201"/>
      <c r="B345" s="195"/>
      <c r="C345" s="195"/>
      <c r="D345" s="195"/>
      <c r="E345" s="202"/>
      <c r="F345" s="202"/>
      <c r="G345" s="202"/>
      <c r="H345" s="199"/>
      <c r="I345" s="200"/>
    </row>
    <row r="346" spans="1:9" ht="15.75">
      <c r="A346" s="201"/>
      <c r="B346" s="195"/>
      <c r="C346" s="195"/>
      <c r="D346" s="195"/>
      <c r="E346" s="202"/>
      <c r="F346" s="204"/>
      <c r="G346" s="206"/>
      <c r="H346" s="207" t="s">
        <v>209</v>
      </c>
      <c r="I346" s="330">
        <f>ROUND((I338+I344),0)</f>
        <v>30999</v>
      </c>
    </row>
    <row r="348" spans="1:9">
      <c r="A348" s="997" t="s">
        <v>10</v>
      </c>
      <c r="B348" s="998"/>
      <c r="C348" s="998"/>
      <c r="D348" s="998"/>
      <c r="E348" s="999"/>
      <c r="F348" s="997" t="s">
        <v>215</v>
      </c>
      <c r="G348" s="998"/>
      <c r="H348" s="998"/>
      <c r="I348" s="1002"/>
    </row>
    <row r="349" spans="1:9">
      <c r="A349" s="1000"/>
      <c r="B349" s="1001"/>
      <c r="C349" s="1001"/>
      <c r="D349" s="1001"/>
      <c r="E349" s="1002"/>
      <c r="F349" s="1000"/>
      <c r="G349" s="1001"/>
      <c r="H349" s="1001"/>
      <c r="I349" s="1002"/>
    </row>
    <row r="350" spans="1:9">
      <c r="A350" s="1003"/>
      <c r="B350" s="1004"/>
      <c r="C350" s="1004"/>
      <c r="D350" s="1004"/>
      <c r="E350" s="1005"/>
      <c r="F350" s="1003"/>
      <c r="G350" s="1004"/>
      <c r="H350" s="1004"/>
      <c r="I350" s="1005"/>
    </row>
    <row r="351" spans="1:9">
      <c r="A351" s="376"/>
      <c r="B351" s="377"/>
      <c r="C351" s="377"/>
      <c r="D351" s="377"/>
      <c r="E351" s="377"/>
      <c r="F351" s="377"/>
      <c r="G351" s="377"/>
      <c r="H351" s="378"/>
      <c r="I351" s="379"/>
    </row>
    <row r="352" spans="1:9">
      <c r="A352" s="380" t="s">
        <v>216</v>
      </c>
      <c r="B352" s="1007" t="str">
        <f>B305</f>
        <v>ADECUACIÓN Y MEJORAMIENTO DEL PARQUE DE LAS IGUANAS, UBICADO EN EL BARRIO EL BOSQUE  DEL MUNICIPIO DE CAUCASIA, ANTIOQUIA</v>
      </c>
      <c r="C352" s="1007"/>
      <c r="D352" s="1007"/>
      <c r="E352" s="1007"/>
      <c r="F352" s="1007"/>
      <c r="G352" s="1007"/>
      <c r="H352" s="1007"/>
      <c r="I352" s="1008"/>
    </row>
    <row r="353" spans="1:9">
      <c r="A353" s="376" t="s">
        <v>240</v>
      </c>
      <c r="B353" s="1007"/>
      <c r="C353" s="1007"/>
      <c r="D353" s="1007"/>
      <c r="E353" s="1007"/>
      <c r="F353" s="1007"/>
      <c r="G353" s="1007"/>
      <c r="H353" s="1007"/>
      <c r="I353" s="1008"/>
    </row>
    <row r="354" spans="1:9">
      <c r="A354" s="381" t="s">
        <v>241</v>
      </c>
      <c r="B354" s="1036" t="str">
        <f>'PPTO OFICIAL'!B19</f>
        <v xml:space="preserve">Corte de dilataciones cada 1,60m, incluye cordon de soporte y sello de silicona autonivelante </v>
      </c>
      <c r="C354" s="1036"/>
      <c r="D354" s="1036"/>
      <c r="E354" s="1036"/>
      <c r="F354" s="1036"/>
      <c r="G354" s="1036"/>
      <c r="H354" s="1036"/>
      <c r="I354" s="1037"/>
    </row>
    <row r="355" spans="1:9">
      <c r="A355" s="382">
        <f>'PPTO OFICIAL'!A19</f>
        <v>3.4</v>
      </c>
      <c r="B355" s="1036"/>
      <c r="C355" s="1036"/>
      <c r="D355" s="1036"/>
      <c r="E355" s="1036"/>
      <c r="F355" s="1036"/>
      <c r="G355" s="1036"/>
      <c r="H355" s="1036"/>
      <c r="I355" s="1037"/>
    </row>
    <row r="356" spans="1:9" ht="15.75">
      <c r="A356" s="194"/>
      <c r="B356" s="196"/>
      <c r="C356" s="196"/>
      <c r="D356" s="195"/>
      <c r="E356" s="195"/>
      <c r="F356" s="195"/>
      <c r="G356" s="195"/>
      <c r="H356" s="197" t="s">
        <v>217</v>
      </c>
      <c r="I356" s="198" t="str">
        <f>'PPTO OFICIAL'!C19</f>
        <v>ML</v>
      </c>
    </row>
    <row r="357" spans="1:9" ht="15.75">
      <c r="A357" s="194" t="s">
        <v>37</v>
      </c>
      <c r="B357" s="196"/>
      <c r="C357" s="196"/>
      <c r="D357" s="196"/>
      <c r="E357" s="195"/>
      <c r="F357" s="195"/>
      <c r="G357" s="195"/>
      <c r="H357" s="199"/>
      <c r="I357" s="200"/>
    </row>
    <row r="358" spans="1:9" ht="15.75">
      <c r="A358" s="1011" t="s">
        <v>33</v>
      </c>
      <c r="B358" s="1011"/>
      <c r="C358" s="1011"/>
      <c r="D358" s="1011"/>
      <c r="E358" s="1011"/>
      <c r="F358" s="555" t="s">
        <v>218</v>
      </c>
      <c r="G358" s="555" t="s">
        <v>219</v>
      </c>
      <c r="H358" s="319" t="s">
        <v>220</v>
      </c>
      <c r="I358" s="320" t="s">
        <v>221</v>
      </c>
    </row>
    <row r="359" spans="1:9" ht="15.75">
      <c r="A359" s="1012" t="s">
        <v>222</v>
      </c>
      <c r="B359" s="1012"/>
      <c r="C359" s="1012"/>
      <c r="D359" s="1012"/>
      <c r="E359" s="1012"/>
      <c r="F359" s="556"/>
      <c r="G359" s="315"/>
      <c r="H359" s="316"/>
      <c r="I359" s="318">
        <f>ROUND(I386*0.05,)</f>
        <v>303</v>
      </c>
    </row>
    <row r="360" spans="1:9" ht="15.75">
      <c r="A360" s="1012" t="str">
        <f>MAQUINARIAS!B31</f>
        <v>Maquina cortadora de concreto y asfalto</v>
      </c>
      <c r="B360" s="1012"/>
      <c r="C360" s="1012"/>
      <c r="D360" s="1012"/>
      <c r="E360" s="1012"/>
      <c r="F360" s="556">
        <v>1</v>
      </c>
      <c r="G360" s="315">
        <f>MAQUINARIAS!E31</f>
        <v>120000</v>
      </c>
      <c r="H360" s="316">
        <v>20</v>
      </c>
      <c r="I360" s="318">
        <f>+F360*G360/H360</f>
        <v>6000</v>
      </c>
    </row>
    <row r="361" spans="1:9" ht="15.75">
      <c r="A361" s="1013"/>
      <c r="B361" s="1014"/>
      <c r="C361" s="1014"/>
      <c r="D361" s="1014"/>
      <c r="E361" s="1015"/>
      <c r="F361" s="389"/>
      <c r="G361" s="315"/>
      <c r="H361" s="316"/>
      <c r="I361" s="318"/>
    </row>
    <row r="362" spans="1:9" ht="15.75">
      <c r="A362" s="1012"/>
      <c r="B362" s="1012"/>
      <c r="C362" s="1012"/>
      <c r="D362" s="1012"/>
      <c r="E362" s="1012"/>
      <c r="F362" s="556"/>
      <c r="G362" s="315"/>
      <c r="H362" s="316"/>
      <c r="I362" s="314"/>
    </row>
    <row r="363" spans="1:9" ht="15.75">
      <c r="A363" s="1016"/>
      <c r="B363" s="1016"/>
      <c r="C363" s="1016"/>
      <c r="D363" s="1016"/>
      <c r="E363" s="1016"/>
      <c r="F363" s="555"/>
      <c r="G363" s="315"/>
      <c r="H363" s="326"/>
      <c r="I363" s="314"/>
    </row>
    <row r="364" spans="1:9" ht="15.75">
      <c r="A364" s="201"/>
      <c r="B364" s="195"/>
      <c r="C364" s="195"/>
      <c r="D364" s="195"/>
      <c r="E364" s="195"/>
      <c r="F364" s="195"/>
      <c r="G364" s="202"/>
      <c r="H364" s="197" t="s">
        <v>223</v>
      </c>
      <c r="I364" s="330">
        <f>ROUND((SUM(I359:I363)),0)</f>
        <v>6303</v>
      </c>
    </row>
    <row r="365" spans="1:9" ht="15.75">
      <c r="A365" s="194" t="s">
        <v>224</v>
      </c>
      <c r="B365" s="196"/>
      <c r="C365" s="196"/>
      <c r="D365" s="196"/>
      <c r="E365" s="195"/>
      <c r="F365" s="195"/>
      <c r="G365" s="202"/>
      <c r="H365" s="199"/>
      <c r="I365" s="200"/>
    </row>
    <row r="366" spans="1:9" ht="15.75">
      <c r="A366" s="1011" t="s">
        <v>33</v>
      </c>
      <c r="B366" s="1011"/>
      <c r="C366" s="1011"/>
      <c r="D366" s="1011"/>
      <c r="E366" s="1011"/>
      <c r="F366" s="555" t="s">
        <v>225</v>
      </c>
      <c r="G366" s="317" t="s">
        <v>226</v>
      </c>
      <c r="H366" s="319" t="s">
        <v>227</v>
      </c>
      <c r="I366" s="320" t="s">
        <v>221</v>
      </c>
    </row>
    <row r="367" spans="1:9" ht="15.75">
      <c r="A367" s="1020" t="str">
        <f>MATERIALES!B20</f>
        <v>Cordon soporte Sello 3/8" Junta x25m Sellalon</v>
      </c>
      <c r="B367" s="1021"/>
      <c r="C367" s="1021"/>
      <c r="D367" s="1021"/>
      <c r="E367" s="1022"/>
      <c r="F367" s="387" t="s">
        <v>366</v>
      </c>
      <c r="G367" s="417">
        <f>MATERIALES!E20</f>
        <v>1400</v>
      </c>
      <c r="H367" s="385">
        <v>1.05</v>
      </c>
      <c r="I367" s="318">
        <f>ROUND(G367*H367,)</f>
        <v>1470</v>
      </c>
    </row>
    <row r="368" spans="1:9" ht="15.75">
      <c r="A368" s="1020" t="str">
        <f>MATERIALES!B28</f>
        <v>Sello de silicona o sellador autonivelante (Cuñete) tipo Sikaflex®-401 Pavement SL (Sellante de poliuretano)</v>
      </c>
      <c r="B368" s="1021"/>
      <c r="C368" s="1021"/>
      <c r="D368" s="1021"/>
      <c r="E368" s="1022"/>
      <c r="F368" s="387" t="s">
        <v>492</v>
      </c>
      <c r="G368" s="417">
        <f>MATERIALES!E28</f>
        <v>1583701</v>
      </c>
      <c r="H368" s="386">
        <f>0.005/5</f>
        <v>1E-3</v>
      </c>
      <c r="I368" s="318">
        <f>ROUND(G368*H368,)</f>
        <v>1584</v>
      </c>
    </row>
    <row r="369" spans="1:9" ht="15.75">
      <c r="A369" s="1020" t="str">
        <f>MATERIALES!B21</f>
        <v>Disco diamantado de 14"</v>
      </c>
      <c r="B369" s="1021"/>
      <c r="C369" s="1021"/>
      <c r="D369" s="1021"/>
      <c r="E369" s="1022"/>
      <c r="F369" s="423" t="s">
        <v>225</v>
      </c>
      <c r="G369" s="417">
        <f>MATERIALES!E21</f>
        <v>1100000</v>
      </c>
      <c r="H369" s="424">
        <v>6.0000000000000001E-3</v>
      </c>
      <c r="I369" s="318">
        <f>ROUND(G369*H369,)</f>
        <v>6600</v>
      </c>
    </row>
    <row r="370" spans="1:9">
      <c r="A370" s="1020"/>
      <c r="B370" s="1021"/>
      <c r="C370" s="1021"/>
      <c r="D370" s="1021"/>
      <c r="E370" s="1022"/>
      <c r="F370" s="387"/>
      <c r="G370" s="383"/>
      <c r="H370" s="385"/>
      <c r="I370" s="418"/>
    </row>
    <row r="371" spans="1:9" ht="15.75">
      <c r="A371" s="1012"/>
      <c r="B371" s="1012"/>
      <c r="C371" s="1012"/>
      <c r="D371" s="1012"/>
      <c r="E371" s="1012"/>
      <c r="F371" s="555"/>
      <c r="G371" s="315"/>
      <c r="H371" s="326"/>
      <c r="I371" s="318"/>
    </row>
    <row r="372" spans="1:9" ht="15.75">
      <c r="A372" s="1012"/>
      <c r="B372" s="1012"/>
      <c r="C372" s="1012"/>
      <c r="D372" s="1012"/>
      <c r="E372" s="1012"/>
      <c r="F372" s="555"/>
      <c r="G372" s="315"/>
      <c r="H372" s="326"/>
      <c r="I372" s="318"/>
    </row>
    <row r="373" spans="1:9" ht="15.75">
      <c r="A373" s="1012"/>
      <c r="B373" s="1012"/>
      <c r="C373" s="1012"/>
      <c r="D373" s="1012"/>
      <c r="E373" s="1012"/>
      <c r="F373" s="555"/>
      <c r="G373" s="315"/>
      <c r="H373" s="329"/>
      <c r="I373" s="318"/>
    </row>
    <row r="374" spans="1:9" ht="15.75">
      <c r="A374" s="1012"/>
      <c r="B374" s="1012"/>
      <c r="C374" s="1012"/>
      <c r="D374" s="1012"/>
      <c r="E374" s="1012"/>
      <c r="F374" s="555"/>
      <c r="G374" s="315"/>
      <c r="H374" s="329"/>
      <c r="I374" s="318"/>
    </row>
    <row r="375" spans="1:9" ht="15.75">
      <c r="A375" s="1012"/>
      <c r="B375" s="1012"/>
      <c r="C375" s="1012"/>
      <c r="D375" s="1012"/>
      <c r="E375" s="1012"/>
      <c r="F375" s="555"/>
      <c r="G375" s="315"/>
      <c r="H375" s="326"/>
      <c r="I375" s="318"/>
    </row>
    <row r="376" spans="1:9" ht="15.75">
      <c r="A376" s="201"/>
      <c r="B376" s="195"/>
      <c r="C376" s="195"/>
      <c r="D376" s="195"/>
      <c r="E376" s="195"/>
      <c r="F376" s="195"/>
      <c r="G376" s="202"/>
      <c r="H376" s="197" t="s">
        <v>223</v>
      </c>
      <c r="I376" s="330">
        <f>ROUND((SUM(I367:I375)),0)</f>
        <v>9654</v>
      </c>
    </row>
    <row r="377" spans="1:9" ht="15.75">
      <c r="A377" s="194" t="s">
        <v>47</v>
      </c>
      <c r="B377" s="196"/>
      <c r="C377" s="196"/>
      <c r="D377" s="196"/>
      <c r="E377" s="195"/>
      <c r="F377" s="195"/>
      <c r="G377" s="195"/>
      <c r="H377" s="199"/>
      <c r="I377" s="200"/>
    </row>
    <row r="378" spans="1:9" ht="15.75">
      <c r="A378" s="1011" t="s">
        <v>48</v>
      </c>
      <c r="B378" s="1011"/>
      <c r="C378" s="1011"/>
      <c r="D378" s="1011"/>
      <c r="E378" s="321" t="s">
        <v>228</v>
      </c>
      <c r="F378" s="555" t="s">
        <v>229</v>
      </c>
      <c r="G378" s="555" t="s">
        <v>230</v>
      </c>
      <c r="H378" s="319" t="s">
        <v>52</v>
      </c>
      <c r="I378" s="320" t="s">
        <v>221</v>
      </c>
    </row>
    <row r="379" spans="1:9" ht="15.75">
      <c r="A379" s="1012"/>
      <c r="B379" s="1012"/>
      <c r="C379" s="1012"/>
      <c r="D379" s="1012"/>
      <c r="E379" s="322"/>
      <c r="F379" s="322"/>
      <c r="G379" s="322"/>
      <c r="H379" s="419"/>
      <c r="I379" s="318"/>
    </row>
    <row r="380" spans="1:9" ht="15.75">
      <c r="A380" s="1012"/>
      <c r="B380" s="1012"/>
      <c r="C380" s="1012"/>
      <c r="D380" s="1012"/>
      <c r="E380" s="322"/>
      <c r="F380" s="322"/>
      <c r="G380" s="322"/>
      <c r="H380" s="315"/>
      <c r="I380" s="318"/>
    </row>
    <row r="381" spans="1:9" ht="15.75">
      <c r="A381" s="201"/>
      <c r="B381" s="195"/>
      <c r="C381" s="195"/>
      <c r="D381" s="195"/>
      <c r="E381" s="195"/>
      <c r="F381" s="195"/>
      <c r="G381" s="195"/>
      <c r="H381" s="197" t="s">
        <v>223</v>
      </c>
      <c r="I381" s="330">
        <f>ROUND((SUM(I379:I380)),0)</f>
        <v>0</v>
      </c>
    </row>
    <row r="382" spans="1:9" ht="15.75">
      <c r="A382" s="194" t="s">
        <v>54</v>
      </c>
      <c r="B382" s="196"/>
      <c r="C382" s="196"/>
      <c r="D382" s="196"/>
      <c r="E382" s="195"/>
      <c r="F382" s="195"/>
      <c r="G382" s="195"/>
      <c r="H382" s="199"/>
      <c r="I382" s="200"/>
    </row>
    <row r="383" spans="1:9" ht="15.75">
      <c r="A383" s="1011" t="s">
        <v>231</v>
      </c>
      <c r="B383" s="1011"/>
      <c r="C383" s="1011"/>
      <c r="D383" s="1011"/>
      <c r="E383" s="555" t="s">
        <v>36</v>
      </c>
      <c r="F383" s="1016" t="s">
        <v>232</v>
      </c>
      <c r="G383" s="1016"/>
      <c r="H383" s="319" t="s">
        <v>220</v>
      </c>
      <c r="I383" s="320" t="s">
        <v>221</v>
      </c>
    </row>
    <row r="384" spans="1:9" ht="15.75">
      <c r="A384" s="1011" t="str">
        <f>CUADRILLAS!B13</f>
        <v>CUADRILLA 2</v>
      </c>
      <c r="B384" s="1011"/>
      <c r="C384" s="1011"/>
      <c r="D384" s="1011"/>
      <c r="E384" s="323">
        <v>1</v>
      </c>
      <c r="F384" s="1028">
        <f>CUADRILLAS!C13</f>
        <v>121027</v>
      </c>
      <c r="G384" s="1028"/>
      <c r="H384" s="319">
        <f>+H360</f>
        <v>20</v>
      </c>
      <c r="I384" s="318">
        <f>ROUND(F384/H384,)</f>
        <v>6051</v>
      </c>
    </row>
    <row r="385" spans="1:9" ht="15.75">
      <c r="A385" s="1011"/>
      <c r="B385" s="1011"/>
      <c r="C385" s="1011"/>
      <c r="D385" s="1011"/>
      <c r="E385" s="323"/>
      <c r="F385" s="1034"/>
      <c r="G385" s="1034"/>
      <c r="H385" s="326"/>
      <c r="I385" s="318"/>
    </row>
    <row r="386" spans="1:9" ht="15.75">
      <c r="A386" s="201"/>
      <c r="B386" s="195"/>
      <c r="C386" s="195"/>
      <c r="D386" s="195"/>
      <c r="E386" s="202"/>
      <c r="F386" s="203"/>
      <c r="G386" s="202"/>
      <c r="H386" s="197" t="s">
        <v>223</v>
      </c>
      <c r="I386" s="330">
        <f>ROUND((SUM(I384:I385)),0)</f>
        <v>6051</v>
      </c>
    </row>
    <row r="387" spans="1:9" ht="15.75">
      <c r="A387" s="201"/>
      <c r="B387" s="195"/>
      <c r="C387" s="195"/>
      <c r="D387" s="195"/>
      <c r="E387" s="202"/>
      <c r="F387" s="202"/>
      <c r="G387" s="202"/>
      <c r="H387" s="199"/>
      <c r="I387" s="198"/>
    </row>
    <row r="388" spans="1:9" ht="15.75">
      <c r="A388" s="201"/>
      <c r="B388" s="195"/>
      <c r="C388" s="195"/>
      <c r="D388" s="195"/>
      <c r="E388" s="202"/>
      <c r="F388" s="204" t="s">
        <v>234</v>
      </c>
      <c r="G388" s="195"/>
      <c r="H388" s="205"/>
      <c r="I388" s="330">
        <f>+I386+I381+I376+I364</f>
        <v>22008</v>
      </c>
    </row>
    <row r="389" spans="1:9" ht="15.75">
      <c r="A389" s="194" t="s">
        <v>62</v>
      </c>
      <c r="B389" s="196"/>
      <c r="C389" s="196"/>
      <c r="D389" s="196"/>
      <c r="E389" s="202"/>
      <c r="F389" s="202"/>
      <c r="G389" s="202"/>
      <c r="H389" s="199"/>
      <c r="I389" s="200"/>
    </row>
    <row r="390" spans="1:9" ht="15.75">
      <c r="A390" s="1011" t="s">
        <v>33</v>
      </c>
      <c r="B390" s="1011"/>
      <c r="C390" s="1011"/>
      <c r="D390" s="1011"/>
      <c r="E390" s="1011"/>
      <c r="F390" s="1011"/>
      <c r="G390" s="1011"/>
      <c r="H390" s="319" t="s">
        <v>214</v>
      </c>
      <c r="I390" s="320" t="s">
        <v>235</v>
      </c>
    </row>
    <row r="391" spans="1:9" ht="15.75">
      <c r="A391" s="1012" t="s">
        <v>236</v>
      </c>
      <c r="B391" s="1012"/>
      <c r="C391" s="1012"/>
      <c r="D391" s="1012"/>
      <c r="E391" s="1012"/>
      <c r="F391" s="1012"/>
      <c r="G391" s="1012"/>
      <c r="H391" s="325"/>
      <c r="I391" s="318"/>
    </row>
    <row r="392" spans="1:9" ht="15.75">
      <c r="A392" s="1012" t="s">
        <v>237</v>
      </c>
      <c r="B392" s="1012"/>
      <c r="C392" s="1012"/>
      <c r="D392" s="1012"/>
      <c r="E392" s="1012"/>
      <c r="F392" s="1012"/>
      <c r="G392" s="1012"/>
      <c r="H392" s="325"/>
      <c r="I392" s="318"/>
    </row>
    <row r="393" spans="1:9" ht="15.75">
      <c r="A393" s="1012" t="s">
        <v>238</v>
      </c>
      <c r="B393" s="1012"/>
      <c r="C393" s="1012"/>
      <c r="D393" s="1012"/>
      <c r="E393" s="1012"/>
      <c r="F393" s="1012"/>
      <c r="G393" s="1012"/>
      <c r="H393" s="325"/>
      <c r="I393" s="318"/>
    </row>
    <row r="394" spans="1:9" ht="15.75">
      <c r="A394" s="201"/>
      <c r="B394" s="195"/>
      <c r="C394" s="195"/>
      <c r="D394" s="195"/>
      <c r="E394" s="202"/>
      <c r="F394" s="202"/>
      <c r="G394" s="202"/>
      <c r="H394" s="197" t="s">
        <v>223</v>
      </c>
      <c r="I394" s="330">
        <f>ROUND((SUM(I391:I393)),0)</f>
        <v>0</v>
      </c>
    </row>
    <row r="395" spans="1:9" ht="15.75">
      <c r="A395" s="201"/>
      <c r="B395" s="195"/>
      <c r="C395" s="195"/>
      <c r="D395" s="195"/>
      <c r="E395" s="202"/>
      <c r="F395" s="202"/>
      <c r="G395" s="202"/>
      <c r="H395" s="199"/>
      <c r="I395" s="200"/>
    </row>
    <row r="396" spans="1:9" ht="15.75">
      <c r="A396" s="201"/>
      <c r="B396" s="195"/>
      <c r="C396" s="195"/>
      <c r="D396" s="195"/>
      <c r="E396" s="202"/>
      <c r="F396" s="204"/>
      <c r="G396" s="206"/>
      <c r="H396" s="207" t="s">
        <v>209</v>
      </c>
      <c r="I396" s="330">
        <f>ROUND((I388+I394),0)</f>
        <v>22008</v>
      </c>
    </row>
    <row r="397" spans="1:9" ht="18.600000000000001" customHeight="1"/>
    <row r="398" spans="1:9">
      <c r="A398" s="997" t="s">
        <v>10</v>
      </c>
      <c r="B398" s="998"/>
      <c r="C398" s="998"/>
      <c r="D398" s="998"/>
      <c r="E398" s="999"/>
      <c r="F398" s="1006" t="s">
        <v>215</v>
      </c>
      <c r="G398" s="1006"/>
      <c r="H398" s="1006"/>
      <c r="I398" s="1006"/>
    </row>
    <row r="399" spans="1:9">
      <c r="A399" s="1000"/>
      <c r="B399" s="1001"/>
      <c r="C399" s="1001"/>
      <c r="D399" s="1001"/>
      <c r="E399" s="1002"/>
      <c r="F399" s="1006"/>
      <c r="G399" s="1006"/>
      <c r="H399" s="1006"/>
      <c r="I399" s="1006"/>
    </row>
    <row r="400" spans="1:9">
      <c r="A400" s="1003"/>
      <c r="B400" s="1004"/>
      <c r="C400" s="1004"/>
      <c r="D400" s="1004"/>
      <c r="E400" s="1005"/>
      <c r="F400" s="1006"/>
      <c r="G400" s="1006"/>
      <c r="H400" s="1006"/>
      <c r="I400" s="1006"/>
    </row>
    <row r="401" spans="1:9">
      <c r="A401" s="376"/>
      <c r="B401" s="377"/>
      <c r="C401" s="377"/>
      <c r="D401" s="377"/>
      <c r="E401" s="377"/>
      <c r="F401" s="377"/>
      <c r="G401" s="377"/>
      <c r="H401" s="378"/>
      <c r="I401" s="379"/>
    </row>
    <row r="402" spans="1:9">
      <c r="A402" s="380" t="s">
        <v>216</v>
      </c>
      <c r="B402" s="1007" t="str">
        <f>+B352</f>
        <v>ADECUACIÓN Y MEJORAMIENTO DEL PARQUE DE LAS IGUANAS, UBICADO EN EL BARRIO EL BOSQUE  DEL MUNICIPIO DE CAUCASIA, ANTIOQUIA</v>
      </c>
      <c r="C402" s="1007"/>
      <c r="D402" s="1007"/>
      <c r="E402" s="1007"/>
      <c r="F402" s="1007"/>
      <c r="G402" s="1007"/>
      <c r="H402" s="1007"/>
      <c r="I402" s="1008"/>
    </row>
    <row r="403" spans="1:9">
      <c r="A403" s="376" t="s">
        <v>240</v>
      </c>
      <c r="B403" s="1007"/>
      <c r="C403" s="1007"/>
      <c r="D403" s="1007"/>
      <c r="E403" s="1007"/>
      <c r="F403" s="1007"/>
      <c r="G403" s="1007"/>
      <c r="H403" s="1007"/>
      <c r="I403" s="1008"/>
    </row>
    <row r="404" spans="1:9">
      <c r="A404" s="381" t="s">
        <v>241</v>
      </c>
      <c r="B404" s="1009" t="str">
        <f>+'PPTO OFICIAL'!B20</f>
        <v xml:space="preserve">Suministro, transporte e instalación de triturado para sendero peatonal </v>
      </c>
      <c r="C404" s="1009"/>
      <c r="D404" s="1009"/>
      <c r="E404" s="1009"/>
      <c r="F404" s="1009"/>
      <c r="G404" s="1009"/>
      <c r="H404" s="1009"/>
      <c r="I404" s="1010"/>
    </row>
    <row r="405" spans="1:9">
      <c r="A405" s="382">
        <f>+'PPTO OFICIAL'!A20</f>
        <v>3.5</v>
      </c>
      <c r="B405" s="1009"/>
      <c r="C405" s="1009"/>
      <c r="D405" s="1009"/>
      <c r="E405" s="1009"/>
      <c r="F405" s="1009"/>
      <c r="G405" s="1009"/>
      <c r="H405" s="1009"/>
      <c r="I405" s="1010"/>
    </row>
    <row r="406" spans="1:9" ht="15.75">
      <c r="A406" s="194"/>
      <c r="B406" s="196"/>
      <c r="C406" s="196"/>
      <c r="D406" s="195"/>
      <c r="E406" s="195"/>
      <c r="F406" s="195"/>
      <c r="G406" s="195"/>
      <c r="H406" s="197" t="s">
        <v>217</v>
      </c>
      <c r="I406" s="198" t="str">
        <f>+'PPTO OFICIAL'!C20</f>
        <v>M2</v>
      </c>
    </row>
    <row r="407" spans="1:9" ht="15.75">
      <c r="A407" s="194" t="s">
        <v>37</v>
      </c>
      <c r="B407" s="196"/>
      <c r="C407" s="196"/>
      <c r="D407" s="196"/>
      <c r="E407" s="195"/>
      <c r="F407" s="195"/>
      <c r="G407" s="195"/>
      <c r="H407" s="199"/>
      <c r="I407" s="200"/>
    </row>
    <row r="408" spans="1:9" ht="15.75">
      <c r="A408" s="1011" t="s">
        <v>33</v>
      </c>
      <c r="B408" s="1011"/>
      <c r="C408" s="1011"/>
      <c r="D408" s="1011"/>
      <c r="E408" s="1011"/>
      <c r="F408" s="569" t="s">
        <v>218</v>
      </c>
      <c r="G408" s="569" t="s">
        <v>219</v>
      </c>
      <c r="H408" s="319" t="s">
        <v>220</v>
      </c>
      <c r="I408" s="320" t="s">
        <v>221</v>
      </c>
    </row>
    <row r="409" spans="1:9" ht="15.75">
      <c r="A409" s="1012" t="s">
        <v>222</v>
      </c>
      <c r="B409" s="1012"/>
      <c r="C409" s="1012"/>
      <c r="D409" s="1012"/>
      <c r="E409" s="1012"/>
      <c r="F409" s="570"/>
      <c r="G409" s="315"/>
      <c r="H409" s="316"/>
      <c r="I409" s="318">
        <f>ROUND(I436*0.05,)</f>
        <v>938</v>
      </c>
    </row>
    <row r="410" spans="1:9" ht="15.75">
      <c r="A410" s="1012"/>
      <c r="B410" s="1012"/>
      <c r="C410" s="1012"/>
      <c r="D410" s="1012"/>
      <c r="E410" s="1012"/>
      <c r="F410" s="570"/>
      <c r="G410" s="315"/>
      <c r="H410" s="316"/>
      <c r="I410" s="318"/>
    </row>
    <row r="411" spans="1:9" ht="15.75">
      <c r="A411" s="1013"/>
      <c r="B411" s="1014"/>
      <c r="C411" s="1014"/>
      <c r="D411" s="1014"/>
      <c r="E411" s="1015"/>
      <c r="F411" s="389"/>
      <c r="G411" s="315"/>
      <c r="H411" s="316"/>
      <c r="I411" s="318"/>
    </row>
    <row r="412" spans="1:9" ht="15.75">
      <c r="A412" s="1012"/>
      <c r="B412" s="1012"/>
      <c r="C412" s="1012"/>
      <c r="D412" s="1012"/>
      <c r="E412" s="1012"/>
      <c r="F412" s="570"/>
      <c r="G412" s="315"/>
      <c r="H412" s="316"/>
      <c r="I412" s="314"/>
    </row>
    <row r="413" spans="1:9" ht="15.75">
      <c r="A413" s="1016"/>
      <c r="B413" s="1016"/>
      <c r="C413" s="1016"/>
      <c r="D413" s="1016"/>
      <c r="E413" s="1016"/>
      <c r="F413" s="569"/>
      <c r="G413" s="315"/>
      <c r="H413" s="326"/>
      <c r="I413" s="314"/>
    </row>
    <row r="414" spans="1:9" ht="15.75">
      <c r="A414" s="201"/>
      <c r="B414" s="195"/>
      <c r="C414" s="195"/>
      <c r="D414" s="195"/>
      <c r="E414" s="195"/>
      <c r="F414" s="195"/>
      <c r="G414" s="202"/>
      <c r="H414" s="197" t="s">
        <v>223</v>
      </c>
      <c r="I414" s="330">
        <f>ROUND((SUM(I409:I413)),0)</f>
        <v>938</v>
      </c>
    </row>
    <row r="415" spans="1:9" ht="15.75">
      <c r="A415" s="194" t="s">
        <v>224</v>
      </c>
      <c r="B415" s="196"/>
      <c r="C415" s="196"/>
      <c r="D415" s="196"/>
      <c r="E415" s="195"/>
      <c r="F415" s="195"/>
      <c r="G415" s="202"/>
      <c r="H415" s="199"/>
      <c r="I415" s="200"/>
    </row>
    <row r="416" spans="1:9" ht="15.75">
      <c r="A416" s="1011" t="s">
        <v>33</v>
      </c>
      <c r="B416" s="1011"/>
      <c r="C416" s="1011"/>
      <c r="D416" s="1011"/>
      <c r="E416" s="1011"/>
      <c r="F416" s="569" t="s">
        <v>225</v>
      </c>
      <c r="G416" s="317" t="s">
        <v>226</v>
      </c>
      <c r="H416" s="319" t="s">
        <v>227</v>
      </c>
      <c r="I416" s="320" t="s">
        <v>221</v>
      </c>
    </row>
    <row r="417" spans="1:9" ht="28.9" customHeight="1">
      <c r="A417" s="1017" t="str">
        <f>+MATERIALES!B31</f>
        <v>Triturado 3/4"</v>
      </c>
      <c r="B417" s="1018"/>
      <c r="C417" s="1018"/>
      <c r="D417" s="1018"/>
      <c r="E417" s="1019"/>
      <c r="F417" s="387" t="s">
        <v>53</v>
      </c>
      <c r="G417" s="417">
        <f>+MATERIALES!E31</f>
        <v>55000</v>
      </c>
      <c r="H417" s="385">
        <v>0.1</v>
      </c>
      <c r="I417" s="318">
        <f>ROUND(G417*H417,)</f>
        <v>5500</v>
      </c>
    </row>
    <row r="418" spans="1:9" ht="15.75">
      <c r="A418" s="1017"/>
      <c r="B418" s="1018"/>
      <c r="C418" s="1018"/>
      <c r="D418" s="1018"/>
      <c r="E418" s="1019"/>
      <c r="F418" s="387"/>
      <c r="G418" s="417"/>
      <c r="H418" s="385"/>
      <c r="I418" s="318"/>
    </row>
    <row r="419" spans="1:9" ht="15.75">
      <c r="A419" s="1020"/>
      <c r="B419" s="1021"/>
      <c r="C419" s="1021"/>
      <c r="D419" s="1021"/>
      <c r="E419" s="1022"/>
      <c r="F419" s="423"/>
      <c r="G419" s="417"/>
      <c r="H419" s="559"/>
      <c r="I419" s="318"/>
    </row>
    <row r="420" spans="1:9">
      <c r="A420" s="1020"/>
      <c r="B420" s="1021"/>
      <c r="C420" s="1021"/>
      <c r="D420" s="1021"/>
      <c r="E420" s="1022"/>
      <c r="F420" s="387"/>
      <c r="G420" s="383"/>
      <c r="H420" s="385"/>
      <c r="I420" s="418"/>
    </row>
    <row r="421" spans="1:9" ht="15.75">
      <c r="A421" s="1012"/>
      <c r="B421" s="1012"/>
      <c r="C421" s="1012"/>
      <c r="D421" s="1012"/>
      <c r="E421" s="1012"/>
      <c r="F421" s="569"/>
      <c r="G421" s="315"/>
      <c r="H421" s="326"/>
      <c r="I421" s="318"/>
    </row>
    <row r="422" spans="1:9" ht="15.75">
      <c r="A422" s="1012"/>
      <c r="B422" s="1012"/>
      <c r="C422" s="1012"/>
      <c r="D422" s="1012"/>
      <c r="E422" s="1012"/>
      <c r="F422" s="569"/>
      <c r="G422" s="315"/>
      <c r="H422" s="326"/>
      <c r="I422" s="318"/>
    </row>
    <row r="423" spans="1:9" ht="15.75">
      <c r="A423" s="1012"/>
      <c r="B423" s="1012"/>
      <c r="C423" s="1012"/>
      <c r="D423" s="1012"/>
      <c r="E423" s="1012"/>
      <c r="F423" s="569"/>
      <c r="G423" s="315"/>
      <c r="H423" s="329"/>
      <c r="I423" s="318"/>
    </row>
    <row r="424" spans="1:9" ht="15.75">
      <c r="A424" s="1012"/>
      <c r="B424" s="1012"/>
      <c r="C424" s="1012"/>
      <c r="D424" s="1012"/>
      <c r="E424" s="1012"/>
      <c r="F424" s="569"/>
      <c r="G424" s="315"/>
      <c r="H424" s="329"/>
      <c r="I424" s="318"/>
    </row>
    <row r="425" spans="1:9" ht="15.75">
      <c r="A425" s="1012"/>
      <c r="B425" s="1012"/>
      <c r="C425" s="1012"/>
      <c r="D425" s="1012"/>
      <c r="E425" s="1012"/>
      <c r="F425" s="569"/>
      <c r="G425" s="315"/>
      <c r="H425" s="326"/>
      <c r="I425" s="318"/>
    </row>
    <row r="426" spans="1:9" ht="15.75">
      <c r="A426" s="201"/>
      <c r="B426" s="195"/>
      <c r="C426" s="195"/>
      <c r="D426" s="195"/>
      <c r="E426" s="195"/>
      <c r="F426" s="195"/>
      <c r="G426" s="202"/>
      <c r="H426" s="197" t="s">
        <v>223</v>
      </c>
      <c r="I426" s="330">
        <f>ROUND((SUM(I417:I425)),0)</f>
        <v>5500</v>
      </c>
    </row>
    <row r="427" spans="1:9" ht="15.75">
      <c r="A427" s="194" t="s">
        <v>47</v>
      </c>
      <c r="B427" s="196"/>
      <c r="C427" s="196"/>
      <c r="D427" s="196"/>
      <c r="E427" s="195"/>
      <c r="F427" s="195"/>
      <c r="G427" s="195"/>
      <c r="H427" s="199"/>
      <c r="I427" s="200"/>
    </row>
    <row r="428" spans="1:9" ht="15.75">
      <c r="A428" s="1011" t="s">
        <v>48</v>
      </c>
      <c r="B428" s="1011"/>
      <c r="C428" s="1011"/>
      <c r="D428" s="1011"/>
      <c r="E428" s="321" t="s">
        <v>228</v>
      </c>
      <c r="F428" s="569" t="s">
        <v>229</v>
      </c>
      <c r="G428" s="569" t="s">
        <v>230</v>
      </c>
      <c r="H428" s="319" t="s">
        <v>52</v>
      </c>
      <c r="I428" s="320" t="s">
        <v>221</v>
      </c>
    </row>
    <row r="429" spans="1:9" ht="15.75">
      <c r="A429" s="1012"/>
      <c r="B429" s="1012"/>
      <c r="C429" s="1012"/>
      <c r="D429" s="1012"/>
      <c r="E429" s="322">
        <v>1</v>
      </c>
      <c r="F429" s="322">
        <v>5</v>
      </c>
      <c r="G429" s="322">
        <f>+E429*F429</f>
        <v>5</v>
      </c>
      <c r="H429" s="681">
        <v>1400</v>
      </c>
      <c r="I429" s="318">
        <f>+H429*G429</f>
        <v>7000</v>
      </c>
    </row>
    <row r="430" spans="1:9" ht="15.75">
      <c r="A430" s="1012"/>
      <c r="B430" s="1012"/>
      <c r="C430" s="1012"/>
      <c r="D430" s="1012"/>
      <c r="E430" s="322"/>
      <c r="F430" s="322"/>
      <c r="G430" s="322"/>
      <c r="H430" s="419"/>
      <c r="I430" s="318"/>
    </row>
    <row r="431" spans="1:9" ht="15.75">
      <c r="A431" s="201"/>
      <c r="B431" s="195"/>
      <c r="C431" s="195"/>
      <c r="D431" s="195"/>
      <c r="E431" s="195"/>
      <c r="F431" s="195"/>
      <c r="G431" s="195"/>
      <c r="H431" s="197" t="s">
        <v>223</v>
      </c>
      <c r="I431" s="330">
        <f>ROUND((SUM(I429:I430)),0)</f>
        <v>7000</v>
      </c>
    </row>
    <row r="432" spans="1:9" ht="15.75">
      <c r="A432" s="194" t="s">
        <v>54</v>
      </c>
      <c r="B432" s="196"/>
      <c r="C432" s="196"/>
      <c r="D432" s="196"/>
      <c r="E432" s="195"/>
      <c r="F432" s="195"/>
      <c r="G432" s="195"/>
      <c r="H432" s="199"/>
      <c r="I432" s="200"/>
    </row>
    <row r="433" spans="1:9" ht="15.75">
      <c r="A433" s="1011" t="s">
        <v>231</v>
      </c>
      <c r="B433" s="1011"/>
      <c r="C433" s="1011"/>
      <c r="D433" s="1011"/>
      <c r="E433" s="569" t="s">
        <v>36</v>
      </c>
      <c r="F433" s="1016" t="s">
        <v>232</v>
      </c>
      <c r="G433" s="1016"/>
      <c r="H433" s="319" t="s">
        <v>220</v>
      </c>
      <c r="I433" s="320" t="s">
        <v>221</v>
      </c>
    </row>
    <row r="434" spans="1:9" ht="15.75">
      <c r="A434" s="1011" t="str">
        <f>+CUADRILLAS!B14</f>
        <v xml:space="preserve">CUADRILLA 3 </v>
      </c>
      <c r="B434" s="1011"/>
      <c r="C434" s="1011"/>
      <c r="D434" s="1011"/>
      <c r="E434" s="323">
        <v>1</v>
      </c>
      <c r="F434" s="1028">
        <f>+CUADRILLAS!C14</f>
        <v>187591</v>
      </c>
      <c r="G434" s="1028"/>
      <c r="H434" s="319">
        <v>10</v>
      </c>
      <c r="I434" s="318">
        <f>ROUND(F434/H434,)</f>
        <v>18759</v>
      </c>
    </row>
    <row r="435" spans="1:9" ht="15.75">
      <c r="A435" s="1011"/>
      <c r="B435" s="1011"/>
      <c r="C435" s="1011"/>
      <c r="D435" s="1011"/>
      <c r="E435" s="323"/>
      <c r="F435" s="1034"/>
      <c r="G435" s="1034"/>
      <c r="H435" s="326"/>
      <c r="I435" s="318"/>
    </row>
    <row r="436" spans="1:9" ht="15.75">
      <c r="A436" s="201"/>
      <c r="B436" s="195"/>
      <c r="C436" s="195"/>
      <c r="D436" s="195"/>
      <c r="E436" s="202"/>
      <c r="F436" s="203"/>
      <c r="G436" s="202"/>
      <c r="H436" s="197" t="s">
        <v>223</v>
      </c>
      <c r="I436" s="330">
        <f>ROUND((SUM(I434:I435)),0)</f>
        <v>18759</v>
      </c>
    </row>
    <row r="437" spans="1:9" ht="15.75">
      <c r="A437" s="201"/>
      <c r="B437" s="195"/>
      <c r="C437" s="195"/>
      <c r="D437" s="195"/>
      <c r="E437" s="202"/>
      <c r="F437" s="202"/>
      <c r="G437" s="202"/>
      <c r="H437" s="199"/>
      <c r="I437" s="198"/>
    </row>
    <row r="438" spans="1:9" ht="15.75">
      <c r="A438" s="201"/>
      <c r="B438" s="195"/>
      <c r="C438" s="195"/>
      <c r="D438" s="195"/>
      <c r="E438" s="202"/>
      <c r="F438" s="204" t="s">
        <v>234</v>
      </c>
      <c r="G438" s="195"/>
      <c r="H438" s="205"/>
      <c r="I438" s="330">
        <f>+I436+I431+I426+I414</f>
        <v>32197</v>
      </c>
    </row>
    <row r="439" spans="1:9" ht="15.75">
      <c r="A439" s="194" t="s">
        <v>62</v>
      </c>
      <c r="B439" s="196"/>
      <c r="C439" s="196"/>
      <c r="D439" s="196"/>
      <c r="E439" s="202"/>
      <c r="F439" s="202"/>
      <c r="G439" s="202"/>
      <c r="H439" s="199"/>
      <c r="I439" s="200"/>
    </row>
    <row r="440" spans="1:9" ht="15.75">
      <c r="A440" s="1011" t="s">
        <v>33</v>
      </c>
      <c r="B440" s="1011"/>
      <c r="C440" s="1011"/>
      <c r="D440" s="1011"/>
      <c r="E440" s="1011"/>
      <c r="F440" s="1011"/>
      <c r="G440" s="1011"/>
      <c r="H440" s="319" t="s">
        <v>214</v>
      </c>
      <c r="I440" s="320" t="s">
        <v>235</v>
      </c>
    </row>
    <row r="441" spans="1:9" ht="15.75">
      <c r="A441" s="1012" t="s">
        <v>236</v>
      </c>
      <c r="B441" s="1012"/>
      <c r="C441" s="1012"/>
      <c r="D441" s="1012"/>
      <c r="E441" s="1012"/>
      <c r="F441" s="1012"/>
      <c r="G441" s="1012"/>
      <c r="H441" s="325"/>
      <c r="I441" s="318"/>
    </row>
    <row r="442" spans="1:9" ht="15.75">
      <c r="A442" s="1012" t="s">
        <v>237</v>
      </c>
      <c r="B442" s="1012"/>
      <c r="C442" s="1012"/>
      <c r="D442" s="1012"/>
      <c r="E442" s="1012"/>
      <c r="F442" s="1012"/>
      <c r="G442" s="1012"/>
      <c r="H442" s="325"/>
      <c r="I442" s="318"/>
    </row>
    <row r="443" spans="1:9" ht="15.75">
      <c r="A443" s="1012" t="s">
        <v>238</v>
      </c>
      <c r="B443" s="1012"/>
      <c r="C443" s="1012"/>
      <c r="D443" s="1012"/>
      <c r="E443" s="1012"/>
      <c r="F443" s="1012"/>
      <c r="G443" s="1012"/>
      <c r="H443" s="325"/>
      <c r="I443" s="318"/>
    </row>
    <row r="444" spans="1:9" ht="15.75">
      <c r="A444" s="201"/>
      <c r="B444" s="195"/>
      <c r="C444" s="195"/>
      <c r="D444" s="195"/>
      <c r="E444" s="202"/>
      <c r="F444" s="202"/>
      <c r="G444" s="202"/>
      <c r="H444" s="197" t="s">
        <v>223</v>
      </c>
      <c r="I444" s="330">
        <f>ROUND((SUM(I441:I443)),0)</f>
        <v>0</v>
      </c>
    </row>
    <row r="445" spans="1:9" ht="15.75">
      <c r="A445" s="201"/>
      <c r="B445" s="195"/>
      <c r="C445" s="195"/>
      <c r="D445" s="195"/>
      <c r="E445" s="202"/>
      <c r="F445" s="202"/>
      <c r="G445" s="202"/>
      <c r="H445" s="199"/>
      <c r="I445" s="200"/>
    </row>
    <row r="446" spans="1:9" ht="15.75">
      <c r="A446" s="201"/>
      <c r="B446" s="195"/>
      <c r="C446" s="195"/>
      <c r="D446" s="195"/>
      <c r="E446" s="202"/>
      <c r="F446" s="204"/>
      <c r="G446" s="206"/>
      <c r="H446" s="207" t="s">
        <v>209</v>
      </c>
      <c r="I446" s="330">
        <f>ROUND((I438+I444),0)</f>
        <v>32197</v>
      </c>
    </row>
    <row r="449" spans="1:9">
      <c r="A449" s="997" t="s">
        <v>10</v>
      </c>
      <c r="B449" s="998"/>
      <c r="C449" s="998"/>
      <c r="D449" s="998"/>
      <c r="E449" s="999"/>
      <c r="F449" s="1006" t="s">
        <v>215</v>
      </c>
      <c r="G449" s="1006"/>
      <c r="H449" s="1006"/>
      <c r="I449" s="1006"/>
    </row>
    <row r="450" spans="1:9">
      <c r="A450" s="1000"/>
      <c r="B450" s="1001"/>
      <c r="C450" s="1001"/>
      <c r="D450" s="1001"/>
      <c r="E450" s="1002"/>
      <c r="F450" s="1006"/>
      <c r="G450" s="1006"/>
      <c r="H450" s="1006"/>
      <c r="I450" s="1006"/>
    </row>
    <row r="451" spans="1:9">
      <c r="A451" s="1003"/>
      <c r="B451" s="1004"/>
      <c r="C451" s="1004"/>
      <c r="D451" s="1004"/>
      <c r="E451" s="1005"/>
      <c r="F451" s="1006"/>
      <c r="G451" s="1006"/>
      <c r="H451" s="1006"/>
      <c r="I451" s="1006"/>
    </row>
    <row r="452" spans="1:9">
      <c r="A452" s="376"/>
      <c r="B452" s="377"/>
      <c r="C452" s="377"/>
      <c r="D452" s="377"/>
      <c r="E452" s="377"/>
      <c r="F452" s="377"/>
      <c r="G452" s="377"/>
      <c r="H452" s="378"/>
      <c r="I452" s="379"/>
    </row>
    <row r="453" spans="1:9">
      <c r="A453" s="380" t="s">
        <v>216</v>
      </c>
      <c r="B453" s="1007" t="str">
        <f>+B352</f>
        <v>ADECUACIÓN Y MEJORAMIENTO DEL PARQUE DE LAS IGUANAS, UBICADO EN EL BARRIO EL BOSQUE  DEL MUNICIPIO DE CAUCASIA, ANTIOQUIA</v>
      </c>
      <c r="C453" s="1007"/>
      <c r="D453" s="1007"/>
      <c r="E453" s="1007"/>
      <c r="F453" s="1007"/>
      <c r="G453" s="1007"/>
      <c r="H453" s="1007"/>
      <c r="I453" s="1008"/>
    </row>
    <row r="454" spans="1:9">
      <c r="A454" s="376" t="s">
        <v>240</v>
      </c>
      <c r="B454" s="1007"/>
      <c r="C454" s="1007"/>
      <c r="D454" s="1007"/>
      <c r="E454" s="1007"/>
      <c r="F454" s="1007"/>
      <c r="G454" s="1007"/>
      <c r="H454" s="1007"/>
      <c r="I454" s="1008"/>
    </row>
    <row r="455" spans="1:9">
      <c r="A455" s="381" t="s">
        <v>241</v>
      </c>
      <c r="B455" s="1009" t="str">
        <f>'PPTO OFICIAL'!B22</f>
        <v>Suministro, transporte e instalación de banca en concreto prefabricado, según especificacion de diseño, incluye todo lo necesario par su correcta instalación</v>
      </c>
      <c r="C455" s="1009"/>
      <c r="D455" s="1009"/>
      <c r="E455" s="1009"/>
      <c r="F455" s="1009"/>
      <c r="G455" s="1009"/>
      <c r="H455" s="1009"/>
      <c r="I455" s="1010"/>
    </row>
    <row r="456" spans="1:9">
      <c r="A456" s="382">
        <f>'PPTO OFICIAL'!A22</f>
        <v>4.0999999999999996</v>
      </c>
      <c r="B456" s="1009"/>
      <c r="C456" s="1009"/>
      <c r="D456" s="1009"/>
      <c r="E456" s="1009"/>
      <c r="F456" s="1009"/>
      <c r="G456" s="1009"/>
      <c r="H456" s="1009"/>
      <c r="I456" s="1010"/>
    </row>
    <row r="457" spans="1:9" ht="15.75">
      <c r="A457" s="194"/>
      <c r="B457" s="196"/>
      <c r="C457" s="196"/>
      <c r="D457" s="195"/>
      <c r="E457" s="195"/>
      <c r="F457" s="195"/>
      <c r="G457" s="195"/>
      <c r="H457" s="197" t="s">
        <v>217</v>
      </c>
      <c r="I457" s="198" t="str">
        <f>'PPTO OFICIAL'!C22</f>
        <v>UN</v>
      </c>
    </row>
    <row r="458" spans="1:9" ht="15.75">
      <c r="A458" s="194" t="s">
        <v>37</v>
      </c>
      <c r="B458" s="196"/>
      <c r="C458" s="196"/>
      <c r="D458" s="196"/>
      <c r="E458" s="195"/>
      <c r="F458" s="195"/>
      <c r="G458" s="195"/>
      <c r="H458" s="199"/>
      <c r="I458" s="200"/>
    </row>
    <row r="459" spans="1:9" ht="15.75">
      <c r="A459" s="1011" t="s">
        <v>33</v>
      </c>
      <c r="B459" s="1011"/>
      <c r="C459" s="1011"/>
      <c r="D459" s="1011"/>
      <c r="E459" s="1011"/>
      <c r="F459" s="561" t="s">
        <v>218</v>
      </c>
      <c r="G459" s="561" t="s">
        <v>219</v>
      </c>
      <c r="H459" s="319" t="s">
        <v>220</v>
      </c>
      <c r="I459" s="320" t="s">
        <v>221</v>
      </c>
    </row>
    <row r="460" spans="1:9" ht="15.75">
      <c r="A460" s="1012" t="s">
        <v>222</v>
      </c>
      <c r="B460" s="1012"/>
      <c r="C460" s="1012"/>
      <c r="D460" s="1012"/>
      <c r="E460" s="1012"/>
      <c r="F460" s="562"/>
      <c r="G460" s="315"/>
      <c r="H460" s="316"/>
      <c r="I460" s="318">
        <f>ROUND(I487*0.05,)</f>
        <v>4135</v>
      </c>
    </row>
    <row r="461" spans="1:9" ht="15.75">
      <c r="A461" s="1012"/>
      <c r="B461" s="1012"/>
      <c r="C461" s="1012"/>
      <c r="D461" s="1012"/>
      <c r="E461" s="1012"/>
      <c r="F461" s="562"/>
      <c r="G461" s="315"/>
      <c r="H461" s="316"/>
      <c r="I461" s="318"/>
    </row>
    <row r="462" spans="1:9" ht="15.75">
      <c r="A462" s="1013"/>
      <c r="B462" s="1014"/>
      <c r="C462" s="1014"/>
      <c r="D462" s="1014"/>
      <c r="E462" s="1015"/>
      <c r="F462" s="389"/>
      <c r="G462" s="315"/>
      <c r="H462" s="316"/>
      <c r="I462" s="318"/>
    </row>
    <row r="463" spans="1:9" ht="15.75">
      <c r="A463" s="1012"/>
      <c r="B463" s="1012"/>
      <c r="C463" s="1012"/>
      <c r="D463" s="1012"/>
      <c r="E463" s="1012"/>
      <c r="F463" s="562"/>
      <c r="G463" s="315"/>
      <c r="H463" s="316"/>
      <c r="I463" s="314"/>
    </row>
    <row r="464" spans="1:9" ht="15.75">
      <c r="A464" s="1016"/>
      <c r="B464" s="1016"/>
      <c r="C464" s="1016"/>
      <c r="D464" s="1016"/>
      <c r="E464" s="1016"/>
      <c r="F464" s="561"/>
      <c r="G464" s="315"/>
      <c r="H464" s="326"/>
      <c r="I464" s="314"/>
    </row>
    <row r="465" spans="1:9" ht="15.75">
      <c r="A465" s="201"/>
      <c r="B465" s="195"/>
      <c r="C465" s="195"/>
      <c r="D465" s="195"/>
      <c r="E465" s="195"/>
      <c r="F465" s="195"/>
      <c r="G465" s="202"/>
      <c r="H465" s="197" t="s">
        <v>223</v>
      </c>
      <c r="I465" s="330">
        <f>ROUND((SUM(I460:I464)),0)</f>
        <v>4135</v>
      </c>
    </row>
    <row r="466" spans="1:9" ht="15.75">
      <c r="A466" s="194" t="s">
        <v>224</v>
      </c>
      <c r="B466" s="196"/>
      <c r="C466" s="196"/>
      <c r="D466" s="196"/>
      <c r="E466" s="195"/>
      <c r="F466" s="195"/>
      <c r="G466" s="202"/>
      <c r="H466" s="199"/>
      <c r="I466" s="200"/>
    </row>
    <row r="467" spans="1:9" ht="15.75">
      <c r="A467" s="1011" t="s">
        <v>33</v>
      </c>
      <c r="B467" s="1011"/>
      <c r="C467" s="1011"/>
      <c r="D467" s="1011"/>
      <c r="E467" s="1011"/>
      <c r="F467" s="561" t="s">
        <v>225</v>
      </c>
      <c r="G467" s="317" t="s">
        <v>226</v>
      </c>
      <c r="H467" s="319" t="s">
        <v>227</v>
      </c>
      <c r="I467" s="320" t="s">
        <v>221</v>
      </c>
    </row>
    <row r="468" spans="1:9" ht="28.9" customHeight="1">
      <c r="A468" s="1017" t="s">
        <v>494</v>
      </c>
      <c r="B468" s="1018"/>
      <c r="C468" s="1018"/>
      <c r="D468" s="1018"/>
      <c r="E468" s="1019"/>
      <c r="F468" s="387" t="s">
        <v>3</v>
      </c>
      <c r="G468" s="417">
        <f>MATERIALES!E17</f>
        <v>900000</v>
      </c>
      <c r="H468" s="385">
        <v>1</v>
      </c>
      <c r="I468" s="318">
        <f>ROUND(G468*H468,)</f>
        <v>900000</v>
      </c>
    </row>
    <row r="469" spans="1:9" ht="15.75">
      <c r="A469" s="1017" t="s">
        <v>495</v>
      </c>
      <c r="B469" s="1018"/>
      <c r="C469" s="1018"/>
      <c r="D469" s="1018"/>
      <c r="E469" s="1019"/>
      <c r="F469" s="387" t="s">
        <v>53</v>
      </c>
      <c r="G469" s="417">
        <f>APA!I48</f>
        <v>562615</v>
      </c>
      <c r="H469" s="385">
        <v>0.08</v>
      </c>
      <c r="I469" s="318">
        <f>ROUND(G469*H469,)</f>
        <v>45009</v>
      </c>
    </row>
    <row r="470" spans="1:9" ht="15.75">
      <c r="A470" s="1020"/>
      <c r="B470" s="1021"/>
      <c r="C470" s="1021"/>
      <c r="D470" s="1021"/>
      <c r="E470" s="1022"/>
      <c r="F470" s="423"/>
      <c r="G470" s="417"/>
      <c r="H470" s="559"/>
      <c r="I470" s="318"/>
    </row>
    <row r="471" spans="1:9">
      <c r="A471" s="1020"/>
      <c r="B471" s="1021"/>
      <c r="C471" s="1021"/>
      <c r="D471" s="1021"/>
      <c r="E471" s="1022"/>
      <c r="F471" s="387"/>
      <c r="G471" s="383"/>
      <c r="H471" s="385"/>
      <c r="I471" s="418"/>
    </row>
    <row r="472" spans="1:9" ht="15.75">
      <c r="A472" s="1012"/>
      <c r="B472" s="1012"/>
      <c r="C472" s="1012"/>
      <c r="D472" s="1012"/>
      <c r="E472" s="1012"/>
      <c r="F472" s="561"/>
      <c r="G472" s="315"/>
      <c r="H472" s="326"/>
      <c r="I472" s="318"/>
    </row>
    <row r="473" spans="1:9" ht="15.75">
      <c r="A473" s="1012"/>
      <c r="B473" s="1012"/>
      <c r="C473" s="1012"/>
      <c r="D473" s="1012"/>
      <c r="E473" s="1012"/>
      <c r="F473" s="561"/>
      <c r="G473" s="315"/>
      <c r="H473" s="326"/>
      <c r="I473" s="318"/>
    </row>
    <row r="474" spans="1:9" ht="15.75">
      <c r="A474" s="1012"/>
      <c r="B474" s="1012"/>
      <c r="C474" s="1012"/>
      <c r="D474" s="1012"/>
      <c r="E474" s="1012"/>
      <c r="F474" s="561"/>
      <c r="G474" s="315"/>
      <c r="H474" s="329"/>
      <c r="I474" s="318"/>
    </row>
    <row r="475" spans="1:9" ht="15.75">
      <c r="A475" s="1012"/>
      <c r="B475" s="1012"/>
      <c r="C475" s="1012"/>
      <c r="D475" s="1012"/>
      <c r="E475" s="1012"/>
      <c r="F475" s="561"/>
      <c r="G475" s="315"/>
      <c r="H475" s="329"/>
      <c r="I475" s="318"/>
    </row>
    <row r="476" spans="1:9" ht="15.75">
      <c r="A476" s="1012"/>
      <c r="B476" s="1012"/>
      <c r="C476" s="1012"/>
      <c r="D476" s="1012"/>
      <c r="E476" s="1012"/>
      <c r="F476" s="561"/>
      <c r="G476" s="315"/>
      <c r="H476" s="326"/>
      <c r="I476" s="318"/>
    </row>
    <row r="477" spans="1:9" ht="15.75">
      <c r="A477" s="201"/>
      <c r="B477" s="195"/>
      <c r="C477" s="195"/>
      <c r="D477" s="195"/>
      <c r="E477" s="195"/>
      <c r="F477" s="195"/>
      <c r="G477" s="202"/>
      <c r="H477" s="197" t="s">
        <v>223</v>
      </c>
      <c r="I477" s="330">
        <f>ROUND((SUM(I468:I476)),0)</f>
        <v>945009</v>
      </c>
    </row>
    <row r="478" spans="1:9" ht="15.75">
      <c r="A478" s="194" t="s">
        <v>47</v>
      </c>
      <c r="B478" s="196"/>
      <c r="C478" s="196"/>
      <c r="D478" s="196"/>
      <c r="E478" s="195"/>
      <c r="F478" s="195"/>
      <c r="G478" s="195"/>
      <c r="H478" s="199"/>
      <c r="I478" s="200"/>
    </row>
    <row r="479" spans="1:9" ht="15.75">
      <c r="A479" s="1011" t="s">
        <v>48</v>
      </c>
      <c r="B479" s="1011"/>
      <c r="C479" s="1011"/>
      <c r="D479" s="1011"/>
      <c r="E479" s="321" t="s">
        <v>228</v>
      </c>
      <c r="F479" s="561" t="s">
        <v>229</v>
      </c>
      <c r="G479" s="561" t="s">
        <v>230</v>
      </c>
      <c r="H479" s="319" t="s">
        <v>52</v>
      </c>
      <c r="I479" s="320" t="s">
        <v>221</v>
      </c>
    </row>
    <row r="480" spans="1:9" ht="15.75">
      <c r="A480" s="1012" t="s">
        <v>493</v>
      </c>
      <c r="B480" s="1012"/>
      <c r="C480" s="1012"/>
      <c r="D480" s="1012"/>
      <c r="E480" s="322"/>
      <c r="F480" s="322"/>
      <c r="G480" s="322"/>
      <c r="H480" s="681">
        <v>900000</v>
      </c>
      <c r="I480" s="318">
        <f>+H480/5</f>
        <v>180000</v>
      </c>
    </row>
    <row r="481" spans="1:9" ht="15.75">
      <c r="A481" s="1012"/>
      <c r="B481" s="1012"/>
      <c r="C481" s="1012"/>
      <c r="D481" s="1012"/>
      <c r="E481" s="322"/>
      <c r="F481" s="322"/>
      <c r="G481" s="322"/>
      <c r="H481" s="419"/>
      <c r="I481" s="318"/>
    </row>
    <row r="482" spans="1:9" ht="15.75">
      <c r="A482" s="201"/>
      <c r="B482" s="195"/>
      <c r="C482" s="195"/>
      <c r="D482" s="195"/>
      <c r="E482" s="195"/>
      <c r="F482" s="195"/>
      <c r="G482" s="195"/>
      <c r="H482" s="197" t="s">
        <v>223</v>
      </c>
      <c r="I482" s="330">
        <f>ROUND((SUM(I480:I481)),0)</f>
        <v>180000</v>
      </c>
    </row>
    <row r="483" spans="1:9" ht="15.75">
      <c r="A483" s="194" t="s">
        <v>54</v>
      </c>
      <c r="B483" s="196"/>
      <c r="C483" s="196"/>
      <c r="D483" s="196"/>
      <c r="E483" s="195"/>
      <c r="F483" s="195"/>
      <c r="G483" s="195"/>
      <c r="H483" s="199"/>
      <c r="I483" s="200"/>
    </row>
    <row r="484" spans="1:9" ht="15.75">
      <c r="A484" s="1011" t="s">
        <v>231</v>
      </c>
      <c r="B484" s="1011"/>
      <c r="C484" s="1011"/>
      <c r="D484" s="1011"/>
      <c r="E484" s="561" t="s">
        <v>36</v>
      </c>
      <c r="F484" s="1016" t="s">
        <v>232</v>
      </c>
      <c r="G484" s="1016"/>
      <c r="H484" s="319" t="s">
        <v>220</v>
      </c>
      <c r="I484" s="320" t="s">
        <v>221</v>
      </c>
    </row>
    <row r="485" spans="1:9" ht="15.75">
      <c r="A485" s="1011" t="str">
        <f>CUADRILLAS!B15</f>
        <v xml:space="preserve">CUADRILLA 4 </v>
      </c>
      <c r="B485" s="1011"/>
      <c r="C485" s="1011"/>
      <c r="D485" s="1011"/>
      <c r="E485" s="323">
        <v>1</v>
      </c>
      <c r="F485" s="1028">
        <f>CUADRILLAS!C15</f>
        <v>248105</v>
      </c>
      <c r="G485" s="1028"/>
      <c r="H485" s="319">
        <v>3</v>
      </c>
      <c r="I485" s="318">
        <f>ROUND(F485/H485,)</f>
        <v>82702</v>
      </c>
    </row>
    <row r="486" spans="1:9" ht="15.75">
      <c r="A486" s="1011"/>
      <c r="B486" s="1011"/>
      <c r="C486" s="1011"/>
      <c r="D486" s="1011"/>
      <c r="E486" s="323"/>
      <c r="F486" s="1034"/>
      <c r="G486" s="1034"/>
      <c r="H486" s="326"/>
      <c r="I486" s="318"/>
    </row>
    <row r="487" spans="1:9" ht="15.75">
      <c r="A487" s="201"/>
      <c r="B487" s="195"/>
      <c r="C487" s="195"/>
      <c r="D487" s="195"/>
      <c r="E487" s="202"/>
      <c r="F487" s="203"/>
      <c r="G487" s="202"/>
      <c r="H487" s="197" t="s">
        <v>223</v>
      </c>
      <c r="I487" s="330">
        <f>ROUND((SUM(I485:I486)),0)</f>
        <v>82702</v>
      </c>
    </row>
    <row r="488" spans="1:9" ht="15.75">
      <c r="A488" s="201"/>
      <c r="B488" s="195"/>
      <c r="C488" s="195"/>
      <c r="D488" s="195"/>
      <c r="E488" s="202"/>
      <c r="F488" s="202"/>
      <c r="G488" s="202"/>
      <c r="H488" s="199"/>
      <c r="I488" s="198"/>
    </row>
    <row r="489" spans="1:9" ht="15.75">
      <c r="A489" s="201"/>
      <c r="B489" s="195"/>
      <c r="C489" s="195"/>
      <c r="D489" s="195"/>
      <c r="E489" s="202"/>
      <c r="F489" s="204" t="s">
        <v>234</v>
      </c>
      <c r="G489" s="195"/>
      <c r="H489" s="205"/>
      <c r="I489" s="330">
        <f>+I487+I482+I477+I465</f>
        <v>1211846</v>
      </c>
    </row>
    <row r="490" spans="1:9" ht="15.75">
      <c r="A490" s="194" t="s">
        <v>62</v>
      </c>
      <c r="B490" s="196"/>
      <c r="C490" s="196"/>
      <c r="D490" s="196"/>
      <c r="E490" s="202"/>
      <c r="F490" s="202"/>
      <c r="G490" s="202"/>
      <c r="H490" s="199"/>
      <c r="I490" s="200"/>
    </row>
    <row r="491" spans="1:9" ht="15.75">
      <c r="A491" s="1011" t="s">
        <v>33</v>
      </c>
      <c r="B491" s="1011"/>
      <c r="C491" s="1011"/>
      <c r="D491" s="1011"/>
      <c r="E491" s="1011"/>
      <c r="F491" s="1011"/>
      <c r="G491" s="1011"/>
      <c r="H491" s="319" t="s">
        <v>214</v>
      </c>
      <c r="I491" s="320" t="s">
        <v>235</v>
      </c>
    </row>
    <row r="492" spans="1:9" ht="15.75">
      <c r="A492" s="1012" t="s">
        <v>236</v>
      </c>
      <c r="B492" s="1012"/>
      <c r="C492" s="1012"/>
      <c r="D492" s="1012"/>
      <c r="E492" s="1012"/>
      <c r="F492" s="1012"/>
      <c r="G492" s="1012"/>
      <c r="H492" s="325"/>
      <c r="I492" s="318"/>
    </row>
    <row r="493" spans="1:9" ht="15.75">
      <c r="A493" s="1012" t="s">
        <v>237</v>
      </c>
      <c r="B493" s="1012"/>
      <c r="C493" s="1012"/>
      <c r="D493" s="1012"/>
      <c r="E493" s="1012"/>
      <c r="F493" s="1012"/>
      <c r="G493" s="1012"/>
      <c r="H493" s="325"/>
      <c r="I493" s="318"/>
    </row>
    <row r="494" spans="1:9" ht="15.75">
      <c r="A494" s="1012" t="s">
        <v>238</v>
      </c>
      <c r="B494" s="1012"/>
      <c r="C494" s="1012"/>
      <c r="D494" s="1012"/>
      <c r="E494" s="1012"/>
      <c r="F494" s="1012"/>
      <c r="G494" s="1012"/>
      <c r="H494" s="325"/>
      <c r="I494" s="318"/>
    </row>
    <row r="495" spans="1:9" ht="15.75">
      <c r="A495" s="201"/>
      <c r="B495" s="195"/>
      <c r="C495" s="195"/>
      <c r="D495" s="195"/>
      <c r="E495" s="202"/>
      <c r="F495" s="202"/>
      <c r="G495" s="202"/>
      <c r="H495" s="197" t="s">
        <v>223</v>
      </c>
      <c r="I495" s="330">
        <f>ROUND((SUM(I492:I494)),0)</f>
        <v>0</v>
      </c>
    </row>
    <row r="496" spans="1:9" ht="15.75">
      <c r="A496" s="201"/>
      <c r="B496" s="195"/>
      <c r="C496" s="195"/>
      <c r="D496" s="195"/>
      <c r="E496" s="202"/>
      <c r="F496" s="202"/>
      <c r="G496" s="202"/>
      <c r="H496" s="199"/>
      <c r="I496" s="200"/>
    </row>
    <row r="497" spans="1:9" ht="15.75">
      <c r="A497" s="201"/>
      <c r="B497" s="195"/>
      <c r="C497" s="195"/>
      <c r="D497" s="195"/>
      <c r="E497" s="202"/>
      <c r="F497" s="204"/>
      <c r="G497" s="206"/>
      <c r="H497" s="207" t="s">
        <v>209</v>
      </c>
      <c r="I497" s="330">
        <f>ROUND((I489+I495),0)</f>
        <v>1211846</v>
      </c>
    </row>
  </sheetData>
  <mergeCells count="330">
    <mergeCell ref="A492:G492"/>
    <mergeCell ref="A493:G493"/>
    <mergeCell ref="A494:G494"/>
    <mergeCell ref="A480:D480"/>
    <mergeCell ref="A481:D481"/>
    <mergeCell ref="A484:D484"/>
    <mergeCell ref="F484:G484"/>
    <mergeCell ref="A485:D485"/>
    <mergeCell ref="F485:G485"/>
    <mergeCell ref="A486:D486"/>
    <mergeCell ref="F486:G486"/>
    <mergeCell ref="A491:G491"/>
    <mergeCell ref="B455:I456"/>
    <mergeCell ref="A459:E459"/>
    <mergeCell ref="A460:E460"/>
    <mergeCell ref="A461:E461"/>
    <mergeCell ref="A462:E462"/>
    <mergeCell ref="A463:E463"/>
    <mergeCell ref="A464:E464"/>
    <mergeCell ref="A467:E467"/>
    <mergeCell ref="A468:E468"/>
    <mergeCell ref="A469:E469"/>
    <mergeCell ref="A470:E470"/>
    <mergeCell ref="A471:E471"/>
    <mergeCell ref="A472:E472"/>
    <mergeCell ref="A473:E473"/>
    <mergeCell ref="A474:E474"/>
    <mergeCell ref="A475:E475"/>
    <mergeCell ref="A476:E476"/>
    <mergeCell ref="A479:D479"/>
    <mergeCell ref="A449:E451"/>
    <mergeCell ref="F449:I451"/>
    <mergeCell ref="B453:I454"/>
    <mergeCell ref="A428:D428"/>
    <mergeCell ref="A429:D429"/>
    <mergeCell ref="A430:D430"/>
    <mergeCell ref="A433:D433"/>
    <mergeCell ref="F433:G433"/>
    <mergeCell ref="A434:D434"/>
    <mergeCell ref="F434:G434"/>
    <mergeCell ref="A435:D435"/>
    <mergeCell ref="F435:G435"/>
    <mergeCell ref="A440:G440"/>
    <mergeCell ref="A441:G441"/>
    <mergeCell ref="A442:G442"/>
    <mergeCell ref="A443:G443"/>
    <mergeCell ref="A348:E350"/>
    <mergeCell ref="F348:I350"/>
    <mergeCell ref="B352:I353"/>
    <mergeCell ref="B354:I355"/>
    <mergeCell ref="A358:E358"/>
    <mergeCell ref="A359:E359"/>
    <mergeCell ref="A391:G391"/>
    <mergeCell ref="A392:G392"/>
    <mergeCell ref="A393:G393"/>
    <mergeCell ref="F383:G383"/>
    <mergeCell ref="A384:D384"/>
    <mergeCell ref="F384:G384"/>
    <mergeCell ref="A385:D385"/>
    <mergeCell ref="F385:G385"/>
    <mergeCell ref="A390:G390"/>
    <mergeCell ref="A374:E374"/>
    <mergeCell ref="A375:E375"/>
    <mergeCell ref="A378:D378"/>
    <mergeCell ref="A379:D379"/>
    <mergeCell ref="A380:D380"/>
    <mergeCell ref="A383:D383"/>
    <mergeCell ref="A368:E368"/>
    <mergeCell ref="A369:E369"/>
    <mergeCell ref="A370:E370"/>
    <mergeCell ref="A371:E371"/>
    <mergeCell ref="A372:E372"/>
    <mergeCell ref="A373:E373"/>
    <mergeCell ref="A360:E360"/>
    <mergeCell ref="A361:E361"/>
    <mergeCell ref="A362:E362"/>
    <mergeCell ref="A363:E363"/>
    <mergeCell ref="A366:E366"/>
    <mergeCell ref="A367:E367"/>
    <mergeCell ref="A341:G341"/>
    <mergeCell ref="A342:G342"/>
    <mergeCell ref="A343:G343"/>
    <mergeCell ref="A329:D329"/>
    <mergeCell ref="A330:D330"/>
    <mergeCell ref="A333:D333"/>
    <mergeCell ref="F333:G333"/>
    <mergeCell ref="A334:D334"/>
    <mergeCell ref="F334:G334"/>
    <mergeCell ref="A313:E313"/>
    <mergeCell ref="A314:E314"/>
    <mergeCell ref="A315:E315"/>
    <mergeCell ref="A316:E316"/>
    <mergeCell ref="A319:E319"/>
    <mergeCell ref="A320:E320"/>
    <mergeCell ref="A301:E303"/>
    <mergeCell ref="F301:I303"/>
    <mergeCell ref="B305:I306"/>
    <mergeCell ref="A335:D335"/>
    <mergeCell ref="F335:G335"/>
    <mergeCell ref="A340:G340"/>
    <mergeCell ref="A321:E321"/>
    <mergeCell ref="A322:E322"/>
    <mergeCell ref="A323:E323"/>
    <mergeCell ref="A324:E324"/>
    <mergeCell ref="A325:E325"/>
    <mergeCell ref="A328:D328"/>
    <mergeCell ref="B307:I308"/>
    <mergeCell ref="A311:E311"/>
    <mergeCell ref="A312:E312"/>
    <mergeCell ref="A286:D286"/>
    <mergeCell ref="F286:G286"/>
    <mergeCell ref="A287:D287"/>
    <mergeCell ref="F287:G287"/>
    <mergeCell ref="A274:E274"/>
    <mergeCell ref="A275:E275"/>
    <mergeCell ref="A276:E276"/>
    <mergeCell ref="A279:D279"/>
    <mergeCell ref="A280:D280"/>
    <mergeCell ref="A281:D281"/>
    <mergeCell ref="A288:D288"/>
    <mergeCell ref="F288:G288"/>
    <mergeCell ref="A293:G293"/>
    <mergeCell ref="A294:G294"/>
    <mergeCell ref="A295:G295"/>
    <mergeCell ref="A296:G296"/>
    <mergeCell ref="B257:I258"/>
    <mergeCell ref="A261:E261"/>
    <mergeCell ref="A262:E262"/>
    <mergeCell ref="A263:E263"/>
    <mergeCell ref="A264:E264"/>
    <mergeCell ref="A265:E265"/>
    <mergeCell ref="A244:G244"/>
    <mergeCell ref="A245:G245"/>
    <mergeCell ref="A246:G246"/>
    <mergeCell ref="A282:D282"/>
    <mergeCell ref="A285:D285"/>
    <mergeCell ref="F285:G285"/>
    <mergeCell ref="A268:E268"/>
    <mergeCell ref="A269:E269"/>
    <mergeCell ref="A270:E270"/>
    <mergeCell ref="A271:E271"/>
    <mergeCell ref="A272:E272"/>
    <mergeCell ref="A273:E273"/>
    <mergeCell ref="B255:I256"/>
    <mergeCell ref="A231:D231"/>
    <mergeCell ref="A232:D232"/>
    <mergeCell ref="A233:D233"/>
    <mergeCell ref="A236:D236"/>
    <mergeCell ref="A222:E222"/>
    <mergeCell ref="A223:E223"/>
    <mergeCell ref="A224:E224"/>
    <mergeCell ref="A225:E225"/>
    <mergeCell ref="A226:E226"/>
    <mergeCell ref="F236:G236"/>
    <mergeCell ref="A237:D237"/>
    <mergeCell ref="F237:G237"/>
    <mergeCell ref="A238:D238"/>
    <mergeCell ref="F238:G238"/>
    <mergeCell ref="A243:G243"/>
    <mergeCell ref="F202:I204"/>
    <mergeCell ref="B206:I207"/>
    <mergeCell ref="B208:I209"/>
    <mergeCell ref="A212:E212"/>
    <mergeCell ref="A213:E213"/>
    <mergeCell ref="A189:D189"/>
    <mergeCell ref="F189:G189"/>
    <mergeCell ref="A194:G194"/>
    <mergeCell ref="A251:E253"/>
    <mergeCell ref="F251:I253"/>
    <mergeCell ref="A227:E227"/>
    <mergeCell ref="A228:E228"/>
    <mergeCell ref="A214:E214"/>
    <mergeCell ref="A215:E215"/>
    <mergeCell ref="A216:E216"/>
    <mergeCell ref="A217:E217"/>
    <mergeCell ref="A220:E220"/>
    <mergeCell ref="A221:E221"/>
    <mergeCell ref="A202:E204"/>
    <mergeCell ref="A195:G195"/>
    <mergeCell ref="A196:G196"/>
    <mergeCell ref="A197:G197"/>
    <mergeCell ref="A180:D180"/>
    <mergeCell ref="A181:D181"/>
    <mergeCell ref="A182:D182"/>
    <mergeCell ref="A169:E169"/>
    <mergeCell ref="A170:E170"/>
    <mergeCell ref="A171:E171"/>
    <mergeCell ref="A172:E172"/>
    <mergeCell ref="A173:E173"/>
    <mergeCell ref="A174:E174"/>
    <mergeCell ref="A183:D183"/>
    <mergeCell ref="A186:D186"/>
    <mergeCell ref="F186:G186"/>
    <mergeCell ref="A187:D187"/>
    <mergeCell ref="F187:G187"/>
    <mergeCell ref="A188:D188"/>
    <mergeCell ref="F188:G188"/>
    <mergeCell ref="A131:D131"/>
    <mergeCell ref="A132:D132"/>
    <mergeCell ref="A135:D135"/>
    <mergeCell ref="F135:G135"/>
    <mergeCell ref="A136:D136"/>
    <mergeCell ref="F136:G136"/>
    <mergeCell ref="A175:E175"/>
    <mergeCell ref="A176:E176"/>
    <mergeCell ref="A177:E177"/>
    <mergeCell ref="A161:E161"/>
    <mergeCell ref="A162:E162"/>
    <mergeCell ref="A163:E163"/>
    <mergeCell ref="A164:E164"/>
    <mergeCell ref="A165:E165"/>
    <mergeCell ref="A166:E166"/>
    <mergeCell ref="A145:G145"/>
    <mergeCell ref="A146:G146"/>
    <mergeCell ref="A151:E153"/>
    <mergeCell ref="F151:I153"/>
    <mergeCell ref="B155:I156"/>
    <mergeCell ref="B157:I158"/>
    <mergeCell ref="A137:D137"/>
    <mergeCell ref="F137:G137"/>
    <mergeCell ref="A138:D138"/>
    <mergeCell ref="F138:G138"/>
    <mergeCell ref="A143:G143"/>
    <mergeCell ref="A144:G144"/>
    <mergeCell ref="A100:E102"/>
    <mergeCell ref="F100:I102"/>
    <mergeCell ref="B104:I105"/>
    <mergeCell ref="A123:E123"/>
    <mergeCell ref="A124:E124"/>
    <mergeCell ref="A125:E125"/>
    <mergeCell ref="A126:E126"/>
    <mergeCell ref="A129:D129"/>
    <mergeCell ref="A130:D130"/>
    <mergeCell ref="A115:E115"/>
    <mergeCell ref="A118:E118"/>
    <mergeCell ref="A119:E119"/>
    <mergeCell ref="A120:E120"/>
    <mergeCell ref="A121:E121"/>
    <mergeCell ref="A122:E122"/>
    <mergeCell ref="B106:I107"/>
    <mergeCell ref="A110:E110"/>
    <mergeCell ref="A111:E111"/>
    <mergeCell ref="A112:E112"/>
    <mergeCell ref="A113:E113"/>
    <mergeCell ref="A114:E114"/>
    <mergeCell ref="A50:E52"/>
    <mergeCell ref="F50:I52"/>
    <mergeCell ref="A87:D87"/>
    <mergeCell ref="F87:G87"/>
    <mergeCell ref="A92:G92"/>
    <mergeCell ref="A93:G93"/>
    <mergeCell ref="A94:G94"/>
    <mergeCell ref="A95:G95"/>
    <mergeCell ref="A80:D80"/>
    <mergeCell ref="A81:D81"/>
    <mergeCell ref="A82:D82"/>
    <mergeCell ref="A85:D85"/>
    <mergeCell ref="F85:G85"/>
    <mergeCell ref="A86:D86"/>
    <mergeCell ref="F86:G86"/>
    <mergeCell ref="A72:E72"/>
    <mergeCell ref="A73:E73"/>
    <mergeCell ref="A74:E74"/>
    <mergeCell ref="A75:E75"/>
    <mergeCell ref="A76:E76"/>
    <mergeCell ref="A77:E77"/>
    <mergeCell ref="A64:E64"/>
    <mergeCell ref="A65:E65"/>
    <mergeCell ref="A66:E66"/>
    <mergeCell ref="A69:E69"/>
    <mergeCell ref="A70:E70"/>
    <mergeCell ref="A71:E71"/>
    <mergeCell ref="B54:I55"/>
    <mergeCell ref="B56:I57"/>
    <mergeCell ref="B58:I58"/>
    <mergeCell ref="A61:E61"/>
    <mergeCell ref="A62:E62"/>
    <mergeCell ref="A63:E63"/>
    <mergeCell ref="A19:E19"/>
    <mergeCell ref="A20:E20"/>
    <mergeCell ref="A44:G44"/>
    <mergeCell ref="A45:G45"/>
    <mergeCell ref="A36:D36"/>
    <mergeCell ref="F36:G36"/>
    <mergeCell ref="A37:D37"/>
    <mergeCell ref="F37:G37"/>
    <mergeCell ref="A42:G42"/>
    <mergeCell ref="A43:G43"/>
    <mergeCell ref="A424:E424"/>
    <mergeCell ref="A425:E425"/>
    <mergeCell ref="A1:E3"/>
    <mergeCell ref="F1:I3"/>
    <mergeCell ref="B5:I6"/>
    <mergeCell ref="B7:I8"/>
    <mergeCell ref="A11:E11"/>
    <mergeCell ref="A12:E12"/>
    <mergeCell ref="A27:E27"/>
    <mergeCell ref="A30:D30"/>
    <mergeCell ref="A31:D31"/>
    <mergeCell ref="A32:D32"/>
    <mergeCell ref="A35:D35"/>
    <mergeCell ref="F35:G35"/>
    <mergeCell ref="A21:E21"/>
    <mergeCell ref="A22:E22"/>
    <mergeCell ref="A23:E23"/>
    <mergeCell ref="A24:E24"/>
    <mergeCell ref="A25:E25"/>
    <mergeCell ref="A26:E26"/>
    <mergeCell ref="A13:E13"/>
    <mergeCell ref="A14:E14"/>
    <mergeCell ref="A15:E15"/>
    <mergeCell ref="A16:E16"/>
    <mergeCell ref="A413:E413"/>
    <mergeCell ref="A416:E416"/>
    <mergeCell ref="A417:E417"/>
    <mergeCell ref="A418:E418"/>
    <mergeCell ref="A419:E419"/>
    <mergeCell ref="A420:E420"/>
    <mergeCell ref="A421:E421"/>
    <mergeCell ref="A422:E422"/>
    <mergeCell ref="A423:E423"/>
    <mergeCell ref="A398:E400"/>
    <mergeCell ref="F398:I400"/>
    <mergeCell ref="B402:I403"/>
    <mergeCell ref="B404:I405"/>
    <mergeCell ref="A408:E408"/>
    <mergeCell ref="A409:E409"/>
    <mergeCell ref="A410:E410"/>
    <mergeCell ref="A411:E411"/>
    <mergeCell ref="A412:E412"/>
  </mergeCells>
  <pageMargins left="0.7" right="0.7" top="0.75" bottom="0.75" header="0.3" footer="0.3"/>
  <pageSetup paperSize="9" scale="68" orientation="portrait" r:id="rId1"/>
  <rowBreaks count="8" manualBreakCount="8">
    <brk id="49" max="8" man="1"/>
    <brk id="99" max="8" man="1"/>
    <brk id="150" max="8" man="1"/>
    <brk id="201" max="8" man="1"/>
    <brk id="250" max="8" man="1"/>
    <brk id="300" max="8" man="1"/>
    <brk id="347" max="8" man="1"/>
    <brk id="448" max="8"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H35"/>
  <sheetViews>
    <sheetView tabSelected="1" view="pageBreakPreview" zoomScaleNormal="100" zoomScaleSheetLayoutView="100" workbookViewId="0">
      <selection activeCell="B11" sqref="B11"/>
    </sheetView>
  </sheetViews>
  <sheetFormatPr baseColWidth="10" defaultRowHeight="15"/>
  <cols>
    <col min="1" max="1" width="15.7109375" customWidth="1"/>
    <col min="2" max="2" width="40" customWidth="1"/>
    <col min="4" max="4" width="13.42578125" customWidth="1"/>
    <col min="5" max="5" width="12.28515625" style="427" customWidth="1"/>
    <col min="6" max="6" width="17.42578125" customWidth="1"/>
    <col min="7" max="7" width="1.140625" customWidth="1"/>
    <col min="8" max="8" width="21.7109375" customWidth="1"/>
    <col min="9" max="9" width="23.140625" customWidth="1"/>
  </cols>
  <sheetData>
    <row r="1" spans="1:34" s="372" customFormat="1" ht="24" customHeight="1">
      <c r="A1" s="1043"/>
      <c r="B1" s="1046" t="s">
        <v>352</v>
      </c>
      <c r="C1" s="1047"/>
      <c r="D1" s="1048"/>
      <c r="E1" s="1055" t="s">
        <v>353</v>
      </c>
      <c r="F1" s="1056"/>
    </row>
    <row r="2" spans="1:34" s="372" customFormat="1" ht="23.25" customHeight="1">
      <c r="A2" s="1044"/>
      <c r="B2" s="1049"/>
      <c r="C2" s="1050"/>
      <c r="D2" s="1051"/>
      <c r="E2" s="1057" t="s">
        <v>354</v>
      </c>
      <c r="F2" s="1058"/>
    </row>
    <row r="3" spans="1:34" s="372" customFormat="1" ht="25.5" customHeight="1">
      <c r="A3" s="1045"/>
      <c r="B3" s="1052"/>
      <c r="C3" s="1053"/>
      <c r="D3" s="1054"/>
      <c r="E3" s="1055" t="s">
        <v>355</v>
      </c>
      <c r="F3" s="1056"/>
    </row>
    <row r="4" spans="1:34" s="210" customFormat="1" ht="12" customHeight="1">
      <c r="A4" s="464"/>
      <c r="B4" s="1041" t="s">
        <v>10</v>
      </c>
      <c r="C4" s="1041"/>
      <c r="D4" s="1041"/>
      <c r="E4" s="1042"/>
      <c r="F4" s="1042"/>
      <c r="G4" s="305"/>
      <c r="H4" s="305"/>
      <c r="I4" s="305"/>
      <c r="J4" s="305"/>
      <c r="K4" s="305"/>
      <c r="L4" s="305"/>
      <c r="M4" s="305"/>
      <c r="N4" s="305"/>
      <c r="O4" s="305"/>
      <c r="P4" s="305"/>
      <c r="Q4" s="305"/>
      <c r="R4" s="305"/>
      <c r="S4" s="305"/>
      <c r="T4" s="305"/>
      <c r="U4" s="305"/>
      <c r="V4" s="305"/>
      <c r="W4" s="305"/>
      <c r="X4" s="305"/>
      <c r="Y4" s="305"/>
      <c r="Z4" s="305"/>
      <c r="AA4" s="305"/>
      <c r="AB4" s="305"/>
      <c r="AC4" s="305"/>
      <c r="AD4" s="305"/>
      <c r="AE4" s="305"/>
      <c r="AF4" s="305"/>
      <c r="AG4" s="305"/>
    </row>
    <row r="5" spans="1:34" s="210" customFormat="1" ht="16.5" customHeight="1">
      <c r="A5" s="464"/>
      <c r="B5" s="1041" t="s">
        <v>392</v>
      </c>
      <c r="C5" s="1041"/>
      <c r="D5" s="1041"/>
      <c r="E5" s="1042"/>
      <c r="F5" s="1042"/>
      <c r="G5" s="305"/>
      <c r="H5" s="305"/>
      <c r="I5" s="305"/>
      <c r="J5" s="305"/>
      <c r="K5" s="305"/>
      <c r="L5" s="305"/>
      <c r="M5" s="305"/>
      <c r="N5" s="305"/>
      <c r="O5" s="305"/>
      <c r="P5" s="305"/>
      <c r="Q5" s="305"/>
      <c r="R5" s="305"/>
      <c r="S5" s="305"/>
      <c r="T5" s="305"/>
      <c r="U5" s="305"/>
      <c r="V5" s="305"/>
      <c r="W5" s="305"/>
      <c r="X5" s="305"/>
      <c r="Y5" s="305"/>
      <c r="Z5" s="305"/>
      <c r="AA5" s="305"/>
      <c r="AB5" s="305"/>
      <c r="AC5" s="305"/>
      <c r="AD5" s="305"/>
      <c r="AE5" s="305"/>
      <c r="AF5" s="305"/>
      <c r="AG5" s="305"/>
    </row>
    <row r="6" spans="1:34" s="208" customFormat="1">
      <c r="A6" s="434" t="s">
        <v>267</v>
      </c>
      <c r="B6" s="1066"/>
      <c r="C6" s="1067"/>
      <c r="D6" s="1067"/>
      <c r="E6" s="1059"/>
      <c r="F6" s="1059"/>
      <c r="H6" s="344" t="str">
        <f>+A7</f>
        <v>MANTENER Y MEJORAR ESPACIOS RECREATIVOS DE LA ZONA URBANA DEL MUNICIPIO DE CAUCASIA</v>
      </c>
    </row>
    <row r="7" spans="1:34" s="208" customFormat="1" ht="34.9" customHeight="1">
      <c r="A7" s="1063" t="s">
        <v>625</v>
      </c>
      <c r="B7" s="1064"/>
      <c r="C7" s="1064"/>
      <c r="D7" s="1064"/>
      <c r="E7" s="1064"/>
      <c r="F7" s="1065"/>
      <c r="H7" s="344"/>
    </row>
    <row r="8" spans="1:34" s="208" customFormat="1">
      <c r="A8" s="429" t="s">
        <v>1</v>
      </c>
      <c r="B8" s="429" t="s">
        <v>2</v>
      </c>
      <c r="C8" s="430" t="s">
        <v>3</v>
      </c>
      <c r="D8" s="431" t="s">
        <v>218</v>
      </c>
      <c r="E8" s="432" t="s">
        <v>268</v>
      </c>
      <c r="F8" s="433" t="s">
        <v>269</v>
      </c>
    </row>
    <row r="9" spans="1:34" s="208" customFormat="1">
      <c r="A9" s="476">
        <v>1</v>
      </c>
      <c r="B9" s="477" t="s">
        <v>467</v>
      </c>
      <c r="C9" s="478"/>
      <c r="D9" s="478"/>
      <c r="E9" s="479"/>
      <c r="F9" s="480">
        <f>+F10+F11</f>
        <v>2339118</v>
      </c>
    </row>
    <row r="10" spans="1:34" s="428" customFormat="1" ht="19.5" customHeight="1">
      <c r="A10" s="485">
        <v>1.1000000000000001</v>
      </c>
      <c r="B10" s="435" t="s">
        <v>312</v>
      </c>
      <c r="C10" s="436" t="s">
        <v>291</v>
      </c>
      <c r="D10" s="436">
        <f>'MEM CALCULO'!H14</f>
        <v>78.08</v>
      </c>
      <c r="E10" s="437">
        <f>'APU IGUANAS'!I48</f>
        <v>4150</v>
      </c>
      <c r="F10" s="438">
        <f>ROUND(D10*E10,0)</f>
        <v>324032</v>
      </c>
      <c r="G10" s="537"/>
      <c r="H10" s="537"/>
      <c r="I10" s="537"/>
      <c r="J10" s="540"/>
      <c r="K10" s="540"/>
      <c r="L10" s="540"/>
      <c r="M10" s="537"/>
      <c r="N10" s="537"/>
      <c r="O10" s="537"/>
      <c r="P10" s="537"/>
      <c r="Q10" s="537"/>
      <c r="R10" s="537"/>
      <c r="S10" s="537"/>
      <c r="T10" s="537"/>
      <c r="U10" s="537"/>
      <c r="V10" s="537"/>
      <c r="W10" s="537"/>
      <c r="X10" s="537"/>
      <c r="Y10" s="537"/>
      <c r="Z10" s="537"/>
      <c r="AA10" s="537"/>
      <c r="AB10" s="537"/>
      <c r="AC10" s="537"/>
      <c r="AD10" s="537"/>
      <c r="AE10" s="537"/>
      <c r="AF10" s="537"/>
      <c r="AG10" s="537"/>
      <c r="AH10" s="537"/>
    </row>
    <row r="11" spans="1:34" s="428" customFormat="1" ht="42" customHeight="1">
      <c r="A11" s="485">
        <v>1.2</v>
      </c>
      <c r="B11" s="439" t="s">
        <v>598</v>
      </c>
      <c r="C11" s="436" t="s">
        <v>291</v>
      </c>
      <c r="D11" s="436">
        <f>'MEM CALCULO'!H33</f>
        <v>48.4</v>
      </c>
      <c r="E11" s="437">
        <f>'APU IGUANAS'!I98</f>
        <v>41634</v>
      </c>
      <c r="F11" s="438">
        <f>ROUND(D11*E11,0)</f>
        <v>2015086</v>
      </c>
      <c r="G11" s="537"/>
      <c r="H11" s="537"/>
      <c r="I11" s="537"/>
      <c r="J11" s="540"/>
      <c r="K11" s="540"/>
      <c r="L11" s="540"/>
      <c r="M11" s="537"/>
      <c r="N11" s="537"/>
      <c r="O11" s="537"/>
      <c r="P11" s="537"/>
      <c r="Q11" s="537"/>
      <c r="R11" s="537"/>
      <c r="S11" s="537"/>
      <c r="T11" s="537"/>
      <c r="U11" s="537"/>
      <c r="V11" s="537"/>
      <c r="W11" s="537"/>
      <c r="X11" s="537"/>
      <c r="Y11" s="537"/>
      <c r="Z11" s="537"/>
      <c r="AA11" s="537"/>
      <c r="AB11" s="537"/>
      <c r="AC11" s="537"/>
      <c r="AD11" s="537"/>
      <c r="AE11" s="537"/>
      <c r="AF11" s="537"/>
      <c r="AG11" s="537"/>
      <c r="AH11" s="537"/>
    </row>
    <row r="12" spans="1:34" s="208" customFormat="1">
      <c r="A12" s="476">
        <v>2</v>
      </c>
      <c r="B12" s="477" t="s">
        <v>408</v>
      </c>
      <c r="C12" s="478"/>
      <c r="D12" s="478"/>
      <c r="E12" s="479"/>
      <c r="F12" s="480">
        <f>+SUM(F13:F14)</f>
        <v>789799.65</v>
      </c>
    </row>
    <row r="13" spans="1:34" s="208" customFormat="1" ht="24">
      <c r="A13" s="474">
        <v>2.1</v>
      </c>
      <c r="B13" s="435" t="s">
        <v>453</v>
      </c>
      <c r="C13" s="440" t="s">
        <v>100</v>
      </c>
      <c r="D13" s="436">
        <f>+'MEM CALCULO'!H49</f>
        <v>12.71</v>
      </c>
      <c r="E13" s="475">
        <f>'APU IGUANAS'!I149</f>
        <v>25415</v>
      </c>
      <c r="F13" s="438">
        <f>+D13*E13</f>
        <v>323024.65000000002</v>
      </c>
      <c r="G13" s="538"/>
      <c r="H13" s="538"/>
      <c r="I13" s="538"/>
      <c r="J13" s="541"/>
      <c r="K13" s="541"/>
      <c r="L13" s="541"/>
      <c r="M13" s="538"/>
      <c r="N13" s="538"/>
      <c r="O13" s="538"/>
      <c r="P13" s="538"/>
      <c r="Q13" s="538"/>
      <c r="R13" s="538"/>
      <c r="S13" s="538"/>
      <c r="T13" s="538"/>
      <c r="U13" s="538"/>
      <c r="V13" s="538"/>
      <c r="W13" s="538"/>
      <c r="X13" s="538"/>
      <c r="Y13" s="538"/>
      <c r="Z13" s="538"/>
      <c r="AA13" s="538"/>
      <c r="AB13" s="538"/>
      <c r="AC13" s="538"/>
      <c r="AD13" s="538"/>
      <c r="AE13" s="538"/>
      <c r="AF13" s="538"/>
      <c r="AG13" s="538"/>
      <c r="AH13" s="538"/>
    </row>
    <row r="14" spans="1:34" s="428" customFormat="1" ht="27" customHeight="1">
      <c r="A14" s="474">
        <v>2.2000000000000002</v>
      </c>
      <c r="B14" s="439" t="s">
        <v>462</v>
      </c>
      <c r="C14" s="440" t="s">
        <v>100</v>
      </c>
      <c r="D14" s="436">
        <f>+'MEM CALCULO'!H89</f>
        <v>5.81</v>
      </c>
      <c r="E14" s="437">
        <f>'APU IGUANAS'!I200</f>
        <v>80340</v>
      </c>
      <c r="F14" s="438">
        <f>ROUND(D14*E14,0)</f>
        <v>466775</v>
      </c>
      <c r="G14" s="537"/>
      <c r="H14" s="537"/>
      <c r="I14" s="537"/>
      <c r="J14" s="540"/>
      <c r="K14" s="540"/>
      <c r="L14" s="540"/>
      <c r="M14" s="537"/>
      <c r="N14" s="537"/>
      <c r="O14" s="537"/>
      <c r="P14" s="537"/>
      <c r="Q14" s="537"/>
      <c r="R14" s="537"/>
      <c r="S14" s="537"/>
      <c r="T14" s="537"/>
      <c r="U14" s="537"/>
      <c r="V14" s="537"/>
      <c r="W14" s="537"/>
      <c r="X14" s="537"/>
      <c r="Y14" s="537"/>
      <c r="Z14" s="537"/>
      <c r="AA14" s="537"/>
      <c r="AB14" s="537"/>
      <c r="AC14" s="537"/>
      <c r="AD14" s="537"/>
      <c r="AE14" s="537"/>
      <c r="AF14" s="537"/>
      <c r="AG14" s="537"/>
      <c r="AH14" s="537"/>
    </row>
    <row r="15" spans="1:34" s="208" customFormat="1">
      <c r="A15" s="476">
        <v>3</v>
      </c>
      <c r="B15" s="477" t="s">
        <v>468</v>
      </c>
      <c r="C15" s="478"/>
      <c r="D15" s="478"/>
      <c r="E15" s="479"/>
      <c r="F15" s="480">
        <f>+SUM(F16:F20)</f>
        <v>12120777</v>
      </c>
    </row>
    <row r="16" spans="1:34" s="428" customFormat="1" ht="30" customHeight="1">
      <c r="A16" s="485">
        <v>3.1</v>
      </c>
      <c r="B16" s="439" t="s">
        <v>623</v>
      </c>
      <c r="C16" s="440" t="s">
        <v>102</v>
      </c>
      <c r="D16" s="436">
        <f>+'MEM CALCULO'!H126</f>
        <v>48.4</v>
      </c>
      <c r="E16" s="437">
        <f>+'APU IGUANAS'!I249</f>
        <v>83000</v>
      </c>
      <c r="F16" s="438">
        <f>ROUND(D16*E16,0)</f>
        <v>4017200</v>
      </c>
      <c r="G16" s="537"/>
      <c r="H16" s="537"/>
      <c r="I16" s="537"/>
      <c r="J16" s="540"/>
      <c r="K16" s="540"/>
      <c r="L16" s="540"/>
      <c r="M16" s="537"/>
      <c r="N16" s="537"/>
      <c r="O16" s="537"/>
      <c r="P16" s="537"/>
      <c r="Q16" s="537"/>
      <c r="R16" s="537"/>
      <c r="S16" s="537"/>
      <c r="T16" s="537"/>
      <c r="U16" s="537"/>
      <c r="V16" s="537"/>
      <c r="W16" s="537"/>
      <c r="X16" s="537"/>
      <c r="Y16" s="537"/>
      <c r="Z16" s="537"/>
      <c r="AA16" s="537"/>
      <c r="AB16" s="537"/>
      <c r="AC16" s="537"/>
      <c r="AD16" s="537"/>
      <c r="AE16" s="537"/>
      <c r="AF16" s="537"/>
      <c r="AG16" s="537"/>
      <c r="AH16" s="537"/>
    </row>
    <row r="17" spans="1:34" s="428" customFormat="1" ht="55.15" customHeight="1">
      <c r="A17" s="485">
        <v>3.2</v>
      </c>
      <c r="B17" s="441" t="s">
        <v>621</v>
      </c>
      <c r="C17" s="440" t="s">
        <v>100</v>
      </c>
      <c r="D17" s="436">
        <f>+'MEM CALCULO'!H144</f>
        <v>5.81</v>
      </c>
      <c r="E17" s="437">
        <f>'APU IGUANAS'!I299</f>
        <v>750787</v>
      </c>
      <c r="F17" s="438">
        <f>ROUND(D17*E17,0)</f>
        <v>4362072</v>
      </c>
      <c r="G17" s="537"/>
      <c r="H17" s="537"/>
      <c r="I17" s="537"/>
      <c r="J17" s="540"/>
      <c r="K17" s="540"/>
      <c r="L17" s="540"/>
      <c r="M17" s="537"/>
      <c r="N17" s="537"/>
      <c r="O17" s="537"/>
      <c r="P17" s="537"/>
      <c r="Q17" s="537"/>
      <c r="R17" s="537"/>
      <c r="S17" s="537"/>
      <c r="T17" s="537"/>
      <c r="U17" s="537"/>
      <c r="V17" s="537"/>
      <c r="W17" s="537"/>
      <c r="X17" s="537"/>
      <c r="Y17" s="537"/>
      <c r="Z17" s="537"/>
      <c r="AA17" s="537"/>
      <c r="AB17" s="537"/>
      <c r="AC17" s="537"/>
      <c r="AD17" s="537"/>
      <c r="AE17" s="537"/>
      <c r="AF17" s="537"/>
      <c r="AG17" s="537"/>
      <c r="AH17" s="537"/>
    </row>
    <row r="18" spans="1:34" s="428" customFormat="1" ht="28.5" customHeight="1">
      <c r="A18" s="485">
        <v>3.3</v>
      </c>
      <c r="B18" s="441" t="s">
        <v>622</v>
      </c>
      <c r="C18" s="440" t="s">
        <v>102</v>
      </c>
      <c r="D18" s="436">
        <f>+'MEM CALCULO'!H160</f>
        <v>48.4</v>
      </c>
      <c r="E18" s="437">
        <f>'APU IGUANAS'!I346</f>
        <v>30999</v>
      </c>
      <c r="F18" s="438">
        <f>ROUND(D18*E18,0)</f>
        <v>1500352</v>
      </c>
      <c r="G18" s="537"/>
      <c r="H18" s="537"/>
      <c r="I18" s="537"/>
      <c r="J18" s="540"/>
      <c r="K18" s="540"/>
      <c r="L18" s="540"/>
      <c r="M18" s="537"/>
      <c r="N18" s="537"/>
      <c r="O18" s="537"/>
      <c r="P18" s="537"/>
      <c r="Q18" s="537"/>
      <c r="R18" s="537"/>
      <c r="S18" s="537"/>
      <c r="T18" s="537"/>
      <c r="U18" s="537"/>
      <c r="V18" s="537"/>
      <c r="W18" s="537"/>
      <c r="X18" s="537"/>
      <c r="Y18" s="537"/>
      <c r="Z18" s="537"/>
      <c r="AA18" s="537"/>
      <c r="AB18" s="537"/>
      <c r="AC18" s="537"/>
      <c r="AD18" s="537"/>
      <c r="AE18" s="537"/>
      <c r="AF18" s="537"/>
      <c r="AG18" s="537"/>
      <c r="AH18" s="537"/>
    </row>
    <row r="19" spans="1:34" s="428" customFormat="1" ht="32.25" customHeight="1">
      <c r="A19" s="485">
        <v>3.4</v>
      </c>
      <c r="B19" s="441" t="s">
        <v>449</v>
      </c>
      <c r="C19" s="440" t="s">
        <v>102</v>
      </c>
      <c r="D19" s="436">
        <f>+'MEM CALCULO'!H176</f>
        <v>36</v>
      </c>
      <c r="E19" s="437">
        <f>'APU IGUANAS'!I396</f>
        <v>22008</v>
      </c>
      <c r="F19" s="438">
        <f>ROUND(D19*E19,0)</f>
        <v>792288</v>
      </c>
      <c r="G19" s="537"/>
      <c r="H19" s="537"/>
      <c r="I19" s="537"/>
      <c r="J19" s="540"/>
      <c r="K19" s="540"/>
      <c r="L19" s="540"/>
      <c r="M19" s="537"/>
      <c r="N19" s="537"/>
      <c r="O19" s="537"/>
      <c r="P19" s="537"/>
      <c r="Q19" s="537"/>
      <c r="R19" s="537"/>
      <c r="S19" s="537"/>
      <c r="T19" s="537"/>
      <c r="U19" s="537"/>
      <c r="V19" s="537"/>
      <c r="W19" s="537"/>
      <c r="X19" s="537"/>
      <c r="Y19" s="537"/>
      <c r="Z19" s="537"/>
      <c r="AA19" s="537"/>
      <c r="AB19" s="537"/>
      <c r="AC19" s="537"/>
      <c r="AD19" s="537"/>
      <c r="AE19" s="537"/>
      <c r="AF19" s="537"/>
      <c r="AG19" s="537"/>
      <c r="AH19" s="537"/>
    </row>
    <row r="20" spans="1:34" s="428" customFormat="1" ht="32.25" customHeight="1">
      <c r="A20" s="485">
        <v>3.5</v>
      </c>
      <c r="B20" s="441" t="s">
        <v>601</v>
      </c>
      <c r="C20" s="440" t="s">
        <v>291</v>
      </c>
      <c r="D20" s="436">
        <f>+'MEM CALCULO'!H208</f>
        <v>45</v>
      </c>
      <c r="E20" s="437">
        <f>+'APU IGUANAS'!I446</f>
        <v>32197</v>
      </c>
      <c r="F20" s="438">
        <f>ROUND(D20*E20,0)</f>
        <v>1448865</v>
      </c>
      <c r="G20" s="537"/>
      <c r="H20" s="537"/>
      <c r="I20" s="537"/>
      <c r="J20" s="540"/>
      <c r="K20" s="540"/>
      <c r="L20" s="540"/>
      <c r="M20" s="537"/>
      <c r="N20" s="537"/>
      <c r="O20" s="537"/>
      <c r="P20" s="537"/>
      <c r="Q20" s="537"/>
      <c r="R20" s="537"/>
      <c r="S20" s="537"/>
      <c r="T20" s="537"/>
      <c r="U20" s="537"/>
      <c r="V20" s="537"/>
      <c r="W20" s="537"/>
      <c r="X20" s="537"/>
      <c r="Y20" s="537"/>
      <c r="Z20" s="537"/>
      <c r="AA20" s="537"/>
      <c r="AB20" s="537"/>
      <c r="AC20" s="537"/>
      <c r="AD20" s="537"/>
      <c r="AE20" s="537"/>
      <c r="AF20" s="537"/>
      <c r="AG20" s="537"/>
      <c r="AH20" s="537"/>
    </row>
    <row r="21" spans="1:34" s="208" customFormat="1" ht="25.9" customHeight="1">
      <c r="A21" s="476">
        <v>4</v>
      </c>
      <c r="B21" s="553" t="s">
        <v>481</v>
      </c>
      <c r="C21" s="478"/>
      <c r="D21" s="478"/>
      <c r="E21" s="479"/>
      <c r="F21" s="480">
        <f>SUM(F22:F22)</f>
        <v>8482922</v>
      </c>
      <c r="G21" s="564"/>
    </row>
    <row r="22" spans="1:34" s="428" customFormat="1" ht="45">
      <c r="A22" s="485">
        <v>4.0999999999999996</v>
      </c>
      <c r="B22" s="441" t="s">
        <v>482</v>
      </c>
      <c r="C22" s="440" t="s">
        <v>195</v>
      </c>
      <c r="D22" s="436">
        <f>+'MEM CALCULO'!H192</f>
        <v>7</v>
      </c>
      <c r="E22" s="437">
        <f>'APU IGUANAS'!I497</f>
        <v>1211846</v>
      </c>
      <c r="F22" s="438">
        <f>D22*E22</f>
        <v>8482922</v>
      </c>
      <c r="G22" s="537"/>
      <c r="H22" s="537"/>
      <c r="I22" s="537"/>
      <c r="J22" s="540"/>
      <c r="K22" s="540"/>
      <c r="L22" s="540"/>
      <c r="M22" s="537"/>
      <c r="N22" s="537"/>
      <c r="O22" s="537"/>
      <c r="P22" s="537"/>
      <c r="Q22" s="537"/>
      <c r="R22" s="537"/>
      <c r="S22" s="537"/>
      <c r="T22" s="537"/>
      <c r="U22" s="537"/>
      <c r="V22" s="537"/>
      <c r="W22" s="537"/>
      <c r="X22" s="537"/>
      <c r="Y22" s="537"/>
      <c r="Z22" s="537"/>
      <c r="AA22" s="537"/>
      <c r="AB22" s="537"/>
      <c r="AC22" s="537"/>
      <c r="AD22" s="537"/>
      <c r="AE22" s="537"/>
      <c r="AF22" s="537"/>
      <c r="AG22" s="537"/>
      <c r="AH22" s="537"/>
    </row>
    <row r="23" spans="1:34">
      <c r="A23" s="1060" t="s">
        <v>270</v>
      </c>
      <c r="B23" s="1061"/>
      <c r="C23" s="1061"/>
      <c r="D23" s="1062"/>
      <c r="E23" s="442"/>
      <c r="F23" s="443">
        <f>ROUND(F21+F15+F12+F9,0)</f>
        <v>23732617</v>
      </c>
    </row>
    <row r="24" spans="1:34">
      <c r="A24" s="1060" t="s">
        <v>457</v>
      </c>
      <c r="B24" s="1061"/>
      <c r="C24" s="1061"/>
      <c r="D24" s="1062"/>
      <c r="E24" s="543">
        <f>+AU!I51</f>
        <v>0.29779034120004549</v>
      </c>
      <c r="F24" s="443">
        <f>ROUND(F23*E24,0)</f>
        <v>7067344</v>
      </c>
      <c r="G24" s="548"/>
      <c r="I24" s="544"/>
    </row>
    <row r="25" spans="1:34">
      <c r="A25" s="1060" t="s">
        <v>458</v>
      </c>
      <c r="B25" s="1061"/>
      <c r="C25" s="1061"/>
      <c r="D25" s="1062"/>
      <c r="E25" s="542">
        <f>+AU!I52</f>
        <v>0.05</v>
      </c>
      <c r="F25" s="443">
        <f>ROUND(F23*E25,0)</f>
        <v>1186631</v>
      </c>
    </row>
    <row r="26" spans="1:34" ht="15" customHeight="1">
      <c r="A26" s="1060" t="s">
        <v>372</v>
      </c>
      <c r="B26" s="1061"/>
      <c r="C26" s="1061"/>
      <c r="D26" s="1062"/>
      <c r="E26" s="444"/>
      <c r="F26" s="442">
        <f>SUM(F23:F25)</f>
        <v>31986592</v>
      </c>
    </row>
    <row r="27" spans="1:34">
      <c r="A27" s="445"/>
      <c r="B27" s="446"/>
      <c r="C27" s="447"/>
      <c r="D27" s="445"/>
      <c r="E27" s="448"/>
      <c r="F27" s="449"/>
    </row>
    <row r="28" spans="1:34">
      <c r="A28" s="445"/>
      <c r="B28" s="446"/>
      <c r="C28" s="447"/>
      <c r="D28" s="445"/>
      <c r="E28" s="448"/>
      <c r="F28" s="449"/>
    </row>
    <row r="29" spans="1:34" ht="15.75" thickBot="1">
      <c r="A29" s="450"/>
      <c r="B29" s="451"/>
      <c r="C29" s="452"/>
      <c r="D29" s="453"/>
      <c r="E29" s="454"/>
      <c r="F29" s="455"/>
    </row>
    <row r="30" spans="1:34">
      <c r="A30" s="456"/>
      <c r="B30" s="457" t="s">
        <v>412</v>
      </c>
      <c r="C30" s="452"/>
      <c r="D30" s="458"/>
      <c r="E30" s="459"/>
      <c r="F30" s="455"/>
    </row>
    <row r="31" spans="1:34">
      <c r="A31" s="460"/>
      <c r="B31" s="461" t="s">
        <v>413</v>
      </c>
      <c r="C31" s="460"/>
      <c r="D31" s="460"/>
      <c r="E31" s="460"/>
      <c r="F31" s="462"/>
    </row>
    <row r="32" spans="1:34">
      <c r="A32" s="463"/>
      <c r="B32" s="463" t="s">
        <v>356</v>
      </c>
      <c r="C32" s="1071" t="s">
        <v>357</v>
      </c>
      <c r="D32" s="1072"/>
      <c r="E32" s="1063" t="s">
        <v>358</v>
      </c>
      <c r="F32" s="1065"/>
    </row>
    <row r="33" spans="1:6" ht="24.75" customHeight="1">
      <c r="A33" s="413" t="s">
        <v>359</v>
      </c>
      <c r="B33" s="414" t="s">
        <v>596</v>
      </c>
      <c r="C33" s="1068" t="s">
        <v>452</v>
      </c>
      <c r="D33" s="1069"/>
      <c r="E33" s="1073"/>
      <c r="F33" s="1074"/>
    </row>
    <row r="34" spans="1:6" ht="22.5" customHeight="1">
      <c r="A34" s="413" t="s">
        <v>368</v>
      </c>
      <c r="B34" s="414" t="s">
        <v>447</v>
      </c>
      <c r="C34" s="1068" t="s">
        <v>597</v>
      </c>
      <c r="D34" s="1069"/>
      <c r="E34" s="1073"/>
      <c r="F34" s="1074"/>
    </row>
    <row r="35" spans="1:6" ht="32.25" customHeight="1">
      <c r="A35" s="1070" t="s">
        <v>363</v>
      </c>
      <c r="B35" s="1070"/>
      <c r="C35" s="1070"/>
      <c r="D35" s="1070"/>
      <c r="E35" s="1070"/>
      <c r="F35" s="1070"/>
    </row>
  </sheetData>
  <mergeCells count="23">
    <mergeCell ref="C34:D34"/>
    <mergeCell ref="A35:F35"/>
    <mergeCell ref="A24:D24"/>
    <mergeCell ref="A25:D25"/>
    <mergeCell ref="C32:D32"/>
    <mergeCell ref="C33:D33"/>
    <mergeCell ref="A26:D26"/>
    <mergeCell ref="E32:F32"/>
    <mergeCell ref="E33:F33"/>
    <mergeCell ref="E34:F34"/>
    <mergeCell ref="B5:D5"/>
    <mergeCell ref="E5:F5"/>
    <mergeCell ref="E6:F6"/>
    <mergeCell ref="A23:D23"/>
    <mergeCell ref="A7:F7"/>
    <mergeCell ref="B6:D6"/>
    <mergeCell ref="B4:D4"/>
    <mergeCell ref="E4:F4"/>
    <mergeCell ref="A1:A3"/>
    <mergeCell ref="B1:D3"/>
    <mergeCell ref="E1:F1"/>
    <mergeCell ref="E2:F2"/>
    <mergeCell ref="E3:F3"/>
  </mergeCells>
  <pageMargins left="0.7" right="0.7" top="0.75" bottom="0.75" header="0.3" footer="0.3"/>
  <pageSetup scale="81" orientation="portrait" r:id="rId1"/>
  <colBreaks count="4" manualBreakCount="4">
    <brk id="8" max="1048575" man="1"/>
    <brk id="10" max="1048575" man="1"/>
    <brk id="14" max="1048575" man="1"/>
    <brk id="23" max="36"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63"/>
  <sheetViews>
    <sheetView topLeftCell="A8" workbookViewId="0">
      <selection activeCell="J16" sqref="J16"/>
    </sheetView>
  </sheetViews>
  <sheetFormatPr baseColWidth="10" defaultRowHeight="15"/>
  <cols>
    <col min="4" max="4" width="14.28515625" bestFit="1" customWidth="1"/>
    <col min="7" max="7" width="15.28515625" bestFit="1" customWidth="1"/>
    <col min="8" max="8" width="15.7109375" customWidth="1"/>
    <col min="11" max="11" width="16.140625" customWidth="1"/>
    <col min="12" max="12" width="14.7109375" bestFit="1" customWidth="1"/>
    <col min="13" max="13" width="14.28515625" bestFit="1" customWidth="1"/>
    <col min="260" max="260" width="12.85546875" bestFit="1" customWidth="1"/>
    <col min="263" max="263" width="15.28515625" bestFit="1" customWidth="1"/>
    <col min="264" max="264" width="15.7109375" customWidth="1"/>
    <col min="268" max="268" width="14.7109375" bestFit="1" customWidth="1"/>
    <col min="516" max="516" width="12.85546875" bestFit="1" customWidth="1"/>
    <col min="519" max="519" width="15.28515625" bestFit="1" customWidth="1"/>
    <col min="520" max="520" width="15.7109375" customWidth="1"/>
    <col min="524" max="524" width="14.7109375" bestFit="1" customWidth="1"/>
    <col min="772" max="772" width="12.85546875" bestFit="1" customWidth="1"/>
    <col min="775" max="775" width="15.28515625" bestFit="1" customWidth="1"/>
    <col min="776" max="776" width="15.7109375" customWidth="1"/>
    <col min="780" max="780" width="14.7109375" bestFit="1" customWidth="1"/>
    <col min="1028" max="1028" width="12.85546875" bestFit="1" customWidth="1"/>
    <col min="1031" max="1031" width="15.28515625" bestFit="1" customWidth="1"/>
    <col min="1032" max="1032" width="15.7109375" customWidth="1"/>
    <col min="1036" max="1036" width="14.7109375" bestFit="1" customWidth="1"/>
    <col min="1284" max="1284" width="12.85546875" bestFit="1" customWidth="1"/>
    <col min="1287" max="1287" width="15.28515625" bestFit="1" customWidth="1"/>
    <col min="1288" max="1288" width="15.7109375" customWidth="1"/>
    <col min="1292" max="1292" width="14.7109375" bestFit="1" customWidth="1"/>
    <col min="1540" max="1540" width="12.85546875" bestFit="1" customWidth="1"/>
    <col min="1543" max="1543" width="15.28515625" bestFit="1" customWidth="1"/>
    <col min="1544" max="1544" width="15.7109375" customWidth="1"/>
    <col min="1548" max="1548" width="14.7109375" bestFit="1" customWidth="1"/>
    <col min="1796" max="1796" width="12.85546875" bestFit="1" customWidth="1"/>
    <col min="1799" max="1799" width="15.28515625" bestFit="1" customWidth="1"/>
    <col min="1800" max="1800" width="15.7109375" customWidth="1"/>
    <col min="1804" max="1804" width="14.7109375" bestFit="1" customWidth="1"/>
    <col min="2052" max="2052" width="12.85546875" bestFit="1" customWidth="1"/>
    <col min="2055" max="2055" width="15.28515625" bestFit="1" customWidth="1"/>
    <col min="2056" max="2056" width="15.7109375" customWidth="1"/>
    <col min="2060" max="2060" width="14.7109375" bestFit="1" customWidth="1"/>
    <col min="2308" max="2308" width="12.85546875" bestFit="1" customWidth="1"/>
    <col min="2311" max="2311" width="15.28515625" bestFit="1" customWidth="1"/>
    <col min="2312" max="2312" width="15.7109375" customWidth="1"/>
    <col min="2316" max="2316" width="14.7109375" bestFit="1" customWidth="1"/>
    <col min="2564" max="2564" width="12.85546875" bestFit="1" customWidth="1"/>
    <col min="2567" max="2567" width="15.28515625" bestFit="1" customWidth="1"/>
    <col min="2568" max="2568" width="15.7109375" customWidth="1"/>
    <col min="2572" max="2572" width="14.7109375" bestFit="1" customWidth="1"/>
    <col min="2820" max="2820" width="12.85546875" bestFit="1" customWidth="1"/>
    <col min="2823" max="2823" width="15.28515625" bestFit="1" customWidth="1"/>
    <col min="2824" max="2824" width="15.7109375" customWidth="1"/>
    <col min="2828" max="2828" width="14.7109375" bestFit="1" customWidth="1"/>
    <col min="3076" max="3076" width="12.85546875" bestFit="1" customWidth="1"/>
    <col min="3079" max="3079" width="15.28515625" bestFit="1" customWidth="1"/>
    <col min="3080" max="3080" width="15.7109375" customWidth="1"/>
    <col min="3084" max="3084" width="14.7109375" bestFit="1" customWidth="1"/>
    <col min="3332" max="3332" width="12.85546875" bestFit="1" customWidth="1"/>
    <col min="3335" max="3335" width="15.28515625" bestFit="1" customWidth="1"/>
    <col min="3336" max="3336" width="15.7109375" customWidth="1"/>
    <col min="3340" max="3340" width="14.7109375" bestFit="1" customWidth="1"/>
    <col min="3588" max="3588" width="12.85546875" bestFit="1" customWidth="1"/>
    <col min="3591" max="3591" width="15.28515625" bestFit="1" customWidth="1"/>
    <col min="3592" max="3592" width="15.7109375" customWidth="1"/>
    <col min="3596" max="3596" width="14.7109375" bestFit="1" customWidth="1"/>
    <col min="3844" max="3844" width="12.85546875" bestFit="1" customWidth="1"/>
    <col min="3847" max="3847" width="15.28515625" bestFit="1" customWidth="1"/>
    <col min="3848" max="3848" width="15.7109375" customWidth="1"/>
    <col min="3852" max="3852" width="14.7109375" bestFit="1" customWidth="1"/>
    <col min="4100" max="4100" width="12.85546875" bestFit="1" customWidth="1"/>
    <col min="4103" max="4103" width="15.28515625" bestFit="1" customWidth="1"/>
    <col min="4104" max="4104" width="15.7109375" customWidth="1"/>
    <col min="4108" max="4108" width="14.7109375" bestFit="1" customWidth="1"/>
    <col min="4356" max="4356" width="12.85546875" bestFit="1" customWidth="1"/>
    <col min="4359" max="4359" width="15.28515625" bestFit="1" customWidth="1"/>
    <col min="4360" max="4360" width="15.7109375" customWidth="1"/>
    <col min="4364" max="4364" width="14.7109375" bestFit="1" customWidth="1"/>
    <col min="4612" max="4612" width="12.85546875" bestFit="1" customWidth="1"/>
    <col min="4615" max="4615" width="15.28515625" bestFit="1" customWidth="1"/>
    <col min="4616" max="4616" width="15.7109375" customWidth="1"/>
    <col min="4620" max="4620" width="14.7109375" bestFit="1" customWidth="1"/>
    <col min="4868" max="4868" width="12.85546875" bestFit="1" customWidth="1"/>
    <col min="4871" max="4871" width="15.28515625" bestFit="1" customWidth="1"/>
    <col min="4872" max="4872" width="15.7109375" customWidth="1"/>
    <col min="4876" max="4876" width="14.7109375" bestFit="1" customWidth="1"/>
    <col min="5124" max="5124" width="12.85546875" bestFit="1" customWidth="1"/>
    <col min="5127" max="5127" width="15.28515625" bestFit="1" customWidth="1"/>
    <col min="5128" max="5128" width="15.7109375" customWidth="1"/>
    <col min="5132" max="5132" width="14.7109375" bestFit="1" customWidth="1"/>
    <col min="5380" max="5380" width="12.85546875" bestFit="1" customWidth="1"/>
    <col min="5383" max="5383" width="15.28515625" bestFit="1" customWidth="1"/>
    <col min="5384" max="5384" width="15.7109375" customWidth="1"/>
    <col min="5388" max="5388" width="14.7109375" bestFit="1" customWidth="1"/>
    <col min="5636" max="5636" width="12.85546875" bestFit="1" customWidth="1"/>
    <col min="5639" max="5639" width="15.28515625" bestFit="1" customWidth="1"/>
    <col min="5640" max="5640" width="15.7109375" customWidth="1"/>
    <col min="5644" max="5644" width="14.7109375" bestFit="1" customWidth="1"/>
    <col min="5892" max="5892" width="12.85546875" bestFit="1" customWidth="1"/>
    <col min="5895" max="5895" width="15.28515625" bestFit="1" customWidth="1"/>
    <col min="5896" max="5896" width="15.7109375" customWidth="1"/>
    <col min="5900" max="5900" width="14.7109375" bestFit="1" customWidth="1"/>
    <col min="6148" max="6148" width="12.85546875" bestFit="1" customWidth="1"/>
    <col min="6151" max="6151" width="15.28515625" bestFit="1" customWidth="1"/>
    <col min="6152" max="6152" width="15.7109375" customWidth="1"/>
    <col min="6156" max="6156" width="14.7109375" bestFit="1" customWidth="1"/>
    <col min="6404" max="6404" width="12.85546875" bestFit="1" customWidth="1"/>
    <col min="6407" max="6407" width="15.28515625" bestFit="1" customWidth="1"/>
    <col min="6408" max="6408" width="15.7109375" customWidth="1"/>
    <col min="6412" max="6412" width="14.7109375" bestFit="1" customWidth="1"/>
    <col min="6660" max="6660" width="12.85546875" bestFit="1" customWidth="1"/>
    <col min="6663" max="6663" width="15.28515625" bestFit="1" customWidth="1"/>
    <col min="6664" max="6664" width="15.7109375" customWidth="1"/>
    <col min="6668" max="6668" width="14.7109375" bestFit="1" customWidth="1"/>
    <col min="6916" max="6916" width="12.85546875" bestFit="1" customWidth="1"/>
    <col min="6919" max="6919" width="15.28515625" bestFit="1" customWidth="1"/>
    <col min="6920" max="6920" width="15.7109375" customWidth="1"/>
    <col min="6924" max="6924" width="14.7109375" bestFit="1" customWidth="1"/>
    <col min="7172" max="7172" width="12.85546875" bestFit="1" customWidth="1"/>
    <col min="7175" max="7175" width="15.28515625" bestFit="1" customWidth="1"/>
    <col min="7176" max="7176" width="15.7109375" customWidth="1"/>
    <col min="7180" max="7180" width="14.7109375" bestFit="1" customWidth="1"/>
    <col min="7428" max="7428" width="12.85546875" bestFit="1" customWidth="1"/>
    <col min="7431" max="7431" width="15.28515625" bestFit="1" customWidth="1"/>
    <col min="7432" max="7432" width="15.7109375" customWidth="1"/>
    <col min="7436" max="7436" width="14.7109375" bestFit="1" customWidth="1"/>
    <col min="7684" max="7684" width="12.85546875" bestFit="1" customWidth="1"/>
    <col min="7687" max="7687" width="15.28515625" bestFit="1" customWidth="1"/>
    <col min="7688" max="7688" width="15.7109375" customWidth="1"/>
    <col min="7692" max="7692" width="14.7109375" bestFit="1" customWidth="1"/>
    <col min="7940" max="7940" width="12.85546875" bestFit="1" customWidth="1"/>
    <col min="7943" max="7943" width="15.28515625" bestFit="1" customWidth="1"/>
    <col min="7944" max="7944" width="15.7109375" customWidth="1"/>
    <col min="7948" max="7948" width="14.7109375" bestFit="1" customWidth="1"/>
    <col min="8196" max="8196" width="12.85546875" bestFit="1" customWidth="1"/>
    <col min="8199" max="8199" width="15.28515625" bestFit="1" customWidth="1"/>
    <col min="8200" max="8200" width="15.7109375" customWidth="1"/>
    <col min="8204" max="8204" width="14.7109375" bestFit="1" customWidth="1"/>
    <col min="8452" max="8452" width="12.85546875" bestFit="1" customWidth="1"/>
    <col min="8455" max="8455" width="15.28515625" bestFit="1" customWidth="1"/>
    <col min="8456" max="8456" width="15.7109375" customWidth="1"/>
    <col min="8460" max="8460" width="14.7109375" bestFit="1" customWidth="1"/>
    <col min="8708" max="8708" width="12.85546875" bestFit="1" customWidth="1"/>
    <col min="8711" max="8711" width="15.28515625" bestFit="1" customWidth="1"/>
    <col min="8712" max="8712" width="15.7109375" customWidth="1"/>
    <col min="8716" max="8716" width="14.7109375" bestFit="1" customWidth="1"/>
    <col min="8964" max="8964" width="12.85546875" bestFit="1" customWidth="1"/>
    <col min="8967" max="8967" width="15.28515625" bestFit="1" customWidth="1"/>
    <col min="8968" max="8968" width="15.7109375" customWidth="1"/>
    <col min="8972" max="8972" width="14.7109375" bestFit="1" customWidth="1"/>
    <col min="9220" max="9220" width="12.85546875" bestFit="1" customWidth="1"/>
    <col min="9223" max="9223" width="15.28515625" bestFit="1" customWidth="1"/>
    <col min="9224" max="9224" width="15.7109375" customWidth="1"/>
    <col min="9228" max="9228" width="14.7109375" bestFit="1" customWidth="1"/>
    <col min="9476" max="9476" width="12.85546875" bestFit="1" customWidth="1"/>
    <col min="9479" max="9479" width="15.28515625" bestFit="1" customWidth="1"/>
    <col min="9480" max="9480" width="15.7109375" customWidth="1"/>
    <col min="9484" max="9484" width="14.7109375" bestFit="1" customWidth="1"/>
    <col min="9732" max="9732" width="12.85546875" bestFit="1" customWidth="1"/>
    <col min="9735" max="9735" width="15.28515625" bestFit="1" customWidth="1"/>
    <col min="9736" max="9736" width="15.7109375" customWidth="1"/>
    <col min="9740" max="9740" width="14.7109375" bestFit="1" customWidth="1"/>
    <col min="9988" max="9988" width="12.85546875" bestFit="1" customWidth="1"/>
    <col min="9991" max="9991" width="15.28515625" bestFit="1" customWidth="1"/>
    <col min="9992" max="9992" width="15.7109375" customWidth="1"/>
    <col min="9996" max="9996" width="14.7109375" bestFit="1" customWidth="1"/>
    <col min="10244" max="10244" width="12.85546875" bestFit="1" customWidth="1"/>
    <col min="10247" max="10247" width="15.28515625" bestFit="1" customWidth="1"/>
    <col min="10248" max="10248" width="15.7109375" customWidth="1"/>
    <col min="10252" max="10252" width="14.7109375" bestFit="1" customWidth="1"/>
    <col min="10500" max="10500" width="12.85546875" bestFit="1" customWidth="1"/>
    <col min="10503" max="10503" width="15.28515625" bestFit="1" customWidth="1"/>
    <col min="10504" max="10504" width="15.7109375" customWidth="1"/>
    <col min="10508" max="10508" width="14.7109375" bestFit="1" customWidth="1"/>
    <col min="10756" max="10756" width="12.85546875" bestFit="1" customWidth="1"/>
    <col min="10759" max="10759" width="15.28515625" bestFit="1" customWidth="1"/>
    <col min="10760" max="10760" width="15.7109375" customWidth="1"/>
    <col min="10764" max="10764" width="14.7109375" bestFit="1" customWidth="1"/>
    <col min="11012" max="11012" width="12.85546875" bestFit="1" customWidth="1"/>
    <col min="11015" max="11015" width="15.28515625" bestFit="1" customWidth="1"/>
    <col min="11016" max="11016" width="15.7109375" customWidth="1"/>
    <col min="11020" max="11020" width="14.7109375" bestFit="1" customWidth="1"/>
    <col min="11268" max="11268" width="12.85546875" bestFit="1" customWidth="1"/>
    <col min="11271" max="11271" width="15.28515625" bestFit="1" customWidth="1"/>
    <col min="11272" max="11272" width="15.7109375" customWidth="1"/>
    <col min="11276" max="11276" width="14.7109375" bestFit="1" customWidth="1"/>
    <col min="11524" max="11524" width="12.85546875" bestFit="1" customWidth="1"/>
    <col min="11527" max="11527" width="15.28515625" bestFit="1" customWidth="1"/>
    <col min="11528" max="11528" width="15.7109375" customWidth="1"/>
    <col min="11532" max="11532" width="14.7109375" bestFit="1" customWidth="1"/>
    <col min="11780" max="11780" width="12.85546875" bestFit="1" customWidth="1"/>
    <col min="11783" max="11783" width="15.28515625" bestFit="1" customWidth="1"/>
    <col min="11784" max="11784" width="15.7109375" customWidth="1"/>
    <col min="11788" max="11788" width="14.7109375" bestFit="1" customWidth="1"/>
    <col min="12036" max="12036" width="12.85546875" bestFit="1" customWidth="1"/>
    <col min="12039" max="12039" width="15.28515625" bestFit="1" customWidth="1"/>
    <col min="12040" max="12040" width="15.7109375" customWidth="1"/>
    <col min="12044" max="12044" width="14.7109375" bestFit="1" customWidth="1"/>
    <col min="12292" max="12292" width="12.85546875" bestFit="1" customWidth="1"/>
    <col min="12295" max="12295" width="15.28515625" bestFit="1" customWidth="1"/>
    <col min="12296" max="12296" width="15.7109375" customWidth="1"/>
    <col min="12300" max="12300" width="14.7109375" bestFit="1" customWidth="1"/>
    <col min="12548" max="12548" width="12.85546875" bestFit="1" customWidth="1"/>
    <col min="12551" max="12551" width="15.28515625" bestFit="1" customWidth="1"/>
    <col min="12552" max="12552" width="15.7109375" customWidth="1"/>
    <col min="12556" max="12556" width="14.7109375" bestFit="1" customWidth="1"/>
    <col min="12804" max="12804" width="12.85546875" bestFit="1" customWidth="1"/>
    <col min="12807" max="12807" width="15.28515625" bestFit="1" customWidth="1"/>
    <col min="12808" max="12808" width="15.7109375" customWidth="1"/>
    <col min="12812" max="12812" width="14.7109375" bestFit="1" customWidth="1"/>
    <col min="13060" max="13060" width="12.85546875" bestFit="1" customWidth="1"/>
    <col min="13063" max="13063" width="15.28515625" bestFit="1" customWidth="1"/>
    <col min="13064" max="13064" width="15.7109375" customWidth="1"/>
    <col min="13068" max="13068" width="14.7109375" bestFit="1" customWidth="1"/>
    <col min="13316" max="13316" width="12.85546875" bestFit="1" customWidth="1"/>
    <col min="13319" max="13319" width="15.28515625" bestFit="1" customWidth="1"/>
    <col min="13320" max="13320" width="15.7109375" customWidth="1"/>
    <col min="13324" max="13324" width="14.7109375" bestFit="1" customWidth="1"/>
    <col min="13572" max="13572" width="12.85546875" bestFit="1" customWidth="1"/>
    <col min="13575" max="13575" width="15.28515625" bestFit="1" customWidth="1"/>
    <col min="13576" max="13576" width="15.7109375" customWidth="1"/>
    <col min="13580" max="13580" width="14.7109375" bestFit="1" customWidth="1"/>
    <col min="13828" max="13828" width="12.85546875" bestFit="1" customWidth="1"/>
    <col min="13831" max="13831" width="15.28515625" bestFit="1" customWidth="1"/>
    <col min="13832" max="13832" width="15.7109375" customWidth="1"/>
    <col min="13836" max="13836" width="14.7109375" bestFit="1" customWidth="1"/>
    <col min="14084" max="14084" width="12.85546875" bestFit="1" customWidth="1"/>
    <col min="14087" max="14087" width="15.28515625" bestFit="1" customWidth="1"/>
    <col min="14088" max="14088" width="15.7109375" customWidth="1"/>
    <col min="14092" max="14092" width="14.7109375" bestFit="1" customWidth="1"/>
    <col min="14340" max="14340" width="12.85546875" bestFit="1" customWidth="1"/>
    <col min="14343" max="14343" width="15.28515625" bestFit="1" customWidth="1"/>
    <col min="14344" max="14344" width="15.7109375" customWidth="1"/>
    <col min="14348" max="14348" width="14.7109375" bestFit="1" customWidth="1"/>
    <col min="14596" max="14596" width="12.85546875" bestFit="1" customWidth="1"/>
    <col min="14599" max="14599" width="15.28515625" bestFit="1" customWidth="1"/>
    <col min="14600" max="14600" width="15.7109375" customWidth="1"/>
    <col min="14604" max="14604" width="14.7109375" bestFit="1" customWidth="1"/>
    <col min="14852" max="14852" width="12.85546875" bestFit="1" customWidth="1"/>
    <col min="14855" max="14855" width="15.28515625" bestFit="1" customWidth="1"/>
    <col min="14856" max="14856" width="15.7109375" customWidth="1"/>
    <col min="14860" max="14860" width="14.7109375" bestFit="1" customWidth="1"/>
    <col min="15108" max="15108" width="12.85546875" bestFit="1" customWidth="1"/>
    <col min="15111" max="15111" width="15.28515625" bestFit="1" customWidth="1"/>
    <col min="15112" max="15112" width="15.7109375" customWidth="1"/>
    <col min="15116" max="15116" width="14.7109375" bestFit="1" customWidth="1"/>
    <col min="15364" max="15364" width="12.85546875" bestFit="1" customWidth="1"/>
    <col min="15367" max="15367" width="15.28515625" bestFit="1" customWidth="1"/>
    <col min="15368" max="15368" width="15.7109375" customWidth="1"/>
    <col min="15372" max="15372" width="14.7109375" bestFit="1" customWidth="1"/>
    <col min="15620" max="15620" width="12.85546875" bestFit="1" customWidth="1"/>
    <col min="15623" max="15623" width="15.28515625" bestFit="1" customWidth="1"/>
    <col min="15624" max="15624" width="15.7109375" customWidth="1"/>
    <col min="15628" max="15628" width="14.7109375" bestFit="1" customWidth="1"/>
    <col min="15876" max="15876" width="12.85546875" bestFit="1" customWidth="1"/>
    <col min="15879" max="15879" width="15.28515625" bestFit="1" customWidth="1"/>
    <col min="15880" max="15880" width="15.7109375" customWidth="1"/>
    <col min="15884" max="15884" width="14.7109375" bestFit="1" customWidth="1"/>
    <col min="16132" max="16132" width="12.85546875" bestFit="1" customWidth="1"/>
    <col min="16135" max="16135" width="15.28515625" bestFit="1" customWidth="1"/>
    <col min="16136" max="16136" width="15.7109375" customWidth="1"/>
    <col min="16140" max="16140" width="14.7109375" bestFit="1" customWidth="1"/>
  </cols>
  <sheetData>
    <row r="1" spans="1:11" s="487" customFormat="1" ht="17.45" customHeight="1">
      <c r="A1" s="1078"/>
      <c r="B1" s="1079"/>
      <c r="C1" s="1084" t="str">
        <f>+[93]CRONOGRAMA!A1</f>
        <v>DEPARTAMENTO DE ANTIOQUIA</v>
      </c>
      <c r="D1" s="1085"/>
      <c r="E1" s="1085"/>
      <c r="F1" s="1085"/>
      <c r="G1" s="1086"/>
      <c r="H1" s="1078"/>
      <c r="I1" s="1079"/>
    </row>
    <row r="2" spans="1:11" s="487" customFormat="1" ht="17.45" customHeight="1">
      <c r="A2" s="1080"/>
      <c r="B2" s="1081"/>
      <c r="C2" s="1087" t="str">
        <f>+[93]CRONOGRAMA!A2</f>
        <v>MUNICIPIO DE CAUCASIA</v>
      </c>
      <c r="D2" s="1088"/>
      <c r="E2" s="1088"/>
      <c r="F2" s="1088"/>
      <c r="G2" s="1089"/>
      <c r="H2" s="1080"/>
      <c r="I2" s="1081"/>
    </row>
    <row r="3" spans="1:11" s="487" customFormat="1" ht="17.45" customHeight="1">
      <c r="A3" s="1080"/>
      <c r="B3" s="1081"/>
      <c r="C3" s="1087" t="s">
        <v>414</v>
      </c>
      <c r="D3" s="1088"/>
      <c r="E3" s="1088"/>
      <c r="F3" s="1088"/>
      <c r="G3" s="1089"/>
      <c r="H3" s="1080"/>
      <c r="I3" s="1081"/>
    </row>
    <row r="4" spans="1:11" s="487" customFormat="1" ht="17.45" customHeight="1">
      <c r="A4" s="1080"/>
      <c r="B4" s="1081"/>
      <c r="C4" s="1087" t="str">
        <f>+[93]CRONOGRAMA!A3</f>
        <v>SECRETARIA DE PLANEACION Y OBRAS PUBLICAS</v>
      </c>
      <c r="D4" s="1088"/>
      <c r="E4" s="1088"/>
      <c r="F4" s="1088"/>
      <c r="G4" s="1089"/>
      <c r="H4" s="1080"/>
      <c r="I4" s="1081"/>
    </row>
    <row r="5" spans="1:11" s="488" customFormat="1" ht="17.45" customHeight="1">
      <c r="A5" s="1080"/>
      <c r="B5" s="1081"/>
      <c r="C5" s="1090" t="str">
        <f>+'PPTO OFICIAL'!A7</f>
        <v>MANTENER Y MEJORAR ESPACIOS RECREATIVOS DE LA ZONA URBANA DEL MUNICIPIO DE CAUCASIA</v>
      </c>
      <c r="D5" s="1091"/>
      <c r="E5" s="1091"/>
      <c r="F5" s="1091"/>
      <c r="G5" s="1092"/>
      <c r="H5" s="1080"/>
      <c r="I5" s="1081"/>
    </row>
    <row r="6" spans="1:11" s="488" customFormat="1" ht="17.45" customHeight="1" thickBot="1">
      <c r="A6" s="1082"/>
      <c r="B6" s="1083"/>
      <c r="C6" s="1093"/>
      <c r="D6" s="1094"/>
      <c r="E6" s="1094"/>
      <c r="F6" s="1094"/>
      <c r="G6" s="1095"/>
      <c r="H6" s="1082"/>
      <c r="I6" s="1083"/>
    </row>
    <row r="7" spans="1:11" ht="15.75" thickBot="1">
      <c r="A7" s="1096" t="s">
        <v>415</v>
      </c>
      <c r="B7" s="1097"/>
      <c r="C7" s="1097"/>
      <c r="D7" s="1097"/>
      <c r="E7" s="1097"/>
      <c r="F7" s="1097"/>
      <c r="G7" s="1097"/>
      <c r="H7" s="1097"/>
      <c r="I7" s="1098"/>
    </row>
    <row r="8" spans="1:11" ht="15.75" thickBot="1">
      <c r="A8" s="489"/>
      <c r="B8" s="490"/>
      <c r="C8" s="490"/>
      <c r="D8" s="490"/>
      <c r="E8" s="490"/>
      <c r="F8" s="490"/>
      <c r="G8" s="490"/>
      <c r="H8" s="490"/>
      <c r="I8" s="491"/>
    </row>
    <row r="9" spans="1:11" ht="15.75" thickBot="1">
      <c r="A9" s="1099" t="s">
        <v>416</v>
      </c>
      <c r="B9" s="1100"/>
      <c r="C9" s="1101"/>
      <c r="D9" s="492">
        <f>+'PPTO OFICIAL'!F23</f>
        <v>23732617</v>
      </c>
      <c r="E9" s="493"/>
      <c r="F9" s="494" t="s">
        <v>448</v>
      </c>
      <c r="G9" s="547">
        <f>+H9/D9</f>
        <v>0.34779034120004548</v>
      </c>
      <c r="H9" s="495">
        <f>+D9*I53</f>
        <v>8253974.9639999997</v>
      </c>
      <c r="I9" s="1102"/>
      <c r="K9" s="530"/>
    </row>
    <row r="10" spans="1:11" ht="15.75" thickBot="1">
      <c r="A10" s="1103" t="s">
        <v>417</v>
      </c>
      <c r="B10" s="1104"/>
      <c r="C10" s="1104"/>
      <c r="D10" s="546">
        <v>0.75</v>
      </c>
      <c r="E10" s="493"/>
      <c r="F10" s="1103" t="s">
        <v>418</v>
      </c>
      <c r="G10" s="1104"/>
      <c r="H10" s="496">
        <f>+D9+H9</f>
        <v>31986591.964000002</v>
      </c>
      <c r="I10" s="1102"/>
    </row>
    <row r="11" spans="1:11" ht="15.75" thickBot="1">
      <c r="A11" s="1075" t="s">
        <v>419</v>
      </c>
      <c r="B11" s="1076"/>
      <c r="C11" s="1076"/>
      <c r="D11" s="1076"/>
      <c r="E11" s="1076"/>
      <c r="F11" s="1076"/>
      <c r="G11" s="1076"/>
      <c r="H11" s="1076"/>
      <c r="I11" s="1077"/>
    </row>
    <row r="12" spans="1:11" ht="15.75" thickBot="1">
      <c r="A12" s="1105" t="s">
        <v>420</v>
      </c>
      <c r="B12" s="1106"/>
      <c r="C12" s="1106"/>
      <c r="D12" s="1106"/>
      <c r="E12" s="1106"/>
      <c r="F12" s="1106"/>
      <c r="G12" s="1106"/>
      <c r="H12" s="1106"/>
      <c r="I12" s="1107"/>
    </row>
    <row r="13" spans="1:11" ht="15.75" thickBot="1">
      <c r="A13" s="1108" t="s">
        <v>2</v>
      </c>
      <c r="B13" s="1109"/>
      <c r="C13" s="497" t="s">
        <v>36</v>
      </c>
      <c r="D13" s="497" t="s">
        <v>421</v>
      </c>
      <c r="E13" s="498" t="s">
        <v>422</v>
      </c>
      <c r="F13" s="498" t="s">
        <v>423</v>
      </c>
      <c r="G13" s="497" t="s">
        <v>424</v>
      </c>
      <c r="H13" s="497" t="s">
        <v>425</v>
      </c>
      <c r="I13" s="499" t="s">
        <v>309</v>
      </c>
    </row>
    <row r="14" spans="1:11">
      <c r="A14" s="1110" t="s">
        <v>461</v>
      </c>
      <c r="B14" s="1111"/>
      <c r="C14" s="505">
        <v>1</v>
      </c>
      <c r="D14" s="500">
        <f>+D10</f>
        <v>0.75</v>
      </c>
      <c r="E14" s="501">
        <v>1.5649999999999999</v>
      </c>
      <c r="F14" s="502">
        <v>1</v>
      </c>
      <c r="G14" s="506">
        <v>2400000</v>
      </c>
      <c r="H14" s="503">
        <f>ROUND((D14*E14*G14*C14*F14),2)</f>
        <v>2817000</v>
      </c>
      <c r="I14" s="504">
        <f>+H14/$D$9</f>
        <v>0.11869740281908228</v>
      </c>
    </row>
    <row r="15" spans="1:11" ht="24.75" customHeight="1">
      <c r="A15" s="1112" t="s">
        <v>624</v>
      </c>
      <c r="B15" s="1113"/>
      <c r="C15" s="505">
        <v>1</v>
      </c>
      <c r="D15" s="505">
        <f>+D14</f>
        <v>0.75</v>
      </c>
      <c r="E15" s="501">
        <f>+E14</f>
        <v>1.5649999999999999</v>
      </c>
      <c r="F15" s="502">
        <v>0.5</v>
      </c>
      <c r="G15" s="506">
        <v>1500000</v>
      </c>
      <c r="H15" s="503">
        <f>ROUND((D15*E15*G15*C15*F15),2)</f>
        <v>880312.5</v>
      </c>
      <c r="I15" s="504">
        <f>+H15/$D$9</f>
        <v>3.7092938380963211E-2</v>
      </c>
    </row>
    <row r="17" spans="1:12">
      <c r="A17" s="1114" t="s">
        <v>426</v>
      </c>
      <c r="B17" s="1115"/>
      <c r="C17" s="1115"/>
      <c r="D17" s="1115"/>
      <c r="E17" s="1115"/>
      <c r="F17" s="1115"/>
      <c r="G17" s="1115"/>
      <c r="H17" s="507">
        <f>+SUM(H14:H15)</f>
        <v>3697312.5</v>
      </c>
      <c r="I17" s="508">
        <f>+H17/$D$9</f>
        <v>0.15579034120004548</v>
      </c>
    </row>
    <row r="18" spans="1:12">
      <c r="A18" s="1105" t="s">
        <v>427</v>
      </c>
      <c r="B18" s="1106"/>
      <c r="C18" s="1106"/>
      <c r="D18" s="1106"/>
      <c r="E18" s="1106"/>
      <c r="F18" s="1106"/>
      <c r="G18" s="1106"/>
      <c r="H18" s="1106"/>
      <c r="I18" s="1107"/>
    </row>
    <row r="19" spans="1:12">
      <c r="A19" s="1116" t="s">
        <v>2</v>
      </c>
      <c r="B19" s="1117"/>
      <c r="C19" s="509" t="s">
        <v>35</v>
      </c>
      <c r="D19" s="509" t="s">
        <v>36</v>
      </c>
      <c r="E19" s="509" t="s">
        <v>421</v>
      </c>
      <c r="F19" s="509"/>
      <c r="G19" s="509" t="s">
        <v>52</v>
      </c>
      <c r="H19" s="509" t="s">
        <v>425</v>
      </c>
      <c r="I19" s="510" t="s">
        <v>309</v>
      </c>
    </row>
    <row r="20" spans="1:12">
      <c r="A20" s="1118"/>
      <c r="B20" s="1119"/>
      <c r="C20" s="511"/>
      <c r="D20" s="512"/>
      <c r="E20" s="512"/>
      <c r="F20" s="511"/>
      <c r="G20" s="513"/>
      <c r="H20" s="507"/>
      <c r="I20" s="504"/>
    </row>
    <row r="21" spans="1:12">
      <c r="A21" s="1120" t="s">
        <v>428</v>
      </c>
      <c r="B21" s="1121"/>
      <c r="C21" s="1121"/>
      <c r="D21" s="1121"/>
      <c r="E21" s="1121"/>
      <c r="F21" s="1121"/>
      <c r="G21" s="1121"/>
      <c r="H21" s="514">
        <f>SUM(H20:H20)</f>
        <v>0</v>
      </c>
      <c r="I21" s="508">
        <f>+H21/$D$9</f>
        <v>0</v>
      </c>
    </row>
    <row r="22" spans="1:12">
      <c r="A22" s="1105" t="s">
        <v>429</v>
      </c>
      <c r="B22" s="1106"/>
      <c r="C22" s="1106"/>
      <c r="D22" s="1106"/>
      <c r="E22" s="1106"/>
      <c r="F22" s="1106"/>
      <c r="G22" s="1106"/>
      <c r="H22" s="1106"/>
      <c r="I22" s="1107"/>
      <c r="L22" s="548">
        <f>+(H17+H39)/D9</f>
        <v>0.29779034120004549</v>
      </c>
    </row>
    <row r="23" spans="1:12">
      <c r="A23" s="1116" t="s">
        <v>2</v>
      </c>
      <c r="B23" s="1117"/>
      <c r="C23" s="509" t="s">
        <v>35</v>
      </c>
      <c r="D23" s="509" t="s">
        <v>36</v>
      </c>
      <c r="E23" s="509" t="s">
        <v>421</v>
      </c>
      <c r="F23" s="509"/>
      <c r="G23" s="509" t="s">
        <v>52</v>
      </c>
      <c r="H23" s="509" t="s">
        <v>425</v>
      </c>
      <c r="I23" s="510" t="s">
        <v>309</v>
      </c>
    </row>
    <row r="24" spans="1:12">
      <c r="A24" s="1118"/>
      <c r="B24" s="1119"/>
      <c r="C24" s="511"/>
      <c r="D24" s="512"/>
      <c r="E24" s="512"/>
      <c r="F24" s="511"/>
      <c r="H24" s="507"/>
      <c r="I24" s="504"/>
      <c r="K24" s="530"/>
    </row>
    <row r="25" spans="1:12">
      <c r="A25" s="1122"/>
      <c r="B25" s="1123"/>
      <c r="C25" s="511"/>
      <c r="D25" s="512"/>
      <c r="E25" s="512"/>
      <c r="F25" s="511"/>
      <c r="G25" s="513"/>
      <c r="H25" s="507"/>
      <c r="I25" s="504"/>
    </row>
    <row r="26" spans="1:12" ht="20.45" customHeight="1">
      <c r="A26" s="1124"/>
      <c r="B26" s="1125"/>
      <c r="C26" s="511"/>
      <c r="D26" s="512"/>
      <c r="E26" s="512"/>
      <c r="F26" s="511"/>
      <c r="G26" s="513"/>
      <c r="H26" s="507"/>
      <c r="I26" s="504"/>
    </row>
    <row r="27" spans="1:12">
      <c r="A27" s="1120" t="s">
        <v>430</v>
      </c>
      <c r="B27" s="1121"/>
      <c r="C27" s="1121"/>
      <c r="D27" s="1121"/>
      <c r="E27" s="1121"/>
      <c r="F27" s="1121"/>
      <c r="G27" s="1121"/>
      <c r="H27" s="514">
        <f>SUM(H24:H26)</f>
        <v>0</v>
      </c>
      <c r="I27" s="508">
        <f>+H27/$D$9</f>
        <v>0</v>
      </c>
    </row>
    <row r="28" spans="1:12">
      <c r="A28" s="1105" t="s">
        <v>431</v>
      </c>
      <c r="B28" s="1106"/>
      <c r="C28" s="1106"/>
      <c r="D28" s="1106"/>
      <c r="E28" s="1106"/>
      <c r="F28" s="1106"/>
      <c r="G28" s="1106"/>
      <c r="H28" s="1106"/>
      <c r="I28" s="1107"/>
      <c r="L28">
        <f>7700000/32000000</f>
        <v>0.24062500000000001</v>
      </c>
    </row>
    <row r="29" spans="1:12">
      <c r="A29" s="1126" t="s">
        <v>2</v>
      </c>
      <c r="B29" s="1127"/>
      <c r="C29" s="509" t="s">
        <v>35</v>
      </c>
      <c r="D29" s="509" t="s">
        <v>36</v>
      </c>
      <c r="E29" s="509"/>
      <c r="F29" s="509"/>
      <c r="G29" s="509" t="s">
        <v>268</v>
      </c>
      <c r="H29" s="509" t="s">
        <v>432</v>
      </c>
      <c r="I29" s="510" t="s">
        <v>309</v>
      </c>
    </row>
    <row r="30" spans="1:12">
      <c r="A30" s="1128"/>
      <c r="B30" s="1129"/>
      <c r="C30" s="511"/>
      <c r="D30" s="512"/>
      <c r="E30" s="511"/>
      <c r="F30" s="511"/>
      <c r="G30" s="513"/>
      <c r="H30" s="507"/>
      <c r="I30" s="515"/>
    </row>
    <row r="31" spans="1:12">
      <c r="A31" s="1120" t="s">
        <v>430</v>
      </c>
      <c r="B31" s="1121"/>
      <c r="C31" s="1121"/>
      <c r="D31" s="1121"/>
      <c r="E31" s="1121"/>
      <c r="F31" s="1121"/>
      <c r="G31" s="1121"/>
      <c r="H31" s="514">
        <f>SUM(H30:H30)</f>
        <v>0</v>
      </c>
      <c r="I31" s="508">
        <f>+H31/$D$9</f>
        <v>0</v>
      </c>
    </row>
    <row r="32" spans="1:12">
      <c r="A32" s="1105" t="s">
        <v>433</v>
      </c>
      <c r="B32" s="1106"/>
      <c r="C32" s="1106"/>
      <c r="D32" s="1106"/>
      <c r="E32" s="1106"/>
      <c r="F32" s="1106"/>
      <c r="G32" s="1106"/>
      <c r="H32" s="1106"/>
      <c r="I32" s="1107"/>
    </row>
    <row r="33" spans="1:13">
      <c r="A33" s="1116" t="s">
        <v>2</v>
      </c>
      <c r="B33" s="1117"/>
      <c r="C33" s="509" t="s">
        <v>35</v>
      </c>
      <c r="D33" s="509" t="s">
        <v>36</v>
      </c>
      <c r="E33" s="509" t="s">
        <v>421</v>
      </c>
      <c r="F33" s="509"/>
      <c r="G33" s="509" t="s">
        <v>52</v>
      </c>
      <c r="H33" s="509" t="s">
        <v>425</v>
      </c>
      <c r="I33" s="510" t="s">
        <v>309</v>
      </c>
    </row>
    <row r="34" spans="1:13">
      <c r="A34" s="1130" t="s">
        <v>307</v>
      </c>
      <c r="B34" s="1131"/>
      <c r="C34" s="511"/>
      <c r="D34" s="512">
        <v>1</v>
      </c>
      <c r="E34" s="511"/>
      <c r="F34" s="511"/>
      <c r="G34" s="516">
        <v>1.4999999999999999E-2</v>
      </c>
      <c r="H34" s="507">
        <f>+G34*$D$9</f>
        <v>355989.255</v>
      </c>
      <c r="I34" s="515">
        <f t="shared" ref="I34:I39" si="0">+H34/$D$9</f>
        <v>1.4999999999999999E-2</v>
      </c>
    </row>
    <row r="35" spans="1:13">
      <c r="A35" s="1130" t="s">
        <v>310</v>
      </c>
      <c r="B35" s="1131"/>
      <c r="C35" s="511"/>
      <c r="D35" s="512">
        <v>1</v>
      </c>
      <c r="E35" s="511"/>
      <c r="F35" s="511"/>
      <c r="G35" s="516">
        <v>0.04</v>
      </c>
      <c r="H35" s="507">
        <f>+G35*$D$9</f>
        <v>949304.68</v>
      </c>
      <c r="I35" s="515">
        <f t="shared" si="0"/>
        <v>0.04</v>
      </c>
    </row>
    <row r="36" spans="1:13">
      <c r="A36" s="1130" t="s">
        <v>308</v>
      </c>
      <c r="B36" s="1131"/>
      <c r="C36" s="511"/>
      <c r="D36" s="512">
        <v>1</v>
      </c>
      <c r="E36" s="511"/>
      <c r="F36" s="511"/>
      <c r="G36" s="516">
        <v>1.2E-2</v>
      </c>
      <c r="H36" s="507">
        <f>+G36*$D$9</f>
        <v>284791.40399999998</v>
      </c>
      <c r="I36" s="515">
        <f t="shared" si="0"/>
        <v>1.1999999999999999E-2</v>
      </c>
    </row>
    <row r="37" spans="1:13">
      <c r="A37" s="1130" t="s">
        <v>311</v>
      </c>
      <c r="B37" s="1131"/>
      <c r="C37" s="511"/>
      <c r="D37" s="512">
        <v>1</v>
      </c>
      <c r="E37" s="511"/>
      <c r="F37" s="511"/>
      <c r="G37" s="516">
        <v>2.5000000000000001E-2</v>
      </c>
      <c r="H37" s="507">
        <f>+G37*$D$9</f>
        <v>593315.42500000005</v>
      </c>
      <c r="I37" s="515">
        <f t="shared" si="0"/>
        <v>2.5000000000000001E-2</v>
      </c>
    </row>
    <row r="38" spans="1:13" ht="89.45" customHeight="1">
      <c r="A38" s="1134" t="s">
        <v>391</v>
      </c>
      <c r="B38" s="1135"/>
      <c r="C38" s="511"/>
      <c r="D38" s="512">
        <v>1</v>
      </c>
      <c r="E38" s="511"/>
      <c r="F38" s="511"/>
      <c r="G38" s="516">
        <v>0.05</v>
      </c>
      <c r="H38" s="507">
        <f>+G38*$D$9</f>
        <v>1186630.8500000001</v>
      </c>
      <c r="I38" s="515">
        <f t="shared" si="0"/>
        <v>0.05</v>
      </c>
    </row>
    <row r="39" spans="1:13">
      <c r="A39" s="1120" t="s">
        <v>430</v>
      </c>
      <c r="B39" s="1121"/>
      <c r="C39" s="1121"/>
      <c r="D39" s="1121"/>
      <c r="E39" s="1121"/>
      <c r="F39" s="1121"/>
      <c r="G39" s="1121"/>
      <c r="H39" s="514">
        <f>SUM(H34:H38)</f>
        <v>3370031.6140000005</v>
      </c>
      <c r="I39" s="508">
        <f t="shared" si="0"/>
        <v>0.14200000000000002</v>
      </c>
    </row>
    <row r="40" spans="1:13">
      <c r="A40" s="1126" t="s">
        <v>434</v>
      </c>
      <c r="B40" s="1136"/>
      <c r="C40" s="1136"/>
      <c r="D40" s="1136"/>
      <c r="E40" s="1136"/>
      <c r="F40" s="1136"/>
      <c r="G40" s="1136"/>
      <c r="H40" s="1136"/>
      <c r="I40" s="1127"/>
    </row>
    <row r="41" spans="1:13">
      <c r="A41" s="1132" t="s">
        <v>2</v>
      </c>
      <c r="B41" s="1133"/>
      <c r="C41" s="1133"/>
      <c r="D41" s="1133"/>
      <c r="E41" s="1133"/>
      <c r="F41" s="1133"/>
      <c r="G41" s="1133"/>
      <c r="H41" s="517" t="s">
        <v>435</v>
      </c>
      <c r="I41" s="517" t="s">
        <v>309</v>
      </c>
    </row>
    <row r="42" spans="1:13">
      <c r="A42" s="1137" t="s">
        <v>436</v>
      </c>
      <c r="B42" s="1138"/>
      <c r="C42" s="1138"/>
      <c r="D42" s="1138"/>
      <c r="E42" s="1138"/>
      <c r="F42" s="1138"/>
      <c r="G42" s="1138"/>
      <c r="H42" s="507">
        <f>+H17</f>
        <v>3697312.5</v>
      </c>
      <c r="I42" s="518">
        <f>+I17</f>
        <v>0.15579034120004548</v>
      </c>
    </row>
    <row r="43" spans="1:13">
      <c r="A43" s="1137" t="s">
        <v>437</v>
      </c>
      <c r="B43" s="1138"/>
      <c r="C43" s="1138"/>
      <c r="D43" s="1138"/>
      <c r="E43" s="1138"/>
      <c r="F43" s="1138"/>
      <c r="G43" s="1138"/>
      <c r="H43" s="507">
        <f>+H21</f>
        <v>0</v>
      </c>
      <c r="I43" s="518">
        <f>+I21</f>
        <v>0</v>
      </c>
    </row>
    <row r="44" spans="1:13">
      <c r="A44" s="1137" t="s">
        <v>438</v>
      </c>
      <c r="B44" s="1138"/>
      <c r="C44" s="1138"/>
      <c r="D44" s="1138"/>
      <c r="E44" s="1138"/>
      <c r="F44" s="1138"/>
      <c r="G44" s="1138"/>
      <c r="H44" s="507">
        <f>+H27</f>
        <v>0</v>
      </c>
      <c r="I44" s="518">
        <f>+I27</f>
        <v>0</v>
      </c>
    </row>
    <row r="45" spans="1:13">
      <c r="A45" s="1137" t="s">
        <v>439</v>
      </c>
      <c r="B45" s="1138"/>
      <c r="C45" s="1138"/>
      <c r="D45" s="1138"/>
      <c r="E45" s="1138"/>
      <c r="F45" s="1138"/>
      <c r="G45" s="1138"/>
      <c r="H45" s="507">
        <f>+H31</f>
        <v>0</v>
      </c>
      <c r="I45" s="519">
        <f>+I31</f>
        <v>0</v>
      </c>
    </row>
    <row r="46" spans="1:13">
      <c r="A46" s="1137" t="s">
        <v>440</v>
      </c>
      <c r="B46" s="1138"/>
      <c r="C46" s="1138"/>
      <c r="D46" s="1138"/>
      <c r="E46" s="1138"/>
      <c r="F46" s="1138"/>
      <c r="G46" s="1138"/>
      <c r="H46" s="507">
        <f>+H39</f>
        <v>3370031.6140000005</v>
      </c>
      <c r="I46" s="519">
        <f>+I39</f>
        <v>0.14200000000000002</v>
      </c>
    </row>
    <row r="47" spans="1:13">
      <c r="A47" s="1132" t="s">
        <v>441</v>
      </c>
      <c r="B47" s="1133"/>
      <c r="C47" s="1133"/>
      <c r="D47" s="1133"/>
      <c r="E47" s="1133"/>
      <c r="F47" s="1133"/>
      <c r="G47" s="1133"/>
      <c r="H47" s="514">
        <f>SUM(H42:H46)</f>
        <v>7067344.1140000001</v>
      </c>
      <c r="I47" s="508">
        <f>SUM(I42:I46)</f>
        <v>0.29779034120004549</v>
      </c>
    </row>
    <row r="48" spans="1:13">
      <c r="A48" s="520"/>
      <c r="B48" s="521"/>
      <c r="C48" s="521"/>
      <c r="D48" s="521"/>
      <c r="E48" s="521"/>
      <c r="F48" s="521"/>
      <c r="G48" s="521"/>
      <c r="H48" s="521"/>
      <c r="I48" s="522"/>
      <c r="M48" s="530"/>
    </row>
    <row r="49" spans="1:13">
      <c r="A49" s="1116" t="s">
        <v>442</v>
      </c>
      <c r="B49" s="1117"/>
      <c r="C49" s="1117"/>
      <c r="D49" s="1117"/>
      <c r="E49" s="1117"/>
      <c r="F49" s="1117"/>
      <c r="G49" s="1117"/>
      <c r="H49" s="1117"/>
      <c r="I49" s="1139"/>
    </row>
    <row r="50" spans="1:13">
      <c r="A50" s="1132" t="s">
        <v>2</v>
      </c>
      <c r="B50" s="1133"/>
      <c r="C50" s="1133"/>
      <c r="D50" s="1133"/>
      <c r="E50" s="1133"/>
      <c r="F50" s="1133"/>
      <c r="G50" s="1133"/>
      <c r="H50" s="517" t="s">
        <v>435</v>
      </c>
      <c r="I50" s="523" t="s">
        <v>309</v>
      </c>
    </row>
    <row r="51" spans="1:13">
      <c r="A51" s="1137" t="s">
        <v>236</v>
      </c>
      <c r="B51" s="1138"/>
      <c r="C51" s="1138"/>
      <c r="D51" s="1138"/>
      <c r="E51" s="1138"/>
      <c r="F51" s="1138"/>
      <c r="G51" s="1138"/>
      <c r="H51" s="507">
        <f>+H47</f>
        <v>7067344.1140000001</v>
      </c>
      <c r="I51" s="519">
        <f>+I47</f>
        <v>0.29779034120004549</v>
      </c>
      <c r="K51" s="529"/>
      <c r="L51" s="524"/>
      <c r="M51" s="530"/>
    </row>
    <row r="52" spans="1:13">
      <c r="A52" s="1137" t="s">
        <v>237</v>
      </c>
      <c r="B52" s="1138"/>
      <c r="C52" s="1138"/>
      <c r="D52" s="1138"/>
      <c r="E52" s="1138"/>
      <c r="F52" s="1138"/>
      <c r="G52" s="1138"/>
      <c r="H52" s="507">
        <f>ROUND((I52*D9),0)</f>
        <v>1186631</v>
      </c>
      <c r="I52" s="519">
        <v>0.05</v>
      </c>
    </row>
    <row r="53" spans="1:13" ht="15.75" thickBot="1">
      <c r="A53" s="1143" t="s">
        <v>443</v>
      </c>
      <c r="B53" s="1144"/>
      <c r="C53" s="1144"/>
      <c r="D53" s="1144"/>
      <c r="E53" s="1144"/>
      <c r="F53" s="1144"/>
      <c r="G53" s="1144"/>
      <c r="H53" s="525">
        <f>SUM(H51:H52)</f>
        <v>8253975.1140000001</v>
      </c>
      <c r="I53" s="526">
        <f>SUM(I51:I52)</f>
        <v>0.34779034120004548</v>
      </c>
    </row>
    <row r="56" spans="1:13">
      <c r="B56" s="683" t="str">
        <f>+'PPTO OFICIAL'!B30</f>
        <v xml:space="preserve">STEFANY BOHORQUEZ PEREZ </v>
      </c>
      <c r="C56" s="684"/>
      <c r="D56" s="684"/>
    </row>
    <row r="57" spans="1:13">
      <c r="B57" t="str">
        <f>+'PPTO OFICIAL'!B31</f>
        <v>Secretaria de Planeacion</v>
      </c>
      <c r="H57" s="568"/>
      <c r="I57" s="568"/>
    </row>
    <row r="58" spans="1:13">
      <c r="A58" s="391"/>
      <c r="B58" s="1145" t="s">
        <v>356</v>
      </c>
      <c r="C58" s="1145"/>
      <c r="D58" s="1145" t="s">
        <v>444</v>
      </c>
      <c r="E58" s="1145"/>
      <c r="F58" s="1145" t="s">
        <v>445</v>
      </c>
      <c r="G58" s="1145"/>
      <c r="H58" s="1146"/>
      <c r="I58" s="1146"/>
    </row>
    <row r="59" spans="1:13">
      <c r="A59" s="391"/>
      <c r="B59" s="1141"/>
      <c r="C59" s="1141"/>
      <c r="D59" s="1141"/>
      <c r="E59" s="1141"/>
      <c r="F59" s="1141"/>
      <c r="G59" s="1141"/>
      <c r="H59" s="1142"/>
      <c r="I59" s="1142"/>
    </row>
    <row r="60" spans="1:13" ht="23.45" customHeight="1">
      <c r="A60" s="527" t="str">
        <f>+'PPTO OFICIAL'!A33</f>
        <v>PROYECTO:</v>
      </c>
      <c r="B60" s="1140" t="str">
        <f>+'PPTO OFICIAL'!B33</f>
        <v>XAYAN PACHECO CORREA</v>
      </c>
      <c r="C60" s="1140"/>
      <c r="D60" s="1140" t="str">
        <f>+'PPTO OFICIAL'!C33</f>
        <v xml:space="preserve">Contratista, apoyo obras publicas </v>
      </c>
      <c r="E60" s="1140"/>
      <c r="F60" s="1141"/>
      <c r="G60" s="1141"/>
      <c r="H60" s="1142"/>
      <c r="I60" s="1142"/>
    </row>
    <row r="61" spans="1:13" ht="23.45" customHeight="1">
      <c r="A61" s="527" t="str">
        <f>+'PPTO OFICIAL'!A34</f>
        <v>REVISO:</v>
      </c>
      <c r="B61" s="1140" t="str">
        <f>+'PPTO OFICIAL'!B34</f>
        <v>MANUEL ANGEL MUÑOZ PEREZ</v>
      </c>
      <c r="C61" s="1140"/>
      <c r="D61" s="1140" t="str">
        <f>+'PPTO OFICIAL'!C34</f>
        <v xml:space="preserve">Porfesional universitario de infraestructura </v>
      </c>
      <c r="E61" s="1140"/>
      <c r="F61" s="1141"/>
      <c r="G61" s="1141"/>
      <c r="H61" s="1142"/>
      <c r="I61" s="1142"/>
    </row>
    <row r="62" spans="1:13" ht="14.45" customHeight="1">
      <c r="A62" s="1140" t="s">
        <v>363</v>
      </c>
      <c r="B62" s="1140"/>
      <c r="C62" s="1140"/>
      <c r="D62" s="1140"/>
      <c r="E62" s="1140"/>
      <c r="F62" s="1140"/>
      <c r="G62" s="1140"/>
      <c r="H62" s="685"/>
      <c r="I62" s="685"/>
    </row>
    <row r="63" spans="1:13">
      <c r="A63" s="528"/>
      <c r="B63" s="528"/>
      <c r="C63" s="528"/>
      <c r="D63" s="528"/>
    </row>
  </sheetData>
  <mergeCells count="70">
    <mergeCell ref="A62:G62"/>
    <mergeCell ref="B61:C61"/>
    <mergeCell ref="D61:E61"/>
    <mergeCell ref="F61:G61"/>
    <mergeCell ref="H61:I61"/>
    <mergeCell ref="B60:C60"/>
    <mergeCell ref="D60:E60"/>
    <mergeCell ref="F60:G60"/>
    <mergeCell ref="H60:I60"/>
    <mergeCell ref="A51:G51"/>
    <mergeCell ref="A52:G52"/>
    <mergeCell ref="A53:G53"/>
    <mergeCell ref="B58:C58"/>
    <mergeCell ref="D58:E58"/>
    <mergeCell ref="F58:G58"/>
    <mergeCell ref="B59:C59"/>
    <mergeCell ref="D59:E59"/>
    <mergeCell ref="F59:G59"/>
    <mergeCell ref="H59:I59"/>
    <mergeCell ref="H58:I58"/>
    <mergeCell ref="A34:B34"/>
    <mergeCell ref="A35:B35"/>
    <mergeCell ref="A36:B36"/>
    <mergeCell ref="A37:B37"/>
    <mergeCell ref="A50:G50"/>
    <mergeCell ref="A38:B38"/>
    <mergeCell ref="A39:G39"/>
    <mergeCell ref="A40:I40"/>
    <mergeCell ref="A41:G41"/>
    <mergeCell ref="A42:G42"/>
    <mergeCell ref="A43:G43"/>
    <mergeCell ref="A44:G44"/>
    <mergeCell ref="A45:G45"/>
    <mergeCell ref="A46:G46"/>
    <mergeCell ref="A47:G47"/>
    <mergeCell ref="A49:I49"/>
    <mergeCell ref="A29:B29"/>
    <mergeCell ref="A30:B30"/>
    <mergeCell ref="A31:G31"/>
    <mergeCell ref="A32:I32"/>
    <mergeCell ref="A33:B33"/>
    <mergeCell ref="A28:I28"/>
    <mergeCell ref="A18:I18"/>
    <mergeCell ref="A19:B19"/>
    <mergeCell ref="A20:B20"/>
    <mergeCell ref="A21:G21"/>
    <mergeCell ref="A22:I22"/>
    <mergeCell ref="A23:B23"/>
    <mergeCell ref="A24:B24"/>
    <mergeCell ref="A25:B25"/>
    <mergeCell ref="A26:B26"/>
    <mergeCell ref="A27:G27"/>
    <mergeCell ref="A12:I12"/>
    <mergeCell ref="A13:B13"/>
    <mergeCell ref="A14:B14"/>
    <mergeCell ref="A15:B15"/>
    <mergeCell ref="A17:G17"/>
    <mergeCell ref="A11:I11"/>
    <mergeCell ref="A1:B6"/>
    <mergeCell ref="C1:G1"/>
    <mergeCell ref="H1:I6"/>
    <mergeCell ref="C2:G2"/>
    <mergeCell ref="C3:G3"/>
    <mergeCell ref="C4:G4"/>
    <mergeCell ref="C5:G6"/>
    <mergeCell ref="A7:I7"/>
    <mergeCell ref="A9:C9"/>
    <mergeCell ref="I9:I10"/>
    <mergeCell ref="A10:C10"/>
    <mergeCell ref="F10:G10"/>
  </mergeCell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M81"/>
  <sheetViews>
    <sheetView view="pageBreakPreview" topLeftCell="A23" zoomScale="72" zoomScaleNormal="100" zoomScaleSheetLayoutView="70" workbookViewId="0">
      <selection activeCell="J45" sqref="J45"/>
    </sheetView>
  </sheetViews>
  <sheetFormatPr baseColWidth="10" defaultRowHeight="15"/>
  <cols>
    <col min="1" max="1" width="6.42578125" customWidth="1"/>
    <col min="2" max="2" width="35" customWidth="1"/>
    <col min="3" max="3" width="7.5703125" bestFit="1" customWidth="1"/>
    <col min="4" max="4" width="11.140625" customWidth="1"/>
    <col min="5" max="5" width="14.5703125" customWidth="1"/>
    <col min="6" max="6" width="9.140625" customWidth="1"/>
    <col min="7" max="7" width="9.5703125" customWidth="1"/>
    <col min="8" max="8" width="9.28515625" customWidth="1"/>
    <col min="9" max="9" width="7.7109375" customWidth="1"/>
    <col min="10" max="10" width="22.5703125" bestFit="1" customWidth="1"/>
    <col min="13" max="13" width="19.140625" bestFit="1" customWidth="1"/>
  </cols>
  <sheetData>
    <row r="1" spans="1:10" ht="33.75" customHeight="1">
      <c r="A1" s="1161" t="s">
        <v>602</v>
      </c>
      <c r="B1" s="1161"/>
      <c r="C1" s="1161"/>
      <c r="D1" s="1161"/>
      <c r="E1" s="1161"/>
      <c r="F1" s="1161"/>
      <c r="G1" s="1161"/>
      <c r="H1" s="1161"/>
      <c r="I1" s="1161"/>
      <c r="J1" s="1161"/>
    </row>
    <row r="2" spans="1:10" ht="37.9" customHeight="1">
      <c r="A2" s="1162" t="str">
        <f>+'PPTO OFICIAL'!A7:F7</f>
        <v>MANTENER Y MEJORAR ESPACIOS RECREATIVOS DE LA ZONA URBANA DEL MUNICIPIO DE CAUCASIA</v>
      </c>
      <c r="B2" s="1162"/>
      <c r="C2" s="1162"/>
      <c r="D2" s="1162"/>
      <c r="E2" s="1162"/>
      <c r="F2" s="1162"/>
      <c r="G2" s="1162"/>
      <c r="H2" s="1162"/>
      <c r="I2" s="1162"/>
      <c r="J2" s="1162"/>
    </row>
    <row r="3" spans="1:10" s="686" customFormat="1" ht="16.5">
      <c r="A3" s="1163" t="s">
        <v>1</v>
      </c>
      <c r="B3" s="1164" t="s">
        <v>603</v>
      </c>
      <c r="C3" s="696" t="s">
        <v>604</v>
      </c>
      <c r="D3" s="1165" t="s">
        <v>605</v>
      </c>
      <c r="E3" s="1165"/>
      <c r="F3" s="1165"/>
      <c r="G3" s="1165"/>
      <c r="H3" s="696"/>
      <c r="I3" s="696"/>
      <c r="J3" s="697" t="s">
        <v>606</v>
      </c>
    </row>
    <row r="4" spans="1:10" s="686" customFormat="1" ht="16.5">
      <c r="A4" s="1163"/>
      <c r="B4" s="1164"/>
      <c r="C4" s="698">
        <f>COUNT(D4:G4)</f>
        <v>0</v>
      </c>
      <c r="D4" s="1158" t="s">
        <v>607</v>
      </c>
      <c r="E4" s="1158"/>
      <c r="F4" s="1158" t="s">
        <v>608</v>
      </c>
      <c r="G4" s="1158"/>
      <c r="H4" s="1158" t="s">
        <v>619</v>
      </c>
      <c r="I4" s="1158"/>
      <c r="J4" s="699"/>
    </row>
    <row r="5" spans="1:10">
      <c r="A5" s="693">
        <f>+'[28]PPTO GENERAL'!B10</f>
        <v>1</v>
      </c>
      <c r="B5" s="693" t="str">
        <f>VLOOKUP(A5,PPTO_GENERAL,2,FALSE)</f>
        <v xml:space="preserve">OBRAS DE MEJORAMIENTO </v>
      </c>
      <c r="C5" s="700"/>
      <c r="D5" s="1141"/>
      <c r="E5" s="1141"/>
      <c r="F5" s="1141"/>
      <c r="G5" s="1141"/>
      <c r="H5" s="571"/>
      <c r="I5" s="571"/>
      <c r="J5" s="701"/>
    </row>
    <row r="6" spans="1:10">
      <c r="A6" s="700">
        <f>+'PPTO OFICIAL'!A10</f>
        <v>1.1000000000000001</v>
      </c>
      <c r="B6" s="702" t="str">
        <f>VLOOKUP(A6,'PPTO OFICIAL'!$A$9:$F$22,2,FALSE)</f>
        <v>Localización y Replanteo</v>
      </c>
      <c r="C6" s="700">
        <v>0.5</v>
      </c>
      <c r="D6" s="703"/>
      <c r="E6" s="704"/>
      <c r="F6" s="704"/>
      <c r="G6" s="704"/>
      <c r="H6" s="704"/>
      <c r="I6" s="704"/>
      <c r="J6" s="701"/>
    </row>
    <row r="7" spans="1:10">
      <c r="A7" s="391"/>
      <c r="B7" s="705" t="s">
        <v>609</v>
      </c>
      <c r="C7" s="700"/>
      <c r="D7" s="1152">
        <f>VLOOKUP(A6,'PPTO OFICIAL'!$A$9:$F$22,6,FALSE)</f>
        <v>324032</v>
      </c>
      <c r="E7" s="1152"/>
      <c r="F7" s="1152"/>
      <c r="G7" s="1152"/>
      <c r="H7" s="1152"/>
      <c r="I7" s="1152"/>
      <c r="J7" s="701">
        <f>SUM(D7:I7)</f>
        <v>324032</v>
      </c>
    </row>
    <row r="8" spans="1:10" ht="56.45" customHeight="1">
      <c r="A8" s="700">
        <f>+'PPTO OFICIAL'!A11</f>
        <v>1.2</v>
      </c>
      <c r="B8" s="702" t="str">
        <f>IFERROR(VLOOKUP(A8,'PPTO OFICIAL'!$A$9:$F$22,2,FALSE),"Inversión financiera")</f>
        <v xml:space="preserve">Demolición de piso en concreto de cualquier resistencia, manual o mecánicamente y con un espesor de hasta 15cm, incluye cargue retiro y disposición de material sobrante </v>
      </c>
      <c r="C8" s="700">
        <v>1</v>
      </c>
      <c r="D8" s="703"/>
      <c r="E8" s="703"/>
      <c r="F8" s="704"/>
      <c r="G8" s="704"/>
      <c r="H8" s="704"/>
      <c r="I8" s="704"/>
      <c r="J8" s="701"/>
    </row>
    <row r="9" spans="1:10">
      <c r="A9" s="391"/>
      <c r="B9" s="705" t="str">
        <f>IFERROR(VLOOKUP(A9,'PPTO OFICIAL'!$A$9:$F$22,2,FALSE),"Inversión financiera")</f>
        <v>Inversión financiera</v>
      </c>
      <c r="C9" s="700"/>
      <c r="D9" s="1152">
        <f>VLOOKUP(A8,'PPTO OFICIAL'!$A$9:$F$22,6,FALSE)</f>
        <v>2015086</v>
      </c>
      <c r="E9" s="1152"/>
      <c r="F9" s="1152"/>
      <c r="G9" s="1152"/>
      <c r="H9" s="1152"/>
      <c r="I9" s="1152"/>
      <c r="J9" s="701">
        <f t="shared" ref="J9:J25" si="0">SUM(D9:I9)</f>
        <v>2015086</v>
      </c>
    </row>
    <row r="10" spans="1:10" ht="30">
      <c r="A10" s="700">
        <f>+'PPTO OFICIAL'!A13</f>
        <v>2.1</v>
      </c>
      <c r="B10" s="702" t="str">
        <f>IFERROR(VLOOKUP(A10,'PPTO OFICIAL'!$A$9:$F$22,2,FALSE),"Inversión financiera")</f>
        <v xml:space="preserve">Excavación manual profundidad &lt;2,0 m en tierra común </v>
      </c>
      <c r="C10" s="700">
        <v>1</v>
      </c>
      <c r="D10" s="703"/>
      <c r="E10" s="703"/>
      <c r="F10" s="704"/>
      <c r="G10" s="704"/>
      <c r="H10" s="704"/>
      <c r="I10" s="704"/>
      <c r="J10" s="701"/>
    </row>
    <row r="11" spans="1:10">
      <c r="A11" s="391"/>
      <c r="B11" s="705" t="str">
        <f>IFERROR(VLOOKUP(A11,'PPTO OFICIAL'!$A$9:$F$22,2,FALSE),"Inversión financiera")</f>
        <v>Inversión financiera</v>
      </c>
      <c r="C11" s="700"/>
      <c r="D11" s="1152">
        <f>VLOOKUP(A10,'PPTO OFICIAL'!$A$9:$F$22,6,FALSE)</f>
        <v>323024.65000000002</v>
      </c>
      <c r="E11" s="1152"/>
      <c r="F11" s="1152"/>
      <c r="G11" s="1152"/>
      <c r="H11" s="1152"/>
      <c r="I11" s="1152"/>
      <c r="J11" s="701">
        <f t="shared" si="0"/>
        <v>323024.65000000002</v>
      </c>
    </row>
    <row r="12" spans="1:10" ht="43.9" customHeight="1">
      <c r="A12" s="700">
        <f>+'PPTO OFICIAL'!A14</f>
        <v>2.2000000000000002</v>
      </c>
      <c r="B12" s="702" t="str">
        <f>IFERROR(VLOOKUP(A12,'PPTO OFICIAL'!$A$9:$F$22,2,FALSE),"Inversión financiera")</f>
        <v>Lleno y compactacion con material tipo sub-base  granular</v>
      </c>
      <c r="C12" s="700">
        <v>1</v>
      </c>
      <c r="D12" s="703"/>
      <c r="E12" s="703"/>
      <c r="F12" s="704"/>
      <c r="G12" s="704"/>
      <c r="H12" s="704"/>
      <c r="I12" s="704"/>
      <c r="J12" s="701"/>
    </row>
    <row r="13" spans="1:10">
      <c r="A13" s="391"/>
      <c r="B13" s="705" t="str">
        <f>IFERROR(VLOOKUP(A13,'PPTO OFICIAL'!$A$9:$F$22,2,FALSE),"Inversión financiera")</f>
        <v>Inversión financiera</v>
      </c>
      <c r="C13" s="700"/>
      <c r="D13" s="1152">
        <f>VLOOKUP(A12,'PPTO OFICIAL'!$A$9:$F$22,6,FALSE)</f>
        <v>466775</v>
      </c>
      <c r="E13" s="1152"/>
      <c r="F13" s="1152"/>
      <c r="G13" s="1152"/>
      <c r="H13" s="1152"/>
      <c r="I13" s="1152"/>
      <c r="J13" s="701">
        <f t="shared" si="0"/>
        <v>466775</v>
      </c>
    </row>
    <row r="14" spans="1:10" ht="45">
      <c r="A14" s="700">
        <f>+'PPTO OFICIAL'!A16</f>
        <v>3.1</v>
      </c>
      <c r="B14" s="702" t="str">
        <f>IFERROR(VLOOKUP(A14,'PPTO OFICIAL'!$A$9:$F$22,2,FALSE),"Inversión financiera")</f>
        <v>Suministro, transporte e instalación de bordillo en concreto  prefabricado 15x35 cm</v>
      </c>
      <c r="C14" s="700">
        <v>1</v>
      </c>
      <c r="D14" s="704"/>
      <c r="E14" s="704"/>
      <c r="F14" s="704"/>
      <c r="G14" s="704"/>
      <c r="H14" s="703"/>
      <c r="I14" s="703"/>
      <c r="J14" s="701"/>
    </row>
    <row r="15" spans="1:10">
      <c r="A15" s="391"/>
      <c r="B15" s="705" t="str">
        <f>IFERROR(VLOOKUP(A15,'PPTO OFICIAL'!$A$9:$F$22,2,FALSE),"Inversión financiera")</f>
        <v>Inversión financiera</v>
      </c>
      <c r="C15" s="700"/>
      <c r="D15" s="1152"/>
      <c r="E15" s="1152"/>
      <c r="F15" s="1152"/>
      <c r="G15" s="1152"/>
      <c r="H15" s="1152">
        <f>VLOOKUP(A14,'PPTO OFICIAL'!$A$9:$F$22,6,FALSE)</f>
        <v>4017200</v>
      </c>
      <c r="I15" s="1152"/>
      <c r="J15" s="701">
        <f t="shared" si="0"/>
        <v>4017200</v>
      </c>
    </row>
    <row r="16" spans="1:10" ht="54.6" customHeight="1">
      <c r="A16" s="700">
        <f>+'PPTO OFICIAL'!A17</f>
        <v>3.2</v>
      </c>
      <c r="B16" s="702" t="str">
        <f>IFERROR(VLOOKUP(A16,'PPTO OFICIAL'!$A$9:$F$22,2,FALSE),"Inversión financiera")</f>
        <v>Colocación de concreto para construcción de Andén e=0.10m con concreto Resistencia 21MPa (D) O Clase D (210 kg/cm2 ó 3000 psi) norma INVIAS 630-13  . Incluye malla electrosoldada.</v>
      </c>
      <c r="C16" s="700">
        <v>2</v>
      </c>
      <c r="D16" s="704"/>
      <c r="E16" s="704"/>
      <c r="F16" s="703"/>
      <c r="G16" s="703"/>
      <c r="H16" s="703"/>
      <c r="I16" s="703"/>
      <c r="J16" s="701"/>
    </row>
    <row r="17" spans="1:13">
      <c r="A17" s="391"/>
      <c r="B17" s="705" t="str">
        <f>IFERROR(VLOOKUP(A17,'PPTO OFICIAL'!$A$9:$F$22,2,FALSE),"Inversión financiera")</f>
        <v>Inversión financiera</v>
      </c>
      <c r="C17" s="700"/>
      <c r="D17" s="1152"/>
      <c r="E17" s="1152"/>
      <c r="F17" s="1152">
        <f>VLOOKUP($A$16,'PPTO OFICIAL'!$A$9:$F$22,6,FALSE)/2</f>
        <v>2181036</v>
      </c>
      <c r="G17" s="1152"/>
      <c r="H17" s="1152">
        <f>VLOOKUP($A$16,'PPTO OFICIAL'!$A$9:$F$22,6,FALSE)/2</f>
        <v>2181036</v>
      </c>
      <c r="I17" s="1152"/>
      <c r="J17" s="701">
        <f t="shared" si="0"/>
        <v>4362072</v>
      </c>
    </row>
    <row r="18" spans="1:13" ht="43.9" customHeight="1">
      <c r="A18" s="700">
        <f>+'PPTO OFICIAL'!A18</f>
        <v>3.3</v>
      </c>
      <c r="B18" s="702" t="str">
        <f>IFERROR(VLOOKUP(A18,'PPTO OFICIAL'!$A$9:$F$22,2,FALSE),"Inversión financiera")</f>
        <v xml:space="preserve">Suministro, transporte e instalación de guia tactil antideslizante  20x20x6 alfa o similar </v>
      </c>
      <c r="C18" s="700">
        <v>2</v>
      </c>
      <c r="D18" s="704"/>
      <c r="E18" s="704"/>
      <c r="F18" s="703"/>
      <c r="G18" s="703"/>
      <c r="H18" s="703"/>
      <c r="I18" s="703"/>
      <c r="J18" s="701"/>
    </row>
    <row r="19" spans="1:13">
      <c r="A19" s="391"/>
      <c r="B19" s="705" t="str">
        <f>IFERROR(VLOOKUP(A19,'PPTO OFICIAL'!$A$9:$F$22,2,FALSE),"Inversión financiera")</f>
        <v>Inversión financiera</v>
      </c>
      <c r="C19" s="700"/>
      <c r="D19" s="1152"/>
      <c r="E19" s="1152"/>
      <c r="F19" s="1152">
        <f>VLOOKUP($A$18,'PPTO OFICIAL'!$A$9:$F$22,6,FALSE)/2</f>
        <v>750176</v>
      </c>
      <c r="G19" s="1152"/>
      <c r="H19" s="1152">
        <f>VLOOKUP($A$18,'PPTO OFICIAL'!$A$9:$F$22,6,FALSE)/2</f>
        <v>750176</v>
      </c>
      <c r="I19" s="1152"/>
      <c r="J19" s="701">
        <f t="shared" si="0"/>
        <v>1500352</v>
      </c>
    </row>
    <row r="20" spans="1:13" ht="45">
      <c r="A20" s="700">
        <f>+'PPTO OFICIAL'!A19</f>
        <v>3.4</v>
      </c>
      <c r="B20" s="702" t="str">
        <f>IFERROR(VLOOKUP(A20,'PPTO OFICIAL'!$A$9:$F$22,2,FALSE),"Inversión financiera")</f>
        <v xml:space="preserve">Corte de dilataciones cada 1,60m, incluye cordon de soporte y sello de silicona autonivelante </v>
      </c>
      <c r="C20" s="700">
        <v>1</v>
      </c>
      <c r="D20" s="704"/>
      <c r="E20" s="704"/>
      <c r="F20" s="704"/>
      <c r="G20" s="704"/>
      <c r="H20" s="703"/>
      <c r="I20" s="703"/>
      <c r="J20" s="701"/>
    </row>
    <row r="21" spans="1:13">
      <c r="A21" s="391"/>
      <c r="B21" s="705" t="str">
        <f>IFERROR(VLOOKUP(A21,'PPTO OFICIAL'!$A$9:$F$22,2,FALSE),"Inversión financiera")</f>
        <v>Inversión financiera</v>
      </c>
      <c r="C21" s="700"/>
      <c r="D21" s="1152"/>
      <c r="E21" s="1152"/>
      <c r="F21" s="1152"/>
      <c r="G21" s="1152"/>
      <c r="H21" s="1152">
        <f>VLOOKUP($A$20,'PPTO OFICIAL'!$A$9:$F$22,6,FALSE)</f>
        <v>792288</v>
      </c>
      <c r="I21" s="1152"/>
      <c r="J21" s="701">
        <f t="shared" si="0"/>
        <v>792288</v>
      </c>
    </row>
    <row r="22" spans="1:13" ht="43.9" customHeight="1">
      <c r="A22" s="700">
        <f>+'PPTO OFICIAL'!A20</f>
        <v>3.5</v>
      </c>
      <c r="B22" s="702" t="str">
        <f>IFERROR(VLOOKUP(A22,'PPTO OFICIAL'!$A$9:$F$22,2,FALSE),"Inversión financiera")</f>
        <v xml:space="preserve">Suministro, transporte e instalación de triturado para sendero peatonal </v>
      </c>
      <c r="C22" s="700">
        <v>2</v>
      </c>
      <c r="D22" s="704"/>
      <c r="E22" s="704"/>
      <c r="F22" s="703"/>
      <c r="G22" s="703"/>
      <c r="H22" s="703"/>
      <c r="I22" s="703"/>
      <c r="J22" s="701"/>
    </row>
    <row r="23" spans="1:13">
      <c r="A23" s="391"/>
      <c r="B23" s="705" t="str">
        <f>IFERROR(VLOOKUP(A23,'PPTO OFICIAL'!$A$9:$F$22,2,FALSE),"Inversión financiera")</f>
        <v>Inversión financiera</v>
      </c>
      <c r="C23" s="700"/>
      <c r="D23" s="1152"/>
      <c r="E23" s="1152"/>
      <c r="F23" s="1152">
        <f>VLOOKUP($A$22,'PPTO OFICIAL'!$A$9:$F$22,6,FALSE)/2</f>
        <v>724432.5</v>
      </c>
      <c r="G23" s="1152"/>
      <c r="H23" s="1152">
        <f>VLOOKUP($A$22,'PPTO OFICIAL'!$A$9:$F$22,6,FALSE)/2</f>
        <v>724432.5</v>
      </c>
      <c r="I23" s="1152"/>
      <c r="J23" s="701">
        <f t="shared" si="0"/>
        <v>1448865</v>
      </c>
    </row>
    <row r="24" spans="1:13" ht="75">
      <c r="A24" s="700">
        <f>+'PPTO OFICIAL'!A22</f>
        <v>4.0999999999999996</v>
      </c>
      <c r="B24" s="702" t="str">
        <f>IFERROR(VLOOKUP(A24,'PPTO OFICIAL'!$A$9:$F$22,2,FALSE),"Inversión financiera")</f>
        <v>Suministro, transporte e instalación de banca en concreto prefabricado, según especificacion de diseño, incluye todo lo necesario par su correcta instalación</v>
      </c>
      <c r="C24" s="700">
        <v>0.5</v>
      </c>
      <c r="D24" s="704"/>
      <c r="E24" s="704"/>
      <c r="F24" s="704"/>
      <c r="G24" s="704"/>
      <c r="H24" s="703"/>
      <c r="I24" s="703"/>
      <c r="J24" s="701"/>
    </row>
    <row r="25" spans="1:13">
      <c r="A25" s="391"/>
      <c r="B25" s="705" t="str">
        <f>IFERROR(VLOOKUP(A25,'PPTO OFICIAL'!$A$9:$F$22,2,FALSE),"Inversión financiera")</f>
        <v>Inversión financiera</v>
      </c>
      <c r="C25" s="700"/>
      <c r="D25" s="1152"/>
      <c r="E25" s="1152"/>
      <c r="F25" s="1152"/>
      <c r="G25" s="1152"/>
      <c r="H25" s="1152">
        <f>VLOOKUP($A$24,'PPTO OFICIAL'!$A$9:$F$22,6,FALSE)</f>
        <v>8482922</v>
      </c>
      <c r="I25" s="1152"/>
      <c r="J25" s="701">
        <f t="shared" si="0"/>
        <v>8482922</v>
      </c>
    </row>
    <row r="26" spans="1:13" ht="8.25" customHeight="1">
      <c r="A26" s="1154"/>
      <c r="B26" s="1142"/>
      <c r="C26" s="1142"/>
      <c r="D26" s="1142"/>
      <c r="E26" s="1142"/>
      <c r="F26" s="1142"/>
      <c r="G26" s="1142"/>
      <c r="H26" s="1142"/>
      <c r="I26" s="1142"/>
      <c r="J26" s="1155"/>
    </row>
    <row r="27" spans="1:13">
      <c r="A27" s="1159" t="s">
        <v>610</v>
      </c>
      <c r="B27" s="1159"/>
      <c r="C27" s="1159"/>
      <c r="D27" s="1152">
        <f>SUM(D5:E25)</f>
        <v>3128917.65</v>
      </c>
      <c r="E27" s="1152"/>
      <c r="F27" s="1152">
        <f>SUM(F5:G25)</f>
        <v>3655644.5</v>
      </c>
      <c r="G27" s="1152"/>
      <c r="H27" s="1152">
        <f>SUM(H5:I25)</f>
        <v>16948054.5</v>
      </c>
      <c r="I27" s="1152"/>
      <c r="J27" s="692">
        <f>SUM(D27:I27)</f>
        <v>23732616.649999999</v>
      </c>
      <c r="M27" s="530"/>
    </row>
    <row r="28" spans="1:13">
      <c r="A28" s="693"/>
      <c r="B28" s="693" t="s">
        <v>611</v>
      </c>
      <c r="C28" s="694">
        <f>+AU!I51+AU!I52</f>
        <v>0.34779034120004548</v>
      </c>
      <c r="D28" s="1152">
        <f>$C$28*D27</f>
        <v>1088207.3370803446</v>
      </c>
      <c r="E28" s="1152"/>
      <c r="F28" s="1152">
        <f>$C$28*F27</f>
        <v>1271397.8479610698</v>
      </c>
      <c r="G28" s="1152"/>
      <c r="H28" s="1152">
        <f>$C$28*H27</f>
        <v>5894369.657231966</v>
      </c>
      <c r="I28" s="1152"/>
      <c r="J28" s="692">
        <f>SUM(D28:I28)</f>
        <v>8253974.8422733806</v>
      </c>
      <c r="M28" s="530"/>
    </row>
    <row r="29" spans="1:13">
      <c r="A29" s="1159" t="s">
        <v>612</v>
      </c>
      <c r="B29" s="1159"/>
      <c r="C29" s="1159"/>
      <c r="D29" s="1153">
        <f>SUM(D27:E28)</f>
        <v>4217124.9870803449</v>
      </c>
      <c r="E29" s="1141"/>
      <c r="F29" s="1153">
        <f>SUM(F27:G28)</f>
        <v>4927042.34796107</v>
      </c>
      <c r="G29" s="1141"/>
      <c r="H29" s="1153">
        <f>SUM(H27:I28)</f>
        <v>22842424.157231964</v>
      </c>
      <c r="I29" s="1141"/>
      <c r="J29" s="692">
        <f>SUM(D29:I29)</f>
        <v>31986591.492273379</v>
      </c>
      <c r="M29" s="530"/>
    </row>
    <row r="30" spans="1:13">
      <c r="A30" s="1159" t="s">
        <v>613</v>
      </c>
      <c r="B30" s="1159"/>
      <c r="C30" s="1159"/>
      <c r="D30" s="1152">
        <f>+D29</f>
        <v>4217124.9870803449</v>
      </c>
      <c r="E30" s="1152"/>
      <c r="F30" s="1152">
        <f>+D30+F29</f>
        <v>9144167.3350414149</v>
      </c>
      <c r="G30" s="1152"/>
      <c r="H30" s="1152">
        <f>+F30+H29</f>
        <v>31986591.492273379</v>
      </c>
      <c r="I30" s="1152"/>
      <c r="J30" s="692"/>
      <c r="M30" s="530"/>
    </row>
    <row r="31" spans="1:13">
      <c r="A31" s="1159" t="s">
        <v>614</v>
      </c>
      <c r="B31" s="1159"/>
      <c r="C31" s="1159"/>
      <c r="D31" s="1151">
        <f>D29/$J$29</f>
        <v>0.13184039906530914</v>
      </c>
      <c r="E31" s="1151"/>
      <c r="F31" s="1151">
        <f>F29/$J$29</f>
        <v>0.15403461632200596</v>
      </c>
      <c r="G31" s="1151"/>
      <c r="H31" s="1151">
        <f>H29/$J$29</f>
        <v>0.71412498461268492</v>
      </c>
      <c r="I31" s="1151"/>
      <c r="J31" s="695">
        <f>SUM(D31:I31)</f>
        <v>1</v>
      </c>
    </row>
    <row r="32" spans="1:13">
      <c r="A32" s="1159" t="s">
        <v>615</v>
      </c>
      <c r="B32" s="1159"/>
      <c r="C32" s="1159"/>
      <c r="D32" s="1151">
        <f>D31</f>
        <v>0.13184039906530914</v>
      </c>
      <c r="E32" s="1151"/>
      <c r="F32" s="1151">
        <f>+D32+F31</f>
        <v>0.28587501538731508</v>
      </c>
      <c r="G32" s="1151"/>
      <c r="H32" s="1151">
        <f>+F32+H31</f>
        <v>1</v>
      </c>
      <c r="I32" s="1151"/>
      <c r="J32" s="695"/>
    </row>
    <row r="33" spans="2:13">
      <c r="D33" s="1160"/>
      <c r="E33" s="1160"/>
      <c r="F33" s="1160"/>
      <c r="G33" s="1160"/>
      <c r="H33" s="690"/>
      <c r="I33" s="690"/>
      <c r="M33" s="530"/>
    </row>
    <row r="34" spans="2:13">
      <c r="D34" s="687"/>
      <c r="E34" s="687"/>
      <c r="F34" s="687"/>
      <c r="G34" s="687"/>
      <c r="H34" s="687"/>
      <c r="I34" s="687"/>
      <c r="M34" s="530"/>
    </row>
    <row r="35" spans="2:13">
      <c r="D35" s="687"/>
      <c r="E35" s="687"/>
      <c r="F35" s="687"/>
      <c r="G35" s="687"/>
      <c r="H35" s="687"/>
      <c r="I35" s="687"/>
      <c r="M35" s="530"/>
    </row>
    <row r="36" spans="2:13">
      <c r="B36" s="706" t="str">
        <f>+'[28]PPTO GENERAL'!C22</f>
        <v>STEFANY BOHORQUEZ PÉREZ</v>
      </c>
      <c r="D36" s="687"/>
      <c r="E36" s="687"/>
      <c r="F36" s="687"/>
      <c r="G36" s="687"/>
      <c r="H36" s="687"/>
      <c r="I36" s="687"/>
      <c r="M36" s="530"/>
    </row>
    <row r="37" spans="2:13">
      <c r="B37" s="707" t="str">
        <f>+'[28]PPTO GENERAL'!C23</f>
        <v>SECRETARIA DE PLANEACIÓN</v>
      </c>
      <c r="D37" s="687"/>
      <c r="E37" s="687"/>
      <c r="F37" s="687"/>
      <c r="G37" s="687"/>
      <c r="H37" s="687"/>
      <c r="I37" s="687"/>
      <c r="M37" s="530"/>
    </row>
    <row r="38" spans="2:13">
      <c r="B38" s="707" t="str">
        <f>+'[28]PPTO GENERAL'!C24</f>
        <v xml:space="preserve">Municipio de Caucasia </v>
      </c>
      <c r="D38" s="687"/>
      <c r="E38" s="687"/>
      <c r="F38" s="687"/>
      <c r="G38" s="687"/>
      <c r="H38" s="687"/>
      <c r="I38" s="687"/>
      <c r="M38" s="530"/>
    </row>
    <row r="39" spans="2:13" ht="24" customHeight="1">
      <c r="B39" s="463"/>
      <c r="C39" s="1148" t="s">
        <v>356</v>
      </c>
      <c r="D39" s="1148"/>
      <c r="E39" s="1148"/>
      <c r="F39" s="1148" t="s">
        <v>357</v>
      </c>
      <c r="G39" s="1148"/>
      <c r="H39" s="1150" t="s">
        <v>358</v>
      </c>
      <c r="I39" s="1150"/>
    </row>
    <row r="40" spans="2:13" ht="21.6" customHeight="1">
      <c r="B40" s="413" t="s">
        <v>620</v>
      </c>
      <c r="C40" s="1149" t="s">
        <v>596</v>
      </c>
      <c r="D40" s="1149"/>
      <c r="E40" s="1149"/>
      <c r="F40" s="1070" t="s">
        <v>452</v>
      </c>
      <c r="G40" s="1070"/>
      <c r="H40" s="1147"/>
      <c r="I40" s="1147"/>
    </row>
    <row r="41" spans="2:13" ht="32.450000000000003" customHeight="1">
      <c r="B41" s="413" t="s">
        <v>446</v>
      </c>
      <c r="C41" s="1149" t="s">
        <v>447</v>
      </c>
      <c r="D41" s="1149"/>
      <c r="E41" s="1149"/>
      <c r="F41" s="1070" t="s">
        <v>597</v>
      </c>
      <c r="G41" s="1070"/>
      <c r="H41" s="1147"/>
      <c r="I41" s="1147"/>
      <c r="M41" s="530"/>
    </row>
    <row r="42" spans="2:13" ht="26.45" customHeight="1">
      <c r="B42" s="1149" t="s">
        <v>363</v>
      </c>
      <c r="C42" s="1149"/>
      <c r="D42" s="1149"/>
      <c r="E42" s="1149"/>
      <c r="F42" s="1149"/>
      <c r="G42" s="1149"/>
      <c r="H42" s="1149"/>
      <c r="I42" s="1149"/>
    </row>
    <row r="45" spans="2:13">
      <c r="K45" s="530"/>
    </row>
    <row r="78" spans="3:9" ht="18.75">
      <c r="C78" s="689"/>
      <c r="D78" s="689"/>
      <c r="E78" s="689"/>
      <c r="F78" s="689"/>
      <c r="G78" s="689"/>
      <c r="H78" s="689"/>
      <c r="I78" s="689"/>
    </row>
    <row r="79" spans="3:9" ht="18.75">
      <c r="C79" s="1156" t="s">
        <v>616</v>
      </c>
      <c r="D79" s="1156"/>
      <c r="E79" s="1156"/>
      <c r="F79" s="1156"/>
      <c r="G79" s="1156"/>
      <c r="H79" s="691"/>
      <c r="I79" s="691"/>
    </row>
    <row r="80" spans="3:9" ht="18.75">
      <c r="C80" s="1157" t="s">
        <v>617</v>
      </c>
      <c r="D80" s="1157"/>
      <c r="E80" s="1157"/>
      <c r="F80" s="1157"/>
      <c r="G80" s="1157"/>
      <c r="H80" s="688"/>
      <c r="I80" s="688"/>
    </row>
    <row r="81" spans="3:9" ht="18.75">
      <c r="C81" s="1157" t="s">
        <v>618</v>
      </c>
      <c r="D81" s="1157"/>
      <c r="E81" s="1157"/>
      <c r="F81" s="688"/>
      <c r="G81" s="688"/>
      <c r="H81" s="688"/>
      <c r="I81" s="688"/>
    </row>
  </sheetData>
  <mergeCells count="77">
    <mergeCell ref="A1:J1"/>
    <mergeCell ref="A2:J2"/>
    <mergeCell ref="A3:A4"/>
    <mergeCell ref="B3:B4"/>
    <mergeCell ref="D3:G3"/>
    <mergeCell ref="D4:E4"/>
    <mergeCell ref="F4:G4"/>
    <mergeCell ref="D5:G5"/>
    <mergeCell ref="D7:E7"/>
    <mergeCell ref="F7:G7"/>
    <mergeCell ref="D9:E9"/>
    <mergeCell ref="F9:G9"/>
    <mergeCell ref="A31:C31"/>
    <mergeCell ref="D31:E31"/>
    <mergeCell ref="F31:G31"/>
    <mergeCell ref="A27:C27"/>
    <mergeCell ref="D27:E27"/>
    <mergeCell ref="D28:E28"/>
    <mergeCell ref="F28:G28"/>
    <mergeCell ref="A29:C29"/>
    <mergeCell ref="D29:E29"/>
    <mergeCell ref="F29:G29"/>
    <mergeCell ref="C79:G79"/>
    <mergeCell ref="C80:G80"/>
    <mergeCell ref="C81:E81"/>
    <mergeCell ref="H4:I4"/>
    <mergeCell ref="D11:E11"/>
    <mergeCell ref="F11:G11"/>
    <mergeCell ref="D13:E13"/>
    <mergeCell ref="F13:G13"/>
    <mergeCell ref="D15:E15"/>
    <mergeCell ref="A32:C32"/>
    <mergeCell ref="D32:E32"/>
    <mergeCell ref="F32:G32"/>
    <mergeCell ref="D33:G33"/>
    <mergeCell ref="A30:C30"/>
    <mergeCell ref="D30:E30"/>
    <mergeCell ref="F30:G30"/>
    <mergeCell ref="D21:E21"/>
    <mergeCell ref="F21:G21"/>
    <mergeCell ref="D23:E23"/>
    <mergeCell ref="F23:G23"/>
    <mergeCell ref="D25:E25"/>
    <mergeCell ref="F25:G25"/>
    <mergeCell ref="H30:I30"/>
    <mergeCell ref="F27:G27"/>
    <mergeCell ref="H15:I15"/>
    <mergeCell ref="H17:I17"/>
    <mergeCell ref="H7:I7"/>
    <mergeCell ref="H9:I9"/>
    <mergeCell ref="H11:I11"/>
    <mergeCell ref="H13:I13"/>
    <mergeCell ref="H19:I19"/>
    <mergeCell ref="H21:I21"/>
    <mergeCell ref="F19:G19"/>
    <mergeCell ref="A26:J26"/>
    <mergeCell ref="F15:G15"/>
    <mergeCell ref="D17:E17"/>
    <mergeCell ref="F17:G17"/>
    <mergeCell ref="D19:E19"/>
    <mergeCell ref="H23:I23"/>
    <mergeCell ref="H25:I25"/>
    <mergeCell ref="H27:I27"/>
    <mergeCell ref="H28:I28"/>
    <mergeCell ref="H29:I29"/>
    <mergeCell ref="H31:I31"/>
    <mergeCell ref="H32:I32"/>
    <mergeCell ref="F39:G39"/>
    <mergeCell ref="F40:G40"/>
    <mergeCell ref="H40:I40"/>
    <mergeCell ref="H41:I41"/>
    <mergeCell ref="F41:G41"/>
    <mergeCell ref="C39:E39"/>
    <mergeCell ref="C41:E41"/>
    <mergeCell ref="B42:I42"/>
    <mergeCell ref="H39:I39"/>
    <mergeCell ref="C40:E40"/>
  </mergeCells>
  <phoneticPr fontId="55" type="noConversion"/>
  <conditionalFormatting sqref="A26 A8 A5:A6">
    <cfRule type="duplicateValues" dxfId="5" priority="11"/>
  </conditionalFormatting>
  <conditionalFormatting sqref="A12 A10">
    <cfRule type="duplicateValues" dxfId="4" priority="9"/>
  </conditionalFormatting>
  <conditionalFormatting sqref="A16 A14">
    <cfRule type="duplicateValues" dxfId="3" priority="7"/>
  </conditionalFormatting>
  <conditionalFormatting sqref="A18">
    <cfRule type="duplicateValues" dxfId="2" priority="5"/>
  </conditionalFormatting>
  <conditionalFormatting sqref="A22 A20">
    <cfRule type="duplicateValues" dxfId="1" priority="3"/>
  </conditionalFormatting>
  <conditionalFormatting sqref="A24">
    <cfRule type="duplicateValues" dxfId="0" priority="15"/>
  </conditionalFormatting>
  <printOptions horizontalCentered="1"/>
  <pageMargins left="0.70866141732283472" right="0.70866141732283472" top="0.74803149606299213" bottom="0.74803149606299213" header="0.31496062992125984" footer="0.31496062992125984"/>
  <pageSetup scale="91" fitToHeight="0" orientation="landscape" r:id="rId1"/>
  <rowBreaks count="1" manualBreakCount="1">
    <brk id="19" max="9"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V41"/>
  <sheetViews>
    <sheetView view="pageBreakPreview" topLeftCell="A8" zoomScale="90" zoomScaleNormal="100" zoomScaleSheetLayoutView="90" workbookViewId="0">
      <selection activeCell="A9" sqref="A9"/>
    </sheetView>
  </sheetViews>
  <sheetFormatPr baseColWidth="10" defaultColWidth="29.85546875" defaultRowHeight="12.75"/>
  <cols>
    <col min="1" max="1" width="27.5703125" style="216" customWidth="1"/>
    <col min="2" max="2" width="23.28515625" style="216" customWidth="1"/>
    <col min="3" max="3" width="20" style="216" customWidth="1"/>
    <col min="4" max="4" width="19.7109375" style="216" customWidth="1"/>
    <col min="5" max="5" width="11.42578125" style="216" customWidth="1"/>
    <col min="6" max="6" width="19.7109375" style="216" customWidth="1"/>
    <col min="7" max="255" width="11.42578125" style="216" customWidth="1"/>
    <col min="256" max="256" width="29.85546875" style="216"/>
    <col min="257" max="257" width="27.28515625" style="216" customWidth="1"/>
    <col min="258" max="258" width="23.28515625" style="216" customWidth="1"/>
    <col min="259" max="259" width="20" style="216" customWidth="1"/>
    <col min="260" max="260" width="21" style="216" customWidth="1"/>
    <col min="261" max="261" width="11.42578125" style="216" customWidth="1"/>
    <col min="262" max="262" width="17.5703125" style="216" customWidth="1"/>
    <col min="263" max="511" width="11.42578125" style="216" customWidth="1"/>
    <col min="512" max="512" width="29.85546875" style="216"/>
    <col min="513" max="513" width="27.28515625" style="216" customWidth="1"/>
    <col min="514" max="514" width="23.28515625" style="216" customWidth="1"/>
    <col min="515" max="515" width="20" style="216" customWidth="1"/>
    <col min="516" max="516" width="21" style="216" customWidth="1"/>
    <col min="517" max="517" width="11.42578125" style="216" customWidth="1"/>
    <col min="518" max="518" width="17.5703125" style="216" customWidth="1"/>
    <col min="519" max="767" width="11.42578125" style="216" customWidth="1"/>
    <col min="768" max="768" width="29.85546875" style="216"/>
    <col min="769" max="769" width="27.28515625" style="216" customWidth="1"/>
    <col min="770" max="770" width="23.28515625" style="216" customWidth="1"/>
    <col min="771" max="771" width="20" style="216" customWidth="1"/>
    <col min="772" max="772" width="21" style="216" customWidth="1"/>
    <col min="773" max="773" width="11.42578125" style="216" customWidth="1"/>
    <col min="774" max="774" width="17.5703125" style="216" customWidth="1"/>
    <col min="775" max="1023" width="11.42578125" style="216" customWidth="1"/>
    <col min="1024" max="1024" width="29.85546875" style="216"/>
    <col min="1025" max="1025" width="27.28515625" style="216" customWidth="1"/>
    <col min="1026" max="1026" width="23.28515625" style="216" customWidth="1"/>
    <col min="1027" max="1027" width="20" style="216" customWidth="1"/>
    <col min="1028" max="1028" width="21" style="216" customWidth="1"/>
    <col min="1029" max="1029" width="11.42578125" style="216" customWidth="1"/>
    <col min="1030" max="1030" width="17.5703125" style="216" customWidth="1"/>
    <col min="1031" max="1279" width="11.42578125" style="216" customWidth="1"/>
    <col min="1280" max="1280" width="29.85546875" style="216"/>
    <col min="1281" max="1281" width="27.28515625" style="216" customWidth="1"/>
    <col min="1282" max="1282" width="23.28515625" style="216" customWidth="1"/>
    <col min="1283" max="1283" width="20" style="216" customWidth="1"/>
    <col min="1284" max="1284" width="21" style="216" customWidth="1"/>
    <col min="1285" max="1285" width="11.42578125" style="216" customWidth="1"/>
    <col min="1286" max="1286" width="17.5703125" style="216" customWidth="1"/>
    <col min="1287" max="1535" width="11.42578125" style="216" customWidth="1"/>
    <col min="1536" max="1536" width="29.85546875" style="216"/>
    <col min="1537" max="1537" width="27.28515625" style="216" customWidth="1"/>
    <col min="1538" max="1538" width="23.28515625" style="216" customWidth="1"/>
    <col min="1539" max="1539" width="20" style="216" customWidth="1"/>
    <col min="1540" max="1540" width="21" style="216" customWidth="1"/>
    <col min="1541" max="1541" width="11.42578125" style="216" customWidth="1"/>
    <col min="1542" max="1542" width="17.5703125" style="216" customWidth="1"/>
    <col min="1543" max="1791" width="11.42578125" style="216" customWidth="1"/>
    <col min="1792" max="1792" width="29.85546875" style="216"/>
    <col min="1793" max="1793" width="27.28515625" style="216" customWidth="1"/>
    <col min="1794" max="1794" width="23.28515625" style="216" customWidth="1"/>
    <col min="1795" max="1795" width="20" style="216" customWidth="1"/>
    <col min="1796" max="1796" width="21" style="216" customWidth="1"/>
    <col min="1797" max="1797" width="11.42578125" style="216" customWidth="1"/>
    <col min="1798" max="1798" width="17.5703125" style="216" customWidth="1"/>
    <col min="1799" max="2047" width="11.42578125" style="216" customWidth="1"/>
    <col min="2048" max="2048" width="29.85546875" style="216"/>
    <col min="2049" max="2049" width="27.28515625" style="216" customWidth="1"/>
    <col min="2050" max="2050" width="23.28515625" style="216" customWidth="1"/>
    <col min="2051" max="2051" width="20" style="216" customWidth="1"/>
    <col min="2052" max="2052" width="21" style="216" customWidth="1"/>
    <col min="2053" max="2053" width="11.42578125" style="216" customWidth="1"/>
    <col min="2054" max="2054" width="17.5703125" style="216" customWidth="1"/>
    <col min="2055" max="2303" width="11.42578125" style="216" customWidth="1"/>
    <col min="2304" max="2304" width="29.85546875" style="216"/>
    <col min="2305" max="2305" width="27.28515625" style="216" customWidth="1"/>
    <col min="2306" max="2306" width="23.28515625" style="216" customWidth="1"/>
    <col min="2307" max="2307" width="20" style="216" customWidth="1"/>
    <col min="2308" max="2308" width="21" style="216" customWidth="1"/>
    <col min="2309" max="2309" width="11.42578125" style="216" customWidth="1"/>
    <col min="2310" max="2310" width="17.5703125" style="216" customWidth="1"/>
    <col min="2311" max="2559" width="11.42578125" style="216" customWidth="1"/>
    <col min="2560" max="2560" width="29.85546875" style="216"/>
    <col min="2561" max="2561" width="27.28515625" style="216" customWidth="1"/>
    <col min="2562" max="2562" width="23.28515625" style="216" customWidth="1"/>
    <col min="2563" max="2563" width="20" style="216" customWidth="1"/>
    <col min="2564" max="2564" width="21" style="216" customWidth="1"/>
    <col min="2565" max="2565" width="11.42578125" style="216" customWidth="1"/>
    <col min="2566" max="2566" width="17.5703125" style="216" customWidth="1"/>
    <col min="2567" max="2815" width="11.42578125" style="216" customWidth="1"/>
    <col min="2816" max="2816" width="29.85546875" style="216"/>
    <col min="2817" max="2817" width="27.28515625" style="216" customWidth="1"/>
    <col min="2818" max="2818" width="23.28515625" style="216" customWidth="1"/>
    <col min="2819" max="2819" width="20" style="216" customWidth="1"/>
    <col min="2820" max="2820" width="21" style="216" customWidth="1"/>
    <col min="2821" max="2821" width="11.42578125" style="216" customWidth="1"/>
    <col min="2822" max="2822" width="17.5703125" style="216" customWidth="1"/>
    <col min="2823" max="3071" width="11.42578125" style="216" customWidth="1"/>
    <col min="3072" max="3072" width="29.85546875" style="216"/>
    <col min="3073" max="3073" width="27.28515625" style="216" customWidth="1"/>
    <col min="3074" max="3074" width="23.28515625" style="216" customWidth="1"/>
    <col min="3075" max="3075" width="20" style="216" customWidth="1"/>
    <col min="3076" max="3076" width="21" style="216" customWidth="1"/>
    <col min="3077" max="3077" width="11.42578125" style="216" customWidth="1"/>
    <col min="3078" max="3078" width="17.5703125" style="216" customWidth="1"/>
    <col min="3079" max="3327" width="11.42578125" style="216" customWidth="1"/>
    <col min="3328" max="3328" width="29.85546875" style="216"/>
    <col min="3329" max="3329" width="27.28515625" style="216" customWidth="1"/>
    <col min="3330" max="3330" width="23.28515625" style="216" customWidth="1"/>
    <col min="3331" max="3331" width="20" style="216" customWidth="1"/>
    <col min="3332" max="3332" width="21" style="216" customWidth="1"/>
    <col min="3333" max="3333" width="11.42578125" style="216" customWidth="1"/>
    <col min="3334" max="3334" width="17.5703125" style="216" customWidth="1"/>
    <col min="3335" max="3583" width="11.42578125" style="216" customWidth="1"/>
    <col min="3584" max="3584" width="29.85546875" style="216"/>
    <col min="3585" max="3585" width="27.28515625" style="216" customWidth="1"/>
    <col min="3586" max="3586" width="23.28515625" style="216" customWidth="1"/>
    <col min="3587" max="3587" width="20" style="216" customWidth="1"/>
    <col min="3588" max="3588" width="21" style="216" customWidth="1"/>
    <col min="3589" max="3589" width="11.42578125" style="216" customWidth="1"/>
    <col min="3590" max="3590" width="17.5703125" style="216" customWidth="1"/>
    <col min="3591" max="3839" width="11.42578125" style="216" customWidth="1"/>
    <col min="3840" max="3840" width="29.85546875" style="216"/>
    <col min="3841" max="3841" width="27.28515625" style="216" customWidth="1"/>
    <col min="3842" max="3842" width="23.28515625" style="216" customWidth="1"/>
    <col min="3843" max="3843" width="20" style="216" customWidth="1"/>
    <col min="3844" max="3844" width="21" style="216" customWidth="1"/>
    <col min="3845" max="3845" width="11.42578125" style="216" customWidth="1"/>
    <col min="3846" max="3846" width="17.5703125" style="216" customWidth="1"/>
    <col min="3847" max="4095" width="11.42578125" style="216" customWidth="1"/>
    <col min="4096" max="4096" width="29.85546875" style="216"/>
    <col min="4097" max="4097" width="27.28515625" style="216" customWidth="1"/>
    <col min="4098" max="4098" width="23.28515625" style="216" customWidth="1"/>
    <col min="4099" max="4099" width="20" style="216" customWidth="1"/>
    <col min="4100" max="4100" width="21" style="216" customWidth="1"/>
    <col min="4101" max="4101" width="11.42578125" style="216" customWidth="1"/>
    <col min="4102" max="4102" width="17.5703125" style="216" customWidth="1"/>
    <col min="4103" max="4351" width="11.42578125" style="216" customWidth="1"/>
    <col min="4352" max="4352" width="29.85546875" style="216"/>
    <col min="4353" max="4353" width="27.28515625" style="216" customWidth="1"/>
    <col min="4354" max="4354" width="23.28515625" style="216" customWidth="1"/>
    <col min="4355" max="4355" width="20" style="216" customWidth="1"/>
    <col min="4356" max="4356" width="21" style="216" customWidth="1"/>
    <col min="4357" max="4357" width="11.42578125" style="216" customWidth="1"/>
    <col min="4358" max="4358" width="17.5703125" style="216" customWidth="1"/>
    <col min="4359" max="4607" width="11.42578125" style="216" customWidth="1"/>
    <col min="4608" max="4608" width="29.85546875" style="216"/>
    <col min="4609" max="4609" width="27.28515625" style="216" customWidth="1"/>
    <col min="4610" max="4610" width="23.28515625" style="216" customWidth="1"/>
    <col min="4611" max="4611" width="20" style="216" customWidth="1"/>
    <col min="4612" max="4612" width="21" style="216" customWidth="1"/>
    <col min="4613" max="4613" width="11.42578125" style="216" customWidth="1"/>
    <col min="4614" max="4614" width="17.5703125" style="216" customWidth="1"/>
    <col min="4615" max="4863" width="11.42578125" style="216" customWidth="1"/>
    <col min="4864" max="4864" width="29.85546875" style="216"/>
    <col min="4865" max="4865" width="27.28515625" style="216" customWidth="1"/>
    <col min="4866" max="4866" width="23.28515625" style="216" customWidth="1"/>
    <col min="4867" max="4867" width="20" style="216" customWidth="1"/>
    <col min="4868" max="4868" width="21" style="216" customWidth="1"/>
    <col min="4869" max="4869" width="11.42578125" style="216" customWidth="1"/>
    <col min="4870" max="4870" width="17.5703125" style="216" customWidth="1"/>
    <col min="4871" max="5119" width="11.42578125" style="216" customWidth="1"/>
    <col min="5120" max="5120" width="29.85546875" style="216"/>
    <col min="5121" max="5121" width="27.28515625" style="216" customWidth="1"/>
    <col min="5122" max="5122" width="23.28515625" style="216" customWidth="1"/>
    <col min="5123" max="5123" width="20" style="216" customWidth="1"/>
    <col min="5124" max="5124" width="21" style="216" customWidth="1"/>
    <col min="5125" max="5125" width="11.42578125" style="216" customWidth="1"/>
    <col min="5126" max="5126" width="17.5703125" style="216" customWidth="1"/>
    <col min="5127" max="5375" width="11.42578125" style="216" customWidth="1"/>
    <col min="5376" max="5376" width="29.85546875" style="216"/>
    <col min="5377" max="5377" width="27.28515625" style="216" customWidth="1"/>
    <col min="5378" max="5378" width="23.28515625" style="216" customWidth="1"/>
    <col min="5379" max="5379" width="20" style="216" customWidth="1"/>
    <col min="5380" max="5380" width="21" style="216" customWidth="1"/>
    <col min="5381" max="5381" width="11.42578125" style="216" customWidth="1"/>
    <col min="5382" max="5382" width="17.5703125" style="216" customWidth="1"/>
    <col min="5383" max="5631" width="11.42578125" style="216" customWidth="1"/>
    <col min="5632" max="5632" width="29.85546875" style="216"/>
    <col min="5633" max="5633" width="27.28515625" style="216" customWidth="1"/>
    <col min="5634" max="5634" width="23.28515625" style="216" customWidth="1"/>
    <col min="5635" max="5635" width="20" style="216" customWidth="1"/>
    <col min="5636" max="5636" width="21" style="216" customWidth="1"/>
    <col min="5637" max="5637" width="11.42578125" style="216" customWidth="1"/>
    <col min="5638" max="5638" width="17.5703125" style="216" customWidth="1"/>
    <col min="5639" max="5887" width="11.42578125" style="216" customWidth="1"/>
    <col min="5888" max="5888" width="29.85546875" style="216"/>
    <col min="5889" max="5889" width="27.28515625" style="216" customWidth="1"/>
    <col min="5890" max="5890" width="23.28515625" style="216" customWidth="1"/>
    <col min="5891" max="5891" width="20" style="216" customWidth="1"/>
    <col min="5892" max="5892" width="21" style="216" customWidth="1"/>
    <col min="5893" max="5893" width="11.42578125" style="216" customWidth="1"/>
    <col min="5894" max="5894" width="17.5703125" style="216" customWidth="1"/>
    <col min="5895" max="6143" width="11.42578125" style="216" customWidth="1"/>
    <col min="6144" max="6144" width="29.85546875" style="216"/>
    <col min="6145" max="6145" width="27.28515625" style="216" customWidth="1"/>
    <col min="6146" max="6146" width="23.28515625" style="216" customWidth="1"/>
    <col min="6147" max="6147" width="20" style="216" customWidth="1"/>
    <col min="6148" max="6148" width="21" style="216" customWidth="1"/>
    <col min="6149" max="6149" width="11.42578125" style="216" customWidth="1"/>
    <col min="6150" max="6150" width="17.5703125" style="216" customWidth="1"/>
    <col min="6151" max="6399" width="11.42578125" style="216" customWidth="1"/>
    <col min="6400" max="6400" width="29.85546875" style="216"/>
    <col min="6401" max="6401" width="27.28515625" style="216" customWidth="1"/>
    <col min="6402" max="6402" width="23.28515625" style="216" customWidth="1"/>
    <col min="6403" max="6403" width="20" style="216" customWidth="1"/>
    <col min="6404" max="6404" width="21" style="216" customWidth="1"/>
    <col min="6405" max="6405" width="11.42578125" style="216" customWidth="1"/>
    <col min="6406" max="6406" width="17.5703125" style="216" customWidth="1"/>
    <col min="6407" max="6655" width="11.42578125" style="216" customWidth="1"/>
    <col min="6656" max="6656" width="29.85546875" style="216"/>
    <col min="6657" max="6657" width="27.28515625" style="216" customWidth="1"/>
    <col min="6658" max="6658" width="23.28515625" style="216" customWidth="1"/>
    <col min="6659" max="6659" width="20" style="216" customWidth="1"/>
    <col min="6660" max="6660" width="21" style="216" customWidth="1"/>
    <col min="6661" max="6661" width="11.42578125" style="216" customWidth="1"/>
    <col min="6662" max="6662" width="17.5703125" style="216" customWidth="1"/>
    <col min="6663" max="6911" width="11.42578125" style="216" customWidth="1"/>
    <col min="6912" max="6912" width="29.85546875" style="216"/>
    <col min="6913" max="6913" width="27.28515625" style="216" customWidth="1"/>
    <col min="6914" max="6914" width="23.28515625" style="216" customWidth="1"/>
    <col min="6915" max="6915" width="20" style="216" customWidth="1"/>
    <col min="6916" max="6916" width="21" style="216" customWidth="1"/>
    <col min="6917" max="6917" width="11.42578125" style="216" customWidth="1"/>
    <col min="6918" max="6918" width="17.5703125" style="216" customWidth="1"/>
    <col min="6919" max="7167" width="11.42578125" style="216" customWidth="1"/>
    <col min="7168" max="7168" width="29.85546875" style="216"/>
    <col min="7169" max="7169" width="27.28515625" style="216" customWidth="1"/>
    <col min="7170" max="7170" width="23.28515625" style="216" customWidth="1"/>
    <col min="7171" max="7171" width="20" style="216" customWidth="1"/>
    <col min="7172" max="7172" width="21" style="216" customWidth="1"/>
    <col min="7173" max="7173" width="11.42578125" style="216" customWidth="1"/>
    <col min="7174" max="7174" width="17.5703125" style="216" customWidth="1"/>
    <col min="7175" max="7423" width="11.42578125" style="216" customWidth="1"/>
    <col min="7424" max="7424" width="29.85546875" style="216"/>
    <col min="7425" max="7425" width="27.28515625" style="216" customWidth="1"/>
    <col min="7426" max="7426" width="23.28515625" style="216" customWidth="1"/>
    <col min="7427" max="7427" width="20" style="216" customWidth="1"/>
    <col min="7428" max="7428" width="21" style="216" customWidth="1"/>
    <col min="7429" max="7429" width="11.42578125" style="216" customWidth="1"/>
    <col min="7430" max="7430" width="17.5703125" style="216" customWidth="1"/>
    <col min="7431" max="7679" width="11.42578125" style="216" customWidth="1"/>
    <col min="7680" max="7680" width="29.85546875" style="216"/>
    <col min="7681" max="7681" width="27.28515625" style="216" customWidth="1"/>
    <col min="7682" max="7682" width="23.28515625" style="216" customWidth="1"/>
    <col min="7683" max="7683" width="20" style="216" customWidth="1"/>
    <col min="7684" max="7684" width="21" style="216" customWidth="1"/>
    <col min="7685" max="7685" width="11.42578125" style="216" customWidth="1"/>
    <col min="7686" max="7686" width="17.5703125" style="216" customWidth="1"/>
    <col min="7687" max="7935" width="11.42578125" style="216" customWidth="1"/>
    <col min="7936" max="7936" width="29.85546875" style="216"/>
    <col min="7937" max="7937" width="27.28515625" style="216" customWidth="1"/>
    <col min="7938" max="7938" width="23.28515625" style="216" customWidth="1"/>
    <col min="7939" max="7939" width="20" style="216" customWidth="1"/>
    <col min="7940" max="7940" width="21" style="216" customWidth="1"/>
    <col min="7941" max="7941" width="11.42578125" style="216" customWidth="1"/>
    <col min="7942" max="7942" width="17.5703125" style="216" customWidth="1"/>
    <col min="7943" max="8191" width="11.42578125" style="216" customWidth="1"/>
    <col min="8192" max="8192" width="29.85546875" style="216"/>
    <col min="8193" max="8193" width="27.28515625" style="216" customWidth="1"/>
    <col min="8194" max="8194" width="23.28515625" style="216" customWidth="1"/>
    <col min="8195" max="8195" width="20" style="216" customWidth="1"/>
    <col min="8196" max="8196" width="21" style="216" customWidth="1"/>
    <col min="8197" max="8197" width="11.42578125" style="216" customWidth="1"/>
    <col min="8198" max="8198" width="17.5703125" style="216" customWidth="1"/>
    <col min="8199" max="8447" width="11.42578125" style="216" customWidth="1"/>
    <col min="8448" max="8448" width="29.85546875" style="216"/>
    <col min="8449" max="8449" width="27.28515625" style="216" customWidth="1"/>
    <col min="8450" max="8450" width="23.28515625" style="216" customWidth="1"/>
    <col min="8451" max="8451" width="20" style="216" customWidth="1"/>
    <col min="8452" max="8452" width="21" style="216" customWidth="1"/>
    <col min="8453" max="8453" width="11.42578125" style="216" customWidth="1"/>
    <col min="8454" max="8454" width="17.5703125" style="216" customWidth="1"/>
    <col min="8455" max="8703" width="11.42578125" style="216" customWidth="1"/>
    <col min="8704" max="8704" width="29.85546875" style="216"/>
    <col min="8705" max="8705" width="27.28515625" style="216" customWidth="1"/>
    <col min="8706" max="8706" width="23.28515625" style="216" customWidth="1"/>
    <col min="8707" max="8707" width="20" style="216" customWidth="1"/>
    <col min="8708" max="8708" width="21" style="216" customWidth="1"/>
    <col min="8709" max="8709" width="11.42578125" style="216" customWidth="1"/>
    <col min="8710" max="8710" width="17.5703125" style="216" customWidth="1"/>
    <col min="8711" max="8959" width="11.42578125" style="216" customWidth="1"/>
    <col min="8960" max="8960" width="29.85546875" style="216"/>
    <col min="8961" max="8961" width="27.28515625" style="216" customWidth="1"/>
    <col min="8962" max="8962" width="23.28515625" style="216" customWidth="1"/>
    <col min="8963" max="8963" width="20" style="216" customWidth="1"/>
    <col min="8964" max="8964" width="21" style="216" customWidth="1"/>
    <col min="8965" max="8965" width="11.42578125" style="216" customWidth="1"/>
    <col min="8966" max="8966" width="17.5703125" style="216" customWidth="1"/>
    <col min="8967" max="9215" width="11.42578125" style="216" customWidth="1"/>
    <col min="9216" max="9216" width="29.85546875" style="216"/>
    <col min="9217" max="9217" width="27.28515625" style="216" customWidth="1"/>
    <col min="9218" max="9218" width="23.28515625" style="216" customWidth="1"/>
    <col min="9219" max="9219" width="20" style="216" customWidth="1"/>
    <col min="9220" max="9220" width="21" style="216" customWidth="1"/>
    <col min="9221" max="9221" width="11.42578125" style="216" customWidth="1"/>
    <col min="9222" max="9222" width="17.5703125" style="216" customWidth="1"/>
    <col min="9223" max="9471" width="11.42578125" style="216" customWidth="1"/>
    <col min="9472" max="9472" width="29.85546875" style="216"/>
    <col min="9473" max="9473" width="27.28515625" style="216" customWidth="1"/>
    <col min="9474" max="9474" width="23.28515625" style="216" customWidth="1"/>
    <col min="9475" max="9475" width="20" style="216" customWidth="1"/>
    <col min="9476" max="9476" width="21" style="216" customWidth="1"/>
    <col min="9477" max="9477" width="11.42578125" style="216" customWidth="1"/>
    <col min="9478" max="9478" width="17.5703125" style="216" customWidth="1"/>
    <col min="9479" max="9727" width="11.42578125" style="216" customWidth="1"/>
    <col min="9728" max="9728" width="29.85546875" style="216"/>
    <col min="9729" max="9729" width="27.28515625" style="216" customWidth="1"/>
    <col min="9730" max="9730" width="23.28515625" style="216" customWidth="1"/>
    <col min="9731" max="9731" width="20" style="216" customWidth="1"/>
    <col min="9732" max="9732" width="21" style="216" customWidth="1"/>
    <col min="9733" max="9733" width="11.42578125" style="216" customWidth="1"/>
    <col min="9734" max="9734" width="17.5703125" style="216" customWidth="1"/>
    <col min="9735" max="9983" width="11.42578125" style="216" customWidth="1"/>
    <col min="9984" max="9984" width="29.85546875" style="216"/>
    <col min="9985" max="9985" width="27.28515625" style="216" customWidth="1"/>
    <col min="9986" max="9986" width="23.28515625" style="216" customWidth="1"/>
    <col min="9987" max="9987" width="20" style="216" customWidth="1"/>
    <col min="9988" max="9988" width="21" style="216" customWidth="1"/>
    <col min="9989" max="9989" width="11.42578125" style="216" customWidth="1"/>
    <col min="9990" max="9990" width="17.5703125" style="216" customWidth="1"/>
    <col min="9991" max="10239" width="11.42578125" style="216" customWidth="1"/>
    <col min="10240" max="10240" width="29.85546875" style="216"/>
    <col min="10241" max="10241" width="27.28515625" style="216" customWidth="1"/>
    <col min="10242" max="10242" width="23.28515625" style="216" customWidth="1"/>
    <col min="10243" max="10243" width="20" style="216" customWidth="1"/>
    <col min="10244" max="10244" width="21" style="216" customWidth="1"/>
    <col min="10245" max="10245" width="11.42578125" style="216" customWidth="1"/>
    <col min="10246" max="10246" width="17.5703125" style="216" customWidth="1"/>
    <col min="10247" max="10495" width="11.42578125" style="216" customWidth="1"/>
    <col min="10496" max="10496" width="29.85546875" style="216"/>
    <col min="10497" max="10497" width="27.28515625" style="216" customWidth="1"/>
    <col min="10498" max="10498" width="23.28515625" style="216" customWidth="1"/>
    <col min="10499" max="10499" width="20" style="216" customWidth="1"/>
    <col min="10500" max="10500" width="21" style="216" customWidth="1"/>
    <col min="10501" max="10501" width="11.42578125" style="216" customWidth="1"/>
    <col min="10502" max="10502" width="17.5703125" style="216" customWidth="1"/>
    <col min="10503" max="10751" width="11.42578125" style="216" customWidth="1"/>
    <col min="10752" max="10752" width="29.85546875" style="216"/>
    <col min="10753" max="10753" width="27.28515625" style="216" customWidth="1"/>
    <col min="10754" max="10754" width="23.28515625" style="216" customWidth="1"/>
    <col min="10755" max="10755" width="20" style="216" customWidth="1"/>
    <col min="10756" max="10756" width="21" style="216" customWidth="1"/>
    <col min="10757" max="10757" width="11.42578125" style="216" customWidth="1"/>
    <col min="10758" max="10758" width="17.5703125" style="216" customWidth="1"/>
    <col min="10759" max="11007" width="11.42578125" style="216" customWidth="1"/>
    <col min="11008" max="11008" width="29.85546875" style="216"/>
    <col min="11009" max="11009" width="27.28515625" style="216" customWidth="1"/>
    <col min="11010" max="11010" width="23.28515625" style="216" customWidth="1"/>
    <col min="11011" max="11011" width="20" style="216" customWidth="1"/>
    <col min="11012" max="11012" width="21" style="216" customWidth="1"/>
    <col min="11013" max="11013" width="11.42578125" style="216" customWidth="1"/>
    <col min="11014" max="11014" width="17.5703125" style="216" customWidth="1"/>
    <col min="11015" max="11263" width="11.42578125" style="216" customWidth="1"/>
    <col min="11264" max="11264" width="29.85546875" style="216"/>
    <col min="11265" max="11265" width="27.28515625" style="216" customWidth="1"/>
    <col min="11266" max="11266" width="23.28515625" style="216" customWidth="1"/>
    <col min="11267" max="11267" width="20" style="216" customWidth="1"/>
    <col min="11268" max="11268" width="21" style="216" customWidth="1"/>
    <col min="11269" max="11269" width="11.42578125" style="216" customWidth="1"/>
    <col min="11270" max="11270" width="17.5703125" style="216" customWidth="1"/>
    <col min="11271" max="11519" width="11.42578125" style="216" customWidth="1"/>
    <col min="11520" max="11520" width="29.85546875" style="216"/>
    <col min="11521" max="11521" width="27.28515625" style="216" customWidth="1"/>
    <col min="11522" max="11522" width="23.28515625" style="216" customWidth="1"/>
    <col min="11523" max="11523" width="20" style="216" customWidth="1"/>
    <col min="11524" max="11524" width="21" style="216" customWidth="1"/>
    <col min="11525" max="11525" width="11.42578125" style="216" customWidth="1"/>
    <col min="11526" max="11526" width="17.5703125" style="216" customWidth="1"/>
    <col min="11527" max="11775" width="11.42578125" style="216" customWidth="1"/>
    <col min="11776" max="11776" width="29.85546875" style="216"/>
    <col min="11777" max="11777" width="27.28515625" style="216" customWidth="1"/>
    <col min="11778" max="11778" width="23.28515625" style="216" customWidth="1"/>
    <col min="11779" max="11779" width="20" style="216" customWidth="1"/>
    <col min="11780" max="11780" width="21" style="216" customWidth="1"/>
    <col min="11781" max="11781" width="11.42578125" style="216" customWidth="1"/>
    <col min="11782" max="11782" width="17.5703125" style="216" customWidth="1"/>
    <col min="11783" max="12031" width="11.42578125" style="216" customWidth="1"/>
    <col min="12032" max="12032" width="29.85546875" style="216"/>
    <col min="12033" max="12033" width="27.28515625" style="216" customWidth="1"/>
    <col min="12034" max="12034" width="23.28515625" style="216" customWidth="1"/>
    <col min="12035" max="12035" width="20" style="216" customWidth="1"/>
    <col min="12036" max="12036" width="21" style="216" customWidth="1"/>
    <col min="12037" max="12037" width="11.42578125" style="216" customWidth="1"/>
    <col min="12038" max="12038" width="17.5703125" style="216" customWidth="1"/>
    <col min="12039" max="12287" width="11.42578125" style="216" customWidth="1"/>
    <col min="12288" max="12288" width="29.85546875" style="216"/>
    <col min="12289" max="12289" width="27.28515625" style="216" customWidth="1"/>
    <col min="12290" max="12290" width="23.28515625" style="216" customWidth="1"/>
    <col min="12291" max="12291" width="20" style="216" customWidth="1"/>
    <col min="12292" max="12292" width="21" style="216" customWidth="1"/>
    <col min="12293" max="12293" width="11.42578125" style="216" customWidth="1"/>
    <col min="12294" max="12294" width="17.5703125" style="216" customWidth="1"/>
    <col min="12295" max="12543" width="11.42578125" style="216" customWidth="1"/>
    <col min="12544" max="12544" width="29.85546875" style="216"/>
    <col min="12545" max="12545" width="27.28515625" style="216" customWidth="1"/>
    <col min="12546" max="12546" width="23.28515625" style="216" customWidth="1"/>
    <col min="12547" max="12547" width="20" style="216" customWidth="1"/>
    <col min="12548" max="12548" width="21" style="216" customWidth="1"/>
    <col min="12549" max="12549" width="11.42578125" style="216" customWidth="1"/>
    <col min="12550" max="12550" width="17.5703125" style="216" customWidth="1"/>
    <col min="12551" max="12799" width="11.42578125" style="216" customWidth="1"/>
    <col min="12800" max="12800" width="29.85546875" style="216"/>
    <col min="12801" max="12801" width="27.28515625" style="216" customWidth="1"/>
    <col min="12802" max="12802" width="23.28515625" style="216" customWidth="1"/>
    <col min="12803" max="12803" width="20" style="216" customWidth="1"/>
    <col min="12804" max="12804" width="21" style="216" customWidth="1"/>
    <col min="12805" max="12805" width="11.42578125" style="216" customWidth="1"/>
    <col min="12806" max="12806" width="17.5703125" style="216" customWidth="1"/>
    <col min="12807" max="13055" width="11.42578125" style="216" customWidth="1"/>
    <col min="13056" max="13056" width="29.85546875" style="216"/>
    <col min="13057" max="13057" width="27.28515625" style="216" customWidth="1"/>
    <col min="13058" max="13058" width="23.28515625" style="216" customWidth="1"/>
    <col min="13059" max="13059" width="20" style="216" customWidth="1"/>
    <col min="13060" max="13060" width="21" style="216" customWidth="1"/>
    <col min="13061" max="13061" width="11.42578125" style="216" customWidth="1"/>
    <col min="13062" max="13062" width="17.5703125" style="216" customWidth="1"/>
    <col min="13063" max="13311" width="11.42578125" style="216" customWidth="1"/>
    <col min="13312" max="13312" width="29.85546875" style="216"/>
    <col min="13313" max="13313" width="27.28515625" style="216" customWidth="1"/>
    <col min="13314" max="13314" width="23.28515625" style="216" customWidth="1"/>
    <col min="13315" max="13315" width="20" style="216" customWidth="1"/>
    <col min="13316" max="13316" width="21" style="216" customWidth="1"/>
    <col min="13317" max="13317" width="11.42578125" style="216" customWidth="1"/>
    <col min="13318" max="13318" width="17.5703125" style="216" customWidth="1"/>
    <col min="13319" max="13567" width="11.42578125" style="216" customWidth="1"/>
    <col min="13568" max="13568" width="29.85546875" style="216"/>
    <col min="13569" max="13569" width="27.28515625" style="216" customWidth="1"/>
    <col min="13570" max="13570" width="23.28515625" style="216" customWidth="1"/>
    <col min="13571" max="13571" width="20" style="216" customWidth="1"/>
    <col min="13572" max="13572" width="21" style="216" customWidth="1"/>
    <col min="13573" max="13573" width="11.42578125" style="216" customWidth="1"/>
    <col min="13574" max="13574" width="17.5703125" style="216" customWidth="1"/>
    <col min="13575" max="13823" width="11.42578125" style="216" customWidth="1"/>
    <col min="13824" max="13824" width="29.85546875" style="216"/>
    <col min="13825" max="13825" width="27.28515625" style="216" customWidth="1"/>
    <col min="13826" max="13826" width="23.28515625" style="216" customWidth="1"/>
    <col min="13827" max="13827" width="20" style="216" customWidth="1"/>
    <col min="13828" max="13828" width="21" style="216" customWidth="1"/>
    <col min="13829" max="13829" width="11.42578125" style="216" customWidth="1"/>
    <col min="13830" max="13830" width="17.5703125" style="216" customWidth="1"/>
    <col min="13831" max="14079" width="11.42578125" style="216" customWidth="1"/>
    <col min="14080" max="14080" width="29.85546875" style="216"/>
    <col min="14081" max="14081" width="27.28515625" style="216" customWidth="1"/>
    <col min="14082" max="14082" width="23.28515625" style="216" customWidth="1"/>
    <col min="14083" max="14083" width="20" style="216" customWidth="1"/>
    <col min="14084" max="14084" width="21" style="216" customWidth="1"/>
    <col min="14085" max="14085" width="11.42578125" style="216" customWidth="1"/>
    <col min="14086" max="14086" width="17.5703125" style="216" customWidth="1"/>
    <col min="14087" max="14335" width="11.42578125" style="216" customWidth="1"/>
    <col min="14336" max="14336" width="29.85546875" style="216"/>
    <col min="14337" max="14337" width="27.28515625" style="216" customWidth="1"/>
    <col min="14338" max="14338" width="23.28515625" style="216" customWidth="1"/>
    <col min="14339" max="14339" width="20" style="216" customWidth="1"/>
    <col min="14340" max="14340" width="21" style="216" customWidth="1"/>
    <col min="14341" max="14341" width="11.42578125" style="216" customWidth="1"/>
    <col min="14342" max="14342" width="17.5703125" style="216" customWidth="1"/>
    <col min="14343" max="14591" width="11.42578125" style="216" customWidth="1"/>
    <col min="14592" max="14592" width="29.85546875" style="216"/>
    <col min="14593" max="14593" width="27.28515625" style="216" customWidth="1"/>
    <col min="14594" max="14594" width="23.28515625" style="216" customWidth="1"/>
    <col min="14595" max="14595" width="20" style="216" customWidth="1"/>
    <col min="14596" max="14596" width="21" style="216" customWidth="1"/>
    <col min="14597" max="14597" width="11.42578125" style="216" customWidth="1"/>
    <col min="14598" max="14598" width="17.5703125" style="216" customWidth="1"/>
    <col min="14599" max="14847" width="11.42578125" style="216" customWidth="1"/>
    <col min="14848" max="14848" width="29.85546875" style="216"/>
    <col min="14849" max="14849" width="27.28515625" style="216" customWidth="1"/>
    <col min="14850" max="14850" width="23.28515625" style="216" customWidth="1"/>
    <col min="14851" max="14851" width="20" style="216" customWidth="1"/>
    <col min="14852" max="14852" width="21" style="216" customWidth="1"/>
    <col min="14853" max="14853" width="11.42578125" style="216" customWidth="1"/>
    <col min="14854" max="14854" width="17.5703125" style="216" customWidth="1"/>
    <col min="14855" max="15103" width="11.42578125" style="216" customWidth="1"/>
    <col min="15104" max="15104" width="29.85546875" style="216"/>
    <col min="15105" max="15105" width="27.28515625" style="216" customWidth="1"/>
    <col min="15106" max="15106" width="23.28515625" style="216" customWidth="1"/>
    <col min="15107" max="15107" width="20" style="216" customWidth="1"/>
    <col min="15108" max="15108" width="21" style="216" customWidth="1"/>
    <col min="15109" max="15109" width="11.42578125" style="216" customWidth="1"/>
    <col min="15110" max="15110" width="17.5703125" style="216" customWidth="1"/>
    <col min="15111" max="15359" width="11.42578125" style="216" customWidth="1"/>
    <col min="15360" max="15360" width="29.85546875" style="216"/>
    <col min="15361" max="15361" width="27.28515625" style="216" customWidth="1"/>
    <col min="15362" max="15362" width="23.28515625" style="216" customWidth="1"/>
    <col min="15363" max="15363" width="20" style="216" customWidth="1"/>
    <col min="15364" max="15364" width="21" style="216" customWidth="1"/>
    <col min="15365" max="15365" width="11.42578125" style="216" customWidth="1"/>
    <col min="15366" max="15366" width="17.5703125" style="216" customWidth="1"/>
    <col min="15367" max="15615" width="11.42578125" style="216" customWidth="1"/>
    <col min="15616" max="15616" width="29.85546875" style="216"/>
    <col min="15617" max="15617" width="27.28515625" style="216" customWidth="1"/>
    <col min="15618" max="15618" width="23.28515625" style="216" customWidth="1"/>
    <col min="15619" max="15619" width="20" style="216" customWidth="1"/>
    <col min="15620" max="15620" width="21" style="216" customWidth="1"/>
    <col min="15621" max="15621" width="11.42578125" style="216" customWidth="1"/>
    <col min="15622" max="15622" width="17.5703125" style="216" customWidth="1"/>
    <col min="15623" max="15871" width="11.42578125" style="216" customWidth="1"/>
    <col min="15872" max="15872" width="29.85546875" style="216"/>
    <col min="15873" max="15873" width="27.28515625" style="216" customWidth="1"/>
    <col min="15874" max="15874" width="23.28515625" style="216" customWidth="1"/>
    <col min="15875" max="15875" width="20" style="216" customWidth="1"/>
    <col min="15876" max="15876" width="21" style="216" customWidth="1"/>
    <col min="15877" max="15877" width="11.42578125" style="216" customWidth="1"/>
    <col min="15878" max="15878" width="17.5703125" style="216" customWidth="1"/>
    <col min="15879" max="16127" width="11.42578125" style="216" customWidth="1"/>
    <col min="16128" max="16128" width="29.85546875" style="216"/>
    <col min="16129" max="16129" width="27.28515625" style="216" customWidth="1"/>
    <col min="16130" max="16130" width="23.28515625" style="216" customWidth="1"/>
    <col min="16131" max="16131" width="20" style="216" customWidth="1"/>
    <col min="16132" max="16132" width="21" style="216" customWidth="1"/>
    <col min="16133" max="16133" width="11.42578125" style="216" customWidth="1"/>
    <col min="16134" max="16134" width="17.5703125" style="216" customWidth="1"/>
    <col min="16135" max="16383" width="11.42578125" style="216" customWidth="1"/>
    <col min="16384" max="16384" width="29.85546875" style="216"/>
  </cols>
  <sheetData>
    <row r="1" spans="1:256" s="215" customFormat="1" ht="18">
      <c r="A1" s="1166" t="s">
        <v>274</v>
      </c>
      <c r="B1" s="1166"/>
      <c r="C1" s="1166"/>
      <c r="D1" s="1166"/>
      <c r="E1" s="229"/>
      <c r="F1" s="229"/>
      <c r="G1" s="230"/>
      <c r="H1" s="230"/>
      <c r="I1" s="230"/>
      <c r="J1" s="230"/>
      <c r="K1" s="230"/>
      <c r="L1" s="230"/>
      <c r="M1" s="230"/>
      <c r="N1" s="230"/>
      <c r="O1" s="230"/>
      <c r="P1" s="230"/>
      <c r="Q1" s="230"/>
      <c r="R1" s="230"/>
      <c r="S1" s="230"/>
      <c r="T1" s="230"/>
      <c r="U1" s="230"/>
      <c r="V1" s="230"/>
      <c r="W1" s="230"/>
      <c r="X1" s="230"/>
      <c r="Y1" s="230"/>
      <c r="Z1" s="230"/>
      <c r="AA1" s="230"/>
      <c r="AB1" s="230"/>
      <c r="AC1" s="230"/>
      <c r="AD1" s="230"/>
      <c r="AE1" s="230"/>
      <c r="AF1" s="230"/>
      <c r="AG1" s="230"/>
      <c r="AH1" s="230"/>
      <c r="AI1" s="230"/>
      <c r="AJ1" s="230"/>
      <c r="AK1" s="230"/>
      <c r="AL1" s="230"/>
      <c r="AM1" s="230"/>
      <c r="AN1" s="230"/>
      <c r="AO1" s="230"/>
      <c r="AP1" s="230"/>
      <c r="AQ1" s="230"/>
      <c r="AR1" s="230"/>
      <c r="AS1" s="230"/>
      <c r="AT1" s="230"/>
      <c r="AU1" s="230"/>
      <c r="AV1" s="230"/>
      <c r="AW1" s="230"/>
      <c r="AX1" s="230"/>
      <c r="AY1" s="230"/>
      <c r="AZ1" s="230"/>
      <c r="BA1" s="230"/>
      <c r="BB1" s="230"/>
      <c r="BC1" s="230"/>
      <c r="BD1" s="230"/>
      <c r="BE1" s="230"/>
      <c r="BF1" s="230"/>
      <c r="BG1" s="230"/>
      <c r="BH1" s="230"/>
      <c r="BI1" s="230"/>
      <c r="BJ1" s="230"/>
      <c r="BK1" s="230"/>
      <c r="BL1" s="230"/>
      <c r="BM1" s="230"/>
      <c r="BN1" s="230"/>
      <c r="BO1" s="230"/>
      <c r="BP1" s="230"/>
      <c r="BQ1" s="230"/>
      <c r="BR1" s="230"/>
      <c r="BS1" s="230"/>
      <c r="BT1" s="230"/>
      <c r="BU1" s="230"/>
      <c r="BV1" s="230"/>
      <c r="BW1" s="230"/>
      <c r="BX1" s="230"/>
      <c r="BY1" s="230"/>
      <c r="BZ1" s="230"/>
      <c r="CA1" s="230"/>
      <c r="CB1" s="230"/>
      <c r="CC1" s="230"/>
      <c r="CD1" s="230"/>
      <c r="CE1" s="230"/>
      <c r="CF1" s="230"/>
      <c r="CG1" s="230"/>
      <c r="CH1" s="230"/>
      <c r="CI1" s="230"/>
      <c r="CJ1" s="230"/>
      <c r="CK1" s="230"/>
      <c r="CL1" s="230"/>
      <c r="CM1" s="230"/>
      <c r="CN1" s="230"/>
      <c r="CO1" s="230"/>
      <c r="CP1" s="230"/>
      <c r="CQ1" s="230"/>
      <c r="CR1" s="230"/>
      <c r="CS1" s="230"/>
      <c r="CT1" s="230"/>
      <c r="CU1" s="230"/>
      <c r="CV1" s="230"/>
      <c r="CW1" s="230"/>
      <c r="CX1" s="230"/>
      <c r="CY1" s="230"/>
      <c r="CZ1" s="230"/>
      <c r="DA1" s="230"/>
      <c r="DB1" s="230"/>
      <c r="DC1" s="230"/>
      <c r="DD1" s="230"/>
      <c r="DE1" s="230"/>
      <c r="DF1" s="230"/>
      <c r="DG1" s="230"/>
      <c r="DH1" s="230"/>
      <c r="DI1" s="230"/>
      <c r="DJ1" s="230"/>
      <c r="DK1" s="230"/>
      <c r="DL1" s="230"/>
      <c r="DM1" s="230"/>
      <c r="DN1" s="230"/>
      <c r="DO1" s="230"/>
      <c r="DP1" s="230"/>
      <c r="DQ1" s="230"/>
      <c r="DR1" s="230"/>
      <c r="DS1" s="230"/>
      <c r="DT1" s="230"/>
      <c r="DU1" s="230"/>
      <c r="DV1" s="230"/>
      <c r="DW1" s="230"/>
      <c r="DX1" s="230"/>
      <c r="DY1" s="230"/>
      <c r="DZ1" s="230"/>
      <c r="EA1" s="230"/>
      <c r="EB1" s="230"/>
      <c r="EC1" s="230"/>
      <c r="ED1" s="230"/>
      <c r="EE1" s="230"/>
      <c r="EF1" s="230"/>
      <c r="EG1" s="230"/>
      <c r="EH1" s="230"/>
      <c r="EI1" s="230"/>
      <c r="EJ1" s="230"/>
      <c r="EK1" s="230"/>
      <c r="EL1" s="230"/>
      <c r="EM1" s="230"/>
      <c r="EN1" s="230"/>
      <c r="EO1" s="230"/>
      <c r="EP1" s="230"/>
      <c r="EQ1" s="230"/>
      <c r="ER1" s="230"/>
      <c r="ES1" s="230"/>
      <c r="ET1" s="230"/>
      <c r="EU1" s="230"/>
      <c r="EV1" s="230"/>
      <c r="EW1" s="230"/>
      <c r="EX1" s="230"/>
      <c r="EY1" s="230"/>
      <c r="EZ1" s="230"/>
      <c r="FA1" s="230"/>
      <c r="FB1" s="230"/>
      <c r="FC1" s="230"/>
      <c r="FD1" s="230"/>
      <c r="FE1" s="230"/>
      <c r="FF1" s="230"/>
      <c r="FG1" s="230"/>
      <c r="FH1" s="230"/>
      <c r="FI1" s="230"/>
      <c r="FJ1" s="230"/>
      <c r="FK1" s="230"/>
      <c r="FL1" s="230"/>
      <c r="FM1" s="230"/>
      <c r="FN1" s="230"/>
      <c r="FO1" s="230"/>
      <c r="FP1" s="230"/>
      <c r="FQ1" s="230"/>
      <c r="FR1" s="230"/>
      <c r="FS1" s="230"/>
      <c r="FT1" s="230"/>
      <c r="FU1" s="230"/>
      <c r="FV1" s="230"/>
      <c r="FW1" s="230"/>
      <c r="FX1" s="230"/>
      <c r="FY1" s="230"/>
      <c r="FZ1" s="230"/>
      <c r="GA1" s="230"/>
      <c r="GB1" s="230"/>
      <c r="GC1" s="230"/>
      <c r="GD1" s="230"/>
      <c r="GE1" s="230"/>
      <c r="GF1" s="230"/>
      <c r="GG1" s="230"/>
      <c r="GH1" s="230"/>
      <c r="GI1" s="230"/>
      <c r="GJ1" s="230"/>
      <c r="GK1" s="230"/>
      <c r="GL1" s="230"/>
      <c r="GM1" s="230"/>
      <c r="GN1" s="230"/>
      <c r="GO1" s="230"/>
      <c r="GP1" s="230"/>
      <c r="GQ1" s="230"/>
      <c r="GR1" s="230"/>
      <c r="GS1" s="230"/>
      <c r="GT1" s="230"/>
      <c r="GU1" s="230"/>
      <c r="GV1" s="230"/>
      <c r="GW1" s="230"/>
      <c r="GX1" s="230"/>
      <c r="GY1" s="230"/>
      <c r="GZ1" s="230"/>
      <c r="HA1" s="230"/>
      <c r="HB1" s="230"/>
      <c r="HC1" s="230"/>
      <c r="HD1" s="230"/>
      <c r="HE1" s="230"/>
      <c r="HF1" s="230"/>
      <c r="HG1" s="230"/>
      <c r="HH1" s="230"/>
      <c r="HI1" s="230"/>
      <c r="HJ1" s="230"/>
      <c r="HK1" s="230"/>
      <c r="HL1" s="230"/>
      <c r="HM1" s="230"/>
      <c r="HN1" s="230"/>
      <c r="HO1" s="230"/>
      <c r="HP1" s="230"/>
      <c r="HQ1" s="230"/>
      <c r="HR1" s="230"/>
      <c r="HS1" s="230"/>
      <c r="HT1" s="230"/>
      <c r="HU1" s="230"/>
      <c r="HV1" s="230"/>
      <c r="HW1" s="230"/>
      <c r="HX1" s="230"/>
      <c r="HY1" s="230"/>
      <c r="HZ1" s="230"/>
      <c r="IA1" s="230"/>
      <c r="IB1" s="230"/>
      <c r="IC1" s="230"/>
      <c r="ID1" s="230"/>
      <c r="IE1" s="230"/>
      <c r="IF1" s="230"/>
      <c r="IG1" s="230"/>
      <c r="IH1" s="230"/>
      <c r="II1" s="230"/>
      <c r="IJ1" s="230"/>
      <c r="IK1" s="230"/>
      <c r="IL1" s="230"/>
      <c r="IM1" s="230"/>
      <c r="IN1" s="230"/>
      <c r="IO1" s="230"/>
      <c r="IP1" s="230"/>
      <c r="IQ1" s="230"/>
      <c r="IR1" s="230"/>
      <c r="IS1" s="230"/>
      <c r="IT1" s="230"/>
      <c r="IU1" s="230"/>
      <c r="IV1" s="230"/>
    </row>
    <row r="2" spans="1:256" s="215" customFormat="1" ht="18">
      <c r="A2" s="1166" t="s">
        <v>275</v>
      </c>
      <c r="B2" s="1166"/>
      <c r="C2" s="1166"/>
      <c r="D2" s="1166"/>
      <c r="E2" s="229"/>
      <c r="F2" s="229"/>
      <c r="G2" s="230"/>
      <c r="H2" s="230"/>
      <c r="I2" s="230"/>
      <c r="J2" s="230"/>
      <c r="K2" s="230"/>
      <c r="L2" s="230"/>
      <c r="M2" s="230"/>
      <c r="N2" s="230"/>
      <c r="O2" s="230"/>
      <c r="P2" s="230"/>
      <c r="Q2" s="230"/>
      <c r="R2" s="230"/>
      <c r="S2" s="230"/>
      <c r="T2" s="230"/>
      <c r="U2" s="230"/>
      <c r="V2" s="230"/>
      <c r="W2" s="230"/>
      <c r="X2" s="230"/>
      <c r="Y2" s="230"/>
      <c r="Z2" s="230"/>
      <c r="AA2" s="230"/>
      <c r="AB2" s="230"/>
      <c r="AC2" s="230"/>
      <c r="AD2" s="230"/>
      <c r="AE2" s="230"/>
      <c r="AF2" s="230"/>
      <c r="AG2" s="230"/>
      <c r="AH2" s="230"/>
      <c r="AI2" s="230"/>
      <c r="AJ2" s="230"/>
      <c r="AK2" s="230"/>
      <c r="AL2" s="230"/>
      <c r="AM2" s="230"/>
      <c r="AN2" s="230"/>
      <c r="AO2" s="230"/>
      <c r="AP2" s="230"/>
      <c r="AQ2" s="230"/>
      <c r="AR2" s="230"/>
      <c r="AS2" s="230"/>
      <c r="AT2" s="230"/>
      <c r="AU2" s="230"/>
      <c r="AV2" s="230"/>
      <c r="AW2" s="230"/>
      <c r="AX2" s="230"/>
      <c r="AY2" s="230"/>
      <c r="AZ2" s="230"/>
      <c r="BA2" s="230"/>
      <c r="BB2" s="230"/>
      <c r="BC2" s="230"/>
      <c r="BD2" s="230"/>
      <c r="BE2" s="230"/>
      <c r="BF2" s="230"/>
      <c r="BG2" s="230"/>
      <c r="BH2" s="230"/>
      <c r="BI2" s="230"/>
      <c r="BJ2" s="230"/>
      <c r="BK2" s="230"/>
      <c r="BL2" s="230"/>
      <c r="BM2" s="230"/>
      <c r="BN2" s="230"/>
      <c r="BO2" s="230"/>
      <c r="BP2" s="230"/>
      <c r="BQ2" s="230"/>
      <c r="BR2" s="230"/>
      <c r="BS2" s="230"/>
      <c r="BT2" s="230"/>
      <c r="BU2" s="230"/>
      <c r="BV2" s="230"/>
      <c r="BW2" s="230"/>
      <c r="BX2" s="230"/>
      <c r="BY2" s="230"/>
      <c r="BZ2" s="230"/>
      <c r="CA2" s="230"/>
      <c r="CB2" s="230"/>
      <c r="CC2" s="230"/>
      <c r="CD2" s="230"/>
      <c r="CE2" s="230"/>
      <c r="CF2" s="230"/>
      <c r="CG2" s="230"/>
      <c r="CH2" s="230"/>
      <c r="CI2" s="230"/>
      <c r="CJ2" s="230"/>
      <c r="CK2" s="230"/>
      <c r="CL2" s="230"/>
      <c r="CM2" s="230"/>
      <c r="CN2" s="230"/>
      <c r="CO2" s="230"/>
      <c r="CP2" s="230"/>
      <c r="CQ2" s="230"/>
      <c r="CR2" s="230"/>
      <c r="CS2" s="230"/>
      <c r="CT2" s="230"/>
      <c r="CU2" s="230"/>
      <c r="CV2" s="230"/>
      <c r="CW2" s="230"/>
      <c r="CX2" s="230"/>
      <c r="CY2" s="230"/>
      <c r="CZ2" s="230"/>
      <c r="DA2" s="230"/>
      <c r="DB2" s="230"/>
      <c r="DC2" s="230"/>
      <c r="DD2" s="230"/>
      <c r="DE2" s="230"/>
      <c r="DF2" s="230"/>
      <c r="DG2" s="230"/>
      <c r="DH2" s="230"/>
      <c r="DI2" s="230"/>
      <c r="DJ2" s="230"/>
      <c r="DK2" s="230"/>
      <c r="DL2" s="230"/>
      <c r="DM2" s="230"/>
      <c r="DN2" s="230"/>
      <c r="DO2" s="230"/>
      <c r="DP2" s="230"/>
      <c r="DQ2" s="230"/>
      <c r="DR2" s="230"/>
      <c r="DS2" s="230"/>
      <c r="DT2" s="230"/>
      <c r="DU2" s="230"/>
      <c r="DV2" s="230"/>
      <c r="DW2" s="230"/>
      <c r="DX2" s="230"/>
      <c r="DY2" s="230"/>
      <c r="DZ2" s="230"/>
      <c r="EA2" s="230"/>
      <c r="EB2" s="230"/>
      <c r="EC2" s="230"/>
      <c r="ED2" s="230"/>
      <c r="EE2" s="230"/>
      <c r="EF2" s="230"/>
      <c r="EG2" s="230"/>
      <c r="EH2" s="230"/>
      <c r="EI2" s="230"/>
      <c r="EJ2" s="230"/>
      <c r="EK2" s="230"/>
      <c r="EL2" s="230"/>
      <c r="EM2" s="230"/>
      <c r="EN2" s="230"/>
      <c r="EO2" s="230"/>
      <c r="EP2" s="230"/>
      <c r="EQ2" s="230"/>
      <c r="ER2" s="230"/>
      <c r="ES2" s="230"/>
      <c r="ET2" s="230"/>
      <c r="EU2" s="230"/>
      <c r="EV2" s="230"/>
      <c r="EW2" s="230"/>
      <c r="EX2" s="230"/>
      <c r="EY2" s="230"/>
      <c r="EZ2" s="230"/>
      <c r="FA2" s="230"/>
      <c r="FB2" s="230"/>
      <c r="FC2" s="230"/>
      <c r="FD2" s="230"/>
      <c r="FE2" s="230"/>
      <c r="FF2" s="230"/>
      <c r="FG2" s="230"/>
      <c r="FH2" s="230"/>
      <c r="FI2" s="230"/>
      <c r="FJ2" s="230"/>
      <c r="FK2" s="230"/>
      <c r="FL2" s="230"/>
      <c r="FM2" s="230"/>
      <c r="FN2" s="230"/>
      <c r="FO2" s="230"/>
      <c r="FP2" s="230"/>
      <c r="FQ2" s="230"/>
      <c r="FR2" s="230"/>
      <c r="FS2" s="230"/>
      <c r="FT2" s="230"/>
      <c r="FU2" s="230"/>
      <c r="FV2" s="230"/>
      <c r="FW2" s="230"/>
      <c r="FX2" s="230"/>
      <c r="FY2" s="230"/>
      <c r="FZ2" s="230"/>
      <c r="GA2" s="230"/>
      <c r="GB2" s="230"/>
      <c r="GC2" s="230"/>
      <c r="GD2" s="230"/>
      <c r="GE2" s="230"/>
      <c r="GF2" s="230"/>
      <c r="GG2" s="230"/>
      <c r="GH2" s="230"/>
      <c r="GI2" s="230"/>
      <c r="GJ2" s="230"/>
      <c r="GK2" s="230"/>
      <c r="GL2" s="230"/>
      <c r="GM2" s="230"/>
      <c r="GN2" s="230"/>
      <c r="GO2" s="230"/>
      <c r="GP2" s="230"/>
      <c r="GQ2" s="230"/>
      <c r="GR2" s="230"/>
      <c r="GS2" s="230"/>
      <c r="GT2" s="230"/>
      <c r="GU2" s="230"/>
      <c r="GV2" s="230"/>
      <c r="GW2" s="230"/>
      <c r="GX2" s="230"/>
      <c r="GY2" s="230"/>
      <c r="GZ2" s="230"/>
      <c r="HA2" s="230"/>
      <c r="HB2" s="230"/>
      <c r="HC2" s="230"/>
      <c r="HD2" s="230"/>
      <c r="HE2" s="230"/>
      <c r="HF2" s="230"/>
      <c r="HG2" s="230"/>
      <c r="HH2" s="230"/>
      <c r="HI2" s="230"/>
      <c r="HJ2" s="230"/>
      <c r="HK2" s="230"/>
      <c r="HL2" s="230"/>
      <c r="HM2" s="230"/>
      <c r="HN2" s="230"/>
      <c r="HO2" s="230"/>
      <c r="HP2" s="230"/>
      <c r="HQ2" s="230"/>
      <c r="HR2" s="230"/>
      <c r="HS2" s="230"/>
      <c r="HT2" s="230"/>
      <c r="HU2" s="230"/>
      <c r="HV2" s="230"/>
      <c r="HW2" s="230"/>
      <c r="HX2" s="230"/>
      <c r="HY2" s="230"/>
      <c r="HZ2" s="230"/>
      <c r="IA2" s="230"/>
      <c r="IB2" s="230"/>
      <c r="IC2" s="230"/>
      <c r="ID2" s="230"/>
      <c r="IE2" s="230"/>
      <c r="IF2" s="230"/>
      <c r="IG2" s="230"/>
      <c r="IH2" s="230"/>
      <c r="II2" s="230"/>
      <c r="IJ2" s="230"/>
      <c r="IK2" s="230"/>
      <c r="IL2" s="230"/>
      <c r="IM2" s="230"/>
      <c r="IN2" s="230"/>
      <c r="IO2" s="230"/>
      <c r="IP2" s="230"/>
      <c r="IQ2" s="230"/>
      <c r="IR2" s="230"/>
      <c r="IS2" s="230"/>
      <c r="IT2" s="230"/>
      <c r="IU2" s="230"/>
      <c r="IV2" s="230"/>
    </row>
    <row r="3" spans="1:256" s="215" customFormat="1" ht="18">
      <c r="A3" s="1166" t="s">
        <v>10</v>
      </c>
      <c r="B3" s="1166"/>
      <c r="C3" s="1166"/>
      <c r="D3" s="1166"/>
      <c r="E3" s="229"/>
      <c r="F3" s="229"/>
      <c r="G3" s="230"/>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230"/>
      <c r="IV3" s="230"/>
    </row>
    <row r="4" spans="1:256" s="215" customFormat="1" ht="15">
      <c r="A4" s="1167"/>
      <c r="B4" s="1167"/>
      <c r="C4" s="1167"/>
      <c r="D4" s="1167"/>
      <c r="E4" s="229"/>
      <c r="F4" s="229"/>
      <c r="G4" s="230"/>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c r="AL4" s="230"/>
      <c r="AM4" s="230"/>
      <c r="AN4" s="230"/>
      <c r="AO4" s="230"/>
      <c r="AP4" s="230"/>
      <c r="AQ4" s="230"/>
      <c r="AR4" s="230"/>
      <c r="AS4" s="230"/>
      <c r="AT4" s="230"/>
      <c r="AU4" s="230"/>
      <c r="AV4" s="230"/>
      <c r="AW4" s="230"/>
      <c r="AX4" s="230"/>
      <c r="AY4" s="230"/>
      <c r="AZ4" s="230"/>
      <c r="BA4" s="230"/>
      <c r="BB4" s="230"/>
      <c r="BC4" s="230"/>
      <c r="BD4" s="230"/>
      <c r="BE4" s="230"/>
      <c r="BF4" s="230"/>
      <c r="BG4" s="230"/>
      <c r="BH4" s="230"/>
      <c r="BI4" s="230"/>
      <c r="BJ4" s="230"/>
      <c r="BK4" s="230"/>
      <c r="BL4" s="230"/>
      <c r="BM4" s="230"/>
      <c r="BN4" s="230"/>
      <c r="BO4" s="230"/>
      <c r="BP4" s="230"/>
      <c r="BQ4" s="230"/>
      <c r="BR4" s="230"/>
      <c r="BS4" s="230"/>
      <c r="BT4" s="230"/>
      <c r="BU4" s="230"/>
      <c r="BV4" s="230"/>
      <c r="BW4" s="230"/>
      <c r="BX4" s="230"/>
      <c r="BY4" s="230"/>
      <c r="BZ4" s="230"/>
      <c r="CA4" s="230"/>
      <c r="CB4" s="230"/>
      <c r="CC4" s="230"/>
      <c r="CD4" s="230"/>
      <c r="CE4" s="230"/>
      <c r="CF4" s="230"/>
      <c r="CG4" s="230"/>
      <c r="CH4" s="230"/>
      <c r="CI4" s="230"/>
      <c r="CJ4" s="230"/>
      <c r="CK4" s="230"/>
      <c r="CL4" s="230"/>
      <c r="CM4" s="230"/>
      <c r="CN4" s="230"/>
      <c r="CO4" s="230"/>
      <c r="CP4" s="230"/>
      <c r="CQ4" s="230"/>
      <c r="CR4" s="230"/>
      <c r="CS4" s="230"/>
      <c r="CT4" s="230"/>
      <c r="CU4" s="230"/>
      <c r="CV4" s="230"/>
      <c r="CW4" s="230"/>
      <c r="CX4" s="230"/>
      <c r="CY4" s="230"/>
      <c r="CZ4" s="230"/>
      <c r="DA4" s="230"/>
      <c r="DB4" s="230"/>
      <c r="DC4" s="230"/>
      <c r="DD4" s="230"/>
      <c r="DE4" s="230"/>
      <c r="DF4" s="230"/>
      <c r="DG4" s="230"/>
      <c r="DH4" s="230"/>
      <c r="DI4" s="230"/>
      <c r="DJ4" s="230"/>
      <c r="DK4" s="230"/>
      <c r="DL4" s="230"/>
      <c r="DM4" s="230"/>
      <c r="DN4" s="230"/>
      <c r="DO4" s="230"/>
      <c r="DP4" s="230"/>
      <c r="DQ4" s="230"/>
      <c r="DR4" s="230"/>
      <c r="DS4" s="230"/>
      <c r="DT4" s="230"/>
      <c r="DU4" s="230"/>
      <c r="DV4" s="230"/>
      <c r="DW4" s="230"/>
      <c r="DX4" s="230"/>
      <c r="DY4" s="230"/>
      <c r="DZ4" s="230"/>
      <c r="EA4" s="230"/>
      <c r="EB4" s="230"/>
      <c r="EC4" s="230"/>
      <c r="ED4" s="230"/>
      <c r="EE4" s="230"/>
      <c r="EF4" s="230"/>
      <c r="EG4" s="230"/>
      <c r="EH4" s="230"/>
      <c r="EI4" s="230"/>
      <c r="EJ4" s="230"/>
      <c r="EK4" s="230"/>
      <c r="EL4" s="230"/>
      <c r="EM4" s="230"/>
      <c r="EN4" s="230"/>
      <c r="EO4" s="230"/>
      <c r="EP4" s="230"/>
      <c r="EQ4" s="230"/>
      <c r="ER4" s="230"/>
      <c r="ES4" s="230"/>
      <c r="ET4" s="230"/>
      <c r="EU4" s="230"/>
      <c r="EV4" s="230"/>
      <c r="EW4" s="230"/>
      <c r="EX4" s="230"/>
      <c r="EY4" s="230"/>
      <c r="EZ4" s="230"/>
      <c r="FA4" s="230"/>
      <c r="FB4" s="230"/>
      <c r="FC4" s="230"/>
      <c r="FD4" s="230"/>
      <c r="FE4" s="230"/>
      <c r="FF4" s="230"/>
      <c r="FG4" s="230"/>
      <c r="FH4" s="230"/>
      <c r="FI4" s="230"/>
      <c r="FJ4" s="230"/>
      <c r="FK4" s="230"/>
      <c r="FL4" s="230"/>
      <c r="FM4" s="230"/>
      <c r="FN4" s="230"/>
      <c r="FO4" s="230"/>
      <c r="FP4" s="230"/>
      <c r="FQ4" s="230"/>
      <c r="FR4" s="230"/>
      <c r="FS4" s="230"/>
      <c r="FT4" s="230"/>
      <c r="FU4" s="230"/>
      <c r="FV4" s="230"/>
      <c r="FW4" s="230"/>
      <c r="FX4" s="230"/>
      <c r="FY4" s="230"/>
      <c r="FZ4" s="230"/>
      <c r="GA4" s="230"/>
      <c r="GB4" s="230"/>
      <c r="GC4" s="230"/>
      <c r="GD4" s="230"/>
      <c r="GE4" s="230"/>
      <c r="GF4" s="230"/>
      <c r="GG4" s="230"/>
      <c r="GH4" s="230"/>
      <c r="GI4" s="230"/>
      <c r="GJ4" s="230"/>
      <c r="GK4" s="230"/>
      <c r="GL4" s="230"/>
      <c r="GM4" s="230"/>
      <c r="GN4" s="230"/>
      <c r="GO4" s="230"/>
      <c r="GP4" s="230"/>
      <c r="GQ4" s="230"/>
      <c r="GR4" s="230"/>
      <c r="GS4" s="230"/>
      <c r="GT4" s="230"/>
      <c r="GU4" s="230"/>
      <c r="GV4" s="230"/>
      <c r="GW4" s="230"/>
      <c r="GX4" s="230"/>
      <c r="GY4" s="230"/>
      <c r="GZ4" s="230"/>
      <c r="HA4" s="230"/>
      <c r="HB4" s="230"/>
      <c r="HC4" s="230"/>
      <c r="HD4" s="230"/>
      <c r="HE4" s="230"/>
      <c r="HF4" s="230"/>
      <c r="HG4" s="230"/>
      <c r="HH4" s="230"/>
      <c r="HI4" s="230"/>
      <c r="HJ4" s="230"/>
      <c r="HK4" s="230"/>
      <c r="HL4" s="230"/>
      <c r="HM4" s="230"/>
      <c r="HN4" s="230"/>
      <c r="HO4" s="230"/>
      <c r="HP4" s="230"/>
      <c r="HQ4" s="230"/>
      <c r="HR4" s="230"/>
      <c r="HS4" s="230"/>
      <c r="HT4" s="230"/>
      <c r="HU4" s="230"/>
      <c r="HV4" s="230"/>
      <c r="HW4" s="230"/>
      <c r="HX4" s="230"/>
      <c r="HY4" s="230"/>
      <c r="HZ4" s="230"/>
      <c r="IA4" s="230"/>
      <c r="IB4" s="230"/>
      <c r="IC4" s="230"/>
      <c r="ID4" s="230"/>
      <c r="IE4" s="230"/>
      <c r="IF4" s="230"/>
      <c r="IG4" s="230"/>
      <c r="IH4" s="230"/>
      <c r="II4" s="230"/>
      <c r="IJ4" s="230"/>
      <c r="IK4" s="230"/>
      <c r="IL4" s="230"/>
      <c r="IM4" s="230"/>
      <c r="IN4" s="230"/>
      <c r="IO4" s="230"/>
      <c r="IP4" s="230"/>
      <c r="IQ4" s="230"/>
      <c r="IR4" s="230"/>
      <c r="IS4" s="230"/>
      <c r="IT4" s="230"/>
      <c r="IU4" s="230"/>
      <c r="IV4" s="230"/>
    </row>
    <row r="5" spans="1:256" ht="18">
      <c r="A5" s="1172" t="s">
        <v>243</v>
      </c>
      <c r="B5" s="1172"/>
      <c r="C5" s="1172"/>
      <c r="D5" s="1172"/>
    </row>
    <row r="6" spans="1:256" s="217" customFormat="1" ht="11.25"/>
    <row r="7" spans="1:256" ht="15">
      <c r="A7" s="231" t="s">
        <v>267</v>
      </c>
      <c r="B7" s="232"/>
      <c r="C7" s="232"/>
      <c r="D7" s="232"/>
      <c r="E7" s="229"/>
      <c r="F7" s="229"/>
      <c r="G7" s="230"/>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0"/>
      <c r="AG7" s="230"/>
      <c r="AH7" s="230"/>
      <c r="AI7" s="230"/>
      <c r="AJ7" s="230"/>
      <c r="AK7" s="230"/>
      <c r="AL7" s="230"/>
      <c r="AM7" s="230"/>
      <c r="AN7" s="230"/>
      <c r="AO7" s="230"/>
      <c r="AP7" s="230"/>
      <c r="AQ7" s="230"/>
      <c r="AR7" s="230"/>
      <c r="AS7" s="230"/>
      <c r="AT7" s="230"/>
      <c r="AU7" s="230"/>
      <c r="AV7" s="230"/>
      <c r="AW7" s="230"/>
      <c r="AX7" s="230"/>
      <c r="AY7" s="230"/>
      <c r="AZ7" s="230"/>
      <c r="BA7" s="230"/>
      <c r="BB7" s="230"/>
      <c r="BC7" s="230"/>
      <c r="BD7" s="230"/>
      <c r="BE7" s="230"/>
      <c r="BF7" s="230"/>
      <c r="BG7" s="230"/>
      <c r="BH7" s="230"/>
      <c r="BI7" s="230"/>
      <c r="BJ7" s="230"/>
      <c r="BK7" s="230"/>
      <c r="BL7" s="230"/>
      <c r="BM7" s="230"/>
      <c r="BN7" s="230"/>
      <c r="BO7" s="230"/>
      <c r="BP7" s="230"/>
      <c r="BQ7" s="230"/>
      <c r="BR7" s="230"/>
      <c r="BS7" s="230"/>
      <c r="BT7" s="230"/>
      <c r="BU7" s="230"/>
      <c r="BV7" s="230"/>
      <c r="BW7" s="230"/>
      <c r="BX7" s="230"/>
      <c r="BY7" s="230"/>
      <c r="BZ7" s="230"/>
      <c r="CA7" s="230"/>
      <c r="CB7" s="230"/>
      <c r="CC7" s="230"/>
      <c r="CD7" s="230"/>
      <c r="CE7" s="230"/>
      <c r="CF7" s="230"/>
      <c r="CG7" s="230"/>
      <c r="CH7" s="230"/>
      <c r="CI7" s="230"/>
      <c r="CJ7" s="230"/>
      <c r="CK7" s="230"/>
      <c r="CL7" s="230"/>
      <c r="CM7" s="230"/>
      <c r="CN7" s="230"/>
      <c r="CO7" s="230"/>
      <c r="CP7" s="230"/>
      <c r="CQ7" s="230"/>
      <c r="CR7" s="230"/>
      <c r="CS7" s="230"/>
      <c r="CT7" s="230"/>
      <c r="CU7" s="230"/>
      <c r="CV7" s="230"/>
      <c r="CW7" s="230"/>
      <c r="CX7" s="230"/>
      <c r="CY7" s="230"/>
      <c r="CZ7" s="230"/>
      <c r="DA7" s="230"/>
      <c r="DB7" s="230"/>
      <c r="DC7" s="230"/>
      <c r="DD7" s="230"/>
      <c r="DE7" s="230"/>
      <c r="DF7" s="230"/>
      <c r="DG7" s="230"/>
      <c r="DH7" s="230"/>
      <c r="DI7" s="230"/>
      <c r="DJ7" s="230"/>
      <c r="DK7" s="230"/>
      <c r="DL7" s="230"/>
      <c r="DM7" s="230"/>
      <c r="DN7" s="230"/>
      <c r="DO7" s="230"/>
      <c r="DP7" s="230"/>
      <c r="DQ7" s="230"/>
      <c r="DR7" s="230"/>
      <c r="DS7" s="230"/>
      <c r="DT7" s="230"/>
      <c r="DU7" s="230"/>
      <c r="DV7" s="230"/>
      <c r="DW7" s="230"/>
      <c r="DX7" s="230"/>
      <c r="DY7" s="230"/>
      <c r="DZ7" s="230"/>
      <c r="EA7" s="230"/>
      <c r="EB7" s="230"/>
      <c r="EC7" s="230"/>
      <c r="ED7" s="230"/>
      <c r="EE7" s="230"/>
      <c r="EF7" s="230"/>
      <c r="EG7" s="230"/>
      <c r="EH7" s="230"/>
      <c r="EI7" s="230"/>
      <c r="EJ7" s="230"/>
      <c r="EK7" s="230"/>
      <c r="EL7" s="230"/>
      <c r="EM7" s="230"/>
      <c r="EN7" s="230"/>
      <c r="EO7" s="230"/>
      <c r="EP7" s="230"/>
      <c r="EQ7" s="230"/>
      <c r="ER7" s="230"/>
      <c r="ES7" s="230"/>
      <c r="ET7" s="230"/>
      <c r="EU7" s="230"/>
      <c r="EV7" s="230"/>
      <c r="EW7" s="230"/>
      <c r="EX7" s="230"/>
      <c r="EY7" s="230"/>
      <c r="EZ7" s="230"/>
      <c r="FA7" s="230"/>
      <c r="FB7" s="230"/>
      <c r="FC7" s="230"/>
      <c r="FD7" s="230"/>
      <c r="FE7" s="230"/>
      <c r="FF7" s="230"/>
      <c r="FG7" s="230"/>
      <c r="FH7" s="230"/>
      <c r="FI7" s="230"/>
      <c r="FJ7" s="230"/>
      <c r="FK7" s="230"/>
      <c r="FL7" s="230"/>
      <c r="FM7" s="230"/>
      <c r="FN7" s="230"/>
      <c r="FO7" s="230"/>
      <c r="FP7" s="230"/>
      <c r="FQ7" s="230"/>
      <c r="FR7" s="230"/>
      <c r="FS7" s="230"/>
      <c r="FT7" s="230"/>
      <c r="FU7" s="230"/>
      <c r="FV7" s="230"/>
      <c r="FW7" s="230"/>
      <c r="FX7" s="230"/>
      <c r="FY7" s="230"/>
      <c r="FZ7" s="230"/>
      <c r="GA7" s="230"/>
      <c r="GB7" s="230"/>
      <c r="GC7" s="230"/>
      <c r="GD7" s="230"/>
      <c r="GE7" s="230"/>
      <c r="GF7" s="230"/>
      <c r="GG7" s="230"/>
      <c r="GH7" s="230"/>
      <c r="GI7" s="230"/>
      <c r="GJ7" s="230"/>
      <c r="GK7" s="230"/>
      <c r="GL7" s="230"/>
      <c r="GM7" s="230"/>
      <c r="GN7" s="230"/>
      <c r="GO7" s="230"/>
      <c r="GP7" s="230"/>
      <c r="GQ7" s="230"/>
      <c r="GR7" s="230"/>
      <c r="GS7" s="230"/>
      <c r="GT7" s="230"/>
      <c r="GU7" s="230"/>
      <c r="GV7" s="230"/>
      <c r="GW7" s="230"/>
      <c r="GX7" s="230"/>
      <c r="GY7" s="230"/>
      <c r="GZ7" s="230"/>
      <c r="HA7" s="230"/>
      <c r="HB7" s="230"/>
      <c r="HC7" s="230"/>
      <c r="HD7" s="230"/>
      <c r="HE7" s="230"/>
      <c r="HF7" s="230"/>
      <c r="HG7" s="230"/>
      <c r="HH7" s="230"/>
      <c r="HI7" s="230"/>
      <c r="HJ7" s="230"/>
      <c r="HK7" s="230"/>
      <c r="HL7" s="230"/>
      <c r="HM7" s="230"/>
      <c r="HN7" s="230"/>
      <c r="HO7" s="230"/>
      <c r="HP7" s="230"/>
      <c r="HQ7" s="230"/>
      <c r="HR7" s="230"/>
      <c r="HS7" s="230"/>
      <c r="HT7" s="230"/>
      <c r="HU7" s="230"/>
      <c r="HV7" s="230"/>
      <c r="HW7" s="230"/>
      <c r="HX7" s="230"/>
      <c r="HY7" s="230"/>
      <c r="HZ7" s="230"/>
      <c r="IA7" s="230"/>
      <c r="IB7" s="230"/>
      <c r="IC7" s="230"/>
      <c r="ID7" s="230"/>
      <c r="IE7" s="230"/>
      <c r="IF7" s="230"/>
      <c r="IG7" s="230"/>
      <c r="IH7" s="230"/>
      <c r="II7" s="230"/>
      <c r="IJ7" s="230"/>
      <c r="IK7" s="230"/>
      <c r="IL7" s="230"/>
      <c r="IM7" s="230"/>
      <c r="IN7" s="230"/>
      <c r="IO7" s="230"/>
      <c r="IP7" s="230"/>
      <c r="IQ7" s="230"/>
      <c r="IR7" s="230"/>
      <c r="IS7" s="230"/>
      <c r="IT7" s="230"/>
      <c r="IU7" s="230"/>
      <c r="IV7" s="230"/>
    </row>
    <row r="8" spans="1:256" ht="59.25" customHeight="1">
      <c r="A8" s="1171" t="str">
        <f>+'PPTO OFICIAL'!A7:F7</f>
        <v>MANTENER Y MEJORAR ESPACIOS RECREATIVOS DE LA ZONA URBANA DEL MUNICIPIO DE CAUCASIA</v>
      </c>
      <c r="B8" s="1171"/>
      <c r="C8" s="1171"/>
      <c r="D8" s="1171"/>
    </row>
    <row r="9" spans="1:256" s="217" customFormat="1" ht="11.25"/>
    <row r="10" spans="1:256" ht="15">
      <c r="A10" s="218"/>
      <c r="B10" s="218"/>
      <c r="C10" s="1168">
        <v>1160000</v>
      </c>
      <c r="D10" s="1168"/>
    </row>
    <row r="11" spans="1:256" ht="15.75">
      <c r="A11" s="219" t="s">
        <v>244</v>
      </c>
      <c r="B11" s="219" t="s">
        <v>245</v>
      </c>
      <c r="C11" s="1169" t="s">
        <v>246</v>
      </c>
      <c r="D11" s="1169"/>
    </row>
    <row r="12" spans="1:256" ht="15">
      <c r="A12" s="220" t="s">
        <v>247</v>
      </c>
      <c r="B12" s="221" t="s">
        <v>248</v>
      </c>
      <c r="C12" s="1168">
        <f>ROUND(B26*1*1.565,0)</f>
        <v>60513</v>
      </c>
      <c r="D12" s="1168"/>
    </row>
    <row r="13" spans="1:256" ht="15">
      <c r="A13" s="220" t="s">
        <v>249</v>
      </c>
      <c r="B13" s="221" t="s">
        <v>250</v>
      </c>
      <c r="C13" s="1168">
        <f>ROUND(B26*2*1.565,0)</f>
        <v>121027</v>
      </c>
      <c r="D13" s="1168"/>
    </row>
    <row r="14" spans="1:256" ht="15">
      <c r="A14" s="220" t="s">
        <v>251</v>
      </c>
      <c r="B14" s="221" t="s">
        <v>233</v>
      </c>
      <c r="C14" s="1168">
        <f>ROUND( (B22+B26)*1.565,0)</f>
        <v>187591</v>
      </c>
      <c r="D14" s="1168"/>
    </row>
    <row r="15" spans="1:256" ht="15">
      <c r="A15" s="220" t="s">
        <v>252</v>
      </c>
      <c r="B15" s="221" t="s">
        <v>253</v>
      </c>
      <c r="C15" s="1168">
        <f>ROUND((B22+(B26*2))*1.565,0)</f>
        <v>248105</v>
      </c>
      <c r="D15" s="1168"/>
    </row>
    <row r="16" spans="1:256" ht="15">
      <c r="A16" s="220" t="s">
        <v>254</v>
      </c>
      <c r="B16" s="221" t="s">
        <v>255</v>
      </c>
      <c r="C16" s="1168">
        <f>ROUND((B22+(B26*6))*1.565,0)</f>
        <v>490158</v>
      </c>
      <c r="D16" s="1168"/>
    </row>
    <row r="17" spans="1:6" ht="15">
      <c r="A17" s="220" t="s">
        <v>256</v>
      </c>
      <c r="B17" s="221" t="s">
        <v>257</v>
      </c>
      <c r="C17" s="1168">
        <f>ROUND((B23+(B24*1))*1.565,0)</f>
        <v>257182</v>
      </c>
      <c r="D17" s="1168"/>
    </row>
    <row r="18" spans="1:6" ht="15">
      <c r="A18" s="220" t="s">
        <v>286</v>
      </c>
      <c r="B18" s="221" t="s">
        <v>287</v>
      </c>
      <c r="C18" s="1168">
        <f>ROUND((B25+(B24*1))*1.565,0)</f>
        <v>196668</v>
      </c>
      <c r="D18" s="1168"/>
    </row>
    <row r="19" spans="1:6" ht="15">
      <c r="A19" s="218"/>
      <c r="B19" s="222"/>
      <c r="C19" s="1173"/>
      <c r="D19" s="1173"/>
    </row>
    <row r="20" spans="1:6">
      <c r="A20" s="1174"/>
      <c r="B20" s="1174"/>
      <c r="C20" s="1174"/>
      <c r="D20" s="1174"/>
    </row>
    <row r="21" spans="1:6" ht="15.75">
      <c r="A21" s="219" t="s">
        <v>244</v>
      </c>
      <c r="B21" s="219" t="s">
        <v>258</v>
      </c>
      <c r="C21" s="219" t="s">
        <v>259</v>
      </c>
      <c r="D21" s="219" t="s">
        <v>260</v>
      </c>
    </row>
    <row r="22" spans="1:6" ht="15">
      <c r="A22" s="221" t="s">
        <v>261</v>
      </c>
      <c r="B22" s="223">
        <f>+B26*2.1</f>
        <v>81200</v>
      </c>
      <c r="C22" s="375">
        <v>0.56499999999999995</v>
      </c>
      <c r="D22" s="224">
        <f t="shared" ref="D22:D29" si="0">(B22*30)*1.565</f>
        <v>3812340</v>
      </c>
    </row>
    <row r="23" spans="1:6" ht="15">
      <c r="A23" s="221" t="s">
        <v>262</v>
      </c>
      <c r="B23" s="223">
        <f>B26*3.1</f>
        <v>119866.66666666666</v>
      </c>
      <c r="C23" s="375">
        <v>0.56499999999999995</v>
      </c>
      <c r="D23" s="224">
        <f t="shared" si="0"/>
        <v>5627739.9999999991</v>
      </c>
    </row>
    <row r="24" spans="1:6" ht="15">
      <c r="A24" s="221" t="s">
        <v>263</v>
      </c>
      <c r="B24" s="223">
        <f>+B26*1.15</f>
        <v>44466.666666666657</v>
      </c>
      <c r="C24" s="375">
        <v>0.56499999999999995</v>
      </c>
      <c r="D24" s="224">
        <f t="shared" si="0"/>
        <v>2087709.9999999995</v>
      </c>
    </row>
    <row r="25" spans="1:6" ht="15">
      <c r="A25" s="221" t="s">
        <v>288</v>
      </c>
      <c r="B25" s="223">
        <v>81200</v>
      </c>
      <c r="C25" s="375">
        <v>0.56499999999999995</v>
      </c>
      <c r="D25" s="224">
        <f t="shared" si="0"/>
        <v>3812340</v>
      </c>
    </row>
    <row r="26" spans="1:6" ht="15">
      <c r="A26" s="221" t="s">
        <v>264</v>
      </c>
      <c r="B26" s="223">
        <f>+C10/30</f>
        <v>38666.666666666664</v>
      </c>
      <c r="C26" s="375">
        <v>0.56499999999999995</v>
      </c>
      <c r="D26" s="224">
        <f t="shared" si="0"/>
        <v>1815400</v>
      </c>
    </row>
    <row r="27" spans="1:6" ht="15">
      <c r="A27" s="221" t="s">
        <v>265</v>
      </c>
      <c r="B27" s="223">
        <f>B26*2.5</f>
        <v>96666.666666666657</v>
      </c>
      <c r="C27" s="375">
        <v>0.56499999999999995</v>
      </c>
      <c r="D27" s="224">
        <f t="shared" si="0"/>
        <v>4538499.9999999991</v>
      </c>
      <c r="F27" s="224">
        <f>+(B27*30)</f>
        <v>2899999.9999999995</v>
      </c>
    </row>
    <row r="28" spans="1:6" ht="15">
      <c r="A28" s="221" t="s">
        <v>266</v>
      </c>
      <c r="B28" s="223">
        <f>+B26*3.1</f>
        <v>119866.66666666666</v>
      </c>
      <c r="C28" s="375">
        <v>0.56499999999999995</v>
      </c>
      <c r="D28" s="224">
        <f>(B28*30)*1.565</f>
        <v>5627739.9999999991</v>
      </c>
      <c r="F28" s="224">
        <f>+(B28*30)</f>
        <v>3595999.9999999995</v>
      </c>
    </row>
    <row r="29" spans="1:6" ht="15">
      <c r="A29" s="221" t="s">
        <v>594</v>
      </c>
      <c r="B29" s="223">
        <f>+B26*5</f>
        <v>193333.33333333331</v>
      </c>
      <c r="C29" s="375">
        <v>0.56499999999999995</v>
      </c>
      <c r="D29" s="224">
        <f t="shared" si="0"/>
        <v>9076999.9999999981</v>
      </c>
      <c r="F29" s="224">
        <f>+B29*30</f>
        <v>5799999.9999999991</v>
      </c>
    </row>
    <row r="30" spans="1:6" ht="15">
      <c r="A30" s="222" t="s">
        <v>592</v>
      </c>
      <c r="B30" s="223">
        <v>100000</v>
      </c>
      <c r="C30" s="375">
        <v>0.56499999999999995</v>
      </c>
      <c r="D30" s="224">
        <f>(B30*30)*1.565</f>
        <v>4695000</v>
      </c>
    </row>
    <row r="31" spans="1:6" ht="30">
      <c r="A31" s="222" t="s">
        <v>593</v>
      </c>
      <c r="B31" s="223">
        <v>60000</v>
      </c>
      <c r="C31" s="375">
        <v>0.56499999999999995</v>
      </c>
      <c r="D31" s="224">
        <f>(B31*30)*1.565</f>
        <v>2817000</v>
      </c>
    </row>
    <row r="34" spans="1:4" ht="16.5" thickBot="1">
      <c r="A34" s="225"/>
      <c r="B34" s="226"/>
      <c r="C34" s="227"/>
      <c r="D34" s="228"/>
    </row>
    <row r="35" spans="1:4" ht="15.75">
      <c r="A35" s="211" t="e">
        <f>+#REF!</f>
        <v>#REF!</v>
      </c>
      <c r="B35" s="212"/>
      <c r="C35" s="213"/>
      <c r="D35" s="214"/>
    </row>
    <row r="36" spans="1:4">
      <c r="A36" s="306" t="e">
        <f>+#REF!</f>
        <v>#REF!</v>
      </c>
      <c r="B36" s="306"/>
      <c r="C36" s="306"/>
      <c r="D36" s="306"/>
    </row>
    <row r="37" spans="1:4" ht="15">
      <c r="A37" s="425" t="e">
        <f>+#REF!</f>
        <v>#REF!</v>
      </c>
      <c r="B37" s="373" t="s">
        <v>356</v>
      </c>
      <c r="C37" s="374" t="s">
        <v>357</v>
      </c>
      <c r="D37" s="373" t="s">
        <v>358</v>
      </c>
    </row>
    <row r="38" spans="1:4" ht="16.5">
      <c r="A38" s="373" t="s">
        <v>359</v>
      </c>
      <c r="B38" s="374" t="s">
        <v>360</v>
      </c>
      <c r="C38" s="374" t="s">
        <v>367</v>
      </c>
      <c r="D38" s="373"/>
    </row>
    <row r="39" spans="1:4">
      <c r="A39" s="373" t="s">
        <v>368</v>
      </c>
      <c r="B39" s="374" t="s">
        <v>369</v>
      </c>
      <c r="C39" s="374" t="s">
        <v>370</v>
      </c>
      <c r="D39" s="373"/>
    </row>
    <row r="40" spans="1:4">
      <c r="A40" s="373" t="s">
        <v>371</v>
      </c>
      <c r="B40" s="373" t="s">
        <v>361</v>
      </c>
      <c r="C40" s="374" t="s">
        <v>362</v>
      </c>
      <c r="D40" s="373"/>
    </row>
    <row r="41" spans="1:4" ht="20.45" customHeight="1">
      <c r="A41" s="1170" t="s">
        <v>363</v>
      </c>
      <c r="B41" s="1170"/>
      <c r="C41" s="1170"/>
      <c r="D41" s="1170"/>
    </row>
  </sheetData>
  <mergeCells count="18">
    <mergeCell ref="A41:D41"/>
    <mergeCell ref="A8:D8"/>
    <mergeCell ref="A5:D5"/>
    <mergeCell ref="C16:D16"/>
    <mergeCell ref="C17:D17"/>
    <mergeCell ref="C19:D19"/>
    <mergeCell ref="A20:D20"/>
    <mergeCell ref="C18:D18"/>
    <mergeCell ref="A1:D1"/>
    <mergeCell ref="A2:D2"/>
    <mergeCell ref="A3:D3"/>
    <mergeCell ref="A4:D4"/>
    <mergeCell ref="C15:D15"/>
    <mergeCell ref="C10:D10"/>
    <mergeCell ref="C11:D11"/>
    <mergeCell ref="C12:D12"/>
    <mergeCell ref="C13:D13"/>
    <mergeCell ref="C14:D14"/>
  </mergeCells>
  <pageMargins left="0.7" right="0.7" top="0.75" bottom="0.75" header="0.3" footer="0.3"/>
  <pageSetup scale="98" orientation="portrait" horizontalDpi="360" verticalDpi="36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V45"/>
  <sheetViews>
    <sheetView view="pageBreakPreview" topLeftCell="A29" zoomScaleNormal="100" zoomScaleSheetLayoutView="100" workbookViewId="0">
      <selection activeCell="D38" sqref="D38"/>
    </sheetView>
  </sheetViews>
  <sheetFormatPr baseColWidth="10" defaultRowHeight="15"/>
  <cols>
    <col min="2" max="2" width="51.28515625" customWidth="1"/>
    <col min="3" max="3" width="6.7109375" customWidth="1"/>
    <col min="4" max="4" width="6.28515625" style="415" customWidth="1"/>
    <col min="5" max="5" width="21.42578125" style="410" customWidth="1"/>
    <col min="6" max="6" width="1.7109375" customWidth="1"/>
    <col min="7" max="7" width="12.85546875" bestFit="1" customWidth="1"/>
    <col min="9" max="9" width="12.85546875" bestFit="1" customWidth="1"/>
    <col min="258" max="258" width="51.28515625" customWidth="1"/>
    <col min="259" max="259" width="6.7109375" customWidth="1"/>
    <col min="260" max="260" width="6.28515625" bestFit="1" customWidth="1"/>
    <col min="261" max="261" width="21.42578125" customWidth="1"/>
    <col min="263" max="263" width="12.85546875" bestFit="1" customWidth="1"/>
    <col min="265" max="265" width="12.85546875" bestFit="1" customWidth="1"/>
    <col min="514" max="514" width="51.28515625" customWidth="1"/>
    <col min="515" max="515" width="6.7109375" customWidth="1"/>
    <col min="516" max="516" width="6.28515625" bestFit="1" customWidth="1"/>
    <col min="517" max="517" width="21.42578125" customWidth="1"/>
    <col min="519" max="519" width="12.85546875" bestFit="1" customWidth="1"/>
    <col min="521" max="521" width="12.85546875" bestFit="1" customWidth="1"/>
    <col min="770" max="770" width="51.28515625" customWidth="1"/>
    <col min="771" max="771" width="6.7109375" customWidth="1"/>
    <col min="772" max="772" width="6.28515625" bestFit="1" customWidth="1"/>
    <col min="773" max="773" width="21.42578125" customWidth="1"/>
    <col min="775" max="775" width="12.85546875" bestFit="1" customWidth="1"/>
    <col min="777" max="777" width="12.85546875" bestFit="1" customWidth="1"/>
    <col min="1026" max="1026" width="51.28515625" customWidth="1"/>
    <col min="1027" max="1027" width="6.7109375" customWidth="1"/>
    <col min="1028" max="1028" width="6.28515625" bestFit="1" customWidth="1"/>
    <col min="1029" max="1029" width="21.42578125" customWidth="1"/>
    <col min="1031" max="1031" width="12.85546875" bestFit="1" customWidth="1"/>
    <col min="1033" max="1033" width="12.85546875" bestFit="1" customWidth="1"/>
    <col min="1282" max="1282" width="51.28515625" customWidth="1"/>
    <col min="1283" max="1283" width="6.7109375" customWidth="1"/>
    <col min="1284" max="1284" width="6.28515625" bestFit="1" customWidth="1"/>
    <col min="1285" max="1285" width="21.42578125" customWidth="1"/>
    <col min="1287" max="1287" width="12.85546875" bestFit="1" customWidth="1"/>
    <col min="1289" max="1289" width="12.85546875" bestFit="1" customWidth="1"/>
    <col min="1538" max="1538" width="51.28515625" customWidth="1"/>
    <col min="1539" max="1539" width="6.7109375" customWidth="1"/>
    <col min="1540" max="1540" width="6.28515625" bestFit="1" customWidth="1"/>
    <col min="1541" max="1541" width="21.42578125" customWidth="1"/>
    <col min="1543" max="1543" width="12.85546875" bestFit="1" customWidth="1"/>
    <col min="1545" max="1545" width="12.85546875" bestFit="1" customWidth="1"/>
    <col min="1794" max="1794" width="51.28515625" customWidth="1"/>
    <col min="1795" max="1795" width="6.7109375" customWidth="1"/>
    <col min="1796" max="1796" width="6.28515625" bestFit="1" customWidth="1"/>
    <col min="1797" max="1797" width="21.42578125" customWidth="1"/>
    <col min="1799" max="1799" width="12.85546875" bestFit="1" customWidth="1"/>
    <col min="1801" max="1801" width="12.85546875" bestFit="1" customWidth="1"/>
    <col min="2050" max="2050" width="51.28515625" customWidth="1"/>
    <col min="2051" max="2051" width="6.7109375" customWidth="1"/>
    <col min="2052" max="2052" width="6.28515625" bestFit="1" customWidth="1"/>
    <col min="2053" max="2053" width="21.42578125" customWidth="1"/>
    <col min="2055" max="2055" width="12.85546875" bestFit="1" customWidth="1"/>
    <col min="2057" max="2057" width="12.85546875" bestFit="1" customWidth="1"/>
    <col min="2306" max="2306" width="51.28515625" customWidth="1"/>
    <col min="2307" max="2307" width="6.7109375" customWidth="1"/>
    <col min="2308" max="2308" width="6.28515625" bestFit="1" customWidth="1"/>
    <col min="2309" max="2309" width="21.42578125" customWidth="1"/>
    <col min="2311" max="2311" width="12.85546875" bestFit="1" customWidth="1"/>
    <col min="2313" max="2313" width="12.85546875" bestFit="1" customWidth="1"/>
    <col min="2562" max="2562" width="51.28515625" customWidth="1"/>
    <col min="2563" max="2563" width="6.7109375" customWidth="1"/>
    <col min="2564" max="2564" width="6.28515625" bestFit="1" customWidth="1"/>
    <col min="2565" max="2565" width="21.42578125" customWidth="1"/>
    <col min="2567" max="2567" width="12.85546875" bestFit="1" customWidth="1"/>
    <col min="2569" max="2569" width="12.85546875" bestFit="1" customWidth="1"/>
    <col min="2818" max="2818" width="51.28515625" customWidth="1"/>
    <col min="2819" max="2819" width="6.7109375" customWidth="1"/>
    <col min="2820" max="2820" width="6.28515625" bestFit="1" customWidth="1"/>
    <col min="2821" max="2821" width="21.42578125" customWidth="1"/>
    <col min="2823" max="2823" width="12.85546875" bestFit="1" customWidth="1"/>
    <col min="2825" max="2825" width="12.85546875" bestFit="1" customWidth="1"/>
    <col min="3074" max="3074" width="51.28515625" customWidth="1"/>
    <col min="3075" max="3075" width="6.7109375" customWidth="1"/>
    <col min="3076" max="3076" width="6.28515625" bestFit="1" customWidth="1"/>
    <col min="3077" max="3077" width="21.42578125" customWidth="1"/>
    <col min="3079" max="3079" width="12.85546875" bestFit="1" customWidth="1"/>
    <col min="3081" max="3081" width="12.85546875" bestFit="1" customWidth="1"/>
    <col min="3330" max="3330" width="51.28515625" customWidth="1"/>
    <col min="3331" max="3331" width="6.7109375" customWidth="1"/>
    <col min="3332" max="3332" width="6.28515625" bestFit="1" customWidth="1"/>
    <col min="3333" max="3333" width="21.42578125" customWidth="1"/>
    <col min="3335" max="3335" width="12.85546875" bestFit="1" customWidth="1"/>
    <col min="3337" max="3337" width="12.85546875" bestFit="1" customWidth="1"/>
    <col min="3586" max="3586" width="51.28515625" customWidth="1"/>
    <col min="3587" max="3587" width="6.7109375" customWidth="1"/>
    <col min="3588" max="3588" width="6.28515625" bestFit="1" customWidth="1"/>
    <col min="3589" max="3589" width="21.42578125" customWidth="1"/>
    <col min="3591" max="3591" width="12.85546875" bestFit="1" customWidth="1"/>
    <col min="3593" max="3593" width="12.85546875" bestFit="1" customWidth="1"/>
    <col min="3842" max="3842" width="51.28515625" customWidth="1"/>
    <col min="3843" max="3843" width="6.7109375" customWidth="1"/>
    <col min="3844" max="3844" width="6.28515625" bestFit="1" customWidth="1"/>
    <col min="3845" max="3845" width="21.42578125" customWidth="1"/>
    <col min="3847" max="3847" width="12.85546875" bestFit="1" customWidth="1"/>
    <col min="3849" max="3849" width="12.85546875" bestFit="1" customWidth="1"/>
    <col min="4098" max="4098" width="51.28515625" customWidth="1"/>
    <col min="4099" max="4099" width="6.7109375" customWidth="1"/>
    <col min="4100" max="4100" width="6.28515625" bestFit="1" customWidth="1"/>
    <col min="4101" max="4101" width="21.42578125" customWidth="1"/>
    <col min="4103" max="4103" width="12.85546875" bestFit="1" customWidth="1"/>
    <col min="4105" max="4105" width="12.85546875" bestFit="1" customWidth="1"/>
    <col min="4354" max="4354" width="51.28515625" customWidth="1"/>
    <col min="4355" max="4355" width="6.7109375" customWidth="1"/>
    <col min="4356" max="4356" width="6.28515625" bestFit="1" customWidth="1"/>
    <col min="4357" max="4357" width="21.42578125" customWidth="1"/>
    <col min="4359" max="4359" width="12.85546875" bestFit="1" customWidth="1"/>
    <col min="4361" max="4361" width="12.85546875" bestFit="1" customWidth="1"/>
    <col min="4610" max="4610" width="51.28515625" customWidth="1"/>
    <col min="4611" max="4611" width="6.7109375" customWidth="1"/>
    <col min="4612" max="4612" width="6.28515625" bestFit="1" customWidth="1"/>
    <col min="4613" max="4613" width="21.42578125" customWidth="1"/>
    <col min="4615" max="4615" width="12.85546875" bestFit="1" customWidth="1"/>
    <col min="4617" max="4617" width="12.85546875" bestFit="1" customWidth="1"/>
    <col min="4866" max="4866" width="51.28515625" customWidth="1"/>
    <col min="4867" max="4867" width="6.7109375" customWidth="1"/>
    <col min="4868" max="4868" width="6.28515625" bestFit="1" customWidth="1"/>
    <col min="4869" max="4869" width="21.42578125" customWidth="1"/>
    <col min="4871" max="4871" width="12.85546875" bestFit="1" customWidth="1"/>
    <col min="4873" max="4873" width="12.85546875" bestFit="1" customWidth="1"/>
    <col min="5122" max="5122" width="51.28515625" customWidth="1"/>
    <col min="5123" max="5123" width="6.7109375" customWidth="1"/>
    <col min="5124" max="5124" width="6.28515625" bestFit="1" customWidth="1"/>
    <col min="5125" max="5125" width="21.42578125" customWidth="1"/>
    <col min="5127" max="5127" width="12.85546875" bestFit="1" customWidth="1"/>
    <col min="5129" max="5129" width="12.85546875" bestFit="1" customWidth="1"/>
    <col min="5378" max="5378" width="51.28515625" customWidth="1"/>
    <col min="5379" max="5379" width="6.7109375" customWidth="1"/>
    <col min="5380" max="5380" width="6.28515625" bestFit="1" customWidth="1"/>
    <col min="5381" max="5381" width="21.42578125" customWidth="1"/>
    <col min="5383" max="5383" width="12.85546875" bestFit="1" customWidth="1"/>
    <col min="5385" max="5385" width="12.85546875" bestFit="1" customWidth="1"/>
    <col min="5634" max="5634" width="51.28515625" customWidth="1"/>
    <col min="5635" max="5635" width="6.7109375" customWidth="1"/>
    <col min="5636" max="5636" width="6.28515625" bestFit="1" customWidth="1"/>
    <col min="5637" max="5637" width="21.42578125" customWidth="1"/>
    <col min="5639" max="5639" width="12.85546875" bestFit="1" customWidth="1"/>
    <col min="5641" max="5641" width="12.85546875" bestFit="1" customWidth="1"/>
    <col min="5890" max="5890" width="51.28515625" customWidth="1"/>
    <col min="5891" max="5891" width="6.7109375" customWidth="1"/>
    <col min="5892" max="5892" width="6.28515625" bestFit="1" customWidth="1"/>
    <col min="5893" max="5893" width="21.42578125" customWidth="1"/>
    <col min="5895" max="5895" width="12.85546875" bestFit="1" customWidth="1"/>
    <col min="5897" max="5897" width="12.85546875" bestFit="1" customWidth="1"/>
    <col min="6146" max="6146" width="51.28515625" customWidth="1"/>
    <col min="6147" max="6147" width="6.7109375" customWidth="1"/>
    <col min="6148" max="6148" width="6.28515625" bestFit="1" customWidth="1"/>
    <col min="6149" max="6149" width="21.42578125" customWidth="1"/>
    <col min="6151" max="6151" width="12.85546875" bestFit="1" customWidth="1"/>
    <col min="6153" max="6153" width="12.85546875" bestFit="1" customWidth="1"/>
    <col min="6402" max="6402" width="51.28515625" customWidth="1"/>
    <col min="6403" max="6403" width="6.7109375" customWidth="1"/>
    <col min="6404" max="6404" width="6.28515625" bestFit="1" customWidth="1"/>
    <col min="6405" max="6405" width="21.42578125" customWidth="1"/>
    <col min="6407" max="6407" width="12.85546875" bestFit="1" customWidth="1"/>
    <col min="6409" max="6409" width="12.85546875" bestFit="1" customWidth="1"/>
    <col min="6658" max="6658" width="51.28515625" customWidth="1"/>
    <col min="6659" max="6659" width="6.7109375" customWidth="1"/>
    <col min="6660" max="6660" width="6.28515625" bestFit="1" customWidth="1"/>
    <col min="6661" max="6661" width="21.42578125" customWidth="1"/>
    <col min="6663" max="6663" width="12.85546875" bestFit="1" customWidth="1"/>
    <col min="6665" max="6665" width="12.85546875" bestFit="1" customWidth="1"/>
    <col min="6914" max="6914" width="51.28515625" customWidth="1"/>
    <col min="6915" max="6915" width="6.7109375" customWidth="1"/>
    <col min="6916" max="6916" width="6.28515625" bestFit="1" customWidth="1"/>
    <col min="6917" max="6917" width="21.42578125" customWidth="1"/>
    <col min="6919" max="6919" width="12.85546875" bestFit="1" customWidth="1"/>
    <col min="6921" max="6921" width="12.85546875" bestFit="1" customWidth="1"/>
    <col min="7170" max="7170" width="51.28515625" customWidth="1"/>
    <col min="7171" max="7171" width="6.7109375" customWidth="1"/>
    <col min="7172" max="7172" width="6.28515625" bestFit="1" customWidth="1"/>
    <col min="7173" max="7173" width="21.42578125" customWidth="1"/>
    <col min="7175" max="7175" width="12.85546875" bestFit="1" customWidth="1"/>
    <col min="7177" max="7177" width="12.85546875" bestFit="1" customWidth="1"/>
    <col min="7426" max="7426" width="51.28515625" customWidth="1"/>
    <col min="7427" max="7427" width="6.7109375" customWidth="1"/>
    <col min="7428" max="7428" width="6.28515625" bestFit="1" customWidth="1"/>
    <col min="7429" max="7429" width="21.42578125" customWidth="1"/>
    <col min="7431" max="7431" width="12.85546875" bestFit="1" customWidth="1"/>
    <col min="7433" max="7433" width="12.85546875" bestFit="1" customWidth="1"/>
    <col min="7682" max="7682" width="51.28515625" customWidth="1"/>
    <col min="7683" max="7683" width="6.7109375" customWidth="1"/>
    <col min="7684" max="7684" width="6.28515625" bestFit="1" customWidth="1"/>
    <col min="7685" max="7685" width="21.42578125" customWidth="1"/>
    <col min="7687" max="7687" width="12.85546875" bestFit="1" customWidth="1"/>
    <col min="7689" max="7689" width="12.85546875" bestFit="1" customWidth="1"/>
    <col min="7938" max="7938" width="51.28515625" customWidth="1"/>
    <col min="7939" max="7939" width="6.7109375" customWidth="1"/>
    <col min="7940" max="7940" width="6.28515625" bestFit="1" customWidth="1"/>
    <col min="7941" max="7941" width="21.42578125" customWidth="1"/>
    <col min="7943" max="7943" width="12.85546875" bestFit="1" customWidth="1"/>
    <col min="7945" max="7945" width="12.85546875" bestFit="1" customWidth="1"/>
    <col min="8194" max="8194" width="51.28515625" customWidth="1"/>
    <col min="8195" max="8195" width="6.7109375" customWidth="1"/>
    <col min="8196" max="8196" width="6.28515625" bestFit="1" customWidth="1"/>
    <col min="8197" max="8197" width="21.42578125" customWidth="1"/>
    <col min="8199" max="8199" width="12.85546875" bestFit="1" customWidth="1"/>
    <col min="8201" max="8201" width="12.85546875" bestFit="1" customWidth="1"/>
    <col min="8450" max="8450" width="51.28515625" customWidth="1"/>
    <col min="8451" max="8451" width="6.7109375" customWidth="1"/>
    <col min="8452" max="8452" width="6.28515625" bestFit="1" customWidth="1"/>
    <col min="8453" max="8453" width="21.42578125" customWidth="1"/>
    <col min="8455" max="8455" width="12.85546875" bestFit="1" customWidth="1"/>
    <col min="8457" max="8457" width="12.85546875" bestFit="1" customWidth="1"/>
    <col min="8706" max="8706" width="51.28515625" customWidth="1"/>
    <col min="8707" max="8707" width="6.7109375" customWidth="1"/>
    <col min="8708" max="8708" width="6.28515625" bestFit="1" customWidth="1"/>
    <col min="8709" max="8709" width="21.42578125" customWidth="1"/>
    <col min="8711" max="8711" width="12.85546875" bestFit="1" customWidth="1"/>
    <col min="8713" max="8713" width="12.85546875" bestFit="1" customWidth="1"/>
    <col min="8962" max="8962" width="51.28515625" customWidth="1"/>
    <col min="8963" max="8963" width="6.7109375" customWidth="1"/>
    <col min="8964" max="8964" width="6.28515625" bestFit="1" customWidth="1"/>
    <col min="8965" max="8965" width="21.42578125" customWidth="1"/>
    <col min="8967" max="8967" width="12.85546875" bestFit="1" customWidth="1"/>
    <col min="8969" max="8969" width="12.85546875" bestFit="1" customWidth="1"/>
    <col min="9218" max="9218" width="51.28515625" customWidth="1"/>
    <col min="9219" max="9219" width="6.7109375" customWidth="1"/>
    <col min="9220" max="9220" width="6.28515625" bestFit="1" customWidth="1"/>
    <col min="9221" max="9221" width="21.42578125" customWidth="1"/>
    <col min="9223" max="9223" width="12.85546875" bestFit="1" customWidth="1"/>
    <col min="9225" max="9225" width="12.85546875" bestFit="1" customWidth="1"/>
    <col min="9474" max="9474" width="51.28515625" customWidth="1"/>
    <col min="9475" max="9475" width="6.7109375" customWidth="1"/>
    <col min="9476" max="9476" width="6.28515625" bestFit="1" customWidth="1"/>
    <col min="9477" max="9477" width="21.42578125" customWidth="1"/>
    <col min="9479" max="9479" width="12.85546875" bestFit="1" customWidth="1"/>
    <col min="9481" max="9481" width="12.85546875" bestFit="1" customWidth="1"/>
    <col min="9730" max="9730" width="51.28515625" customWidth="1"/>
    <col min="9731" max="9731" width="6.7109375" customWidth="1"/>
    <col min="9732" max="9732" width="6.28515625" bestFit="1" customWidth="1"/>
    <col min="9733" max="9733" width="21.42578125" customWidth="1"/>
    <col min="9735" max="9735" width="12.85546875" bestFit="1" customWidth="1"/>
    <col min="9737" max="9737" width="12.85546875" bestFit="1" customWidth="1"/>
    <col min="9986" max="9986" width="51.28515625" customWidth="1"/>
    <col min="9987" max="9987" width="6.7109375" customWidth="1"/>
    <col min="9988" max="9988" width="6.28515625" bestFit="1" customWidth="1"/>
    <col min="9989" max="9989" width="21.42578125" customWidth="1"/>
    <col min="9991" max="9991" width="12.85546875" bestFit="1" customWidth="1"/>
    <col min="9993" max="9993" width="12.85546875" bestFit="1" customWidth="1"/>
    <col min="10242" max="10242" width="51.28515625" customWidth="1"/>
    <col min="10243" max="10243" width="6.7109375" customWidth="1"/>
    <col min="10244" max="10244" width="6.28515625" bestFit="1" customWidth="1"/>
    <col min="10245" max="10245" width="21.42578125" customWidth="1"/>
    <col min="10247" max="10247" width="12.85546875" bestFit="1" customWidth="1"/>
    <col min="10249" max="10249" width="12.85546875" bestFit="1" customWidth="1"/>
    <col min="10498" max="10498" width="51.28515625" customWidth="1"/>
    <col min="10499" max="10499" width="6.7109375" customWidth="1"/>
    <col min="10500" max="10500" width="6.28515625" bestFit="1" customWidth="1"/>
    <col min="10501" max="10501" width="21.42578125" customWidth="1"/>
    <col min="10503" max="10503" width="12.85546875" bestFit="1" customWidth="1"/>
    <col min="10505" max="10505" width="12.85546875" bestFit="1" customWidth="1"/>
    <col min="10754" max="10754" width="51.28515625" customWidth="1"/>
    <col min="10755" max="10755" width="6.7109375" customWidth="1"/>
    <col min="10756" max="10756" width="6.28515625" bestFit="1" customWidth="1"/>
    <col min="10757" max="10757" width="21.42578125" customWidth="1"/>
    <col min="10759" max="10759" width="12.85546875" bestFit="1" customWidth="1"/>
    <col min="10761" max="10761" width="12.85546875" bestFit="1" customWidth="1"/>
    <col min="11010" max="11010" width="51.28515625" customWidth="1"/>
    <col min="11011" max="11011" width="6.7109375" customWidth="1"/>
    <col min="11012" max="11012" width="6.28515625" bestFit="1" customWidth="1"/>
    <col min="11013" max="11013" width="21.42578125" customWidth="1"/>
    <col min="11015" max="11015" width="12.85546875" bestFit="1" customWidth="1"/>
    <col min="11017" max="11017" width="12.85546875" bestFit="1" customWidth="1"/>
    <col min="11266" max="11266" width="51.28515625" customWidth="1"/>
    <col min="11267" max="11267" width="6.7109375" customWidth="1"/>
    <col min="11268" max="11268" width="6.28515625" bestFit="1" customWidth="1"/>
    <col min="11269" max="11269" width="21.42578125" customWidth="1"/>
    <col min="11271" max="11271" width="12.85546875" bestFit="1" customWidth="1"/>
    <col min="11273" max="11273" width="12.85546875" bestFit="1" customWidth="1"/>
    <col min="11522" max="11522" width="51.28515625" customWidth="1"/>
    <col min="11523" max="11523" width="6.7109375" customWidth="1"/>
    <col min="11524" max="11524" width="6.28515625" bestFit="1" customWidth="1"/>
    <col min="11525" max="11525" width="21.42578125" customWidth="1"/>
    <col min="11527" max="11527" width="12.85546875" bestFit="1" customWidth="1"/>
    <col min="11529" max="11529" width="12.85546875" bestFit="1" customWidth="1"/>
    <col min="11778" max="11778" width="51.28515625" customWidth="1"/>
    <col min="11779" max="11779" width="6.7109375" customWidth="1"/>
    <col min="11780" max="11780" width="6.28515625" bestFit="1" customWidth="1"/>
    <col min="11781" max="11781" width="21.42578125" customWidth="1"/>
    <col min="11783" max="11783" width="12.85546875" bestFit="1" customWidth="1"/>
    <col min="11785" max="11785" width="12.85546875" bestFit="1" customWidth="1"/>
    <col min="12034" max="12034" width="51.28515625" customWidth="1"/>
    <col min="12035" max="12035" width="6.7109375" customWidth="1"/>
    <col min="12036" max="12036" width="6.28515625" bestFit="1" customWidth="1"/>
    <col min="12037" max="12037" width="21.42578125" customWidth="1"/>
    <col min="12039" max="12039" width="12.85546875" bestFit="1" customWidth="1"/>
    <col min="12041" max="12041" width="12.85546875" bestFit="1" customWidth="1"/>
    <col min="12290" max="12290" width="51.28515625" customWidth="1"/>
    <col min="12291" max="12291" width="6.7109375" customWidth="1"/>
    <col min="12292" max="12292" width="6.28515625" bestFit="1" customWidth="1"/>
    <col min="12293" max="12293" width="21.42578125" customWidth="1"/>
    <col min="12295" max="12295" width="12.85546875" bestFit="1" customWidth="1"/>
    <col min="12297" max="12297" width="12.85546875" bestFit="1" customWidth="1"/>
    <col min="12546" max="12546" width="51.28515625" customWidth="1"/>
    <col min="12547" max="12547" width="6.7109375" customWidth="1"/>
    <col min="12548" max="12548" width="6.28515625" bestFit="1" customWidth="1"/>
    <col min="12549" max="12549" width="21.42578125" customWidth="1"/>
    <col min="12551" max="12551" width="12.85546875" bestFit="1" customWidth="1"/>
    <col min="12553" max="12553" width="12.85546875" bestFit="1" customWidth="1"/>
    <col min="12802" max="12802" width="51.28515625" customWidth="1"/>
    <col min="12803" max="12803" width="6.7109375" customWidth="1"/>
    <col min="12804" max="12804" width="6.28515625" bestFit="1" customWidth="1"/>
    <col min="12805" max="12805" width="21.42578125" customWidth="1"/>
    <col min="12807" max="12807" width="12.85546875" bestFit="1" customWidth="1"/>
    <col min="12809" max="12809" width="12.85546875" bestFit="1" customWidth="1"/>
    <col min="13058" max="13058" width="51.28515625" customWidth="1"/>
    <col min="13059" max="13059" width="6.7109375" customWidth="1"/>
    <col min="13060" max="13060" width="6.28515625" bestFit="1" customWidth="1"/>
    <col min="13061" max="13061" width="21.42578125" customWidth="1"/>
    <col min="13063" max="13063" width="12.85546875" bestFit="1" customWidth="1"/>
    <col min="13065" max="13065" width="12.85546875" bestFit="1" customWidth="1"/>
    <col min="13314" max="13314" width="51.28515625" customWidth="1"/>
    <col min="13315" max="13315" width="6.7109375" customWidth="1"/>
    <col min="13316" max="13316" width="6.28515625" bestFit="1" customWidth="1"/>
    <col min="13317" max="13317" width="21.42578125" customWidth="1"/>
    <col min="13319" max="13319" width="12.85546875" bestFit="1" customWidth="1"/>
    <col min="13321" max="13321" width="12.85546875" bestFit="1" customWidth="1"/>
    <col min="13570" max="13570" width="51.28515625" customWidth="1"/>
    <col min="13571" max="13571" width="6.7109375" customWidth="1"/>
    <col min="13572" max="13572" width="6.28515625" bestFit="1" customWidth="1"/>
    <col min="13573" max="13573" width="21.42578125" customWidth="1"/>
    <col min="13575" max="13575" width="12.85546875" bestFit="1" customWidth="1"/>
    <col min="13577" max="13577" width="12.85546875" bestFit="1" customWidth="1"/>
    <col min="13826" max="13826" width="51.28515625" customWidth="1"/>
    <col min="13827" max="13827" width="6.7109375" customWidth="1"/>
    <col min="13828" max="13828" width="6.28515625" bestFit="1" customWidth="1"/>
    <col min="13829" max="13829" width="21.42578125" customWidth="1"/>
    <col min="13831" max="13831" width="12.85546875" bestFit="1" customWidth="1"/>
    <col min="13833" max="13833" width="12.85546875" bestFit="1" customWidth="1"/>
    <col min="14082" max="14082" width="51.28515625" customWidth="1"/>
    <col min="14083" max="14083" width="6.7109375" customWidth="1"/>
    <col min="14084" max="14084" width="6.28515625" bestFit="1" customWidth="1"/>
    <col min="14085" max="14085" width="21.42578125" customWidth="1"/>
    <col min="14087" max="14087" width="12.85546875" bestFit="1" customWidth="1"/>
    <col min="14089" max="14089" width="12.85546875" bestFit="1" customWidth="1"/>
    <col min="14338" max="14338" width="51.28515625" customWidth="1"/>
    <col min="14339" max="14339" width="6.7109375" customWidth="1"/>
    <col min="14340" max="14340" width="6.28515625" bestFit="1" customWidth="1"/>
    <col min="14341" max="14341" width="21.42578125" customWidth="1"/>
    <col min="14343" max="14343" width="12.85546875" bestFit="1" customWidth="1"/>
    <col min="14345" max="14345" width="12.85546875" bestFit="1" customWidth="1"/>
    <col min="14594" max="14594" width="51.28515625" customWidth="1"/>
    <col min="14595" max="14595" width="6.7109375" customWidth="1"/>
    <col min="14596" max="14596" width="6.28515625" bestFit="1" customWidth="1"/>
    <col min="14597" max="14597" width="21.42578125" customWidth="1"/>
    <col min="14599" max="14599" width="12.85546875" bestFit="1" customWidth="1"/>
    <col min="14601" max="14601" width="12.85546875" bestFit="1" customWidth="1"/>
    <col min="14850" max="14850" width="51.28515625" customWidth="1"/>
    <col min="14851" max="14851" width="6.7109375" customWidth="1"/>
    <col min="14852" max="14852" width="6.28515625" bestFit="1" customWidth="1"/>
    <col min="14853" max="14853" width="21.42578125" customWidth="1"/>
    <col min="14855" max="14855" width="12.85546875" bestFit="1" customWidth="1"/>
    <col min="14857" max="14857" width="12.85546875" bestFit="1" customWidth="1"/>
    <col min="15106" max="15106" width="51.28515625" customWidth="1"/>
    <col min="15107" max="15107" width="6.7109375" customWidth="1"/>
    <col min="15108" max="15108" width="6.28515625" bestFit="1" customWidth="1"/>
    <col min="15109" max="15109" width="21.42578125" customWidth="1"/>
    <col min="15111" max="15111" width="12.85546875" bestFit="1" customWidth="1"/>
    <col min="15113" max="15113" width="12.85546875" bestFit="1" customWidth="1"/>
    <col min="15362" max="15362" width="51.28515625" customWidth="1"/>
    <col min="15363" max="15363" width="6.7109375" customWidth="1"/>
    <col min="15364" max="15364" width="6.28515625" bestFit="1" customWidth="1"/>
    <col min="15365" max="15365" width="21.42578125" customWidth="1"/>
    <col min="15367" max="15367" width="12.85546875" bestFit="1" customWidth="1"/>
    <col min="15369" max="15369" width="12.85546875" bestFit="1" customWidth="1"/>
    <col min="15618" max="15618" width="51.28515625" customWidth="1"/>
    <col min="15619" max="15619" width="6.7109375" customWidth="1"/>
    <col min="15620" max="15620" width="6.28515625" bestFit="1" customWidth="1"/>
    <col min="15621" max="15621" width="21.42578125" customWidth="1"/>
    <col min="15623" max="15623" width="12.85546875" bestFit="1" customWidth="1"/>
    <col min="15625" max="15625" width="12.85546875" bestFit="1" customWidth="1"/>
    <col min="15874" max="15874" width="51.28515625" customWidth="1"/>
    <col min="15875" max="15875" width="6.7109375" customWidth="1"/>
    <col min="15876" max="15876" width="6.28515625" bestFit="1" customWidth="1"/>
    <col min="15877" max="15877" width="21.42578125" customWidth="1"/>
    <col min="15879" max="15879" width="12.85546875" bestFit="1" customWidth="1"/>
    <col min="15881" max="15881" width="12.85546875" bestFit="1" customWidth="1"/>
    <col min="16130" max="16130" width="51.28515625" customWidth="1"/>
    <col min="16131" max="16131" width="6.7109375" customWidth="1"/>
    <col min="16132" max="16132" width="6.28515625" bestFit="1" customWidth="1"/>
    <col min="16133" max="16133" width="21.42578125" customWidth="1"/>
    <col min="16135" max="16135" width="12.85546875" bestFit="1" customWidth="1"/>
    <col min="16137" max="16137" width="12.85546875" bestFit="1" customWidth="1"/>
  </cols>
  <sheetData>
    <row r="1" spans="1:256" ht="15.75">
      <c r="A1" s="1177"/>
      <c r="B1" s="1177"/>
      <c r="C1" s="1177"/>
      <c r="D1" s="1177"/>
      <c r="E1" s="1177"/>
    </row>
    <row r="2" spans="1:256" s="215" customFormat="1" ht="18">
      <c r="A2" s="1166" t="s">
        <v>274</v>
      </c>
      <c r="B2" s="1166"/>
      <c r="C2" s="1166"/>
      <c r="D2" s="1166"/>
      <c r="E2" s="1166"/>
      <c r="F2" s="229"/>
      <c r="G2" s="230"/>
      <c r="H2" s="230"/>
      <c r="I2" s="230"/>
      <c r="J2" s="230"/>
      <c r="K2" s="230"/>
      <c r="L2" s="230"/>
      <c r="M2" s="230"/>
      <c r="N2" s="230"/>
      <c r="O2" s="230"/>
      <c r="P2" s="230"/>
      <c r="Q2" s="230"/>
      <c r="R2" s="230"/>
      <c r="S2" s="230"/>
      <c r="T2" s="230"/>
      <c r="U2" s="230"/>
      <c r="V2" s="230"/>
      <c r="W2" s="230"/>
      <c r="X2" s="230"/>
      <c r="Y2" s="230"/>
      <c r="Z2" s="230"/>
      <c r="AA2" s="230"/>
      <c r="AB2" s="230"/>
      <c r="AC2" s="230"/>
      <c r="AD2" s="230"/>
      <c r="AE2" s="230"/>
      <c r="AF2" s="230"/>
      <c r="AG2" s="230"/>
      <c r="AH2" s="230"/>
      <c r="AI2" s="230"/>
      <c r="AJ2" s="230"/>
      <c r="AK2" s="230"/>
      <c r="AL2" s="230"/>
      <c r="AM2" s="230"/>
      <c r="AN2" s="230"/>
      <c r="AO2" s="230"/>
      <c r="AP2" s="230"/>
      <c r="AQ2" s="230"/>
      <c r="AR2" s="230"/>
      <c r="AS2" s="230"/>
      <c r="AT2" s="230"/>
      <c r="AU2" s="230"/>
      <c r="AV2" s="230"/>
      <c r="AW2" s="230"/>
      <c r="AX2" s="230"/>
      <c r="AY2" s="230"/>
      <c r="AZ2" s="230"/>
      <c r="BA2" s="230"/>
      <c r="BB2" s="230"/>
      <c r="BC2" s="230"/>
      <c r="BD2" s="230"/>
      <c r="BE2" s="230"/>
      <c r="BF2" s="230"/>
      <c r="BG2" s="230"/>
      <c r="BH2" s="230"/>
      <c r="BI2" s="230"/>
      <c r="BJ2" s="230"/>
      <c r="BK2" s="230"/>
      <c r="BL2" s="230"/>
      <c r="BM2" s="230"/>
      <c r="BN2" s="230"/>
      <c r="BO2" s="230"/>
      <c r="BP2" s="230"/>
      <c r="BQ2" s="230"/>
      <c r="BR2" s="230"/>
      <c r="BS2" s="230"/>
      <c r="BT2" s="230"/>
      <c r="BU2" s="230"/>
      <c r="BV2" s="230"/>
      <c r="BW2" s="230"/>
      <c r="BX2" s="230"/>
      <c r="BY2" s="230"/>
      <c r="BZ2" s="230"/>
      <c r="CA2" s="230"/>
      <c r="CB2" s="230"/>
      <c r="CC2" s="230"/>
      <c r="CD2" s="230"/>
      <c r="CE2" s="230"/>
      <c r="CF2" s="230"/>
      <c r="CG2" s="230"/>
      <c r="CH2" s="230"/>
      <c r="CI2" s="230"/>
      <c r="CJ2" s="230"/>
      <c r="CK2" s="230"/>
      <c r="CL2" s="230"/>
      <c r="CM2" s="230"/>
      <c r="CN2" s="230"/>
      <c r="CO2" s="230"/>
      <c r="CP2" s="230"/>
      <c r="CQ2" s="230"/>
      <c r="CR2" s="230"/>
      <c r="CS2" s="230"/>
      <c r="CT2" s="230"/>
      <c r="CU2" s="230"/>
      <c r="CV2" s="230"/>
      <c r="CW2" s="230"/>
      <c r="CX2" s="230"/>
      <c r="CY2" s="230"/>
      <c r="CZ2" s="230"/>
      <c r="DA2" s="230"/>
      <c r="DB2" s="230"/>
      <c r="DC2" s="230"/>
      <c r="DD2" s="230"/>
      <c r="DE2" s="230"/>
      <c r="DF2" s="230"/>
      <c r="DG2" s="230"/>
      <c r="DH2" s="230"/>
      <c r="DI2" s="230"/>
      <c r="DJ2" s="230"/>
      <c r="DK2" s="230"/>
      <c r="DL2" s="230"/>
      <c r="DM2" s="230"/>
      <c r="DN2" s="230"/>
      <c r="DO2" s="230"/>
      <c r="DP2" s="230"/>
      <c r="DQ2" s="230"/>
      <c r="DR2" s="230"/>
      <c r="DS2" s="230"/>
      <c r="DT2" s="230"/>
      <c r="DU2" s="230"/>
      <c r="DV2" s="230"/>
      <c r="DW2" s="230"/>
      <c r="DX2" s="230"/>
      <c r="DY2" s="230"/>
      <c r="DZ2" s="230"/>
      <c r="EA2" s="230"/>
      <c r="EB2" s="230"/>
      <c r="EC2" s="230"/>
      <c r="ED2" s="230"/>
      <c r="EE2" s="230"/>
      <c r="EF2" s="230"/>
      <c r="EG2" s="230"/>
      <c r="EH2" s="230"/>
      <c r="EI2" s="230"/>
      <c r="EJ2" s="230"/>
      <c r="EK2" s="230"/>
      <c r="EL2" s="230"/>
      <c r="EM2" s="230"/>
      <c r="EN2" s="230"/>
      <c r="EO2" s="230"/>
      <c r="EP2" s="230"/>
      <c r="EQ2" s="230"/>
      <c r="ER2" s="230"/>
      <c r="ES2" s="230"/>
      <c r="ET2" s="230"/>
      <c r="EU2" s="230"/>
      <c r="EV2" s="230"/>
      <c r="EW2" s="230"/>
      <c r="EX2" s="230"/>
      <c r="EY2" s="230"/>
      <c r="EZ2" s="230"/>
      <c r="FA2" s="230"/>
      <c r="FB2" s="230"/>
      <c r="FC2" s="230"/>
      <c r="FD2" s="230"/>
      <c r="FE2" s="230"/>
      <c r="FF2" s="230"/>
      <c r="FG2" s="230"/>
      <c r="FH2" s="230"/>
      <c r="FI2" s="230"/>
      <c r="FJ2" s="230"/>
      <c r="FK2" s="230"/>
      <c r="FL2" s="230"/>
      <c r="FM2" s="230"/>
      <c r="FN2" s="230"/>
      <c r="FO2" s="230"/>
      <c r="FP2" s="230"/>
      <c r="FQ2" s="230"/>
      <c r="FR2" s="230"/>
      <c r="FS2" s="230"/>
      <c r="FT2" s="230"/>
      <c r="FU2" s="230"/>
      <c r="FV2" s="230"/>
      <c r="FW2" s="230"/>
      <c r="FX2" s="230"/>
      <c r="FY2" s="230"/>
      <c r="FZ2" s="230"/>
      <c r="GA2" s="230"/>
      <c r="GB2" s="230"/>
      <c r="GC2" s="230"/>
      <c r="GD2" s="230"/>
      <c r="GE2" s="230"/>
      <c r="GF2" s="230"/>
      <c r="GG2" s="230"/>
      <c r="GH2" s="230"/>
      <c r="GI2" s="230"/>
      <c r="GJ2" s="230"/>
      <c r="GK2" s="230"/>
      <c r="GL2" s="230"/>
      <c r="GM2" s="230"/>
      <c r="GN2" s="230"/>
      <c r="GO2" s="230"/>
      <c r="GP2" s="230"/>
      <c r="GQ2" s="230"/>
      <c r="GR2" s="230"/>
      <c r="GS2" s="230"/>
      <c r="GT2" s="230"/>
      <c r="GU2" s="230"/>
      <c r="GV2" s="230"/>
      <c r="GW2" s="230"/>
      <c r="GX2" s="230"/>
      <c r="GY2" s="230"/>
      <c r="GZ2" s="230"/>
      <c r="HA2" s="230"/>
      <c r="HB2" s="230"/>
      <c r="HC2" s="230"/>
      <c r="HD2" s="230"/>
      <c r="HE2" s="230"/>
      <c r="HF2" s="230"/>
      <c r="HG2" s="230"/>
      <c r="HH2" s="230"/>
      <c r="HI2" s="230"/>
      <c r="HJ2" s="230"/>
      <c r="HK2" s="230"/>
      <c r="HL2" s="230"/>
      <c r="HM2" s="230"/>
      <c r="HN2" s="230"/>
      <c r="HO2" s="230"/>
      <c r="HP2" s="230"/>
      <c r="HQ2" s="230"/>
      <c r="HR2" s="230"/>
      <c r="HS2" s="230"/>
      <c r="HT2" s="230"/>
      <c r="HU2" s="230"/>
      <c r="HV2" s="230"/>
      <c r="HW2" s="230"/>
      <c r="HX2" s="230"/>
      <c r="HY2" s="230"/>
      <c r="HZ2" s="230"/>
      <c r="IA2" s="230"/>
      <c r="IB2" s="230"/>
      <c r="IC2" s="230"/>
      <c r="ID2" s="230"/>
      <c r="IE2" s="230"/>
      <c r="IF2" s="230"/>
      <c r="IG2" s="230"/>
      <c r="IH2" s="230"/>
      <c r="II2" s="230"/>
      <c r="IJ2" s="230"/>
      <c r="IK2" s="230"/>
      <c r="IL2" s="230"/>
      <c r="IM2" s="230"/>
      <c r="IN2" s="230"/>
      <c r="IO2" s="230"/>
      <c r="IP2" s="230"/>
      <c r="IQ2" s="230"/>
      <c r="IR2" s="230"/>
      <c r="IS2" s="230"/>
      <c r="IT2" s="230"/>
      <c r="IU2" s="230"/>
      <c r="IV2" s="230"/>
    </row>
    <row r="3" spans="1:256" s="215" customFormat="1" ht="18">
      <c r="A3" s="1166" t="s">
        <v>275</v>
      </c>
      <c r="B3" s="1166"/>
      <c r="C3" s="1166"/>
      <c r="D3" s="1166"/>
      <c r="E3" s="1166"/>
      <c r="F3" s="229"/>
      <c r="G3" s="230"/>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230"/>
      <c r="IV3" s="230"/>
    </row>
    <row r="4" spans="1:256" s="215" customFormat="1" ht="18">
      <c r="A4" s="1178" t="s">
        <v>10</v>
      </c>
      <c r="B4" s="1178"/>
      <c r="C4" s="1178"/>
      <c r="D4" s="1178"/>
      <c r="E4" s="1178"/>
      <c r="F4" s="229"/>
      <c r="G4" s="230"/>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c r="AL4" s="230"/>
      <c r="AM4" s="230"/>
      <c r="AN4" s="230"/>
      <c r="AO4" s="230"/>
      <c r="AP4" s="230"/>
      <c r="AQ4" s="230"/>
      <c r="AR4" s="230"/>
      <c r="AS4" s="230"/>
      <c r="AT4" s="230"/>
      <c r="AU4" s="230"/>
      <c r="AV4" s="230"/>
      <c r="AW4" s="230"/>
      <c r="AX4" s="230"/>
      <c r="AY4" s="230"/>
      <c r="AZ4" s="230"/>
      <c r="BA4" s="230"/>
      <c r="BB4" s="230"/>
      <c r="BC4" s="230"/>
      <c r="BD4" s="230"/>
      <c r="BE4" s="230"/>
      <c r="BF4" s="230"/>
      <c r="BG4" s="230"/>
      <c r="BH4" s="230"/>
      <c r="BI4" s="230"/>
      <c r="BJ4" s="230"/>
      <c r="BK4" s="230"/>
      <c r="BL4" s="230"/>
      <c r="BM4" s="230"/>
      <c r="BN4" s="230"/>
      <c r="BO4" s="230"/>
      <c r="BP4" s="230"/>
      <c r="BQ4" s="230"/>
      <c r="BR4" s="230"/>
      <c r="BS4" s="230"/>
      <c r="BT4" s="230"/>
      <c r="BU4" s="230"/>
      <c r="BV4" s="230"/>
      <c r="BW4" s="230"/>
      <c r="BX4" s="230"/>
      <c r="BY4" s="230"/>
      <c r="BZ4" s="230"/>
      <c r="CA4" s="230"/>
      <c r="CB4" s="230"/>
      <c r="CC4" s="230"/>
      <c r="CD4" s="230"/>
      <c r="CE4" s="230"/>
      <c r="CF4" s="230"/>
      <c r="CG4" s="230"/>
      <c r="CH4" s="230"/>
      <c r="CI4" s="230"/>
      <c r="CJ4" s="230"/>
      <c r="CK4" s="230"/>
      <c r="CL4" s="230"/>
      <c r="CM4" s="230"/>
      <c r="CN4" s="230"/>
      <c r="CO4" s="230"/>
      <c r="CP4" s="230"/>
      <c r="CQ4" s="230"/>
      <c r="CR4" s="230"/>
      <c r="CS4" s="230"/>
      <c r="CT4" s="230"/>
      <c r="CU4" s="230"/>
      <c r="CV4" s="230"/>
      <c r="CW4" s="230"/>
      <c r="CX4" s="230"/>
      <c r="CY4" s="230"/>
      <c r="CZ4" s="230"/>
      <c r="DA4" s="230"/>
      <c r="DB4" s="230"/>
      <c r="DC4" s="230"/>
      <c r="DD4" s="230"/>
      <c r="DE4" s="230"/>
      <c r="DF4" s="230"/>
      <c r="DG4" s="230"/>
      <c r="DH4" s="230"/>
      <c r="DI4" s="230"/>
      <c r="DJ4" s="230"/>
      <c r="DK4" s="230"/>
      <c r="DL4" s="230"/>
      <c r="DM4" s="230"/>
      <c r="DN4" s="230"/>
      <c r="DO4" s="230"/>
      <c r="DP4" s="230"/>
      <c r="DQ4" s="230"/>
      <c r="DR4" s="230"/>
      <c r="DS4" s="230"/>
      <c r="DT4" s="230"/>
      <c r="DU4" s="230"/>
      <c r="DV4" s="230"/>
      <c r="DW4" s="230"/>
      <c r="DX4" s="230"/>
      <c r="DY4" s="230"/>
      <c r="DZ4" s="230"/>
      <c r="EA4" s="230"/>
      <c r="EB4" s="230"/>
      <c r="EC4" s="230"/>
      <c r="ED4" s="230"/>
      <c r="EE4" s="230"/>
      <c r="EF4" s="230"/>
      <c r="EG4" s="230"/>
      <c r="EH4" s="230"/>
      <c r="EI4" s="230"/>
      <c r="EJ4" s="230"/>
      <c r="EK4" s="230"/>
      <c r="EL4" s="230"/>
      <c r="EM4" s="230"/>
      <c r="EN4" s="230"/>
      <c r="EO4" s="230"/>
      <c r="EP4" s="230"/>
      <c r="EQ4" s="230"/>
      <c r="ER4" s="230"/>
      <c r="ES4" s="230"/>
      <c r="ET4" s="230"/>
      <c r="EU4" s="230"/>
      <c r="EV4" s="230"/>
      <c r="EW4" s="230"/>
      <c r="EX4" s="230"/>
      <c r="EY4" s="230"/>
      <c r="EZ4" s="230"/>
      <c r="FA4" s="230"/>
      <c r="FB4" s="230"/>
      <c r="FC4" s="230"/>
      <c r="FD4" s="230"/>
      <c r="FE4" s="230"/>
      <c r="FF4" s="230"/>
      <c r="FG4" s="230"/>
      <c r="FH4" s="230"/>
      <c r="FI4" s="230"/>
      <c r="FJ4" s="230"/>
      <c r="FK4" s="230"/>
      <c r="FL4" s="230"/>
      <c r="FM4" s="230"/>
      <c r="FN4" s="230"/>
      <c r="FO4" s="230"/>
      <c r="FP4" s="230"/>
      <c r="FQ4" s="230"/>
      <c r="FR4" s="230"/>
      <c r="FS4" s="230"/>
      <c r="FT4" s="230"/>
      <c r="FU4" s="230"/>
      <c r="FV4" s="230"/>
      <c r="FW4" s="230"/>
      <c r="FX4" s="230"/>
      <c r="FY4" s="230"/>
      <c r="FZ4" s="230"/>
      <c r="GA4" s="230"/>
      <c r="GB4" s="230"/>
      <c r="GC4" s="230"/>
      <c r="GD4" s="230"/>
      <c r="GE4" s="230"/>
      <c r="GF4" s="230"/>
      <c r="GG4" s="230"/>
      <c r="GH4" s="230"/>
      <c r="GI4" s="230"/>
      <c r="GJ4" s="230"/>
      <c r="GK4" s="230"/>
      <c r="GL4" s="230"/>
      <c r="GM4" s="230"/>
      <c r="GN4" s="230"/>
      <c r="GO4" s="230"/>
      <c r="GP4" s="230"/>
      <c r="GQ4" s="230"/>
      <c r="GR4" s="230"/>
      <c r="GS4" s="230"/>
      <c r="GT4" s="230"/>
      <c r="GU4" s="230"/>
      <c r="GV4" s="230"/>
      <c r="GW4" s="230"/>
      <c r="GX4" s="230"/>
      <c r="GY4" s="230"/>
      <c r="GZ4" s="230"/>
      <c r="HA4" s="230"/>
      <c r="HB4" s="230"/>
      <c r="HC4" s="230"/>
      <c r="HD4" s="230"/>
      <c r="HE4" s="230"/>
      <c r="HF4" s="230"/>
      <c r="HG4" s="230"/>
      <c r="HH4" s="230"/>
      <c r="HI4" s="230"/>
      <c r="HJ4" s="230"/>
      <c r="HK4" s="230"/>
      <c r="HL4" s="230"/>
      <c r="HM4" s="230"/>
      <c r="HN4" s="230"/>
      <c r="HO4" s="230"/>
      <c r="HP4" s="230"/>
      <c r="HQ4" s="230"/>
      <c r="HR4" s="230"/>
      <c r="HS4" s="230"/>
      <c r="HT4" s="230"/>
      <c r="HU4" s="230"/>
      <c r="HV4" s="230"/>
      <c r="HW4" s="230"/>
      <c r="HX4" s="230"/>
      <c r="HY4" s="230"/>
      <c r="HZ4" s="230"/>
      <c r="IA4" s="230"/>
      <c r="IB4" s="230"/>
      <c r="IC4" s="230"/>
      <c r="ID4" s="230"/>
      <c r="IE4" s="230"/>
      <c r="IF4" s="230"/>
      <c r="IG4" s="230"/>
      <c r="IH4" s="230"/>
      <c r="II4" s="230"/>
      <c r="IJ4" s="230"/>
      <c r="IK4" s="230"/>
      <c r="IL4" s="230"/>
      <c r="IM4" s="230"/>
      <c r="IN4" s="230"/>
      <c r="IO4" s="230"/>
      <c r="IP4" s="230"/>
      <c r="IQ4" s="230"/>
      <c r="IR4" s="230"/>
      <c r="IS4" s="230"/>
      <c r="IT4" s="230"/>
      <c r="IU4" s="230"/>
      <c r="IV4" s="230"/>
    </row>
    <row r="5" spans="1:256" s="215" customFormat="1">
      <c r="A5" s="1167"/>
      <c r="B5" s="1167"/>
      <c r="C5" s="1167"/>
      <c r="D5" s="1167"/>
      <c r="E5" s="229"/>
      <c r="F5" s="229"/>
      <c r="G5" s="230"/>
      <c r="H5" s="230"/>
      <c r="I5" s="230"/>
      <c r="J5" s="230"/>
      <c r="K5" s="230"/>
      <c r="L5" s="230"/>
      <c r="M5" s="230"/>
      <c r="N5" s="230"/>
      <c r="O5" s="230"/>
      <c r="P5" s="230"/>
      <c r="Q5" s="230"/>
      <c r="R5" s="230"/>
      <c r="S5" s="230"/>
      <c r="T5" s="230"/>
      <c r="U5" s="230"/>
      <c r="V5" s="230"/>
      <c r="W5" s="230"/>
      <c r="X5" s="230"/>
      <c r="Y5" s="230"/>
      <c r="Z5" s="230"/>
      <c r="AA5" s="230"/>
      <c r="AB5" s="230"/>
      <c r="AC5" s="230"/>
      <c r="AD5" s="230"/>
      <c r="AE5" s="230"/>
      <c r="AF5" s="230"/>
      <c r="AG5" s="230"/>
      <c r="AH5" s="230"/>
      <c r="AI5" s="230"/>
      <c r="AJ5" s="230"/>
      <c r="AK5" s="230"/>
      <c r="AL5" s="230"/>
      <c r="AM5" s="230"/>
      <c r="AN5" s="230"/>
      <c r="AO5" s="230"/>
      <c r="AP5" s="230"/>
      <c r="AQ5" s="230"/>
      <c r="AR5" s="230"/>
      <c r="AS5" s="230"/>
      <c r="AT5" s="230"/>
      <c r="AU5" s="230"/>
      <c r="AV5" s="230"/>
      <c r="AW5" s="230"/>
      <c r="AX5" s="230"/>
      <c r="AY5" s="230"/>
      <c r="AZ5" s="230"/>
      <c r="BA5" s="230"/>
      <c r="BB5" s="230"/>
      <c r="BC5" s="230"/>
      <c r="BD5" s="230"/>
      <c r="BE5" s="230"/>
      <c r="BF5" s="230"/>
      <c r="BG5" s="230"/>
      <c r="BH5" s="230"/>
      <c r="BI5" s="230"/>
      <c r="BJ5" s="230"/>
      <c r="BK5" s="230"/>
      <c r="BL5" s="230"/>
      <c r="BM5" s="230"/>
      <c r="BN5" s="230"/>
      <c r="BO5" s="230"/>
      <c r="BP5" s="230"/>
      <c r="BQ5" s="230"/>
      <c r="BR5" s="230"/>
      <c r="BS5" s="230"/>
      <c r="BT5" s="230"/>
      <c r="BU5" s="230"/>
      <c r="BV5" s="230"/>
      <c r="BW5" s="230"/>
      <c r="BX5" s="230"/>
      <c r="BY5" s="230"/>
      <c r="BZ5" s="230"/>
      <c r="CA5" s="230"/>
      <c r="CB5" s="230"/>
      <c r="CC5" s="230"/>
      <c r="CD5" s="230"/>
      <c r="CE5" s="230"/>
      <c r="CF5" s="230"/>
      <c r="CG5" s="230"/>
      <c r="CH5" s="230"/>
      <c r="CI5" s="230"/>
      <c r="CJ5" s="230"/>
      <c r="CK5" s="230"/>
      <c r="CL5" s="230"/>
      <c r="CM5" s="230"/>
      <c r="CN5" s="230"/>
      <c r="CO5" s="230"/>
      <c r="CP5" s="230"/>
      <c r="CQ5" s="230"/>
      <c r="CR5" s="230"/>
      <c r="CS5" s="230"/>
      <c r="CT5" s="230"/>
      <c r="CU5" s="230"/>
      <c r="CV5" s="230"/>
      <c r="CW5" s="230"/>
      <c r="CX5" s="230"/>
      <c r="CY5" s="230"/>
      <c r="CZ5" s="230"/>
      <c r="DA5" s="230"/>
      <c r="DB5" s="230"/>
      <c r="DC5" s="230"/>
      <c r="DD5" s="230"/>
      <c r="DE5" s="230"/>
      <c r="DF5" s="230"/>
      <c r="DG5" s="230"/>
      <c r="DH5" s="230"/>
      <c r="DI5" s="230"/>
      <c r="DJ5" s="230"/>
      <c r="DK5" s="230"/>
      <c r="DL5" s="230"/>
      <c r="DM5" s="230"/>
      <c r="DN5" s="230"/>
      <c r="DO5" s="230"/>
      <c r="DP5" s="230"/>
      <c r="DQ5" s="230"/>
      <c r="DR5" s="230"/>
      <c r="DS5" s="230"/>
      <c r="DT5" s="230"/>
      <c r="DU5" s="230"/>
      <c r="DV5" s="230"/>
      <c r="DW5" s="230"/>
      <c r="DX5" s="230"/>
      <c r="DY5" s="230"/>
      <c r="DZ5" s="230"/>
      <c r="EA5" s="230"/>
      <c r="EB5" s="230"/>
      <c r="EC5" s="230"/>
      <c r="ED5" s="230"/>
      <c r="EE5" s="230"/>
      <c r="EF5" s="230"/>
      <c r="EG5" s="230"/>
      <c r="EH5" s="230"/>
      <c r="EI5" s="230"/>
      <c r="EJ5" s="230"/>
      <c r="EK5" s="230"/>
      <c r="EL5" s="230"/>
      <c r="EM5" s="230"/>
      <c r="EN5" s="230"/>
      <c r="EO5" s="230"/>
      <c r="EP5" s="230"/>
      <c r="EQ5" s="230"/>
      <c r="ER5" s="230"/>
      <c r="ES5" s="230"/>
      <c r="ET5" s="230"/>
      <c r="EU5" s="230"/>
      <c r="EV5" s="230"/>
      <c r="EW5" s="230"/>
      <c r="EX5" s="230"/>
      <c r="EY5" s="230"/>
      <c r="EZ5" s="230"/>
      <c r="FA5" s="230"/>
      <c r="FB5" s="230"/>
      <c r="FC5" s="230"/>
      <c r="FD5" s="230"/>
      <c r="FE5" s="230"/>
      <c r="FF5" s="230"/>
      <c r="FG5" s="230"/>
      <c r="FH5" s="230"/>
      <c r="FI5" s="230"/>
      <c r="FJ5" s="230"/>
      <c r="FK5" s="230"/>
      <c r="FL5" s="230"/>
      <c r="FM5" s="230"/>
      <c r="FN5" s="230"/>
      <c r="FO5" s="230"/>
      <c r="FP5" s="230"/>
      <c r="FQ5" s="230"/>
      <c r="FR5" s="230"/>
      <c r="FS5" s="230"/>
      <c r="FT5" s="230"/>
      <c r="FU5" s="230"/>
      <c r="FV5" s="230"/>
      <c r="FW5" s="230"/>
      <c r="FX5" s="230"/>
      <c r="FY5" s="230"/>
      <c r="FZ5" s="230"/>
      <c r="GA5" s="230"/>
      <c r="GB5" s="230"/>
      <c r="GC5" s="230"/>
      <c r="GD5" s="230"/>
      <c r="GE5" s="230"/>
      <c r="GF5" s="230"/>
      <c r="GG5" s="230"/>
      <c r="GH5" s="230"/>
      <c r="GI5" s="230"/>
      <c r="GJ5" s="230"/>
      <c r="GK5" s="230"/>
      <c r="GL5" s="230"/>
      <c r="GM5" s="230"/>
      <c r="GN5" s="230"/>
      <c r="GO5" s="230"/>
      <c r="GP5" s="230"/>
      <c r="GQ5" s="230"/>
      <c r="GR5" s="230"/>
      <c r="GS5" s="230"/>
      <c r="GT5" s="230"/>
      <c r="GU5" s="230"/>
      <c r="GV5" s="230"/>
      <c r="GW5" s="230"/>
      <c r="GX5" s="230"/>
      <c r="GY5" s="230"/>
      <c r="GZ5" s="230"/>
      <c r="HA5" s="230"/>
      <c r="HB5" s="230"/>
      <c r="HC5" s="230"/>
      <c r="HD5" s="230"/>
      <c r="HE5" s="230"/>
      <c r="HF5" s="230"/>
      <c r="HG5" s="230"/>
      <c r="HH5" s="230"/>
      <c r="HI5" s="230"/>
      <c r="HJ5" s="230"/>
      <c r="HK5" s="230"/>
      <c r="HL5" s="230"/>
      <c r="HM5" s="230"/>
      <c r="HN5" s="230"/>
      <c r="HO5" s="230"/>
      <c r="HP5" s="230"/>
      <c r="HQ5" s="230"/>
      <c r="HR5" s="230"/>
      <c r="HS5" s="230"/>
      <c r="HT5" s="230"/>
      <c r="HU5" s="230"/>
      <c r="HV5" s="230"/>
      <c r="HW5" s="230"/>
      <c r="HX5" s="230"/>
      <c r="HY5" s="230"/>
      <c r="HZ5" s="230"/>
      <c r="IA5" s="230"/>
      <c r="IB5" s="230"/>
      <c r="IC5" s="230"/>
      <c r="ID5" s="230"/>
      <c r="IE5" s="230"/>
      <c r="IF5" s="230"/>
      <c r="IG5" s="230"/>
      <c r="IH5" s="230"/>
      <c r="II5" s="230"/>
      <c r="IJ5" s="230"/>
      <c r="IK5" s="230"/>
      <c r="IL5" s="230"/>
      <c r="IM5" s="230"/>
      <c r="IN5" s="230"/>
      <c r="IO5" s="230"/>
      <c r="IP5" s="230"/>
      <c r="IQ5" s="230"/>
      <c r="IR5" s="230"/>
      <c r="IS5" s="230"/>
      <c r="IT5" s="230"/>
      <c r="IU5" s="230"/>
      <c r="IV5" s="230"/>
    </row>
    <row r="6" spans="1:256" s="216" customFormat="1">
      <c r="A6" s="231" t="s">
        <v>267</v>
      </c>
      <c r="B6" s="232"/>
      <c r="C6" s="232"/>
      <c r="D6" s="232"/>
      <c r="E6" s="229"/>
      <c r="F6" s="229"/>
      <c r="G6" s="230"/>
      <c r="H6" s="230"/>
      <c r="I6" s="230"/>
      <c r="J6" s="230"/>
      <c r="K6" s="230"/>
      <c r="L6" s="230"/>
      <c r="M6" s="230"/>
      <c r="N6" s="230"/>
      <c r="O6" s="230"/>
      <c r="P6" s="230"/>
      <c r="Q6" s="230"/>
      <c r="R6" s="230"/>
      <c r="S6" s="230"/>
      <c r="T6" s="230"/>
      <c r="U6" s="230"/>
      <c r="V6" s="230"/>
      <c r="W6" s="230"/>
      <c r="X6" s="230"/>
      <c r="Y6" s="230"/>
      <c r="Z6" s="230"/>
      <c r="AA6" s="230"/>
      <c r="AB6" s="230"/>
      <c r="AC6" s="230"/>
      <c r="AD6" s="230"/>
      <c r="AE6" s="230"/>
      <c r="AF6" s="230"/>
      <c r="AG6" s="230"/>
      <c r="AH6" s="230"/>
      <c r="AI6" s="230"/>
      <c r="AJ6" s="230"/>
      <c r="AK6" s="230"/>
      <c r="AL6" s="230"/>
      <c r="AM6" s="230"/>
      <c r="AN6" s="230"/>
      <c r="AO6" s="230"/>
      <c r="AP6" s="230"/>
      <c r="AQ6" s="230"/>
      <c r="AR6" s="230"/>
      <c r="AS6" s="230"/>
      <c r="AT6" s="230"/>
      <c r="AU6" s="230"/>
      <c r="AV6" s="230"/>
      <c r="AW6" s="230"/>
      <c r="AX6" s="230"/>
      <c r="AY6" s="230"/>
      <c r="AZ6" s="230"/>
      <c r="BA6" s="230"/>
      <c r="BB6" s="230"/>
      <c r="BC6" s="230"/>
      <c r="BD6" s="230"/>
      <c r="BE6" s="230"/>
      <c r="BF6" s="230"/>
      <c r="BG6" s="230"/>
      <c r="BH6" s="230"/>
      <c r="BI6" s="230"/>
      <c r="BJ6" s="230"/>
      <c r="BK6" s="230"/>
      <c r="BL6" s="230"/>
      <c r="BM6" s="230"/>
      <c r="BN6" s="230"/>
      <c r="BO6" s="230"/>
      <c r="BP6" s="230"/>
      <c r="BQ6" s="230"/>
      <c r="BR6" s="230"/>
      <c r="BS6" s="230"/>
      <c r="BT6" s="230"/>
      <c r="BU6" s="230"/>
      <c r="BV6" s="230"/>
      <c r="BW6" s="230"/>
      <c r="BX6" s="230"/>
      <c r="BY6" s="230"/>
      <c r="BZ6" s="230"/>
      <c r="CA6" s="230"/>
      <c r="CB6" s="230"/>
      <c r="CC6" s="230"/>
      <c r="CD6" s="230"/>
      <c r="CE6" s="230"/>
      <c r="CF6" s="230"/>
      <c r="CG6" s="230"/>
      <c r="CH6" s="230"/>
      <c r="CI6" s="230"/>
      <c r="CJ6" s="230"/>
      <c r="CK6" s="230"/>
      <c r="CL6" s="230"/>
      <c r="CM6" s="230"/>
      <c r="CN6" s="230"/>
      <c r="CO6" s="230"/>
      <c r="CP6" s="230"/>
      <c r="CQ6" s="230"/>
      <c r="CR6" s="230"/>
      <c r="CS6" s="230"/>
      <c r="CT6" s="230"/>
      <c r="CU6" s="230"/>
      <c r="CV6" s="230"/>
      <c r="CW6" s="230"/>
      <c r="CX6" s="230"/>
      <c r="CY6" s="230"/>
      <c r="CZ6" s="230"/>
      <c r="DA6" s="230"/>
      <c r="DB6" s="230"/>
      <c r="DC6" s="230"/>
      <c r="DD6" s="230"/>
      <c r="DE6" s="230"/>
      <c r="DF6" s="230"/>
      <c r="DG6" s="230"/>
      <c r="DH6" s="230"/>
      <c r="DI6" s="230"/>
      <c r="DJ6" s="230"/>
      <c r="DK6" s="230"/>
      <c r="DL6" s="230"/>
      <c r="DM6" s="230"/>
      <c r="DN6" s="230"/>
      <c r="DO6" s="230"/>
      <c r="DP6" s="230"/>
      <c r="DQ6" s="230"/>
      <c r="DR6" s="230"/>
      <c r="DS6" s="230"/>
      <c r="DT6" s="230"/>
      <c r="DU6" s="230"/>
      <c r="DV6" s="230"/>
      <c r="DW6" s="230"/>
      <c r="DX6" s="230"/>
      <c r="DY6" s="230"/>
      <c r="DZ6" s="230"/>
      <c r="EA6" s="230"/>
      <c r="EB6" s="230"/>
      <c r="EC6" s="230"/>
      <c r="ED6" s="230"/>
      <c r="EE6" s="230"/>
      <c r="EF6" s="230"/>
      <c r="EG6" s="230"/>
      <c r="EH6" s="230"/>
      <c r="EI6" s="230"/>
      <c r="EJ6" s="230"/>
      <c r="EK6" s="230"/>
      <c r="EL6" s="230"/>
      <c r="EM6" s="230"/>
      <c r="EN6" s="230"/>
      <c r="EO6" s="230"/>
      <c r="EP6" s="230"/>
      <c r="EQ6" s="230"/>
      <c r="ER6" s="230"/>
      <c r="ES6" s="230"/>
      <c r="ET6" s="230"/>
      <c r="EU6" s="230"/>
      <c r="EV6" s="230"/>
      <c r="EW6" s="230"/>
      <c r="EX6" s="230"/>
      <c r="EY6" s="230"/>
      <c r="EZ6" s="230"/>
      <c r="FA6" s="230"/>
      <c r="FB6" s="230"/>
      <c r="FC6" s="230"/>
      <c r="FD6" s="230"/>
      <c r="FE6" s="230"/>
      <c r="FF6" s="230"/>
      <c r="FG6" s="230"/>
      <c r="FH6" s="230"/>
      <c r="FI6" s="230"/>
      <c r="FJ6" s="230"/>
      <c r="FK6" s="230"/>
      <c r="FL6" s="230"/>
      <c r="FM6" s="230"/>
      <c r="FN6" s="230"/>
      <c r="FO6" s="230"/>
      <c r="FP6" s="230"/>
      <c r="FQ6" s="230"/>
      <c r="FR6" s="230"/>
      <c r="FS6" s="230"/>
      <c r="FT6" s="230"/>
      <c r="FU6" s="230"/>
      <c r="FV6" s="230"/>
      <c r="FW6" s="230"/>
      <c r="FX6" s="230"/>
      <c r="FY6" s="230"/>
      <c r="FZ6" s="230"/>
      <c r="GA6" s="230"/>
      <c r="GB6" s="230"/>
      <c r="GC6" s="230"/>
      <c r="GD6" s="230"/>
      <c r="GE6" s="230"/>
      <c r="GF6" s="230"/>
      <c r="GG6" s="230"/>
      <c r="GH6" s="230"/>
      <c r="GI6" s="230"/>
      <c r="GJ6" s="230"/>
      <c r="GK6" s="230"/>
      <c r="GL6" s="230"/>
      <c r="GM6" s="230"/>
      <c r="GN6" s="230"/>
      <c r="GO6" s="230"/>
      <c r="GP6" s="230"/>
      <c r="GQ6" s="230"/>
      <c r="GR6" s="230"/>
      <c r="GS6" s="230"/>
      <c r="GT6" s="230"/>
      <c r="GU6" s="230"/>
      <c r="GV6" s="230"/>
      <c r="GW6" s="230"/>
      <c r="GX6" s="230"/>
      <c r="GY6" s="230"/>
      <c r="GZ6" s="230"/>
      <c r="HA6" s="230"/>
      <c r="HB6" s="230"/>
      <c r="HC6" s="230"/>
      <c r="HD6" s="230"/>
      <c r="HE6" s="230"/>
      <c r="HF6" s="230"/>
      <c r="HG6" s="230"/>
      <c r="HH6" s="230"/>
      <c r="HI6" s="230"/>
      <c r="HJ6" s="230"/>
      <c r="HK6" s="230"/>
      <c r="HL6" s="230"/>
      <c r="HM6" s="230"/>
      <c r="HN6" s="230"/>
      <c r="HO6" s="230"/>
      <c r="HP6" s="230"/>
      <c r="HQ6" s="230"/>
      <c r="HR6" s="230"/>
      <c r="HS6" s="230"/>
      <c r="HT6" s="230"/>
      <c r="HU6" s="230"/>
      <c r="HV6" s="230"/>
      <c r="HW6" s="230"/>
      <c r="HX6" s="230"/>
      <c r="HY6" s="230"/>
      <c r="HZ6" s="230"/>
      <c r="IA6" s="230"/>
      <c r="IB6" s="230"/>
      <c r="IC6" s="230"/>
      <c r="ID6" s="230"/>
      <c r="IE6" s="230"/>
      <c r="IF6" s="230"/>
      <c r="IG6" s="230"/>
      <c r="IH6" s="230"/>
      <c r="II6" s="230"/>
      <c r="IJ6" s="230"/>
      <c r="IK6" s="230"/>
      <c r="IL6" s="230"/>
      <c r="IM6" s="230"/>
      <c r="IN6" s="230"/>
      <c r="IO6" s="230"/>
      <c r="IP6" s="230"/>
      <c r="IQ6" s="230"/>
      <c r="IR6" s="230"/>
      <c r="IS6" s="230"/>
      <c r="IT6" s="230"/>
      <c r="IU6" s="230"/>
      <c r="IV6" s="230"/>
    </row>
    <row r="7" spans="1:256" s="216" customFormat="1" ht="57.6" customHeight="1">
      <c r="A7" s="1179" t="str">
        <f>+'PPTO OFICIAL'!A7</f>
        <v>MANTENER Y MEJORAR ESPACIOS RECREATIVOS DE LA ZONA URBANA DEL MUNICIPIO DE CAUCASIA</v>
      </c>
      <c r="B7" s="1179"/>
      <c r="C7" s="1179"/>
      <c r="D7" s="1179"/>
      <c r="E7" s="1179"/>
    </row>
    <row r="8" spans="1:256" ht="15.75">
      <c r="A8" s="1180" t="s">
        <v>374</v>
      </c>
      <c r="B8" s="1180"/>
      <c r="C8" s="1180"/>
      <c r="D8" s="1180"/>
      <c r="E8" s="1180"/>
    </row>
    <row r="9" spans="1:256">
      <c r="A9" s="391"/>
      <c r="B9" s="391"/>
      <c r="C9" s="391"/>
      <c r="D9" s="392"/>
      <c r="E9" s="393"/>
    </row>
    <row r="10" spans="1:256">
      <c r="A10" s="394" t="s">
        <v>1</v>
      </c>
      <c r="B10" s="395" t="s">
        <v>2</v>
      </c>
      <c r="C10" s="396" t="s">
        <v>3</v>
      </c>
      <c r="D10" s="397" t="s">
        <v>227</v>
      </c>
      <c r="E10" s="398" t="s">
        <v>316</v>
      </c>
    </row>
    <row r="11" spans="1:256" s="344" customFormat="1" ht="28.5">
      <c r="A11" s="399">
        <v>1</v>
      </c>
      <c r="B11" s="404" t="s">
        <v>351</v>
      </c>
      <c r="C11" s="401" t="s">
        <v>92</v>
      </c>
      <c r="D11" s="402">
        <v>1</v>
      </c>
      <c r="E11" s="407">
        <v>6500</v>
      </c>
    </row>
    <row r="12" spans="1:256" s="344" customFormat="1">
      <c r="A12" s="399">
        <v>2</v>
      </c>
      <c r="B12" s="400" t="s">
        <v>595</v>
      </c>
      <c r="C12" s="401" t="s">
        <v>195</v>
      </c>
      <c r="D12" s="402">
        <v>1</v>
      </c>
      <c r="E12" s="403">
        <v>950</v>
      </c>
    </row>
    <row r="13" spans="1:256" s="344" customFormat="1">
      <c r="A13" s="399">
        <v>3</v>
      </c>
      <c r="B13" s="400" t="s">
        <v>296</v>
      </c>
      <c r="C13" s="401" t="s">
        <v>375</v>
      </c>
      <c r="D13" s="402">
        <v>1</v>
      </c>
      <c r="E13" s="403">
        <v>200</v>
      </c>
    </row>
    <row r="14" spans="1:256" s="344" customFormat="1" ht="14.25">
      <c r="A14" s="399">
        <v>4</v>
      </c>
      <c r="B14" s="400" t="s">
        <v>364</v>
      </c>
      <c r="C14" s="343" t="s">
        <v>365</v>
      </c>
      <c r="D14" s="405">
        <v>1</v>
      </c>
      <c r="E14" s="426">
        <v>12200</v>
      </c>
    </row>
    <row r="15" spans="1:256" s="344" customFormat="1">
      <c r="A15" s="399">
        <v>5</v>
      </c>
      <c r="B15" s="400" t="s">
        <v>373</v>
      </c>
      <c r="C15" s="401" t="s">
        <v>3</v>
      </c>
      <c r="D15" s="402">
        <v>1</v>
      </c>
      <c r="E15" s="403">
        <v>200</v>
      </c>
    </row>
    <row r="16" spans="1:256" s="344" customFormat="1">
      <c r="A16" s="399">
        <v>6</v>
      </c>
      <c r="B16" s="404" t="s">
        <v>376</v>
      </c>
      <c r="C16" s="401" t="s">
        <v>100</v>
      </c>
      <c r="D16" s="402">
        <v>1</v>
      </c>
      <c r="E16" s="407">
        <f>340000/6</f>
        <v>56666.666666666664</v>
      </c>
    </row>
    <row r="17" spans="1:7" s="344" customFormat="1" ht="42.75">
      <c r="A17" s="399">
        <v>7</v>
      </c>
      <c r="B17" s="400" t="s">
        <v>494</v>
      </c>
      <c r="C17" s="401" t="s">
        <v>225</v>
      </c>
      <c r="D17" s="402">
        <v>1</v>
      </c>
      <c r="E17" s="403">
        <v>900000</v>
      </c>
    </row>
    <row r="18" spans="1:7" s="344" customFormat="1">
      <c r="A18" s="399">
        <v>8</v>
      </c>
      <c r="B18" s="400" t="s">
        <v>377</v>
      </c>
      <c r="C18" s="401" t="s">
        <v>366</v>
      </c>
      <c r="D18" s="402">
        <v>1</v>
      </c>
      <c r="E18" s="403">
        <v>50000</v>
      </c>
    </row>
    <row r="19" spans="1:7" s="344" customFormat="1">
      <c r="A19" s="399">
        <v>9</v>
      </c>
      <c r="B19" s="404" t="s">
        <v>378</v>
      </c>
      <c r="C19" s="401" t="s">
        <v>379</v>
      </c>
      <c r="D19" s="402">
        <v>1</v>
      </c>
      <c r="E19" s="407">
        <f>28000*1.15</f>
        <v>32199.999999999996</v>
      </c>
    </row>
    <row r="20" spans="1:7" s="344" customFormat="1" ht="14.25">
      <c r="A20" s="399">
        <v>10</v>
      </c>
      <c r="B20" s="400" t="s">
        <v>380</v>
      </c>
      <c r="C20" s="343" t="s">
        <v>366</v>
      </c>
      <c r="D20" s="405">
        <v>1</v>
      </c>
      <c r="E20" s="406">
        <v>1400</v>
      </c>
    </row>
    <row r="21" spans="1:7" s="344" customFormat="1" ht="14.25">
      <c r="A21" s="399">
        <v>11</v>
      </c>
      <c r="B21" s="400" t="s">
        <v>390</v>
      </c>
      <c r="C21" s="343" t="s">
        <v>225</v>
      </c>
      <c r="D21" s="405">
        <v>1</v>
      </c>
      <c r="E21" s="426">
        <v>1100000</v>
      </c>
    </row>
    <row r="22" spans="1:7" s="344" customFormat="1">
      <c r="A22" s="399">
        <v>12</v>
      </c>
      <c r="B22" s="400" t="s">
        <v>455</v>
      </c>
      <c r="C22" s="401" t="s">
        <v>195</v>
      </c>
      <c r="D22" s="402">
        <v>1</v>
      </c>
      <c r="E22" s="403">
        <v>3650</v>
      </c>
    </row>
    <row r="23" spans="1:7" s="344" customFormat="1">
      <c r="A23" s="399">
        <v>13</v>
      </c>
      <c r="B23" s="400" t="s">
        <v>382</v>
      </c>
      <c r="C23" s="401" t="s">
        <v>291</v>
      </c>
      <c r="D23" s="402">
        <v>1</v>
      </c>
      <c r="E23" s="408">
        <f>104900/6/2.35</f>
        <v>7439.7163120567366</v>
      </c>
    </row>
    <row r="24" spans="1:7" s="344" customFormat="1" ht="28.5">
      <c r="A24" s="399">
        <v>14</v>
      </c>
      <c r="B24" s="400" t="s">
        <v>389</v>
      </c>
      <c r="C24" s="401" t="s">
        <v>291</v>
      </c>
      <c r="D24" s="402">
        <v>1</v>
      </c>
      <c r="E24" s="408">
        <v>9500</v>
      </c>
    </row>
    <row r="25" spans="1:7" s="344" customFormat="1">
      <c r="A25" s="399">
        <v>15</v>
      </c>
      <c r="B25" s="400" t="s">
        <v>383</v>
      </c>
      <c r="C25" s="401" t="s">
        <v>291</v>
      </c>
      <c r="D25" s="402">
        <v>1</v>
      </c>
      <c r="E25" s="403">
        <v>26190</v>
      </c>
    </row>
    <row r="26" spans="1:7" s="344" customFormat="1">
      <c r="A26" s="399">
        <v>16</v>
      </c>
      <c r="B26" s="404" t="s">
        <v>295</v>
      </c>
      <c r="C26" s="401" t="s">
        <v>100</v>
      </c>
      <c r="D26" s="402">
        <v>1</v>
      </c>
      <c r="E26" s="407">
        <f>(340000*1.1)/6</f>
        <v>62333.333333333343</v>
      </c>
    </row>
    <row r="27" spans="1:7" s="344" customFormat="1">
      <c r="A27" s="399">
        <v>17</v>
      </c>
      <c r="B27" s="404" t="s">
        <v>384</v>
      </c>
      <c r="C27" s="401" t="s">
        <v>100</v>
      </c>
      <c r="D27" s="402">
        <v>1</v>
      </c>
      <c r="E27" s="407">
        <v>60000</v>
      </c>
    </row>
    <row r="28" spans="1:7" s="344" customFormat="1" ht="42.75">
      <c r="A28" s="399">
        <v>18</v>
      </c>
      <c r="B28" s="400" t="s">
        <v>385</v>
      </c>
      <c r="C28" s="343" t="s">
        <v>381</v>
      </c>
      <c r="D28" s="405">
        <v>1</v>
      </c>
      <c r="E28" s="426">
        <v>1583701</v>
      </c>
    </row>
    <row r="29" spans="1:7" s="344" customFormat="1">
      <c r="A29" s="399">
        <v>19</v>
      </c>
      <c r="B29" s="400" t="s">
        <v>386</v>
      </c>
      <c r="C29" s="401" t="s">
        <v>100</v>
      </c>
      <c r="D29" s="402">
        <v>1</v>
      </c>
      <c r="E29" s="403">
        <v>55000</v>
      </c>
    </row>
    <row r="30" spans="1:7">
      <c r="A30" s="399">
        <v>20</v>
      </c>
      <c r="B30" s="400" t="s">
        <v>450</v>
      </c>
      <c r="C30" s="401" t="s">
        <v>100</v>
      </c>
      <c r="D30" s="402">
        <v>1</v>
      </c>
      <c r="E30" s="403">
        <v>55000</v>
      </c>
    </row>
    <row r="31" spans="1:7">
      <c r="A31" s="399">
        <v>21</v>
      </c>
      <c r="B31" s="400" t="s">
        <v>451</v>
      </c>
      <c r="C31" s="401" t="s">
        <v>100</v>
      </c>
      <c r="D31" s="402">
        <v>1</v>
      </c>
      <c r="E31" s="403">
        <v>55000</v>
      </c>
    </row>
    <row r="32" spans="1:7">
      <c r="A32" s="399">
        <v>22</v>
      </c>
      <c r="B32" s="400" t="s">
        <v>520</v>
      </c>
      <c r="C32" s="387" t="s">
        <v>519</v>
      </c>
      <c r="D32" s="402">
        <v>1</v>
      </c>
      <c r="E32" s="403">
        <v>1560</v>
      </c>
      <c r="G32">
        <f>+'PPTO OFICIAL'!F26</f>
        <v>31986592</v>
      </c>
    </row>
    <row r="33" spans="1:5">
      <c r="A33" s="399">
        <v>23</v>
      </c>
      <c r="B33" s="400" t="s">
        <v>521</v>
      </c>
      <c r="C33" s="401" t="s">
        <v>100</v>
      </c>
      <c r="D33" s="402">
        <v>1</v>
      </c>
      <c r="E33" s="403">
        <v>35700</v>
      </c>
    </row>
    <row r="34" spans="1:5">
      <c r="A34" s="399">
        <v>24</v>
      </c>
      <c r="B34" s="400" t="s">
        <v>522</v>
      </c>
      <c r="C34" s="387" t="s">
        <v>92</v>
      </c>
      <c r="D34" s="402">
        <v>1</v>
      </c>
      <c r="E34" s="403">
        <v>5670</v>
      </c>
    </row>
    <row r="35" spans="1:5">
      <c r="A35" s="399">
        <v>25</v>
      </c>
      <c r="B35" s="400" t="s">
        <v>523</v>
      </c>
      <c r="C35" s="387" t="s">
        <v>92</v>
      </c>
      <c r="D35" s="402">
        <v>1</v>
      </c>
      <c r="E35" s="403">
        <v>4725</v>
      </c>
    </row>
    <row r="36" spans="1:5">
      <c r="A36" s="399">
        <v>26</v>
      </c>
      <c r="B36" s="400" t="s">
        <v>524</v>
      </c>
      <c r="C36" s="401" t="s">
        <v>100</v>
      </c>
      <c r="D36" s="402">
        <v>1</v>
      </c>
      <c r="E36" s="403">
        <v>52500</v>
      </c>
    </row>
    <row r="37" spans="1:5">
      <c r="A37" s="533"/>
      <c r="B37" s="534"/>
      <c r="C37" s="535"/>
    </row>
    <row r="38" spans="1:5">
      <c r="A38" s="533"/>
      <c r="B38" s="534"/>
      <c r="C38" s="535"/>
    </row>
    <row r="39" spans="1:5" ht="16.5" thickBot="1">
      <c r="A39" s="211"/>
      <c r="B39" s="409"/>
      <c r="C39" s="213"/>
      <c r="D39" s="214"/>
    </row>
    <row r="40" spans="1:5">
      <c r="A40" s="306"/>
      <c r="B40" s="306" t="str">
        <f>+'PPTO OFICIAL'!B30</f>
        <v xml:space="preserve">STEFANY BOHORQUEZ PEREZ </v>
      </c>
      <c r="C40" s="306"/>
      <c r="D40" s="306"/>
    </row>
    <row r="41" spans="1:5">
      <c r="A41" s="306"/>
      <c r="B41" s="306" t="str">
        <f>+'PPTO OFICIAL'!B31</f>
        <v>Secretaria de Planeacion</v>
      </c>
      <c r="C41" s="306"/>
      <c r="D41" s="306"/>
    </row>
    <row r="42" spans="1:5">
      <c r="A42" s="411"/>
      <c r="B42" s="412" t="s">
        <v>356</v>
      </c>
      <c r="C42" s="1181" t="s">
        <v>357</v>
      </c>
      <c r="D42" s="1181"/>
      <c r="E42" s="412" t="s">
        <v>358</v>
      </c>
    </row>
    <row r="43" spans="1:5">
      <c r="A43" s="413" t="s">
        <v>359</v>
      </c>
      <c r="B43" s="414" t="str">
        <f>+'PPTO OFICIAL'!B33</f>
        <v>XAYAN PACHECO CORREA</v>
      </c>
      <c r="C43" s="1182" t="str">
        <f>+'PPTO OFICIAL'!C33:D33</f>
        <v xml:space="preserve">Contratista, apoyo obras publicas </v>
      </c>
      <c r="D43" s="1182"/>
      <c r="E43" s="373"/>
    </row>
    <row r="44" spans="1:5" ht="14.45" customHeight="1">
      <c r="A44" s="413" t="s">
        <v>368</v>
      </c>
      <c r="B44" s="414" t="str">
        <f>+'PPTO OFICIAL'!B34</f>
        <v>MANUEL ANGEL MUÑOZ PEREZ</v>
      </c>
      <c r="C44" s="1182" t="str">
        <f>+'PPTO OFICIAL'!C34:D34</f>
        <v xml:space="preserve">Porfesional universitario de infraestructura </v>
      </c>
      <c r="D44" s="1182"/>
      <c r="E44" s="373"/>
    </row>
    <row r="45" spans="1:5" ht="14.45" customHeight="1">
      <c r="A45" s="1175" t="s">
        <v>363</v>
      </c>
      <c r="B45" s="1176"/>
      <c r="C45" s="1176"/>
      <c r="D45" s="1176"/>
      <c r="E45" s="1176"/>
    </row>
  </sheetData>
  <autoFilter ref="A10:I36" xr:uid="{00000000-0009-0000-0000-00000A000000}"/>
  <mergeCells count="11">
    <mergeCell ref="A45:E45"/>
    <mergeCell ref="A1:E1"/>
    <mergeCell ref="A2:E2"/>
    <mergeCell ref="A3:E3"/>
    <mergeCell ref="A4:E4"/>
    <mergeCell ref="A5:D5"/>
    <mergeCell ref="A7:E7"/>
    <mergeCell ref="A8:E8"/>
    <mergeCell ref="C42:D42"/>
    <mergeCell ref="C43:D43"/>
    <mergeCell ref="C44:D44"/>
  </mergeCells>
  <printOptions horizontalCentered="1"/>
  <pageMargins left="0.23622047244094491" right="0.23622047244094491" top="0.74803149606299213" bottom="0.74803149606299213" header="0.31496062992125984" footer="0.31496062992125984"/>
  <pageSetup scale="69" orientation="portrait" horizontalDpi="300" verticalDpi="3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46"/>
  <sheetViews>
    <sheetView view="pageBreakPreview" zoomScaleNormal="100" zoomScaleSheetLayoutView="100" workbookViewId="0">
      <selection activeCell="D40" sqref="D40"/>
    </sheetView>
  </sheetViews>
  <sheetFormatPr baseColWidth="10" defaultRowHeight="14.25"/>
  <cols>
    <col min="1" max="1" width="9.7109375" style="209" bestFit="1" customWidth="1"/>
    <col min="2" max="2" width="44.5703125" style="209" customWidth="1"/>
    <col min="3" max="3" width="8.5703125" style="209" bestFit="1" customWidth="1"/>
    <col min="4" max="4" width="8.28515625" style="209" bestFit="1" customWidth="1"/>
    <col min="5" max="5" width="14.7109375" style="209" bestFit="1" customWidth="1"/>
    <col min="6" max="257" width="10.85546875" style="209"/>
    <col min="258" max="258" width="29.85546875" style="209" customWidth="1"/>
    <col min="259" max="259" width="4.7109375" style="209" bestFit="1" customWidth="1"/>
    <col min="260" max="260" width="6.28515625" style="209" bestFit="1" customWidth="1"/>
    <col min="261" max="261" width="12.28515625" style="209" bestFit="1" customWidth="1"/>
    <col min="262" max="513" width="10.85546875" style="209"/>
    <col min="514" max="514" width="29.85546875" style="209" customWidth="1"/>
    <col min="515" max="515" width="4.7109375" style="209" bestFit="1" customWidth="1"/>
    <col min="516" max="516" width="6.28515625" style="209" bestFit="1" customWidth="1"/>
    <col min="517" max="517" width="12.28515625" style="209" bestFit="1" customWidth="1"/>
    <col min="518" max="769" width="10.85546875" style="209"/>
    <col min="770" max="770" width="29.85546875" style="209" customWidth="1"/>
    <col min="771" max="771" width="4.7109375" style="209" bestFit="1" customWidth="1"/>
    <col min="772" max="772" width="6.28515625" style="209" bestFit="1" customWidth="1"/>
    <col min="773" max="773" width="12.28515625" style="209" bestFit="1" customWidth="1"/>
    <col min="774" max="1025" width="10.85546875" style="209"/>
    <col min="1026" max="1026" width="29.85546875" style="209" customWidth="1"/>
    <col min="1027" max="1027" width="4.7109375" style="209" bestFit="1" customWidth="1"/>
    <col min="1028" max="1028" width="6.28515625" style="209" bestFit="1" customWidth="1"/>
    <col min="1029" max="1029" width="12.28515625" style="209" bestFit="1" customWidth="1"/>
    <col min="1030" max="1281" width="10.85546875" style="209"/>
    <col min="1282" max="1282" width="29.85546875" style="209" customWidth="1"/>
    <col min="1283" max="1283" width="4.7109375" style="209" bestFit="1" customWidth="1"/>
    <col min="1284" max="1284" width="6.28515625" style="209" bestFit="1" customWidth="1"/>
    <col min="1285" max="1285" width="12.28515625" style="209" bestFit="1" customWidth="1"/>
    <col min="1286" max="1537" width="10.85546875" style="209"/>
    <col min="1538" max="1538" width="29.85546875" style="209" customWidth="1"/>
    <col min="1539" max="1539" width="4.7109375" style="209" bestFit="1" customWidth="1"/>
    <col min="1540" max="1540" width="6.28515625" style="209" bestFit="1" customWidth="1"/>
    <col min="1541" max="1541" width="12.28515625" style="209" bestFit="1" customWidth="1"/>
    <col min="1542" max="1793" width="10.85546875" style="209"/>
    <col min="1794" max="1794" width="29.85546875" style="209" customWidth="1"/>
    <col min="1795" max="1795" width="4.7109375" style="209" bestFit="1" customWidth="1"/>
    <col min="1796" max="1796" width="6.28515625" style="209" bestFit="1" customWidth="1"/>
    <col min="1797" max="1797" width="12.28515625" style="209" bestFit="1" customWidth="1"/>
    <col min="1798" max="2049" width="10.85546875" style="209"/>
    <col min="2050" max="2050" width="29.85546875" style="209" customWidth="1"/>
    <col min="2051" max="2051" width="4.7109375" style="209" bestFit="1" customWidth="1"/>
    <col min="2052" max="2052" width="6.28515625" style="209" bestFit="1" customWidth="1"/>
    <col min="2053" max="2053" width="12.28515625" style="209" bestFit="1" customWidth="1"/>
    <col min="2054" max="2305" width="10.85546875" style="209"/>
    <col min="2306" max="2306" width="29.85546875" style="209" customWidth="1"/>
    <col min="2307" max="2307" width="4.7109375" style="209" bestFit="1" customWidth="1"/>
    <col min="2308" max="2308" width="6.28515625" style="209" bestFit="1" customWidth="1"/>
    <col min="2309" max="2309" width="12.28515625" style="209" bestFit="1" customWidth="1"/>
    <col min="2310" max="2561" width="10.85546875" style="209"/>
    <col min="2562" max="2562" width="29.85546875" style="209" customWidth="1"/>
    <col min="2563" max="2563" width="4.7109375" style="209" bestFit="1" customWidth="1"/>
    <col min="2564" max="2564" width="6.28515625" style="209" bestFit="1" customWidth="1"/>
    <col min="2565" max="2565" width="12.28515625" style="209" bestFit="1" customWidth="1"/>
    <col min="2566" max="2817" width="10.85546875" style="209"/>
    <col min="2818" max="2818" width="29.85546875" style="209" customWidth="1"/>
    <col min="2819" max="2819" width="4.7109375" style="209" bestFit="1" customWidth="1"/>
    <col min="2820" max="2820" width="6.28515625" style="209" bestFit="1" customWidth="1"/>
    <col min="2821" max="2821" width="12.28515625" style="209" bestFit="1" customWidth="1"/>
    <col min="2822" max="3073" width="10.85546875" style="209"/>
    <col min="3074" max="3074" width="29.85546875" style="209" customWidth="1"/>
    <col min="3075" max="3075" width="4.7109375" style="209" bestFit="1" customWidth="1"/>
    <col min="3076" max="3076" width="6.28515625" style="209" bestFit="1" customWidth="1"/>
    <col min="3077" max="3077" width="12.28515625" style="209" bestFit="1" customWidth="1"/>
    <col min="3078" max="3329" width="10.85546875" style="209"/>
    <col min="3330" max="3330" width="29.85546875" style="209" customWidth="1"/>
    <col min="3331" max="3331" width="4.7109375" style="209" bestFit="1" customWidth="1"/>
    <col min="3332" max="3332" width="6.28515625" style="209" bestFit="1" customWidth="1"/>
    <col min="3333" max="3333" width="12.28515625" style="209" bestFit="1" customWidth="1"/>
    <col min="3334" max="3585" width="10.85546875" style="209"/>
    <col min="3586" max="3586" width="29.85546875" style="209" customWidth="1"/>
    <col min="3587" max="3587" width="4.7109375" style="209" bestFit="1" customWidth="1"/>
    <col min="3588" max="3588" width="6.28515625" style="209" bestFit="1" customWidth="1"/>
    <col min="3589" max="3589" width="12.28515625" style="209" bestFit="1" customWidth="1"/>
    <col min="3590" max="3841" width="10.85546875" style="209"/>
    <col min="3842" max="3842" width="29.85546875" style="209" customWidth="1"/>
    <col min="3843" max="3843" width="4.7109375" style="209" bestFit="1" customWidth="1"/>
    <col min="3844" max="3844" width="6.28515625" style="209" bestFit="1" customWidth="1"/>
    <col min="3845" max="3845" width="12.28515625" style="209" bestFit="1" customWidth="1"/>
    <col min="3846" max="4097" width="10.85546875" style="209"/>
    <col min="4098" max="4098" width="29.85546875" style="209" customWidth="1"/>
    <col min="4099" max="4099" width="4.7109375" style="209" bestFit="1" customWidth="1"/>
    <col min="4100" max="4100" width="6.28515625" style="209" bestFit="1" customWidth="1"/>
    <col min="4101" max="4101" width="12.28515625" style="209" bestFit="1" customWidth="1"/>
    <col min="4102" max="4353" width="10.85546875" style="209"/>
    <col min="4354" max="4354" width="29.85546875" style="209" customWidth="1"/>
    <col min="4355" max="4355" width="4.7109375" style="209" bestFit="1" customWidth="1"/>
    <col min="4356" max="4356" width="6.28515625" style="209" bestFit="1" customWidth="1"/>
    <col min="4357" max="4357" width="12.28515625" style="209" bestFit="1" customWidth="1"/>
    <col min="4358" max="4609" width="10.85546875" style="209"/>
    <col min="4610" max="4610" width="29.85546875" style="209" customWidth="1"/>
    <col min="4611" max="4611" width="4.7109375" style="209" bestFit="1" customWidth="1"/>
    <col min="4612" max="4612" width="6.28515625" style="209" bestFit="1" customWidth="1"/>
    <col min="4613" max="4613" width="12.28515625" style="209" bestFit="1" customWidth="1"/>
    <col min="4614" max="4865" width="10.85546875" style="209"/>
    <col min="4866" max="4866" width="29.85546875" style="209" customWidth="1"/>
    <col min="4867" max="4867" width="4.7109375" style="209" bestFit="1" customWidth="1"/>
    <col min="4868" max="4868" width="6.28515625" style="209" bestFit="1" customWidth="1"/>
    <col min="4869" max="4869" width="12.28515625" style="209" bestFit="1" customWidth="1"/>
    <col min="4870" max="5121" width="10.85546875" style="209"/>
    <col min="5122" max="5122" width="29.85546875" style="209" customWidth="1"/>
    <col min="5123" max="5123" width="4.7109375" style="209" bestFit="1" customWidth="1"/>
    <col min="5124" max="5124" width="6.28515625" style="209" bestFit="1" customWidth="1"/>
    <col min="5125" max="5125" width="12.28515625" style="209" bestFit="1" customWidth="1"/>
    <col min="5126" max="5377" width="10.85546875" style="209"/>
    <col min="5378" max="5378" width="29.85546875" style="209" customWidth="1"/>
    <col min="5379" max="5379" width="4.7109375" style="209" bestFit="1" customWidth="1"/>
    <col min="5380" max="5380" width="6.28515625" style="209" bestFit="1" customWidth="1"/>
    <col min="5381" max="5381" width="12.28515625" style="209" bestFit="1" customWidth="1"/>
    <col min="5382" max="5633" width="10.85546875" style="209"/>
    <col min="5634" max="5634" width="29.85546875" style="209" customWidth="1"/>
    <col min="5635" max="5635" width="4.7109375" style="209" bestFit="1" customWidth="1"/>
    <col min="5636" max="5636" width="6.28515625" style="209" bestFit="1" customWidth="1"/>
    <col min="5637" max="5637" width="12.28515625" style="209" bestFit="1" customWidth="1"/>
    <col min="5638" max="5889" width="10.85546875" style="209"/>
    <col min="5890" max="5890" width="29.85546875" style="209" customWidth="1"/>
    <col min="5891" max="5891" width="4.7109375" style="209" bestFit="1" customWidth="1"/>
    <col min="5892" max="5892" width="6.28515625" style="209" bestFit="1" customWidth="1"/>
    <col min="5893" max="5893" width="12.28515625" style="209" bestFit="1" customWidth="1"/>
    <col min="5894" max="6145" width="10.85546875" style="209"/>
    <col min="6146" max="6146" width="29.85546875" style="209" customWidth="1"/>
    <col min="6147" max="6147" width="4.7109375" style="209" bestFit="1" customWidth="1"/>
    <col min="6148" max="6148" width="6.28515625" style="209" bestFit="1" customWidth="1"/>
    <col min="6149" max="6149" width="12.28515625" style="209" bestFit="1" customWidth="1"/>
    <col min="6150" max="6401" width="10.85546875" style="209"/>
    <col min="6402" max="6402" width="29.85546875" style="209" customWidth="1"/>
    <col min="6403" max="6403" width="4.7109375" style="209" bestFit="1" customWidth="1"/>
    <col min="6404" max="6404" width="6.28515625" style="209" bestFit="1" customWidth="1"/>
    <col min="6405" max="6405" width="12.28515625" style="209" bestFit="1" customWidth="1"/>
    <col min="6406" max="6657" width="10.85546875" style="209"/>
    <col min="6658" max="6658" width="29.85546875" style="209" customWidth="1"/>
    <col min="6659" max="6659" width="4.7109375" style="209" bestFit="1" customWidth="1"/>
    <col min="6660" max="6660" width="6.28515625" style="209" bestFit="1" customWidth="1"/>
    <col min="6661" max="6661" width="12.28515625" style="209" bestFit="1" customWidth="1"/>
    <col min="6662" max="6913" width="10.85546875" style="209"/>
    <col min="6914" max="6914" width="29.85546875" style="209" customWidth="1"/>
    <col min="6915" max="6915" width="4.7109375" style="209" bestFit="1" customWidth="1"/>
    <col min="6916" max="6916" width="6.28515625" style="209" bestFit="1" customWidth="1"/>
    <col min="6917" max="6917" width="12.28515625" style="209" bestFit="1" customWidth="1"/>
    <col min="6918" max="7169" width="10.85546875" style="209"/>
    <col min="7170" max="7170" width="29.85546875" style="209" customWidth="1"/>
    <col min="7171" max="7171" width="4.7109375" style="209" bestFit="1" customWidth="1"/>
    <col min="7172" max="7172" width="6.28515625" style="209" bestFit="1" customWidth="1"/>
    <col min="7173" max="7173" width="12.28515625" style="209" bestFit="1" customWidth="1"/>
    <col min="7174" max="7425" width="10.85546875" style="209"/>
    <col min="7426" max="7426" width="29.85546875" style="209" customWidth="1"/>
    <col min="7427" max="7427" width="4.7109375" style="209" bestFit="1" customWidth="1"/>
    <col min="7428" max="7428" width="6.28515625" style="209" bestFit="1" customWidth="1"/>
    <col min="7429" max="7429" width="12.28515625" style="209" bestFit="1" customWidth="1"/>
    <col min="7430" max="7681" width="10.85546875" style="209"/>
    <col min="7682" max="7682" width="29.85546875" style="209" customWidth="1"/>
    <col min="7683" max="7683" width="4.7109375" style="209" bestFit="1" customWidth="1"/>
    <col min="7684" max="7684" width="6.28515625" style="209" bestFit="1" customWidth="1"/>
    <col min="7685" max="7685" width="12.28515625" style="209" bestFit="1" customWidth="1"/>
    <col min="7686" max="7937" width="10.85546875" style="209"/>
    <col min="7938" max="7938" width="29.85546875" style="209" customWidth="1"/>
    <col min="7939" max="7939" width="4.7109375" style="209" bestFit="1" customWidth="1"/>
    <col min="7940" max="7940" width="6.28515625" style="209" bestFit="1" customWidth="1"/>
    <col min="7941" max="7941" width="12.28515625" style="209" bestFit="1" customWidth="1"/>
    <col min="7942" max="8193" width="10.85546875" style="209"/>
    <col min="8194" max="8194" width="29.85546875" style="209" customWidth="1"/>
    <col min="8195" max="8195" width="4.7109375" style="209" bestFit="1" customWidth="1"/>
    <col min="8196" max="8196" width="6.28515625" style="209" bestFit="1" customWidth="1"/>
    <col min="8197" max="8197" width="12.28515625" style="209" bestFit="1" customWidth="1"/>
    <col min="8198" max="8449" width="10.85546875" style="209"/>
    <col min="8450" max="8450" width="29.85546875" style="209" customWidth="1"/>
    <col min="8451" max="8451" width="4.7109375" style="209" bestFit="1" customWidth="1"/>
    <col min="8452" max="8452" width="6.28515625" style="209" bestFit="1" customWidth="1"/>
    <col min="8453" max="8453" width="12.28515625" style="209" bestFit="1" customWidth="1"/>
    <col min="8454" max="8705" width="10.85546875" style="209"/>
    <col min="8706" max="8706" width="29.85546875" style="209" customWidth="1"/>
    <col min="8707" max="8707" width="4.7109375" style="209" bestFit="1" customWidth="1"/>
    <col min="8708" max="8708" width="6.28515625" style="209" bestFit="1" customWidth="1"/>
    <col min="8709" max="8709" width="12.28515625" style="209" bestFit="1" customWidth="1"/>
    <col min="8710" max="8961" width="10.85546875" style="209"/>
    <col min="8962" max="8962" width="29.85546875" style="209" customWidth="1"/>
    <col min="8963" max="8963" width="4.7109375" style="209" bestFit="1" customWidth="1"/>
    <col min="8964" max="8964" width="6.28515625" style="209" bestFit="1" customWidth="1"/>
    <col min="8965" max="8965" width="12.28515625" style="209" bestFit="1" customWidth="1"/>
    <col min="8966" max="9217" width="10.85546875" style="209"/>
    <col min="9218" max="9218" width="29.85546875" style="209" customWidth="1"/>
    <col min="9219" max="9219" width="4.7109375" style="209" bestFit="1" customWidth="1"/>
    <col min="9220" max="9220" width="6.28515625" style="209" bestFit="1" customWidth="1"/>
    <col min="9221" max="9221" width="12.28515625" style="209" bestFit="1" customWidth="1"/>
    <col min="9222" max="9473" width="10.85546875" style="209"/>
    <col min="9474" max="9474" width="29.85546875" style="209" customWidth="1"/>
    <col min="9475" max="9475" width="4.7109375" style="209" bestFit="1" customWidth="1"/>
    <col min="9476" max="9476" width="6.28515625" style="209" bestFit="1" customWidth="1"/>
    <col min="9477" max="9477" width="12.28515625" style="209" bestFit="1" customWidth="1"/>
    <col min="9478" max="9729" width="10.85546875" style="209"/>
    <col min="9730" max="9730" width="29.85546875" style="209" customWidth="1"/>
    <col min="9731" max="9731" width="4.7109375" style="209" bestFit="1" customWidth="1"/>
    <col min="9732" max="9732" width="6.28515625" style="209" bestFit="1" customWidth="1"/>
    <col min="9733" max="9733" width="12.28515625" style="209" bestFit="1" customWidth="1"/>
    <col min="9734" max="9985" width="10.85546875" style="209"/>
    <col min="9986" max="9986" width="29.85546875" style="209" customWidth="1"/>
    <col min="9987" max="9987" width="4.7109375" style="209" bestFit="1" customWidth="1"/>
    <col min="9988" max="9988" width="6.28515625" style="209" bestFit="1" customWidth="1"/>
    <col min="9989" max="9989" width="12.28515625" style="209" bestFit="1" customWidth="1"/>
    <col min="9990" max="10241" width="10.85546875" style="209"/>
    <col min="10242" max="10242" width="29.85546875" style="209" customWidth="1"/>
    <col min="10243" max="10243" width="4.7109375" style="209" bestFit="1" customWidth="1"/>
    <col min="10244" max="10244" width="6.28515625" style="209" bestFit="1" customWidth="1"/>
    <col min="10245" max="10245" width="12.28515625" style="209" bestFit="1" customWidth="1"/>
    <col min="10246" max="10497" width="10.85546875" style="209"/>
    <col min="10498" max="10498" width="29.85546875" style="209" customWidth="1"/>
    <col min="10499" max="10499" width="4.7109375" style="209" bestFit="1" customWidth="1"/>
    <col min="10500" max="10500" width="6.28515625" style="209" bestFit="1" customWidth="1"/>
    <col min="10501" max="10501" width="12.28515625" style="209" bestFit="1" customWidth="1"/>
    <col min="10502" max="10753" width="10.85546875" style="209"/>
    <col min="10754" max="10754" width="29.85546875" style="209" customWidth="1"/>
    <col min="10755" max="10755" width="4.7109375" style="209" bestFit="1" customWidth="1"/>
    <col min="10756" max="10756" width="6.28515625" style="209" bestFit="1" customWidth="1"/>
    <col min="10757" max="10757" width="12.28515625" style="209" bestFit="1" customWidth="1"/>
    <col min="10758" max="11009" width="10.85546875" style="209"/>
    <col min="11010" max="11010" width="29.85546875" style="209" customWidth="1"/>
    <col min="11011" max="11011" width="4.7109375" style="209" bestFit="1" customWidth="1"/>
    <col min="11012" max="11012" width="6.28515625" style="209" bestFit="1" customWidth="1"/>
    <col min="11013" max="11013" width="12.28515625" style="209" bestFit="1" customWidth="1"/>
    <col min="11014" max="11265" width="10.85546875" style="209"/>
    <col min="11266" max="11266" width="29.85546875" style="209" customWidth="1"/>
    <col min="11267" max="11267" width="4.7109375" style="209" bestFit="1" customWidth="1"/>
    <col min="11268" max="11268" width="6.28515625" style="209" bestFit="1" customWidth="1"/>
    <col min="11269" max="11269" width="12.28515625" style="209" bestFit="1" customWidth="1"/>
    <col min="11270" max="11521" width="10.85546875" style="209"/>
    <col min="11522" max="11522" width="29.85546875" style="209" customWidth="1"/>
    <col min="11523" max="11523" width="4.7109375" style="209" bestFit="1" customWidth="1"/>
    <col min="11524" max="11524" width="6.28515625" style="209" bestFit="1" customWidth="1"/>
    <col min="11525" max="11525" width="12.28515625" style="209" bestFit="1" customWidth="1"/>
    <col min="11526" max="11777" width="10.85546875" style="209"/>
    <col min="11778" max="11778" width="29.85546875" style="209" customWidth="1"/>
    <col min="11779" max="11779" width="4.7109375" style="209" bestFit="1" customWidth="1"/>
    <col min="11780" max="11780" width="6.28515625" style="209" bestFit="1" customWidth="1"/>
    <col min="11781" max="11781" width="12.28515625" style="209" bestFit="1" customWidth="1"/>
    <col min="11782" max="12033" width="10.85546875" style="209"/>
    <col min="12034" max="12034" width="29.85546875" style="209" customWidth="1"/>
    <col min="12035" max="12035" width="4.7109375" style="209" bestFit="1" customWidth="1"/>
    <col min="12036" max="12036" width="6.28515625" style="209" bestFit="1" customWidth="1"/>
    <col min="12037" max="12037" width="12.28515625" style="209" bestFit="1" customWidth="1"/>
    <col min="12038" max="12289" width="10.85546875" style="209"/>
    <col min="12290" max="12290" width="29.85546875" style="209" customWidth="1"/>
    <col min="12291" max="12291" width="4.7109375" style="209" bestFit="1" customWidth="1"/>
    <col min="12292" max="12292" width="6.28515625" style="209" bestFit="1" customWidth="1"/>
    <col min="12293" max="12293" width="12.28515625" style="209" bestFit="1" customWidth="1"/>
    <col min="12294" max="12545" width="10.85546875" style="209"/>
    <col min="12546" max="12546" width="29.85546875" style="209" customWidth="1"/>
    <col min="12547" max="12547" width="4.7109375" style="209" bestFit="1" customWidth="1"/>
    <col min="12548" max="12548" width="6.28515625" style="209" bestFit="1" customWidth="1"/>
    <col min="12549" max="12549" width="12.28515625" style="209" bestFit="1" customWidth="1"/>
    <col min="12550" max="12801" width="10.85546875" style="209"/>
    <col min="12802" max="12802" width="29.85546875" style="209" customWidth="1"/>
    <col min="12803" max="12803" width="4.7109375" style="209" bestFit="1" customWidth="1"/>
    <col min="12804" max="12804" width="6.28515625" style="209" bestFit="1" customWidth="1"/>
    <col min="12805" max="12805" width="12.28515625" style="209" bestFit="1" customWidth="1"/>
    <col min="12806" max="13057" width="10.85546875" style="209"/>
    <col min="13058" max="13058" width="29.85546875" style="209" customWidth="1"/>
    <col min="13059" max="13059" width="4.7109375" style="209" bestFit="1" customWidth="1"/>
    <col min="13060" max="13060" width="6.28515625" style="209" bestFit="1" customWidth="1"/>
    <col min="13061" max="13061" width="12.28515625" style="209" bestFit="1" customWidth="1"/>
    <col min="13062" max="13313" width="10.85546875" style="209"/>
    <col min="13314" max="13314" width="29.85546875" style="209" customWidth="1"/>
    <col min="13315" max="13315" width="4.7109375" style="209" bestFit="1" customWidth="1"/>
    <col min="13316" max="13316" width="6.28515625" style="209" bestFit="1" customWidth="1"/>
    <col min="13317" max="13317" width="12.28515625" style="209" bestFit="1" customWidth="1"/>
    <col min="13318" max="13569" width="10.85546875" style="209"/>
    <col min="13570" max="13570" width="29.85546875" style="209" customWidth="1"/>
    <col min="13571" max="13571" width="4.7109375" style="209" bestFit="1" customWidth="1"/>
    <col min="13572" max="13572" width="6.28515625" style="209" bestFit="1" customWidth="1"/>
    <col min="13573" max="13573" width="12.28515625" style="209" bestFit="1" customWidth="1"/>
    <col min="13574" max="13825" width="10.85546875" style="209"/>
    <col min="13826" max="13826" width="29.85546875" style="209" customWidth="1"/>
    <col min="13827" max="13827" width="4.7109375" style="209" bestFit="1" customWidth="1"/>
    <col min="13828" max="13828" width="6.28515625" style="209" bestFit="1" customWidth="1"/>
    <col min="13829" max="13829" width="12.28515625" style="209" bestFit="1" customWidth="1"/>
    <col min="13830" max="14081" width="10.85546875" style="209"/>
    <col min="14082" max="14082" width="29.85546875" style="209" customWidth="1"/>
    <col min="14083" max="14083" width="4.7109375" style="209" bestFit="1" customWidth="1"/>
    <col min="14084" max="14084" width="6.28515625" style="209" bestFit="1" customWidth="1"/>
    <col min="14085" max="14085" width="12.28515625" style="209" bestFit="1" customWidth="1"/>
    <col min="14086" max="14337" width="10.85546875" style="209"/>
    <col min="14338" max="14338" width="29.85546875" style="209" customWidth="1"/>
    <col min="14339" max="14339" width="4.7109375" style="209" bestFit="1" customWidth="1"/>
    <col min="14340" max="14340" width="6.28515625" style="209" bestFit="1" customWidth="1"/>
    <col min="14341" max="14341" width="12.28515625" style="209" bestFit="1" customWidth="1"/>
    <col min="14342" max="14593" width="10.85546875" style="209"/>
    <col min="14594" max="14594" width="29.85546875" style="209" customWidth="1"/>
    <col min="14595" max="14595" width="4.7109375" style="209" bestFit="1" customWidth="1"/>
    <col min="14596" max="14596" width="6.28515625" style="209" bestFit="1" customWidth="1"/>
    <col min="14597" max="14597" width="12.28515625" style="209" bestFit="1" customWidth="1"/>
    <col min="14598" max="14849" width="10.85546875" style="209"/>
    <col min="14850" max="14850" width="29.85546875" style="209" customWidth="1"/>
    <col min="14851" max="14851" width="4.7109375" style="209" bestFit="1" customWidth="1"/>
    <col min="14852" max="14852" width="6.28515625" style="209" bestFit="1" customWidth="1"/>
    <col min="14853" max="14853" width="12.28515625" style="209" bestFit="1" customWidth="1"/>
    <col min="14854" max="15105" width="10.85546875" style="209"/>
    <col min="15106" max="15106" width="29.85546875" style="209" customWidth="1"/>
    <col min="15107" max="15107" width="4.7109375" style="209" bestFit="1" customWidth="1"/>
    <col min="15108" max="15108" width="6.28515625" style="209" bestFit="1" customWidth="1"/>
    <col min="15109" max="15109" width="12.28515625" style="209" bestFit="1" customWidth="1"/>
    <col min="15110" max="15361" width="10.85546875" style="209"/>
    <col min="15362" max="15362" width="29.85546875" style="209" customWidth="1"/>
    <col min="15363" max="15363" width="4.7109375" style="209" bestFit="1" customWidth="1"/>
    <col min="15364" max="15364" width="6.28515625" style="209" bestFit="1" customWidth="1"/>
    <col min="15365" max="15365" width="12.28515625" style="209" bestFit="1" customWidth="1"/>
    <col min="15366" max="15617" width="10.85546875" style="209"/>
    <col min="15618" max="15618" width="29.85546875" style="209" customWidth="1"/>
    <col min="15619" max="15619" width="4.7109375" style="209" bestFit="1" customWidth="1"/>
    <col min="15620" max="15620" width="6.28515625" style="209" bestFit="1" customWidth="1"/>
    <col min="15621" max="15621" width="12.28515625" style="209" bestFit="1" customWidth="1"/>
    <col min="15622" max="15873" width="10.85546875" style="209"/>
    <col min="15874" max="15874" width="29.85546875" style="209" customWidth="1"/>
    <col min="15875" max="15875" width="4.7109375" style="209" bestFit="1" customWidth="1"/>
    <col min="15876" max="15876" width="6.28515625" style="209" bestFit="1" customWidth="1"/>
    <col min="15877" max="15877" width="12.28515625" style="209" bestFit="1" customWidth="1"/>
    <col min="15878" max="16129" width="10.85546875" style="209"/>
    <col min="16130" max="16130" width="29.85546875" style="209" customWidth="1"/>
    <col min="16131" max="16131" width="4.7109375" style="209" bestFit="1" customWidth="1"/>
    <col min="16132" max="16132" width="6.28515625" style="209" bestFit="1" customWidth="1"/>
    <col min="16133" max="16133" width="12.28515625" style="209" bestFit="1" customWidth="1"/>
    <col min="16134" max="16384" width="10.85546875" style="209"/>
  </cols>
  <sheetData>
    <row r="1" spans="1:10" s="310" customFormat="1" ht="15">
      <c r="A1" s="1188" t="s">
        <v>274</v>
      </c>
      <c r="B1" s="1188"/>
      <c r="C1" s="1188"/>
      <c r="D1" s="1188"/>
      <c r="E1" s="1188"/>
    </row>
    <row r="2" spans="1:10" s="310" customFormat="1" ht="15">
      <c r="A2" s="1188" t="s">
        <v>275</v>
      </c>
      <c r="B2" s="1188"/>
      <c r="C2" s="1188"/>
      <c r="D2" s="1188"/>
      <c r="E2" s="1188"/>
    </row>
    <row r="3" spans="1:10" s="310" customFormat="1" ht="15">
      <c r="A3" s="1188" t="s">
        <v>10</v>
      </c>
      <c r="B3" s="1188"/>
      <c r="C3" s="1188"/>
      <c r="D3" s="1188"/>
      <c r="E3" s="1188"/>
    </row>
    <row r="4" spans="1:10" s="310" customFormat="1" ht="15">
      <c r="A4" s="1188"/>
      <c r="B4" s="1188"/>
      <c r="C4" s="1188"/>
      <c r="D4" s="1188"/>
      <c r="E4" s="1188"/>
    </row>
    <row r="5" spans="1:10" s="310" customFormat="1" ht="15">
      <c r="A5" s="390" t="str">
        <f>+[94]PRESUPUESTO!A7</f>
        <v>OBJETO</v>
      </c>
      <c r="B5" s="390"/>
      <c r="C5" s="390"/>
      <c r="D5" s="390"/>
      <c r="E5" s="390"/>
    </row>
    <row r="6" spans="1:10" s="310" customFormat="1" ht="51.95" customHeight="1">
      <c r="A6" s="1189" t="str">
        <f>+'PPTO OFICIAL'!A7</f>
        <v>MANTENER Y MEJORAR ESPACIOS RECREATIVOS DE LA ZONA URBANA DEL MUNICIPIO DE CAUCASIA</v>
      </c>
      <c r="B6" s="1189"/>
      <c r="C6" s="1189"/>
      <c r="D6" s="1189"/>
      <c r="E6" s="1189"/>
      <c r="F6" s="345"/>
      <c r="G6" s="345"/>
      <c r="H6" s="345"/>
      <c r="I6" s="345"/>
      <c r="J6" s="345"/>
    </row>
    <row r="7" spans="1:10" ht="15.75">
      <c r="A7" s="1177"/>
      <c r="B7" s="1177"/>
      <c r="C7" s="1177"/>
      <c r="D7" s="1177"/>
      <c r="E7" s="1177"/>
    </row>
    <row r="8" spans="1:10" ht="15.75">
      <c r="A8" s="1187" t="s">
        <v>315</v>
      </c>
      <c r="B8" s="1187"/>
      <c r="C8" s="1187"/>
      <c r="D8" s="1187"/>
      <c r="E8" s="1187"/>
    </row>
    <row r="10" spans="1:10" ht="15.75">
      <c r="A10" s="346" t="s">
        <v>1</v>
      </c>
      <c r="B10" s="347" t="s">
        <v>2</v>
      </c>
      <c r="C10" s="348" t="s">
        <v>3</v>
      </c>
      <c r="D10" s="349" t="s">
        <v>227</v>
      </c>
      <c r="E10" s="350" t="s">
        <v>316</v>
      </c>
    </row>
    <row r="11" spans="1:10" ht="15.75">
      <c r="A11" s="351">
        <v>1</v>
      </c>
      <c r="B11" s="352" t="s">
        <v>317</v>
      </c>
      <c r="C11" s="353"/>
      <c r="D11" s="354"/>
      <c r="E11" s="355"/>
    </row>
    <row r="12" spans="1:10" ht="15">
      <c r="A12" s="353" t="s">
        <v>271</v>
      </c>
      <c r="B12" s="356" t="s">
        <v>318</v>
      </c>
      <c r="C12" s="357" t="s">
        <v>319</v>
      </c>
      <c r="D12" s="358">
        <v>1</v>
      </c>
      <c r="E12" s="359">
        <v>300000</v>
      </c>
    </row>
    <row r="13" spans="1:10" ht="15">
      <c r="A13" s="353" t="s">
        <v>272</v>
      </c>
      <c r="B13" s="356" t="s">
        <v>320</v>
      </c>
      <c r="C13" s="357" t="s">
        <v>319</v>
      </c>
      <c r="D13" s="358">
        <v>1</v>
      </c>
      <c r="E13" s="359">
        <v>250000</v>
      </c>
    </row>
    <row r="14" spans="1:10" ht="15">
      <c r="A14" s="353" t="s">
        <v>282</v>
      </c>
      <c r="B14" s="356" t="s">
        <v>321</v>
      </c>
      <c r="C14" s="357" t="s">
        <v>319</v>
      </c>
      <c r="D14" s="358">
        <v>1</v>
      </c>
      <c r="E14" s="359">
        <f>+E13</f>
        <v>250000</v>
      </c>
    </row>
    <row r="15" spans="1:10" ht="15">
      <c r="A15" s="353" t="s">
        <v>322</v>
      </c>
      <c r="B15" s="356" t="s">
        <v>323</v>
      </c>
      <c r="C15" s="357" t="s">
        <v>460</v>
      </c>
      <c r="D15" s="358">
        <v>1</v>
      </c>
      <c r="E15" s="359">
        <v>200000</v>
      </c>
    </row>
    <row r="16" spans="1:10" ht="15.75">
      <c r="A16" s="360">
        <v>2</v>
      </c>
      <c r="B16" s="361" t="s">
        <v>324</v>
      </c>
      <c r="C16" s="362"/>
      <c r="D16" s="363"/>
      <c r="E16" s="359"/>
    </row>
    <row r="17" spans="1:5" ht="15">
      <c r="A17" s="353" t="s">
        <v>488</v>
      </c>
      <c r="B17" s="364" t="s">
        <v>325</v>
      </c>
      <c r="C17" s="357" t="s">
        <v>326</v>
      </c>
      <c r="D17" s="358">
        <v>1</v>
      </c>
      <c r="E17" s="365">
        <v>1400</v>
      </c>
    </row>
    <row r="18" spans="1:5" ht="15">
      <c r="A18" s="353" t="s">
        <v>276</v>
      </c>
      <c r="B18" s="364" t="s">
        <v>490</v>
      </c>
      <c r="C18" s="357" t="s">
        <v>326</v>
      </c>
      <c r="D18" s="358">
        <v>1</v>
      </c>
      <c r="E18" s="365">
        <v>1400</v>
      </c>
    </row>
    <row r="19" spans="1:5" ht="15">
      <c r="A19" s="353" t="s">
        <v>489</v>
      </c>
      <c r="B19" s="364" t="s">
        <v>327</v>
      </c>
      <c r="C19" s="357" t="s">
        <v>100</v>
      </c>
      <c r="D19" s="358">
        <v>1</v>
      </c>
      <c r="E19" s="365">
        <v>12500</v>
      </c>
    </row>
    <row r="20" spans="1:5" ht="15.75">
      <c r="A20" s="360">
        <v>3</v>
      </c>
      <c r="B20" s="361" t="s">
        <v>328</v>
      </c>
      <c r="C20" s="362"/>
      <c r="D20" s="358"/>
      <c r="E20" s="359"/>
    </row>
    <row r="21" spans="1:5" ht="15">
      <c r="A21" s="353" t="s">
        <v>273</v>
      </c>
      <c r="B21" s="364" t="s">
        <v>329</v>
      </c>
      <c r="C21" s="357" t="s">
        <v>173</v>
      </c>
      <c r="D21" s="358">
        <v>1</v>
      </c>
      <c r="E21" s="365">
        <v>4000</v>
      </c>
    </row>
    <row r="22" spans="1:5" ht="15">
      <c r="A22" s="353" t="s">
        <v>277</v>
      </c>
      <c r="B22" s="364" t="s">
        <v>330</v>
      </c>
      <c r="C22" s="357" t="s">
        <v>173</v>
      </c>
      <c r="D22" s="358">
        <v>1</v>
      </c>
      <c r="E22" s="365">
        <v>30000</v>
      </c>
    </row>
    <row r="23" spans="1:5" ht="15">
      <c r="A23" s="353" t="s">
        <v>283</v>
      </c>
      <c r="B23" s="356" t="s">
        <v>331</v>
      </c>
      <c r="C23" s="357" t="s">
        <v>173</v>
      </c>
      <c r="D23" s="358">
        <v>1</v>
      </c>
      <c r="E23" s="359">
        <v>250000</v>
      </c>
    </row>
    <row r="24" spans="1:5" ht="15">
      <c r="A24" s="353" t="s">
        <v>284</v>
      </c>
      <c r="B24" s="364" t="s">
        <v>332</v>
      </c>
      <c r="C24" s="357" t="s">
        <v>173</v>
      </c>
      <c r="D24" s="358">
        <v>1</v>
      </c>
      <c r="E24" s="365">
        <v>60000</v>
      </c>
    </row>
    <row r="25" spans="1:5" ht="15">
      <c r="A25" s="353" t="s">
        <v>285</v>
      </c>
      <c r="B25" s="364" t="s">
        <v>333</v>
      </c>
      <c r="C25" s="357" t="s">
        <v>173</v>
      </c>
      <c r="D25" s="358">
        <v>1</v>
      </c>
      <c r="E25" s="365">
        <v>70000</v>
      </c>
    </row>
    <row r="26" spans="1:5" ht="15">
      <c r="A26" s="353" t="s">
        <v>313</v>
      </c>
      <c r="B26" s="364" t="s">
        <v>334</v>
      </c>
      <c r="C26" s="357" t="s">
        <v>173</v>
      </c>
      <c r="D26" s="358">
        <v>1</v>
      </c>
      <c r="E26" s="365">
        <v>30000</v>
      </c>
    </row>
    <row r="27" spans="1:5" ht="15">
      <c r="A27" s="353" t="s">
        <v>335</v>
      </c>
      <c r="B27" s="364" t="s">
        <v>336</v>
      </c>
      <c r="C27" s="357" t="s">
        <v>173</v>
      </c>
      <c r="D27" s="358">
        <v>1</v>
      </c>
      <c r="E27" s="365">
        <v>100000</v>
      </c>
    </row>
    <row r="28" spans="1:5" ht="15">
      <c r="A28" s="353" t="s">
        <v>337</v>
      </c>
      <c r="B28" s="364" t="s">
        <v>338</v>
      </c>
      <c r="C28" s="357" t="s">
        <v>173</v>
      </c>
      <c r="D28" s="358">
        <v>1</v>
      </c>
      <c r="E28" s="365">
        <v>30000</v>
      </c>
    </row>
    <row r="29" spans="1:5" ht="15">
      <c r="A29" s="353" t="s">
        <v>339</v>
      </c>
      <c r="B29" s="364" t="s">
        <v>278</v>
      </c>
      <c r="C29" s="357" t="s">
        <v>173</v>
      </c>
      <c r="D29" s="358">
        <v>1</v>
      </c>
      <c r="E29" s="365">
        <v>80000</v>
      </c>
    </row>
    <row r="30" spans="1:5" ht="15">
      <c r="A30" s="353" t="s">
        <v>340</v>
      </c>
      <c r="B30" s="364" t="s">
        <v>388</v>
      </c>
      <c r="C30" s="357" t="s">
        <v>173</v>
      </c>
      <c r="D30" s="358">
        <v>1</v>
      </c>
      <c r="E30" s="365">
        <v>4000</v>
      </c>
    </row>
    <row r="31" spans="1:5" ht="15">
      <c r="A31" s="353" t="s">
        <v>341</v>
      </c>
      <c r="B31" s="364" t="s">
        <v>387</v>
      </c>
      <c r="C31" s="357" t="s">
        <v>173</v>
      </c>
      <c r="D31" s="358">
        <v>1</v>
      </c>
      <c r="E31" s="365">
        <v>120000</v>
      </c>
    </row>
    <row r="32" spans="1:5" ht="15">
      <c r="A32" s="353" t="s">
        <v>342</v>
      </c>
      <c r="B32" s="364" t="s">
        <v>292</v>
      </c>
      <c r="C32" s="357" t="s">
        <v>173</v>
      </c>
      <c r="D32" s="358">
        <v>1</v>
      </c>
      <c r="E32" s="365">
        <v>15000</v>
      </c>
    </row>
    <row r="33" spans="1:8" ht="15">
      <c r="A33" s="353" t="s">
        <v>345</v>
      </c>
      <c r="B33" s="366" t="s">
        <v>343</v>
      </c>
      <c r="C33" s="367" t="s">
        <v>173</v>
      </c>
      <c r="D33" s="358">
        <v>1</v>
      </c>
      <c r="E33" s="368">
        <v>150000</v>
      </c>
    </row>
    <row r="34" spans="1:8" ht="15">
      <c r="A34" s="353" t="s">
        <v>347</v>
      </c>
      <c r="B34" s="364" t="s">
        <v>344</v>
      </c>
      <c r="C34" s="357" t="s">
        <v>173</v>
      </c>
      <c r="D34" s="358">
        <v>1</v>
      </c>
      <c r="E34" s="365">
        <v>60000</v>
      </c>
    </row>
    <row r="35" spans="1:8" ht="15">
      <c r="A35" s="353" t="s">
        <v>348</v>
      </c>
      <c r="B35" s="364" t="s">
        <v>346</v>
      </c>
      <c r="C35" s="357" t="s">
        <v>173</v>
      </c>
      <c r="D35" s="358">
        <v>1</v>
      </c>
      <c r="E35" s="365">
        <v>60000</v>
      </c>
    </row>
    <row r="36" spans="1:8" ht="15">
      <c r="A36" s="353" t="s">
        <v>350</v>
      </c>
      <c r="B36" s="364" t="s">
        <v>349</v>
      </c>
      <c r="C36" s="357" t="s">
        <v>173</v>
      </c>
      <c r="D36" s="358">
        <v>1</v>
      </c>
      <c r="E36" s="365">
        <v>300000</v>
      </c>
      <c r="H36" s="209">
        <f>+'PPTO OFICIAL'!F26</f>
        <v>31986592</v>
      </c>
    </row>
    <row r="40" spans="1:8" ht="15" thickBot="1">
      <c r="B40" s="369"/>
      <c r="C40" s="370"/>
    </row>
    <row r="41" spans="1:8">
      <c r="B41" s="1186" t="str">
        <f>+'PPTO OFICIAL'!B30</f>
        <v xml:space="preserve">STEFANY BOHORQUEZ PEREZ </v>
      </c>
      <c r="C41" s="1186"/>
    </row>
    <row r="42" spans="1:8">
      <c r="B42" s="1186" t="str">
        <f>+'PPTO OFICIAL'!B31</f>
        <v>Secretaria de Planeacion</v>
      </c>
      <c r="C42" s="1186"/>
    </row>
    <row r="43" spans="1:8">
      <c r="A43" s="388"/>
      <c r="B43" s="373" t="s">
        <v>356</v>
      </c>
      <c r="C43" s="1170" t="s">
        <v>357</v>
      </c>
      <c r="D43" s="1170"/>
      <c r="E43" s="373" t="s">
        <v>358</v>
      </c>
    </row>
    <row r="44" spans="1:8" ht="17.45" customHeight="1">
      <c r="A44" s="373" t="s">
        <v>359</v>
      </c>
      <c r="B44" s="374" t="str">
        <f>+'PPTO OFICIAL'!B33</f>
        <v>XAYAN PACHECO CORREA</v>
      </c>
      <c r="C44" s="1170" t="str">
        <f>+'PPTO OFICIAL'!C33:D33</f>
        <v xml:space="preserve">Contratista, apoyo obras publicas </v>
      </c>
      <c r="D44" s="1170"/>
      <c r="E44" s="373"/>
    </row>
    <row r="45" spans="1:8" ht="18.600000000000001" customHeight="1">
      <c r="A45" s="373" t="s">
        <v>368</v>
      </c>
      <c r="B45" s="374" t="str">
        <f>+'PPTO OFICIAL'!B34</f>
        <v>MANUEL ANGEL MUÑOZ PEREZ</v>
      </c>
      <c r="C45" s="1170" t="str">
        <f>+'PPTO OFICIAL'!C34:D34</f>
        <v xml:space="preserve">Porfesional universitario de infraestructura </v>
      </c>
      <c r="D45" s="1170"/>
      <c r="E45" s="373"/>
    </row>
    <row r="46" spans="1:8" ht="17.45" customHeight="1">
      <c r="A46" s="1183" t="s">
        <v>363</v>
      </c>
      <c r="B46" s="1184"/>
      <c r="C46" s="1184"/>
      <c r="D46" s="1184"/>
      <c r="E46" s="1185"/>
    </row>
  </sheetData>
  <mergeCells count="13">
    <mergeCell ref="A8:E8"/>
    <mergeCell ref="A1:E1"/>
    <mergeCell ref="A2:E2"/>
    <mergeCell ref="A3:E3"/>
    <mergeCell ref="A4:E4"/>
    <mergeCell ref="A6:E6"/>
    <mergeCell ref="A7:E7"/>
    <mergeCell ref="C45:D45"/>
    <mergeCell ref="A46:E46"/>
    <mergeCell ref="C43:D43"/>
    <mergeCell ref="B41:C41"/>
    <mergeCell ref="C44:D44"/>
    <mergeCell ref="B42:C42"/>
  </mergeCells>
  <phoneticPr fontId="55" type="noConversion"/>
  <printOptions horizontalCentered="1"/>
  <pageMargins left="0.23622047244094491" right="0.23622047244094491" top="0.74803149606299213" bottom="0.74803149606299213" header="0.31496062992125984" footer="0.31496062992125984"/>
  <pageSetup scale="7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12</vt:i4>
      </vt:variant>
    </vt:vector>
  </HeadingPairs>
  <TitlesOfParts>
    <vt:vector size="24" baseType="lpstr">
      <vt:lpstr>CASA DIANA</vt:lpstr>
      <vt:lpstr>COTIZACIONES</vt:lpstr>
      <vt:lpstr>MEM CALCULO</vt:lpstr>
      <vt:lpstr>APA</vt:lpstr>
      <vt:lpstr>Formato APU</vt:lpstr>
      <vt:lpstr>APU IGUANAS</vt:lpstr>
      <vt:lpstr>PPTO OFICIAL</vt:lpstr>
      <vt:lpstr>AU</vt:lpstr>
      <vt:lpstr>CRONOGRAMA (2)</vt:lpstr>
      <vt:lpstr>CUADRILLAS</vt:lpstr>
      <vt:lpstr>MATERIALES</vt:lpstr>
      <vt:lpstr>MAQUINARIAS</vt:lpstr>
      <vt:lpstr>APA!Área_de_impresión</vt:lpstr>
      <vt:lpstr>'APU IGUANAS'!Área_de_impresión</vt:lpstr>
      <vt:lpstr>'CASA DIANA'!Área_de_impresión</vt:lpstr>
      <vt:lpstr>'CRONOGRAMA (2)'!Área_de_impresión</vt:lpstr>
      <vt:lpstr>CUADRILLAS!Área_de_impresión</vt:lpstr>
      <vt:lpstr>'Formato APU'!Área_de_impresión</vt:lpstr>
      <vt:lpstr>MAQUINARIAS!Área_de_impresión</vt:lpstr>
      <vt:lpstr>MATERIALES!Área_de_impresión</vt:lpstr>
      <vt:lpstr>'MEM CALCULO'!Área_de_impresión</vt:lpstr>
      <vt:lpstr>'PPTO OFICIAL'!Área_de_impresión</vt:lpstr>
      <vt:lpstr>MAQUINARIAS!Títulos_a_imprimir</vt:lpstr>
      <vt:lpstr>MATERIALES!Títulos_a_imprimir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Win10</dc:creator>
  <cp:lastModifiedBy>CONTRATACIÓN</cp:lastModifiedBy>
  <cp:lastPrinted>2023-06-21T20:27:27Z</cp:lastPrinted>
  <dcterms:created xsi:type="dcterms:W3CDTF">2018-05-30T15:03:33Z</dcterms:created>
  <dcterms:modified xsi:type="dcterms:W3CDTF">2023-09-28T00:07:26Z</dcterms:modified>
</cp:coreProperties>
</file>